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ce4ac83ff4ca1a0/Desktop/"/>
    </mc:Choice>
  </mc:AlternateContent>
  <xr:revisionPtr revIDLastSave="0" documentId="8_{9C7E264F-250A-4C30-A015-2A9B50BAD515}" xr6:coauthVersionLast="47" xr6:coauthVersionMax="47" xr10:uidLastSave="{00000000-0000-0000-0000-000000000000}"/>
  <bookViews>
    <workbookView xWindow="-110" yWindow="-110" windowWidth="19420" windowHeight="10300" tabRatio="930" xr2:uid="{B48B3FBB-04C6-407B-9F81-74D5763622A2}"/>
  </bookViews>
  <sheets>
    <sheet name="HEADLINE" sheetId="1" r:id="rId1"/>
    <sheet name="Table of seats" sheetId="20" r:id="rId2"/>
    <sheet name="Cabinet" sheetId="40" r:id="rId3"/>
    <sheet name="Scotland Polls" sheetId="11" r:id="rId4"/>
    <sheet name="Wales Polls" sheetId="2" r:id="rId5"/>
    <sheet name="GE2024 results" sheetId="4" r:id="rId6"/>
    <sheet name="Regional Transition" sheetId="3" r:id="rId7"/>
    <sheet name="GE2024 results (adjust.)" sheetId="5" r:id="rId8"/>
    <sheet name="Scot and Wales Transition" sheetId="10" r:id="rId9"/>
    <sheet name="Allocation (WALES)" sheetId="15" r:id="rId10"/>
    <sheet name="WALES GE2029" sheetId="17" r:id="rId11"/>
    <sheet name="Seat polls or by-elections" sheetId="18" r:id="rId12"/>
    <sheet name="Allocation (SCOT)" sheetId="9" r:id="rId13"/>
    <sheet name="SCOTLAND GE2029" sheetId="14" r:id="rId14"/>
    <sheet name="Allocation (ENG)" sheetId="6" r:id="rId15"/>
    <sheet name="ENGLAND GE2029" sheetId="7" r:id="rId16"/>
  </sheets>
  <definedNames>
    <definedName name="_xlnm._FilterDatabase" localSheetId="14" hidden="1">'Allocation (ENG)'!$A$2:$BH$2</definedName>
    <definedName name="_xlnm._FilterDatabase" localSheetId="12" hidden="1">'Allocation (SCOT)'!$A$2:$AZ$2</definedName>
    <definedName name="_xlnm._FilterDatabase" localSheetId="9" hidden="1">'Allocation (WALES)'!$A$2:$BC$2</definedName>
    <definedName name="_xlnm._FilterDatabase" localSheetId="2" hidden="1">Cabinet!$A$1:$AI$26</definedName>
    <definedName name="_xlnm._FilterDatabase" localSheetId="15" hidden="1">'ENGLAND GE2029'!$A$2:$BN$2</definedName>
    <definedName name="_xlnm._FilterDatabase" localSheetId="5" hidden="1">'GE2024 results'!$A$1:$Z$1</definedName>
    <definedName name="_xlnm._FilterDatabase" localSheetId="7" hidden="1">'GE2024 results (adjust.)'!$A$1:$Z$1</definedName>
    <definedName name="_xlnm._FilterDatabase" localSheetId="1" hidden="1">'Table of seats'!$A$1:$AK$633</definedName>
    <definedName name="_xlnm._FilterDatabase" localSheetId="10" hidden="1">'WALES GE2029'!$A$2:$BC$2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H238" i="6" l="1"/>
  <c r="BG238" i="6"/>
  <c r="BF238" i="6"/>
  <c r="BC238" i="6"/>
  <c r="AZ238" i="6"/>
  <c r="AY238" i="6"/>
  <c r="M16" i="1"/>
  <c r="N17" i="1"/>
  <c r="L16" i="1"/>
  <c r="E15" i="1"/>
  <c r="E14" i="1"/>
  <c r="E10" i="1"/>
  <c r="E9" i="1"/>
  <c r="E8" i="1"/>
  <c r="E7" i="1"/>
  <c r="E6" i="1"/>
  <c r="E5" i="1"/>
  <c r="B2" i="2"/>
  <c r="A18" i="20"/>
  <c r="Q5" i="11" l="1"/>
  <c r="P5" i="11"/>
  <c r="E5" i="11"/>
  <c r="AF237" i="20"/>
  <c r="AG237" i="20" s="1"/>
  <c r="AD237" i="20"/>
  <c r="AE237" i="20" s="1"/>
  <c r="AG219" i="20"/>
  <c r="AF219" i="20"/>
  <c r="AE219" i="20"/>
  <c r="AD219" i="20"/>
  <c r="Q6" i="11"/>
  <c r="P6" i="11"/>
  <c r="E6" i="11"/>
  <c r="AH491" i="5"/>
  <c r="AH434" i="5"/>
  <c r="AH376" i="5"/>
  <c r="AH285" i="5"/>
  <c r="AH212" i="5"/>
  <c r="AH185" i="5"/>
  <c r="AI185" i="5" s="1"/>
  <c r="AH110" i="5"/>
  <c r="AH49" i="5"/>
  <c r="AH2" i="5"/>
  <c r="AG544" i="5"/>
  <c r="AG543" i="5"/>
  <c r="AG542" i="5"/>
  <c r="AG541" i="5"/>
  <c r="AG540" i="5"/>
  <c r="AG539" i="5"/>
  <c r="AG538" i="5"/>
  <c r="AG537" i="5"/>
  <c r="AG536" i="5"/>
  <c r="AG535" i="5"/>
  <c r="AG534" i="5"/>
  <c r="AG533" i="5"/>
  <c r="AG532" i="5"/>
  <c r="AG531" i="5"/>
  <c r="AG530" i="5"/>
  <c r="AG529" i="5"/>
  <c r="AG528" i="5"/>
  <c r="AG527" i="5"/>
  <c r="AG526" i="5"/>
  <c r="AG525" i="5"/>
  <c r="AG524" i="5"/>
  <c r="AG523" i="5"/>
  <c r="AG522" i="5"/>
  <c r="AG521" i="5"/>
  <c r="AG520" i="5"/>
  <c r="AG519" i="5"/>
  <c r="AG518" i="5"/>
  <c r="AG517" i="5"/>
  <c r="AG516" i="5"/>
  <c r="AG515" i="5"/>
  <c r="AG514" i="5"/>
  <c r="AG513" i="5"/>
  <c r="AG512" i="5"/>
  <c r="AG511" i="5"/>
  <c r="AG510" i="5"/>
  <c r="AG509" i="5"/>
  <c r="AG508" i="5"/>
  <c r="AG507" i="5"/>
  <c r="AG506" i="5"/>
  <c r="AG505" i="5"/>
  <c r="AG504" i="5"/>
  <c r="AG503" i="5"/>
  <c r="AG502" i="5"/>
  <c r="AG501" i="5"/>
  <c r="AG500" i="5"/>
  <c r="AG499" i="5"/>
  <c r="AG498" i="5"/>
  <c r="AG497" i="5"/>
  <c r="AG496" i="5"/>
  <c r="AG495" i="5"/>
  <c r="AG494" i="5"/>
  <c r="AG493" i="5"/>
  <c r="AG492" i="5"/>
  <c r="AG491" i="5"/>
  <c r="AG490" i="5"/>
  <c r="AG489" i="5"/>
  <c r="AG488" i="5"/>
  <c r="AG487" i="5"/>
  <c r="AG486" i="5"/>
  <c r="AG485" i="5"/>
  <c r="AG484" i="5"/>
  <c r="AG483" i="5"/>
  <c r="AG482" i="5"/>
  <c r="AG481" i="5"/>
  <c r="AG480" i="5"/>
  <c r="AG479" i="5"/>
  <c r="AG478" i="5"/>
  <c r="AG477" i="5"/>
  <c r="AG476" i="5"/>
  <c r="AG475" i="5"/>
  <c r="AG474" i="5"/>
  <c r="AG473" i="5"/>
  <c r="AG472" i="5"/>
  <c r="AG471" i="5"/>
  <c r="AG470" i="5"/>
  <c r="AG469" i="5"/>
  <c r="AG468" i="5"/>
  <c r="AG467" i="5"/>
  <c r="AG466" i="5"/>
  <c r="AG465" i="5"/>
  <c r="AG464" i="5"/>
  <c r="AG463" i="5"/>
  <c r="AG462" i="5"/>
  <c r="AG461" i="5"/>
  <c r="AG460" i="5"/>
  <c r="AG459" i="5"/>
  <c r="AG458" i="5"/>
  <c r="AG457" i="5"/>
  <c r="AG456" i="5"/>
  <c r="AG455" i="5"/>
  <c r="AG454" i="5"/>
  <c r="AG453" i="5"/>
  <c r="AG452" i="5"/>
  <c r="AG451" i="5"/>
  <c r="AG450" i="5"/>
  <c r="AG449" i="5"/>
  <c r="AG448" i="5"/>
  <c r="AG447" i="5"/>
  <c r="AG446" i="5"/>
  <c r="AG445" i="5"/>
  <c r="AG444" i="5"/>
  <c r="AG443" i="5"/>
  <c r="AG442" i="5"/>
  <c r="AG441" i="5"/>
  <c r="AG440" i="5"/>
  <c r="AG439" i="5"/>
  <c r="AG438" i="5"/>
  <c r="AG437" i="5"/>
  <c r="AG436" i="5"/>
  <c r="AG435" i="5"/>
  <c r="AG434" i="5"/>
  <c r="AG433" i="5"/>
  <c r="AG432" i="5"/>
  <c r="AG431" i="5"/>
  <c r="AG430" i="5"/>
  <c r="AG429" i="5"/>
  <c r="AG428" i="5"/>
  <c r="AG427" i="5"/>
  <c r="AG426" i="5"/>
  <c r="AG425" i="5"/>
  <c r="AG424" i="5"/>
  <c r="AG423" i="5"/>
  <c r="AG422" i="5"/>
  <c r="AG421" i="5"/>
  <c r="AG420" i="5"/>
  <c r="AG419" i="5"/>
  <c r="AG418" i="5"/>
  <c r="AG417" i="5"/>
  <c r="AG416" i="5"/>
  <c r="AG415" i="5"/>
  <c r="AG414" i="5"/>
  <c r="AG413" i="5"/>
  <c r="AG412" i="5"/>
  <c r="AG411" i="5"/>
  <c r="AG410" i="5"/>
  <c r="AG409" i="5"/>
  <c r="AG408" i="5"/>
  <c r="AG407" i="5"/>
  <c r="AG406" i="5"/>
  <c r="AG405" i="5"/>
  <c r="AG404" i="5"/>
  <c r="AG403" i="5"/>
  <c r="AG402" i="5"/>
  <c r="AG401" i="5"/>
  <c r="AG400" i="5"/>
  <c r="AG399" i="5"/>
  <c r="AG398" i="5"/>
  <c r="AG397" i="5"/>
  <c r="AG396" i="5"/>
  <c r="AG395" i="5"/>
  <c r="AG394" i="5"/>
  <c r="AG393" i="5"/>
  <c r="AG392" i="5"/>
  <c r="AG391" i="5"/>
  <c r="AG390" i="5"/>
  <c r="AG389" i="5"/>
  <c r="AG388" i="5"/>
  <c r="AG387" i="5"/>
  <c r="AG386" i="5"/>
  <c r="AG385" i="5"/>
  <c r="AG384" i="5"/>
  <c r="AG383" i="5"/>
  <c r="AG382" i="5"/>
  <c r="AG381" i="5"/>
  <c r="AG380" i="5"/>
  <c r="AG379" i="5"/>
  <c r="AG378" i="5"/>
  <c r="AG377" i="5"/>
  <c r="AG376" i="5"/>
  <c r="AG375" i="5"/>
  <c r="AG374" i="5"/>
  <c r="AG373" i="5"/>
  <c r="AG372" i="5"/>
  <c r="AG371" i="5"/>
  <c r="AG370" i="5"/>
  <c r="AG369" i="5"/>
  <c r="AG368" i="5"/>
  <c r="AG367" i="5"/>
  <c r="AG366" i="5"/>
  <c r="AG365" i="5"/>
  <c r="AG364" i="5"/>
  <c r="AG363" i="5"/>
  <c r="AG362" i="5"/>
  <c r="AG361" i="5"/>
  <c r="AG360" i="5"/>
  <c r="AG359" i="5"/>
  <c r="AG358" i="5"/>
  <c r="AG357" i="5"/>
  <c r="AG356" i="5"/>
  <c r="AG355" i="5"/>
  <c r="AG354" i="5"/>
  <c r="AG353" i="5"/>
  <c r="AG352" i="5"/>
  <c r="AG351" i="5"/>
  <c r="AG350" i="5"/>
  <c r="AG349" i="5"/>
  <c r="AG348" i="5"/>
  <c r="AG347" i="5"/>
  <c r="AG346" i="5"/>
  <c r="AG345" i="5"/>
  <c r="AG344" i="5"/>
  <c r="AG343" i="5"/>
  <c r="AG342" i="5"/>
  <c r="AG341" i="5"/>
  <c r="AG340" i="5"/>
  <c r="AG339" i="5"/>
  <c r="AG338" i="5"/>
  <c r="AG337" i="5"/>
  <c r="AG336" i="5"/>
  <c r="AG335" i="5"/>
  <c r="AG334" i="5"/>
  <c r="AG333" i="5"/>
  <c r="AG332" i="5"/>
  <c r="AG331" i="5"/>
  <c r="AG330" i="5"/>
  <c r="AG329" i="5"/>
  <c r="AG328" i="5"/>
  <c r="AG327" i="5"/>
  <c r="AG326" i="5"/>
  <c r="AG325" i="5"/>
  <c r="AG324" i="5"/>
  <c r="AG323" i="5"/>
  <c r="AG322" i="5"/>
  <c r="AG321" i="5"/>
  <c r="AG320" i="5"/>
  <c r="AG319" i="5"/>
  <c r="AG318" i="5"/>
  <c r="AG317" i="5"/>
  <c r="AG316" i="5"/>
  <c r="AG315" i="5"/>
  <c r="AG314" i="5"/>
  <c r="AG313" i="5"/>
  <c r="AG312" i="5"/>
  <c r="AG311" i="5"/>
  <c r="AG310" i="5"/>
  <c r="AG309" i="5"/>
  <c r="AG308" i="5"/>
  <c r="AG307" i="5"/>
  <c r="AG306" i="5"/>
  <c r="AG305" i="5"/>
  <c r="AG304" i="5"/>
  <c r="AG303" i="5"/>
  <c r="AG302" i="5"/>
  <c r="AG301" i="5"/>
  <c r="AG300" i="5"/>
  <c r="AG299" i="5"/>
  <c r="AG298" i="5"/>
  <c r="AG297" i="5"/>
  <c r="AG296" i="5"/>
  <c r="AG295" i="5"/>
  <c r="AG294" i="5"/>
  <c r="AG293" i="5"/>
  <c r="AG292" i="5"/>
  <c r="AG291" i="5"/>
  <c r="AG290" i="5"/>
  <c r="AG289" i="5"/>
  <c r="AG288" i="5"/>
  <c r="AG287" i="5"/>
  <c r="AG286" i="5"/>
  <c r="AG285" i="5"/>
  <c r="AG284" i="5"/>
  <c r="AG283" i="5"/>
  <c r="AG282" i="5"/>
  <c r="AG281" i="5"/>
  <c r="AG280" i="5"/>
  <c r="AG279" i="5"/>
  <c r="AG278" i="5"/>
  <c r="AG277" i="5"/>
  <c r="AG276" i="5"/>
  <c r="AG275" i="5"/>
  <c r="AG274" i="5"/>
  <c r="AG273" i="5"/>
  <c r="AG272" i="5"/>
  <c r="AG271" i="5"/>
  <c r="AG270" i="5"/>
  <c r="AG269" i="5"/>
  <c r="AG268" i="5"/>
  <c r="AG267" i="5"/>
  <c r="AG266" i="5"/>
  <c r="AG265" i="5"/>
  <c r="AG264" i="5"/>
  <c r="AG263" i="5"/>
  <c r="AG262" i="5"/>
  <c r="AG261" i="5"/>
  <c r="AG260" i="5"/>
  <c r="AG259" i="5"/>
  <c r="AG258" i="5"/>
  <c r="AG257" i="5"/>
  <c r="AG256" i="5"/>
  <c r="AG255" i="5"/>
  <c r="AG254" i="5"/>
  <c r="AG253" i="5"/>
  <c r="AG252" i="5"/>
  <c r="AG251" i="5"/>
  <c r="AG250" i="5"/>
  <c r="AG249" i="5"/>
  <c r="AG248" i="5"/>
  <c r="AG247" i="5"/>
  <c r="AG246" i="5"/>
  <c r="AG245" i="5"/>
  <c r="AG244" i="5"/>
  <c r="AG243" i="5"/>
  <c r="AG242" i="5"/>
  <c r="AG241" i="5"/>
  <c r="AG240" i="5"/>
  <c r="AG239" i="5"/>
  <c r="AG238" i="5"/>
  <c r="AG237" i="5"/>
  <c r="AG236" i="5"/>
  <c r="AG235" i="5"/>
  <c r="AG234" i="5"/>
  <c r="AG233" i="5"/>
  <c r="AG232" i="5"/>
  <c r="AG231" i="5"/>
  <c r="AG230" i="5"/>
  <c r="AG229" i="5"/>
  <c r="AG228" i="5"/>
  <c r="AG227" i="5"/>
  <c r="AG226" i="5"/>
  <c r="AG225" i="5"/>
  <c r="AG224" i="5"/>
  <c r="AG223" i="5"/>
  <c r="AG222" i="5"/>
  <c r="AG221" i="5"/>
  <c r="AG220" i="5"/>
  <c r="AG219" i="5"/>
  <c r="AG218" i="5"/>
  <c r="AG217" i="5"/>
  <c r="AG216" i="5"/>
  <c r="AG215" i="5"/>
  <c r="AG214" i="5"/>
  <c r="AG213" i="5"/>
  <c r="AG212" i="5"/>
  <c r="AG211" i="5"/>
  <c r="AG210" i="5"/>
  <c r="AG209" i="5"/>
  <c r="AG208" i="5"/>
  <c r="AG207" i="5"/>
  <c r="AG206" i="5"/>
  <c r="AG205" i="5"/>
  <c r="AG204" i="5"/>
  <c r="AG203" i="5"/>
  <c r="AG202" i="5"/>
  <c r="AG201" i="5"/>
  <c r="AG200" i="5"/>
  <c r="AG199" i="5"/>
  <c r="AG198" i="5"/>
  <c r="AG197" i="5"/>
  <c r="AG196" i="5"/>
  <c r="AG195" i="5"/>
  <c r="AG194" i="5"/>
  <c r="AG193" i="5"/>
  <c r="AG192" i="5"/>
  <c r="AG191" i="5"/>
  <c r="AG190" i="5"/>
  <c r="AG189" i="5"/>
  <c r="AG188" i="5"/>
  <c r="AG187" i="5"/>
  <c r="AG186" i="5"/>
  <c r="AG185" i="5"/>
  <c r="AG184" i="5"/>
  <c r="AG183" i="5"/>
  <c r="AG182" i="5"/>
  <c r="AG181" i="5"/>
  <c r="AG180" i="5"/>
  <c r="AG179" i="5"/>
  <c r="AG178" i="5"/>
  <c r="AG177" i="5"/>
  <c r="AG176" i="5"/>
  <c r="AG175" i="5"/>
  <c r="AG174" i="5"/>
  <c r="AG173" i="5"/>
  <c r="AG172" i="5"/>
  <c r="AG171" i="5"/>
  <c r="AG170" i="5"/>
  <c r="AG169" i="5"/>
  <c r="AG168" i="5"/>
  <c r="AG167" i="5"/>
  <c r="AG166" i="5"/>
  <c r="AG165" i="5"/>
  <c r="AG164" i="5"/>
  <c r="AG163" i="5"/>
  <c r="AG162" i="5"/>
  <c r="AG161" i="5"/>
  <c r="AG160" i="5"/>
  <c r="AG159" i="5"/>
  <c r="AG158" i="5"/>
  <c r="AG157" i="5"/>
  <c r="AG156" i="5"/>
  <c r="AG155" i="5"/>
  <c r="AG154" i="5"/>
  <c r="AG153" i="5"/>
  <c r="AG152" i="5"/>
  <c r="AG151" i="5"/>
  <c r="AG150" i="5"/>
  <c r="AG149" i="5"/>
  <c r="AG148" i="5"/>
  <c r="AG147" i="5"/>
  <c r="AG146" i="5"/>
  <c r="AG145" i="5"/>
  <c r="AG144" i="5"/>
  <c r="AG143" i="5"/>
  <c r="AG142" i="5"/>
  <c r="AG141" i="5"/>
  <c r="AG140" i="5"/>
  <c r="AG139" i="5"/>
  <c r="AG138" i="5"/>
  <c r="AG137" i="5"/>
  <c r="AG136" i="5"/>
  <c r="AG135" i="5"/>
  <c r="AG134" i="5"/>
  <c r="AG133" i="5"/>
  <c r="AG132" i="5"/>
  <c r="AG131" i="5"/>
  <c r="AG130" i="5"/>
  <c r="AG129" i="5"/>
  <c r="AG128" i="5"/>
  <c r="AG127" i="5"/>
  <c r="AG126" i="5"/>
  <c r="AG125" i="5"/>
  <c r="AG124" i="5"/>
  <c r="AG123" i="5"/>
  <c r="AG122" i="5"/>
  <c r="AG121" i="5"/>
  <c r="AG120" i="5"/>
  <c r="AG119" i="5"/>
  <c r="AG118" i="5"/>
  <c r="AG117" i="5"/>
  <c r="AG116" i="5"/>
  <c r="AG115" i="5"/>
  <c r="AG114" i="5"/>
  <c r="AG113" i="5"/>
  <c r="AG112" i="5"/>
  <c r="AG111" i="5"/>
  <c r="AG110" i="5"/>
  <c r="AG109" i="5"/>
  <c r="AG108" i="5"/>
  <c r="AG107" i="5"/>
  <c r="AG106" i="5"/>
  <c r="AG105" i="5"/>
  <c r="AG104" i="5"/>
  <c r="AG103" i="5"/>
  <c r="AG102" i="5"/>
  <c r="AG101" i="5"/>
  <c r="AG100" i="5"/>
  <c r="AG99" i="5"/>
  <c r="AG98" i="5"/>
  <c r="AG97" i="5"/>
  <c r="AG96" i="5"/>
  <c r="AG95" i="5"/>
  <c r="AG94" i="5"/>
  <c r="AG93" i="5"/>
  <c r="AG92" i="5"/>
  <c r="AG91" i="5"/>
  <c r="AG90" i="5"/>
  <c r="AG89" i="5"/>
  <c r="AG88" i="5"/>
  <c r="AG87" i="5"/>
  <c r="AG86" i="5"/>
  <c r="AG85" i="5"/>
  <c r="AG84" i="5"/>
  <c r="AG83" i="5"/>
  <c r="AG82" i="5"/>
  <c r="AG81" i="5"/>
  <c r="AG80" i="5"/>
  <c r="AG79" i="5"/>
  <c r="AG78" i="5"/>
  <c r="AG77" i="5"/>
  <c r="AG76" i="5"/>
  <c r="AG75" i="5"/>
  <c r="AG74" i="5"/>
  <c r="AG73" i="5"/>
  <c r="AG72" i="5"/>
  <c r="AG71" i="5"/>
  <c r="AG70" i="5"/>
  <c r="AG69" i="5"/>
  <c r="AG68" i="5"/>
  <c r="AG67" i="5"/>
  <c r="AG66" i="5"/>
  <c r="AG65" i="5"/>
  <c r="AG64" i="5"/>
  <c r="AG63" i="5"/>
  <c r="AG62" i="5"/>
  <c r="AG61" i="5"/>
  <c r="AG60" i="5"/>
  <c r="AG59" i="5"/>
  <c r="AG58" i="5"/>
  <c r="AG57" i="5"/>
  <c r="AG56" i="5"/>
  <c r="AG55" i="5"/>
  <c r="AG54" i="5"/>
  <c r="AG53" i="5"/>
  <c r="AG52" i="5"/>
  <c r="AG51" i="5"/>
  <c r="AG50" i="5"/>
  <c r="AG49" i="5"/>
  <c r="AG48" i="5"/>
  <c r="AG47" i="5"/>
  <c r="AG46" i="5"/>
  <c r="AG45" i="5"/>
  <c r="AG44" i="5"/>
  <c r="AG43" i="5"/>
  <c r="AG42" i="5"/>
  <c r="AG41" i="5"/>
  <c r="AG40" i="5"/>
  <c r="AG39" i="5"/>
  <c r="AG38" i="5"/>
  <c r="AG37" i="5"/>
  <c r="AG36" i="5"/>
  <c r="AG35" i="5"/>
  <c r="AG34" i="5"/>
  <c r="AG33" i="5"/>
  <c r="AG32" i="5"/>
  <c r="AG31" i="5"/>
  <c r="AG30" i="5"/>
  <c r="AG29" i="5"/>
  <c r="AG28" i="5"/>
  <c r="AG27" i="5"/>
  <c r="AG26" i="5"/>
  <c r="AG25" i="5"/>
  <c r="AG24" i="5"/>
  <c r="AG23" i="5"/>
  <c r="AG22" i="5"/>
  <c r="AG21" i="5"/>
  <c r="AG20" i="5"/>
  <c r="AG19" i="5"/>
  <c r="AG18" i="5"/>
  <c r="AG17" i="5"/>
  <c r="AG16" i="5"/>
  <c r="AG15" i="5"/>
  <c r="AG14" i="5"/>
  <c r="AG13" i="5"/>
  <c r="AG12" i="5"/>
  <c r="AG11" i="5"/>
  <c r="AG10" i="5"/>
  <c r="AG9" i="5"/>
  <c r="AG8" i="5"/>
  <c r="AG7" i="5"/>
  <c r="AG6" i="5"/>
  <c r="AG5" i="5"/>
  <c r="AG4" i="5"/>
  <c r="AG3" i="5"/>
  <c r="AD544" i="5"/>
  <c r="AC544" i="5"/>
  <c r="AB544" i="5"/>
  <c r="AD543" i="5"/>
  <c r="AC543" i="5"/>
  <c r="AB543" i="5"/>
  <c r="AD542" i="5"/>
  <c r="AC542" i="5"/>
  <c r="AB542" i="5"/>
  <c r="AD541" i="5"/>
  <c r="AC541" i="5"/>
  <c r="AB541" i="5"/>
  <c r="AD540" i="5"/>
  <c r="AC540" i="5"/>
  <c r="AB540" i="5"/>
  <c r="AD539" i="5"/>
  <c r="AC539" i="5"/>
  <c r="AB539" i="5"/>
  <c r="AD538" i="5"/>
  <c r="AC538" i="5"/>
  <c r="AB538" i="5"/>
  <c r="AD537" i="5"/>
  <c r="AC537" i="5"/>
  <c r="AB537" i="5"/>
  <c r="AD536" i="5"/>
  <c r="AC536" i="5"/>
  <c r="AB536" i="5"/>
  <c r="AD535" i="5"/>
  <c r="AC535" i="5"/>
  <c r="AB535" i="5"/>
  <c r="AD534" i="5"/>
  <c r="AC534" i="5"/>
  <c r="AB534" i="5"/>
  <c r="AD533" i="5"/>
  <c r="AC533" i="5"/>
  <c r="AB533" i="5"/>
  <c r="AD532" i="5"/>
  <c r="AC532" i="5"/>
  <c r="AB532" i="5"/>
  <c r="AD531" i="5"/>
  <c r="AC531" i="5"/>
  <c r="AB531" i="5"/>
  <c r="AD530" i="5"/>
  <c r="AC530" i="5"/>
  <c r="AB530" i="5"/>
  <c r="AD529" i="5"/>
  <c r="AC529" i="5"/>
  <c r="AB529" i="5"/>
  <c r="AD528" i="5"/>
  <c r="AC528" i="5"/>
  <c r="AB528" i="5"/>
  <c r="AD527" i="5"/>
  <c r="AC527" i="5"/>
  <c r="AB527" i="5"/>
  <c r="AD526" i="5"/>
  <c r="AC526" i="5"/>
  <c r="AB526" i="5"/>
  <c r="AD525" i="5"/>
  <c r="AC525" i="5"/>
  <c r="AB525" i="5"/>
  <c r="AD524" i="5"/>
  <c r="AC524" i="5"/>
  <c r="AB524" i="5"/>
  <c r="AD523" i="5"/>
  <c r="AC523" i="5"/>
  <c r="AB523" i="5"/>
  <c r="AD522" i="5"/>
  <c r="AC522" i="5"/>
  <c r="AB522" i="5"/>
  <c r="AD521" i="5"/>
  <c r="AC521" i="5"/>
  <c r="AB521" i="5"/>
  <c r="AD520" i="5"/>
  <c r="AC520" i="5"/>
  <c r="AB520" i="5"/>
  <c r="AD519" i="5"/>
  <c r="AC519" i="5"/>
  <c r="AB519" i="5"/>
  <c r="AD518" i="5"/>
  <c r="AC518" i="5"/>
  <c r="AB518" i="5"/>
  <c r="AD517" i="5"/>
  <c r="AC517" i="5"/>
  <c r="AB517" i="5"/>
  <c r="AD516" i="5"/>
  <c r="AC516" i="5"/>
  <c r="AB516" i="5"/>
  <c r="AD515" i="5"/>
  <c r="AC515" i="5"/>
  <c r="AB515" i="5"/>
  <c r="AD514" i="5"/>
  <c r="AC514" i="5"/>
  <c r="AB514" i="5"/>
  <c r="AD513" i="5"/>
  <c r="AC513" i="5"/>
  <c r="AB513" i="5"/>
  <c r="AD512" i="5"/>
  <c r="AC512" i="5"/>
  <c r="AB512" i="5"/>
  <c r="AD511" i="5"/>
  <c r="AC511" i="5"/>
  <c r="AB511" i="5"/>
  <c r="AD510" i="5"/>
  <c r="AC510" i="5"/>
  <c r="AB510" i="5"/>
  <c r="AD509" i="5"/>
  <c r="AC509" i="5"/>
  <c r="AB509" i="5"/>
  <c r="AD508" i="5"/>
  <c r="AC508" i="5"/>
  <c r="AB508" i="5"/>
  <c r="AD507" i="5"/>
  <c r="AC507" i="5"/>
  <c r="AB507" i="5"/>
  <c r="AD506" i="5"/>
  <c r="AC506" i="5"/>
  <c r="AB506" i="5"/>
  <c r="AD505" i="5"/>
  <c r="AC505" i="5"/>
  <c r="AB505" i="5"/>
  <c r="AD504" i="5"/>
  <c r="AC504" i="5"/>
  <c r="AB504" i="5"/>
  <c r="AD503" i="5"/>
  <c r="AC503" i="5"/>
  <c r="AB503" i="5"/>
  <c r="AD502" i="5"/>
  <c r="AC502" i="5"/>
  <c r="AB502" i="5"/>
  <c r="AD501" i="5"/>
  <c r="AC501" i="5"/>
  <c r="AB501" i="5"/>
  <c r="AD500" i="5"/>
  <c r="AC500" i="5"/>
  <c r="AB500" i="5"/>
  <c r="AD499" i="5"/>
  <c r="AC499" i="5"/>
  <c r="AB499" i="5"/>
  <c r="AD498" i="5"/>
  <c r="AC498" i="5"/>
  <c r="AB498" i="5"/>
  <c r="AD497" i="5"/>
  <c r="AC497" i="5"/>
  <c r="AB497" i="5"/>
  <c r="AD496" i="5"/>
  <c r="AC496" i="5"/>
  <c r="AB496" i="5"/>
  <c r="AD495" i="5"/>
  <c r="AC495" i="5"/>
  <c r="AB495" i="5"/>
  <c r="AD494" i="5"/>
  <c r="AC494" i="5"/>
  <c r="AB494" i="5"/>
  <c r="AD493" i="5"/>
  <c r="AC493" i="5"/>
  <c r="AB493" i="5"/>
  <c r="AD492" i="5"/>
  <c r="AC492" i="5"/>
  <c r="AB492" i="5"/>
  <c r="AD491" i="5"/>
  <c r="AC491" i="5"/>
  <c r="AB491" i="5"/>
  <c r="AD490" i="5"/>
  <c r="AC490" i="5"/>
  <c r="AB490" i="5"/>
  <c r="AD489" i="5"/>
  <c r="AC489" i="5"/>
  <c r="AB489" i="5"/>
  <c r="AD488" i="5"/>
  <c r="AC488" i="5"/>
  <c r="AB488" i="5"/>
  <c r="AD487" i="5"/>
  <c r="AC487" i="5"/>
  <c r="AB487" i="5"/>
  <c r="AD486" i="5"/>
  <c r="AC486" i="5"/>
  <c r="AB486" i="5"/>
  <c r="AD485" i="5"/>
  <c r="AC485" i="5"/>
  <c r="AB485" i="5"/>
  <c r="AD484" i="5"/>
  <c r="AC484" i="5"/>
  <c r="AB484" i="5"/>
  <c r="AD483" i="5"/>
  <c r="AC483" i="5"/>
  <c r="AB483" i="5"/>
  <c r="AD482" i="5"/>
  <c r="AC482" i="5"/>
  <c r="AB482" i="5"/>
  <c r="AD481" i="5"/>
  <c r="AC481" i="5"/>
  <c r="AB481" i="5"/>
  <c r="AD480" i="5"/>
  <c r="AC480" i="5"/>
  <c r="AB480" i="5"/>
  <c r="AD479" i="5"/>
  <c r="AC479" i="5"/>
  <c r="AB479" i="5"/>
  <c r="AD478" i="5"/>
  <c r="AC478" i="5"/>
  <c r="AB478" i="5"/>
  <c r="AD477" i="5"/>
  <c r="AC477" i="5"/>
  <c r="AB477" i="5"/>
  <c r="AD476" i="5"/>
  <c r="AC476" i="5"/>
  <c r="AB476" i="5"/>
  <c r="AD475" i="5"/>
  <c r="AC475" i="5"/>
  <c r="AB475" i="5"/>
  <c r="AD474" i="5"/>
  <c r="AC474" i="5"/>
  <c r="AB474" i="5"/>
  <c r="AD473" i="5"/>
  <c r="AC473" i="5"/>
  <c r="AB473" i="5"/>
  <c r="AD472" i="5"/>
  <c r="AC472" i="5"/>
  <c r="AB472" i="5"/>
  <c r="AD471" i="5"/>
  <c r="AC471" i="5"/>
  <c r="AB471" i="5"/>
  <c r="AD470" i="5"/>
  <c r="AC470" i="5"/>
  <c r="AB470" i="5"/>
  <c r="AD469" i="5"/>
  <c r="AC469" i="5"/>
  <c r="AB469" i="5"/>
  <c r="AD468" i="5"/>
  <c r="AC468" i="5"/>
  <c r="AB468" i="5"/>
  <c r="AD467" i="5"/>
  <c r="AC467" i="5"/>
  <c r="AB467" i="5"/>
  <c r="AD466" i="5"/>
  <c r="AC466" i="5"/>
  <c r="AB466" i="5"/>
  <c r="AD465" i="5"/>
  <c r="AC465" i="5"/>
  <c r="AB465" i="5"/>
  <c r="AD464" i="5"/>
  <c r="AC464" i="5"/>
  <c r="AB464" i="5"/>
  <c r="AD463" i="5"/>
  <c r="AC463" i="5"/>
  <c r="AB463" i="5"/>
  <c r="AD462" i="5"/>
  <c r="AC462" i="5"/>
  <c r="AB462" i="5"/>
  <c r="AD461" i="5"/>
  <c r="AC461" i="5"/>
  <c r="AB461" i="5"/>
  <c r="AD460" i="5"/>
  <c r="AC460" i="5"/>
  <c r="AB460" i="5"/>
  <c r="AD459" i="5"/>
  <c r="AC459" i="5"/>
  <c r="AB459" i="5"/>
  <c r="AD458" i="5"/>
  <c r="AC458" i="5"/>
  <c r="AB458" i="5"/>
  <c r="AD457" i="5"/>
  <c r="AC457" i="5"/>
  <c r="AB457" i="5"/>
  <c r="AD456" i="5"/>
  <c r="AC456" i="5"/>
  <c r="AB456" i="5"/>
  <c r="AD455" i="5"/>
  <c r="AC455" i="5"/>
  <c r="AB455" i="5"/>
  <c r="AD454" i="5"/>
  <c r="AC454" i="5"/>
  <c r="AB454" i="5"/>
  <c r="AD453" i="5"/>
  <c r="AC453" i="5"/>
  <c r="AB453" i="5"/>
  <c r="AD452" i="5"/>
  <c r="AC452" i="5"/>
  <c r="AB452" i="5"/>
  <c r="AD451" i="5"/>
  <c r="AC451" i="5"/>
  <c r="AB451" i="5"/>
  <c r="AD450" i="5"/>
  <c r="AC450" i="5"/>
  <c r="AB450" i="5"/>
  <c r="AD449" i="5"/>
  <c r="AC449" i="5"/>
  <c r="AB449" i="5"/>
  <c r="AD448" i="5"/>
  <c r="AC448" i="5"/>
  <c r="AB448" i="5"/>
  <c r="AD447" i="5"/>
  <c r="AC447" i="5"/>
  <c r="AB447" i="5"/>
  <c r="AD446" i="5"/>
  <c r="AC446" i="5"/>
  <c r="AB446" i="5"/>
  <c r="AD445" i="5"/>
  <c r="AC445" i="5"/>
  <c r="AB445" i="5"/>
  <c r="AD444" i="5"/>
  <c r="AC444" i="5"/>
  <c r="AB444" i="5"/>
  <c r="AD443" i="5"/>
  <c r="AC443" i="5"/>
  <c r="AB443" i="5"/>
  <c r="AD442" i="5"/>
  <c r="AC442" i="5"/>
  <c r="AB442" i="5"/>
  <c r="AD441" i="5"/>
  <c r="AC441" i="5"/>
  <c r="AB441" i="5"/>
  <c r="AD440" i="5"/>
  <c r="AC440" i="5"/>
  <c r="AB440" i="5"/>
  <c r="AD439" i="5"/>
  <c r="AC439" i="5"/>
  <c r="AB439" i="5"/>
  <c r="AD438" i="5"/>
  <c r="AC438" i="5"/>
  <c r="AB438" i="5"/>
  <c r="AD437" i="5"/>
  <c r="AC437" i="5"/>
  <c r="AB437" i="5"/>
  <c r="AD436" i="5"/>
  <c r="AC436" i="5"/>
  <c r="AB436" i="5"/>
  <c r="AD435" i="5"/>
  <c r="AC435" i="5"/>
  <c r="AB435" i="5"/>
  <c r="AD434" i="5"/>
  <c r="AC434" i="5"/>
  <c r="AB434" i="5"/>
  <c r="AD433" i="5"/>
  <c r="AC433" i="5"/>
  <c r="AB433" i="5"/>
  <c r="AD432" i="5"/>
  <c r="AC432" i="5"/>
  <c r="AB432" i="5"/>
  <c r="AD431" i="5"/>
  <c r="AC431" i="5"/>
  <c r="AB431" i="5"/>
  <c r="AD430" i="5"/>
  <c r="AC430" i="5"/>
  <c r="AB430" i="5"/>
  <c r="AD429" i="5"/>
  <c r="AC429" i="5"/>
  <c r="AB429" i="5"/>
  <c r="AD428" i="5"/>
  <c r="AC428" i="5"/>
  <c r="AB428" i="5"/>
  <c r="AD427" i="5"/>
  <c r="AC427" i="5"/>
  <c r="AB427" i="5"/>
  <c r="AD426" i="5"/>
  <c r="AC426" i="5"/>
  <c r="AB426" i="5"/>
  <c r="AD425" i="5"/>
  <c r="AC425" i="5"/>
  <c r="AB425" i="5"/>
  <c r="AD424" i="5"/>
  <c r="AC424" i="5"/>
  <c r="AB424" i="5"/>
  <c r="AD423" i="5"/>
  <c r="AC423" i="5"/>
  <c r="AB423" i="5"/>
  <c r="AD422" i="5"/>
  <c r="AC422" i="5"/>
  <c r="AB422" i="5"/>
  <c r="AD421" i="5"/>
  <c r="AC421" i="5"/>
  <c r="AB421" i="5"/>
  <c r="AD420" i="5"/>
  <c r="AC420" i="5"/>
  <c r="AB420" i="5"/>
  <c r="AD419" i="5"/>
  <c r="AC419" i="5"/>
  <c r="AB419" i="5"/>
  <c r="AD418" i="5"/>
  <c r="AC418" i="5"/>
  <c r="AB418" i="5"/>
  <c r="AD417" i="5"/>
  <c r="AC417" i="5"/>
  <c r="AB417" i="5"/>
  <c r="AD416" i="5"/>
  <c r="AC416" i="5"/>
  <c r="AB416" i="5"/>
  <c r="AD415" i="5"/>
  <c r="AC415" i="5"/>
  <c r="AB415" i="5"/>
  <c r="AD414" i="5"/>
  <c r="AC414" i="5"/>
  <c r="AB414" i="5"/>
  <c r="AD413" i="5"/>
  <c r="AC413" i="5"/>
  <c r="AB413" i="5"/>
  <c r="AD412" i="5"/>
  <c r="AC412" i="5"/>
  <c r="AB412" i="5"/>
  <c r="AD411" i="5"/>
  <c r="AC411" i="5"/>
  <c r="AB411" i="5"/>
  <c r="AD410" i="5"/>
  <c r="AC410" i="5"/>
  <c r="AB410" i="5"/>
  <c r="AD409" i="5"/>
  <c r="AC409" i="5"/>
  <c r="AB409" i="5"/>
  <c r="AD408" i="5"/>
  <c r="AC408" i="5"/>
  <c r="AB408" i="5"/>
  <c r="AD407" i="5"/>
  <c r="AC407" i="5"/>
  <c r="AB407" i="5"/>
  <c r="AD406" i="5"/>
  <c r="AC406" i="5"/>
  <c r="AB406" i="5"/>
  <c r="AD405" i="5"/>
  <c r="AC405" i="5"/>
  <c r="AB405" i="5"/>
  <c r="AD404" i="5"/>
  <c r="AC404" i="5"/>
  <c r="AB404" i="5"/>
  <c r="AD403" i="5"/>
  <c r="AC403" i="5"/>
  <c r="AB403" i="5"/>
  <c r="AD402" i="5"/>
  <c r="AC402" i="5"/>
  <c r="AB402" i="5"/>
  <c r="AD401" i="5"/>
  <c r="AC401" i="5"/>
  <c r="AB401" i="5"/>
  <c r="AD400" i="5"/>
  <c r="AC400" i="5"/>
  <c r="AB400" i="5"/>
  <c r="AD399" i="5"/>
  <c r="AC399" i="5"/>
  <c r="AB399" i="5"/>
  <c r="AD398" i="5"/>
  <c r="AC398" i="5"/>
  <c r="AB398" i="5"/>
  <c r="AD397" i="5"/>
  <c r="AC397" i="5"/>
  <c r="AB397" i="5"/>
  <c r="AD396" i="5"/>
  <c r="AC396" i="5"/>
  <c r="AB396" i="5"/>
  <c r="AD395" i="5"/>
  <c r="AC395" i="5"/>
  <c r="AB395" i="5"/>
  <c r="AD394" i="5"/>
  <c r="AC394" i="5"/>
  <c r="AB394" i="5"/>
  <c r="AD393" i="5"/>
  <c r="AC393" i="5"/>
  <c r="AB393" i="5"/>
  <c r="AD392" i="5"/>
  <c r="AC392" i="5"/>
  <c r="AB392" i="5"/>
  <c r="AD391" i="5"/>
  <c r="AC391" i="5"/>
  <c r="AB391" i="5"/>
  <c r="AD390" i="5"/>
  <c r="AC390" i="5"/>
  <c r="AB390" i="5"/>
  <c r="AD389" i="5"/>
  <c r="AC389" i="5"/>
  <c r="AB389" i="5"/>
  <c r="AD388" i="5"/>
  <c r="AC388" i="5"/>
  <c r="AB388" i="5"/>
  <c r="AD387" i="5"/>
  <c r="AC387" i="5"/>
  <c r="AB387" i="5"/>
  <c r="AD386" i="5"/>
  <c r="AC386" i="5"/>
  <c r="AB386" i="5"/>
  <c r="AD385" i="5"/>
  <c r="AC385" i="5"/>
  <c r="AB385" i="5"/>
  <c r="AD384" i="5"/>
  <c r="AC384" i="5"/>
  <c r="AB384" i="5"/>
  <c r="AD383" i="5"/>
  <c r="AC383" i="5"/>
  <c r="AB383" i="5"/>
  <c r="AD382" i="5"/>
  <c r="AC382" i="5"/>
  <c r="AB382" i="5"/>
  <c r="AD381" i="5"/>
  <c r="AC381" i="5"/>
  <c r="AB381" i="5"/>
  <c r="AD380" i="5"/>
  <c r="AC380" i="5"/>
  <c r="AB380" i="5"/>
  <c r="AD379" i="5"/>
  <c r="AC379" i="5"/>
  <c r="AB379" i="5"/>
  <c r="AD378" i="5"/>
  <c r="AC378" i="5"/>
  <c r="AB378" i="5"/>
  <c r="AD377" i="5"/>
  <c r="AC377" i="5"/>
  <c r="AB377" i="5"/>
  <c r="AD376" i="5"/>
  <c r="AC376" i="5"/>
  <c r="AB376" i="5"/>
  <c r="AD375" i="5"/>
  <c r="AC375" i="5"/>
  <c r="AB375" i="5"/>
  <c r="AD374" i="5"/>
  <c r="AC374" i="5"/>
  <c r="AB374" i="5"/>
  <c r="AD373" i="5"/>
  <c r="AC373" i="5"/>
  <c r="AB373" i="5"/>
  <c r="AD372" i="5"/>
  <c r="AC372" i="5"/>
  <c r="AB372" i="5"/>
  <c r="AD371" i="5"/>
  <c r="AC371" i="5"/>
  <c r="AB371" i="5"/>
  <c r="AD370" i="5"/>
  <c r="AC370" i="5"/>
  <c r="AB370" i="5"/>
  <c r="AD369" i="5"/>
  <c r="AC369" i="5"/>
  <c r="AB369" i="5"/>
  <c r="AD368" i="5"/>
  <c r="AC368" i="5"/>
  <c r="AB368" i="5"/>
  <c r="AD367" i="5"/>
  <c r="AC367" i="5"/>
  <c r="AB367" i="5"/>
  <c r="AD366" i="5"/>
  <c r="AC366" i="5"/>
  <c r="AB366" i="5"/>
  <c r="AD365" i="5"/>
  <c r="AC365" i="5"/>
  <c r="AB365" i="5"/>
  <c r="AD364" i="5"/>
  <c r="AC364" i="5"/>
  <c r="AB364" i="5"/>
  <c r="AD363" i="5"/>
  <c r="AC363" i="5"/>
  <c r="AB363" i="5"/>
  <c r="AD362" i="5"/>
  <c r="AC362" i="5"/>
  <c r="AB362" i="5"/>
  <c r="AD361" i="5"/>
  <c r="AC361" i="5"/>
  <c r="AB361" i="5"/>
  <c r="AD360" i="5"/>
  <c r="AC360" i="5"/>
  <c r="AB360" i="5"/>
  <c r="AD359" i="5"/>
  <c r="AC359" i="5"/>
  <c r="AB359" i="5"/>
  <c r="AD358" i="5"/>
  <c r="AC358" i="5"/>
  <c r="AB358" i="5"/>
  <c r="AD357" i="5"/>
  <c r="AC357" i="5"/>
  <c r="AB357" i="5"/>
  <c r="AD356" i="5"/>
  <c r="AC356" i="5"/>
  <c r="AB356" i="5"/>
  <c r="AD355" i="5"/>
  <c r="AC355" i="5"/>
  <c r="AB355" i="5"/>
  <c r="AD354" i="5"/>
  <c r="AC354" i="5"/>
  <c r="AB354" i="5"/>
  <c r="AD353" i="5"/>
  <c r="AC353" i="5"/>
  <c r="AB353" i="5"/>
  <c r="AD352" i="5"/>
  <c r="AC352" i="5"/>
  <c r="AB352" i="5"/>
  <c r="AD351" i="5"/>
  <c r="AC351" i="5"/>
  <c r="AB351" i="5"/>
  <c r="AD350" i="5"/>
  <c r="AC350" i="5"/>
  <c r="AB350" i="5"/>
  <c r="AD349" i="5"/>
  <c r="AC349" i="5"/>
  <c r="AB349" i="5"/>
  <c r="AD348" i="5"/>
  <c r="AC348" i="5"/>
  <c r="AB348" i="5"/>
  <c r="AD347" i="5"/>
  <c r="AC347" i="5"/>
  <c r="AB347" i="5"/>
  <c r="AD346" i="5"/>
  <c r="AC346" i="5"/>
  <c r="AB346" i="5"/>
  <c r="AD345" i="5"/>
  <c r="AC345" i="5"/>
  <c r="AB345" i="5"/>
  <c r="AD344" i="5"/>
  <c r="AC344" i="5"/>
  <c r="AB344" i="5"/>
  <c r="AD343" i="5"/>
  <c r="AC343" i="5"/>
  <c r="AB343" i="5"/>
  <c r="AD342" i="5"/>
  <c r="AC342" i="5"/>
  <c r="AB342" i="5"/>
  <c r="AD341" i="5"/>
  <c r="AC341" i="5"/>
  <c r="AB341" i="5"/>
  <c r="AD340" i="5"/>
  <c r="AC340" i="5"/>
  <c r="AB340" i="5"/>
  <c r="AD339" i="5"/>
  <c r="AC339" i="5"/>
  <c r="AB339" i="5"/>
  <c r="AD338" i="5"/>
  <c r="AC338" i="5"/>
  <c r="AB338" i="5"/>
  <c r="AD337" i="5"/>
  <c r="AC337" i="5"/>
  <c r="AB337" i="5"/>
  <c r="AD336" i="5"/>
  <c r="AC336" i="5"/>
  <c r="AB336" i="5"/>
  <c r="AD335" i="5"/>
  <c r="AC335" i="5"/>
  <c r="AB335" i="5"/>
  <c r="AD334" i="5"/>
  <c r="AC334" i="5"/>
  <c r="AB334" i="5"/>
  <c r="AD333" i="5"/>
  <c r="AC333" i="5"/>
  <c r="AB333" i="5"/>
  <c r="AD332" i="5"/>
  <c r="AC332" i="5"/>
  <c r="AB332" i="5"/>
  <c r="AD331" i="5"/>
  <c r="AC331" i="5"/>
  <c r="AB331" i="5"/>
  <c r="AD330" i="5"/>
  <c r="AC330" i="5"/>
  <c r="AB330" i="5"/>
  <c r="AD329" i="5"/>
  <c r="AC329" i="5"/>
  <c r="AB329" i="5"/>
  <c r="AD328" i="5"/>
  <c r="AC328" i="5"/>
  <c r="AB328" i="5"/>
  <c r="AD327" i="5"/>
  <c r="AC327" i="5"/>
  <c r="AB327" i="5"/>
  <c r="AD326" i="5"/>
  <c r="AC326" i="5"/>
  <c r="AB326" i="5"/>
  <c r="AD325" i="5"/>
  <c r="AC325" i="5"/>
  <c r="AB325" i="5"/>
  <c r="AD324" i="5"/>
  <c r="AC324" i="5"/>
  <c r="AB324" i="5"/>
  <c r="AD323" i="5"/>
  <c r="AC323" i="5"/>
  <c r="AB323" i="5"/>
  <c r="AD322" i="5"/>
  <c r="AC322" i="5"/>
  <c r="AB322" i="5"/>
  <c r="AD321" i="5"/>
  <c r="AC321" i="5"/>
  <c r="AB321" i="5"/>
  <c r="AD320" i="5"/>
  <c r="AC320" i="5"/>
  <c r="AB320" i="5"/>
  <c r="AD319" i="5"/>
  <c r="AC319" i="5"/>
  <c r="AB319" i="5"/>
  <c r="AD318" i="5"/>
  <c r="AC318" i="5"/>
  <c r="AB318" i="5"/>
  <c r="AD317" i="5"/>
  <c r="AC317" i="5"/>
  <c r="AB317" i="5"/>
  <c r="AD316" i="5"/>
  <c r="AC316" i="5"/>
  <c r="AB316" i="5"/>
  <c r="AD315" i="5"/>
  <c r="AC315" i="5"/>
  <c r="AB315" i="5"/>
  <c r="AD314" i="5"/>
  <c r="AC314" i="5"/>
  <c r="AB314" i="5"/>
  <c r="AD313" i="5"/>
  <c r="AC313" i="5"/>
  <c r="AB313" i="5"/>
  <c r="AD312" i="5"/>
  <c r="AC312" i="5"/>
  <c r="AB312" i="5"/>
  <c r="AD311" i="5"/>
  <c r="AC311" i="5"/>
  <c r="AB311" i="5"/>
  <c r="AD310" i="5"/>
  <c r="AC310" i="5"/>
  <c r="AB310" i="5"/>
  <c r="AD309" i="5"/>
  <c r="AC309" i="5"/>
  <c r="AB309" i="5"/>
  <c r="AD308" i="5"/>
  <c r="AC308" i="5"/>
  <c r="AB308" i="5"/>
  <c r="AD307" i="5"/>
  <c r="AC307" i="5"/>
  <c r="AB307" i="5"/>
  <c r="AD306" i="5"/>
  <c r="AC306" i="5"/>
  <c r="AB306" i="5"/>
  <c r="AD305" i="5"/>
  <c r="AC305" i="5"/>
  <c r="AB305" i="5"/>
  <c r="AD304" i="5"/>
  <c r="AC304" i="5"/>
  <c r="AB304" i="5"/>
  <c r="AD303" i="5"/>
  <c r="AC303" i="5"/>
  <c r="AB303" i="5"/>
  <c r="AD302" i="5"/>
  <c r="AC302" i="5"/>
  <c r="AB302" i="5"/>
  <c r="AD301" i="5"/>
  <c r="AC301" i="5"/>
  <c r="AB301" i="5"/>
  <c r="AD300" i="5"/>
  <c r="AC300" i="5"/>
  <c r="AB300" i="5"/>
  <c r="AD299" i="5"/>
  <c r="AC299" i="5"/>
  <c r="AB299" i="5"/>
  <c r="AD298" i="5"/>
  <c r="AC298" i="5"/>
  <c r="AB298" i="5"/>
  <c r="AD297" i="5"/>
  <c r="AC297" i="5"/>
  <c r="AB297" i="5"/>
  <c r="AD296" i="5"/>
  <c r="AC296" i="5"/>
  <c r="AB296" i="5"/>
  <c r="AD295" i="5"/>
  <c r="AC295" i="5"/>
  <c r="AB295" i="5"/>
  <c r="AD294" i="5"/>
  <c r="AC294" i="5"/>
  <c r="AB294" i="5"/>
  <c r="AD293" i="5"/>
  <c r="AC293" i="5"/>
  <c r="AB293" i="5"/>
  <c r="AD292" i="5"/>
  <c r="AC292" i="5"/>
  <c r="AB292" i="5"/>
  <c r="AD291" i="5"/>
  <c r="AC291" i="5"/>
  <c r="AB291" i="5"/>
  <c r="AD290" i="5"/>
  <c r="AC290" i="5"/>
  <c r="AB290" i="5"/>
  <c r="AD289" i="5"/>
  <c r="AC289" i="5"/>
  <c r="AB289" i="5"/>
  <c r="AD288" i="5"/>
  <c r="AC288" i="5"/>
  <c r="AB288" i="5"/>
  <c r="AD287" i="5"/>
  <c r="AC287" i="5"/>
  <c r="AB287" i="5"/>
  <c r="AD286" i="5"/>
  <c r="AC286" i="5"/>
  <c r="AB286" i="5"/>
  <c r="AD285" i="5"/>
  <c r="AC285" i="5"/>
  <c r="AB285" i="5"/>
  <c r="AD284" i="5"/>
  <c r="AC284" i="5"/>
  <c r="AB284" i="5"/>
  <c r="AD283" i="5"/>
  <c r="AC283" i="5"/>
  <c r="AB283" i="5"/>
  <c r="AD282" i="5"/>
  <c r="AC282" i="5"/>
  <c r="AB282" i="5"/>
  <c r="AD281" i="5"/>
  <c r="AC281" i="5"/>
  <c r="AB281" i="5"/>
  <c r="AD280" i="5"/>
  <c r="AC280" i="5"/>
  <c r="AB280" i="5"/>
  <c r="AD279" i="5"/>
  <c r="AC279" i="5"/>
  <c r="AB279" i="5"/>
  <c r="AD278" i="5"/>
  <c r="AC278" i="5"/>
  <c r="AB278" i="5"/>
  <c r="AD277" i="5"/>
  <c r="AC277" i="5"/>
  <c r="AB277" i="5"/>
  <c r="AD276" i="5"/>
  <c r="AC276" i="5"/>
  <c r="AB276" i="5"/>
  <c r="AD275" i="5"/>
  <c r="AC275" i="5"/>
  <c r="AB275" i="5"/>
  <c r="AD274" i="5"/>
  <c r="AC274" i="5"/>
  <c r="AB274" i="5"/>
  <c r="AD273" i="5"/>
  <c r="AC273" i="5"/>
  <c r="AB273" i="5"/>
  <c r="AD272" i="5"/>
  <c r="AC272" i="5"/>
  <c r="AB272" i="5"/>
  <c r="AD271" i="5"/>
  <c r="AC271" i="5"/>
  <c r="AB271" i="5"/>
  <c r="AD270" i="5"/>
  <c r="AC270" i="5"/>
  <c r="AB270" i="5"/>
  <c r="AD269" i="5"/>
  <c r="AC269" i="5"/>
  <c r="AB269" i="5"/>
  <c r="AD268" i="5"/>
  <c r="AC268" i="5"/>
  <c r="AB268" i="5"/>
  <c r="AD267" i="5"/>
  <c r="AC267" i="5"/>
  <c r="AB267" i="5"/>
  <c r="AD266" i="5"/>
  <c r="AC266" i="5"/>
  <c r="AB266" i="5"/>
  <c r="AD265" i="5"/>
  <c r="AC265" i="5"/>
  <c r="AB265" i="5"/>
  <c r="AD264" i="5"/>
  <c r="AC264" i="5"/>
  <c r="AB264" i="5"/>
  <c r="AD263" i="5"/>
  <c r="AC263" i="5"/>
  <c r="AB263" i="5"/>
  <c r="AD262" i="5"/>
  <c r="AC262" i="5"/>
  <c r="AB262" i="5"/>
  <c r="AD261" i="5"/>
  <c r="AC261" i="5"/>
  <c r="AB261" i="5"/>
  <c r="AD260" i="5"/>
  <c r="AC260" i="5"/>
  <c r="AB260" i="5"/>
  <c r="AD259" i="5"/>
  <c r="AC259" i="5"/>
  <c r="AB259" i="5"/>
  <c r="AD258" i="5"/>
  <c r="AC258" i="5"/>
  <c r="AB258" i="5"/>
  <c r="AD257" i="5"/>
  <c r="AC257" i="5"/>
  <c r="AB257" i="5"/>
  <c r="AD256" i="5"/>
  <c r="AC256" i="5"/>
  <c r="AB256" i="5"/>
  <c r="AD255" i="5"/>
  <c r="AC255" i="5"/>
  <c r="AB255" i="5"/>
  <c r="AD254" i="5"/>
  <c r="AC254" i="5"/>
  <c r="AB254" i="5"/>
  <c r="AD253" i="5"/>
  <c r="AC253" i="5"/>
  <c r="AB253" i="5"/>
  <c r="AD252" i="5"/>
  <c r="AC252" i="5"/>
  <c r="AB252" i="5"/>
  <c r="AD251" i="5"/>
  <c r="AC251" i="5"/>
  <c r="AB251" i="5"/>
  <c r="AD250" i="5"/>
  <c r="AC250" i="5"/>
  <c r="AB250" i="5"/>
  <c r="AD249" i="5"/>
  <c r="AC249" i="5"/>
  <c r="AB249" i="5"/>
  <c r="AD248" i="5"/>
  <c r="AC248" i="5"/>
  <c r="AB248" i="5"/>
  <c r="AD247" i="5"/>
  <c r="AC247" i="5"/>
  <c r="AB247" i="5"/>
  <c r="AD246" i="5"/>
  <c r="AC246" i="5"/>
  <c r="AB246" i="5"/>
  <c r="AD245" i="5"/>
  <c r="AC245" i="5"/>
  <c r="AB245" i="5"/>
  <c r="AD244" i="5"/>
  <c r="AC244" i="5"/>
  <c r="AB244" i="5"/>
  <c r="AD243" i="5"/>
  <c r="AC243" i="5"/>
  <c r="AB243" i="5"/>
  <c r="AD242" i="5"/>
  <c r="AC242" i="5"/>
  <c r="AB242" i="5"/>
  <c r="AD241" i="5"/>
  <c r="AC241" i="5"/>
  <c r="AB241" i="5"/>
  <c r="AD240" i="5"/>
  <c r="AC240" i="5"/>
  <c r="AB240" i="5"/>
  <c r="AD239" i="5"/>
  <c r="AC239" i="5"/>
  <c r="AB239" i="5"/>
  <c r="AD238" i="5"/>
  <c r="AC238" i="5"/>
  <c r="AB238" i="5"/>
  <c r="AD237" i="5"/>
  <c r="AC237" i="5"/>
  <c r="AB237" i="5"/>
  <c r="AD236" i="5"/>
  <c r="AC236" i="5"/>
  <c r="AB236" i="5"/>
  <c r="AD235" i="5"/>
  <c r="AC235" i="5"/>
  <c r="AB235" i="5"/>
  <c r="AD234" i="5"/>
  <c r="AC234" i="5"/>
  <c r="AB234" i="5"/>
  <c r="AD233" i="5"/>
  <c r="AC233" i="5"/>
  <c r="AB233" i="5"/>
  <c r="AD232" i="5"/>
  <c r="AC232" i="5"/>
  <c r="AB232" i="5"/>
  <c r="AD231" i="5"/>
  <c r="AC231" i="5"/>
  <c r="AB231" i="5"/>
  <c r="AD230" i="5"/>
  <c r="AC230" i="5"/>
  <c r="AB230" i="5"/>
  <c r="AD229" i="5"/>
  <c r="AC229" i="5"/>
  <c r="AB229" i="5"/>
  <c r="AD228" i="5"/>
  <c r="AC228" i="5"/>
  <c r="AB228" i="5"/>
  <c r="AD227" i="5"/>
  <c r="AC227" i="5"/>
  <c r="AB227" i="5"/>
  <c r="AD226" i="5"/>
  <c r="AC226" i="5"/>
  <c r="AB226" i="5"/>
  <c r="AD225" i="5"/>
  <c r="AC225" i="5"/>
  <c r="AB225" i="5"/>
  <c r="AD224" i="5"/>
  <c r="AC224" i="5"/>
  <c r="AB224" i="5"/>
  <c r="AD223" i="5"/>
  <c r="AC223" i="5"/>
  <c r="AB223" i="5"/>
  <c r="AD222" i="5"/>
  <c r="AC222" i="5"/>
  <c r="AB222" i="5"/>
  <c r="AD221" i="5"/>
  <c r="AC221" i="5"/>
  <c r="AB221" i="5"/>
  <c r="AD220" i="5"/>
  <c r="AC220" i="5"/>
  <c r="AB220" i="5"/>
  <c r="AD219" i="5"/>
  <c r="AC219" i="5"/>
  <c r="AB219" i="5"/>
  <c r="AD218" i="5"/>
  <c r="AC218" i="5"/>
  <c r="AB218" i="5"/>
  <c r="AD217" i="5"/>
  <c r="AC217" i="5"/>
  <c r="AB217" i="5"/>
  <c r="AD216" i="5"/>
  <c r="AC216" i="5"/>
  <c r="AB216" i="5"/>
  <c r="AD215" i="5"/>
  <c r="AC215" i="5"/>
  <c r="AB215" i="5"/>
  <c r="AD214" i="5"/>
  <c r="AC214" i="5"/>
  <c r="AB214" i="5"/>
  <c r="AD213" i="5"/>
  <c r="AC213" i="5"/>
  <c r="AB213" i="5"/>
  <c r="AD212" i="5"/>
  <c r="AC212" i="5"/>
  <c r="AB212" i="5"/>
  <c r="AD211" i="5"/>
  <c r="AC211" i="5"/>
  <c r="AB211" i="5"/>
  <c r="AD210" i="5"/>
  <c r="AC210" i="5"/>
  <c r="AB210" i="5"/>
  <c r="AD209" i="5"/>
  <c r="AC209" i="5"/>
  <c r="AB209" i="5"/>
  <c r="AD208" i="5"/>
  <c r="AC208" i="5"/>
  <c r="AB208" i="5"/>
  <c r="AD207" i="5"/>
  <c r="AC207" i="5"/>
  <c r="AB207" i="5"/>
  <c r="AD206" i="5"/>
  <c r="AC206" i="5"/>
  <c r="AB206" i="5"/>
  <c r="AD205" i="5"/>
  <c r="AC205" i="5"/>
  <c r="AB205" i="5"/>
  <c r="AD204" i="5"/>
  <c r="AC204" i="5"/>
  <c r="AB204" i="5"/>
  <c r="AD203" i="5"/>
  <c r="AC203" i="5"/>
  <c r="AB203" i="5"/>
  <c r="AD202" i="5"/>
  <c r="AC202" i="5"/>
  <c r="AB202" i="5"/>
  <c r="AD201" i="5"/>
  <c r="AC201" i="5"/>
  <c r="AB201" i="5"/>
  <c r="AD200" i="5"/>
  <c r="AC200" i="5"/>
  <c r="AB200" i="5"/>
  <c r="AD199" i="5"/>
  <c r="AC199" i="5"/>
  <c r="AB199" i="5"/>
  <c r="AD198" i="5"/>
  <c r="AC198" i="5"/>
  <c r="AB198" i="5"/>
  <c r="AD197" i="5"/>
  <c r="AC197" i="5"/>
  <c r="AB197" i="5"/>
  <c r="AD196" i="5"/>
  <c r="AC196" i="5"/>
  <c r="AB196" i="5"/>
  <c r="AD195" i="5"/>
  <c r="AC195" i="5"/>
  <c r="AB195" i="5"/>
  <c r="AD194" i="5"/>
  <c r="AC194" i="5"/>
  <c r="AB194" i="5"/>
  <c r="AD193" i="5"/>
  <c r="AC193" i="5"/>
  <c r="AB193" i="5"/>
  <c r="AD192" i="5"/>
  <c r="AC192" i="5"/>
  <c r="AB192" i="5"/>
  <c r="AD191" i="5"/>
  <c r="AC191" i="5"/>
  <c r="AB191" i="5"/>
  <c r="AD190" i="5"/>
  <c r="AC190" i="5"/>
  <c r="AB190" i="5"/>
  <c r="AD189" i="5"/>
  <c r="AC189" i="5"/>
  <c r="AB189" i="5"/>
  <c r="AD188" i="5"/>
  <c r="AC188" i="5"/>
  <c r="AB188" i="5"/>
  <c r="AD187" i="5"/>
  <c r="AC187" i="5"/>
  <c r="AB187" i="5"/>
  <c r="AD186" i="5"/>
  <c r="AC186" i="5"/>
  <c r="AB186" i="5"/>
  <c r="AD185" i="5"/>
  <c r="AC185" i="5"/>
  <c r="AB185" i="5"/>
  <c r="AD184" i="5"/>
  <c r="AC184" i="5"/>
  <c r="AB184" i="5"/>
  <c r="AD183" i="5"/>
  <c r="AC183" i="5"/>
  <c r="AB183" i="5"/>
  <c r="AD182" i="5"/>
  <c r="AC182" i="5"/>
  <c r="AB182" i="5"/>
  <c r="AD181" i="5"/>
  <c r="AC181" i="5"/>
  <c r="AB181" i="5"/>
  <c r="AD180" i="5"/>
  <c r="AC180" i="5"/>
  <c r="AB180" i="5"/>
  <c r="AD179" i="5"/>
  <c r="AC179" i="5"/>
  <c r="AB179" i="5"/>
  <c r="AD178" i="5"/>
  <c r="AC178" i="5"/>
  <c r="AB178" i="5"/>
  <c r="AD177" i="5"/>
  <c r="AC177" i="5"/>
  <c r="AB177" i="5"/>
  <c r="AD176" i="5"/>
  <c r="AC176" i="5"/>
  <c r="AB176" i="5"/>
  <c r="AD175" i="5"/>
  <c r="AC175" i="5"/>
  <c r="AB175" i="5"/>
  <c r="AD174" i="5"/>
  <c r="AC174" i="5"/>
  <c r="AB174" i="5"/>
  <c r="AD173" i="5"/>
  <c r="AC173" i="5"/>
  <c r="AB173" i="5"/>
  <c r="AD172" i="5"/>
  <c r="AC172" i="5"/>
  <c r="AB172" i="5"/>
  <c r="AD171" i="5"/>
  <c r="AC171" i="5"/>
  <c r="AB171" i="5"/>
  <c r="AD170" i="5"/>
  <c r="AC170" i="5"/>
  <c r="AB170" i="5"/>
  <c r="AD169" i="5"/>
  <c r="AC169" i="5"/>
  <c r="AB169" i="5"/>
  <c r="AD168" i="5"/>
  <c r="AC168" i="5"/>
  <c r="AB168" i="5"/>
  <c r="AD167" i="5"/>
  <c r="AC167" i="5"/>
  <c r="AB167" i="5"/>
  <c r="AD166" i="5"/>
  <c r="AC166" i="5"/>
  <c r="AB166" i="5"/>
  <c r="AD165" i="5"/>
  <c r="AC165" i="5"/>
  <c r="AB165" i="5"/>
  <c r="AD164" i="5"/>
  <c r="AC164" i="5"/>
  <c r="AB164" i="5"/>
  <c r="AD163" i="5"/>
  <c r="AC163" i="5"/>
  <c r="AB163" i="5"/>
  <c r="AD162" i="5"/>
  <c r="AC162" i="5"/>
  <c r="AB162" i="5"/>
  <c r="AD161" i="5"/>
  <c r="AC161" i="5"/>
  <c r="AB161" i="5"/>
  <c r="AD160" i="5"/>
  <c r="AC160" i="5"/>
  <c r="AB160" i="5"/>
  <c r="AD159" i="5"/>
  <c r="AC159" i="5"/>
  <c r="AB159" i="5"/>
  <c r="AD158" i="5"/>
  <c r="AC158" i="5"/>
  <c r="AB158" i="5"/>
  <c r="AD157" i="5"/>
  <c r="AC157" i="5"/>
  <c r="AB157" i="5"/>
  <c r="AD156" i="5"/>
  <c r="AC156" i="5"/>
  <c r="AB156" i="5"/>
  <c r="AD155" i="5"/>
  <c r="AC155" i="5"/>
  <c r="AB155" i="5"/>
  <c r="AD154" i="5"/>
  <c r="AC154" i="5"/>
  <c r="AB154" i="5"/>
  <c r="AD153" i="5"/>
  <c r="AC153" i="5"/>
  <c r="AB153" i="5"/>
  <c r="AD152" i="5"/>
  <c r="AC152" i="5"/>
  <c r="AB152" i="5"/>
  <c r="AD151" i="5"/>
  <c r="AC151" i="5"/>
  <c r="AB151" i="5"/>
  <c r="AD150" i="5"/>
  <c r="AC150" i="5"/>
  <c r="AB150" i="5"/>
  <c r="AD149" i="5"/>
  <c r="AC149" i="5"/>
  <c r="AB149" i="5"/>
  <c r="AD148" i="5"/>
  <c r="AC148" i="5"/>
  <c r="AB148" i="5"/>
  <c r="AD147" i="5"/>
  <c r="AC147" i="5"/>
  <c r="AB147" i="5"/>
  <c r="AD146" i="5"/>
  <c r="AC146" i="5"/>
  <c r="AB146" i="5"/>
  <c r="AD145" i="5"/>
  <c r="AC145" i="5"/>
  <c r="AB145" i="5"/>
  <c r="AD144" i="5"/>
  <c r="AC144" i="5"/>
  <c r="AB144" i="5"/>
  <c r="AD143" i="5"/>
  <c r="AC143" i="5"/>
  <c r="AB143" i="5"/>
  <c r="AD142" i="5"/>
  <c r="AC142" i="5"/>
  <c r="AB142" i="5"/>
  <c r="AD141" i="5"/>
  <c r="AC141" i="5"/>
  <c r="AB141" i="5"/>
  <c r="AD140" i="5"/>
  <c r="AC140" i="5"/>
  <c r="AB140" i="5"/>
  <c r="AD139" i="5"/>
  <c r="AC139" i="5"/>
  <c r="AB139" i="5"/>
  <c r="AD138" i="5"/>
  <c r="AC138" i="5"/>
  <c r="AB138" i="5"/>
  <c r="AD137" i="5"/>
  <c r="AC137" i="5"/>
  <c r="AB137" i="5"/>
  <c r="AD136" i="5"/>
  <c r="AC136" i="5"/>
  <c r="AB136" i="5"/>
  <c r="AD135" i="5"/>
  <c r="AC135" i="5"/>
  <c r="AB135" i="5"/>
  <c r="AD134" i="5"/>
  <c r="AC134" i="5"/>
  <c r="AB134" i="5"/>
  <c r="AD133" i="5"/>
  <c r="AC133" i="5"/>
  <c r="AB133" i="5"/>
  <c r="AD132" i="5"/>
  <c r="AC132" i="5"/>
  <c r="AB132" i="5"/>
  <c r="AD131" i="5"/>
  <c r="AC131" i="5"/>
  <c r="AB131" i="5"/>
  <c r="AD130" i="5"/>
  <c r="AC130" i="5"/>
  <c r="AB130" i="5"/>
  <c r="AD129" i="5"/>
  <c r="AC129" i="5"/>
  <c r="AB129" i="5"/>
  <c r="AD128" i="5"/>
  <c r="AC128" i="5"/>
  <c r="AB128" i="5"/>
  <c r="AD127" i="5"/>
  <c r="AC127" i="5"/>
  <c r="AB127" i="5"/>
  <c r="AD126" i="5"/>
  <c r="AC126" i="5"/>
  <c r="AB126" i="5"/>
  <c r="AD125" i="5"/>
  <c r="AC125" i="5"/>
  <c r="AB125" i="5"/>
  <c r="AD124" i="5"/>
  <c r="AC124" i="5"/>
  <c r="AB124" i="5"/>
  <c r="AD123" i="5"/>
  <c r="AC123" i="5"/>
  <c r="AB123" i="5"/>
  <c r="AD122" i="5"/>
  <c r="AC122" i="5"/>
  <c r="AB122" i="5"/>
  <c r="AD121" i="5"/>
  <c r="AC121" i="5"/>
  <c r="AB121" i="5"/>
  <c r="AD120" i="5"/>
  <c r="AC120" i="5"/>
  <c r="AB120" i="5"/>
  <c r="AD119" i="5"/>
  <c r="AC119" i="5"/>
  <c r="AB119" i="5"/>
  <c r="AD118" i="5"/>
  <c r="AC118" i="5"/>
  <c r="AB118" i="5"/>
  <c r="AD117" i="5"/>
  <c r="AC117" i="5"/>
  <c r="AB117" i="5"/>
  <c r="AD116" i="5"/>
  <c r="AC116" i="5"/>
  <c r="AB116" i="5"/>
  <c r="AD115" i="5"/>
  <c r="AC115" i="5"/>
  <c r="AB115" i="5"/>
  <c r="AD114" i="5"/>
  <c r="AC114" i="5"/>
  <c r="AB114" i="5"/>
  <c r="AD113" i="5"/>
  <c r="AC113" i="5"/>
  <c r="AB113" i="5"/>
  <c r="AD112" i="5"/>
  <c r="AC112" i="5"/>
  <c r="AB112" i="5"/>
  <c r="AD111" i="5"/>
  <c r="AC111" i="5"/>
  <c r="AB111" i="5"/>
  <c r="AD110" i="5"/>
  <c r="AC110" i="5"/>
  <c r="AB110" i="5"/>
  <c r="AD109" i="5"/>
  <c r="AC109" i="5"/>
  <c r="AB109" i="5"/>
  <c r="AD108" i="5"/>
  <c r="AC108" i="5"/>
  <c r="AB108" i="5"/>
  <c r="AD107" i="5"/>
  <c r="AC107" i="5"/>
  <c r="AB107" i="5"/>
  <c r="AD106" i="5"/>
  <c r="AC106" i="5"/>
  <c r="AB106" i="5"/>
  <c r="AD105" i="5"/>
  <c r="AC105" i="5"/>
  <c r="AB105" i="5"/>
  <c r="AD104" i="5"/>
  <c r="AC104" i="5"/>
  <c r="AB104" i="5"/>
  <c r="AD103" i="5"/>
  <c r="AC103" i="5"/>
  <c r="AB103" i="5"/>
  <c r="AD102" i="5"/>
  <c r="AC102" i="5"/>
  <c r="AB102" i="5"/>
  <c r="AD101" i="5"/>
  <c r="AC101" i="5"/>
  <c r="AB101" i="5"/>
  <c r="AD100" i="5"/>
  <c r="AC100" i="5"/>
  <c r="AB100" i="5"/>
  <c r="AD99" i="5"/>
  <c r="AC99" i="5"/>
  <c r="AB99" i="5"/>
  <c r="AD98" i="5"/>
  <c r="AC98" i="5"/>
  <c r="AB98" i="5"/>
  <c r="AD97" i="5"/>
  <c r="AC97" i="5"/>
  <c r="AB97" i="5"/>
  <c r="AD96" i="5"/>
  <c r="AC96" i="5"/>
  <c r="AB96" i="5"/>
  <c r="AD95" i="5"/>
  <c r="AC95" i="5"/>
  <c r="AB95" i="5"/>
  <c r="AD94" i="5"/>
  <c r="AC94" i="5"/>
  <c r="AB94" i="5"/>
  <c r="AD93" i="5"/>
  <c r="AC93" i="5"/>
  <c r="AB93" i="5"/>
  <c r="AD92" i="5"/>
  <c r="AC92" i="5"/>
  <c r="AB92" i="5"/>
  <c r="AD91" i="5"/>
  <c r="AC91" i="5"/>
  <c r="AB91" i="5"/>
  <c r="AD90" i="5"/>
  <c r="AC90" i="5"/>
  <c r="AB90" i="5"/>
  <c r="AD89" i="5"/>
  <c r="AC89" i="5"/>
  <c r="AB89" i="5"/>
  <c r="AD88" i="5"/>
  <c r="AC88" i="5"/>
  <c r="AB88" i="5"/>
  <c r="AD87" i="5"/>
  <c r="AC87" i="5"/>
  <c r="AB87" i="5"/>
  <c r="AD86" i="5"/>
  <c r="AC86" i="5"/>
  <c r="AB86" i="5"/>
  <c r="AD85" i="5"/>
  <c r="AC85" i="5"/>
  <c r="AB85" i="5"/>
  <c r="AD84" i="5"/>
  <c r="AC84" i="5"/>
  <c r="AB84" i="5"/>
  <c r="AD83" i="5"/>
  <c r="AC83" i="5"/>
  <c r="AB83" i="5"/>
  <c r="AD82" i="5"/>
  <c r="AC82" i="5"/>
  <c r="AB82" i="5"/>
  <c r="AD81" i="5"/>
  <c r="AC81" i="5"/>
  <c r="AB81" i="5"/>
  <c r="AD80" i="5"/>
  <c r="AC80" i="5"/>
  <c r="AB80" i="5"/>
  <c r="AD79" i="5"/>
  <c r="AC79" i="5"/>
  <c r="AB79" i="5"/>
  <c r="AD78" i="5"/>
  <c r="AC78" i="5"/>
  <c r="AB78" i="5"/>
  <c r="AD77" i="5"/>
  <c r="AC77" i="5"/>
  <c r="AB77" i="5"/>
  <c r="AD76" i="5"/>
  <c r="AC76" i="5"/>
  <c r="AB76" i="5"/>
  <c r="AD75" i="5"/>
  <c r="AC75" i="5"/>
  <c r="AB75" i="5"/>
  <c r="AD74" i="5"/>
  <c r="AC74" i="5"/>
  <c r="AB74" i="5"/>
  <c r="AD73" i="5"/>
  <c r="AC73" i="5"/>
  <c r="AB73" i="5"/>
  <c r="AD72" i="5"/>
  <c r="AC72" i="5"/>
  <c r="AB72" i="5"/>
  <c r="AD71" i="5"/>
  <c r="AC71" i="5"/>
  <c r="AB71" i="5"/>
  <c r="AD70" i="5"/>
  <c r="AC70" i="5"/>
  <c r="AB70" i="5"/>
  <c r="AD69" i="5"/>
  <c r="AC69" i="5"/>
  <c r="AB69" i="5"/>
  <c r="AD68" i="5"/>
  <c r="AC68" i="5"/>
  <c r="AB68" i="5"/>
  <c r="AD67" i="5"/>
  <c r="AC67" i="5"/>
  <c r="AB67" i="5"/>
  <c r="AD66" i="5"/>
  <c r="AC66" i="5"/>
  <c r="AB66" i="5"/>
  <c r="AD65" i="5"/>
  <c r="AC65" i="5"/>
  <c r="AB65" i="5"/>
  <c r="AD64" i="5"/>
  <c r="AC64" i="5"/>
  <c r="AB64" i="5"/>
  <c r="AD63" i="5"/>
  <c r="AC63" i="5"/>
  <c r="AB63" i="5"/>
  <c r="AD62" i="5"/>
  <c r="AC62" i="5"/>
  <c r="AB62" i="5"/>
  <c r="AD61" i="5"/>
  <c r="AC61" i="5"/>
  <c r="AB61" i="5"/>
  <c r="AD60" i="5"/>
  <c r="AC60" i="5"/>
  <c r="AB60" i="5"/>
  <c r="AD59" i="5"/>
  <c r="AC59" i="5"/>
  <c r="AB59" i="5"/>
  <c r="AD58" i="5"/>
  <c r="AC58" i="5"/>
  <c r="AB58" i="5"/>
  <c r="AD57" i="5"/>
  <c r="AC57" i="5"/>
  <c r="AB57" i="5"/>
  <c r="AD56" i="5"/>
  <c r="AC56" i="5"/>
  <c r="AB56" i="5"/>
  <c r="AD55" i="5"/>
  <c r="AC55" i="5"/>
  <c r="AB55" i="5"/>
  <c r="AD54" i="5"/>
  <c r="AC54" i="5"/>
  <c r="AB54" i="5"/>
  <c r="AD53" i="5"/>
  <c r="AC53" i="5"/>
  <c r="AB53" i="5"/>
  <c r="AD52" i="5"/>
  <c r="AC52" i="5"/>
  <c r="AB52" i="5"/>
  <c r="AD51" i="5"/>
  <c r="AC51" i="5"/>
  <c r="AB51" i="5"/>
  <c r="AD50" i="5"/>
  <c r="AC50" i="5"/>
  <c r="AB50" i="5"/>
  <c r="AD49" i="5"/>
  <c r="AC49" i="5"/>
  <c r="AB49" i="5"/>
  <c r="AD48" i="5"/>
  <c r="AC48" i="5"/>
  <c r="AB48" i="5"/>
  <c r="AD47" i="5"/>
  <c r="AC47" i="5"/>
  <c r="AB47" i="5"/>
  <c r="AD46" i="5"/>
  <c r="AC46" i="5"/>
  <c r="AB46" i="5"/>
  <c r="AD45" i="5"/>
  <c r="AC45" i="5"/>
  <c r="AB45" i="5"/>
  <c r="AD44" i="5"/>
  <c r="AC44" i="5"/>
  <c r="AB44" i="5"/>
  <c r="AD43" i="5"/>
  <c r="AC43" i="5"/>
  <c r="AB43" i="5"/>
  <c r="AD42" i="5"/>
  <c r="AC42" i="5"/>
  <c r="AB42" i="5"/>
  <c r="AD41" i="5"/>
  <c r="AC41" i="5"/>
  <c r="AB41" i="5"/>
  <c r="AD40" i="5"/>
  <c r="AC40" i="5"/>
  <c r="AB40" i="5"/>
  <c r="AD39" i="5"/>
  <c r="AC39" i="5"/>
  <c r="AB39" i="5"/>
  <c r="AD38" i="5"/>
  <c r="AC38" i="5"/>
  <c r="AB38" i="5"/>
  <c r="AD37" i="5"/>
  <c r="AC37" i="5"/>
  <c r="AB37" i="5"/>
  <c r="AD36" i="5"/>
  <c r="AC36" i="5"/>
  <c r="AB36" i="5"/>
  <c r="AD35" i="5"/>
  <c r="AC35" i="5"/>
  <c r="AB35" i="5"/>
  <c r="AD34" i="5"/>
  <c r="AC34" i="5"/>
  <c r="AB34" i="5"/>
  <c r="AD33" i="5"/>
  <c r="AC33" i="5"/>
  <c r="AB33" i="5"/>
  <c r="AD32" i="5"/>
  <c r="AC32" i="5"/>
  <c r="AB32" i="5"/>
  <c r="AD31" i="5"/>
  <c r="AC31" i="5"/>
  <c r="AB31" i="5"/>
  <c r="AD30" i="5"/>
  <c r="AC30" i="5"/>
  <c r="AB30" i="5"/>
  <c r="AD29" i="5"/>
  <c r="AC29" i="5"/>
  <c r="AB29" i="5"/>
  <c r="AD28" i="5"/>
  <c r="AC28" i="5"/>
  <c r="AB28" i="5"/>
  <c r="AD27" i="5"/>
  <c r="AC27" i="5"/>
  <c r="AB27" i="5"/>
  <c r="AD26" i="5"/>
  <c r="AC26" i="5"/>
  <c r="AB26" i="5"/>
  <c r="AD25" i="5"/>
  <c r="AC25" i="5"/>
  <c r="AB25" i="5"/>
  <c r="AD24" i="5"/>
  <c r="AC24" i="5"/>
  <c r="AB24" i="5"/>
  <c r="AD23" i="5"/>
  <c r="AC23" i="5"/>
  <c r="AB23" i="5"/>
  <c r="AD22" i="5"/>
  <c r="AC22" i="5"/>
  <c r="AB22" i="5"/>
  <c r="AD21" i="5"/>
  <c r="AC21" i="5"/>
  <c r="AB21" i="5"/>
  <c r="AD20" i="5"/>
  <c r="AC20" i="5"/>
  <c r="AB20" i="5"/>
  <c r="AD19" i="5"/>
  <c r="AC19" i="5"/>
  <c r="AB19" i="5"/>
  <c r="AD18" i="5"/>
  <c r="AC18" i="5"/>
  <c r="AB18" i="5"/>
  <c r="AD17" i="5"/>
  <c r="AC17" i="5"/>
  <c r="AB17" i="5"/>
  <c r="AD16" i="5"/>
  <c r="AC16" i="5"/>
  <c r="AB16" i="5"/>
  <c r="AD15" i="5"/>
  <c r="AC15" i="5"/>
  <c r="AB15" i="5"/>
  <c r="AD14" i="5"/>
  <c r="AC14" i="5"/>
  <c r="AB14" i="5"/>
  <c r="AD13" i="5"/>
  <c r="AC13" i="5"/>
  <c r="AB13" i="5"/>
  <c r="AD12" i="5"/>
  <c r="AC12" i="5"/>
  <c r="AB12" i="5"/>
  <c r="AD11" i="5"/>
  <c r="AC11" i="5"/>
  <c r="AB11" i="5"/>
  <c r="AD10" i="5"/>
  <c r="AC10" i="5"/>
  <c r="AB10" i="5"/>
  <c r="AD9" i="5"/>
  <c r="AC9" i="5"/>
  <c r="AB9" i="5"/>
  <c r="AD8" i="5"/>
  <c r="AC8" i="5"/>
  <c r="AB8" i="5"/>
  <c r="AD7" i="5"/>
  <c r="AC7" i="5"/>
  <c r="AB7" i="5"/>
  <c r="AD6" i="5"/>
  <c r="AC6" i="5"/>
  <c r="AB6" i="5"/>
  <c r="AD5" i="5"/>
  <c r="AC5" i="5"/>
  <c r="AB5" i="5"/>
  <c r="AD4" i="5"/>
  <c r="AC4" i="5"/>
  <c r="AB4" i="5"/>
  <c r="AD3" i="5"/>
  <c r="AC3" i="5"/>
  <c r="AB3" i="5"/>
  <c r="AG2" i="5"/>
  <c r="AD2" i="5"/>
  <c r="AC2" i="5"/>
  <c r="AB2" i="5"/>
  <c r="AI2" i="5"/>
  <c r="X220" i="7"/>
  <c r="W220" i="7"/>
  <c r="K21" i="3"/>
  <c r="Y19" i="3" s="1"/>
  <c r="K32" i="3"/>
  <c r="K120" i="3"/>
  <c r="K109" i="3"/>
  <c r="K98" i="3"/>
  <c r="K87" i="3"/>
  <c r="K76" i="3"/>
  <c r="K65" i="3"/>
  <c r="K54" i="3"/>
  <c r="K43" i="3"/>
  <c r="P32" i="3"/>
  <c r="D16" i="1" l="1"/>
  <c r="E16" i="1" s="1"/>
  <c r="L5" i="3"/>
  <c r="L6" i="3" s="1"/>
  <c r="J19" i="3" s="1"/>
  <c r="K5" i="3"/>
  <c r="K6" i="3" s="1"/>
  <c r="I19" i="3" s="1"/>
  <c r="L9" i="3" l="1"/>
  <c r="L7" i="3"/>
  <c r="L10" i="3"/>
  <c r="J22" i="3" s="1"/>
  <c r="J23" i="3" s="1"/>
  <c r="K7" i="3"/>
  <c r="K10" i="3"/>
  <c r="I22" i="3" s="1"/>
  <c r="I23" i="3" s="1"/>
  <c r="K9" i="3"/>
  <c r="I37" i="3" l="1"/>
  <c r="J37" i="3"/>
  <c r="J48" i="3" l="1"/>
  <c r="J36" i="3"/>
  <c r="I36" i="3"/>
  <c r="I48" i="3"/>
  <c r="I47" i="3" l="1"/>
  <c r="I59" i="3"/>
  <c r="J47" i="3"/>
  <c r="J59" i="3"/>
  <c r="J58" i="3" l="1"/>
  <c r="J70" i="3"/>
  <c r="I70" i="3"/>
  <c r="I58" i="3"/>
  <c r="I69" i="3" l="1"/>
  <c r="I81" i="3"/>
  <c r="J69" i="3"/>
  <c r="J81" i="3"/>
  <c r="J92" i="3" l="1"/>
  <c r="J80" i="3"/>
  <c r="I92" i="3"/>
  <c r="I80" i="3"/>
  <c r="I103" i="3" l="1"/>
  <c r="I91" i="3"/>
  <c r="J103" i="3"/>
  <c r="J91" i="3"/>
  <c r="J102" i="3" l="1"/>
  <c r="J114" i="3"/>
  <c r="I102" i="3"/>
  <c r="I114" i="3"/>
  <c r="I113" i="3" l="1"/>
  <c r="I125" i="3"/>
  <c r="I124" i="3" s="1"/>
  <c r="J125" i="3"/>
  <c r="J124" i="3" s="1"/>
  <c r="J113" i="3"/>
  <c r="E13" i="1" l="1"/>
  <c r="E12" i="1"/>
  <c r="F15" i="40" l="1"/>
  <c r="E15" i="40"/>
  <c r="D15" i="40"/>
  <c r="C15" i="40"/>
  <c r="F12" i="40"/>
  <c r="E12" i="40"/>
  <c r="D12" i="40"/>
  <c r="C12" i="40"/>
  <c r="F11" i="40"/>
  <c r="E11" i="40"/>
  <c r="D11" i="40"/>
  <c r="C11" i="40"/>
  <c r="F16" i="40"/>
  <c r="E16" i="40"/>
  <c r="D16" i="40"/>
  <c r="C16" i="40"/>
  <c r="F5" i="40"/>
  <c r="E5" i="40"/>
  <c r="D5" i="40"/>
  <c r="C5" i="40"/>
  <c r="F25" i="40"/>
  <c r="E25" i="40"/>
  <c r="D25" i="40"/>
  <c r="C25" i="40"/>
  <c r="F2" i="40"/>
  <c r="E2" i="40"/>
  <c r="D2" i="40"/>
  <c r="C2" i="40"/>
  <c r="F20" i="40"/>
  <c r="E20" i="40"/>
  <c r="D20" i="40"/>
  <c r="C20" i="40"/>
  <c r="F3" i="40"/>
  <c r="E3" i="40"/>
  <c r="D3" i="40"/>
  <c r="C3" i="40"/>
  <c r="F9" i="40"/>
  <c r="E9" i="40"/>
  <c r="D9" i="40"/>
  <c r="C9" i="40"/>
  <c r="F26" i="40"/>
  <c r="E26" i="40"/>
  <c r="D26" i="40"/>
  <c r="C26" i="40"/>
  <c r="F24" i="40"/>
  <c r="E24" i="40"/>
  <c r="D24" i="40"/>
  <c r="C24" i="40"/>
  <c r="F18" i="40"/>
  <c r="E18" i="40"/>
  <c r="D18" i="40"/>
  <c r="C18" i="40"/>
  <c r="F23" i="40"/>
  <c r="E23" i="40"/>
  <c r="D23" i="40"/>
  <c r="C23" i="40"/>
  <c r="F8" i="40"/>
  <c r="E8" i="40"/>
  <c r="D8" i="40"/>
  <c r="C8" i="40"/>
  <c r="F17" i="40"/>
  <c r="E17" i="40"/>
  <c r="D17" i="40"/>
  <c r="C17" i="40"/>
  <c r="F22" i="40"/>
  <c r="E22" i="40"/>
  <c r="D22" i="40"/>
  <c r="C22" i="40"/>
  <c r="F19" i="40"/>
  <c r="E19" i="40"/>
  <c r="D19" i="40"/>
  <c r="C19" i="40"/>
  <c r="F10" i="40"/>
  <c r="E10" i="40"/>
  <c r="D10" i="40"/>
  <c r="C10" i="40"/>
  <c r="F7" i="40"/>
  <c r="E7" i="40"/>
  <c r="D7" i="40"/>
  <c r="C7" i="40"/>
  <c r="F6" i="40"/>
  <c r="E6" i="40"/>
  <c r="D6" i="40"/>
  <c r="C6" i="40"/>
  <c r="F13" i="40"/>
  <c r="E13" i="40"/>
  <c r="D13" i="40"/>
  <c r="C13" i="40"/>
  <c r="P5" i="2" l="1"/>
  <c r="E5" i="2"/>
  <c r="J48" i="11" l="1"/>
  <c r="Q7" i="11"/>
  <c r="P7" i="11"/>
  <c r="E7" i="11"/>
  <c r="N45" i="18" l="1"/>
  <c r="E45" i="18"/>
  <c r="A274" i="20" l="1"/>
  <c r="Q8" i="11" l="1"/>
  <c r="P8" i="11"/>
  <c r="E8" i="11"/>
  <c r="M14" i="10" l="1"/>
  <c r="E7" i="2"/>
  <c r="P7" i="2"/>
  <c r="Q10" i="11" l="1"/>
  <c r="P10" i="11"/>
  <c r="E10" i="11"/>
  <c r="N46" i="18" l="1"/>
  <c r="E46" i="18"/>
  <c r="Q9" i="11" l="1"/>
  <c r="P9" i="11"/>
  <c r="Q11" i="11" l="1"/>
  <c r="P11" i="11"/>
  <c r="E11" i="11"/>
  <c r="Q12" i="11" l="1"/>
  <c r="P12" i="11"/>
  <c r="E12" i="11"/>
  <c r="Q15" i="11" l="1"/>
  <c r="G7" i="2" l="1"/>
  <c r="C7" i="2" s="1"/>
  <c r="G5" i="2"/>
  <c r="C5" i="2" s="1"/>
  <c r="F5" i="2" s="1"/>
  <c r="H5" i="2" s="1"/>
  <c r="I5" i="2" s="1"/>
  <c r="X5" i="2" l="1"/>
  <c r="V5" i="2"/>
  <c r="T5" i="2"/>
  <c r="U5" i="2"/>
  <c r="R5" i="2"/>
  <c r="W5" i="2"/>
  <c r="S5" i="2"/>
  <c r="Y5" i="2" l="1"/>
  <c r="A175" i="20"/>
  <c r="A176" i="20"/>
  <c r="E11" i="2" l="1"/>
  <c r="E37" i="11"/>
  <c r="E13" i="11"/>
  <c r="Q13" i="11"/>
  <c r="P13" i="11"/>
  <c r="G3" i="10"/>
  <c r="G6" i="11" l="1"/>
  <c r="C6" i="11" s="1"/>
  <c r="F6" i="11" s="1"/>
  <c r="H6" i="11" s="1"/>
  <c r="I6" i="11" s="1"/>
  <c r="W6" i="11" s="1"/>
  <c r="G5" i="11"/>
  <c r="C5" i="11" s="1"/>
  <c r="F5" i="11" s="1"/>
  <c r="H5" i="11" s="1"/>
  <c r="I5" i="11" s="1"/>
  <c r="G8" i="11"/>
  <c r="C8" i="11" s="1"/>
  <c r="G7" i="11"/>
  <c r="C7" i="11" s="1"/>
  <c r="F7" i="11" s="1"/>
  <c r="H7" i="11" s="1"/>
  <c r="I7" i="11" s="1"/>
  <c r="G10" i="11"/>
  <c r="C10" i="11" s="1"/>
  <c r="G12" i="11"/>
  <c r="C12" i="11" s="1"/>
  <c r="G11" i="11"/>
  <c r="C11" i="11" s="1"/>
  <c r="G8" i="2"/>
  <c r="G11" i="2"/>
  <c r="C11" i="2" s="1"/>
  <c r="G10" i="2"/>
  <c r="G9" i="2"/>
  <c r="G26" i="11"/>
  <c r="C26" i="11" s="1"/>
  <c r="G20" i="11"/>
  <c r="C20" i="11" s="1"/>
  <c r="G33" i="11"/>
  <c r="C33" i="11" s="1"/>
  <c r="G28" i="11"/>
  <c r="C28" i="11" s="1"/>
  <c r="G25" i="11"/>
  <c r="C25" i="11" s="1"/>
  <c r="G36" i="11"/>
  <c r="C36" i="11" s="1"/>
  <c r="G15" i="11"/>
  <c r="C15" i="11" s="1"/>
  <c r="G24" i="11"/>
  <c r="C24" i="11" s="1"/>
  <c r="G32" i="11"/>
  <c r="C32" i="11" s="1"/>
  <c r="G23" i="11"/>
  <c r="C23" i="11" s="1"/>
  <c r="G29" i="11"/>
  <c r="C29" i="11" s="1"/>
  <c r="G22" i="11"/>
  <c r="C22" i="11" s="1"/>
  <c r="G13" i="11"/>
  <c r="C13" i="11" s="1"/>
  <c r="G30" i="11"/>
  <c r="C30" i="11" s="1"/>
  <c r="G37" i="11"/>
  <c r="C37" i="11" s="1"/>
  <c r="G21" i="11"/>
  <c r="C21" i="11" s="1"/>
  <c r="G17" i="11"/>
  <c r="C17" i="11" s="1"/>
  <c r="G31" i="11"/>
  <c r="C31" i="11" s="1"/>
  <c r="G35" i="11"/>
  <c r="C35" i="11" s="1"/>
  <c r="G19" i="11"/>
  <c r="C19" i="11" s="1"/>
  <c r="G34" i="11"/>
  <c r="C34" i="11" s="1"/>
  <c r="G18" i="11"/>
  <c r="C18" i="11" s="1"/>
  <c r="G16" i="11"/>
  <c r="C16" i="11" s="1"/>
  <c r="G14" i="11"/>
  <c r="C14" i="11" s="1"/>
  <c r="G27" i="11"/>
  <c r="C27" i="11" s="1"/>
  <c r="P36" i="11"/>
  <c r="P35" i="11"/>
  <c r="P34" i="11"/>
  <c r="P33" i="11"/>
  <c r="P32" i="11"/>
  <c r="P31" i="11"/>
  <c r="P30" i="11"/>
  <c r="P29" i="11"/>
  <c r="P28" i="11"/>
  <c r="P27" i="11"/>
  <c r="P26" i="11"/>
  <c r="P25" i="11"/>
  <c r="P24" i="11"/>
  <c r="P23" i="11"/>
  <c r="P22" i="11"/>
  <c r="P21" i="11"/>
  <c r="P20" i="11"/>
  <c r="P19" i="11"/>
  <c r="P18" i="11"/>
  <c r="P17" i="11"/>
  <c r="P16" i="11"/>
  <c r="P15" i="11"/>
  <c r="P14" i="11"/>
  <c r="Q14" i="11"/>
  <c r="E14" i="11"/>
  <c r="P10" i="2"/>
  <c r="P9" i="2"/>
  <c r="P8" i="2"/>
  <c r="P6" i="2"/>
  <c r="S6" i="11" l="1"/>
  <c r="T6" i="11"/>
  <c r="U6" i="11"/>
  <c r="X6" i="11"/>
  <c r="V6" i="11"/>
  <c r="R6" i="11"/>
  <c r="W5" i="11"/>
  <c r="V5" i="11"/>
  <c r="T5" i="11"/>
  <c r="R5" i="11"/>
  <c r="X5" i="11"/>
  <c r="S5" i="11"/>
  <c r="U5" i="11"/>
  <c r="F8" i="11"/>
  <c r="H8" i="11" s="1"/>
  <c r="I8" i="11" s="1"/>
  <c r="T8" i="11" s="1"/>
  <c r="W7" i="11"/>
  <c r="R7" i="11"/>
  <c r="T7" i="11"/>
  <c r="S7" i="11"/>
  <c r="X7" i="11"/>
  <c r="U7" i="11"/>
  <c r="V7" i="11"/>
  <c r="F32" i="11"/>
  <c r="H32" i="11" s="1"/>
  <c r="I32" i="11" s="1"/>
  <c r="F37" i="11"/>
  <c r="H37" i="11" s="1"/>
  <c r="I37" i="11" s="1"/>
  <c r="F36" i="11"/>
  <c r="H36" i="11" s="1"/>
  <c r="I36" i="11" s="1"/>
  <c r="F35" i="11"/>
  <c r="H35" i="11" s="1"/>
  <c r="I35" i="11" s="1"/>
  <c r="F34" i="11"/>
  <c r="H34" i="11" s="1"/>
  <c r="I34" i="11" s="1"/>
  <c r="F33" i="11"/>
  <c r="H33" i="11" s="1"/>
  <c r="I33" i="11" s="1"/>
  <c r="F31" i="11"/>
  <c r="H31" i="11" s="1"/>
  <c r="I31" i="11" s="1"/>
  <c r="F30" i="11"/>
  <c r="H30" i="11" s="1"/>
  <c r="I30" i="11" s="1"/>
  <c r="C9" i="2"/>
  <c r="C10" i="2"/>
  <c r="C8" i="2"/>
  <c r="Y6" i="11" l="1"/>
  <c r="Y5" i="11"/>
  <c r="W8" i="11"/>
  <c r="S8" i="11"/>
  <c r="X8" i="11"/>
  <c r="U8" i="11"/>
  <c r="V8" i="11"/>
  <c r="R8" i="11"/>
  <c r="Y7" i="11"/>
  <c r="Y8" i="11"/>
  <c r="W34" i="11"/>
  <c r="X34" i="11"/>
  <c r="V34" i="11"/>
  <c r="T34" i="11"/>
  <c r="U34" i="11"/>
  <c r="S34" i="11"/>
  <c r="R34" i="11"/>
  <c r="T35" i="11"/>
  <c r="R35" i="11"/>
  <c r="S35" i="11"/>
  <c r="X35" i="11"/>
  <c r="W35" i="11"/>
  <c r="U35" i="11"/>
  <c r="V35" i="11"/>
  <c r="R33" i="11"/>
  <c r="S33" i="11"/>
  <c r="T33" i="11"/>
  <c r="X33" i="11"/>
  <c r="V33" i="11"/>
  <c r="U33" i="11"/>
  <c r="W33" i="11"/>
  <c r="T36" i="11"/>
  <c r="X36" i="11"/>
  <c r="W36" i="11"/>
  <c r="V36" i="11"/>
  <c r="U36" i="11"/>
  <c r="S36" i="11"/>
  <c r="R36" i="11"/>
  <c r="W30" i="11"/>
  <c r="U30" i="11"/>
  <c r="V30" i="11"/>
  <c r="S30" i="11"/>
  <c r="T30" i="11"/>
  <c r="R30" i="11"/>
  <c r="X30" i="11"/>
  <c r="V37" i="11"/>
  <c r="U37" i="11"/>
  <c r="T37" i="11"/>
  <c r="R37" i="11"/>
  <c r="S37" i="11"/>
  <c r="X37" i="11"/>
  <c r="W37" i="11"/>
  <c r="U32" i="11"/>
  <c r="X32" i="11"/>
  <c r="W32" i="11"/>
  <c r="R32" i="11"/>
  <c r="V32" i="11"/>
  <c r="T32" i="11"/>
  <c r="S32" i="11"/>
  <c r="V31" i="11"/>
  <c r="W31" i="11"/>
  <c r="T31" i="11"/>
  <c r="S31" i="11"/>
  <c r="X31" i="11"/>
  <c r="R31" i="11"/>
  <c r="U31" i="11"/>
  <c r="Q19" i="11" l="1"/>
  <c r="B2" i="18" l="1"/>
  <c r="G45" i="18" s="1"/>
  <c r="C45" i="18" s="1"/>
  <c r="F45" i="18" s="1"/>
  <c r="H45" i="18" s="1"/>
  <c r="E15" i="11"/>
  <c r="U45" i="18" l="1"/>
  <c r="T45" i="18"/>
  <c r="S45" i="18"/>
  <c r="Q45" i="18"/>
  <c r="V45" i="18"/>
  <c r="R45" i="18"/>
  <c r="G46" i="18"/>
  <c r="C46" i="18" s="1"/>
  <c r="G18" i="18"/>
  <c r="C18" i="18" s="1"/>
  <c r="G31" i="18"/>
  <c r="C31" i="18" s="1"/>
  <c r="F31" i="18" s="1"/>
  <c r="G5" i="18"/>
  <c r="C5" i="18" s="1"/>
  <c r="W45" i="18" l="1"/>
  <c r="F18" i="18"/>
  <c r="H18" i="18" s="1"/>
  <c r="F5" i="18"/>
  <c r="H5" i="18" s="1"/>
  <c r="F46" i="18"/>
  <c r="H46" i="18" s="1"/>
  <c r="H31" i="18"/>
  <c r="J14" i="10"/>
  <c r="U14" i="10"/>
  <c r="S46" i="18" l="1"/>
  <c r="S47" i="18" s="1"/>
  <c r="V46" i="18"/>
  <c r="V47" i="18" s="1"/>
  <c r="U46" i="18"/>
  <c r="U47" i="18" s="1"/>
  <c r="R46" i="18"/>
  <c r="R47" i="18" s="1"/>
  <c r="Q46" i="18"/>
  <c r="Q47" i="18" s="1"/>
  <c r="T46" i="18"/>
  <c r="T47" i="18" s="1"/>
  <c r="W46" i="18" l="1"/>
  <c r="W47" i="18" s="1"/>
  <c r="I47" i="18" s="1"/>
  <c r="K95" i="7"/>
  <c r="AB609" i="20"/>
  <c r="Z609" i="20"/>
  <c r="D544" i="20"/>
  <c r="C544" i="20"/>
  <c r="B544" i="20"/>
  <c r="A544" i="20"/>
  <c r="D543" i="20"/>
  <c r="C543" i="20"/>
  <c r="B543" i="20"/>
  <c r="A543" i="20"/>
  <c r="D542" i="20"/>
  <c r="C542" i="20"/>
  <c r="B542" i="20"/>
  <c r="A542" i="20"/>
  <c r="D541" i="20"/>
  <c r="C541" i="20"/>
  <c r="B541" i="20"/>
  <c r="A541" i="20"/>
  <c r="D540" i="20"/>
  <c r="C540" i="20"/>
  <c r="B540" i="20"/>
  <c r="A540" i="20"/>
  <c r="D539" i="20"/>
  <c r="C539" i="20"/>
  <c r="B539" i="20"/>
  <c r="A539" i="20"/>
  <c r="D538" i="20"/>
  <c r="C538" i="20"/>
  <c r="B538" i="20"/>
  <c r="A538" i="20"/>
  <c r="D537" i="20"/>
  <c r="C537" i="20"/>
  <c r="B537" i="20"/>
  <c r="A537" i="20"/>
  <c r="D536" i="20"/>
  <c r="C536" i="20"/>
  <c r="B536" i="20"/>
  <c r="A536" i="20"/>
  <c r="D535" i="20"/>
  <c r="C535" i="20"/>
  <c r="B535" i="20"/>
  <c r="A535" i="20"/>
  <c r="D534" i="20"/>
  <c r="C534" i="20"/>
  <c r="B534" i="20"/>
  <c r="A534" i="20"/>
  <c r="D533" i="20"/>
  <c r="C533" i="20"/>
  <c r="B533" i="20"/>
  <c r="A533" i="20"/>
  <c r="D532" i="20"/>
  <c r="C532" i="20"/>
  <c r="B532" i="20"/>
  <c r="A532" i="20"/>
  <c r="D531" i="20"/>
  <c r="C531" i="20"/>
  <c r="B531" i="20"/>
  <c r="A531" i="20"/>
  <c r="D530" i="20"/>
  <c r="C530" i="20"/>
  <c r="B530" i="20"/>
  <c r="A530" i="20"/>
  <c r="D529" i="20"/>
  <c r="C529" i="20"/>
  <c r="B529" i="20"/>
  <c r="A529" i="20"/>
  <c r="D528" i="20"/>
  <c r="C528" i="20"/>
  <c r="B528" i="20"/>
  <c r="A528" i="20"/>
  <c r="D527" i="20"/>
  <c r="C527" i="20"/>
  <c r="B527" i="20"/>
  <c r="A527" i="20"/>
  <c r="D526" i="20"/>
  <c r="C526" i="20"/>
  <c r="B526" i="20"/>
  <c r="A526" i="20"/>
  <c r="D525" i="20"/>
  <c r="C525" i="20"/>
  <c r="B525" i="20"/>
  <c r="A525" i="20"/>
  <c r="D524" i="20"/>
  <c r="C524" i="20"/>
  <c r="B524" i="20"/>
  <c r="A524" i="20"/>
  <c r="D523" i="20"/>
  <c r="C523" i="20"/>
  <c r="B523" i="20"/>
  <c r="A523" i="20"/>
  <c r="D522" i="20"/>
  <c r="C522" i="20"/>
  <c r="B522" i="20"/>
  <c r="A522" i="20"/>
  <c r="D521" i="20"/>
  <c r="C521" i="20"/>
  <c r="B521" i="20"/>
  <c r="A521" i="20"/>
  <c r="D520" i="20"/>
  <c r="C520" i="20"/>
  <c r="B520" i="20"/>
  <c r="A520" i="20"/>
  <c r="D519" i="20"/>
  <c r="C519" i="20"/>
  <c r="B519" i="20"/>
  <c r="A519" i="20"/>
  <c r="D518" i="20"/>
  <c r="C518" i="20"/>
  <c r="B518" i="20"/>
  <c r="A518" i="20"/>
  <c r="D517" i="20"/>
  <c r="C517" i="20"/>
  <c r="B517" i="20"/>
  <c r="A517" i="20"/>
  <c r="D516" i="20"/>
  <c r="C516" i="20"/>
  <c r="B516" i="20"/>
  <c r="A516" i="20"/>
  <c r="D515" i="20"/>
  <c r="C515" i="20"/>
  <c r="B515" i="20"/>
  <c r="A515" i="20"/>
  <c r="D514" i="20"/>
  <c r="C514" i="20"/>
  <c r="B514" i="20"/>
  <c r="A514" i="20"/>
  <c r="D513" i="20"/>
  <c r="C513" i="20"/>
  <c r="B513" i="20"/>
  <c r="A513" i="20"/>
  <c r="D512" i="20"/>
  <c r="C512" i="20"/>
  <c r="B512" i="20"/>
  <c r="A512" i="20"/>
  <c r="D511" i="20"/>
  <c r="C511" i="20"/>
  <c r="B511" i="20"/>
  <c r="A511" i="20"/>
  <c r="D510" i="20"/>
  <c r="C510" i="20"/>
  <c r="B510" i="20"/>
  <c r="A510" i="20"/>
  <c r="D509" i="20"/>
  <c r="C509" i="20"/>
  <c r="B509" i="20"/>
  <c r="A509" i="20"/>
  <c r="D508" i="20"/>
  <c r="C508" i="20"/>
  <c r="B508" i="20"/>
  <c r="A508" i="20"/>
  <c r="D507" i="20"/>
  <c r="C507" i="20"/>
  <c r="B507" i="20"/>
  <c r="A507" i="20"/>
  <c r="D506" i="20"/>
  <c r="C506" i="20"/>
  <c r="B506" i="20"/>
  <c r="A506" i="20"/>
  <c r="D505" i="20"/>
  <c r="C505" i="20"/>
  <c r="B505" i="20"/>
  <c r="A505" i="20"/>
  <c r="D504" i="20"/>
  <c r="C504" i="20"/>
  <c r="B504" i="20"/>
  <c r="A504" i="20"/>
  <c r="D503" i="20"/>
  <c r="C503" i="20"/>
  <c r="B503" i="20"/>
  <c r="A503" i="20"/>
  <c r="D502" i="20"/>
  <c r="C502" i="20"/>
  <c r="B502" i="20"/>
  <c r="A502" i="20"/>
  <c r="D501" i="20"/>
  <c r="C501" i="20"/>
  <c r="B501" i="20"/>
  <c r="A501" i="20"/>
  <c r="D500" i="20"/>
  <c r="C500" i="20"/>
  <c r="B500" i="20"/>
  <c r="A500" i="20"/>
  <c r="D499" i="20"/>
  <c r="C499" i="20"/>
  <c r="B499" i="20"/>
  <c r="A499" i="20"/>
  <c r="D498" i="20"/>
  <c r="C498" i="20"/>
  <c r="B498" i="20"/>
  <c r="A498" i="20"/>
  <c r="D497" i="20"/>
  <c r="C497" i="20"/>
  <c r="B497" i="20"/>
  <c r="A497" i="20"/>
  <c r="D496" i="20"/>
  <c r="C496" i="20"/>
  <c r="B496" i="20"/>
  <c r="A496" i="20"/>
  <c r="D495" i="20"/>
  <c r="C495" i="20"/>
  <c r="B495" i="20"/>
  <c r="A495" i="20"/>
  <c r="D494" i="20"/>
  <c r="C494" i="20"/>
  <c r="B494" i="20"/>
  <c r="A494" i="20"/>
  <c r="D493" i="20"/>
  <c r="C493" i="20"/>
  <c r="B493" i="20"/>
  <c r="A493" i="20"/>
  <c r="D492" i="20"/>
  <c r="C492" i="20"/>
  <c r="B492" i="20"/>
  <c r="A492" i="20"/>
  <c r="D491" i="20"/>
  <c r="C491" i="20"/>
  <c r="B491" i="20"/>
  <c r="A491" i="20"/>
  <c r="D490" i="20"/>
  <c r="C490" i="20"/>
  <c r="B490" i="20"/>
  <c r="A490" i="20"/>
  <c r="D489" i="20"/>
  <c r="C489" i="20"/>
  <c r="B489" i="20"/>
  <c r="A489" i="20"/>
  <c r="D488" i="20"/>
  <c r="C488" i="20"/>
  <c r="B488" i="20"/>
  <c r="A488" i="20"/>
  <c r="D487" i="20"/>
  <c r="C487" i="20"/>
  <c r="B487" i="20"/>
  <c r="A487" i="20"/>
  <c r="D486" i="20"/>
  <c r="C486" i="20"/>
  <c r="B486" i="20"/>
  <c r="A486" i="20"/>
  <c r="D485" i="20"/>
  <c r="C485" i="20"/>
  <c r="B485" i="20"/>
  <c r="A485" i="20"/>
  <c r="D484" i="20"/>
  <c r="C484" i="20"/>
  <c r="B484" i="20"/>
  <c r="A484" i="20"/>
  <c r="D483" i="20"/>
  <c r="C483" i="20"/>
  <c r="B483" i="20"/>
  <c r="A483" i="20"/>
  <c r="D482" i="20"/>
  <c r="C482" i="20"/>
  <c r="B482" i="20"/>
  <c r="A482" i="20"/>
  <c r="D481" i="20"/>
  <c r="C481" i="20"/>
  <c r="B481" i="20"/>
  <c r="A481" i="20"/>
  <c r="D480" i="20"/>
  <c r="C480" i="20"/>
  <c r="B480" i="20"/>
  <c r="A480" i="20"/>
  <c r="D479" i="20"/>
  <c r="C479" i="20"/>
  <c r="B479" i="20"/>
  <c r="A479" i="20"/>
  <c r="D478" i="20"/>
  <c r="C478" i="20"/>
  <c r="B478" i="20"/>
  <c r="A478" i="20"/>
  <c r="D477" i="20"/>
  <c r="C477" i="20"/>
  <c r="B477" i="20"/>
  <c r="A477" i="20"/>
  <c r="D476" i="20"/>
  <c r="C476" i="20"/>
  <c r="B476" i="20"/>
  <c r="A476" i="20"/>
  <c r="D475" i="20"/>
  <c r="C475" i="20"/>
  <c r="B475" i="20"/>
  <c r="A475" i="20"/>
  <c r="D474" i="20"/>
  <c r="C474" i="20"/>
  <c r="B474" i="20"/>
  <c r="A474" i="20"/>
  <c r="D473" i="20"/>
  <c r="C473" i="20"/>
  <c r="B473" i="20"/>
  <c r="A473" i="20"/>
  <c r="D472" i="20"/>
  <c r="C472" i="20"/>
  <c r="B472" i="20"/>
  <c r="A472" i="20"/>
  <c r="D471" i="20"/>
  <c r="C471" i="20"/>
  <c r="B471" i="20"/>
  <c r="A471" i="20"/>
  <c r="D470" i="20"/>
  <c r="C470" i="20"/>
  <c r="B470" i="20"/>
  <c r="A470" i="20"/>
  <c r="D469" i="20"/>
  <c r="C469" i="20"/>
  <c r="B469" i="20"/>
  <c r="A469" i="20"/>
  <c r="D468" i="20"/>
  <c r="C468" i="20"/>
  <c r="B468" i="20"/>
  <c r="A468" i="20"/>
  <c r="D467" i="20"/>
  <c r="C467" i="20"/>
  <c r="B467" i="20"/>
  <c r="A467" i="20"/>
  <c r="D466" i="20"/>
  <c r="C466" i="20"/>
  <c r="B466" i="20"/>
  <c r="A466" i="20"/>
  <c r="D465" i="20"/>
  <c r="C465" i="20"/>
  <c r="B465" i="20"/>
  <c r="A465" i="20"/>
  <c r="D464" i="20"/>
  <c r="C464" i="20"/>
  <c r="B464" i="20"/>
  <c r="A464" i="20"/>
  <c r="D463" i="20"/>
  <c r="C463" i="20"/>
  <c r="B463" i="20"/>
  <c r="A463" i="20"/>
  <c r="D462" i="20"/>
  <c r="C462" i="20"/>
  <c r="B462" i="20"/>
  <c r="A462" i="20"/>
  <c r="D461" i="20"/>
  <c r="C461" i="20"/>
  <c r="B461" i="20"/>
  <c r="A461" i="20"/>
  <c r="D460" i="20"/>
  <c r="C460" i="20"/>
  <c r="B460" i="20"/>
  <c r="A460" i="20"/>
  <c r="D459" i="20"/>
  <c r="C459" i="20"/>
  <c r="B459" i="20"/>
  <c r="A459" i="20"/>
  <c r="D458" i="20"/>
  <c r="C458" i="20"/>
  <c r="B458" i="20"/>
  <c r="A458" i="20"/>
  <c r="D457" i="20"/>
  <c r="C457" i="20"/>
  <c r="B457" i="20"/>
  <c r="A457" i="20"/>
  <c r="D456" i="20"/>
  <c r="C456" i="20"/>
  <c r="B456" i="20"/>
  <c r="A456" i="20"/>
  <c r="D455" i="20"/>
  <c r="C455" i="20"/>
  <c r="B455" i="20"/>
  <c r="A455" i="20"/>
  <c r="D454" i="20"/>
  <c r="C454" i="20"/>
  <c r="B454" i="20"/>
  <c r="A454" i="20"/>
  <c r="D453" i="20"/>
  <c r="C453" i="20"/>
  <c r="B453" i="20"/>
  <c r="A453" i="20"/>
  <c r="D452" i="20"/>
  <c r="C452" i="20"/>
  <c r="B452" i="20"/>
  <c r="A452" i="20"/>
  <c r="D451" i="20"/>
  <c r="C451" i="20"/>
  <c r="B451" i="20"/>
  <c r="A451" i="20"/>
  <c r="D450" i="20"/>
  <c r="C450" i="20"/>
  <c r="B450" i="20"/>
  <c r="A450" i="20"/>
  <c r="D449" i="20"/>
  <c r="C449" i="20"/>
  <c r="B449" i="20"/>
  <c r="A449" i="20"/>
  <c r="D448" i="20"/>
  <c r="C448" i="20"/>
  <c r="B448" i="20"/>
  <c r="A448" i="20"/>
  <c r="D447" i="20"/>
  <c r="C447" i="20"/>
  <c r="B447" i="20"/>
  <c r="A447" i="20"/>
  <c r="D446" i="20"/>
  <c r="C446" i="20"/>
  <c r="B446" i="20"/>
  <c r="A446" i="20"/>
  <c r="D445" i="20"/>
  <c r="C445" i="20"/>
  <c r="B445" i="20"/>
  <c r="A445" i="20"/>
  <c r="D444" i="20"/>
  <c r="C444" i="20"/>
  <c r="B444" i="20"/>
  <c r="A444" i="20"/>
  <c r="D443" i="20"/>
  <c r="C443" i="20"/>
  <c r="B443" i="20"/>
  <c r="A443" i="20"/>
  <c r="D442" i="20"/>
  <c r="C442" i="20"/>
  <c r="B442" i="20"/>
  <c r="A442" i="20"/>
  <c r="D441" i="20"/>
  <c r="C441" i="20"/>
  <c r="B441" i="20"/>
  <c r="A441" i="20"/>
  <c r="D440" i="20"/>
  <c r="C440" i="20"/>
  <c r="B440" i="20"/>
  <c r="A440" i="20"/>
  <c r="D439" i="20"/>
  <c r="C439" i="20"/>
  <c r="B439" i="20"/>
  <c r="A439" i="20"/>
  <c r="D438" i="20"/>
  <c r="C438" i="20"/>
  <c r="B438" i="20"/>
  <c r="A438" i="20"/>
  <c r="D437" i="20"/>
  <c r="C437" i="20"/>
  <c r="B437" i="20"/>
  <c r="A437" i="20"/>
  <c r="D436" i="20"/>
  <c r="C436" i="20"/>
  <c r="B436" i="20"/>
  <c r="A436" i="20"/>
  <c r="D435" i="20"/>
  <c r="C435" i="20"/>
  <c r="B435" i="20"/>
  <c r="A435" i="20"/>
  <c r="D434" i="20"/>
  <c r="C434" i="20"/>
  <c r="B434" i="20"/>
  <c r="A434" i="20"/>
  <c r="D433" i="20"/>
  <c r="C433" i="20"/>
  <c r="B433" i="20"/>
  <c r="A433" i="20"/>
  <c r="D432" i="20"/>
  <c r="C432" i="20"/>
  <c r="B432" i="20"/>
  <c r="A432" i="20"/>
  <c r="D431" i="20"/>
  <c r="C431" i="20"/>
  <c r="B431" i="20"/>
  <c r="A431" i="20"/>
  <c r="D430" i="20"/>
  <c r="C430" i="20"/>
  <c r="B430" i="20"/>
  <c r="A430" i="20"/>
  <c r="D429" i="20"/>
  <c r="C429" i="20"/>
  <c r="B429" i="20"/>
  <c r="A429" i="20"/>
  <c r="D428" i="20"/>
  <c r="C428" i="20"/>
  <c r="B428" i="20"/>
  <c r="A428" i="20"/>
  <c r="D427" i="20"/>
  <c r="C427" i="20"/>
  <c r="B427" i="20"/>
  <c r="A427" i="20"/>
  <c r="D426" i="20"/>
  <c r="C426" i="20"/>
  <c r="B426" i="20"/>
  <c r="A426" i="20"/>
  <c r="D425" i="20"/>
  <c r="C425" i="20"/>
  <c r="B425" i="20"/>
  <c r="A425" i="20"/>
  <c r="D424" i="20"/>
  <c r="C424" i="20"/>
  <c r="B424" i="20"/>
  <c r="A424" i="20"/>
  <c r="D423" i="20"/>
  <c r="C423" i="20"/>
  <c r="B423" i="20"/>
  <c r="A423" i="20"/>
  <c r="D422" i="20"/>
  <c r="C422" i="20"/>
  <c r="B422" i="20"/>
  <c r="A422" i="20"/>
  <c r="D421" i="20"/>
  <c r="C421" i="20"/>
  <c r="B421" i="20"/>
  <c r="A421" i="20"/>
  <c r="D420" i="20"/>
  <c r="C420" i="20"/>
  <c r="B420" i="20"/>
  <c r="A420" i="20"/>
  <c r="D419" i="20"/>
  <c r="C419" i="20"/>
  <c r="B419" i="20"/>
  <c r="A419" i="20"/>
  <c r="D418" i="20"/>
  <c r="C418" i="20"/>
  <c r="B418" i="20"/>
  <c r="A418" i="20"/>
  <c r="D417" i="20"/>
  <c r="C417" i="20"/>
  <c r="B417" i="20"/>
  <c r="A417" i="20"/>
  <c r="D416" i="20"/>
  <c r="C416" i="20"/>
  <c r="B416" i="20"/>
  <c r="A416" i="20"/>
  <c r="D415" i="20"/>
  <c r="C415" i="20"/>
  <c r="B415" i="20"/>
  <c r="A415" i="20"/>
  <c r="D414" i="20"/>
  <c r="C414" i="20"/>
  <c r="B414" i="20"/>
  <c r="A414" i="20"/>
  <c r="D413" i="20"/>
  <c r="C413" i="20"/>
  <c r="B413" i="20"/>
  <c r="A413" i="20"/>
  <c r="D412" i="20"/>
  <c r="C412" i="20"/>
  <c r="B412" i="20"/>
  <c r="A412" i="20"/>
  <c r="D411" i="20"/>
  <c r="C411" i="20"/>
  <c r="B411" i="20"/>
  <c r="A411" i="20"/>
  <c r="D410" i="20"/>
  <c r="C410" i="20"/>
  <c r="B410" i="20"/>
  <c r="A410" i="20"/>
  <c r="D409" i="20"/>
  <c r="C409" i="20"/>
  <c r="B409" i="20"/>
  <c r="A409" i="20"/>
  <c r="D408" i="20"/>
  <c r="C408" i="20"/>
  <c r="B408" i="20"/>
  <c r="A408" i="20"/>
  <c r="D407" i="20"/>
  <c r="C407" i="20"/>
  <c r="B407" i="20"/>
  <c r="A407" i="20"/>
  <c r="D406" i="20"/>
  <c r="C406" i="20"/>
  <c r="B406" i="20"/>
  <c r="A406" i="20"/>
  <c r="D405" i="20"/>
  <c r="C405" i="20"/>
  <c r="B405" i="20"/>
  <c r="A405" i="20"/>
  <c r="D404" i="20"/>
  <c r="C404" i="20"/>
  <c r="B404" i="20"/>
  <c r="A404" i="20"/>
  <c r="D403" i="20"/>
  <c r="C403" i="20"/>
  <c r="B403" i="20"/>
  <c r="A403" i="20"/>
  <c r="D402" i="20"/>
  <c r="C402" i="20"/>
  <c r="B402" i="20"/>
  <c r="A402" i="20"/>
  <c r="D401" i="20"/>
  <c r="C401" i="20"/>
  <c r="B401" i="20"/>
  <c r="A401" i="20"/>
  <c r="D400" i="20"/>
  <c r="C400" i="20"/>
  <c r="B400" i="20"/>
  <c r="A400" i="20"/>
  <c r="D399" i="20"/>
  <c r="C399" i="20"/>
  <c r="B399" i="20"/>
  <c r="A399" i="20"/>
  <c r="D398" i="20"/>
  <c r="C398" i="20"/>
  <c r="B398" i="20"/>
  <c r="A398" i="20"/>
  <c r="D397" i="20"/>
  <c r="C397" i="20"/>
  <c r="B397" i="20"/>
  <c r="A397" i="20"/>
  <c r="D396" i="20"/>
  <c r="C396" i="20"/>
  <c r="B396" i="20"/>
  <c r="A396" i="20"/>
  <c r="D395" i="20"/>
  <c r="C395" i="20"/>
  <c r="B395" i="20"/>
  <c r="A395" i="20"/>
  <c r="D394" i="20"/>
  <c r="C394" i="20"/>
  <c r="B394" i="20"/>
  <c r="A394" i="20"/>
  <c r="D393" i="20"/>
  <c r="C393" i="20"/>
  <c r="B393" i="20"/>
  <c r="A393" i="20"/>
  <c r="D392" i="20"/>
  <c r="C392" i="20"/>
  <c r="B392" i="20"/>
  <c r="A392" i="20"/>
  <c r="D391" i="20"/>
  <c r="C391" i="20"/>
  <c r="B391" i="20"/>
  <c r="A391" i="20"/>
  <c r="D390" i="20"/>
  <c r="C390" i="20"/>
  <c r="B390" i="20"/>
  <c r="A390" i="20"/>
  <c r="D389" i="20"/>
  <c r="C389" i="20"/>
  <c r="B389" i="20"/>
  <c r="A389" i="20"/>
  <c r="D388" i="20"/>
  <c r="C388" i="20"/>
  <c r="B388" i="20"/>
  <c r="A388" i="20"/>
  <c r="D387" i="20"/>
  <c r="C387" i="20"/>
  <c r="B387" i="20"/>
  <c r="A387" i="20"/>
  <c r="D386" i="20"/>
  <c r="C386" i="20"/>
  <c r="B386" i="20"/>
  <c r="A386" i="20"/>
  <c r="D385" i="20"/>
  <c r="C385" i="20"/>
  <c r="B385" i="20"/>
  <c r="A385" i="20"/>
  <c r="D384" i="20"/>
  <c r="C384" i="20"/>
  <c r="B384" i="20"/>
  <c r="A384" i="20"/>
  <c r="D383" i="20"/>
  <c r="C383" i="20"/>
  <c r="B383" i="20"/>
  <c r="A383" i="20"/>
  <c r="D382" i="20"/>
  <c r="C382" i="20"/>
  <c r="B382" i="20"/>
  <c r="A382" i="20"/>
  <c r="D381" i="20"/>
  <c r="C381" i="20"/>
  <c r="B381" i="20"/>
  <c r="A381" i="20"/>
  <c r="D380" i="20"/>
  <c r="C380" i="20"/>
  <c r="B380" i="20"/>
  <c r="A380" i="20"/>
  <c r="D379" i="20"/>
  <c r="C379" i="20"/>
  <c r="B379" i="20"/>
  <c r="A379" i="20"/>
  <c r="D378" i="20"/>
  <c r="C378" i="20"/>
  <c r="B378" i="20"/>
  <c r="A378" i="20"/>
  <c r="D377" i="20"/>
  <c r="C377" i="20"/>
  <c r="B377" i="20"/>
  <c r="A377" i="20"/>
  <c r="D376" i="20"/>
  <c r="C376" i="20"/>
  <c r="B376" i="20"/>
  <c r="A376" i="20"/>
  <c r="D375" i="20"/>
  <c r="C375" i="20"/>
  <c r="B375" i="20"/>
  <c r="A375" i="20"/>
  <c r="D374" i="20"/>
  <c r="C374" i="20"/>
  <c r="B374" i="20"/>
  <c r="A374" i="20"/>
  <c r="D373" i="20"/>
  <c r="C373" i="20"/>
  <c r="B373" i="20"/>
  <c r="A373" i="20"/>
  <c r="D372" i="20"/>
  <c r="C372" i="20"/>
  <c r="B372" i="20"/>
  <c r="A372" i="20"/>
  <c r="D371" i="20"/>
  <c r="C371" i="20"/>
  <c r="B371" i="20"/>
  <c r="A371" i="20"/>
  <c r="D370" i="20"/>
  <c r="C370" i="20"/>
  <c r="B370" i="20"/>
  <c r="A370" i="20"/>
  <c r="D369" i="20"/>
  <c r="C369" i="20"/>
  <c r="B369" i="20"/>
  <c r="A369" i="20"/>
  <c r="D368" i="20"/>
  <c r="C368" i="20"/>
  <c r="B368" i="20"/>
  <c r="A368" i="20"/>
  <c r="D367" i="20"/>
  <c r="C367" i="20"/>
  <c r="B367" i="20"/>
  <c r="A367" i="20"/>
  <c r="D366" i="20"/>
  <c r="C366" i="20"/>
  <c r="B366" i="20"/>
  <c r="A366" i="20"/>
  <c r="D365" i="20"/>
  <c r="C365" i="20"/>
  <c r="B365" i="20"/>
  <c r="A365" i="20"/>
  <c r="D364" i="20"/>
  <c r="C364" i="20"/>
  <c r="B364" i="20"/>
  <c r="A364" i="20"/>
  <c r="D363" i="20"/>
  <c r="C363" i="20"/>
  <c r="B363" i="20"/>
  <c r="A363" i="20"/>
  <c r="D362" i="20"/>
  <c r="C362" i="20"/>
  <c r="B362" i="20"/>
  <c r="A362" i="20"/>
  <c r="D361" i="20"/>
  <c r="C361" i="20"/>
  <c r="B361" i="20"/>
  <c r="A361" i="20"/>
  <c r="D360" i="20"/>
  <c r="C360" i="20"/>
  <c r="B360" i="20"/>
  <c r="A360" i="20"/>
  <c r="D359" i="20"/>
  <c r="C359" i="20"/>
  <c r="B359" i="20"/>
  <c r="A359" i="20"/>
  <c r="D358" i="20"/>
  <c r="C358" i="20"/>
  <c r="B358" i="20"/>
  <c r="A358" i="20"/>
  <c r="D357" i="20"/>
  <c r="C357" i="20"/>
  <c r="B357" i="20"/>
  <c r="A357" i="20"/>
  <c r="D356" i="20"/>
  <c r="C356" i="20"/>
  <c r="B356" i="20"/>
  <c r="A356" i="20"/>
  <c r="D355" i="20"/>
  <c r="C355" i="20"/>
  <c r="B355" i="20"/>
  <c r="A355" i="20"/>
  <c r="D354" i="20"/>
  <c r="C354" i="20"/>
  <c r="B354" i="20"/>
  <c r="A354" i="20"/>
  <c r="D353" i="20"/>
  <c r="C353" i="20"/>
  <c r="B353" i="20"/>
  <c r="A353" i="20"/>
  <c r="D352" i="20"/>
  <c r="C352" i="20"/>
  <c r="B352" i="20"/>
  <c r="A352" i="20"/>
  <c r="D351" i="20"/>
  <c r="C351" i="20"/>
  <c r="B351" i="20"/>
  <c r="A351" i="20"/>
  <c r="D350" i="20"/>
  <c r="C350" i="20"/>
  <c r="B350" i="20"/>
  <c r="A350" i="20"/>
  <c r="D349" i="20"/>
  <c r="C349" i="20"/>
  <c r="B349" i="20"/>
  <c r="A349" i="20"/>
  <c r="D348" i="20"/>
  <c r="C348" i="20"/>
  <c r="B348" i="20"/>
  <c r="A348" i="20"/>
  <c r="D347" i="20"/>
  <c r="C347" i="20"/>
  <c r="B347" i="20"/>
  <c r="A347" i="20"/>
  <c r="D346" i="20"/>
  <c r="C346" i="20"/>
  <c r="B346" i="20"/>
  <c r="A346" i="20"/>
  <c r="D345" i="20"/>
  <c r="C345" i="20"/>
  <c r="B345" i="20"/>
  <c r="A345" i="20"/>
  <c r="D344" i="20"/>
  <c r="C344" i="20"/>
  <c r="B344" i="20"/>
  <c r="A344" i="20"/>
  <c r="D343" i="20"/>
  <c r="C343" i="20"/>
  <c r="B343" i="20"/>
  <c r="A343" i="20"/>
  <c r="D342" i="20"/>
  <c r="C342" i="20"/>
  <c r="B342" i="20"/>
  <c r="A342" i="20"/>
  <c r="D341" i="20"/>
  <c r="C341" i="20"/>
  <c r="B341" i="20"/>
  <c r="A341" i="20"/>
  <c r="D340" i="20"/>
  <c r="C340" i="20"/>
  <c r="B340" i="20"/>
  <c r="A340" i="20"/>
  <c r="D339" i="20"/>
  <c r="C339" i="20"/>
  <c r="B339" i="20"/>
  <c r="A339" i="20"/>
  <c r="D338" i="20"/>
  <c r="C338" i="20"/>
  <c r="B338" i="20"/>
  <c r="A338" i="20"/>
  <c r="D337" i="20"/>
  <c r="C337" i="20"/>
  <c r="B337" i="20"/>
  <c r="A337" i="20"/>
  <c r="D336" i="20"/>
  <c r="C336" i="20"/>
  <c r="B336" i="20"/>
  <c r="A336" i="20"/>
  <c r="D335" i="20"/>
  <c r="C335" i="20"/>
  <c r="B335" i="20"/>
  <c r="A335" i="20"/>
  <c r="D334" i="20"/>
  <c r="C334" i="20"/>
  <c r="B334" i="20"/>
  <c r="A334" i="20"/>
  <c r="D333" i="20"/>
  <c r="C333" i="20"/>
  <c r="B333" i="20"/>
  <c r="A333" i="20"/>
  <c r="D332" i="20"/>
  <c r="C332" i="20"/>
  <c r="B332" i="20"/>
  <c r="A332" i="20"/>
  <c r="D331" i="20"/>
  <c r="C331" i="20"/>
  <c r="B331" i="20"/>
  <c r="A331" i="20"/>
  <c r="D330" i="20"/>
  <c r="C330" i="20"/>
  <c r="B330" i="20"/>
  <c r="A330" i="20"/>
  <c r="D329" i="20"/>
  <c r="C329" i="20"/>
  <c r="B329" i="20"/>
  <c r="A329" i="20"/>
  <c r="D328" i="20"/>
  <c r="C328" i="20"/>
  <c r="B328" i="20"/>
  <c r="A328" i="20"/>
  <c r="D327" i="20"/>
  <c r="C327" i="20"/>
  <c r="B327" i="20"/>
  <c r="A327" i="20"/>
  <c r="D326" i="20"/>
  <c r="C326" i="20"/>
  <c r="B326" i="20"/>
  <c r="A326" i="20"/>
  <c r="D325" i="20"/>
  <c r="C325" i="20"/>
  <c r="B325" i="20"/>
  <c r="A325" i="20"/>
  <c r="D324" i="20"/>
  <c r="C324" i="20"/>
  <c r="B324" i="20"/>
  <c r="A324" i="20"/>
  <c r="D323" i="20"/>
  <c r="C323" i="20"/>
  <c r="B323" i="20"/>
  <c r="A323" i="20"/>
  <c r="D322" i="20"/>
  <c r="C322" i="20"/>
  <c r="B322" i="20"/>
  <c r="A322" i="20"/>
  <c r="D321" i="20"/>
  <c r="C321" i="20"/>
  <c r="B321" i="20"/>
  <c r="A321" i="20"/>
  <c r="D320" i="20"/>
  <c r="C320" i="20"/>
  <c r="B320" i="20"/>
  <c r="A320" i="20"/>
  <c r="D319" i="20"/>
  <c r="C319" i="20"/>
  <c r="B319" i="20"/>
  <c r="A319" i="20"/>
  <c r="D318" i="20"/>
  <c r="C318" i="20"/>
  <c r="B318" i="20"/>
  <c r="A318" i="20"/>
  <c r="D317" i="20"/>
  <c r="C317" i="20"/>
  <c r="B317" i="20"/>
  <c r="A317" i="20"/>
  <c r="D316" i="20"/>
  <c r="C316" i="20"/>
  <c r="B316" i="20"/>
  <c r="A316" i="20"/>
  <c r="D315" i="20"/>
  <c r="C315" i="20"/>
  <c r="B315" i="20"/>
  <c r="A315" i="20"/>
  <c r="D314" i="20"/>
  <c r="C314" i="20"/>
  <c r="B314" i="20"/>
  <c r="A314" i="20"/>
  <c r="D313" i="20"/>
  <c r="C313" i="20"/>
  <c r="B313" i="20"/>
  <c r="A313" i="20"/>
  <c r="D312" i="20"/>
  <c r="C312" i="20"/>
  <c r="B312" i="20"/>
  <c r="A312" i="20"/>
  <c r="D311" i="20"/>
  <c r="C311" i="20"/>
  <c r="B311" i="20"/>
  <c r="A311" i="20"/>
  <c r="D310" i="20"/>
  <c r="C310" i="20"/>
  <c r="B310" i="20"/>
  <c r="A310" i="20"/>
  <c r="D309" i="20"/>
  <c r="C309" i="20"/>
  <c r="B309" i="20"/>
  <c r="A309" i="20"/>
  <c r="D308" i="20"/>
  <c r="C308" i="20"/>
  <c r="B308" i="20"/>
  <c r="A308" i="20"/>
  <c r="D307" i="20"/>
  <c r="C307" i="20"/>
  <c r="B307" i="20"/>
  <c r="A307" i="20"/>
  <c r="D306" i="20"/>
  <c r="C306" i="20"/>
  <c r="B306" i="20"/>
  <c r="A306" i="20"/>
  <c r="D305" i="20"/>
  <c r="C305" i="20"/>
  <c r="B305" i="20"/>
  <c r="A305" i="20"/>
  <c r="D304" i="20"/>
  <c r="C304" i="20"/>
  <c r="B304" i="20"/>
  <c r="A304" i="20"/>
  <c r="D303" i="20"/>
  <c r="C303" i="20"/>
  <c r="B303" i="20"/>
  <c r="A303" i="20"/>
  <c r="D302" i="20"/>
  <c r="C302" i="20"/>
  <c r="B302" i="20"/>
  <c r="A302" i="20"/>
  <c r="D301" i="20"/>
  <c r="C301" i="20"/>
  <c r="B301" i="20"/>
  <c r="A301" i="20"/>
  <c r="D300" i="20"/>
  <c r="C300" i="20"/>
  <c r="B300" i="20"/>
  <c r="A300" i="20"/>
  <c r="D299" i="20"/>
  <c r="C299" i="20"/>
  <c r="B299" i="20"/>
  <c r="A299" i="20"/>
  <c r="D298" i="20"/>
  <c r="C298" i="20"/>
  <c r="B298" i="20"/>
  <c r="A298" i="20"/>
  <c r="D297" i="20"/>
  <c r="C297" i="20"/>
  <c r="B297" i="20"/>
  <c r="A297" i="20"/>
  <c r="D296" i="20"/>
  <c r="C296" i="20"/>
  <c r="B296" i="20"/>
  <c r="A296" i="20"/>
  <c r="D295" i="20"/>
  <c r="C295" i="20"/>
  <c r="B295" i="20"/>
  <c r="A295" i="20"/>
  <c r="D294" i="20"/>
  <c r="C294" i="20"/>
  <c r="B294" i="20"/>
  <c r="A294" i="20"/>
  <c r="D293" i="20"/>
  <c r="C293" i="20"/>
  <c r="B293" i="20"/>
  <c r="A293" i="20"/>
  <c r="D292" i="20"/>
  <c r="C292" i="20"/>
  <c r="B292" i="20"/>
  <c r="A292" i="20"/>
  <c r="D291" i="20"/>
  <c r="C291" i="20"/>
  <c r="B291" i="20"/>
  <c r="A291" i="20"/>
  <c r="D290" i="20"/>
  <c r="C290" i="20"/>
  <c r="B290" i="20"/>
  <c r="A290" i="20"/>
  <c r="D289" i="20"/>
  <c r="C289" i="20"/>
  <c r="B289" i="20"/>
  <c r="A289" i="20"/>
  <c r="D288" i="20"/>
  <c r="C288" i="20"/>
  <c r="B288" i="20"/>
  <c r="A288" i="20"/>
  <c r="D287" i="20"/>
  <c r="C287" i="20"/>
  <c r="B287" i="20"/>
  <c r="A287" i="20"/>
  <c r="D286" i="20"/>
  <c r="C286" i="20"/>
  <c r="B286" i="20"/>
  <c r="A286" i="20"/>
  <c r="D285" i="20"/>
  <c r="C285" i="20"/>
  <c r="B285" i="20"/>
  <c r="A285" i="20"/>
  <c r="D284" i="20"/>
  <c r="C284" i="20"/>
  <c r="B284" i="20"/>
  <c r="A284" i="20"/>
  <c r="D283" i="20"/>
  <c r="C283" i="20"/>
  <c r="B283" i="20"/>
  <c r="A283" i="20"/>
  <c r="D282" i="20"/>
  <c r="C282" i="20"/>
  <c r="B282" i="20"/>
  <c r="A282" i="20"/>
  <c r="D281" i="20"/>
  <c r="C281" i="20"/>
  <c r="B281" i="20"/>
  <c r="A281" i="20"/>
  <c r="D280" i="20"/>
  <c r="C280" i="20"/>
  <c r="B280" i="20"/>
  <c r="A280" i="20"/>
  <c r="D279" i="20"/>
  <c r="C279" i="20"/>
  <c r="B279" i="20"/>
  <c r="A279" i="20"/>
  <c r="D278" i="20"/>
  <c r="C278" i="20"/>
  <c r="B278" i="20"/>
  <c r="A278" i="20"/>
  <c r="D277" i="20"/>
  <c r="C277" i="20"/>
  <c r="B277" i="20"/>
  <c r="A277" i="20"/>
  <c r="D276" i="20"/>
  <c r="C276" i="20"/>
  <c r="B276" i="20"/>
  <c r="A276" i="20"/>
  <c r="D275" i="20"/>
  <c r="C275" i="20"/>
  <c r="B275" i="20"/>
  <c r="A275" i="20"/>
  <c r="D274" i="20"/>
  <c r="C274" i="20"/>
  <c r="B274" i="20"/>
  <c r="D273" i="20"/>
  <c r="C273" i="20"/>
  <c r="B273" i="20"/>
  <c r="A273" i="20"/>
  <c r="D272" i="20"/>
  <c r="C272" i="20"/>
  <c r="B272" i="20"/>
  <c r="A272" i="20"/>
  <c r="D271" i="20"/>
  <c r="C271" i="20"/>
  <c r="B271" i="20"/>
  <c r="A271" i="20"/>
  <c r="D270" i="20"/>
  <c r="C270" i="20"/>
  <c r="B270" i="20"/>
  <c r="A270" i="20"/>
  <c r="D269" i="20"/>
  <c r="C269" i="20"/>
  <c r="B269" i="20"/>
  <c r="A269" i="20"/>
  <c r="D268" i="20"/>
  <c r="C268" i="20"/>
  <c r="B268" i="20"/>
  <c r="A268" i="20"/>
  <c r="D267" i="20"/>
  <c r="C267" i="20"/>
  <c r="B267" i="20"/>
  <c r="A267" i="20"/>
  <c r="D266" i="20"/>
  <c r="C266" i="20"/>
  <c r="B266" i="20"/>
  <c r="A266" i="20"/>
  <c r="D265" i="20"/>
  <c r="C265" i="20"/>
  <c r="B265" i="20"/>
  <c r="A265" i="20"/>
  <c r="D264" i="20"/>
  <c r="C264" i="20"/>
  <c r="B264" i="20"/>
  <c r="A264" i="20"/>
  <c r="D263" i="20"/>
  <c r="C263" i="20"/>
  <c r="B263" i="20"/>
  <c r="A263" i="20"/>
  <c r="D262" i="20"/>
  <c r="C262" i="20"/>
  <c r="B262" i="20"/>
  <c r="A262" i="20"/>
  <c r="D261" i="20"/>
  <c r="C261" i="20"/>
  <c r="B261" i="20"/>
  <c r="A261" i="20"/>
  <c r="D260" i="20"/>
  <c r="C260" i="20"/>
  <c r="B260" i="20"/>
  <c r="A260" i="20"/>
  <c r="D259" i="20"/>
  <c r="C259" i="20"/>
  <c r="B259" i="20"/>
  <c r="A259" i="20"/>
  <c r="D258" i="20"/>
  <c r="C258" i="20"/>
  <c r="B258" i="20"/>
  <c r="A258" i="20"/>
  <c r="D257" i="20"/>
  <c r="C257" i="20"/>
  <c r="B257" i="20"/>
  <c r="A257" i="20"/>
  <c r="D256" i="20"/>
  <c r="C256" i="20"/>
  <c r="B256" i="20"/>
  <c r="A256" i="20"/>
  <c r="D255" i="20"/>
  <c r="C255" i="20"/>
  <c r="B255" i="20"/>
  <c r="A255" i="20"/>
  <c r="D254" i="20"/>
  <c r="C254" i="20"/>
  <c r="B254" i="20"/>
  <c r="A254" i="20"/>
  <c r="D253" i="20"/>
  <c r="C253" i="20"/>
  <c r="B253" i="20"/>
  <c r="A253" i="20"/>
  <c r="D252" i="20"/>
  <c r="C252" i="20"/>
  <c r="B252" i="20"/>
  <c r="A252" i="20"/>
  <c r="D251" i="20"/>
  <c r="C251" i="20"/>
  <c r="B251" i="20"/>
  <c r="A251" i="20"/>
  <c r="D250" i="20"/>
  <c r="C250" i="20"/>
  <c r="B250" i="20"/>
  <c r="A250" i="20"/>
  <c r="D249" i="20"/>
  <c r="C249" i="20"/>
  <c r="B249" i="20"/>
  <c r="A249" i="20"/>
  <c r="D248" i="20"/>
  <c r="C248" i="20"/>
  <c r="B248" i="20"/>
  <c r="A248" i="20"/>
  <c r="D247" i="20"/>
  <c r="C247" i="20"/>
  <c r="B247" i="20"/>
  <c r="A247" i="20"/>
  <c r="D246" i="20"/>
  <c r="C246" i="20"/>
  <c r="B246" i="20"/>
  <c r="A246" i="20"/>
  <c r="D245" i="20"/>
  <c r="C245" i="20"/>
  <c r="B245" i="20"/>
  <c r="A245" i="20"/>
  <c r="D244" i="20"/>
  <c r="C244" i="20"/>
  <c r="B244" i="20"/>
  <c r="A244" i="20"/>
  <c r="D243" i="20"/>
  <c r="C243" i="20"/>
  <c r="B243" i="20"/>
  <c r="A243" i="20"/>
  <c r="D242" i="20"/>
  <c r="C242" i="20"/>
  <c r="B242" i="20"/>
  <c r="A242" i="20"/>
  <c r="D241" i="20"/>
  <c r="C241" i="20"/>
  <c r="B241" i="20"/>
  <c r="A241" i="20"/>
  <c r="D240" i="20"/>
  <c r="C240" i="20"/>
  <c r="B240" i="20"/>
  <c r="A240" i="20"/>
  <c r="D239" i="20"/>
  <c r="C239" i="20"/>
  <c r="B239" i="20"/>
  <c r="A239" i="20"/>
  <c r="D238" i="20"/>
  <c r="C238" i="20"/>
  <c r="B238" i="20"/>
  <c r="A238" i="20"/>
  <c r="D237" i="20"/>
  <c r="C237" i="20"/>
  <c r="B237" i="20"/>
  <c r="A237" i="20"/>
  <c r="D236" i="20"/>
  <c r="C236" i="20"/>
  <c r="B236" i="20"/>
  <c r="A236" i="20"/>
  <c r="D235" i="20"/>
  <c r="C235" i="20"/>
  <c r="B235" i="20"/>
  <c r="A235" i="20"/>
  <c r="D234" i="20"/>
  <c r="C234" i="20"/>
  <c r="B234" i="20"/>
  <c r="A234" i="20"/>
  <c r="D233" i="20"/>
  <c r="C233" i="20"/>
  <c r="B233" i="20"/>
  <c r="A233" i="20"/>
  <c r="D232" i="20"/>
  <c r="C232" i="20"/>
  <c r="B232" i="20"/>
  <c r="A232" i="20"/>
  <c r="D231" i="20"/>
  <c r="C231" i="20"/>
  <c r="B231" i="20"/>
  <c r="A231" i="20"/>
  <c r="D230" i="20"/>
  <c r="C230" i="20"/>
  <c r="B230" i="20"/>
  <c r="A230" i="20"/>
  <c r="D229" i="20"/>
  <c r="C229" i="20"/>
  <c r="B229" i="20"/>
  <c r="A229" i="20"/>
  <c r="D228" i="20"/>
  <c r="C228" i="20"/>
  <c r="B228" i="20"/>
  <c r="A228" i="20"/>
  <c r="D227" i="20"/>
  <c r="C227" i="20"/>
  <c r="B227" i="20"/>
  <c r="A227" i="20"/>
  <c r="D226" i="20"/>
  <c r="C226" i="20"/>
  <c r="B226" i="20"/>
  <c r="A226" i="20"/>
  <c r="D225" i="20"/>
  <c r="C225" i="20"/>
  <c r="B225" i="20"/>
  <c r="A225" i="20"/>
  <c r="D224" i="20"/>
  <c r="C224" i="20"/>
  <c r="B224" i="20"/>
  <c r="A224" i="20"/>
  <c r="D223" i="20"/>
  <c r="C223" i="20"/>
  <c r="B223" i="20"/>
  <c r="A223" i="20"/>
  <c r="D222" i="20"/>
  <c r="C222" i="20"/>
  <c r="B222" i="20"/>
  <c r="A222" i="20"/>
  <c r="D221" i="20"/>
  <c r="C221" i="20"/>
  <c r="B221" i="20"/>
  <c r="A221" i="20"/>
  <c r="D220" i="20"/>
  <c r="C220" i="20"/>
  <c r="B220" i="20"/>
  <c r="A220" i="20"/>
  <c r="D219" i="20"/>
  <c r="C219" i="20"/>
  <c r="B219" i="20"/>
  <c r="A219" i="20"/>
  <c r="D218" i="20"/>
  <c r="C218" i="20"/>
  <c r="B218" i="20"/>
  <c r="A218" i="20"/>
  <c r="D217" i="20"/>
  <c r="C217" i="20"/>
  <c r="B217" i="20"/>
  <c r="A217" i="20"/>
  <c r="D216" i="20"/>
  <c r="C216" i="20"/>
  <c r="B216" i="20"/>
  <c r="A216" i="20"/>
  <c r="D215" i="20"/>
  <c r="C215" i="20"/>
  <c r="B215" i="20"/>
  <c r="A215" i="20"/>
  <c r="D214" i="20"/>
  <c r="C214" i="20"/>
  <c r="B214" i="20"/>
  <c r="A214" i="20"/>
  <c r="D213" i="20"/>
  <c r="C213" i="20"/>
  <c r="B213" i="20"/>
  <c r="A213" i="20"/>
  <c r="D212" i="20"/>
  <c r="C212" i="20"/>
  <c r="B212" i="20"/>
  <c r="A212" i="20"/>
  <c r="D211" i="20"/>
  <c r="C211" i="20"/>
  <c r="B211" i="20"/>
  <c r="A211" i="20"/>
  <c r="D210" i="20"/>
  <c r="C210" i="20"/>
  <c r="B210" i="20"/>
  <c r="A210" i="20"/>
  <c r="D209" i="20"/>
  <c r="C209" i="20"/>
  <c r="B209" i="20"/>
  <c r="A209" i="20"/>
  <c r="D208" i="20"/>
  <c r="C208" i="20"/>
  <c r="B208" i="20"/>
  <c r="A208" i="20"/>
  <c r="D207" i="20"/>
  <c r="C207" i="20"/>
  <c r="B207" i="20"/>
  <c r="A207" i="20"/>
  <c r="D206" i="20"/>
  <c r="C206" i="20"/>
  <c r="B206" i="20"/>
  <c r="A206" i="20"/>
  <c r="D205" i="20"/>
  <c r="C205" i="20"/>
  <c r="B205" i="20"/>
  <c r="A205" i="20"/>
  <c r="D204" i="20"/>
  <c r="C204" i="20"/>
  <c r="B204" i="20"/>
  <c r="A204" i="20"/>
  <c r="D203" i="20"/>
  <c r="C203" i="20"/>
  <c r="B203" i="20"/>
  <c r="A203" i="20"/>
  <c r="D202" i="20"/>
  <c r="C202" i="20"/>
  <c r="B202" i="20"/>
  <c r="A202" i="20"/>
  <c r="D201" i="20"/>
  <c r="C201" i="20"/>
  <c r="B201" i="20"/>
  <c r="A201" i="20"/>
  <c r="D200" i="20"/>
  <c r="C200" i="20"/>
  <c r="B200" i="20"/>
  <c r="A200" i="20"/>
  <c r="D199" i="20"/>
  <c r="C199" i="20"/>
  <c r="B199" i="20"/>
  <c r="A199" i="20"/>
  <c r="D198" i="20"/>
  <c r="C198" i="20"/>
  <c r="B198" i="20"/>
  <c r="A198" i="20"/>
  <c r="D197" i="20"/>
  <c r="C197" i="20"/>
  <c r="B197" i="20"/>
  <c r="A197" i="20"/>
  <c r="D196" i="20"/>
  <c r="C196" i="20"/>
  <c r="B196" i="20"/>
  <c r="A196" i="20"/>
  <c r="D195" i="20"/>
  <c r="C195" i="20"/>
  <c r="B195" i="20"/>
  <c r="A195" i="20"/>
  <c r="D194" i="20"/>
  <c r="C194" i="20"/>
  <c r="B194" i="20"/>
  <c r="A194" i="20"/>
  <c r="D193" i="20"/>
  <c r="C193" i="20"/>
  <c r="B193" i="20"/>
  <c r="A193" i="20"/>
  <c r="D192" i="20"/>
  <c r="C192" i="20"/>
  <c r="B192" i="20"/>
  <c r="A192" i="20"/>
  <c r="D191" i="20"/>
  <c r="C191" i="20"/>
  <c r="B191" i="20"/>
  <c r="A191" i="20"/>
  <c r="D190" i="20"/>
  <c r="C190" i="20"/>
  <c r="B190" i="20"/>
  <c r="A190" i="20"/>
  <c r="D189" i="20"/>
  <c r="C189" i="20"/>
  <c r="B189" i="20"/>
  <c r="A189" i="20"/>
  <c r="D188" i="20"/>
  <c r="C188" i="20"/>
  <c r="B188" i="20"/>
  <c r="A188" i="20"/>
  <c r="D187" i="20"/>
  <c r="C187" i="20"/>
  <c r="B187" i="20"/>
  <c r="A187" i="20"/>
  <c r="D186" i="20"/>
  <c r="C186" i="20"/>
  <c r="B186" i="20"/>
  <c r="A186" i="20"/>
  <c r="D185" i="20"/>
  <c r="C185" i="20"/>
  <c r="B185" i="20"/>
  <c r="A185" i="20"/>
  <c r="D184" i="20"/>
  <c r="C184" i="20"/>
  <c r="B184" i="20"/>
  <c r="A184" i="20"/>
  <c r="D183" i="20"/>
  <c r="C183" i="20"/>
  <c r="B183" i="20"/>
  <c r="A183" i="20"/>
  <c r="D182" i="20"/>
  <c r="C182" i="20"/>
  <c r="B182" i="20"/>
  <c r="A182" i="20"/>
  <c r="D181" i="20"/>
  <c r="C181" i="20"/>
  <c r="B181" i="20"/>
  <c r="A181" i="20"/>
  <c r="D180" i="20"/>
  <c r="C180" i="20"/>
  <c r="B180" i="20"/>
  <c r="A180" i="20"/>
  <c r="D179" i="20"/>
  <c r="C179" i="20"/>
  <c r="B179" i="20"/>
  <c r="A179" i="20"/>
  <c r="D178" i="20"/>
  <c r="C178" i="20"/>
  <c r="B178" i="20"/>
  <c r="A178" i="20"/>
  <c r="D177" i="20"/>
  <c r="C177" i="20"/>
  <c r="B177" i="20"/>
  <c r="A177" i="20"/>
  <c r="D176" i="20"/>
  <c r="C176" i="20"/>
  <c r="B176" i="20"/>
  <c r="D175" i="20"/>
  <c r="C175" i="20"/>
  <c r="B175" i="20"/>
  <c r="D174" i="20"/>
  <c r="C174" i="20"/>
  <c r="B174" i="20"/>
  <c r="A174" i="20"/>
  <c r="D173" i="20"/>
  <c r="C173" i="20"/>
  <c r="B173" i="20"/>
  <c r="A173" i="20"/>
  <c r="D172" i="20"/>
  <c r="C172" i="20"/>
  <c r="B172" i="20"/>
  <c r="A172" i="20"/>
  <c r="D171" i="20"/>
  <c r="C171" i="20"/>
  <c r="B171" i="20"/>
  <c r="A171" i="20"/>
  <c r="D170" i="20"/>
  <c r="C170" i="20"/>
  <c r="B170" i="20"/>
  <c r="A170" i="20"/>
  <c r="D169" i="20"/>
  <c r="C169" i="20"/>
  <c r="B169" i="20"/>
  <c r="A169" i="20"/>
  <c r="D168" i="20"/>
  <c r="C168" i="20"/>
  <c r="B168" i="20"/>
  <c r="A168" i="20"/>
  <c r="D167" i="20"/>
  <c r="C167" i="20"/>
  <c r="B167" i="20"/>
  <c r="A167" i="20"/>
  <c r="D166" i="20"/>
  <c r="C166" i="20"/>
  <c r="B166" i="20"/>
  <c r="A166" i="20"/>
  <c r="D165" i="20"/>
  <c r="C165" i="20"/>
  <c r="B165" i="20"/>
  <c r="A165" i="20"/>
  <c r="D164" i="20"/>
  <c r="C164" i="20"/>
  <c r="B164" i="20"/>
  <c r="A164" i="20"/>
  <c r="D163" i="20"/>
  <c r="C163" i="20"/>
  <c r="B163" i="20"/>
  <c r="A163" i="20"/>
  <c r="D162" i="20"/>
  <c r="C162" i="20"/>
  <c r="B162" i="20"/>
  <c r="A162" i="20"/>
  <c r="D161" i="20"/>
  <c r="C161" i="20"/>
  <c r="B161" i="20"/>
  <c r="A161" i="20"/>
  <c r="D160" i="20"/>
  <c r="C160" i="20"/>
  <c r="B160" i="20"/>
  <c r="A160" i="20"/>
  <c r="D159" i="20"/>
  <c r="C159" i="20"/>
  <c r="B159" i="20"/>
  <c r="A159" i="20"/>
  <c r="D158" i="20"/>
  <c r="C158" i="20"/>
  <c r="B158" i="20"/>
  <c r="A158" i="20"/>
  <c r="D157" i="20"/>
  <c r="C157" i="20"/>
  <c r="B157" i="20"/>
  <c r="A157" i="20"/>
  <c r="D156" i="20"/>
  <c r="C156" i="20"/>
  <c r="B156" i="20"/>
  <c r="A156" i="20"/>
  <c r="D155" i="20"/>
  <c r="C155" i="20"/>
  <c r="B155" i="20"/>
  <c r="A155" i="20"/>
  <c r="D154" i="20"/>
  <c r="C154" i="20"/>
  <c r="B154" i="20"/>
  <c r="A154" i="20"/>
  <c r="D153" i="20"/>
  <c r="C153" i="20"/>
  <c r="B153" i="20"/>
  <c r="A153" i="20"/>
  <c r="D152" i="20"/>
  <c r="C152" i="20"/>
  <c r="B152" i="20"/>
  <c r="A152" i="20"/>
  <c r="D151" i="20"/>
  <c r="C151" i="20"/>
  <c r="B151" i="20"/>
  <c r="A151" i="20"/>
  <c r="D150" i="20"/>
  <c r="C150" i="20"/>
  <c r="B150" i="20"/>
  <c r="A150" i="20"/>
  <c r="D149" i="20"/>
  <c r="C149" i="20"/>
  <c r="B149" i="20"/>
  <c r="A149" i="20"/>
  <c r="D148" i="20"/>
  <c r="C148" i="20"/>
  <c r="B148" i="20"/>
  <c r="A148" i="20"/>
  <c r="D147" i="20"/>
  <c r="C147" i="20"/>
  <c r="B147" i="20"/>
  <c r="A147" i="20"/>
  <c r="D146" i="20"/>
  <c r="C146" i="20"/>
  <c r="B146" i="20"/>
  <c r="A146" i="20"/>
  <c r="D145" i="20"/>
  <c r="C145" i="20"/>
  <c r="B145" i="20"/>
  <c r="A145" i="20"/>
  <c r="D144" i="20"/>
  <c r="C144" i="20"/>
  <c r="B144" i="20"/>
  <c r="A144" i="20"/>
  <c r="D143" i="20"/>
  <c r="C143" i="20"/>
  <c r="B143" i="20"/>
  <c r="A143" i="20"/>
  <c r="D142" i="20"/>
  <c r="C142" i="20"/>
  <c r="B142" i="20"/>
  <c r="A142" i="20"/>
  <c r="D141" i="20"/>
  <c r="C141" i="20"/>
  <c r="B141" i="20"/>
  <c r="A141" i="20"/>
  <c r="D140" i="20"/>
  <c r="C140" i="20"/>
  <c r="B140" i="20"/>
  <c r="A140" i="20"/>
  <c r="D139" i="20"/>
  <c r="C139" i="20"/>
  <c r="B139" i="20"/>
  <c r="A139" i="20"/>
  <c r="D138" i="20"/>
  <c r="C138" i="20"/>
  <c r="B138" i="20"/>
  <c r="A138" i="20"/>
  <c r="D137" i="20"/>
  <c r="C137" i="20"/>
  <c r="B137" i="20"/>
  <c r="A137" i="20"/>
  <c r="D136" i="20"/>
  <c r="C136" i="20"/>
  <c r="B136" i="20"/>
  <c r="A136" i="20"/>
  <c r="D135" i="20"/>
  <c r="C135" i="20"/>
  <c r="B135" i="20"/>
  <c r="A135" i="20"/>
  <c r="D134" i="20"/>
  <c r="C134" i="20"/>
  <c r="B134" i="20"/>
  <c r="A134" i="20"/>
  <c r="D133" i="20"/>
  <c r="C133" i="20"/>
  <c r="B133" i="20"/>
  <c r="A133" i="20"/>
  <c r="D132" i="20"/>
  <c r="C132" i="20"/>
  <c r="B132" i="20"/>
  <c r="A132" i="20"/>
  <c r="D131" i="20"/>
  <c r="C131" i="20"/>
  <c r="B131" i="20"/>
  <c r="A131" i="20"/>
  <c r="D130" i="20"/>
  <c r="C130" i="20"/>
  <c r="B130" i="20"/>
  <c r="A130" i="20"/>
  <c r="D129" i="20"/>
  <c r="C129" i="20"/>
  <c r="B129" i="20"/>
  <c r="A129" i="20"/>
  <c r="D128" i="20"/>
  <c r="C128" i="20"/>
  <c r="B128" i="20"/>
  <c r="A128" i="20"/>
  <c r="D127" i="20"/>
  <c r="C127" i="20"/>
  <c r="B127" i="20"/>
  <c r="A127" i="20"/>
  <c r="D126" i="20"/>
  <c r="C126" i="20"/>
  <c r="B126" i="20"/>
  <c r="A126" i="20"/>
  <c r="D125" i="20"/>
  <c r="C125" i="20"/>
  <c r="B125" i="20"/>
  <c r="A125" i="20"/>
  <c r="D124" i="20"/>
  <c r="C124" i="20"/>
  <c r="B124" i="20"/>
  <c r="A124" i="20"/>
  <c r="D123" i="20"/>
  <c r="C123" i="20"/>
  <c r="B123" i="20"/>
  <c r="A123" i="20"/>
  <c r="D122" i="20"/>
  <c r="C122" i="20"/>
  <c r="B122" i="20"/>
  <c r="A122" i="20"/>
  <c r="D121" i="20"/>
  <c r="C121" i="20"/>
  <c r="B121" i="20"/>
  <c r="A121" i="20"/>
  <c r="D120" i="20"/>
  <c r="C120" i="20"/>
  <c r="B120" i="20"/>
  <c r="A120" i="20"/>
  <c r="D119" i="20"/>
  <c r="C119" i="20"/>
  <c r="B119" i="20"/>
  <c r="A119" i="20"/>
  <c r="D118" i="20"/>
  <c r="C118" i="20"/>
  <c r="B118" i="20"/>
  <c r="A118" i="20"/>
  <c r="D117" i="20"/>
  <c r="C117" i="20"/>
  <c r="B117" i="20"/>
  <c r="A117" i="20"/>
  <c r="D116" i="20"/>
  <c r="C116" i="20"/>
  <c r="B116" i="20"/>
  <c r="A116" i="20"/>
  <c r="D115" i="20"/>
  <c r="C115" i="20"/>
  <c r="B115" i="20"/>
  <c r="A115" i="20"/>
  <c r="D114" i="20"/>
  <c r="C114" i="20"/>
  <c r="B114" i="20"/>
  <c r="A114" i="20"/>
  <c r="D113" i="20"/>
  <c r="C113" i="20"/>
  <c r="B113" i="20"/>
  <c r="A113" i="20"/>
  <c r="D112" i="20"/>
  <c r="C112" i="20"/>
  <c r="B112" i="20"/>
  <c r="A112" i="20"/>
  <c r="D111" i="20"/>
  <c r="C111" i="20"/>
  <c r="B111" i="20"/>
  <c r="A111" i="20"/>
  <c r="D110" i="20"/>
  <c r="C110" i="20"/>
  <c r="B110" i="20"/>
  <c r="A110" i="20"/>
  <c r="D109" i="20"/>
  <c r="C109" i="20"/>
  <c r="B109" i="20"/>
  <c r="A109" i="20"/>
  <c r="D108" i="20"/>
  <c r="C108" i="20"/>
  <c r="B108" i="20"/>
  <c r="A108" i="20"/>
  <c r="D107" i="20"/>
  <c r="C107" i="20"/>
  <c r="B107" i="20"/>
  <c r="A107" i="20"/>
  <c r="D106" i="20"/>
  <c r="C106" i="20"/>
  <c r="B106" i="20"/>
  <c r="A106" i="20"/>
  <c r="D105" i="20"/>
  <c r="C105" i="20"/>
  <c r="B105" i="20"/>
  <c r="A105" i="20"/>
  <c r="D104" i="20"/>
  <c r="C104" i="20"/>
  <c r="B104" i="20"/>
  <c r="A104" i="20"/>
  <c r="D103" i="20"/>
  <c r="C103" i="20"/>
  <c r="B103" i="20"/>
  <c r="A103" i="20"/>
  <c r="D102" i="20"/>
  <c r="C102" i="20"/>
  <c r="B102" i="20"/>
  <c r="A102" i="20"/>
  <c r="D101" i="20"/>
  <c r="C101" i="20"/>
  <c r="B101" i="20"/>
  <c r="A101" i="20"/>
  <c r="D100" i="20"/>
  <c r="C100" i="20"/>
  <c r="B100" i="20"/>
  <c r="A100" i="20"/>
  <c r="D99" i="20"/>
  <c r="C99" i="20"/>
  <c r="B99" i="20"/>
  <c r="A99" i="20"/>
  <c r="D98" i="20"/>
  <c r="C98" i="20"/>
  <c r="B98" i="20"/>
  <c r="A98" i="20"/>
  <c r="D97" i="20"/>
  <c r="C97" i="20"/>
  <c r="B97" i="20"/>
  <c r="A97" i="20"/>
  <c r="D96" i="20"/>
  <c r="C96" i="20"/>
  <c r="B96" i="20"/>
  <c r="A96" i="20"/>
  <c r="D95" i="20"/>
  <c r="C95" i="20"/>
  <c r="B95" i="20"/>
  <c r="A95" i="20"/>
  <c r="D94" i="20"/>
  <c r="C94" i="20"/>
  <c r="B94" i="20"/>
  <c r="A94" i="20"/>
  <c r="D93" i="20"/>
  <c r="C93" i="20"/>
  <c r="B93" i="20"/>
  <c r="A93" i="20"/>
  <c r="D92" i="20"/>
  <c r="C92" i="20"/>
  <c r="B92" i="20"/>
  <c r="A92" i="20"/>
  <c r="D91" i="20"/>
  <c r="C91" i="20"/>
  <c r="B91" i="20"/>
  <c r="A91" i="20"/>
  <c r="D90" i="20"/>
  <c r="C90" i="20"/>
  <c r="B90" i="20"/>
  <c r="A90" i="20"/>
  <c r="D89" i="20"/>
  <c r="C89" i="20"/>
  <c r="B89" i="20"/>
  <c r="A89" i="20"/>
  <c r="D88" i="20"/>
  <c r="C88" i="20"/>
  <c r="B88" i="20"/>
  <c r="A88" i="20"/>
  <c r="D87" i="20"/>
  <c r="C87" i="20"/>
  <c r="B87" i="20"/>
  <c r="A87" i="20"/>
  <c r="D86" i="20"/>
  <c r="C86" i="20"/>
  <c r="B86" i="20"/>
  <c r="A86" i="20"/>
  <c r="D85" i="20"/>
  <c r="C85" i="20"/>
  <c r="B85" i="20"/>
  <c r="A85" i="20"/>
  <c r="D84" i="20"/>
  <c r="C84" i="20"/>
  <c r="B84" i="20"/>
  <c r="A84" i="20"/>
  <c r="D83" i="20"/>
  <c r="C83" i="20"/>
  <c r="B83" i="20"/>
  <c r="A83" i="20"/>
  <c r="D82" i="20"/>
  <c r="C82" i="20"/>
  <c r="B82" i="20"/>
  <c r="A82" i="20"/>
  <c r="D81" i="20"/>
  <c r="C81" i="20"/>
  <c r="B81" i="20"/>
  <c r="A81" i="20"/>
  <c r="D80" i="20"/>
  <c r="C80" i="20"/>
  <c r="B80" i="20"/>
  <c r="A80" i="20"/>
  <c r="D79" i="20"/>
  <c r="C79" i="20"/>
  <c r="B79" i="20"/>
  <c r="A79" i="20"/>
  <c r="D78" i="20"/>
  <c r="C78" i="20"/>
  <c r="B78" i="20"/>
  <c r="A78" i="20"/>
  <c r="D77" i="20"/>
  <c r="C77" i="20"/>
  <c r="B77" i="20"/>
  <c r="A77" i="20"/>
  <c r="D76" i="20"/>
  <c r="C76" i="20"/>
  <c r="B76" i="20"/>
  <c r="A76" i="20"/>
  <c r="D75" i="20"/>
  <c r="C75" i="20"/>
  <c r="B75" i="20"/>
  <c r="A75" i="20"/>
  <c r="D74" i="20"/>
  <c r="C74" i="20"/>
  <c r="B74" i="20"/>
  <c r="A74" i="20"/>
  <c r="D73" i="20"/>
  <c r="C73" i="20"/>
  <c r="B73" i="20"/>
  <c r="A73" i="20"/>
  <c r="D72" i="20"/>
  <c r="C72" i="20"/>
  <c r="B72" i="20"/>
  <c r="A72" i="20"/>
  <c r="D71" i="20"/>
  <c r="C71" i="20"/>
  <c r="B71" i="20"/>
  <c r="A71" i="20"/>
  <c r="D70" i="20"/>
  <c r="C70" i="20"/>
  <c r="B70" i="20"/>
  <c r="A70" i="20"/>
  <c r="D69" i="20"/>
  <c r="C69" i="20"/>
  <c r="B69" i="20"/>
  <c r="A69" i="20"/>
  <c r="D68" i="20"/>
  <c r="C68" i="20"/>
  <c r="B68" i="20"/>
  <c r="A68" i="20"/>
  <c r="D67" i="20"/>
  <c r="C67" i="20"/>
  <c r="B67" i="20"/>
  <c r="A67" i="20"/>
  <c r="D66" i="20"/>
  <c r="C66" i="20"/>
  <c r="B66" i="20"/>
  <c r="A66" i="20"/>
  <c r="D65" i="20"/>
  <c r="C65" i="20"/>
  <c r="B65" i="20"/>
  <c r="A65" i="20"/>
  <c r="D64" i="20"/>
  <c r="C64" i="20"/>
  <c r="B64" i="20"/>
  <c r="A64" i="20"/>
  <c r="D63" i="20"/>
  <c r="C63" i="20"/>
  <c r="B63" i="20"/>
  <c r="A63" i="20"/>
  <c r="D62" i="20"/>
  <c r="C62" i="20"/>
  <c r="B62" i="20"/>
  <c r="A62" i="20"/>
  <c r="D61" i="20"/>
  <c r="C61" i="20"/>
  <c r="B61" i="20"/>
  <c r="A61" i="20"/>
  <c r="D60" i="20"/>
  <c r="C60" i="20"/>
  <c r="B60" i="20"/>
  <c r="A60" i="20"/>
  <c r="D59" i="20"/>
  <c r="C59" i="20"/>
  <c r="B59" i="20"/>
  <c r="A59" i="20"/>
  <c r="D58" i="20"/>
  <c r="C58" i="20"/>
  <c r="B58" i="20"/>
  <c r="A58" i="20"/>
  <c r="D57" i="20"/>
  <c r="C57" i="20"/>
  <c r="B57" i="20"/>
  <c r="A57" i="20"/>
  <c r="D56" i="20"/>
  <c r="C56" i="20"/>
  <c r="B56" i="20"/>
  <c r="A56" i="20"/>
  <c r="D55" i="20"/>
  <c r="C55" i="20"/>
  <c r="B55" i="20"/>
  <c r="A55" i="20"/>
  <c r="D54" i="20"/>
  <c r="C54" i="20"/>
  <c r="B54" i="20"/>
  <c r="A54" i="20"/>
  <c r="D53" i="20"/>
  <c r="C53" i="20"/>
  <c r="B53" i="20"/>
  <c r="A53" i="20"/>
  <c r="D52" i="20"/>
  <c r="C52" i="20"/>
  <c r="B52" i="20"/>
  <c r="A52" i="20"/>
  <c r="D51" i="20"/>
  <c r="C51" i="20"/>
  <c r="B51" i="20"/>
  <c r="A51" i="20"/>
  <c r="D50" i="20"/>
  <c r="C50" i="20"/>
  <c r="B50" i="20"/>
  <c r="A50" i="20"/>
  <c r="D49" i="20"/>
  <c r="C49" i="20"/>
  <c r="B49" i="20"/>
  <c r="A49" i="20"/>
  <c r="D48" i="20"/>
  <c r="C48" i="20"/>
  <c r="B48" i="20"/>
  <c r="A48" i="20"/>
  <c r="D47" i="20"/>
  <c r="C47" i="20"/>
  <c r="B47" i="20"/>
  <c r="A47" i="20"/>
  <c r="D46" i="20"/>
  <c r="C46" i="20"/>
  <c r="B46" i="20"/>
  <c r="A46" i="20"/>
  <c r="D45" i="20"/>
  <c r="C45" i="20"/>
  <c r="B45" i="20"/>
  <c r="A45" i="20"/>
  <c r="D44" i="20"/>
  <c r="C44" i="20"/>
  <c r="B44" i="20"/>
  <c r="A44" i="20"/>
  <c r="D43" i="20"/>
  <c r="C43" i="20"/>
  <c r="B43" i="20"/>
  <c r="A43" i="20"/>
  <c r="D42" i="20"/>
  <c r="C42" i="20"/>
  <c r="B42" i="20"/>
  <c r="A42" i="20"/>
  <c r="D41" i="20"/>
  <c r="C41" i="20"/>
  <c r="B41" i="20"/>
  <c r="A41" i="20"/>
  <c r="D40" i="20"/>
  <c r="C40" i="20"/>
  <c r="B40" i="20"/>
  <c r="A40" i="20"/>
  <c r="D39" i="20"/>
  <c r="C39" i="20"/>
  <c r="B39" i="20"/>
  <c r="A39" i="20"/>
  <c r="D38" i="20"/>
  <c r="C38" i="20"/>
  <c r="B38" i="20"/>
  <c r="A38" i="20"/>
  <c r="D37" i="20"/>
  <c r="C37" i="20"/>
  <c r="B37" i="20"/>
  <c r="A37" i="20"/>
  <c r="D36" i="20"/>
  <c r="C36" i="20"/>
  <c r="B36" i="20"/>
  <c r="A36" i="20"/>
  <c r="D35" i="20"/>
  <c r="C35" i="20"/>
  <c r="B35" i="20"/>
  <c r="A35" i="20"/>
  <c r="D34" i="20"/>
  <c r="C34" i="20"/>
  <c r="B34" i="20"/>
  <c r="A34" i="20"/>
  <c r="D33" i="20"/>
  <c r="C33" i="20"/>
  <c r="B33" i="20"/>
  <c r="A33" i="20"/>
  <c r="D32" i="20"/>
  <c r="C32" i="20"/>
  <c r="B32" i="20"/>
  <c r="A32" i="20"/>
  <c r="D31" i="20"/>
  <c r="C31" i="20"/>
  <c r="B31" i="20"/>
  <c r="A31" i="20"/>
  <c r="D30" i="20"/>
  <c r="C30" i="20"/>
  <c r="B30" i="20"/>
  <c r="A30" i="20"/>
  <c r="D29" i="20"/>
  <c r="C29" i="20"/>
  <c r="B29" i="20"/>
  <c r="A29" i="20"/>
  <c r="D28" i="20"/>
  <c r="C28" i="20"/>
  <c r="B28" i="20"/>
  <c r="A28" i="20"/>
  <c r="D27" i="20"/>
  <c r="C27" i="20"/>
  <c r="B27" i="20"/>
  <c r="A27" i="20"/>
  <c r="D26" i="20"/>
  <c r="C26" i="20"/>
  <c r="B26" i="20"/>
  <c r="A26" i="20"/>
  <c r="D25" i="20"/>
  <c r="C25" i="20"/>
  <c r="B25" i="20"/>
  <c r="A25" i="20"/>
  <c r="D24" i="20"/>
  <c r="C24" i="20"/>
  <c r="B24" i="20"/>
  <c r="A24" i="20"/>
  <c r="D23" i="20"/>
  <c r="C23" i="20"/>
  <c r="B23" i="20"/>
  <c r="A23" i="20"/>
  <c r="D22" i="20"/>
  <c r="C22" i="20"/>
  <c r="B22" i="20"/>
  <c r="A22" i="20"/>
  <c r="D21" i="20"/>
  <c r="C21" i="20"/>
  <c r="B21" i="20"/>
  <c r="A21" i="20"/>
  <c r="D20" i="20"/>
  <c r="C20" i="20"/>
  <c r="B20" i="20"/>
  <c r="A20" i="20"/>
  <c r="D19" i="20"/>
  <c r="C19" i="20"/>
  <c r="B19" i="20"/>
  <c r="A19" i="20"/>
  <c r="D18" i="20"/>
  <c r="C18" i="20"/>
  <c r="B18" i="20"/>
  <c r="D17" i="20"/>
  <c r="C17" i="20"/>
  <c r="B17" i="20"/>
  <c r="A17" i="20"/>
  <c r="D16" i="20"/>
  <c r="C16" i="20"/>
  <c r="B16" i="20"/>
  <c r="A16" i="20"/>
  <c r="D15" i="20"/>
  <c r="C15" i="20"/>
  <c r="B15" i="20"/>
  <c r="A15" i="20"/>
  <c r="D14" i="20"/>
  <c r="C14" i="20"/>
  <c r="B14" i="20"/>
  <c r="A14" i="20"/>
  <c r="D13" i="20"/>
  <c r="C13" i="20"/>
  <c r="B13" i="20"/>
  <c r="A13" i="20"/>
  <c r="D12" i="20"/>
  <c r="C12" i="20"/>
  <c r="B12" i="20"/>
  <c r="A12" i="20"/>
  <c r="D11" i="20"/>
  <c r="C11" i="20"/>
  <c r="B11" i="20"/>
  <c r="A11" i="20"/>
  <c r="D10" i="20"/>
  <c r="C10" i="20"/>
  <c r="B10" i="20"/>
  <c r="A10" i="20"/>
  <c r="D9" i="20"/>
  <c r="C9" i="20"/>
  <c r="B9" i="20"/>
  <c r="A9" i="20"/>
  <c r="D8" i="20"/>
  <c r="C8" i="20"/>
  <c r="B8" i="20"/>
  <c r="A8" i="20"/>
  <c r="D7" i="20"/>
  <c r="C7" i="20"/>
  <c r="B7" i="20"/>
  <c r="A7" i="20"/>
  <c r="D6" i="20"/>
  <c r="C6" i="20"/>
  <c r="B6" i="20"/>
  <c r="A6" i="20"/>
  <c r="D5" i="20"/>
  <c r="C5" i="20"/>
  <c r="B5" i="20"/>
  <c r="A5" i="20"/>
  <c r="D4" i="20"/>
  <c r="C4" i="20"/>
  <c r="B4" i="20"/>
  <c r="A4" i="20"/>
  <c r="D3" i="20"/>
  <c r="C3" i="20"/>
  <c r="B3" i="20"/>
  <c r="A3" i="20"/>
  <c r="D2" i="20"/>
  <c r="C2" i="20"/>
  <c r="B2" i="20"/>
  <c r="A2" i="20"/>
  <c r="B5" i="10"/>
  <c r="B6" i="10" s="1"/>
  <c r="B27" i="10" s="1"/>
  <c r="N38" i="18"/>
  <c r="N31" i="18"/>
  <c r="E31" i="18"/>
  <c r="N18" i="18"/>
  <c r="E18" i="18"/>
  <c r="O5" i="18"/>
  <c r="E5" i="18"/>
  <c r="B26" i="18"/>
  <c r="AD34" i="17"/>
  <c r="AC34" i="17"/>
  <c r="AB34" i="17"/>
  <c r="AA34" i="17"/>
  <c r="Z34" i="17"/>
  <c r="Y34" i="17"/>
  <c r="X34" i="17"/>
  <c r="W34" i="17"/>
  <c r="V34" i="17"/>
  <c r="AD33" i="17"/>
  <c r="AC33" i="17"/>
  <c r="AB33" i="17"/>
  <c r="AA33" i="17"/>
  <c r="Z33" i="17"/>
  <c r="Y33" i="17"/>
  <c r="X33" i="17"/>
  <c r="W33" i="17"/>
  <c r="V33" i="17"/>
  <c r="AD32" i="17"/>
  <c r="AC32" i="17"/>
  <c r="AB32" i="17"/>
  <c r="AA32" i="17"/>
  <c r="Z32" i="17"/>
  <c r="Y32" i="17"/>
  <c r="X32" i="17"/>
  <c r="W32" i="17"/>
  <c r="V32" i="17"/>
  <c r="AD31" i="17"/>
  <c r="AC31" i="17"/>
  <c r="AB31" i="17"/>
  <c r="AA31" i="17"/>
  <c r="Z31" i="17"/>
  <c r="Y31" i="17"/>
  <c r="X31" i="17"/>
  <c r="W31" i="17"/>
  <c r="V31" i="17"/>
  <c r="AD30" i="17"/>
  <c r="AC30" i="17"/>
  <c r="AB30" i="17"/>
  <c r="AA30" i="17"/>
  <c r="Z30" i="17"/>
  <c r="Y30" i="17"/>
  <c r="X30" i="17"/>
  <c r="W30" i="17"/>
  <c r="V30" i="17"/>
  <c r="AD29" i="17"/>
  <c r="AC29" i="17"/>
  <c r="AB29" i="17"/>
  <c r="AA29" i="17"/>
  <c r="Z29" i="17"/>
  <c r="Y29" i="17"/>
  <c r="X29" i="17"/>
  <c r="W29" i="17"/>
  <c r="V29" i="17"/>
  <c r="AD28" i="17"/>
  <c r="AC28" i="17"/>
  <c r="AB28" i="17"/>
  <c r="AA28" i="17"/>
  <c r="Z28" i="17"/>
  <c r="Y28" i="17"/>
  <c r="X28" i="17"/>
  <c r="W28" i="17"/>
  <c r="V28" i="17"/>
  <c r="AD27" i="17"/>
  <c r="AC27" i="17"/>
  <c r="AB27" i="17"/>
  <c r="AA27" i="17"/>
  <c r="Z27" i="17"/>
  <c r="Y27" i="17"/>
  <c r="X27" i="17"/>
  <c r="W27" i="17"/>
  <c r="V27" i="17"/>
  <c r="AD26" i="17"/>
  <c r="AC26" i="17"/>
  <c r="AB26" i="17"/>
  <c r="AA26" i="17"/>
  <c r="Z26" i="17"/>
  <c r="Y26" i="17"/>
  <c r="X26" i="17"/>
  <c r="W26" i="17"/>
  <c r="V26" i="17"/>
  <c r="AD25" i="17"/>
  <c r="AC25" i="17"/>
  <c r="AB25" i="17"/>
  <c r="AA25" i="17"/>
  <c r="Z25" i="17"/>
  <c r="Y25" i="17"/>
  <c r="X25" i="17"/>
  <c r="W25" i="17"/>
  <c r="V25" i="17"/>
  <c r="AD24" i="17"/>
  <c r="AC24" i="17"/>
  <c r="AB24" i="17"/>
  <c r="AA24" i="17"/>
  <c r="Z24" i="17"/>
  <c r="Y24" i="17"/>
  <c r="X24" i="17"/>
  <c r="W24" i="17"/>
  <c r="V24" i="17"/>
  <c r="AD23" i="17"/>
  <c r="AC23" i="17"/>
  <c r="AB23" i="17"/>
  <c r="AA23" i="17"/>
  <c r="Z23" i="17"/>
  <c r="Y23" i="17"/>
  <c r="X23" i="17"/>
  <c r="W23" i="17"/>
  <c r="V23" i="17"/>
  <c r="AD22" i="17"/>
  <c r="AC22" i="17"/>
  <c r="AB22" i="17"/>
  <c r="AA22" i="17"/>
  <c r="Z22" i="17"/>
  <c r="Y22" i="17"/>
  <c r="X22" i="17"/>
  <c r="W22" i="17"/>
  <c r="V22" i="17"/>
  <c r="AD21" i="17"/>
  <c r="AC21" i="17"/>
  <c r="AB21" i="17"/>
  <c r="AA21" i="17"/>
  <c r="Z21" i="17"/>
  <c r="Y21" i="17"/>
  <c r="X21" i="17"/>
  <c r="W21" i="17"/>
  <c r="V21" i="17"/>
  <c r="AD20" i="17"/>
  <c r="AC20" i="17"/>
  <c r="AB20" i="17"/>
  <c r="AA20" i="17"/>
  <c r="Z20" i="17"/>
  <c r="Y20" i="17"/>
  <c r="X20" i="17"/>
  <c r="W20" i="17"/>
  <c r="V20" i="17"/>
  <c r="AD19" i="17"/>
  <c r="AC19" i="17"/>
  <c r="AB19" i="17"/>
  <c r="AA19" i="17"/>
  <c r="Z19" i="17"/>
  <c r="Y19" i="17"/>
  <c r="X19" i="17"/>
  <c r="W19" i="17"/>
  <c r="V19" i="17"/>
  <c r="AD18" i="17"/>
  <c r="AC18" i="17"/>
  <c r="AB18" i="17"/>
  <c r="AA18" i="17"/>
  <c r="Z18" i="17"/>
  <c r="Y18" i="17"/>
  <c r="X18" i="17"/>
  <c r="W18" i="17"/>
  <c r="V18" i="17"/>
  <c r="AD17" i="17"/>
  <c r="AC17" i="17"/>
  <c r="AB17" i="17"/>
  <c r="AA17" i="17"/>
  <c r="Z17" i="17"/>
  <c r="Y17" i="17"/>
  <c r="X17" i="17"/>
  <c r="W17" i="17"/>
  <c r="V17" i="17"/>
  <c r="AD16" i="17"/>
  <c r="AC16" i="17"/>
  <c r="AB16" i="17"/>
  <c r="AA16" i="17"/>
  <c r="Z16" i="17"/>
  <c r="Y16" i="17"/>
  <c r="X16" i="17"/>
  <c r="W16" i="17"/>
  <c r="V16" i="17"/>
  <c r="AO16" i="17" s="1"/>
  <c r="AD15" i="17"/>
  <c r="AC15" i="17"/>
  <c r="AB15" i="17"/>
  <c r="AA15" i="17"/>
  <c r="Z15" i="17"/>
  <c r="Y15" i="17"/>
  <c r="X15" i="17"/>
  <c r="W15" i="17"/>
  <c r="V15" i="17"/>
  <c r="AD14" i="17"/>
  <c r="AC14" i="17"/>
  <c r="AB14" i="17"/>
  <c r="AA14" i="17"/>
  <c r="Z14" i="17"/>
  <c r="Y14" i="17"/>
  <c r="X14" i="17"/>
  <c r="W14" i="17"/>
  <c r="V14" i="17"/>
  <c r="AD13" i="17"/>
  <c r="AC13" i="17"/>
  <c r="AB13" i="17"/>
  <c r="AA13" i="17"/>
  <c r="Z13" i="17"/>
  <c r="Y13" i="17"/>
  <c r="X13" i="17"/>
  <c r="W13" i="17"/>
  <c r="V13" i="17"/>
  <c r="AD12" i="17"/>
  <c r="AC12" i="17"/>
  <c r="AB12" i="17"/>
  <c r="AA12" i="17"/>
  <c r="Z12" i="17"/>
  <c r="Y12" i="17"/>
  <c r="X12" i="17"/>
  <c r="W12" i="17"/>
  <c r="V12" i="17"/>
  <c r="AD11" i="17"/>
  <c r="AC11" i="17"/>
  <c r="AB11" i="17"/>
  <c r="AA11" i="17"/>
  <c r="Z11" i="17"/>
  <c r="Y11" i="17"/>
  <c r="X11" i="17"/>
  <c r="W11" i="17"/>
  <c r="V11" i="17"/>
  <c r="AD10" i="17"/>
  <c r="AC10" i="17"/>
  <c r="AB10" i="17"/>
  <c r="AA10" i="17"/>
  <c r="Z10" i="17"/>
  <c r="Y10" i="17"/>
  <c r="X10" i="17"/>
  <c r="W10" i="17"/>
  <c r="V10" i="17"/>
  <c r="AD9" i="17"/>
  <c r="AC9" i="17"/>
  <c r="AB9" i="17"/>
  <c r="AA9" i="17"/>
  <c r="Z9" i="17"/>
  <c r="Y9" i="17"/>
  <c r="X9" i="17"/>
  <c r="W9" i="17"/>
  <c r="V9" i="17"/>
  <c r="AD8" i="17"/>
  <c r="AC8" i="17"/>
  <c r="AB8" i="17"/>
  <c r="AA8" i="17"/>
  <c r="Z8" i="17"/>
  <c r="Y8" i="17"/>
  <c r="X8" i="17"/>
  <c r="W8" i="17"/>
  <c r="V8" i="17"/>
  <c r="AD7" i="17"/>
  <c r="AC7" i="17"/>
  <c r="AB7" i="17"/>
  <c r="AA7" i="17"/>
  <c r="Z7" i="17"/>
  <c r="Y7" i="17"/>
  <c r="X7" i="17"/>
  <c r="W7" i="17"/>
  <c r="V7" i="17"/>
  <c r="AD6" i="17"/>
  <c r="AC6" i="17"/>
  <c r="AB6" i="17"/>
  <c r="AA6" i="17"/>
  <c r="Z6" i="17"/>
  <c r="Y6" i="17"/>
  <c r="X6" i="17"/>
  <c r="W6" i="17"/>
  <c r="V6" i="17"/>
  <c r="AD5" i="17"/>
  <c r="AC5" i="17"/>
  <c r="AB5" i="17"/>
  <c r="AA5" i="17"/>
  <c r="Z5" i="17"/>
  <c r="Y5" i="17"/>
  <c r="X5" i="17"/>
  <c r="W5" i="17"/>
  <c r="V5" i="17"/>
  <c r="AD4" i="17"/>
  <c r="AC4" i="17"/>
  <c r="AB4" i="17"/>
  <c r="AA4" i="17"/>
  <c r="Z4" i="17"/>
  <c r="Y4" i="17"/>
  <c r="X4" i="17"/>
  <c r="W4" i="17"/>
  <c r="V4" i="17"/>
  <c r="AD3" i="17"/>
  <c r="AC3" i="17"/>
  <c r="AB3" i="17"/>
  <c r="AA3" i="17"/>
  <c r="Z3" i="17"/>
  <c r="Y3" i="17"/>
  <c r="X3" i="17"/>
  <c r="W3" i="17"/>
  <c r="V3" i="17"/>
  <c r="H33" i="15"/>
  <c r="H31" i="15"/>
  <c r="F31" i="15"/>
  <c r="F28" i="15"/>
  <c r="F26" i="15"/>
  <c r="E26" i="15"/>
  <c r="E21" i="15"/>
  <c r="H20" i="15"/>
  <c r="H17" i="15"/>
  <c r="H15" i="15"/>
  <c r="F15" i="15"/>
  <c r="F12" i="15"/>
  <c r="F10" i="15"/>
  <c r="E10" i="15"/>
  <c r="E5" i="15"/>
  <c r="H4" i="15"/>
  <c r="T26" i="10"/>
  <c r="D34" i="15"/>
  <c r="D633" i="20" s="1"/>
  <c r="C34" i="15"/>
  <c r="C633" i="20" s="1"/>
  <c r="B34" i="15"/>
  <c r="B633" i="20" s="1"/>
  <c r="A34" i="15"/>
  <c r="A34" i="17" s="1"/>
  <c r="A633" i="20" s="1"/>
  <c r="D33" i="15"/>
  <c r="D632" i="20" s="1"/>
  <c r="C33" i="15"/>
  <c r="C632" i="20" s="1"/>
  <c r="B33" i="15"/>
  <c r="B632" i="20" s="1"/>
  <c r="A33" i="15"/>
  <c r="A33" i="17" s="1"/>
  <c r="A632" i="20" s="1"/>
  <c r="D32" i="15"/>
  <c r="D631" i="20" s="1"/>
  <c r="C32" i="15"/>
  <c r="C631" i="20" s="1"/>
  <c r="B32" i="15"/>
  <c r="B631" i="20" s="1"/>
  <c r="A32" i="15"/>
  <c r="A32" i="17" s="1"/>
  <c r="A631" i="20" s="1"/>
  <c r="D31" i="15"/>
  <c r="C31" i="15"/>
  <c r="B31" i="15"/>
  <c r="A31" i="15"/>
  <c r="A31" i="17" s="1"/>
  <c r="D30" i="15"/>
  <c r="D629" i="20" s="1"/>
  <c r="C30" i="15"/>
  <c r="C629" i="20" s="1"/>
  <c r="B30" i="15"/>
  <c r="B629" i="20" s="1"/>
  <c r="A30" i="15"/>
  <c r="A30" i="17" s="1"/>
  <c r="A629" i="20" s="1"/>
  <c r="D29" i="15"/>
  <c r="D628" i="20" s="1"/>
  <c r="C29" i="15"/>
  <c r="C628" i="20" s="1"/>
  <c r="B29" i="15"/>
  <c r="B628" i="20" s="1"/>
  <c r="A29" i="15"/>
  <c r="A29" i="17" s="1"/>
  <c r="A628" i="20" s="1"/>
  <c r="D28" i="15"/>
  <c r="D627" i="20" s="1"/>
  <c r="C28" i="15"/>
  <c r="C627" i="20" s="1"/>
  <c r="B28" i="15"/>
  <c r="B627" i="20" s="1"/>
  <c r="A28" i="15"/>
  <c r="A28" i="17" s="1"/>
  <c r="A627" i="20" s="1"/>
  <c r="D27" i="15"/>
  <c r="D626" i="20" s="1"/>
  <c r="C27" i="15"/>
  <c r="C626" i="20" s="1"/>
  <c r="B27" i="15"/>
  <c r="B626" i="20" s="1"/>
  <c r="A27" i="15"/>
  <c r="A27" i="17" s="1"/>
  <c r="A626" i="20" s="1"/>
  <c r="D26" i="15"/>
  <c r="D625" i="20" s="1"/>
  <c r="C26" i="15"/>
  <c r="C625" i="20" s="1"/>
  <c r="B26" i="15"/>
  <c r="B625" i="20" s="1"/>
  <c r="A26" i="15"/>
  <c r="A26" i="17" s="1"/>
  <c r="A625" i="20" s="1"/>
  <c r="D25" i="15"/>
  <c r="D624" i="20" s="1"/>
  <c r="C25" i="15"/>
  <c r="C624" i="20" s="1"/>
  <c r="B25" i="15"/>
  <c r="B624" i="20" s="1"/>
  <c r="A25" i="15"/>
  <c r="A25" i="17" s="1"/>
  <c r="A624" i="20" s="1"/>
  <c r="D24" i="15"/>
  <c r="D623" i="20" s="1"/>
  <c r="C24" i="15"/>
  <c r="C623" i="20" s="1"/>
  <c r="B24" i="15"/>
  <c r="B623" i="20" s="1"/>
  <c r="A24" i="15"/>
  <c r="A24" i="17" s="1"/>
  <c r="A623" i="20" s="1"/>
  <c r="D23" i="15"/>
  <c r="D622" i="20" s="1"/>
  <c r="C23" i="15"/>
  <c r="C622" i="20" s="1"/>
  <c r="B23" i="15"/>
  <c r="B622" i="20" s="1"/>
  <c r="A23" i="15"/>
  <c r="A23" i="17" s="1"/>
  <c r="A622" i="20" s="1"/>
  <c r="D22" i="15"/>
  <c r="D621" i="20" s="1"/>
  <c r="C22" i="15"/>
  <c r="C621" i="20" s="1"/>
  <c r="B22" i="15"/>
  <c r="B621" i="20" s="1"/>
  <c r="A22" i="15"/>
  <c r="A22" i="17" s="1"/>
  <c r="A621" i="20" s="1"/>
  <c r="D21" i="15"/>
  <c r="D620" i="20" s="1"/>
  <c r="C21" i="15"/>
  <c r="C620" i="20" s="1"/>
  <c r="B21" i="15"/>
  <c r="B620" i="20" s="1"/>
  <c r="A21" i="15"/>
  <c r="A21" i="17" s="1"/>
  <c r="A620" i="20" s="1"/>
  <c r="D20" i="15"/>
  <c r="D619" i="20" s="1"/>
  <c r="C20" i="15"/>
  <c r="C619" i="20" s="1"/>
  <c r="B20" i="15"/>
  <c r="B619" i="20" s="1"/>
  <c r="A20" i="15"/>
  <c r="A20" i="17" s="1"/>
  <c r="A619" i="20" s="1"/>
  <c r="D19" i="15"/>
  <c r="D618" i="20" s="1"/>
  <c r="C19" i="15"/>
  <c r="C618" i="20" s="1"/>
  <c r="B19" i="15"/>
  <c r="B618" i="20" s="1"/>
  <c r="A19" i="15"/>
  <c r="A19" i="17" s="1"/>
  <c r="A618" i="20" s="1"/>
  <c r="D18" i="15"/>
  <c r="D617" i="20" s="1"/>
  <c r="C18" i="15"/>
  <c r="C617" i="20" s="1"/>
  <c r="B18" i="15"/>
  <c r="B617" i="20" s="1"/>
  <c r="A18" i="15"/>
  <c r="A18" i="17" s="1"/>
  <c r="A617" i="20" s="1"/>
  <c r="D17" i="15"/>
  <c r="D616" i="20" s="1"/>
  <c r="C17" i="15"/>
  <c r="C616" i="20" s="1"/>
  <c r="B17" i="15"/>
  <c r="B616" i="20" s="1"/>
  <c r="A17" i="15"/>
  <c r="A17" i="17" s="1"/>
  <c r="A616" i="20" s="1"/>
  <c r="D16" i="15"/>
  <c r="D615" i="20" s="1"/>
  <c r="C16" i="15"/>
  <c r="C615" i="20" s="1"/>
  <c r="B16" i="15"/>
  <c r="B615" i="20" s="1"/>
  <c r="A16" i="15"/>
  <c r="A16" i="17" s="1"/>
  <c r="A615" i="20" s="1"/>
  <c r="D15" i="15"/>
  <c r="D614" i="20" s="1"/>
  <c r="C15" i="15"/>
  <c r="C614" i="20" s="1"/>
  <c r="B15" i="15"/>
  <c r="B614" i="20" s="1"/>
  <c r="A15" i="15"/>
  <c r="A15" i="17" s="1"/>
  <c r="A614" i="20" s="1"/>
  <c r="D14" i="15"/>
  <c r="D613" i="20" s="1"/>
  <c r="C14" i="15"/>
  <c r="C613" i="20" s="1"/>
  <c r="B14" i="15"/>
  <c r="B613" i="20" s="1"/>
  <c r="A14" i="15"/>
  <c r="A14" i="17" s="1"/>
  <c r="A613" i="20" s="1"/>
  <c r="D13" i="15"/>
  <c r="D612" i="20" s="1"/>
  <c r="C13" i="15"/>
  <c r="C612" i="20" s="1"/>
  <c r="B13" i="15"/>
  <c r="B612" i="20" s="1"/>
  <c r="A13" i="15"/>
  <c r="A13" i="17" s="1"/>
  <c r="A612" i="20" s="1"/>
  <c r="D12" i="15"/>
  <c r="D611" i="20" s="1"/>
  <c r="C12" i="15"/>
  <c r="C611" i="20" s="1"/>
  <c r="B12" i="15"/>
  <c r="B611" i="20" s="1"/>
  <c r="A12" i="15"/>
  <c r="A12" i="17" s="1"/>
  <c r="A611" i="20" s="1"/>
  <c r="D11" i="15"/>
  <c r="C11" i="15"/>
  <c r="B11" i="15"/>
  <c r="A11" i="15"/>
  <c r="A11" i="17" s="1"/>
  <c r="D10" i="15"/>
  <c r="D609" i="20" s="1"/>
  <c r="C10" i="15"/>
  <c r="C609" i="20" s="1"/>
  <c r="B10" i="15"/>
  <c r="B609" i="20" s="1"/>
  <c r="A10" i="15"/>
  <c r="A10" i="17" s="1"/>
  <c r="A609" i="20" s="1"/>
  <c r="D9" i="15"/>
  <c r="D608" i="20" s="1"/>
  <c r="C9" i="15"/>
  <c r="C608" i="20" s="1"/>
  <c r="B9" i="15"/>
  <c r="B608" i="20" s="1"/>
  <c r="A9" i="15"/>
  <c r="A9" i="17" s="1"/>
  <c r="A608" i="20" s="1"/>
  <c r="D8" i="15"/>
  <c r="D607" i="20" s="1"/>
  <c r="C8" i="15"/>
  <c r="C607" i="20" s="1"/>
  <c r="B8" i="15"/>
  <c r="B607" i="20" s="1"/>
  <c r="A8" i="15"/>
  <c r="A8" i="17" s="1"/>
  <c r="A607" i="20" s="1"/>
  <c r="D7" i="15"/>
  <c r="D606" i="20" s="1"/>
  <c r="C7" i="15"/>
  <c r="C606" i="20" s="1"/>
  <c r="B7" i="15"/>
  <c r="B606" i="20" s="1"/>
  <c r="A7" i="15"/>
  <c r="A7" i="17" s="1"/>
  <c r="A606" i="20" s="1"/>
  <c r="D6" i="15"/>
  <c r="D605" i="20" s="1"/>
  <c r="C6" i="15"/>
  <c r="C605" i="20" s="1"/>
  <c r="B6" i="15"/>
  <c r="B605" i="20" s="1"/>
  <c r="A6" i="15"/>
  <c r="A6" i="17" s="1"/>
  <c r="A605" i="20" s="1"/>
  <c r="D5" i="15"/>
  <c r="D604" i="20" s="1"/>
  <c r="C5" i="15"/>
  <c r="C604" i="20" s="1"/>
  <c r="B5" i="15"/>
  <c r="B604" i="20" s="1"/>
  <c r="A5" i="15"/>
  <c r="A5" i="17" s="1"/>
  <c r="A604" i="20" s="1"/>
  <c r="D4" i="15"/>
  <c r="D603" i="20" s="1"/>
  <c r="C4" i="15"/>
  <c r="C603" i="20" s="1"/>
  <c r="B4" i="15"/>
  <c r="B603" i="20" s="1"/>
  <c r="A4" i="15"/>
  <c r="A4" i="17" s="1"/>
  <c r="A603" i="20" s="1"/>
  <c r="D3" i="15"/>
  <c r="D602" i="20" s="1"/>
  <c r="C3" i="15"/>
  <c r="C602" i="20" s="1"/>
  <c r="B3" i="15"/>
  <c r="B602" i="20" s="1"/>
  <c r="A3" i="15"/>
  <c r="A3" i="17" s="1"/>
  <c r="A602" i="20" s="1"/>
  <c r="J59" i="9"/>
  <c r="H59" i="9"/>
  <c r="B59" i="9"/>
  <c r="A59" i="9"/>
  <c r="AD59" i="14"/>
  <c r="AC59" i="14"/>
  <c r="AB59" i="14"/>
  <c r="AA59" i="14"/>
  <c r="Z59" i="14"/>
  <c r="Y59" i="14"/>
  <c r="X59" i="14"/>
  <c r="W59" i="14"/>
  <c r="V59" i="14"/>
  <c r="D601" i="20"/>
  <c r="C601" i="20"/>
  <c r="B601" i="20"/>
  <c r="A59" i="14"/>
  <c r="A601" i="20" s="1"/>
  <c r="AD58" i="14"/>
  <c r="AC58" i="14"/>
  <c r="AB58" i="14"/>
  <c r="AA58" i="14"/>
  <c r="Z58" i="14"/>
  <c r="Y58" i="14"/>
  <c r="X58" i="14"/>
  <c r="W58" i="14"/>
  <c r="V58" i="14"/>
  <c r="D600" i="20"/>
  <c r="C600" i="20"/>
  <c r="B600" i="20"/>
  <c r="A58" i="14"/>
  <c r="A600" i="20" s="1"/>
  <c r="AD57" i="14"/>
  <c r="AC57" i="14"/>
  <c r="AB57" i="14"/>
  <c r="AA57" i="14"/>
  <c r="Z57" i="14"/>
  <c r="Y57" i="14"/>
  <c r="X57" i="14"/>
  <c r="W57" i="14"/>
  <c r="V57" i="14"/>
  <c r="D599" i="20"/>
  <c r="C599" i="20"/>
  <c r="B599" i="20"/>
  <c r="A57" i="14"/>
  <c r="A599" i="20" s="1"/>
  <c r="AD56" i="14"/>
  <c r="AC56" i="14"/>
  <c r="AB56" i="14"/>
  <c r="AA56" i="14"/>
  <c r="Z56" i="14"/>
  <c r="Y56" i="14"/>
  <c r="X56" i="14"/>
  <c r="W56" i="14"/>
  <c r="V56" i="14"/>
  <c r="D598" i="20"/>
  <c r="C598" i="20"/>
  <c r="B598" i="20"/>
  <c r="A56" i="14"/>
  <c r="A598" i="20" s="1"/>
  <c r="AD55" i="14"/>
  <c r="AC55" i="14"/>
  <c r="AB55" i="14"/>
  <c r="AA55" i="14"/>
  <c r="Z55" i="14"/>
  <c r="Y55" i="14"/>
  <c r="X55" i="14"/>
  <c r="W55" i="14"/>
  <c r="V55" i="14"/>
  <c r="D597" i="20"/>
  <c r="C597" i="20"/>
  <c r="B597" i="20"/>
  <c r="A55" i="14"/>
  <c r="A597" i="20" s="1"/>
  <c r="AD54" i="14"/>
  <c r="AC54" i="14"/>
  <c r="AB54" i="14"/>
  <c r="AA54" i="14"/>
  <c r="Z54" i="14"/>
  <c r="Y54" i="14"/>
  <c r="X54" i="14"/>
  <c r="W54" i="14"/>
  <c r="V54" i="14"/>
  <c r="D596" i="20"/>
  <c r="C596" i="20"/>
  <c r="B596" i="20"/>
  <c r="A54" i="14"/>
  <c r="A596" i="20" s="1"/>
  <c r="AD53" i="14"/>
  <c r="AC53" i="14"/>
  <c r="AB53" i="14"/>
  <c r="AA53" i="14"/>
  <c r="Z53" i="14"/>
  <c r="Y53" i="14"/>
  <c r="X53" i="14"/>
  <c r="W53" i="14"/>
  <c r="V53" i="14"/>
  <c r="D595" i="20"/>
  <c r="C595" i="20"/>
  <c r="B595" i="20"/>
  <c r="A53" i="14"/>
  <c r="A595" i="20" s="1"/>
  <c r="AD52" i="14"/>
  <c r="AC52" i="14"/>
  <c r="AB52" i="14"/>
  <c r="AA52" i="14"/>
  <c r="Z52" i="14"/>
  <c r="Y52" i="14"/>
  <c r="X52" i="14"/>
  <c r="W52" i="14"/>
  <c r="V52" i="14"/>
  <c r="D594" i="20"/>
  <c r="C594" i="20"/>
  <c r="B594" i="20"/>
  <c r="A52" i="14"/>
  <c r="A594" i="20" s="1"/>
  <c r="AD51" i="14"/>
  <c r="AC51" i="14"/>
  <c r="AB51" i="14"/>
  <c r="AA51" i="14"/>
  <c r="Z51" i="14"/>
  <c r="Y51" i="14"/>
  <c r="X51" i="14"/>
  <c r="W51" i="14"/>
  <c r="V51" i="14"/>
  <c r="D593" i="20"/>
  <c r="C593" i="20"/>
  <c r="B593" i="20"/>
  <c r="A51" i="14"/>
  <c r="A593" i="20" s="1"/>
  <c r="AD50" i="14"/>
  <c r="AC50" i="14"/>
  <c r="AB50" i="14"/>
  <c r="AA50" i="14"/>
  <c r="Z50" i="14"/>
  <c r="Y50" i="14"/>
  <c r="X50" i="14"/>
  <c r="W50" i="14"/>
  <c r="V50" i="14"/>
  <c r="D592" i="20"/>
  <c r="C592" i="20"/>
  <c r="B592" i="20"/>
  <c r="A50" i="14"/>
  <c r="A592" i="20" s="1"/>
  <c r="AD49" i="14"/>
  <c r="AC49" i="14"/>
  <c r="AB49" i="14"/>
  <c r="AA49" i="14"/>
  <c r="Z49" i="14"/>
  <c r="Y49" i="14"/>
  <c r="X49" i="14"/>
  <c r="W49" i="14"/>
  <c r="V49" i="14"/>
  <c r="D591" i="20"/>
  <c r="C591" i="20"/>
  <c r="B591" i="20"/>
  <c r="A49" i="14"/>
  <c r="A591" i="20" s="1"/>
  <c r="AD48" i="14"/>
  <c r="AC48" i="14"/>
  <c r="AB48" i="14"/>
  <c r="AA48" i="14"/>
  <c r="Z48" i="14"/>
  <c r="Y48" i="14"/>
  <c r="X48" i="14"/>
  <c r="W48" i="14"/>
  <c r="V48" i="14"/>
  <c r="D590" i="20"/>
  <c r="C590" i="20"/>
  <c r="B590" i="20"/>
  <c r="A48" i="14"/>
  <c r="A590" i="20" s="1"/>
  <c r="AD47" i="14"/>
  <c r="AC47" i="14"/>
  <c r="AB47" i="14"/>
  <c r="AA47" i="14"/>
  <c r="Z47" i="14"/>
  <c r="Y47" i="14"/>
  <c r="X47" i="14"/>
  <c r="W47" i="14"/>
  <c r="V47" i="14"/>
  <c r="D589" i="20"/>
  <c r="C589" i="20"/>
  <c r="B589" i="20"/>
  <c r="A47" i="14"/>
  <c r="A589" i="20" s="1"/>
  <c r="AD46" i="14"/>
  <c r="AC46" i="14"/>
  <c r="AB46" i="14"/>
  <c r="AA46" i="14"/>
  <c r="Z46" i="14"/>
  <c r="Y46" i="14"/>
  <c r="X46" i="14"/>
  <c r="W46" i="14"/>
  <c r="V46" i="14"/>
  <c r="D588" i="20"/>
  <c r="C588" i="20"/>
  <c r="B588" i="20"/>
  <c r="A46" i="14"/>
  <c r="A588" i="20" s="1"/>
  <c r="AD45" i="14"/>
  <c r="AC45" i="14"/>
  <c r="AB45" i="14"/>
  <c r="AA45" i="14"/>
  <c r="Z45" i="14"/>
  <c r="Y45" i="14"/>
  <c r="X45" i="14"/>
  <c r="W45" i="14"/>
  <c r="V45" i="14"/>
  <c r="D587" i="20"/>
  <c r="C587" i="20"/>
  <c r="B587" i="20"/>
  <c r="A45" i="14"/>
  <c r="A587" i="20" s="1"/>
  <c r="AD44" i="14"/>
  <c r="AC44" i="14"/>
  <c r="AB44" i="14"/>
  <c r="AA44" i="14"/>
  <c r="Z44" i="14"/>
  <c r="Y44" i="14"/>
  <c r="X44" i="14"/>
  <c r="W44" i="14"/>
  <c r="V44" i="14"/>
  <c r="A44" i="14"/>
  <c r="AD43" i="14"/>
  <c r="AC43" i="14"/>
  <c r="AB43" i="14"/>
  <c r="AA43" i="14"/>
  <c r="Z43" i="14"/>
  <c r="Y43" i="14"/>
  <c r="X43" i="14"/>
  <c r="W43" i="14"/>
  <c r="V43" i="14"/>
  <c r="D585" i="20"/>
  <c r="C585" i="20"/>
  <c r="B585" i="20"/>
  <c r="A43" i="14"/>
  <c r="A585" i="20" s="1"/>
  <c r="AD42" i="14"/>
  <c r="AC42" i="14"/>
  <c r="AB42" i="14"/>
  <c r="AA42" i="14"/>
  <c r="Z42" i="14"/>
  <c r="Y42" i="14"/>
  <c r="X42" i="14"/>
  <c r="W42" i="14"/>
  <c r="V42" i="14"/>
  <c r="D584" i="20"/>
  <c r="C584" i="20"/>
  <c r="B584" i="20"/>
  <c r="A42" i="14"/>
  <c r="A584" i="20" s="1"/>
  <c r="AD41" i="14"/>
  <c r="AC41" i="14"/>
  <c r="AB41" i="14"/>
  <c r="AA41" i="14"/>
  <c r="Z41" i="14"/>
  <c r="Y41" i="14"/>
  <c r="X41" i="14"/>
  <c r="W41" i="14"/>
  <c r="V41" i="14"/>
  <c r="D583" i="20"/>
  <c r="C583" i="20"/>
  <c r="B583" i="20"/>
  <c r="A41" i="14"/>
  <c r="A583" i="20" s="1"/>
  <c r="AD40" i="14"/>
  <c r="AC40" i="14"/>
  <c r="AB40" i="14"/>
  <c r="AA40" i="14"/>
  <c r="Z40" i="14"/>
  <c r="Y40" i="14"/>
  <c r="X40" i="14"/>
  <c r="W40" i="14"/>
  <c r="V40" i="14"/>
  <c r="D582" i="20"/>
  <c r="C582" i="20"/>
  <c r="B582" i="20"/>
  <c r="A40" i="14"/>
  <c r="A582" i="20" s="1"/>
  <c r="AD39" i="14"/>
  <c r="AC39" i="14"/>
  <c r="AB39" i="14"/>
  <c r="AA39" i="14"/>
  <c r="Z39" i="14"/>
  <c r="Y39" i="14"/>
  <c r="X39" i="14"/>
  <c r="W39" i="14"/>
  <c r="V39" i="14"/>
  <c r="D581" i="20"/>
  <c r="C581" i="20"/>
  <c r="B581" i="20"/>
  <c r="A39" i="14"/>
  <c r="A581" i="20" s="1"/>
  <c r="AD38" i="14"/>
  <c r="AC38" i="14"/>
  <c r="AB38" i="14"/>
  <c r="AA38" i="14"/>
  <c r="Z38" i="14"/>
  <c r="Y38" i="14"/>
  <c r="X38" i="14"/>
  <c r="W38" i="14"/>
  <c r="V38" i="14"/>
  <c r="D580" i="20"/>
  <c r="C580" i="20"/>
  <c r="B580" i="20"/>
  <c r="A38" i="14"/>
  <c r="A580" i="20" s="1"/>
  <c r="AD37" i="14"/>
  <c r="AC37" i="14"/>
  <c r="AB37" i="14"/>
  <c r="AA37" i="14"/>
  <c r="Z37" i="14"/>
  <c r="Y37" i="14"/>
  <c r="X37" i="14"/>
  <c r="W37" i="14"/>
  <c r="V37" i="14"/>
  <c r="D579" i="20"/>
  <c r="C579" i="20"/>
  <c r="B579" i="20"/>
  <c r="A37" i="14"/>
  <c r="A579" i="20" s="1"/>
  <c r="AD36" i="14"/>
  <c r="AC36" i="14"/>
  <c r="AB36" i="14"/>
  <c r="AA36" i="14"/>
  <c r="Z36" i="14"/>
  <c r="Y36" i="14"/>
  <c r="X36" i="14"/>
  <c r="W36" i="14"/>
  <c r="V36" i="14"/>
  <c r="D578" i="20"/>
  <c r="C578" i="20"/>
  <c r="B578" i="20"/>
  <c r="A36" i="14"/>
  <c r="A578" i="20" s="1"/>
  <c r="AD35" i="14"/>
  <c r="AC35" i="14"/>
  <c r="AB35" i="14"/>
  <c r="AA35" i="14"/>
  <c r="Z35" i="14"/>
  <c r="Y35" i="14"/>
  <c r="X35" i="14"/>
  <c r="W35" i="14"/>
  <c r="V35" i="14"/>
  <c r="D577" i="20"/>
  <c r="C577" i="20"/>
  <c r="B577" i="20"/>
  <c r="A35" i="14"/>
  <c r="A577" i="20" s="1"/>
  <c r="AD34" i="14"/>
  <c r="AC34" i="14"/>
  <c r="AB34" i="14"/>
  <c r="AA34" i="14"/>
  <c r="Z34" i="14"/>
  <c r="Y34" i="14"/>
  <c r="X34" i="14"/>
  <c r="W34" i="14"/>
  <c r="V34" i="14"/>
  <c r="D576" i="20"/>
  <c r="C576" i="20"/>
  <c r="B576" i="20"/>
  <c r="A34" i="14"/>
  <c r="A576" i="20" s="1"/>
  <c r="AD33" i="14"/>
  <c r="AC33" i="14"/>
  <c r="AB33" i="14"/>
  <c r="AA33" i="14"/>
  <c r="Z33" i="14"/>
  <c r="Y33" i="14"/>
  <c r="X33" i="14"/>
  <c r="W33" i="14"/>
  <c r="V33" i="14"/>
  <c r="D575" i="20"/>
  <c r="C575" i="20"/>
  <c r="B575" i="20"/>
  <c r="A33" i="14"/>
  <c r="A575" i="20" s="1"/>
  <c r="AD32" i="14"/>
  <c r="AC32" i="14"/>
  <c r="AB32" i="14"/>
  <c r="AA32" i="14"/>
  <c r="Z32" i="14"/>
  <c r="Y32" i="14"/>
  <c r="X32" i="14"/>
  <c r="W32" i="14"/>
  <c r="V32" i="14"/>
  <c r="D574" i="20"/>
  <c r="C574" i="20"/>
  <c r="B574" i="20"/>
  <c r="A32" i="14"/>
  <c r="A574" i="20" s="1"/>
  <c r="AD31" i="14"/>
  <c r="AC31" i="14"/>
  <c r="AB31" i="14"/>
  <c r="AA31" i="14"/>
  <c r="Z31" i="14"/>
  <c r="Y31" i="14"/>
  <c r="X31" i="14"/>
  <c r="W31" i="14"/>
  <c r="V31" i="14"/>
  <c r="D573" i="20"/>
  <c r="C573" i="20"/>
  <c r="B573" i="20"/>
  <c r="A31" i="14"/>
  <c r="A573" i="20" s="1"/>
  <c r="AD30" i="14"/>
  <c r="AC30" i="14"/>
  <c r="AB30" i="14"/>
  <c r="AA30" i="14"/>
  <c r="Z30" i="14"/>
  <c r="Y30" i="14"/>
  <c r="X30" i="14"/>
  <c r="W30" i="14"/>
  <c r="V30" i="14"/>
  <c r="D572" i="20"/>
  <c r="C572" i="20"/>
  <c r="B572" i="20"/>
  <c r="A30" i="14"/>
  <c r="A572" i="20" s="1"/>
  <c r="AD29" i="14"/>
  <c r="AC29" i="14"/>
  <c r="AB29" i="14"/>
  <c r="AA29" i="14"/>
  <c r="Z29" i="14"/>
  <c r="Y29" i="14"/>
  <c r="X29" i="14"/>
  <c r="W29" i="14"/>
  <c r="V29" i="14"/>
  <c r="D571" i="20"/>
  <c r="C571" i="20"/>
  <c r="B571" i="20"/>
  <c r="A29" i="14"/>
  <c r="A571" i="20" s="1"/>
  <c r="AD28" i="14"/>
  <c r="AC28" i="14"/>
  <c r="AB28" i="14"/>
  <c r="AA28" i="14"/>
  <c r="Z28" i="14"/>
  <c r="Y28" i="14"/>
  <c r="X28" i="14"/>
  <c r="W28" i="14"/>
  <c r="V28" i="14"/>
  <c r="D570" i="20"/>
  <c r="C570" i="20"/>
  <c r="B570" i="20"/>
  <c r="A28" i="14"/>
  <c r="A570" i="20" s="1"/>
  <c r="AD27" i="14"/>
  <c r="AC27" i="14"/>
  <c r="AB27" i="14"/>
  <c r="AA27" i="14"/>
  <c r="Z27" i="14"/>
  <c r="Y27" i="14"/>
  <c r="X27" i="14"/>
  <c r="W27" i="14"/>
  <c r="V27" i="14"/>
  <c r="D569" i="20"/>
  <c r="C569" i="20"/>
  <c r="B569" i="20"/>
  <c r="A27" i="14"/>
  <c r="A569" i="20" s="1"/>
  <c r="AD26" i="14"/>
  <c r="AC26" i="14"/>
  <c r="AB26" i="14"/>
  <c r="AA26" i="14"/>
  <c r="Z26" i="14"/>
  <c r="Y26" i="14"/>
  <c r="X26" i="14"/>
  <c r="W26" i="14"/>
  <c r="V26" i="14"/>
  <c r="D568" i="20"/>
  <c r="C568" i="20"/>
  <c r="B568" i="20"/>
  <c r="A26" i="14"/>
  <c r="A568" i="20" s="1"/>
  <c r="AD25" i="14"/>
  <c r="AC25" i="14"/>
  <c r="AB25" i="14"/>
  <c r="AA25" i="14"/>
  <c r="Z25" i="14"/>
  <c r="Y25" i="14"/>
  <c r="X25" i="14"/>
  <c r="W25" i="14"/>
  <c r="V25" i="14"/>
  <c r="D567" i="20"/>
  <c r="C567" i="20"/>
  <c r="B567" i="20"/>
  <c r="A25" i="14"/>
  <c r="A567" i="20" s="1"/>
  <c r="AD24" i="14"/>
  <c r="AC24" i="14"/>
  <c r="AB24" i="14"/>
  <c r="AA24" i="14"/>
  <c r="Z24" i="14"/>
  <c r="Y24" i="14"/>
  <c r="X24" i="14"/>
  <c r="W24" i="14"/>
  <c r="V24" i="14"/>
  <c r="D566" i="20"/>
  <c r="C566" i="20"/>
  <c r="B566" i="20"/>
  <c r="A24" i="14"/>
  <c r="A566" i="20" s="1"/>
  <c r="AD23" i="14"/>
  <c r="AC23" i="14"/>
  <c r="AB23" i="14"/>
  <c r="AA23" i="14"/>
  <c r="Z23" i="14"/>
  <c r="Y23" i="14"/>
  <c r="X23" i="14"/>
  <c r="W23" i="14"/>
  <c r="V23" i="14"/>
  <c r="D565" i="20"/>
  <c r="C565" i="20"/>
  <c r="B565" i="20"/>
  <c r="A23" i="14"/>
  <c r="A565" i="20" s="1"/>
  <c r="AD22" i="14"/>
  <c r="AC22" i="14"/>
  <c r="AB22" i="14"/>
  <c r="AA22" i="14"/>
  <c r="Z22" i="14"/>
  <c r="Y22" i="14"/>
  <c r="X22" i="14"/>
  <c r="W22" i="14"/>
  <c r="V22" i="14"/>
  <c r="D564" i="20"/>
  <c r="C564" i="20"/>
  <c r="B564" i="20"/>
  <c r="A22" i="14"/>
  <c r="A564" i="20" s="1"/>
  <c r="AD21" i="14"/>
  <c r="AC21" i="14"/>
  <c r="AB21" i="14"/>
  <c r="AA21" i="14"/>
  <c r="Z21" i="14"/>
  <c r="Y21" i="14"/>
  <c r="X21" i="14"/>
  <c r="W21" i="14"/>
  <c r="V21" i="14"/>
  <c r="D563" i="20"/>
  <c r="C563" i="20"/>
  <c r="B563" i="20"/>
  <c r="A21" i="14"/>
  <c r="A563" i="20" s="1"/>
  <c r="AD20" i="14"/>
  <c r="AC20" i="14"/>
  <c r="AB20" i="14"/>
  <c r="AA20" i="14"/>
  <c r="Z20" i="14"/>
  <c r="Y20" i="14"/>
  <c r="X20" i="14"/>
  <c r="W20" i="14"/>
  <c r="V20" i="14"/>
  <c r="D562" i="20"/>
  <c r="C562" i="20"/>
  <c r="B562" i="20"/>
  <c r="A20" i="14"/>
  <c r="A562" i="20" s="1"/>
  <c r="AD19" i="14"/>
  <c r="AC19" i="14"/>
  <c r="AB19" i="14"/>
  <c r="AA19" i="14"/>
  <c r="Z19" i="14"/>
  <c r="Y19" i="14"/>
  <c r="X19" i="14"/>
  <c r="W19" i="14"/>
  <c r="V19" i="14"/>
  <c r="D561" i="20"/>
  <c r="C561" i="20"/>
  <c r="B561" i="20"/>
  <c r="A19" i="14"/>
  <c r="A561" i="20" s="1"/>
  <c r="AD18" i="14"/>
  <c r="AC18" i="14"/>
  <c r="AB18" i="14"/>
  <c r="AA18" i="14"/>
  <c r="Z18" i="14"/>
  <c r="Y18" i="14"/>
  <c r="X18" i="14"/>
  <c r="W18" i="14"/>
  <c r="V18" i="14"/>
  <c r="D560" i="20"/>
  <c r="C560" i="20"/>
  <c r="B560" i="20"/>
  <c r="A18" i="14"/>
  <c r="A560" i="20" s="1"/>
  <c r="AD17" i="14"/>
  <c r="AC17" i="14"/>
  <c r="AB17" i="14"/>
  <c r="AA17" i="14"/>
  <c r="Z17" i="14"/>
  <c r="Y17" i="14"/>
  <c r="AO17" i="14" s="1"/>
  <c r="X17" i="14"/>
  <c r="W17" i="14"/>
  <c r="V17" i="14"/>
  <c r="D559" i="20"/>
  <c r="C559" i="20"/>
  <c r="B559" i="20"/>
  <c r="A17" i="14"/>
  <c r="A559" i="20" s="1"/>
  <c r="AD16" i="14"/>
  <c r="AC16" i="14"/>
  <c r="AB16" i="14"/>
  <c r="AA16" i="14"/>
  <c r="Z16" i="14"/>
  <c r="Y16" i="14"/>
  <c r="X16" i="14"/>
  <c r="W16" i="14"/>
  <c r="V16" i="14"/>
  <c r="D558" i="20"/>
  <c r="C558" i="20"/>
  <c r="B558" i="20"/>
  <c r="A16" i="14"/>
  <c r="A558" i="20" s="1"/>
  <c r="AD15" i="14"/>
  <c r="AC15" i="14"/>
  <c r="AB15" i="14"/>
  <c r="AA15" i="14"/>
  <c r="Z15" i="14"/>
  <c r="Y15" i="14"/>
  <c r="X15" i="14"/>
  <c r="W15" i="14"/>
  <c r="V15" i="14"/>
  <c r="D557" i="20"/>
  <c r="C557" i="20"/>
  <c r="B557" i="20"/>
  <c r="A15" i="14"/>
  <c r="A557" i="20" s="1"/>
  <c r="AD14" i="14"/>
  <c r="AC14" i="14"/>
  <c r="AB14" i="14"/>
  <c r="AA14" i="14"/>
  <c r="Z14" i="14"/>
  <c r="Y14" i="14"/>
  <c r="X14" i="14"/>
  <c r="W14" i="14"/>
  <c r="V14" i="14"/>
  <c r="D556" i="20"/>
  <c r="C556" i="20"/>
  <c r="B556" i="20"/>
  <c r="A14" i="14"/>
  <c r="A556" i="20" s="1"/>
  <c r="AD13" i="14"/>
  <c r="AC13" i="14"/>
  <c r="AB13" i="14"/>
  <c r="AA13" i="14"/>
  <c r="Z13" i="14"/>
  <c r="Y13" i="14"/>
  <c r="X13" i="14"/>
  <c r="W13" i="14"/>
  <c r="V13" i="14"/>
  <c r="D555" i="20"/>
  <c r="C555" i="20"/>
  <c r="B555" i="20"/>
  <c r="A13" i="14"/>
  <c r="A555" i="20" s="1"/>
  <c r="AD12" i="14"/>
  <c r="AC12" i="14"/>
  <c r="AB12" i="14"/>
  <c r="AA12" i="14"/>
  <c r="Z12" i="14"/>
  <c r="Y12" i="14"/>
  <c r="AO12" i="14" s="1"/>
  <c r="X12" i="14"/>
  <c r="W12" i="14"/>
  <c r="V12" i="14"/>
  <c r="D554" i="20"/>
  <c r="C554" i="20"/>
  <c r="B554" i="20"/>
  <c r="A12" i="14"/>
  <c r="A554" i="20" s="1"/>
  <c r="AD11" i="14"/>
  <c r="AC11" i="14"/>
  <c r="AB11" i="14"/>
  <c r="AA11" i="14"/>
  <c r="Z11" i="14"/>
  <c r="Y11" i="14"/>
  <c r="X11" i="14"/>
  <c r="W11" i="14"/>
  <c r="V11" i="14"/>
  <c r="D553" i="20"/>
  <c r="C553" i="20"/>
  <c r="B553" i="20"/>
  <c r="A11" i="14"/>
  <c r="A553" i="20" s="1"/>
  <c r="AD10" i="14"/>
  <c r="AC10" i="14"/>
  <c r="AB10" i="14"/>
  <c r="AA10" i="14"/>
  <c r="Z10" i="14"/>
  <c r="Y10" i="14"/>
  <c r="X10" i="14"/>
  <c r="W10" i="14"/>
  <c r="V10" i="14"/>
  <c r="D552" i="20"/>
  <c r="C552" i="20"/>
  <c r="B552" i="20"/>
  <c r="A10" i="14"/>
  <c r="A552" i="20" s="1"/>
  <c r="AD9" i="14"/>
  <c r="AC9" i="14"/>
  <c r="AB9" i="14"/>
  <c r="AA9" i="14"/>
  <c r="Z9" i="14"/>
  <c r="Y9" i="14"/>
  <c r="X9" i="14"/>
  <c r="W9" i="14"/>
  <c r="V9" i="14"/>
  <c r="D551" i="20"/>
  <c r="C551" i="20"/>
  <c r="B551" i="20"/>
  <c r="A9" i="14"/>
  <c r="A551" i="20" s="1"/>
  <c r="AD8" i="14"/>
  <c r="AC8" i="14"/>
  <c r="AB8" i="14"/>
  <c r="AA8" i="14"/>
  <c r="Z8" i="14"/>
  <c r="Y8" i="14"/>
  <c r="X8" i="14"/>
  <c r="W8" i="14"/>
  <c r="V8" i="14"/>
  <c r="D550" i="20"/>
  <c r="C550" i="20"/>
  <c r="B550" i="20"/>
  <c r="A8" i="14"/>
  <c r="A550" i="20" s="1"/>
  <c r="AD7" i="14"/>
  <c r="AC7" i="14"/>
  <c r="AB7" i="14"/>
  <c r="AA7" i="14"/>
  <c r="Z7" i="14"/>
  <c r="Y7" i="14"/>
  <c r="X7" i="14"/>
  <c r="W7" i="14"/>
  <c r="V7" i="14"/>
  <c r="D549" i="20"/>
  <c r="C549" i="20"/>
  <c r="B549" i="20"/>
  <c r="A7" i="14"/>
  <c r="A549" i="20" s="1"/>
  <c r="AD6" i="14"/>
  <c r="AC6" i="14"/>
  <c r="AB6" i="14"/>
  <c r="AA6" i="14"/>
  <c r="Z6" i="14"/>
  <c r="Y6" i="14"/>
  <c r="X6" i="14"/>
  <c r="W6" i="14"/>
  <c r="V6" i="14"/>
  <c r="D548" i="20"/>
  <c r="C548" i="20"/>
  <c r="B548" i="20"/>
  <c r="A6" i="14"/>
  <c r="A548" i="20" s="1"/>
  <c r="AD5" i="14"/>
  <c r="AC5" i="14"/>
  <c r="AB5" i="14"/>
  <c r="AA5" i="14"/>
  <c r="Z5" i="14"/>
  <c r="Y5" i="14"/>
  <c r="AO5" i="14" s="1"/>
  <c r="X5" i="14"/>
  <c r="W5" i="14"/>
  <c r="V5" i="14"/>
  <c r="D547" i="20"/>
  <c r="C547" i="20"/>
  <c r="B547" i="20"/>
  <c r="A5" i="14"/>
  <c r="A547" i="20" s="1"/>
  <c r="AD4" i="14"/>
  <c r="AC4" i="14"/>
  <c r="AB4" i="14"/>
  <c r="AA4" i="14"/>
  <c r="Z4" i="14"/>
  <c r="Y4" i="14"/>
  <c r="X4" i="14"/>
  <c r="W4" i="14"/>
  <c r="V4" i="14"/>
  <c r="D546" i="20"/>
  <c r="C546" i="20"/>
  <c r="B546" i="20"/>
  <c r="A4" i="14"/>
  <c r="A546" i="20" s="1"/>
  <c r="AD3" i="14"/>
  <c r="AC3" i="14"/>
  <c r="AB3" i="14"/>
  <c r="AA3" i="14"/>
  <c r="Z3" i="14"/>
  <c r="Y3" i="14"/>
  <c r="X3" i="14"/>
  <c r="W3" i="14"/>
  <c r="V3" i="14"/>
  <c r="D545" i="20"/>
  <c r="C545" i="20"/>
  <c r="B545" i="20"/>
  <c r="A3" i="14"/>
  <c r="A545" i="20" s="1"/>
  <c r="J58" i="9"/>
  <c r="B58" i="9"/>
  <c r="J57" i="9"/>
  <c r="I57" i="9"/>
  <c r="D57" i="9"/>
  <c r="C57" i="9"/>
  <c r="B57" i="9"/>
  <c r="J56" i="9"/>
  <c r="B56" i="9"/>
  <c r="J55" i="9"/>
  <c r="I55" i="9"/>
  <c r="D55" i="9"/>
  <c r="C55" i="9"/>
  <c r="B55" i="9"/>
  <c r="J54" i="9"/>
  <c r="B54" i="9"/>
  <c r="J53" i="9"/>
  <c r="I53" i="9"/>
  <c r="D53" i="9"/>
  <c r="C53" i="9"/>
  <c r="B53" i="9"/>
  <c r="J52" i="9"/>
  <c r="B52" i="9"/>
  <c r="J51" i="9"/>
  <c r="I51" i="9"/>
  <c r="D51" i="9"/>
  <c r="C51" i="9"/>
  <c r="B51" i="9"/>
  <c r="J50" i="9"/>
  <c r="B50" i="9"/>
  <c r="J49" i="9"/>
  <c r="I49" i="9"/>
  <c r="D49" i="9"/>
  <c r="C49" i="9"/>
  <c r="B49" i="9"/>
  <c r="J48" i="9"/>
  <c r="T48" i="9" s="1"/>
  <c r="B48" i="9"/>
  <c r="J47" i="9"/>
  <c r="I47" i="9"/>
  <c r="D47" i="9"/>
  <c r="C47" i="9"/>
  <c r="B47" i="9"/>
  <c r="J46" i="9"/>
  <c r="B46" i="9"/>
  <c r="J45" i="9"/>
  <c r="T45" i="9" s="1"/>
  <c r="I45" i="9"/>
  <c r="D45" i="9"/>
  <c r="C45" i="9"/>
  <c r="B45" i="9"/>
  <c r="J44" i="9"/>
  <c r="B44" i="9"/>
  <c r="J43" i="9"/>
  <c r="I43" i="9"/>
  <c r="D43" i="9"/>
  <c r="C43" i="9"/>
  <c r="B43" i="9"/>
  <c r="J42" i="9"/>
  <c r="B42" i="9"/>
  <c r="J41" i="9"/>
  <c r="I41" i="9"/>
  <c r="D41" i="9"/>
  <c r="C41" i="9"/>
  <c r="B41" i="9"/>
  <c r="J40" i="9"/>
  <c r="B40" i="9"/>
  <c r="J39" i="9"/>
  <c r="I39" i="9"/>
  <c r="D39" i="9"/>
  <c r="C39" i="9"/>
  <c r="B39" i="9"/>
  <c r="J38" i="9"/>
  <c r="T38" i="9" s="1"/>
  <c r="B38" i="9"/>
  <c r="J37" i="9"/>
  <c r="T37" i="9" s="1"/>
  <c r="I37" i="9"/>
  <c r="D37" i="9"/>
  <c r="C37" i="9"/>
  <c r="B37" i="9"/>
  <c r="J36" i="9"/>
  <c r="B36" i="9"/>
  <c r="J35" i="9"/>
  <c r="I35" i="9"/>
  <c r="D35" i="9"/>
  <c r="C35" i="9"/>
  <c r="B35" i="9"/>
  <c r="J34" i="9"/>
  <c r="B34" i="9"/>
  <c r="J33" i="9"/>
  <c r="I33" i="9"/>
  <c r="D33" i="9"/>
  <c r="C33" i="9"/>
  <c r="B33" i="9"/>
  <c r="J32" i="9"/>
  <c r="B32" i="9"/>
  <c r="J31" i="9"/>
  <c r="T31" i="9" s="1"/>
  <c r="I31" i="9"/>
  <c r="D31" i="9"/>
  <c r="C31" i="9"/>
  <c r="B31" i="9"/>
  <c r="J30" i="9"/>
  <c r="B30" i="9"/>
  <c r="J29" i="9"/>
  <c r="T29" i="9" s="1"/>
  <c r="I29" i="9"/>
  <c r="D29" i="9"/>
  <c r="C29" i="9"/>
  <c r="B29" i="9"/>
  <c r="J28" i="9"/>
  <c r="B28" i="9"/>
  <c r="J27" i="9"/>
  <c r="I27" i="9"/>
  <c r="D27" i="9"/>
  <c r="C27" i="9"/>
  <c r="B27" i="9"/>
  <c r="J26" i="9"/>
  <c r="T26" i="9" s="1"/>
  <c r="B26" i="9"/>
  <c r="J25" i="9"/>
  <c r="I25" i="9"/>
  <c r="D25" i="9"/>
  <c r="C25" i="9"/>
  <c r="B25" i="9"/>
  <c r="J24" i="9"/>
  <c r="B24" i="9"/>
  <c r="J23" i="9"/>
  <c r="T23" i="9" s="1"/>
  <c r="I23" i="9"/>
  <c r="D23" i="9"/>
  <c r="C23" i="9"/>
  <c r="B23" i="9"/>
  <c r="J22" i="9"/>
  <c r="B22" i="9"/>
  <c r="J21" i="9"/>
  <c r="T21" i="9" s="1"/>
  <c r="I21" i="9"/>
  <c r="D21" i="9"/>
  <c r="C21" i="9"/>
  <c r="B21" i="9"/>
  <c r="J20" i="9"/>
  <c r="T20" i="9" s="1"/>
  <c r="B20" i="9"/>
  <c r="J19" i="9"/>
  <c r="I19" i="9"/>
  <c r="D19" i="9"/>
  <c r="C19" i="9"/>
  <c r="B19" i="9"/>
  <c r="J18" i="9"/>
  <c r="T18" i="9" s="1"/>
  <c r="B18" i="9"/>
  <c r="J17" i="9"/>
  <c r="I17" i="9"/>
  <c r="D17" i="9"/>
  <c r="C17" i="9"/>
  <c r="B17" i="9"/>
  <c r="J16" i="9"/>
  <c r="T16" i="9" s="1"/>
  <c r="B16" i="9"/>
  <c r="J15" i="9"/>
  <c r="T15" i="9" s="1"/>
  <c r="I15" i="9"/>
  <c r="D15" i="9"/>
  <c r="C15" i="9"/>
  <c r="B15" i="9"/>
  <c r="J14" i="9"/>
  <c r="T14" i="9" s="1"/>
  <c r="B14" i="9"/>
  <c r="J13" i="9"/>
  <c r="T13" i="9" s="1"/>
  <c r="I13" i="9"/>
  <c r="D13" i="9"/>
  <c r="C13" i="9"/>
  <c r="B13" i="9"/>
  <c r="J12" i="9"/>
  <c r="T12" i="9" s="1"/>
  <c r="D12" i="9"/>
  <c r="B12" i="9"/>
  <c r="J11" i="9"/>
  <c r="T11" i="9" s="1"/>
  <c r="I11" i="9"/>
  <c r="D11" i="9"/>
  <c r="C11" i="9"/>
  <c r="B11" i="9"/>
  <c r="J10" i="9"/>
  <c r="T10" i="9" s="1"/>
  <c r="D10" i="9"/>
  <c r="B10" i="9"/>
  <c r="J9" i="9"/>
  <c r="T9" i="9" s="1"/>
  <c r="I9" i="9"/>
  <c r="D9" i="9"/>
  <c r="C9" i="9"/>
  <c r="B9" i="9"/>
  <c r="J8" i="9"/>
  <c r="T8" i="9" s="1"/>
  <c r="D8" i="9"/>
  <c r="B8" i="9"/>
  <c r="J7" i="9"/>
  <c r="T7" i="9" s="1"/>
  <c r="I7" i="9"/>
  <c r="D7" i="9"/>
  <c r="C7" i="9"/>
  <c r="B7" i="9"/>
  <c r="J6" i="9"/>
  <c r="D6" i="9"/>
  <c r="B6" i="9"/>
  <c r="J5" i="9"/>
  <c r="T5" i="9" s="1"/>
  <c r="I5" i="9"/>
  <c r="D5" i="9"/>
  <c r="C5" i="9"/>
  <c r="B5" i="9"/>
  <c r="J4" i="9"/>
  <c r="T4" i="9" s="1"/>
  <c r="D4" i="9"/>
  <c r="B4" i="9"/>
  <c r="J3" i="9"/>
  <c r="T3" i="9" s="1"/>
  <c r="I3" i="9"/>
  <c r="D3" i="9"/>
  <c r="C3" i="9"/>
  <c r="B3" i="9"/>
  <c r="J26" i="10"/>
  <c r="U26" i="10" s="1"/>
  <c r="A27" i="10"/>
  <c r="T14" i="10"/>
  <c r="H58" i="9" s="1"/>
  <c r="S14" i="10"/>
  <c r="G58" i="9" s="1"/>
  <c r="N14" i="10"/>
  <c r="I58" i="9" s="1"/>
  <c r="P18" i="2"/>
  <c r="Q16" i="11"/>
  <c r="Q36" i="11"/>
  <c r="Q35" i="11"/>
  <c r="Q34" i="11"/>
  <c r="Q33" i="11"/>
  <c r="Q32" i="11"/>
  <c r="Q31" i="11"/>
  <c r="Q30" i="11"/>
  <c r="Q29" i="11"/>
  <c r="Q28" i="11"/>
  <c r="Q27" i="11"/>
  <c r="Q26" i="11"/>
  <c r="Q25" i="11"/>
  <c r="Q24" i="11"/>
  <c r="Q23" i="11"/>
  <c r="Q22" i="11"/>
  <c r="Q21" i="11"/>
  <c r="Q20" i="11"/>
  <c r="Q18" i="11"/>
  <c r="Q17" i="11"/>
  <c r="E36" i="11"/>
  <c r="E35" i="11"/>
  <c r="E34" i="11"/>
  <c r="E33" i="11"/>
  <c r="E32" i="11"/>
  <c r="E31" i="11"/>
  <c r="E30" i="11"/>
  <c r="E29" i="11"/>
  <c r="E28" i="11"/>
  <c r="E27" i="11"/>
  <c r="E26" i="11"/>
  <c r="E25" i="11"/>
  <c r="E24" i="11"/>
  <c r="E23" i="11"/>
  <c r="E22" i="11"/>
  <c r="E21" i="11"/>
  <c r="E20" i="11"/>
  <c r="E19" i="11"/>
  <c r="E18" i="11"/>
  <c r="E17" i="11"/>
  <c r="E16" i="11"/>
  <c r="I3" i="10"/>
  <c r="K33" i="10"/>
  <c r="S26" i="10"/>
  <c r="R26" i="10"/>
  <c r="Q26" i="10"/>
  <c r="H25" i="15" s="1"/>
  <c r="P26" i="10"/>
  <c r="O26" i="10"/>
  <c r="N26" i="10"/>
  <c r="F20" i="15" s="1"/>
  <c r="M26" i="10"/>
  <c r="E31" i="15" s="1"/>
  <c r="M24" i="10"/>
  <c r="K21" i="10"/>
  <c r="R14" i="10"/>
  <c r="Q14" i="10"/>
  <c r="D58" i="9" s="1"/>
  <c r="P14" i="10"/>
  <c r="E58" i="9" s="1"/>
  <c r="O14" i="10"/>
  <c r="C58" i="9" s="1"/>
  <c r="G5" i="10"/>
  <c r="G6" i="10" s="1"/>
  <c r="F5" i="10"/>
  <c r="F6" i="10" s="1"/>
  <c r="G15" i="10" s="1"/>
  <c r="E5" i="10"/>
  <c r="E6" i="10" s="1"/>
  <c r="E15" i="10" s="1"/>
  <c r="D5" i="10"/>
  <c r="D6" i="10" s="1"/>
  <c r="F15" i="10" s="1"/>
  <c r="C5" i="10"/>
  <c r="C6" i="10" s="1"/>
  <c r="D15" i="10" s="1"/>
  <c r="L4" i="10"/>
  <c r="H3" i="10"/>
  <c r="A58" i="9"/>
  <c r="A57" i="9"/>
  <c r="A56" i="9"/>
  <c r="A55" i="9"/>
  <c r="A54" i="9"/>
  <c r="A53" i="9"/>
  <c r="A52" i="9"/>
  <c r="A51" i="9"/>
  <c r="A50" i="9"/>
  <c r="A49" i="9"/>
  <c r="A48" i="9"/>
  <c r="A47" i="9"/>
  <c r="A46" i="9"/>
  <c r="A45" i="9"/>
  <c r="A44" i="9"/>
  <c r="A43" i="9"/>
  <c r="A42" i="9"/>
  <c r="A41" i="9"/>
  <c r="A40" i="9"/>
  <c r="A39" i="9"/>
  <c r="A38" i="9"/>
  <c r="A37" i="9"/>
  <c r="A36" i="9"/>
  <c r="A35" i="9"/>
  <c r="A34" i="9"/>
  <c r="A33" i="9"/>
  <c r="A32" i="9"/>
  <c r="A31" i="9"/>
  <c r="A30" i="9"/>
  <c r="A29" i="9"/>
  <c r="A28" i="9"/>
  <c r="A27" i="9"/>
  <c r="A26" i="9"/>
  <c r="A25" i="9"/>
  <c r="A24" i="9"/>
  <c r="A23" i="9"/>
  <c r="A22" i="9"/>
  <c r="A21" i="9"/>
  <c r="A20" i="9"/>
  <c r="A19" i="9"/>
  <c r="A18" i="9"/>
  <c r="A17" i="9"/>
  <c r="A16" i="9"/>
  <c r="A15" i="9"/>
  <c r="A14" i="9"/>
  <c r="A13" i="9"/>
  <c r="A12" i="9"/>
  <c r="A11" i="9"/>
  <c r="A10" i="9"/>
  <c r="A9" i="9"/>
  <c r="A8" i="9"/>
  <c r="A7" i="9"/>
  <c r="A6" i="9"/>
  <c r="A5" i="9"/>
  <c r="A4" i="9"/>
  <c r="A3" i="9"/>
  <c r="AH545" i="7"/>
  <c r="AG545" i="7"/>
  <c r="AF545" i="7"/>
  <c r="AE545" i="7"/>
  <c r="AD545" i="7"/>
  <c r="AC545" i="7"/>
  <c r="AB545" i="7"/>
  <c r="AA545" i="7"/>
  <c r="AH544" i="7"/>
  <c r="AG544" i="7"/>
  <c r="AF544" i="7"/>
  <c r="AE544" i="7"/>
  <c r="AD544" i="7"/>
  <c r="AC544" i="7"/>
  <c r="AB544" i="7"/>
  <c r="AA544" i="7"/>
  <c r="AH543" i="7"/>
  <c r="AG543" i="7"/>
  <c r="AF543" i="7"/>
  <c r="AE543" i="7"/>
  <c r="AD543" i="7"/>
  <c r="AC543" i="7"/>
  <c r="AB543" i="7"/>
  <c r="AA543" i="7"/>
  <c r="AH542" i="7"/>
  <c r="AG542" i="7"/>
  <c r="AF542" i="7"/>
  <c r="AE542" i="7"/>
  <c r="AD542" i="7"/>
  <c r="AC542" i="7"/>
  <c r="AB542" i="7"/>
  <c r="AA542" i="7"/>
  <c r="AH541" i="7"/>
  <c r="AG541" i="7"/>
  <c r="AF541" i="7"/>
  <c r="AE541" i="7"/>
  <c r="AD541" i="7"/>
  <c r="AC541" i="7"/>
  <c r="AB541" i="7"/>
  <c r="AA541" i="7"/>
  <c r="AH540" i="7"/>
  <c r="AG540" i="7"/>
  <c r="AF540" i="7"/>
  <c r="AE540" i="7"/>
  <c r="AD540" i="7"/>
  <c r="AC540" i="7"/>
  <c r="AB540" i="7"/>
  <c r="AA540" i="7"/>
  <c r="AH539" i="7"/>
  <c r="AG539" i="7"/>
  <c r="AF539" i="7"/>
  <c r="AE539" i="7"/>
  <c r="AD539" i="7"/>
  <c r="AC539" i="7"/>
  <c r="AB539" i="7"/>
  <c r="AA539" i="7"/>
  <c r="AH538" i="7"/>
  <c r="AG538" i="7"/>
  <c r="AF538" i="7"/>
  <c r="AE538" i="7"/>
  <c r="AD538" i="7"/>
  <c r="AC538" i="7"/>
  <c r="AB538" i="7"/>
  <c r="AA538" i="7"/>
  <c r="AH537" i="7"/>
  <c r="AG537" i="7"/>
  <c r="AF537" i="7"/>
  <c r="AE537" i="7"/>
  <c r="AD537" i="7"/>
  <c r="AC537" i="7"/>
  <c r="AB537" i="7"/>
  <c r="AA537" i="7"/>
  <c r="AH536" i="7"/>
  <c r="AG536" i="7"/>
  <c r="AF536" i="7"/>
  <c r="AE536" i="7"/>
  <c r="AD536" i="7"/>
  <c r="AC536" i="7"/>
  <c r="AB536" i="7"/>
  <c r="AA536" i="7"/>
  <c r="AH535" i="7"/>
  <c r="AG535" i="7"/>
  <c r="AF535" i="7"/>
  <c r="AE535" i="7"/>
  <c r="AD535" i="7"/>
  <c r="AC535" i="7"/>
  <c r="AB535" i="7"/>
  <c r="AA535" i="7"/>
  <c r="AH534" i="7"/>
  <c r="AG534" i="7"/>
  <c r="AF534" i="7"/>
  <c r="AE534" i="7"/>
  <c r="AD534" i="7"/>
  <c r="AC534" i="7"/>
  <c r="AB534" i="7"/>
  <c r="AA534" i="7"/>
  <c r="AH533" i="7"/>
  <c r="AG533" i="7"/>
  <c r="AF533" i="7"/>
  <c r="AE533" i="7"/>
  <c r="AD533" i="7"/>
  <c r="AC533" i="7"/>
  <c r="AB533" i="7"/>
  <c r="AA533" i="7"/>
  <c r="AH532" i="7"/>
  <c r="AG532" i="7"/>
  <c r="AF532" i="7"/>
  <c r="AE532" i="7"/>
  <c r="AD532" i="7"/>
  <c r="AC532" i="7"/>
  <c r="AB532" i="7"/>
  <c r="AA532" i="7"/>
  <c r="AH531" i="7"/>
  <c r="AG531" i="7"/>
  <c r="AF531" i="7"/>
  <c r="AE531" i="7"/>
  <c r="AD531" i="7"/>
  <c r="AC531" i="7"/>
  <c r="AB531" i="7"/>
  <c r="AA531" i="7"/>
  <c r="AH530" i="7"/>
  <c r="AG530" i="7"/>
  <c r="AF530" i="7"/>
  <c r="AE530" i="7"/>
  <c r="AD530" i="7"/>
  <c r="AC530" i="7"/>
  <c r="AB530" i="7"/>
  <c r="AA530" i="7"/>
  <c r="AH529" i="7"/>
  <c r="AG529" i="7"/>
  <c r="AF529" i="7"/>
  <c r="AE529" i="7"/>
  <c r="AD529" i="7"/>
  <c r="AC529" i="7"/>
  <c r="AB529" i="7"/>
  <c r="AA529" i="7"/>
  <c r="AH528" i="7"/>
  <c r="AG528" i="7"/>
  <c r="AF528" i="7"/>
  <c r="AE528" i="7"/>
  <c r="AD528" i="7"/>
  <c r="AC528" i="7"/>
  <c r="AB528" i="7"/>
  <c r="AA528" i="7"/>
  <c r="AH527" i="7"/>
  <c r="AG527" i="7"/>
  <c r="AF527" i="7"/>
  <c r="AE527" i="7"/>
  <c r="AD527" i="7"/>
  <c r="AC527" i="7"/>
  <c r="AB527" i="7"/>
  <c r="AA527" i="7"/>
  <c r="AH526" i="7"/>
  <c r="AG526" i="7"/>
  <c r="AF526" i="7"/>
  <c r="AE526" i="7"/>
  <c r="AD526" i="7"/>
  <c r="AC526" i="7"/>
  <c r="AB526" i="7"/>
  <c r="AA526" i="7"/>
  <c r="AH525" i="7"/>
  <c r="AG525" i="7"/>
  <c r="AF525" i="7"/>
  <c r="AE525" i="7"/>
  <c r="AD525" i="7"/>
  <c r="AC525" i="7"/>
  <c r="AB525" i="7"/>
  <c r="AA525" i="7"/>
  <c r="AH524" i="7"/>
  <c r="AG524" i="7"/>
  <c r="AF524" i="7"/>
  <c r="AE524" i="7"/>
  <c r="AD524" i="7"/>
  <c r="AC524" i="7"/>
  <c r="AB524" i="7"/>
  <c r="AA524" i="7"/>
  <c r="AH523" i="7"/>
  <c r="AG523" i="7"/>
  <c r="AF523" i="7"/>
  <c r="AE523" i="7"/>
  <c r="AD523" i="7"/>
  <c r="AC523" i="7"/>
  <c r="AB523" i="7"/>
  <c r="AA523" i="7"/>
  <c r="AH522" i="7"/>
  <c r="AG522" i="7"/>
  <c r="AF522" i="7"/>
  <c r="AE522" i="7"/>
  <c r="AD522" i="7"/>
  <c r="AC522" i="7"/>
  <c r="AB522" i="7"/>
  <c r="AA522" i="7"/>
  <c r="AH521" i="7"/>
  <c r="AG521" i="7"/>
  <c r="AF521" i="7"/>
  <c r="AE521" i="7"/>
  <c r="AD521" i="7"/>
  <c r="AC521" i="7"/>
  <c r="AB521" i="7"/>
  <c r="AA521" i="7"/>
  <c r="AH520" i="7"/>
  <c r="AG520" i="7"/>
  <c r="AF520" i="7"/>
  <c r="AE520" i="7"/>
  <c r="AD520" i="7"/>
  <c r="AC520" i="7"/>
  <c r="AB520" i="7"/>
  <c r="AA520" i="7"/>
  <c r="AH519" i="7"/>
  <c r="AG519" i="7"/>
  <c r="AF519" i="7"/>
  <c r="AE519" i="7"/>
  <c r="AD519" i="7"/>
  <c r="AC519" i="7"/>
  <c r="AB519" i="7"/>
  <c r="AA519" i="7"/>
  <c r="AH518" i="7"/>
  <c r="AG518" i="7"/>
  <c r="AF518" i="7"/>
  <c r="AE518" i="7"/>
  <c r="AD518" i="7"/>
  <c r="AC518" i="7"/>
  <c r="AB518" i="7"/>
  <c r="AA518" i="7"/>
  <c r="AH517" i="7"/>
  <c r="AG517" i="7"/>
  <c r="AF517" i="7"/>
  <c r="AE517" i="7"/>
  <c r="AD517" i="7"/>
  <c r="AC517" i="7"/>
  <c r="AB517" i="7"/>
  <c r="AA517" i="7"/>
  <c r="AH516" i="7"/>
  <c r="AG516" i="7"/>
  <c r="AF516" i="7"/>
  <c r="AE516" i="7"/>
  <c r="AD516" i="7"/>
  <c r="AC516" i="7"/>
  <c r="AB516" i="7"/>
  <c r="AA516" i="7"/>
  <c r="AH515" i="7"/>
  <c r="AG515" i="7"/>
  <c r="AF515" i="7"/>
  <c r="AE515" i="7"/>
  <c r="AD515" i="7"/>
  <c r="AC515" i="7"/>
  <c r="AB515" i="7"/>
  <c r="AA515" i="7"/>
  <c r="AH514" i="7"/>
  <c r="AG514" i="7"/>
  <c r="AF514" i="7"/>
  <c r="AE514" i="7"/>
  <c r="AD514" i="7"/>
  <c r="AC514" i="7"/>
  <c r="AB514" i="7"/>
  <c r="AA514" i="7"/>
  <c r="AH513" i="7"/>
  <c r="AG513" i="7"/>
  <c r="AF513" i="7"/>
  <c r="AE513" i="7"/>
  <c r="AD513" i="7"/>
  <c r="AC513" i="7"/>
  <c r="AB513" i="7"/>
  <c r="AA513" i="7"/>
  <c r="AH512" i="7"/>
  <c r="AG512" i="7"/>
  <c r="AF512" i="7"/>
  <c r="AE512" i="7"/>
  <c r="AD512" i="7"/>
  <c r="AC512" i="7"/>
  <c r="AB512" i="7"/>
  <c r="AA512" i="7"/>
  <c r="AH511" i="7"/>
  <c r="AG511" i="7"/>
  <c r="AF511" i="7"/>
  <c r="AE511" i="7"/>
  <c r="AD511" i="7"/>
  <c r="AC511" i="7"/>
  <c r="AB511" i="7"/>
  <c r="AA511" i="7"/>
  <c r="AH510" i="7"/>
  <c r="AG510" i="7"/>
  <c r="AF510" i="7"/>
  <c r="AE510" i="7"/>
  <c r="AD510" i="7"/>
  <c r="AC510" i="7"/>
  <c r="AB510" i="7"/>
  <c r="AA510" i="7"/>
  <c r="AH509" i="7"/>
  <c r="AG509" i="7"/>
  <c r="AF509" i="7"/>
  <c r="AE509" i="7"/>
  <c r="AD509" i="7"/>
  <c r="AC509" i="7"/>
  <c r="AB509" i="7"/>
  <c r="AA509" i="7"/>
  <c r="AH508" i="7"/>
  <c r="AG508" i="7"/>
  <c r="AF508" i="7"/>
  <c r="AE508" i="7"/>
  <c r="AD508" i="7"/>
  <c r="AC508" i="7"/>
  <c r="AB508" i="7"/>
  <c r="AA508" i="7"/>
  <c r="AH507" i="7"/>
  <c r="AG507" i="7"/>
  <c r="AF507" i="7"/>
  <c r="AE507" i="7"/>
  <c r="AD507" i="7"/>
  <c r="AC507" i="7"/>
  <c r="AB507" i="7"/>
  <c r="AA507" i="7"/>
  <c r="AH506" i="7"/>
  <c r="AG506" i="7"/>
  <c r="AF506" i="7"/>
  <c r="AE506" i="7"/>
  <c r="AD506" i="7"/>
  <c r="AC506" i="7"/>
  <c r="AB506" i="7"/>
  <c r="AA506" i="7"/>
  <c r="AH505" i="7"/>
  <c r="AG505" i="7"/>
  <c r="AF505" i="7"/>
  <c r="AE505" i="7"/>
  <c r="AD505" i="7"/>
  <c r="AC505" i="7"/>
  <c r="AB505" i="7"/>
  <c r="AA505" i="7"/>
  <c r="AH504" i="7"/>
  <c r="AG504" i="7"/>
  <c r="AF504" i="7"/>
  <c r="AE504" i="7"/>
  <c r="AD504" i="7"/>
  <c r="AC504" i="7"/>
  <c r="AB504" i="7"/>
  <c r="AA504" i="7"/>
  <c r="AH503" i="7"/>
  <c r="AG503" i="7"/>
  <c r="AF503" i="7"/>
  <c r="AE503" i="7"/>
  <c r="AD503" i="7"/>
  <c r="AC503" i="7"/>
  <c r="AB503" i="7"/>
  <c r="AA503" i="7"/>
  <c r="AH502" i="7"/>
  <c r="AG502" i="7"/>
  <c r="AF502" i="7"/>
  <c r="AE502" i="7"/>
  <c r="AD502" i="7"/>
  <c r="AC502" i="7"/>
  <c r="AB502" i="7"/>
  <c r="AA502" i="7"/>
  <c r="AH501" i="7"/>
  <c r="AG501" i="7"/>
  <c r="AF501" i="7"/>
  <c r="AE501" i="7"/>
  <c r="AD501" i="7"/>
  <c r="AC501" i="7"/>
  <c r="AB501" i="7"/>
  <c r="AA501" i="7"/>
  <c r="AH500" i="7"/>
  <c r="AG500" i="7"/>
  <c r="AF500" i="7"/>
  <c r="AE500" i="7"/>
  <c r="AD500" i="7"/>
  <c r="AC500" i="7"/>
  <c r="AB500" i="7"/>
  <c r="AA500" i="7"/>
  <c r="AH499" i="7"/>
  <c r="AG499" i="7"/>
  <c r="AF499" i="7"/>
  <c r="AE499" i="7"/>
  <c r="AD499" i="7"/>
  <c r="AC499" i="7"/>
  <c r="AB499" i="7"/>
  <c r="AA499" i="7"/>
  <c r="AH498" i="7"/>
  <c r="AG498" i="7"/>
  <c r="AF498" i="7"/>
  <c r="AE498" i="7"/>
  <c r="AD498" i="7"/>
  <c r="AC498" i="7"/>
  <c r="AB498" i="7"/>
  <c r="AA498" i="7"/>
  <c r="AH497" i="7"/>
  <c r="AG497" i="7"/>
  <c r="AF497" i="7"/>
  <c r="AE497" i="7"/>
  <c r="AD497" i="7"/>
  <c r="AC497" i="7"/>
  <c r="AB497" i="7"/>
  <c r="AA497" i="7"/>
  <c r="AH496" i="7"/>
  <c r="AG496" i="7"/>
  <c r="AF496" i="7"/>
  <c r="AE496" i="7"/>
  <c r="AD496" i="7"/>
  <c r="AC496" i="7"/>
  <c r="AB496" i="7"/>
  <c r="AA496" i="7"/>
  <c r="AH495" i="7"/>
  <c r="AG495" i="7"/>
  <c r="AF495" i="7"/>
  <c r="AE495" i="7"/>
  <c r="AD495" i="7"/>
  <c r="AC495" i="7"/>
  <c r="AB495" i="7"/>
  <c r="AA495" i="7"/>
  <c r="AH494" i="7"/>
  <c r="AG494" i="7"/>
  <c r="AF494" i="7"/>
  <c r="AE494" i="7"/>
  <c r="AD494" i="7"/>
  <c r="AC494" i="7"/>
  <c r="AB494" i="7"/>
  <c r="AA494" i="7"/>
  <c r="AH493" i="7"/>
  <c r="AG493" i="7"/>
  <c r="AF493" i="7"/>
  <c r="AE493" i="7"/>
  <c r="AD493" i="7"/>
  <c r="AC493" i="7"/>
  <c r="AB493" i="7"/>
  <c r="AA493" i="7"/>
  <c r="AH492" i="7"/>
  <c r="AG492" i="7"/>
  <c r="AF492" i="7"/>
  <c r="AE492" i="7"/>
  <c r="AD492" i="7"/>
  <c r="AC492" i="7"/>
  <c r="AB492" i="7"/>
  <c r="AA492" i="7"/>
  <c r="AH491" i="7"/>
  <c r="AG491" i="7"/>
  <c r="AF491" i="7"/>
  <c r="AE491" i="7"/>
  <c r="AD491" i="7"/>
  <c r="AC491" i="7"/>
  <c r="AB491" i="7"/>
  <c r="AA491" i="7"/>
  <c r="AH490" i="7"/>
  <c r="AG490" i="7"/>
  <c r="AF490" i="7"/>
  <c r="AE490" i="7"/>
  <c r="AD490" i="7"/>
  <c r="AC490" i="7"/>
  <c r="AB490" i="7"/>
  <c r="AA490" i="7"/>
  <c r="AH489" i="7"/>
  <c r="AG489" i="7"/>
  <c r="AF489" i="7"/>
  <c r="AE489" i="7"/>
  <c r="AD489" i="7"/>
  <c r="AC489" i="7"/>
  <c r="AB489" i="7"/>
  <c r="AA489" i="7"/>
  <c r="AH488" i="7"/>
  <c r="AG488" i="7"/>
  <c r="AF488" i="7"/>
  <c r="AE488" i="7"/>
  <c r="AD488" i="7"/>
  <c r="AC488" i="7"/>
  <c r="AB488" i="7"/>
  <c r="AA488" i="7"/>
  <c r="AH487" i="7"/>
  <c r="AG487" i="7"/>
  <c r="AF487" i="7"/>
  <c r="AE487" i="7"/>
  <c r="AD487" i="7"/>
  <c r="AC487" i="7"/>
  <c r="AB487" i="7"/>
  <c r="AA487" i="7"/>
  <c r="AH486" i="7"/>
  <c r="AG486" i="7"/>
  <c r="AF486" i="7"/>
  <c r="AE486" i="7"/>
  <c r="AD486" i="7"/>
  <c r="AC486" i="7"/>
  <c r="AB486" i="7"/>
  <c r="AA486" i="7"/>
  <c r="AH485" i="7"/>
  <c r="AG485" i="7"/>
  <c r="AF485" i="7"/>
  <c r="AE485" i="7"/>
  <c r="AD485" i="7"/>
  <c r="AC485" i="7"/>
  <c r="AB485" i="7"/>
  <c r="AA485" i="7"/>
  <c r="AH484" i="7"/>
  <c r="AG484" i="7"/>
  <c r="AF484" i="7"/>
  <c r="AE484" i="7"/>
  <c r="AD484" i="7"/>
  <c r="AC484" i="7"/>
  <c r="AB484" i="7"/>
  <c r="AA484" i="7"/>
  <c r="AH483" i="7"/>
  <c r="AG483" i="7"/>
  <c r="AF483" i="7"/>
  <c r="AE483" i="7"/>
  <c r="AD483" i="7"/>
  <c r="AC483" i="7"/>
  <c r="AB483" i="7"/>
  <c r="AA483" i="7"/>
  <c r="AH482" i="7"/>
  <c r="AG482" i="7"/>
  <c r="AF482" i="7"/>
  <c r="AE482" i="7"/>
  <c r="AD482" i="7"/>
  <c r="AC482" i="7"/>
  <c r="AB482" i="7"/>
  <c r="AA482" i="7"/>
  <c r="AH481" i="7"/>
  <c r="AG481" i="7"/>
  <c r="AF481" i="7"/>
  <c r="AE481" i="7"/>
  <c r="AD481" i="7"/>
  <c r="AC481" i="7"/>
  <c r="AB481" i="7"/>
  <c r="AA481" i="7"/>
  <c r="AH480" i="7"/>
  <c r="AG480" i="7"/>
  <c r="AF480" i="7"/>
  <c r="AE480" i="7"/>
  <c r="AD480" i="7"/>
  <c r="AC480" i="7"/>
  <c r="AB480" i="7"/>
  <c r="AA480" i="7"/>
  <c r="AH479" i="7"/>
  <c r="AG479" i="7"/>
  <c r="AF479" i="7"/>
  <c r="AE479" i="7"/>
  <c r="AD479" i="7"/>
  <c r="AC479" i="7"/>
  <c r="AB479" i="7"/>
  <c r="AA479" i="7"/>
  <c r="AH478" i="7"/>
  <c r="AG478" i="7"/>
  <c r="AF478" i="7"/>
  <c r="AE478" i="7"/>
  <c r="AD478" i="7"/>
  <c r="AC478" i="7"/>
  <c r="AB478" i="7"/>
  <c r="AA478" i="7"/>
  <c r="AH477" i="7"/>
  <c r="AG477" i="7"/>
  <c r="AF477" i="7"/>
  <c r="AE477" i="7"/>
  <c r="AD477" i="7"/>
  <c r="AC477" i="7"/>
  <c r="AB477" i="7"/>
  <c r="AA477" i="7"/>
  <c r="AH476" i="7"/>
  <c r="AG476" i="7"/>
  <c r="AF476" i="7"/>
  <c r="AE476" i="7"/>
  <c r="AD476" i="7"/>
  <c r="AC476" i="7"/>
  <c r="AB476" i="7"/>
  <c r="AA476" i="7"/>
  <c r="AH475" i="7"/>
  <c r="AG475" i="7"/>
  <c r="AF475" i="7"/>
  <c r="AE475" i="7"/>
  <c r="AD475" i="7"/>
  <c r="AC475" i="7"/>
  <c r="AB475" i="7"/>
  <c r="AA475" i="7"/>
  <c r="AH474" i="7"/>
  <c r="AG474" i="7"/>
  <c r="AF474" i="7"/>
  <c r="AE474" i="7"/>
  <c r="AD474" i="7"/>
  <c r="AC474" i="7"/>
  <c r="AB474" i="7"/>
  <c r="AA474" i="7"/>
  <c r="AH473" i="7"/>
  <c r="AG473" i="7"/>
  <c r="AF473" i="7"/>
  <c r="AE473" i="7"/>
  <c r="AD473" i="7"/>
  <c r="AC473" i="7"/>
  <c r="AB473" i="7"/>
  <c r="AA473" i="7"/>
  <c r="AH472" i="7"/>
  <c r="AG472" i="7"/>
  <c r="AF472" i="7"/>
  <c r="AE472" i="7"/>
  <c r="AD472" i="7"/>
  <c r="AC472" i="7"/>
  <c r="AB472" i="7"/>
  <c r="AA472" i="7"/>
  <c r="AH471" i="7"/>
  <c r="AG471" i="7"/>
  <c r="AF471" i="7"/>
  <c r="AE471" i="7"/>
  <c r="AD471" i="7"/>
  <c r="AC471" i="7"/>
  <c r="AB471" i="7"/>
  <c r="AA471" i="7"/>
  <c r="AH470" i="7"/>
  <c r="AG470" i="7"/>
  <c r="AF470" i="7"/>
  <c r="AE470" i="7"/>
  <c r="AD470" i="7"/>
  <c r="AC470" i="7"/>
  <c r="AB470" i="7"/>
  <c r="AA470" i="7"/>
  <c r="AH469" i="7"/>
  <c r="AG469" i="7"/>
  <c r="AF469" i="7"/>
  <c r="AE469" i="7"/>
  <c r="AD469" i="7"/>
  <c r="AC469" i="7"/>
  <c r="AB469" i="7"/>
  <c r="AA469" i="7"/>
  <c r="AH468" i="7"/>
  <c r="AG468" i="7"/>
  <c r="AF468" i="7"/>
  <c r="AE468" i="7"/>
  <c r="AD468" i="7"/>
  <c r="AC468" i="7"/>
  <c r="AB468" i="7"/>
  <c r="AA468" i="7"/>
  <c r="AH467" i="7"/>
  <c r="AG467" i="7"/>
  <c r="AF467" i="7"/>
  <c r="AE467" i="7"/>
  <c r="AD467" i="7"/>
  <c r="AC467" i="7"/>
  <c r="AB467" i="7"/>
  <c r="AA467" i="7"/>
  <c r="AH466" i="7"/>
  <c r="AG466" i="7"/>
  <c r="AF466" i="7"/>
  <c r="AE466" i="7"/>
  <c r="AD466" i="7"/>
  <c r="AC466" i="7"/>
  <c r="AB466" i="7"/>
  <c r="AA466" i="7"/>
  <c r="AH465" i="7"/>
  <c r="AG465" i="7"/>
  <c r="AF465" i="7"/>
  <c r="AE465" i="7"/>
  <c r="AD465" i="7"/>
  <c r="AC465" i="7"/>
  <c r="AB465" i="7"/>
  <c r="AA465" i="7"/>
  <c r="AH464" i="7"/>
  <c r="AG464" i="7"/>
  <c r="AF464" i="7"/>
  <c r="AE464" i="7"/>
  <c r="AD464" i="7"/>
  <c r="AC464" i="7"/>
  <c r="AB464" i="7"/>
  <c r="AA464" i="7"/>
  <c r="AH463" i="7"/>
  <c r="AG463" i="7"/>
  <c r="AF463" i="7"/>
  <c r="AE463" i="7"/>
  <c r="AD463" i="7"/>
  <c r="AC463" i="7"/>
  <c r="AB463" i="7"/>
  <c r="AA463" i="7"/>
  <c r="AH462" i="7"/>
  <c r="AG462" i="7"/>
  <c r="AF462" i="7"/>
  <c r="AE462" i="7"/>
  <c r="AD462" i="7"/>
  <c r="AC462" i="7"/>
  <c r="AB462" i="7"/>
  <c r="AA462" i="7"/>
  <c r="AH461" i="7"/>
  <c r="AG461" i="7"/>
  <c r="AF461" i="7"/>
  <c r="AE461" i="7"/>
  <c r="AD461" i="7"/>
  <c r="AC461" i="7"/>
  <c r="AB461" i="7"/>
  <c r="AA461" i="7"/>
  <c r="AH460" i="7"/>
  <c r="AG460" i="7"/>
  <c r="AF460" i="7"/>
  <c r="AE460" i="7"/>
  <c r="AD460" i="7"/>
  <c r="AC460" i="7"/>
  <c r="AB460" i="7"/>
  <c r="AA460" i="7"/>
  <c r="AH459" i="7"/>
  <c r="AG459" i="7"/>
  <c r="AF459" i="7"/>
  <c r="AE459" i="7"/>
  <c r="AD459" i="7"/>
  <c r="AC459" i="7"/>
  <c r="AB459" i="7"/>
  <c r="AA459" i="7"/>
  <c r="AH458" i="7"/>
  <c r="AG458" i="7"/>
  <c r="AF458" i="7"/>
  <c r="AE458" i="7"/>
  <c r="AD458" i="7"/>
  <c r="AC458" i="7"/>
  <c r="AB458" i="7"/>
  <c r="AA458" i="7"/>
  <c r="AH457" i="7"/>
  <c r="AG457" i="7"/>
  <c r="AF457" i="7"/>
  <c r="AE457" i="7"/>
  <c r="AD457" i="7"/>
  <c r="AC457" i="7"/>
  <c r="AB457" i="7"/>
  <c r="AA457" i="7"/>
  <c r="AH456" i="7"/>
  <c r="AG456" i="7"/>
  <c r="AF456" i="7"/>
  <c r="AE456" i="7"/>
  <c r="AD456" i="7"/>
  <c r="AC456" i="7"/>
  <c r="AB456" i="7"/>
  <c r="AA456" i="7"/>
  <c r="AH455" i="7"/>
  <c r="AG455" i="7"/>
  <c r="AF455" i="7"/>
  <c r="AE455" i="7"/>
  <c r="AD455" i="7"/>
  <c r="AC455" i="7"/>
  <c r="AB455" i="7"/>
  <c r="AA455" i="7"/>
  <c r="AH454" i="7"/>
  <c r="AG454" i="7"/>
  <c r="AF454" i="7"/>
  <c r="AE454" i="7"/>
  <c r="AD454" i="7"/>
  <c r="AC454" i="7"/>
  <c r="AB454" i="7"/>
  <c r="AA454" i="7"/>
  <c r="AH453" i="7"/>
  <c r="AG453" i="7"/>
  <c r="AF453" i="7"/>
  <c r="AE453" i="7"/>
  <c r="AD453" i="7"/>
  <c r="AC453" i="7"/>
  <c r="AB453" i="7"/>
  <c r="AA453" i="7"/>
  <c r="AH452" i="7"/>
  <c r="AG452" i="7"/>
  <c r="AF452" i="7"/>
  <c r="AE452" i="7"/>
  <c r="AD452" i="7"/>
  <c r="AC452" i="7"/>
  <c r="AB452" i="7"/>
  <c r="AA452" i="7"/>
  <c r="AH451" i="7"/>
  <c r="AG451" i="7"/>
  <c r="AF451" i="7"/>
  <c r="AE451" i="7"/>
  <c r="AD451" i="7"/>
  <c r="AC451" i="7"/>
  <c r="AB451" i="7"/>
  <c r="AA451" i="7"/>
  <c r="AH450" i="7"/>
  <c r="AG450" i="7"/>
  <c r="AF450" i="7"/>
  <c r="AE450" i="7"/>
  <c r="AD450" i="7"/>
  <c r="AC450" i="7"/>
  <c r="AB450" i="7"/>
  <c r="AA450" i="7"/>
  <c r="AH449" i="7"/>
  <c r="AG449" i="7"/>
  <c r="AF449" i="7"/>
  <c r="AE449" i="7"/>
  <c r="AD449" i="7"/>
  <c r="AC449" i="7"/>
  <c r="AB449" i="7"/>
  <c r="AA449" i="7"/>
  <c r="AH448" i="7"/>
  <c r="AG448" i="7"/>
  <c r="AF448" i="7"/>
  <c r="AE448" i="7"/>
  <c r="AD448" i="7"/>
  <c r="AC448" i="7"/>
  <c r="AB448" i="7"/>
  <c r="AA448" i="7"/>
  <c r="AH447" i="7"/>
  <c r="AG447" i="7"/>
  <c r="AF447" i="7"/>
  <c r="AE447" i="7"/>
  <c r="AD447" i="7"/>
  <c r="AC447" i="7"/>
  <c r="AB447" i="7"/>
  <c r="AA447" i="7"/>
  <c r="AH446" i="7"/>
  <c r="AG446" i="7"/>
  <c r="AF446" i="7"/>
  <c r="AE446" i="7"/>
  <c r="AD446" i="7"/>
  <c r="AC446" i="7"/>
  <c r="AB446" i="7"/>
  <c r="AA446" i="7"/>
  <c r="AH445" i="7"/>
  <c r="AG445" i="7"/>
  <c r="AF445" i="7"/>
  <c r="AE445" i="7"/>
  <c r="AD445" i="7"/>
  <c r="AC445" i="7"/>
  <c r="AB445" i="7"/>
  <c r="AA445" i="7"/>
  <c r="AH444" i="7"/>
  <c r="AG444" i="7"/>
  <c r="AF444" i="7"/>
  <c r="AE444" i="7"/>
  <c r="AD444" i="7"/>
  <c r="AC444" i="7"/>
  <c r="AB444" i="7"/>
  <c r="AA444" i="7"/>
  <c r="AH443" i="7"/>
  <c r="AG443" i="7"/>
  <c r="AF443" i="7"/>
  <c r="AE443" i="7"/>
  <c r="AD443" i="7"/>
  <c r="AC443" i="7"/>
  <c r="AB443" i="7"/>
  <c r="AA443" i="7"/>
  <c r="AH442" i="7"/>
  <c r="AG442" i="7"/>
  <c r="AF442" i="7"/>
  <c r="AE442" i="7"/>
  <c r="AD442" i="7"/>
  <c r="AC442" i="7"/>
  <c r="AB442" i="7"/>
  <c r="AA442" i="7"/>
  <c r="AH441" i="7"/>
  <c r="AG441" i="7"/>
  <c r="AF441" i="7"/>
  <c r="AE441" i="7"/>
  <c r="AD441" i="7"/>
  <c r="AC441" i="7"/>
  <c r="AB441" i="7"/>
  <c r="AA441" i="7"/>
  <c r="AH440" i="7"/>
  <c r="AG440" i="7"/>
  <c r="AF440" i="7"/>
  <c r="AE440" i="7"/>
  <c r="AD440" i="7"/>
  <c r="AC440" i="7"/>
  <c r="AB440" i="7"/>
  <c r="AA440" i="7"/>
  <c r="AH439" i="7"/>
  <c r="AG439" i="7"/>
  <c r="AF439" i="7"/>
  <c r="AE439" i="7"/>
  <c r="AD439" i="7"/>
  <c r="AC439" i="7"/>
  <c r="AB439" i="7"/>
  <c r="AA439" i="7"/>
  <c r="AH438" i="7"/>
  <c r="AG438" i="7"/>
  <c r="AF438" i="7"/>
  <c r="AE438" i="7"/>
  <c r="AD438" i="7"/>
  <c r="AC438" i="7"/>
  <c r="AB438" i="7"/>
  <c r="AA438" i="7"/>
  <c r="AH437" i="7"/>
  <c r="AG437" i="7"/>
  <c r="AF437" i="7"/>
  <c r="AE437" i="7"/>
  <c r="AD437" i="7"/>
  <c r="AC437" i="7"/>
  <c r="AB437" i="7"/>
  <c r="AA437" i="7"/>
  <c r="AH436" i="7"/>
  <c r="AG436" i="7"/>
  <c r="AF436" i="7"/>
  <c r="AE436" i="7"/>
  <c r="AD436" i="7"/>
  <c r="AC436" i="7"/>
  <c r="AB436" i="7"/>
  <c r="AA436" i="7"/>
  <c r="AH435" i="7"/>
  <c r="AG435" i="7"/>
  <c r="AF435" i="7"/>
  <c r="AE435" i="7"/>
  <c r="AD435" i="7"/>
  <c r="AC435" i="7"/>
  <c r="AB435" i="7"/>
  <c r="AA435" i="7"/>
  <c r="AH434" i="7"/>
  <c r="AG434" i="7"/>
  <c r="AF434" i="7"/>
  <c r="AE434" i="7"/>
  <c r="AD434" i="7"/>
  <c r="AC434" i="7"/>
  <c r="AB434" i="7"/>
  <c r="AA434" i="7"/>
  <c r="AH433" i="7"/>
  <c r="AG433" i="7"/>
  <c r="AF433" i="7"/>
  <c r="AE433" i="7"/>
  <c r="AD433" i="7"/>
  <c r="AC433" i="7"/>
  <c r="AB433" i="7"/>
  <c r="AA433" i="7"/>
  <c r="AH432" i="7"/>
  <c r="AG432" i="7"/>
  <c r="AF432" i="7"/>
  <c r="AE432" i="7"/>
  <c r="AD432" i="7"/>
  <c r="AC432" i="7"/>
  <c r="AB432" i="7"/>
  <c r="AA432" i="7"/>
  <c r="AH431" i="7"/>
  <c r="AG431" i="7"/>
  <c r="AF431" i="7"/>
  <c r="AE431" i="7"/>
  <c r="AD431" i="7"/>
  <c r="AC431" i="7"/>
  <c r="AB431" i="7"/>
  <c r="AA431" i="7"/>
  <c r="AH430" i="7"/>
  <c r="AG430" i="7"/>
  <c r="AF430" i="7"/>
  <c r="AE430" i="7"/>
  <c r="AD430" i="7"/>
  <c r="AC430" i="7"/>
  <c r="AB430" i="7"/>
  <c r="AA430" i="7"/>
  <c r="AH429" i="7"/>
  <c r="AG429" i="7"/>
  <c r="AF429" i="7"/>
  <c r="AE429" i="7"/>
  <c r="AD429" i="7"/>
  <c r="AC429" i="7"/>
  <c r="AB429" i="7"/>
  <c r="AA429" i="7"/>
  <c r="AH428" i="7"/>
  <c r="AG428" i="7"/>
  <c r="AF428" i="7"/>
  <c r="AE428" i="7"/>
  <c r="AD428" i="7"/>
  <c r="AC428" i="7"/>
  <c r="AB428" i="7"/>
  <c r="AA428" i="7"/>
  <c r="AH427" i="7"/>
  <c r="AG427" i="7"/>
  <c r="AF427" i="7"/>
  <c r="AE427" i="7"/>
  <c r="AD427" i="7"/>
  <c r="AC427" i="7"/>
  <c r="AB427" i="7"/>
  <c r="AA427" i="7"/>
  <c r="AH426" i="7"/>
  <c r="AG426" i="7"/>
  <c r="AF426" i="7"/>
  <c r="AE426" i="7"/>
  <c r="AD426" i="7"/>
  <c r="AC426" i="7"/>
  <c r="AB426" i="7"/>
  <c r="AA426" i="7"/>
  <c r="AH425" i="7"/>
  <c r="AG425" i="7"/>
  <c r="AF425" i="7"/>
  <c r="AE425" i="7"/>
  <c r="AD425" i="7"/>
  <c r="AC425" i="7"/>
  <c r="AB425" i="7"/>
  <c r="AA425" i="7"/>
  <c r="AH424" i="7"/>
  <c r="AG424" i="7"/>
  <c r="AF424" i="7"/>
  <c r="AE424" i="7"/>
  <c r="AD424" i="7"/>
  <c r="AC424" i="7"/>
  <c r="AB424" i="7"/>
  <c r="AA424" i="7"/>
  <c r="AH423" i="7"/>
  <c r="AG423" i="7"/>
  <c r="AF423" i="7"/>
  <c r="AE423" i="7"/>
  <c r="AD423" i="7"/>
  <c r="AC423" i="7"/>
  <c r="AB423" i="7"/>
  <c r="AA423" i="7"/>
  <c r="AH422" i="7"/>
  <c r="AG422" i="7"/>
  <c r="AF422" i="7"/>
  <c r="AE422" i="7"/>
  <c r="AD422" i="7"/>
  <c r="AC422" i="7"/>
  <c r="AB422" i="7"/>
  <c r="AA422" i="7"/>
  <c r="AH421" i="7"/>
  <c r="AG421" i="7"/>
  <c r="AF421" i="7"/>
  <c r="AE421" i="7"/>
  <c r="AD421" i="7"/>
  <c r="AC421" i="7"/>
  <c r="AB421" i="7"/>
  <c r="AA421" i="7"/>
  <c r="AH420" i="7"/>
  <c r="AG420" i="7"/>
  <c r="AF420" i="7"/>
  <c r="AE420" i="7"/>
  <c r="AD420" i="7"/>
  <c r="AC420" i="7"/>
  <c r="AB420" i="7"/>
  <c r="AA420" i="7"/>
  <c r="AH419" i="7"/>
  <c r="AG419" i="7"/>
  <c r="AF419" i="7"/>
  <c r="AE419" i="7"/>
  <c r="AD419" i="7"/>
  <c r="AC419" i="7"/>
  <c r="AB419" i="7"/>
  <c r="AA419" i="7"/>
  <c r="AH418" i="7"/>
  <c r="AG418" i="7"/>
  <c r="AF418" i="7"/>
  <c r="AE418" i="7"/>
  <c r="AD418" i="7"/>
  <c r="AC418" i="7"/>
  <c r="AB418" i="7"/>
  <c r="AA418" i="7"/>
  <c r="AH417" i="7"/>
  <c r="AG417" i="7"/>
  <c r="AF417" i="7"/>
  <c r="AE417" i="7"/>
  <c r="AD417" i="7"/>
  <c r="AC417" i="7"/>
  <c r="AB417" i="7"/>
  <c r="AA417" i="7"/>
  <c r="AH416" i="7"/>
  <c r="AG416" i="7"/>
  <c r="AF416" i="7"/>
  <c r="AE416" i="7"/>
  <c r="AD416" i="7"/>
  <c r="AC416" i="7"/>
  <c r="AB416" i="7"/>
  <c r="AA416" i="7"/>
  <c r="AH415" i="7"/>
  <c r="AG415" i="7"/>
  <c r="AF415" i="7"/>
  <c r="AE415" i="7"/>
  <c r="AD415" i="7"/>
  <c r="AC415" i="7"/>
  <c r="AB415" i="7"/>
  <c r="AA415" i="7"/>
  <c r="AH414" i="7"/>
  <c r="AG414" i="7"/>
  <c r="AF414" i="7"/>
  <c r="AE414" i="7"/>
  <c r="AD414" i="7"/>
  <c r="AC414" i="7"/>
  <c r="AB414" i="7"/>
  <c r="AA414" i="7"/>
  <c r="AH413" i="7"/>
  <c r="AG413" i="7"/>
  <c r="AF413" i="7"/>
  <c r="AE413" i="7"/>
  <c r="AD413" i="7"/>
  <c r="AC413" i="7"/>
  <c r="AB413" i="7"/>
  <c r="AA413" i="7"/>
  <c r="AH412" i="7"/>
  <c r="AG412" i="7"/>
  <c r="AF412" i="7"/>
  <c r="AE412" i="7"/>
  <c r="AD412" i="7"/>
  <c r="AC412" i="7"/>
  <c r="AB412" i="7"/>
  <c r="AA412" i="7"/>
  <c r="AH411" i="7"/>
  <c r="AG411" i="7"/>
  <c r="AF411" i="7"/>
  <c r="AE411" i="7"/>
  <c r="AD411" i="7"/>
  <c r="AC411" i="7"/>
  <c r="AB411" i="7"/>
  <c r="AA411" i="7"/>
  <c r="AH410" i="7"/>
  <c r="AG410" i="7"/>
  <c r="AF410" i="7"/>
  <c r="AE410" i="7"/>
  <c r="AD410" i="7"/>
  <c r="AC410" i="7"/>
  <c r="AB410" i="7"/>
  <c r="AA410" i="7"/>
  <c r="AH409" i="7"/>
  <c r="AG409" i="7"/>
  <c r="AF409" i="7"/>
  <c r="AE409" i="7"/>
  <c r="AD409" i="7"/>
  <c r="AC409" i="7"/>
  <c r="AB409" i="7"/>
  <c r="AA409" i="7"/>
  <c r="AH408" i="7"/>
  <c r="AG408" i="7"/>
  <c r="AF408" i="7"/>
  <c r="AE408" i="7"/>
  <c r="AD408" i="7"/>
  <c r="AC408" i="7"/>
  <c r="AB408" i="7"/>
  <c r="AA408" i="7"/>
  <c r="AH407" i="7"/>
  <c r="AG407" i="7"/>
  <c r="AF407" i="7"/>
  <c r="AE407" i="7"/>
  <c r="AD407" i="7"/>
  <c r="AC407" i="7"/>
  <c r="AB407" i="7"/>
  <c r="AA407" i="7"/>
  <c r="AH406" i="7"/>
  <c r="AG406" i="7"/>
  <c r="AF406" i="7"/>
  <c r="AE406" i="7"/>
  <c r="AD406" i="7"/>
  <c r="AC406" i="7"/>
  <c r="AB406" i="7"/>
  <c r="AA406" i="7"/>
  <c r="AH405" i="7"/>
  <c r="AG405" i="7"/>
  <c r="AF405" i="7"/>
  <c r="AE405" i="7"/>
  <c r="AD405" i="7"/>
  <c r="AC405" i="7"/>
  <c r="AB405" i="7"/>
  <c r="AA405" i="7"/>
  <c r="AH404" i="7"/>
  <c r="AG404" i="7"/>
  <c r="AF404" i="7"/>
  <c r="AE404" i="7"/>
  <c r="AD404" i="7"/>
  <c r="AC404" i="7"/>
  <c r="AB404" i="7"/>
  <c r="AA404" i="7"/>
  <c r="AH403" i="7"/>
  <c r="AG403" i="7"/>
  <c r="AF403" i="7"/>
  <c r="AE403" i="7"/>
  <c r="AD403" i="7"/>
  <c r="AC403" i="7"/>
  <c r="AB403" i="7"/>
  <c r="AA403" i="7"/>
  <c r="AH402" i="7"/>
  <c r="AG402" i="7"/>
  <c r="AF402" i="7"/>
  <c r="AE402" i="7"/>
  <c r="AD402" i="7"/>
  <c r="AC402" i="7"/>
  <c r="AB402" i="7"/>
  <c r="AA402" i="7"/>
  <c r="AH401" i="7"/>
  <c r="AG401" i="7"/>
  <c r="AF401" i="7"/>
  <c r="AE401" i="7"/>
  <c r="AD401" i="7"/>
  <c r="AC401" i="7"/>
  <c r="AB401" i="7"/>
  <c r="AA401" i="7"/>
  <c r="AH400" i="7"/>
  <c r="AG400" i="7"/>
  <c r="AF400" i="7"/>
  <c r="AE400" i="7"/>
  <c r="AD400" i="7"/>
  <c r="AC400" i="7"/>
  <c r="AB400" i="7"/>
  <c r="AA400" i="7"/>
  <c r="AH399" i="7"/>
  <c r="AG399" i="7"/>
  <c r="AF399" i="7"/>
  <c r="AE399" i="7"/>
  <c r="AD399" i="7"/>
  <c r="AC399" i="7"/>
  <c r="AB399" i="7"/>
  <c r="AA399" i="7"/>
  <c r="AH398" i="7"/>
  <c r="AG398" i="7"/>
  <c r="AF398" i="7"/>
  <c r="AE398" i="7"/>
  <c r="AD398" i="7"/>
  <c r="AC398" i="7"/>
  <c r="AB398" i="7"/>
  <c r="AA398" i="7"/>
  <c r="AH397" i="7"/>
  <c r="AG397" i="7"/>
  <c r="AF397" i="7"/>
  <c r="AE397" i="7"/>
  <c r="AD397" i="7"/>
  <c r="AC397" i="7"/>
  <c r="AB397" i="7"/>
  <c r="AA397" i="7"/>
  <c r="AH396" i="7"/>
  <c r="AG396" i="7"/>
  <c r="AF396" i="7"/>
  <c r="AE396" i="7"/>
  <c r="AD396" i="7"/>
  <c r="AC396" i="7"/>
  <c r="AB396" i="7"/>
  <c r="AA396" i="7"/>
  <c r="AH395" i="7"/>
  <c r="AG395" i="7"/>
  <c r="AF395" i="7"/>
  <c r="AE395" i="7"/>
  <c r="AD395" i="7"/>
  <c r="AC395" i="7"/>
  <c r="AB395" i="7"/>
  <c r="AA395" i="7"/>
  <c r="AH394" i="7"/>
  <c r="AG394" i="7"/>
  <c r="AF394" i="7"/>
  <c r="AE394" i="7"/>
  <c r="AD394" i="7"/>
  <c r="AC394" i="7"/>
  <c r="AB394" i="7"/>
  <c r="AA394" i="7"/>
  <c r="AH393" i="7"/>
  <c r="AG393" i="7"/>
  <c r="AF393" i="7"/>
  <c r="AE393" i="7"/>
  <c r="AD393" i="7"/>
  <c r="AC393" i="7"/>
  <c r="AB393" i="7"/>
  <c r="AA393" i="7"/>
  <c r="AH392" i="7"/>
  <c r="AG392" i="7"/>
  <c r="AF392" i="7"/>
  <c r="AE392" i="7"/>
  <c r="AD392" i="7"/>
  <c r="AC392" i="7"/>
  <c r="AB392" i="7"/>
  <c r="AA392" i="7"/>
  <c r="AH391" i="7"/>
  <c r="AG391" i="7"/>
  <c r="AF391" i="7"/>
  <c r="AE391" i="7"/>
  <c r="AD391" i="7"/>
  <c r="AC391" i="7"/>
  <c r="AB391" i="7"/>
  <c r="AA391" i="7"/>
  <c r="AH390" i="7"/>
  <c r="AG390" i="7"/>
  <c r="AF390" i="7"/>
  <c r="AE390" i="7"/>
  <c r="AD390" i="7"/>
  <c r="AC390" i="7"/>
  <c r="AB390" i="7"/>
  <c r="AA390" i="7"/>
  <c r="AH389" i="7"/>
  <c r="AG389" i="7"/>
  <c r="AF389" i="7"/>
  <c r="AE389" i="7"/>
  <c r="AD389" i="7"/>
  <c r="AC389" i="7"/>
  <c r="AB389" i="7"/>
  <c r="AA389" i="7"/>
  <c r="AH388" i="7"/>
  <c r="AG388" i="7"/>
  <c r="AF388" i="7"/>
  <c r="AE388" i="7"/>
  <c r="AD388" i="7"/>
  <c r="AC388" i="7"/>
  <c r="AB388" i="7"/>
  <c r="AA388" i="7"/>
  <c r="AH387" i="7"/>
  <c r="AG387" i="7"/>
  <c r="AF387" i="7"/>
  <c r="AE387" i="7"/>
  <c r="AD387" i="7"/>
  <c r="AC387" i="7"/>
  <c r="AB387" i="7"/>
  <c r="AA387" i="7"/>
  <c r="AH386" i="7"/>
  <c r="AG386" i="7"/>
  <c r="AF386" i="7"/>
  <c r="AE386" i="7"/>
  <c r="AD386" i="7"/>
  <c r="AC386" i="7"/>
  <c r="AB386" i="7"/>
  <c r="AA386" i="7"/>
  <c r="AH385" i="7"/>
  <c r="AG385" i="7"/>
  <c r="AF385" i="7"/>
  <c r="AE385" i="7"/>
  <c r="AD385" i="7"/>
  <c r="AC385" i="7"/>
  <c r="AB385" i="7"/>
  <c r="AA385" i="7"/>
  <c r="AH384" i="7"/>
  <c r="AG384" i="7"/>
  <c r="AF384" i="7"/>
  <c r="AE384" i="7"/>
  <c r="AD384" i="7"/>
  <c r="AC384" i="7"/>
  <c r="AB384" i="7"/>
  <c r="AA384" i="7"/>
  <c r="AH383" i="7"/>
  <c r="AG383" i="7"/>
  <c r="AF383" i="7"/>
  <c r="AE383" i="7"/>
  <c r="AD383" i="7"/>
  <c r="AC383" i="7"/>
  <c r="AB383" i="7"/>
  <c r="AA383" i="7"/>
  <c r="AH382" i="7"/>
  <c r="AG382" i="7"/>
  <c r="AF382" i="7"/>
  <c r="AE382" i="7"/>
  <c r="AD382" i="7"/>
  <c r="AC382" i="7"/>
  <c r="AB382" i="7"/>
  <c r="AA382" i="7"/>
  <c r="AH381" i="7"/>
  <c r="AG381" i="7"/>
  <c r="AF381" i="7"/>
  <c r="AE381" i="7"/>
  <c r="AD381" i="7"/>
  <c r="AC381" i="7"/>
  <c r="AB381" i="7"/>
  <c r="AA381" i="7"/>
  <c r="AH380" i="7"/>
  <c r="AG380" i="7"/>
  <c r="AF380" i="7"/>
  <c r="AE380" i="7"/>
  <c r="AD380" i="7"/>
  <c r="AC380" i="7"/>
  <c r="AB380" i="7"/>
  <c r="AA380" i="7"/>
  <c r="AH379" i="7"/>
  <c r="AG379" i="7"/>
  <c r="AF379" i="7"/>
  <c r="AE379" i="7"/>
  <c r="AD379" i="7"/>
  <c r="AC379" i="7"/>
  <c r="AB379" i="7"/>
  <c r="AA379" i="7"/>
  <c r="AH378" i="7"/>
  <c r="AG378" i="7"/>
  <c r="AF378" i="7"/>
  <c r="AE378" i="7"/>
  <c r="AD378" i="7"/>
  <c r="AC378" i="7"/>
  <c r="AB378" i="7"/>
  <c r="AA378" i="7"/>
  <c r="AH377" i="7"/>
  <c r="AG377" i="7"/>
  <c r="AF377" i="7"/>
  <c r="AE377" i="7"/>
  <c r="AD377" i="7"/>
  <c r="AC377" i="7"/>
  <c r="AB377" i="7"/>
  <c r="AA377" i="7"/>
  <c r="AH376" i="7"/>
  <c r="AG376" i="7"/>
  <c r="AF376" i="7"/>
  <c r="AE376" i="7"/>
  <c r="AD376" i="7"/>
  <c r="AC376" i="7"/>
  <c r="AB376" i="7"/>
  <c r="AA376" i="7"/>
  <c r="AH375" i="7"/>
  <c r="AG375" i="7"/>
  <c r="AF375" i="7"/>
  <c r="AE375" i="7"/>
  <c r="AD375" i="7"/>
  <c r="AC375" i="7"/>
  <c r="AB375" i="7"/>
  <c r="AA375" i="7"/>
  <c r="AH374" i="7"/>
  <c r="AG374" i="7"/>
  <c r="AF374" i="7"/>
  <c r="AE374" i="7"/>
  <c r="AD374" i="7"/>
  <c r="AC374" i="7"/>
  <c r="AB374" i="7"/>
  <c r="AA374" i="7"/>
  <c r="AH373" i="7"/>
  <c r="AG373" i="7"/>
  <c r="AF373" i="7"/>
  <c r="AE373" i="7"/>
  <c r="AD373" i="7"/>
  <c r="AC373" i="7"/>
  <c r="AB373" i="7"/>
  <c r="AA373" i="7"/>
  <c r="AH372" i="7"/>
  <c r="AG372" i="7"/>
  <c r="AF372" i="7"/>
  <c r="AE372" i="7"/>
  <c r="AD372" i="7"/>
  <c r="AC372" i="7"/>
  <c r="AB372" i="7"/>
  <c r="AA372" i="7"/>
  <c r="AH371" i="7"/>
  <c r="AG371" i="7"/>
  <c r="AF371" i="7"/>
  <c r="AE371" i="7"/>
  <c r="AD371" i="7"/>
  <c r="AC371" i="7"/>
  <c r="AB371" i="7"/>
  <c r="AA371" i="7"/>
  <c r="AH370" i="7"/>
  <c r="AG370" i="7"/>
  <c r="AF370" i="7"/>
  <c r="AE370" i="7"/>
  <c r="AD370" i="7"/>
  <c r="AC370" i="7"/>
  <c r="AB370" i="7"/>
  <c r="AA370" i="7"/>
  <c r="AH369" i="7"/>
  <c r="AG369" i="7"/>
  <c r="AF369" i="7"/>
  <c r="AE369" i="7"/>
  <c r="AD369" i="7"/>
  <c r="AC369" i="7"/>
  <c r="AB369" i="7"/>
  <c r="AA369" i="7"/>
  <c r="AH368" i="7"/>
  <c r="AG368" i="7"/>
  <c r="AF368" i="7"/>
  <c r="AE368" i="7"/>
  <c r="AD368" i="7"/>
  <c r="AC368" i="7"/>
  <c r="AB368" i="7"/>
  <c r="AA368" i="7"/>
  <c r="AH367" i="7"/>
  <c r="AG367" i="7"/>
  <c r="AF367" i="7"/>
  <c r="AE367" i="7"/>
  <c r="AD367" i="7"/>
  <c r="AC367" i="7"/>
  <c r="AB367" i="7"/>
  <c r="AA367" i="7"/>
  <c r="AH366" i="7"/>
  <c r="AG366" i="7"/>
  <c r="AF366" i="7"/>
  <c r="AE366" i="7"/>
  <c r="AD366" i="7"/>
  <c r="AC366" i="7"/>
  <c r="AB366" i="7"/>
  <c r="AA366" i="7"/>
  <c r="AH365" i="7"/>
  <c r="AG365" i="7"/>
  <c r="AF365" i="7"/>
  <c r="AE365" i="7"/>
  <c r="AD365" i="7"/>
  <c r="AC365" i="7"/>
  <c r="AB365" i="7"/>
  <c r="AA365" i="7"/>
  <c r="AH364" i="7"/>
  <c r="AG364" i="7"/>
  <c r="AF364" i="7"/>
  <c r="AE364" i="7"/>
  <c r="AD364" i="7"/>
  <c r="AC364" i="7"/>
  <c r="AB364" i="7"/>
  <c r="AA364" i="7"/>
  <c r="AH363" i="7"/>
  <c r="AG363" i="7"/>
  <c r="AF363" i="7"/>
  <c r="AE363" i="7"/>
  <c r="AD363" i="7"/>
  <c r="AC363" i="7"/>
  <c r="AB363" i="7"/>
  <c r="AA363" i="7"/>
  <c r="AH362" i="7"/>
  <c r="AG362" i="7"/>
  <c r="AF362" i="7"/>
  <c r="AE362" i="7"/>
  <c r="AD362" i="7"/>
  <c r="AC362" i="7"/>
  <c r="AB362" i="7"/>
  <c r="AA362" i="7"/>
  <c r="AH361" i="7"/>
  <c r="AG361" i="7"/>
  <c r="AF361" i="7"/>
  <c r="AE361" i="7"/>
  <c r="AD361" i="7"/>
  <c r="AC361" i="7"/>
  <c r="AB361" i="7"/>
  <c r="AA361" i="7"/>
  <c r="AH360" i="7"/>
  <c r="AG360" i="7"/>
  <c r="AF360" i="7"/>
  <c r="AE360" i="7"/>
  <c r="AD360" i="7"/>
  <c r="AC360" i="7"/>
  <c r="AB360" i="7"/>
  <c r="AA360" i="7"/>
  <c r="AH359" i="7"/>
  <c r="AG359" i="7"/>
  <c r="AF359" i="7"/>
  <c r="AE359" i="7"/>
  <c r="AD359" i="7"/>
  <c r="AC359" i="7"/>
  <c r="AB359" i="7"/>
  <c r="AA359" i="7"/>
  <c r="AH358" i="7"/>
  <c r="AG358" i="7"/>
  <c r="AF358" i="7"/>
  <c r="AE358" i="7"/>
  <c r="AD358" i="7"/>
  <c r="AC358" i="7"/>
  <c r="AB358" i="7"/>
  <c r="AA358" i="7"/>
  <c r="AH357" i="7"/>
  <c r="AG357" i="7"/>
  <c r="AF357" i="7"/>
  <c r="AE357" i="7"/>
  <c r="AD357" i="7"/>
  <c r="AC357" i="7"/>
  <c r="AB357" i="7"/>
  <c r="AA357" i="7"/>
  <c r="AH356" i="7"/>
  <c r="AG356" i="7"/>
  <c r="AF356" i="7"/>
  <c r="AE356" i="7"/>
  <c r="AD356" i="7"/>
  <c r="AC356" i="7"/>
  <c r="AB356" i="7"/>
  <c r="AA356" i="7"/>
  <c r="AH355" i="7"/>
  <c r="AG355" i="7"/>
  <c r="AF355" i="7"/>
  <c r="AE355" i="7"/>
  <c r="AD355" i="7"/>
  <c r="AC355" i="7"/>
  <c r="AB355" i="7"/>
  <c r="AA355" i="7"/>
  <c r="AH354" i="7"/>
  <c r="AG354" i="7"/>
  <c r="AF354" i="7"/>
  <c r="AE354" i="7"/>
  <c r="AD354" i="7"/>
  <c r="AC354" i="7"/>
  <c r="AB354" i="7"/>
  <c r="AA354" i="7"/>
  <c r="AH353" i="7"/>
  <c r="AG353" i="7"/>
  <c r="AF353" i="7"/>
  <c r="AE353" i="7"/>
  <c r="AD353" i="7"/>
  <c r="AC353" i="7"/>
  <c r="AB353" i="7"/>
  <c r="AA353" i="7"/>
  <c r="AH352" i="7"/>
  <c r="AG352" i="7"/>
  <c r="AF352" i="7"/>
  <c r="AE352" i="7"/>
  <c r="AD352" i="7"/>
  <c r="AC352" i="7"/>
  <c r="AB352" i="7"/>
  <c r="AA352" i="7"/>
  <c r="AH351" i="7"/>
  <c r="AG351" i="7"/>
  <c r="AF351" i="7"/>
  <c r="AE351" i="7"/>
  <c r="AD351" i="7"/>
  <c r="AC351" i="7"/>
  <c r="AB351" i="7"/>
  <c r="AA351" i="7"/>
  <c r="AH350" i="7"/>
  <c r="AG350" i="7"/>
  <c r="AF350" i="7"/>
  <c r="AE350" i="7"/>
  <c r="AD350" i="7"/>
  <c r="AC350" i="7"/>
  <c r="AB350" i="7"/>
  <c r="AA350" i="7"/>
  <c r="AH349" i="7"/>
  <c r="AG349" i="7"/>
  <c r="AF349" i="7"/>
  <c r="AE349" i="7"/>
  <c r="AD349" i="7"/>
  <c r="AC349" i="7"/>
  <c r="AB349" i="7"/>
  <c r="AA349" i="7"/>
  <c r="AH348" i="7"/>
  <c r="AG348" i="7"/>
  <c r="AF348" i="7"/>
  <c r="AE348" i="7"/>
  <c r="AD348" i="7"/>
  <c r="AC348" i="7"/>
  <c r="AB348" i="7"/>
  <c r="AA348" i="7"/>
  <c r="AH347" i="7"/>
  <c r="AG347" i="7"/>
  <c r="AF347" i="7"/>
  <c r="AE347" i="7"/>
  <c r="AD347" i="7"/>
  <c r="AC347" i="7"/>
  <c r="AB347" i="7"/>
  <c r="AA347" i="7"/>
  <c r="AH346" i="7"/>
  <c r="AG346" i="7"/>
  <c r="AF346" i="7"/>
  <c r="AE346" i="7"/>
  <c r="AD346" i="7"/>
  <c r="AC346" i="7"/>
  <c r="AB346" i="7"/>
  <c r="AA346" i="7"/>
  <c r="AH345" i="7"/>
  <c r="AG345" i="7"/>
  <c r="AF345" i="7"/>
  <c r="AE345" i="7"/>
  <c r="AD345" i="7"/>
  <c r="AC345" i="7"/>
  <c r="AB345" i="7"/>
  <c r="AA345" i="7"/>
  <c r="AH344" i="7"/>
  <c r="AG344" i="7"/>
  <c r="AF344" i="7"/>
  <c r="AE344" i="7"/>
  <c r="AD344" i="7"/>
  <c r="AC344" i="7"/>
  <c r="AB344" i="7"/>
  <c r="AA344" i="7"/>
  <c r="AH343" i="7"/>
  <c r="AG343" i="7"/>
  <c r="AF343" i="7"/>
  <c r="AE343" i="7"/>
  <c r="AD343" i="7"/>
  <c r="AC343" i="7"/>
  <c r="AB343" i="7"/>
  <c r="AA343" i="7"/>
  <c r="AH342" i="7"/>
  <c r="AG342" i="7"/>
  <c r="AF342" i="7"/>
  <c r="AE342" i="7"/>
  <c r="AD342" i="7"/>
  <c r="AC342" i="7"/>
  <c r="AB342" i="7"/>
  <c r="AA342" i="7"/>
  <c r="AH341" i="7"/>
  <c r="AG341" i="7"/>
  <c r="AF341" i="7"/>
  <c r="AE341" i="7"/>
  <c r="AD341" i="7"/>
  <c r="AC341" i="7"/>
  <c r="AB341" i="7"/>
  <c r="AA341" i="7"/>
  <c r="AH340" i="7"/>
  <c r="AG340" i="7"/>
  <c r="AF340" i="7"/>
  <c r="AE340" i="7"/>
  <c r="AD340" i="7"/>
  <c r="AC340" i="7"/>
  <c r="AB340" i="7"/>
  <c r="AA340" i="7"/>
  <c r="AH339" i="7"/>
  <c r="AG339" i="7"/>
  <c r="AF339" i="7"/>
  <c r="AE339" i="7"/>
  <c r="AD339" i="7"/>
  <c r="AC339" i="7"/>
  <c r="AB339" i="7"/>
  <c r="AA339" i="7"/>
  <c r="AH338" i="7"/>
  <c r="AG338" i="7"/>
  <c r="AF338" i="7"/>
  <c r="AE338" i="7"/>
  <c r="AD338" i="7"/>
  <c r="AC338" i="7"/>
  <c r="AB338" i="7"/>
  <c r="AA338" i="7"/>
  <c r="AH337" i="7"/>
  <c r="AG337" i="7"/>
  <c r="AF337" i="7"/>
  <c r="AE337" i="7"/>
  <c r="AD337" i="7"/>
  <c r="AC337" i="7"/>
  <c r="AB337" i="7"/>
  <c r="AA337" i="7"/>
  <c r="AH336" i="7"/>
  <c r="AG336" i="7"/>
  <c r="AF336" i="7"/>
  <c r="AE336" i="7"/>
  <c r="AD336" i="7"/>
  <c r="AC336" i="7"/>
  <c r="AB336" i="7"/>
  <c r="AA336" i="7"/>
  <c r="AH335" i="7"/>
  <c r="AG335" i="7"/>
  <c r="AF335" i="7"/>
  <c r="AE335" i="7"/>
  <c r="AD335" i="7"/>
  <c r="AC335" i="7"/>
  <c r="AB335" i="7"/>
  <c r="AA335" i="7"/>
  <c r="AH334" i="7"/>
  <c r="AG334" i="7"/>
  <c r="AF334" i="7"/>
  <c r="AE334" i="7"/>
  <c r="AD334" i="7"/>
  <c r="AC334" i="7"/>
  <c r="AB334" i="7"/>
  <c r="AA334" i="7"/>
  <c r="AH333" i="7"/>
  <c r="AG333" i="7"/>
  <c r="AF333" i="7"/>
  <c r="AE333" i="7"/>
  <c r="AD333" i="7"/>
  <c r="AC333" i="7"/>
  <c r="AB333" i="7"/>
  <c r="AA333" i="7"/>
  <c r="AH332" i="7"/>
  <c r="AG332" i="7"/>
  <c r="AF332" i="7"/>
  <c r="AE332" i="7"/>
  <c r="AD332" i="7"/>
  <c r="AC332" i="7"/>
  <c r="AB332" i="7"/>
  <c r="AA332" i="7"/>
  <c r="AH331" i="7"/>
  <c r="AG331" i="7"/>
  <c r="AF331" i="7"/>
  <c r="AE331" i="7"/>
  <c r="AD331" i="7"/>
  <c r="AC331" i="7"/>
  <c r="AB331" i="7"/>
  <c r="AA331" i="7"/>
  <c r="AH330" i="7"/>
  <c r="AG330" i="7"/>
  <c r="AF330" i="7"/>
  <c r="AE330" i="7"/>
  <c r="AD330" i="7"/>
  <c r="AC330" i="7"/>
  <c r="AB330" i="7"/>
  <c r="AA330" i="7"/>
  <c r="AH329" i="7"/>
  <c r="AG329" i="7"/>
  <c r="AF329" i="7"/>
  <c r="AE329" i="7"/>
  <c r="AD329" i="7"/>
  <c r="AC329" i="7"/>
  <c r="AB329" i="7"/>
  <c r="AA329" i="7"/>
  <c r="AH328" i="7"/>
  <c r="AG328" i="7"/>
  <c r="AF328" i="7"/>
  <c r="AE328" i="7"/>
  <c r="AD328" i="7"/>
  <c r="AC328" i="7"/>
  <c r="AB328" i="7"/>
  <c r="AA328" i="7"/>
  <c r="AH327" i="7"/>
  <c r="AG327" i="7"/>
  <c r="AF327" i="7"/>
  <c r="AE327" i="7"/>
  <c r="AD327" i="7"/>
  <c r="AC327" i="7"/>
  <c r="AB327" i="7"/>
  <c r="AA327" i="7"/>
  <c r="AH326" i="7"/>
  <c r="AG326" i="7"/>
  <c r="AF326" i="7"/>
  <c r="AE326" i="7"/>
  <c r="AD326" i="7"/>
  <c r="AC326" i="7"/>
  <c r="AB326" i="7"/>
  <c r="AA326" i="7"/>
  <c r="AH325" i="7"/>
  <c r="AG325" i="7"/>
  <c r="AF325" i="7"/>
  <c r="AE325" i="7"/>
  <c r="AD325" i="7"/>
  <c r="AC325" i="7"/>
  <c r="AB325" i="7"/>
  <c r="AA325" i="7"/>
  <c r="AH324" i="7"/>
  <c r="AG324" i="7"/>
  <c r="AF324" i="7"/>
  <c r="AE324" i="7"/>
  <c r="AD324" i="7"/>
  <c r="AC324" i="7"/>
  <c r="AB324" i="7"/>
  <c r="AA324" i="7"/>
  <c r="AH323" i="7"/>
  <c r="AG323" i="7"/>
  <c r="AF323" i="7"/>
  <c r="AE323" i="7"/>
  <c r="AD323" i="7"/>
  <c r="AC323" i="7"/>
  <c r="AB323" i="7"/>
  <c r="AA323" i="7"/>
  <c r="AH322" i="7"/>
  <c r="AG322" i="7"/>
  <c r="AF322" i="7"/>
  <c r="AE322" i="7"/>
  <c r="AD322" i="7"/>
  <c r="AC322" i="7"/>
  <c r="AB322" i="7"/>
  <c r="AA322" i="7"/>
  <c r="AH321" i="7"/>
  <c r="AG321" i="7"/>
  <c r="AF321" i="7"/>
  <c r="AE321" i="7"/>
  <c r="AD321" i="7"/>
  <c r="AC321" i="7"/>
  <c r="AB321" i="7"/>
  <c r="AA321" i="7"/>
  <c r="AH320" i="7"/>
  <c r="AG320" i="7"/>
  <c r="AF320" i="7"/>
  <c r="AE320" i="7"/>
  <c r="AD320" i="7"/>
  <c r="AC320" i="7"/>
  <c r="AB320" i="7"/>
  <c r="AA320" i="7"/>
  <c r="AH319" i="7"/>
  <c r="AG319" i="7"/>
  <c r="AF319" i="7"/>
  <c r="AE319" i="7"/>
  <c r="AD319" i="7"/>
  <c r="AC319" i="7"/>
  <c r="AB319" i="7"/>
  <c r="AA319" i="7"/>
  <c r="AH318" i="7"/>
  <c r="AG318" i="7"/>
  <c r="AF318" i="7"/>
  <c r="AE318" i="7"/>
  <c r="AD318" i="7"/>
  <c r="AC318" i="7"/>
  <c r="AB318" i="7"/>
  <c r="AA318" i="7"/>
  <c r="AH317" i="7"/>
  <c r="AG317" i="7"/>
  <c r="AF317" i="7"/>
  <c r="AE317" i="7"/>
  <c r="AD317" i="7"/>
  <c r="AC317" i="7"/>
  <c r="AB317" i="7"/>
  <c r="AA317" i="7"/>
  <c r="AH316" i="7"/>
  <c r="AG316" i="7"/>
  <c r="AF316" i="7"/>
  <c r="AE316" i="7"/>
  <c r="AD316" i="7"/>
  <c r="AC316" i="7"/>
  <c r="AB316" i="7"/>
  <c r="AA316" i="7"/>
  <c r="AH315" i="7"/>
  <c r="AG315" i="7"/>
  <c r="AF315" i="7"/>
  <c r="AE315" i="7"/>
  <c r="AD315" i="7"/>
  <c r="AC315" i="7"/>
  <c r="AB315" i="7"/>
  <c r="AA315" i="7"/>
  <c r="AH314" i="7"/>
  <c r="AG314" i="7"/>
  <c r="AF314" i="7"/>
  <c r="AE314" i="7"/>
  <c r="AD314" i="7"/>
  <c r="AC314" i="7"/>
  <c r="AB314" i="7"/>
  <c r="AA314" i="7"/>
  <c r="AH313" i="7"/>
  <c r="AG313" i="7"/>
  <c r="AF313" i="7"/>
  <c r="AE313" i="7"/>
  <c r="AD313" i="7"/>
  <c r="AC313" i="7"/>
  <c r="AB313" i="7"/>
  <c r="AA313" i="7"/>
  <c r="AH312" i="7"/>
  <c r="AG312" i="7"/>
  <c r="AF312" i="7"/>
  <c r="AE312" i="7"/>
  <c r="AD312" i="7"/>
  <c r="AC312" i="7"/>
  <c r="AB312" i="7"/>
  <c r="AA312" i="7"/>
  <c r="AH311" i="7"/>
  <c r="AG311" i="7"/>
  <c r="AF311" i="7"/>
  <c r="AE311" i="7"/>
  <c r="AD311" i="7"/>
  <c r="AC311" i="7"/>
  <c r="AB311" i="7"/>
  <c r="AA311" i="7"/>
  <c r="AH310" i="7"/>
  <c r="AG310" i="7"/>
  <c r="AF310" i="7"/>
  <c r="AE310" i="7"/>
  <c r="AD310" i="7"/>
  <c r="AC310" i="7"/>
  <c r="AB310" i="7"/>
  <c r="AA310" i="7"/>
  <c r="AH309" i="7"/>
  <c r="AG309" i="7"/>
  <c r="AF309" i="7"/>
  <c r="AE309" i="7"/>
  <c r="AD309" i="7"/>
  <c r="AC309" i="7"/>
  <c r="AB309" i="7"/>
  <c r="AA309" i="7"/>
  <c r="AH308" i="7"/>
  <c r="AG308" i="7"/>
  <c r="AF308" i="7"/>
  <c r="AE308" i="7"/>
  <c r="AD308" i="7"/>
  <c r="AC308" i="7"/>
  <c r="AB308" i="7"/>
  <c r="AA308" i="7"/>
  <c r="AH307" i="7"/>
  <c r="AG307" i="7"/>
  <c r="AF307" i="7"/>
  <c r="AE307" i="7"/>
  <c r="AD307" i="7"/>
  <c r="AC307" i="7"/>
  <c r="AB307" i="7"/>
  <c r="AA307" i="7"/>
  <c r="AH306" i="7"/>
  <c r="AG306" i="7"/>
  <c r="AF306" i="7"/>
  <c r="AE306" i="7"/>
  <c r="AD306" i="7"/>
  <c r="AC306" i="7"/>
  <c r="AB306" i="7"/>
  <c r="AA306" i="7"/>
  <c r="AH305" i="7"/>
  <c r="AG305" i="7"/>
  <c r="AF305" i="7"/>
  <c r="AE305" i="7"/>
  <c r="AD305" i="7"/>
  <c r="AC305" i="7"/>
  <c r="AB305" i="7"/>
  <c r="AA305" i="7"/>
  <c r="AH304" i="7"/>
  <c r="AG304" i="7"/>
  <c r="AF304" i="7"/>
  <c r="AE304" i="7"/>
  <c r="AD304" i="7"/>
  <c r="AC304" i="7"/>
  <c r="AB304" i="7"/>
  <c r="AA304" i="7"/>
  <c r="AH303" i="7"/>
  <c r="AG303" i="7"/>
  <c r="AF303" i="7"/>
  <c r="AE303" i="7"/>
  <c r="AD303" i="7"/>
  <c r="AC303" i="7"/>
  <c r="AB303" i="7"/>
  <c r="AA303" i="7"/>
  <c r="AH302" i="7"/>
  <c r="AG302" i="7"/>
  <c r="AF302" i="7"/>
  <c r="AE302" i="7"/>
  <c r="AD302" i="7"/>
  <c r="AC302" i="7"/>
  <c r="AB302" i="7"/>
  <c r="AA302" i="7"/>
  <c r="AH301" i="7"/>
  <c r="AG301" i="7"/>
  <c r="AF301" i="7"/>
  <c r="AE301" i="7"/>
  <c r="AD301" i="7"/>
  <c r="AC301" i="7"/>
  <c r="AB301" i="7"/>
  <c r="AA301" i="7"/>
  <c r="AH300" i="7"/>
  <c r="AG300" i="7"/>
  <c r="AF300" i="7"/>
  <c r="AE300" i="7"/>
  <c r="AD300" i="7"/>
  <c r="AC300" i="7"/>
  <c r="AB300" i="7"/>
  <c r="AA300" i="7"/>
  <c r="AH299" i="7"/>
  <c r="AG299" i="7"/>
  <c r="AF299" i="7"/>
  <c r="AE299" i="7"/>
  <c r="AD299" i="7"/>
  <c r="AC299" i="7"/>
  <c r="AB299" i="7"/>
  <c r="AA299" i="7"/>
  <c r="AH298" i="7"/>
  <c r="AG298" i="7"/>
  <c r="AF298" i="7"/>
  <c r="AE298" i="7"/>
  <c r="AD298" i="7"/>
  <c r="AC298" i="7"/>
  <c r="AB298" i="7"/>
  <c r="AA298" i="7"/>
  <c r="AH297" i="7"/>
  <c r="AG297" i="7"/>
  <c r="AF297" i="7"/>
  <c r="AE297" i="7"/>
  <c r="AD297" i="7"/>
  <c r="AC297" i="7"/>
  <c r="AB297" i="7"/>
  <c r="AA297" i="7"/>
  <c r="AH296" i="7"/>
  <c r="AG296" i="7"/>
  <c r="AF296" i="7"/>
  <c r="AE296" i="7"/>
  <c r="AD296" i="7"/>
  <c r="AC296" i="7"/>
  <c r="AB296" i="7"/>
  <c r="AA296" i="7"/>
  <c r="AH295" i="7"/>
  <c r="AG295" i="7"/>
  <c r="AF295" i="7"/>
  <c r="AE295" i="7"/>
  <c r="AD295" i="7"/>
  <c r="AC295" i="7"/>
  <c r="AB295" i="7"/>
  <c r="AA295" i="7"/>
  <c r="AH294" i="7"/>
  <c r="AG294" i="7"/>
  <c r="AF294" i="7"/>
  <c r="AE294" i="7"/>
  <c r="AD294" i="7"/>
  <c r="AC294" i="7"/>
  <c r="AB294" i="7"/>
  <c r="AA294" i="7"/>
  <c r="AH293" i="7"/>
  <c r="AG293" i="7"/>
  <c r="AF293" i="7"/>
  <c r="AE293" i="7"/>
  <c r="AD293" i="7"/>
  <c r="AC293" i="7"/>
  <c r="AB293" i="7"/>
  <c r="AA293" i="7"/>
  <c r="AH292" i="7"/>
  <c r="AG292" i="7"/>
  <c r="AF292" i="7"/>
  <c r="AE292" i="7"/>
  <c r="AD292" i="7"/>
  <c r="AC292" i="7"/>
  <c r="AB292" i="7"/>
  <c r="AA292" i="7"/>
  <c r="AH291" i="7"/>
  <c r="AG291" i="7"/>
  <c r="AF291" i="7"/>
  <c r="AE291" i="7"/>
  <c r="AD291" i="7"/>
  <c r="AC291" i="7"/>
  <c r="AB291" i="7"/>
  <c r="AA291" i="7"/>
  <c r="AH290" i="7"/>
  <c r="AG290" i="7"/>
  <c r="AF290" i="7"/>
  <c r="AE290" i="7"/>
  <c r="AD290" i="7"/>
  <c r="AC290" i="7"/>
  <c r="AB290" i="7"/>
  <c r="AA290" i="7"/>
  <c r="AH289" i="7"/>
  <c r="AG289" i="7"/>
  <c r="AF289" i="7"/>
  <c r="AE289" i="7"/>
  <c r="AD289" i="7"/>
  <c r="AC289" i="7"/>
  <c r="AB289" i="7"/>
  <c r="AA289" i="7"/>
  <c r="AH288" i="7"/>
  <c r="AG288" i="7"/>
  <c r="AF288" i="7"/>
  <c r="AE288" i="7"/>
  <c r="AD288" i="7"/>
  <c r="AC288" i="7"/>
  <c r="AB288" i="7"/>
  <c r="AA288" i="7"/>
  <c r="AH287" i="7"/>
  <c r="AG287" i="7"/>
  <c r="AF287" i="7"/>
  <c r="AE287" i="7"/>
  <c r="AD287" i="7"/>
  <c r="AC287" i="7"/>
  <c r="AB287" i="7"/>
  <c r="AA287" i="7"/>
  <c r="AH286" i="7"/>
  <c r="AG286" i="7"/>
  <c r="AF286" i="7"/>
  <c r="AE286" i="7"/>
  <c r="AD286" i="7"/>
  <c r="AC286" i="7"/>
  <c r="AB286" i="7"/>
  <c r="AA286" i="7"/>
  <c r="AH285" i="7"/>
  <c r="AG285" i="7"/>
  <c r="AF285" i="7"/>
  <c r="AE285" i="7"/>
  <c r="AD285" i="7"/>
  <c r="AC285" i="7"/>
  <c r="AB285" i="7"/>
  <c r="AA285" i="7"/>
  <c r="AH284" i="7"/>
  <c r="AG284" i="7"/>
  <c r="AF284" i="7"/>
  <c r="AE284" i="7"/>
  <c r="AD284" i="7"/>
  <c r="AC284" i="7"/>
  <c r="AB284" i="7"/>
  <c r="AA284" i="7"/>
  <c r="AH283" i="7"/>
  <c r="AG283" i="7"/>
  <c r="AF283" i="7"/>
  <c r="AE283" i="7"/>
  <c r="AD283" i="7"/>
  <c r="AC283" i="7"/>
  <c r="AB283" i="7"/>
  <c r="AA283" i="7"/>
  <c r="AH282" i="7"/>
  <c r="AG282" i="7"/>
  <c r="AF282" i="7"/>
  <c r="AE282" i="7"/>
  <c r="AD282" i="7"/>
  <c r="AC282" i="7"/>
  <c r="AB282" i="7"/>
  <c r="AA282" i="7"/>
  <c r="AH281" i="7"/>
  <c r="AG281" i="7"/>
  <c r="AF281" i="7"/>
  <c r="AE281" i="7"/>
  <c r="AD281" i="7"/>
  <c r="AC281" i="7"/>
  <c r="AB281" i="7"/>
  <c r="AA281" i="7"/>
  <c r="AH280" i="7"/>
  <c r="AG280" i="7"/>
  <c r="AF280" i="7"/>
  <c r="AE280" i="7"/>
  <c r="AD280" i="7"/>
  <c r="AC280" i="7"/>
  <c r="AB280" i="7"/>
  <c r="AA280" i="7"/>
  <c r="AH279" i="7"/>
  <c r="AG279" i="7"/>
  <c r="AF279" i="7"/>
  <c r="AE279" i="7"/>
  <c r="AD279" i="7"/>
  <c r="AC279" i="7"/>
  <c r="AB279" i="7"/>
  <c r="AA279" i="7"/>
  <c r="AH278" i="7"/>
  <c r="AG278" i="7"/>
  <c r="AF278" i="7"/>
  <c r="AE278" i="7"/>
  <c r="AD278" i="7"/>
  <c r="AC278" i="7"/>
  <c r="AB278" i="7"/>
  <c r="AA278" i="7"/>
  <c r="AH277" i="7"/>
  <c r="AG277" i="7"/>
  <c r="AF277" i="7"/>
  <c r="AE277" i="7"/>
  <c r="AD277" i="7"/>
  <c r="AC277" i="7"/>
  <c r="AB277" i="7"/>
  <c r="AA277" i="7"/>
  <c r="AH276" i="7"/>
  <c r="AG276" i="7"/>
  <c r="AF276" i="7"/>
  <c r="AE276" i="7"/>
  <c r="AD276" i="7"/>
  <c r="AC276" i="7"/>
  <c r="AB276" i="7"/>
  <c r="AA276" i="7"/>
  <c r="AH275" i="7"/>
  <c r="AG275" i="7"/>
  <c r="AF275" i="7"/>
  <c r="AE275" i="7"/>
  <c r="AD275" i="7"/>
  <c r="AC275" i="7"/>
  <c r="AB275" i="7"/>
  <c r="AA275" i="7"/>
  <c r="AH274" i="7"/>
  <c r="AG274" i="7"/>
  <c r="AF274" i="7"/>
  <c r="AE274" i="7"/>
  <c r="AD274" i="7"/>
  <c r="AC274" i="7"/>
  <c r="AB274" i="7"/>
  <c r="AA274" i="7"/>
  <c r="AH273" i="7"/>
  <c r="AG273" i="7"/>
  <c r="AF273" i="7"/>
  <c r="AE273" i="7"/>
  <c r="AD273" i="7"/>
  <c r="AC273" i="7"/>
  <c r="AB273" i="7"/>
  <c r="AA273" i="7"/>
  <c r="AH272" i="7"/>
  <c r="AG272" i="7"/>
  <c r="AF272" i="7"/>
  <c r="AE272" i="7"/>
  <c r="AD272" i="7"/>
  <c r="AC272" i="7"/>
  <c r="AB272" i="7"/>
  <c r="AA272" i="7"/>
  <c r="AH271" i="7"/>
  <c r="AG271" i="7"/>
  <c r="AF271" i="7"/>
  <c r="AE271" i="7"/>
  <c r="AD271" i="7"/>
  <c r="AC271" i="7"/>
  <c r="AB271" i="7"/>
  <c r="AA271" i="7"/>
  <c r="AH270" i="7"/>
  <c r="AG270" i="7"/>
  <c r="AF270" i="7"/>
  <c r="AE270" i="7"/>
  <c r="AD270" i="7"/>
  <c r="AC270" i="7"/>
  <c r="AB270" i="7"/>
  <c r="AA270" i="7"/>
  <c r="AH269" i="7"/>
  <c r="AG269" i="7"/>
  <c r="AF269" i="7"/>
  <c r="AE269" i="7"/>
  <c r="AD269" i="7"/>
  <c r="AC269" i="7"/>
  <c r="AB269" i="7"/>
  <c r="AA269" i="7"/>
  <c r="AH268" i="7"/>
  <c r="AG268" i="7"/>
  <c r="AF268" i="7"/>
  <c r="AE268" i="7"/>
  <c r="AD268" i="7"/>
  <c r="AC268" i="7"/>
  <c r="AB268" i="7"/>
  <c r="AA268" i="7"/>
  <c r="AH267" i="7"/>
  <c r="AG267" i="7"/>
  <c r="AF267" i="7"/>
  <c r="AE267" i="7"/>
  <c r="AD267" i="7"/>
  <c r="AC267" i="7"/>
  <c r="AB267" i="7"/>
  <c r="AA267" i="7"/>
  <c r="AH266" i="7"/>
  <c r="AG266" i="7"/>
  <c r="AF266" i="7"/>
  <c r="AE266" i="7"/>
  <c r="AD266" i="7"/>
  <c r="AC266" i="7"/>
  <c r="AB266" i="7"/>
  <c r="AA266" i="7"/>
  <c r="AH265" i="7"/>
  <c r="AG265" i="7"/>
  <c r="AF265" i="7"/>
  <c r="AE265" i="7"/>
  <c r="AD265" i="7"/>
  <c r="AC265" i="7"/>
  <c r="AB265" i="7"/>
  <c r="AA265" i="7"/>
  <c r="AH264" i="7"/>
  <c r="AG264" i="7"/>
  <c r="AF264" i="7"/>
  <c r="AE264" i="7"/>
  <c r="AD264" i="7"/>
  <c r="AC264" i="7"/>
  <c r="AB264" i="7"/>
  <c r="AA264" i="7"/>
  <c r="AH263" i="7"/>
  <c r="AG263" i="7"/>
  <c r="AF263" i="7"/>
  <c r="AE263" i="7"/>
  <c r="AD263" i="7"/>
  <c r="AC263" i="7"/>
  <c r="AB263" i="7"/>
  <c r="AA263" i="7"/>
  <c r="AH262" i="7"/>
  <c r="AG262" i="7"/>
  <c r="AF262" i="7"/>
  <c r="AE262" i="7"/>
  <c r="AD262" i="7"/>
  <c r="AC262" i="7"/>
  <c r="AB262" i="7"/>
  <c r="AA262" i="7"/>
  <c r="AH261" i="7"/>
  <c r="AG261" i="7"/>
  <c r="AF261" i="7"/>
  <c r="AE261" i="7"/>
  <c r="AD261" i="7"/>
  <c r="AC261" i="7"/>
  <c r="AB261" i="7"/>
  <c r="AA261" i="7"/>
  <c r="AH260" i="7"/>
  <c r="AG260" i="7"/>
  <c r="AF260" i="7"/>
  <c r="AE260" i="7"/>
  <c r="AD260" i="7"/>
  <c r="AC260" i="7"/>
  <c r="AB260" i="7"/>
  <c r="AA260" i="7"/>
  <c r="AH259" i="7"/>
  <c r="AG259" i="7"/>
  <c r="AF259" i="7"/>
  <c r="AE259" i="7"/>
  <c r="AD259" i="7"/>
  <c r="AC259" i="7"/>
  <c r="AB259" i="7"/>
  <c r="AA259" i="7"/>
  <c r="AH258" i="7"/>
  <c r="AG258" i="7"/>
  <c r="AF258" i="7"/>
  <c r="AE258" i="7"/>
  <c r="AD258" i="7"/>
  <c r="AC258" i="7"/>
  <c r="AB258" i="7"/>
  <c r="AA258" i="7"/>
  <c r="AH257" i="7"/>
  <c r="AG257" i="7"/>
  <c r="AF257" i="7"/>
  <c r="AE257" i="7"/>
  <c r="AD257" i="7"/>
  <c r="AC257" i="7"/>
  <c r="AB257" i="7"/>
  <c r="AA257" i="7"/>
  <c r="AH256" i="7"/>
  <c r="AG256" i="7"/>
  <c r="AF256" i="7"/>
  <c r="AE256" i="7"/>
  <c r="AD256" i="7"/>
  <c r="AC256" i="7"/>
  <c r="AB256" i="7"/>
  <c r="AA256" i="7"/>
  <c r="AH255" i="7"/>
  <c r="AG255" i="7"/>
  <c r="AF255" i="7"/>
  <c r="AE255" i="7"/>
  <c r="AD255" i="7"/>
  <c r="AC255" i="7"/>
  <c r="AB255" i="7"/>
  <c r="AA255" i="7"/>
  <c r="AH254" i="7"/>
  <c r="AG254" i="7"/>
  <c r="AF254" i="7"/>
  <c r="AE254" i="7"/>
  <c r="AD254" i="7"/>
  <c r="AC254" i="7"/>
  <c r="AB254" i="7"/>
  <c r="AA254" i="7"/>
  <c r="AH253" i="7"/>
  <c r="AG253" i="7"/>
  <c r="AF253" i="7"/>
  <c r="AE253" i="7"/>
  <c r="AD253" i="7"/>
  <c r="AC253" i="7"/>
  <c r="AB253" i="7"/>
  <c r="AA253" i="7"/>
  <c r="AH252" i="7"/>
  <c r="AG252" i="7"/>
  <c r="AF252" i="7"/>
  <c r="AE252" i="7"/>
  <c r="AD252" i="7"/>
  <c r="AC252" i="7"/>
  <c r="AB252" i="7"/>
  <c r="AA252" i="7"/>
  <c r="AH251" i="7"/>
  <c r="AG251" i="7"/>
  <c r="AF251" i="7"/>
  <c r="AE251" i="7"/>
  <c r="AD251" i="7"/>
  <c r="AC251" i="7"/>
  <c r="AB251" i="7"/>
  <c r="AA251" i="7"/>
  <c r="AH250" i="7"/>
  <c r="AG250" i="7"/>
  <c r="AF250" i="7"/>
  <c r="AE250" i="7"/>
  <c r="AD250" i="7"/>
  <c r="AC250" i="7"/>
  <c r="AB250" i="7"/>
  <c r="AA250" i="7"/>
  <c r="AH249" i="7"/>
  <c r="AG249" i="7"/>
  <c r="AF249" i="7"/>
  <c r="AE249" i="7"/>
  <c r="AD249" i="7"/>
  <c r="AC249" i="7"/>
  <c r="AB249" i="7"/>
  <c r="AA249" i="7"/>
  <c r="AH248" i="7"/>
  <c r="AG248" i="7"/>
  <c r="AF248" i="7"/>
  <c r="AE248" i="7"/>
  <c r="AD248" i="7"/>
  <c r="AC248" i="7"/>
  <c r="AB248" i="7"/>
  <c r="AA248" i="7"/>
  <c r="AH247" i="7"/>
  <c r="AG247" i="7"/>
  <c r="AF247" i="7"/>
  <c r="AE247" i="7"/>
  <c r="AD247" i="7"/>
  <c r="AC247" i="7"/>
  <c r="AB247" i="7"/>
  <c r="AA247" i="7"/>
  <c r="AH246" i="7"/>
  <c r="AG246" i="7"/>
  <c r="AF246" i="7"/>
  <c r="AE246" i="7"/>
  <c r="AD246" i="7"/>
  <c r="AC246" i="7"/>
  <c r="AB246" i="7"/>
  <c r="AA246" i="7"/>
  <c r="AH245" i="7"/>
  <c r="AG245" i="7"/>
  <c r="AF245" i="7"/>
  <c r="AE245" i="7"/>
  <c r="AD245" i="7"/>
  <c r="AC245" i="7"/>
  <c r="AB245" i="7"/>
  <c r="AA245" i="7"/>
  <c r="AH244" i="7"/>
  <c r="AG244" i="7"/>
  <c r="AF244" i="7"/>
  <c r="AE244" i="7"/>
  <c r="AD244" i="7"/>
  <c r="AC244" i="7"/>
  <c r="AB244" i="7"/>
  <c r="AA244" i="7"/>
  <c r="AH243" i="7"/>
  <c r="AG243" i="7"/>
  <c r="AF243" i="7"/>
  <c r="AE243" i="7"/>
  <c r="AD243" i="7"/>
  <c r="AC243" i="7"/>
  <c r="AB243" i="7"/>
  <c r="AA243" i="7"/>
  <c r="AH242" i="7"/>
  <c r="AG242" i="7"/>
  <c r="AF242" i="7"/>
  <c r="AE242" i="7"/>
  <c r="AD242" i="7"/>
  <c r="AC242" i="7"/>
  <c r="AB242" i="7"/>
  <c r="AA242" i="7"/>
  <c r="AH241" i="7"/>
  <c r="AG241" i="7"/>
  <c r="AF241" i="7"/>
  <c r="AE241" i="7"/>
  <c r="AD241" i="7"/>
  <c r="AC241" i="7"/>
  <c r="AB241" i="7"/>
  <c r="AA241" i="7"/>
  <c r="AH240" i="7"/>
  <c r="AG240" i="7"/>
  <c r="AF240" i="7"/>
  <c r="AE240" i="7"/>
  <c r="AD240" i="7"/>
  <c r="AC240" i="7"/>
  <c r="AB240" i="7"/>
  <c r="AA240" i="7"/>
  <c r="AH239" i="7"/>
  <c r="AG239" i="7"/>
  <c r="AF239" i="7"/>
  <c r="AE239" i="7"/>
  <c r="AD239" i="7"/>
  <c r="AC239" i="7"/>
  <c r="AB239" i="7"/>
  <c r="AA239" i="7"/>
  <c r="AH238" i="7"/>
  <c r="AG238" i="7"/>
  <c r="AF238" i="7"/>
  <c r="AE238" i="7"/>
  <c r="AD238" i="7"/>
  <c r="AC238" i="7"/>
  <c r="AB238" i="7"/>
  <c r="AA238" i="7"/>
  <c r="AH237" i="7"/>
  <c r="AG237" i="7"/>
  <c r="AF237" i="7"/>
  <c r="AE237" i="7"/>
  <c r="AD237" i="7"/>
  <c r="AC237" i="7"/>
  <c r="AB237" i="7"/>
  <c r="AA237" i="7"/>
  <c r="AH236" i="7"/>
  <c r="AG236" i="7"/>
  <c r="AF236" i="7"/>
  <c r="AE236" i="7"/>
  <c r="AD236" i="7"/>
  <c r="AC236" i="7"/>
  <c r="AB236" i="7"/>
  <c r="AA236" i="7"/>
  <c r="AH235" i="7"/>
  <c r="AG235" i="7"/>
  <c r="AF235" i="7"/>
  <c r="AE235" i="7"/>
  <c r="AD235" i="7"/>
  <c r="AC235" i="7"/>
  <c r="AB235" i="7"/>
  <c r="AA235" i="7"/>
  <c r="AH234" i="7"/>
  <c r="AG234" i="7"/>
  <c r="AF234" i="7"/>
  <c r="AE234" i="7"/>
  <c r="AD234" i="7"/>
  <c r="AC234" i="7"/>
  <c r="AB234" i="7"/>
  <c r="AA234" i="7"/>
  <c r="AH233" i="7"/>
  <c r="AG233" i="7"/>
  <c r="AF233" i="7"/>
  <c r="AE233" i="7"/>
  <c r="AD233" i="7"/>
  <c r="AC233" i="7"/>
  <c r="AB233" i="7"/>
  <c r="AA233" i="7"/>
  <c r="AH232" i="7"/>
  <c r="AG232" i="7"/>
  <c r="AF232" i="7"/>
  <c r="AE232" i="7"/>
  <c r="AD232" i="7"/>
  <c r="AC232" i="7"/>
  <c r="AB232" i="7"/>
  <c r="AA232" i="7"/>
  <c r="AH231" i="7"/>
  <c r="AG231" i="7"/>
  <c r="AF231" i="7"/>
  <c r="AE231" i="7"/>
  <c r="AD231" i="7"/>
  <c r="AC231" i="7"/>
  <c r="AB231" i="7"/>
  <c r="AA231" i="7"/>
  <c r="AH230" i="7"/>
  <c r="AG230" i="7"/>
  <c r="AF230" i="7"/>
  <c r="AE230" i="7"/>
  <c r="AD230" i="7"/>
  <c r="AC230" i="7"/>
  <c r="AB230" i="7"/>
  <c r="AA230" i="7"/>
  <c r="AH229" i="7"/>
  <c r="AG229" i="7"/>
  <c r="AF229" i="7"/>
  <c r="AE229" i="7"/>
  <c r="AD229" i="7"/>
  <c r="AC229" i="7"/>
  <c r="AB229" i="7"/>
  <c r="AA229" i="7"/>
  <c r="AH228" i="7"/>
  <c r="AG228" i="7"/>
  <c r="AF228" i="7"/>
  <c r="AE228" i="7"/>
  <c r="AD228" i="7"/>
  <c r="AC228" i="7"/>
  <c r="AB228" i="7"/>
  <c r="AA228" i="7"/>
  <c r="AH227" i="7"/>
  <c r="AG227" i="7"/>
  <c r="AF227" i="7"/>
  <c r="AE227" i="7"/>
  <c r="AD227" i="7"/>
  <c r="AC227" i="7"/>
  <c r="AB227" i="7"/>
  <c r="AA227" i="7"/>
  <c r="AH226" i="7"/>
  <c r="AG226" i="7"/>
  <c r="AF226" i="7"/>
  <c r="AE226" i="7"/>
  <c r="AD226" i="7"/>
  <c r="AC226" i="7"/>
  <c r="AB226" i="7"/>
  <c r="AA226" i="7"/>
  <c r="AH225" i="7"/>
  <c r="AG225" i="7"/>
  <c r="AF225" i="7"/>
  <c r="AE225" i="7"/>
  <c r="AD225" i="7"/>
  <c r="AC225" i="7"/>
  <c r="AB225" i="7"/>
  <c r="AA225" i="7"/>
  <c r="AH224" i="7"/>
  <c r="AG224" i="7"/>
  <c r="AF224" i="7"/>
  <c r="AE224" i="7"/>
  <c r="AD224" i="7"/>
  <c r="AC224" i="7"/>
  <c r="AB224" i="7"/>
  <c r="AA224" i="7"/>
  <c r="AH223" i="7"/>
  <c r="AG223" i="7"/>
  <c r="AF223" i="7"/>
  <c r="AE223" i="7"/>
  <c r="AD223" i="7"/>
  <c r="AC223" i="7"/>
  <c r="AB223" i="7"/>
  <c r="AA223" i="7"/>
  <c r="AH222" i="7"/>
  <c r="AG222" i="7"/>
  <c r="AF222" i="7"/>
  <c r="AE222" i="7"/>
  <c r="AD222" i="7"/>
  <c r="AC222" i="7"/>
  <c r="AB222" i="7"/>
  <c r="AA222" i="7"/>
  <c r="AH221" i="7"/>
  <c r="AG221" i="7"/>
  <c r="AF221" i="7"/>
  <c r="AE221" i="7"/>
  <c r="AD221" i="7"/>
  <c r="AC221" i="7"/>
  <c r="AB221" i="7"/>
  <c r="AA221" i="7"/>
  <c r="AH220" i="7"/>
  <c r="AG220" i="7"/>
  <c r="AF220" i="7"/>
  <c r="AE220" i="7"/>
  <c r="AD220" i="7"/>
  <c r="AC220" i="7"/>
  <c r="AB220" i="7"/>
  <c r="AA220" i="7"/>
  <c r="AH219" i="7"/>
  <c r="AG219" i="7"/>
  <c r="AF219" i="7"/>
  <c r="AE219" i="7"/>
  <c r="AD219" i="7"/>
  <c r="AC219" i="7"/>
  <c r="AB219" i="7"/>
  <c r="AA219" i="7"/>
  <c r="AH218" i="7"/>
  <c r="AG218" i="7"/>
  <c r="AF218" i="7"/>
  <c r="AE218" i="7"/>
  <c r="AD218" i="7"/>
  <c r="AC218" i="7"/>
  <c r="AB218" i="7"/>
  <c r="AA218" i="7"/>
  <c r="AH217" i="7"/>
  <c r="AG217" i="7"/>
  <c r="AF217" i="7"/>
  <c r="AE217" i="7"/>
  <c r="AD217" i="7"/>
  <c r="AC217" i="7"/>
  <c r="AB217" i="7"/>
  <c r="AA217" i="7"/>
  <c r="AH216" i="7"/>
  <c r="AG216" i="7"/>
  <c r="AF216" i="7"/>
  <c r="AE216" i="7"/>
  <c r="AD216" i="7"/>
  <c r="AC216" i="7"/>
  <c r="AB216" i="7"/>
  <c r="AA216" i="7"/>
  <c r="AH215" i="7"/>
  <c r="AG215" i="7"/>
  <c r="AF215" i="7"/>
  <c r="AE215" i="7"/>
  <c r="AD215" i="7"/>
  <c r="AC215" i="7"/>
  <c r="AB215" i="7"/>
  <c r="AA215" i="7"/>
  <c r="AH214" i="7"/>
  <c r="AG214" i="7"/>
  <c r="AF214" i="7"/>
  <c r="AE214" i="7"/>
  <c r="AD214" i="7"/>
  <c r="AC214" i="7"/>
  <c r="AB214" i="7"/>
  <c r="AA214" i="7"/>
  <c r="AH213" i="7"/>
  <c r="AG213" i="7"/>
  <c r="AF213" i="7"/>
  <c r="AE213" i="7"/>
  <c r="AD213" i="7"/>
  <c r="AC213" i="7"/>
  <c r="AB213" i="7"/>
  <c r="AA213" i="7"/>
  <c r="AH212" i="7"/>
  <c r="AG212" i="7"/>
  <c r="AF212" i="7"/>
  <c r="AE212" i="7"/>
  <c r="AD212" i="7"/>
  <c r="AC212" i="7"/>
  <c r="AB212" i="7"/>
  <c r="AA212" i="7"/>
  <c r="AH211" i="7"/>
  <c r="AG211" i="7"/>
  <c r="AF211" i="7"/>
  <c r="AE211" i="7"/>
  <c r="AD211" i="7"/>
  <c r="AC211" i="7"/>
  <c r="AB211" i="7"/>
  <c r="AA211" i="7"/>
  <c r="AH210" i="7"/>
  <c r="AG210" i="7"/>
  <c r="AF210" i="7"/>
  <c r="AE210" i="7"/>
  <c r="AD210" i="7"/>
  <c r="AC210" i="7"/>
  <c r="AB210" i="7"/>
  <c r="AA210" i="7"/>
  <c r="AH209" i="7"/>
  <c r="AG209" i="7"/>
  <c r="AF209" i="7"/>
  <c r="AE209" i="7"/>
  <c r="AD209" i="7"/>
  <c r="AC209" i="7"/>
  <c r="AB209" i="7"/>
  <c r="AA209" i="7"/>
  <c r="AH208" i="7"/>
  <c r="AG208" i="7"/>
  <c r="AF208" i="7"/>
  <c r="AE208" i="7"/>
  <c r="AD208" i="7"/>
  <c r="AC208" i="7"/>
  <c r="AB208" i="7"/>
  <c r="AA208" i="7"/>
  <c r="AH207" i="7"/>
  <c r="AG207" i="7"/>
  <c r="AF207" i="7"/>
  <c r="AE207" i="7"/>
  <c r="AD207" i="7"/>
  <c r="AC207" i="7"/>
  <c r="AB207" i="7"/>
  <c r="AA207" i="7"/>
  <c r="AH206" i="7"/>
  <c r="AG206" i="7"/>
  <c r="AF206" i="7"/>
  <c r="AE206" i="7"/>
  <c r="AD206" i="7"/>
  <c r="AC206" i="7"/>
  <c r="AB206" i="7"/>
  <c r="AA206" i="7"/>
  <c r="AH205" i="7"/>
  <c r="AG205" i="7"/>
  <c r="AF205" i="7"/>
  <c r="AE205" i="7"/>
  <c r="AD205" i="7"/>
  <c r="AC205" i="7"/>
  <c r="AB205" i="7"/>
  <c r="AA205" i="7"/>
  <c r="AH204" i="7"/>
  <c r="AG204" i="7"/>
  <c r="AF204" i="7"/>
  <c r="AE204" i="7"/>
  <c r="AD204" i="7"/>
  <c r="AC204" i="7"/>
  <c r="AB204" i="7"/>
  <c r="AA204" i="7"/>
  <c r="AH203" i="7"/>
  <c r="AG203" i="7"/>
  <c r="AF203" i="7"/>
  <c r="AE203" i="7"/>
  <c r="AD203" i="7"/>
  <c r="AC203" i="7"/>
  <c r="AB203" i="7"/>
  <c r="AA203" i="7"/>
  <c r="AH202" i="7"/>
  <c r="AG202" i="7"/>
  <c r="AF202" i="7"/>
  <c r="AE202" i="7"/>
  <c r="AD202" i="7"/>
  <c r="AC202" i="7"/>
  <c r="AB202" i="7"/>
  <c r="AA202" i="7"/>
  <c r="AH201" i="7"/>
  <c r="AG201" i="7"/>
  <c r="AF201" i="7"/>
  <c r="AE201" i="7"/>
  <c r="AD201" i="7"/>
  <c r="AC201" i="7"/>
  <c r="AB201" i="7"/>
  <c r="AA201" i="7"/>
  <c r="AH200" i="7"/>
  <c r="AG200" i="7"/>
  <c r="AF200" i="7"/>
  <c r="AE200" i="7"/>
  <c r="AD200" i="7"/>
  <c r="AC200" i="7"/>
  <c r="AB200" i="7"/>
  <c r="AA200" i="7"/>
  <c r="AH199" i="7"/>
  <c r="AG199" i="7"/>
  <c r="AF199" i="7"/>
  <c r="AE199" i="7"/>
  <c r="AD199" i="7"/>
  <c r="AC199" i="7"/>
  <c r="AB199" i="7"/>
  <c r="AA199" i="7"/>
  <c r="AH198" i="7"/>
  <c r="AG198" i="7"/>
  <c r="AF198" i="7"/>
  <c r="AE198" i="7"/>
  <c r="AD198" i="7"/>
  <c r="AC198" i="7"/>
  <c r="AB198" i="7"/>
  <c r="AA198" i="7"/>
  <c r="AH197" i="7"/>
  <c r="AG197" i="7"/>
  <c r="AF197" i="7"/>
  <c r="AE197" i="7"/>
  <c r="AD197" i="7"/>
  <c r="AC197" i="7"/>
  <c r="AB197" i="7"/>
  <c r="AA197" i="7"/>
  <c r="AH196" i="7"/>
  <c r="AG196" i="7"/>
  <c r="AF196" i="7"/>
  <c r="AE196" i="7"/>
  <c r="AD196" i="7"/>
  <c r="AC196" i="7"/>
  <c r="AB196" i="7"/>
  <c r="AA196" i="7"/>
  <c r="AH195" i="7"/>
  <c r="AG195" i="7"/>
  <c r="AF195" i="7"/>
  <c r="AE195" i="7"/>
  <c r="AD195" i="7"/>
  <c r="AC195" i="7"/>
  <c r="AB195" i="7"/>
  <c r="AA195" i="7"/>
  <c r="AH194" i="7"/>
  <c r="AG194" i="7"/>
  <c r="AF194" i="7"/>
  <c r="AE194" i="7"/>
  <c r="AD194" i="7"/>
  <c r="AC194" i="7"/>
  <c r="AB194" i="7"/>
  <c r="AA194" i="7"/>
  <c r="AH193" i="7"/>
  <c r="AG193" i="7"/>
  <c r="AF193" i="7"/>
  <c r="AE193" i="7"/>
  <c r="AD193" i="7"/>
  <c r="AC193" i="7"/>
  <c r="AB193" i="7"/>
  <c r="AA193" i="7"/>
  <c r="AH192" i="7"/>
  <c r="AG192" i="7"/>
  <c r="AF192" i="7"/>
  <c r="AE192" i="7"/>
  <c r="AD192" i="7"/>
  <c r="AC192" i="7"/>
  <c r="AB192" i="7"/>
  <c r="AA192" i="7"/>
  <c r="AH191" i="7"/>
  <c r="AG191" i="7"/>
  <c r="AF191" i="7"/>
  <c r="AE191" i="7"/>
  <c r="AD191" i="7"/>
  <c r="AC191" i="7"/>
  <c r="AB191" i="7"/>
  <c r="AA191" i="7"/>
  <c r="AH190" i="7"/>
  <c r="AG190" i="7"/>
  <c r="AF190" i="7"/>
  <c r="AE190" i="7"/>
  <c r="AD190" i="7"/>
  <c r="AC190" i="7"/>
  <c r="AB190" i="7"/>
  <c r="AA190" i="7"/>
  <c r="AH189" i="7"/>
  <c r="AG189" i="7"/>
  <c r="AF189" i="7"/>
  <c r="AE189" i="7"/>
  <c r="AD189" i="7"/>
  <c r="AC189" i="7"/>
  <c r="AB189" i="7"/>
  <c r="AA189" i="7"/>
  <c r="AH188" i="7"/>
  <c r="AG188" i="7"/>
  <c r="AF188" i="7"/>
  <c r="AE188" i="7"/>
  <c r="AD188" i="7"/>
  <c r="AC188" i="7"/>
  <c r="AB188" i="7"/>
  <c r="AA188" i="7"/>
  <c r="AH187" i="7"/>
  <c r="AG187" i="7"/>
  <c r="AF187" i="7"/>
  <c r="AE187" i="7"/>
  <c r="AD187" i="7"/>
  <c r="AC187" i="7"/>
  <c r="AB187" i="7"/>
  <c r="AA187" i="7"/>
  <c r="AH186" i="7"/>
  <c r="AG186" i="7"/>
  <c r="AF186" i="7"/>
  <c r="AE186" i="7"/>
  <c r="AD186" i="7"/>
  <c r="AC186" i="7"/>
  <c r="AB186" i="7"/>
  <c r="AA186" i="7"/>
  <c r="AH185" i="7"/>
  <c r="AG185" i="7"/>
  <c r="AF185" i="7"/>
  <c r="AE185" i="7"/>
  <c r="AD185" i="7"/>
  <c r="AC185" i="7"/>
  <c r="AB185" i="7"/>
  <c r="AA185" i="7"/>
  <c r="AH183" i="7"/>
  <c r="AG183" i="7"/>
  <c r="AF183" i="7"/>
  <c r="AE183" i="7"/>
  <c r="AD183" i="7"/>
  <c r="AC183" i="7"/>
  <c r="AB183" i="7"/>
  <c r="AA183" i="7"/>
  <c r="AH182" i="7"/>
  <c r="AG182" i="7"/>
  <c r="AF182" i="7"/>
  <c r="AE182" i="7"/>
  <c r="AD182" i="7"/>
  <c r="AC182" i="7"/>
  <c r="AB182" i="7"/>
  <c r="AA182" i="7"/>
  <c r="AH181" i="7"/>
  <c r="AG181" i="7"/>
  <c r="AF181" i="7"/>
  <c r="AE181" i="7"/>
  <c r="AD181" i="7"/>
  <c r="AC181" i="7"/>
  <c r="AB181" i="7"/>
  <c r="AA181" i="7"/>
  <c r="AH180" i="7"/>
  <c r="AG180" i="7"/>
  <c r="AF180" i="7"/>
  <c r="AE180" i="7"/>
  <c r="AD180" i="7"/>
  <c r="AC180" i="7"/>
  <c r="AB180" i="7"/>
  <c r="AA180" i="7"/>
  <c r="AH179" i="7"/>
  <c r="AG179" i="7"/>
  <c r="AF179" i="7"/>
  <c r="AE179" i="7"/>
  <c r="AD179" i="7"/>
  <c r="AC179" i="7"/>
  <c r="AB179" i="7"/>
  <c r="AA179" i="7"/>
  <c r="AH178" i="7"/>
  <c r="AG178" i="7"/>
  <c r="AF178" i="7"/>
  <c r="AE178" i="7"/>
  <c r="AD178" i="7"/>
  <c r="AC178" i="7"/>
  <c r="AB178" i="7"/>
  <c r="AA178" i="7"/>
  <c r="AH177" i="7"/>
  <c r="AG177" i="7"/>
  <c r="AF177" i="7"/>
  <c r="AE177" i="7"/>
  <c r="AD177" i="7"/>
  <c r="AC177" i="7"/>
  <c r="AB177" i="7"/>
  <c r="AA177" i="7"/>
  <c r="AH176" i="7"/>
  <c r="AG176" i="7"/>
  <c r="AF176" i="7"/>
  <c r="AE176" i="7"/>
  <c r="AD176" i="7"/>
  <c r="AC176" i="7"/>
  <c r="AB176" i="7"/>
  <c r="AA176" i="7"/>
  <c r="AH175" i="7"/>
  <c r="AG175" i="7"/>
  <c r="AF175" i="7"/>
  <c r="AE175" i="7"/>
  <c r="AD175" i="7"/>
  <c r="AC175" i="7"/>
  <c r="AB175" i="7"/>
  <c r="AA175" i="7"/>
  <c r="AH174" i="7"/>
  <c r="AG174" i="7"/>
  <c r="AF174" i="7"/>
  <c r="AE174" i="7"/>
  <c r="AD174" i="7"/>
  <c r="AC174" i="7"/>
  <c r="AB174" i="7"/>
  <c r="AA174" i="7"/>
  <c r="AH173" i="7"/>
  <c r="AG173" i="7"/>
  <c r="AF173" i="7"/>
  <c r="AE173" i="7"/>
  <c r="AD173" i="7"/>
  <c r="AC173" i="7"/>
  <c r="AB173" i="7"/>
  <c r="AA173" i="7"/>
  <c r="AH172" i="7"/>
  <c r="AG172" i="7"/>
  <c r="AF172" i="7"/>
  <c r="AE172" i="7"/>
  <c r="AD172" i="7"/>
  <c r="AC172" i="7"/>
  <c r="AB172" i="7"/>
  <c r="AA172" i="7"/>
  <c r="AH171" i="7"/>
  <c r="AG171" i="7"/>
  <c r="AF171" i="7"/>
  <c r="AE171" i="7"/>
  <c r="AD171" i="7"/>
  <c r="AC171" i="7"/>
  <c r="AB171" i="7"/>
  <c r="AA171" i="7"/>
  <c r="AH170" i="7"/>
  <c r="AG170" i="7"/>
  <c r="AF170" i="7"/>
  <c r="AE170" i="7"/>
  <c r="AD170" i="7"/>
  <c r="AC170" i="7"/>
  <c r="AB170" i="7"/>
  <c r="AA170" i="7"/>
  <c r="AH169" i="7"/>
  <c r="AG169" i="7"/>
  <c r="AF169" i="7"/>
  <c r="AE169" i="7"/>
  <c r="AD169" i="7"/>
  <c r="AC169" i="7"/>
  <c r="AB169" i="7"/>
  <c r="AA169" i="7"/>
  <c r="AH168" i="7"/>
  <c r="AG168" i="7"/>
  <c r="AF168" i="7"/>
  <c r="AE168" i="7"/>
  <c r="AD168" i="7"/>
  <c r="AC168" i="7"/>
  <c r="AB168" i="7"/>
  <c r="AA168" i="7"/>
  <c r="AH167" i="7"/>
  <c r="AG167" i="7"/>
  <c r="AF167" i="7"/>
  <c r="AE167" i="7"/>
  <c r="AD167" i="7"/>
  <c r="AC167" i="7"/>
  <c r="AB167" i="7"/>
  <c r="AA167" i="7"/>
  <c r="AH166" i="7"/>
  <c r="AG166" i="7"/>
  <c r="AF166" i="7"/>
  <c r="AE166" i="7"/>
  <c r="AD166" i="7"/>
  <c r="AC166" i="7"/>
  <c r="AB166" i="7"/>
  <c r="AA166" i="7"/>
  <c r="AH165" i="7"/>
  <c r="AG165" i="7"/>
  <c r="AF165" i="7"/>
  <c r="AE165" i="7"/>
  <c r="AD165" i="7"/>
  <c r="AC165" i="7"/>
  <c r="AB165" i="7"/>
  <c r="AA165" i="7"/>
  <c r="AH164" i="7"/>
  <c r="AG164" i="7"/>
  <c r="AF164" i="7"/>
  <c r="AE164" i="7"/>
  <c r="AD164" i="7"/>
  <c r="AC164" i="7"/>
  <c r="AB164" i="7"/>
  <c r="AA164" i="7"/>
  <c r="AH163" i="7"/>
  <c r="AG163" i="7"/>
  <c r="AF163" i="7"/>
  <c r="AE163" i="7"/>
  <c r="AD163" i="7"/>
  <c r="AC163" i="7"/>
  <c r="AB163" i="7"/>
  <c r="AA163" i="7"/>
  <c r="AH162" i="7"/>
  <c r="AG162" i="7"/>
  <c r="AF162" i="7"/>
  <c r="AE162" i="7"/>
  <c r="AD162" i="7"/>
  <c r="AC162" i="7"/>
  <c r="AB162" i="7"/>
  <c r="AA162" i="7"/>
  <c r="AH161" i="7"/>
  <c r="AG161" i="7"/>
  <c r="AF161" i="7"/>
  <c r="AE161" i="7"/>
  <c r="AD161" i="7"/>
  <c r="AC161" i="7"/>
  <c r="AB161" i="7"/>
  <c r="AA161" i="7"/>
  <c r="AH160" i="7"/>
  <c r="AG160" i="7"/>
  <c r="AF160" i="7"/>
  <c r="AE160" i="7"/>
  <c r="AD160" i="7"/>
  <c r="AC160" i="7"/>
  <c r="AB160" i="7"/>
  <c r="AA160" i="7"/>
  <c r="AH159" i="7"/>
  <c r="AG159" i="7"/>
  <c r="AF159" i="7"/>
  <c r="AE159" i="7"/>
  <c r="AD159" i="7"/>
  <c r="AC159" i="7"/>
  <c r="AB159" i="7"/>
  <c r="AA159" i="7"/>
  <c r="AH158" i="7"/>
  <c r="AG158" i="7"/>
  <c r="AF158" i="7"/>
  <c r="AE158" i="7"/>
  <c r="AD158" i="7"/>
  <c r="AC158" i="7"/>
  <c r="AB158" i="7"/>
  <c r="AA158" i="7"/>
  <c r="AH157" i="7"/>
  <c r="AG157" i="7"/>
  <c r="AF157" i="7"/>
  <c r="AE157" i="7"/>
  <c r="AD157" i="7"/>
  <c r="AC157" i="7"/>
  <c r="AB157" i="7"/>
  <c r="AA157" i="7"/>
  <c r="AH156" i="7"/>
  <c r="AG156" i="7"/>
  <c r="AF156" i="7"/>
  <c r="AE156" i="7"/>
  <c r="AD156" i="7"/>
  <c r="AC156" i="7"/>
  <c r="AB156" i="7"/>
  <c r="AA156" i="7"/>
  <c r="AH155" i="7"/>
  <c r="AG155" i="7"/>
  <c r="AF155" i="7"/>
  <c r="AE155" i="7"/>
  <c r="AD155" i="7"/>
  <c r="AC155" i="7"/>
  <c r="AB155" i="7"/>
  <c r="AA155" i="7"/>
  <c r="AH154" i="7"/>
  <c r="AG154" i="7"/>
  <c r="AF154" i="7"/>
  <c r="AE154" i="7"/>
  <c r="AD154" i="7"/>
  <c r="AC154" i="7"/>
  <c r="AB154" i="7"/>
  <c r="AA154" i="7"/>
  <c r="AH153" i="7"/>
  <c r="AG153" i="7"/>
  <c r="AF153" i="7"/>
  <c r="AE153" i="7"/>
  <c r="AD153" i="7"/>
  <c r="AC153" i="7"/>
  <c r="AB153" i="7"/>
  <c r="AA153" i="7"/>
  <c r="AH152" i="7"/>
  <c r="AG152" i="7"/>
  <c r="AF152" i="7"/>
  <c r="AE152" i="7"/>
  <c r="AD152" i="7"/>
  <c r="AC152" i="7"/>
  <c r="AB152" i="7"/>
  <c r="AA152" i="7"/>
  <c r="AH151" i="7"/>
  <c r="AG151" i="7"/>
  <c r="AF151" i="7"/>
  <c r="AE151" i="7"/>
  <c r="AD151" i="7"/>
  <c r="AC151" i="7"/>
  <c r="AB151" i="7"/>
  <c r="AA151" i="7"/>
  <c r="AH150" i="7"/>
  <c r="AG150" i="7"/>
  <c r="AF150" i="7"/>
  <c r="AE150" i="7"/>
  <c r="AD150" i="7"/>
  <c r="AC150" i="7"/>
  <c r="AB150" i="7"/>
  <c r="AA150" i="7"/>
  <c r="AH149" i="7"/>
  <c r="AG149" i="7"/>
  <c r="AF149" i="7"/>
  <c r="AE149" i="7"/>
  <c r="AD149" i="7"/>
  <c r="AC149" i="7"/>
  <c r="AB149" i="7"/>
  <c r="AA149" i="7"/>
  <c r="AH148" i="7"/>
  <c r="AG148" i="7"/>
  <c r="AF148" i="7"/>
  <c r="AE148" i="7"/>
  <c r="AD148" i="7"/>
  <c r="AC148" i="7"/>
  <c r="AB148" i="7"/>
  <c r="AA148" i="7"/>
  <c r="AH147" i="7"/>
  <c r="AG147" i="7"/>
  <c r="AF147" i="7"/>
  <c r="AE147" i="7"/>
  <c r="AD147" i="7"/>
  <c r="AC147" i="7"/>
  <c r="AB147" i="7"/>
  <c r="AA147" i="7"/>
  <c r="AH146" i="7"/>
  <c r="AG146" i="7"/>
  <c r="AF146" i="7"/>
  <c r="AE146" i="7"/>
  <c r="AD146" i="7"/>
  <c r="AC146" i="7"/>
  <c r="AB146" i="7"/>
  <c r="AA146" i="7"/>
  <c r="AH145" i="7"/>
  <c r="AG145" i="7"/>
  <c r="AF145" i="7"/>
  <c r="AE145" i="7"/>
  <c r="AD145" i="7"/>
  <c r="AC145" i="7"/>
  <c r="AB145" i="7"/>
  <c r="AA145" i="7"/>
  <c r="AH144" i="7"/>
  <c r="AG144" i="7"/>
  <c r="AF144" i="7"/>
  <c r="AE144" i="7"/>
  <c r="AD144" i="7"/>
  <c r="AC144" i="7"/>
  <c r="AB144" i="7"/>
  <c r="AA144" i="7"/>
  <c r="AH143" i="7"/>
  <c r="AG143" i="7"/>
  <c r="AF143" i="7"/>
  <c r="AE143" i="7"/>
  <c r="AD143" i="7"/>
  <c r="AS143" i="7" s="1"/>
  <c r="AC143" i="7"/>
  <c r="AB143" i="7"/>
  <c r="AA143" i="7"/>
  <c r="AH142" i="7"/>
  <c r="AG142" i="7"/>
  <c r="AF142" i="7"/>
  <c r="AE142" i="7"/>
  <c r="AD142" i="7"/>
  <c r="AC142" i="7"/>
  <c r="AB142" i="7"/>
  <c r="AA142" i="7"/>
  <c r="AH141" i="7"/>
  <c r="AG141" i="7"/>
  <c r="AF141" i="7"/>
  <c r="AE141" i="7"/>
  <c r="AD141" i="7"/>
  <c r="AS141" i="7" s="1"/>
  <c r="AC141" i="7"/>
  <c r="AB141" i="7"/>
  <c r="AA141" i="7"/>
  <c r="AH140" i="7"/>
  <c r="AG140" i="7"/>
  <c r="AF140" i="7"/>
  <c r="AE140" i="7"/>
  <c r="AD140" i="7"/>
  <c r="AC140" i="7"/>
  <c r="AB140" i="7"/>
  <c r="AA140" i="7"/>
  <c r="AH139" i="7"/>
  <c r="AG139" i="7"/>
  <c r="AF139" i="7"/>
  <c r="AE139" i="7"/>
  <c r="AD139" i="7"/>
  <c r="AS139" i="7" s="1"/>
  <c r="AC139" i="7"/>
  <c r="AB139" i="7"/>
  <c r="AA139" i="7"/>
  <c r="AH138" i="7"/>
  <c r="AG138" i="7"/>
  <c r="AF138" i="7"/>
  <c r="AE138" i="7"/>
  <c r="AD138" i="7"/>
  <c r="AC138" i="7"/>
  <c r="AB138" i="7"/>
  <c r="AA138" i="7"/>
  <c r="AH137" i="7"/>
  <c r="AG137" i="7"/>
  <c r="AF137" i="7"/>
  <c r="AE137" i="7"/>
  <c r="AD137" i="7"/>
  <c r="AS137" i="7" s="1"/>
  <c r="AC137" i="7"/>
  <c r="AB137" i="7"/>
  <c r="AA137" i="7"/>
  <c r="AH136" i="7"/>
  <c r="AG136" i="7"/>
  <c r="AF136" i="7"/>
  <c r="AE136" i="7"/>
  <c r="AD136" i="7"/>
  <c r="AC136" i="7"/>
  <c r="AB136" i="7"/>
  <c r="AA136" i="7"/>
  <c r="AH135" i="7"/>
  <c r="AG135" i="7"/>
  <c r="AF135" i="7"/>
  <c r="AE135" i="7"/>
  <c r="AD135" i="7"/>
  <c r="AS135" i="7" s="1"/>
  <c r="AC135" i="7"/>
  <c r="AB135" i="7"/>
  <c r="AA135" i="7"/>
  <c r="AH134" i="7"/>
  <c r="AG134" i="7"/>
  <c r="AF134" i="7"/>
  <c r="AE134" i="7"/>
  <c r="AD134" i="7"/>
  <c r="AC134" i="7"/>
  <c r="AB134" i="7"/>
  <c r="AA134" i="7"/>
  <c r="AH133" i="7"/>
  <c r="AG133" i="7"/>
  <c r="AF133" i="7"/>
  <c r="AE133" i="7"/>
  <c r="AD133" i="7"/>
  <c r="AS133" i="7" s="1"/>
  <c r="AC133" i="7"/>
  <c r="AB133" i="7"/>
  <c r="AA133" i="7"/>
  <c r="AH132" i="7"/>
  <c r="AG132" i="7"/>
  <c r="AF132" i="7"/>
  <c r="AE132" i="7"/>
  <c r="AD132" i="7"/>
  <c r="AC132" i="7"/>
  <c r="AB132" i="7"/>
  <c r="AA132" i="7"/>
  <c r="AH131" i="7"/>
  <c r="AG131" i="7"/>
  <c r="AF131" i="7"/>
  <c r="AE131" i="7"/>
  <c r="AD131" i="7"/>
  <c r="AS131" i="7" s="1"/>
  <c r="AC131" i="7"/>
  <c r="AB131" i="7"/>
  <c r="AA131" i="7"/>
  <c r="AH130" i="7"/>
  <c r="AG130" i="7"/>
  <c r="AF130" i="7"/>
  <c r="AE130" i="7"/>
  <c r="AD130" i="7"/>
  <c r="AC130" i="7"/>
  <c r="AB130" i="7"/>
  <c r="AA130" i="7"/>
  <c r="AH129" i="7"/>
  <c r="AG129" i="7"/>
  <c r="AF129" i="7"/>
  <c r="AE129" i="7"/>
  <c r="AD129" i="7"/>
  <c r="AS129" i="7" s="1"/>
  <c r="AC129" i="7"/>
  <c r="AB129" i="7"/>
  <c r="AA129" i="7"/>
  <c r="AH128" i="7"/>
  <c r="AG128" i="7"/>
  <c r="AF128" i="7"/>
  <c r="AE128" i="7"/>
  <c r="AD128" i="7"/>
  <c r="AC128" i="7"/>
  <c r="AB128" i="7"/>
  <c r="AA128" i="7"/>
  <c r="AH127" i="7"/>
  <c r="AG127" i="7"/>
  <c r="AF127" i="7"/>
  <c r="AE127" i="7"/>
  <c r="AD127" i="7"/>
  <c r="AS127" i="7" s="1"/>
  <c r="AC127" i="7"/>
  <c r="AB127" i="7"/>
  <c r="AA127" i="7"/>
  <c r="AH126" i="7"/>
  <c r="AG126" i="7"/>
  <c r="AF126" i="7"/>
  <c r="AE126" i="7"/>
  <c r="AD126" i="7"/>
  <c r="AC126" i="7"/>
  <c r="AB126" i="7"/>
  <c r="AA126" i="7"/>
  <c r="AH125" i="7"/>
  <c r="AG125" i="7"/>
  <c r="AF125" i="7"/>
  <c r="AE125" i="7"/>
  <c r="AD125" i="7"/>
  <c r="AS125" i="7" s="1"/>
  <c r="AC125" i="7"/>
  <c r="AB125" i="7"/>
  <c r="AA125" i="7"/>
  <c r="AH124" i="7"/>
  <c r="AG124" i="7"/>
  <c r="AF124" i="7"/>
  <c r="AE124" i="7"/>
  <c r="AD124" i="7"/>
  <c r="AC124" i="7"/>
  <c r="AB124" i="7"/>
  <c r="AA124" i="7"/>
  <c r="AH123" i="7"/>
  <c r="AG123" i="7"/>
  <c r="AF123" i="7"/>
  <c r="AE123" i="7"/>
  <c r="AD123" i="7"/>
  <c r="AS123" i="7" s="1"/>
  <c r="AC123" i="7"/>
  <c r="AB123" i="7"/>
  <c r="AA123" i="7"/>
  <c r="AH122" i="7"/>
  <c r="AG122" i="7"/>
  <c r="AF122" i="7"/>
  <c r="AE122" i="7"/>
  <c r="AD122" i="7"/>
  <c r="AC122" i="7"/>
  <c r="AB122" i="7"/>
  <c r="AA122" i="7"/>
  <c r="AH121" i="7"/>
  <c r="AG121" i="7"/>
  <c r="AF121" i="7"/>
  <c r="AE121" i="7"/>
  <c r="AD121" i="7"/>
  <c r="AS121" i="7" s="1"/>
  <c r="AC121" i="7"/>
  <c r="AB121" i="7"/>
  <c r="AA121" i="7"/>
  <c r="AH120" i="7"/>
  <c r="AG120" i="7"/>
  <c r="AF120" i="7"/>
  <c r="AE120" i="7"/>
  <c r="AD120" i="7"/>
  <c r="AC120" i="7"/>
  <c r="AB120" i="7"/>
  <c r="AA120" i="7"/>
  <c r="AH119" i="7"/>
  <c r="AG119" i="7"/>
  <c r="AF119" i="7"/>
  <c r="AE119" i="7"/>
  <c r="AD119" i="7"/>
  <c r="AS119" i="7" s="1"/>
  <c r="AC119" i="7"/>
  <c r="AB119" i="7"/>
  <c r="AA119" i="7"/>
  <c r="AH118" i="7"/>
  <c r="AG118" i="7"/>
  <c r="AF118" i="7"/>
  <c r="AE118" i="7"/>
  <c r="AD118" i="7"/>
  <c r="AC118" i="7"/>
  <c r="AB118" i="7"/>
  <c r="AA118" i="7"/>
  <c r="AH117" i="7"/>
  <c r="AG117" i="7"/>
  <c r="AF117" i="7"/>
  <c r="AE117" i="7"/>
  <c r="AD117" i="7"/>
  <c r="AS117" i="7" s="1"/>
  <c r="AC117" i="7"/>
  <c r="AB117" i="7"/>
  <c r="AA117" i="7"/>
  <c r="AH116" i="7"/>
  <c r="AG116" i="7"/>
  <c r="AF116" i="7"/>
  <c r="AE116" i="7"/>
  <c r="AD116" i="7"/>
  <c r="AC116" i="7"/>
  <c r="AB116" i="7"/>
  <c r="AA116" i="7"/>
  <c r="AH115" i="7"/>
  <c r="AG115" i="7"/>
  <c r="AF115" i="7"/>
  <c r="AE115" i="7"/>
  <c r="AD115" i="7"/>
  <c r="AS115" i="7" s="1"/>
  <c r="AC115" i="7"/>
  <c r="AB115" i="7"/>
  <c r="AA115" i="7"/>
  <c r="AH114" i="7"/>
  <c r="AG114" i="7"/>
  <c r="AF114" i="7"/>
  <c r="AE114" i="7"/>
  <c r="AD114" i="7"/>
  <c r="AC114" i="7"/>
  <c r="AB114" i="7"/>
  <c r="AA114" i="7"/>
  <c r="AH113" i="7"/>
  <c r="AG113" i="7"/>
  <c r="AF113" i="7"/>
  <c r="AE113" i="7"/>
  <c r="AD113" i="7"/>
  <c r="AS113" i="7" s="1"/>
  <c r="AC113" i="7"/>
  <c r="AB113" i="7"/>
  <c r="AA113" i="7"/>
  <c r="AH112" i="7"/>
  <c r="AG112" i="7"/>
  <c r="AF112" i="7"/>
  <c r="AE112" i="7"/>
  <c r="AD112" i="7"/>
  <c r="AC112" i="7"/>
  <c r="AB112" i="7"/>
  <c r="AA112" i="7"/>
  <c r="AH111" i="7"/>
  <c r="AG111" i="7"/>
  <c r="AF111" i="7"/>
  <c r="AE111" i="7"/>
  <c r="AD111" i="7"/>
  <c r="AS111" i="7" s="1"/>
  <c r="AC111" i="7"/>
  <c r="AB111" i="7"/>
  <c r="AA111" i="7"/>
  <c r="AH110" i="7"/>
  <c r="AG110" i="7"/>
  <c r="AF110" i="7"/>
  <c r="AE110" i="7"/>
  <c r="AD110" i="7"/>
  <c r="AC110" i="7"/>
  <c r="AB110" i="7"/>
  <c r="AA110" i="7"/>
  <c r="AH109" i="7"/>
  <c r="AG109" i="7"/>
  <c r="AF109" i="7"/>
  <c r="AE109" i="7"/>
  <c r="AD109" i="7"/>
  <c r="AS109" i="7" s="1"/>
  <c r="AC109" i="7"/>
  <c r="AB109" i="7"/>
  <c r="AA109" i="7"/>
  <c r="AH108" i="7"/>
  <c r="AG108" i="7"/>
  <c r="AF108" i="7"/>
  <c r="AE108" i="7"/>
  <c r="AD108" i="7"/>
  <c r="AC108" i="7"/>
  <c r="AB108" i="7"/>
  <c r="AA108" i="7"/>
  <c r="AH107" i="7"/>
  <c r="AG107" i="7"/>
  <c r="AF107" i="7"/>
  <c r="AE107" i="7"/>
  <c r="AD107" i="7"/>
  <c r="AS107" i="7" s="1"/>
  <c r="AC107" i="7"/>
  <c r="AB107" i="7"/>
  <c r="AA107" i="7"/>
  <c r="AH106" i="7"/>
  <c r="AG106" i="7"/>
  <c r="AF106" i="7"/>
  <c r="AE106" i="7"/>
  <c r="AD106" i="7"/>
  <c r="AC106" i="7"/>
  <c r="AB106" i="7"/>
  <c r="AA106" i="7"/>
  <c r="AH105" i="7"/>
  <c r="AG105" i="7"/>
  <c r="AF105" i="7"/>
  <c r="AE105" i="7"/>
  <c r="AD105" i="7"/>
  <c r="AS105" i="7" s="1"/>
  <c r="AC105" i="7"/>
  <c r="AB105" i="7"/>
  <c r="AA105" i="7"/>
  <c r="AH104" i="7"/>
  <c r="AG104" i="7"/>
  <c r="AF104" i="7"/>
  <c r="AE104" i="7"/>
  <c r="AD104" i="7"/>
  <c r="AC104" i="7"/>
  <c r="AB104" i="7"/>
  <c r="AA104" i="7"/>
  <c r="AH103" i="7"/>
  <c r="AG103" i="7"/>
  <c r="AF103" i="7"/>
  <c r="AE103" i="7"/>
  <c r="AD103" i="7"/>
  <c r="AS103" i="7" s="1"/>
  <c r="AC103" i="7"/>
  <c r="AB103" i="7"/>
  <c r="AA103" i="7"/>
  <c r="AH102" i="7"/>
  <c r="AG102" i="7"/>
  <c r="AF102" i="7"/>
  <c r="AE102" i="7"/>
  <c r="AD102" i="7"/>
  <c r="AC102" i="7"/>
  <c r="AB102" i="7"/>
  <c r="AA102" i="7"/>
  <c r="AH101" i="7"/>
  <c r="AG101" i="7"/>
  <c r="AF101" i="7"/>
  <c r="AE101" i="7"/>
  <c r="AD101" i="7"/>
  <c r="AS101" i="7" s="1"/>
  <c r="AC101" i="7"/>
  <c r="AB101" i="7"/>
  <c r="AA101" i="7"/>
  <c r="AH100" i="7"/>
  <c r="AG100" i="7"/>
  <c r="AF100" i="7"/>
  <c r="AE100" i="7"/>
  <c r="AD100" i="7"/>
  <c r="AC100" i="7"/>
  <c r="AB100" i="7"/>
  <c r="AA100" i="7"/>
  <c r="AH99" i="7"/>
  <c r="AG99" i="7"/>
  <c r="AF99" i="7"/>
  <c r="AE99" i="7"/>
  <c r="AD99" i="7"/>
  <c r="AS99" i="7" s="1"/>
  <c r="AC99" i="7"/>
  <c r="AB99" i="7"/>
  <c r="AA99" i="7"/>
  <c r="AH98" i="7"/>
  <c r="AG98" i="7"/>
  <c r="AF98" i="7"/>
  <c r="AE98" i="7"/>
  <c r="AD98" i="7"/>
  <c r="AC98" i="7"/>
  <c r="AB98" i="7"/>
  <c r="AA98" i="7"/>
  <c r="AH97" i="7"/>
  <c r="AG97" i="7"/>
  <c r="AF97" i="7"/>
  <c r="AE97" i="7"/>
  <c r="AD97" i="7"/>
  <c r="AS97" i="7" s="1"/>
  <c r="AC97" i="7"/>
  <c r="AB97" i="7"/>
  <c r="AA97" i="7"/>
  <c r="AH96" i="7"/>
  <c r="AG96" i="7"/>
  <c r="AF96" i="7"/>
  <c r="AE96" i="7"/>
  <c r="AD96" i="7"/>
  <c r="AC96" i="7"/>
  <c r="AB96" i="7"/>
  <c r="AA96" i="7"/>
  <c r="AH95" i="7"/>
  <c r="AG95" i="7"/>
  <c r="AF95" i="7"/>
  <c r="AE95" i="7"/>
  <c r="AD95" i="7"/>
  <c r="AS95" i="7" s="1"/>
  <c r="AC95" i="7"/>
  <c r="AB95" i="7"/>
  <c r="AA95" i="7"/>
  <c r="AH94" i="7"/>
  <c r="AG94" i="7"/>
  <c r="AF94" i="7"/>
  <c r="AE94" i="7"/>
  <c r="AD94" i="7"/>
  <c r="AC94" i="7"/>
  <c r="AB94" i="7"/>
  <c r="AA94" i="7"/>
  <c r="AH93" i="7"/>
  <c r="AG93" i="7"/>
  <c r="AF93" i="7"/>
  <c r="AE93" i="7"/>
  <c r="AD93" i="7"/>
  <c r="AS93" i="7" s="1"/>
  <c r="AC93" i="7"/>
  <c r="AB93" i="7"/>
  <c r="AA93" i="7"/>
  <c r="AH92" i="7"/>
  <c r="AG92" i="7"/>
  <c r="AF92" i="7"/>
  <c r="AE92" i="7"/>
  <c r="AD92" i="7"/>
  <c r="AC92" i="7"/>
  <c r="AB92" i="7"/>
  <c r="AA92" i="7"/>
  <c r="AH91" i="7"/>
  <c r="AG91" i="7"/>
  <c r="AF91" i="7"/>
  <c r="AE91" i="7"/>
  <c r="AD91" i="7"/>
  <c r="AS91" i="7" s="1"/>
  <c r="AC91" i="7"/>
  <c r="AB91" i="7"/>
  <c r="AA91" i="7"/>
  <c r="AH90" i="7"/>
  <c r="AG90" i="7"/>
  <c r="AF90" i="7"/>
  <c r="AE90" i="7"/>
  <c r="AD90" i="7"/>
  <c r="AC90" i="7"/>
  <c r="AB90" i="7"/>
  <c r="AA90" i="7"/>
  <c r="AH89" i="7"/>
  <c r="AG89" i="7"/>
  <c r="AF89" i="7"/>
  <c r="AE89" i="7"/>
  <c r="AD89" i="7"/>
  <c r="AC89" i="7"/>
  <c r="AB89" i="7"/>
  <c r="AA89" i="7"/>
  <c r="AH88" i="7"/>
  <c r="AG88" i="7"/>
  <c r="AF88" i="7"/>
  <c r="AE88" i="7"/>
  <c r="AD88" i="7"/>
  <c r="AC88" i="7"/>
  <c r="AB88" i="7"/>
  <c r="AA88" i="7"/>
  <c r="AH87" i="7"/>
  <c r="AG87" i="7"/>
  <c r="AF87" i="7"/>
  <c r="AE87" i="7"/>
  <c r="AD87" i="7"/>
  <c r="AS87" i="7" s="1"/>
  <c r="AC87" i="7"/>
  <c r="AB87" i="7"/>
  <c r="AA87" i="7"/>
  <c r="AH86" i="7"/>
  <c r="AG86" i="7"/>
  <c r="AF86" i="7"/>
  <c r="AE86" i="7"/>
  <c r="AD86" i="7"/>
  <c r="AC86" i="7"/>
  <c r="AB86" i="7"/>
  <c r="AA86" i="7"/>
  <c r="AH85" i="7"/>
  <c r="AG85" i="7"/>
  <c r="AF85" i="7"/>
  <c r="AE85" i="7"/>
  <c r="AD85" i="7"/>
  <c r="AS85" i="7" s="1"/>
  <c r="AC85" i="7"/>
  <c r="AB85" i="7"/>
  <c r="AA85" i="7"/>
  <c r="AH84" i="7"/>
  <c r="AG84" i="7"/>
  <c r="AF84" i="7"/>
  <c r="AE84" i="7"/>
  <c r="AD84" i="7"/>
  <c r="AC84" i="7"/>
  <c r="AB84" i="7"/>
  <c r="AA84" i="7"/>
  <c r="AH83" i="7"/>
  <c r="AG83" i="7"/>
  <c r="AF83" i="7"/>
  <c r="AE83" i="7"/>
  <c r="AD83" i="7"/>
  <c r="AS83" i="7" s="1"/>
  <c r="AC83" i="7"/>
  <c r="AB83" i="7"/>
  <c r="AA83" i="7"/>
  <c r="AH82" i="7"/>
  <c r="AG82" i="7"/>
  <c r="AF82" i="7"/>
  <c r="AE82" i="7"/>
  <c r="AD82" i="7"/>
  <c r="AC82" i="7"/>
  <c r="AB82" i="7"/>
  <c r="AA82" i="7"/>
  <c r="AH81" i="7"/>
  <c r="AG81" i="7"/>
  <c r="AF81" i="7"/>
  <c r="AE81" i="7"/>
  <c r="AD81" i="7"/>
  <c r="AS81" i="7" s="1"/>
  <c r="AC81" i="7"/>
  <c r="AB81" i="7"/>
  <c r="AA81" i="7"/>
  <c r="AH80" i="7"/>
  <c r="AG80" i="7"/>
  <c r="AF80" i="7"/>
  <c r="AE80" i="7"/>
  <c r="AD80" i="7"/>
  <c r="AC80" i="7"/>
  <c r="AB80" i="7"/>
  <c r="AA80" i="7"/>
  <c r="AH79" i="7"/>
  <c r="AG79" i="7"/>
  <c r="AF79" i="7"/>
  <c r="AE79" i="7"/>
  <c r="AD79" i="7"/>
  <c r="AS79" i="7" s="1"/>
  <c r="AC79" i="7"/>
  <c r="AB79" i="7"/>
  <c r="AA79" i="7"/>
  <c r="AH78" i="7"/>
  <c r="AG78" i="7"/>
  <c r="AF78" i="7"/>
  <c r="AE78" i="7"/>
  <c r="AD78" i="7"/>
  <c r="AC78" i="7"/>
  <c r="AB78" i="7"/>
  <c r="AA78" i="7"/>
  <c r="AH77" i="7"/>
  <c r="AG77" i="7"/>
  <c r="AF77" i="7"/>
  <c r="AE77" i="7"/>
  <c r="AD77" i="7"/>
  <c r="AS77" i="7" s="1"/>
  <c r="AC77" i="7"/>
  <c r="AB77" i="7"/>
  <c r="AA77" i="7"/>
  <c r="AH76" i="7"/>
  <c r="AG76" i="7"/>
  <c r="AF76" i="7"/>
  <c r="AE76" i="7"/>
  <c r="AD76" i="7"/>
  <c r="AC76" i="7"/>
  <c r="AB76" i="7"/>
  <c r="AA76" i="7"/>
  <c r="AH75" i="7"/>
  <c r="AG75" i="7"/>
  <c r="AF75" i="7"/>
  <c r="AE75" i="7"/>
  <c r="AD75" i="7"/>
  <c r="AS75" i="7" s="1"/>
  <c r="AC75" i="7"/>
  <c r="AB75" i="7"/>
  <c r="AA75" i="7"/>
  <c r="AH74" i="7"/>
  <c r="AG74" i="7"/>
  <c r="AF74" i="7"/>
  <c r="AE74" i="7"/>
  <c r="AD74" i="7"/>
  <c r="AC74" i="7"/>
  <c r="AB74" i="7"/>
  <c r="AA74" i="7"/>
  <c r="AH73" i="7"/>
  <c r="AG73" i="7"/>
  <c r="AF73" i="7"/>
  <c r="AE73" i="7"/>
  <c r="AD73" i="7"/>
  <c r="AS73" i="7" s="1"/>
  <c r="AC73" i="7"/>
  <c r="AB73" i="7"/>
  <c r="AA73" i="7"/>
  <c r="AH72" i="7"/>
  <c r="AG72" i="7"/>
  <c r="AF72" i="7"/>
  <c r="AE72" i="7"/>
  <c r="AD72" i="7"/>
  <c r="AC72" i="7"/>
  <c r="AB72" i="7"/>
  <c r="AA72" i="7"/>
  <c r="AH71" i="7"/>
  <c r="AG71" i="7"/>
  <c r="AF71" i="7"/>
  <c r="AE71" i="7"/>
  <c r="AD71" i="7"/>
  <c r="AS71" i="7" s="1"/>
  <c r="AC71" i="7"/>
  <c r="AB71" i="7"/>
  <c r="AA71" i="7"/>
  <c r="AH70" i="7"/>
  <c r="AG70" i="7"/>
  <c r="AF70" i="7"/>
  <c r="AE70" i="7"/>
  <c r="AD70" i="7"/>
  <c r="AC70" i="7"/>
  <c r="AB70" i="7"/>
  <c r="AA70" i="7"/>
  <c r="AH69" i="7"/>
  <c r="AG69" i="7"/>
  <c r="AF69" i="7"/>
  <c r="AE69" i="7"/>
  <c r="AD69" i="7"/>
  <c r="AS69" i="7" s="1"/>
  <c r="AC69" i="7"/>
  <c r="AB69" i="7"/>
  <c r="AA69" i="7"/>
  <c r="AH68" i="7"/>
  <c r="AG68" i="7"/>
  <c r="AF68" i="7"/>
  <c r="AE68" i="7"/>
  <c r="AD68" i="7"/>
  <c r="AC68" i="7"/>
  <c r="AB68" i="7"/>
  <c r="AA68" i="7"/>
  <c r="AH67" i="7"/>
  <c r="AG67" i="7"/>
  <c r="AF67" i="7"/>
  <c r="AE67" i="7"/>
  <c r="AD67" i="7"/>
  <c r="AS67" i="7" s="1"/>
  <c r="AC67" i="7"/>
  <c r="AB67" i="7"/>
  <c r="AA67" i="7"/>
  <c r="AH66" i="7"/>
  <c r="AG66" i="7"/>
  <c r="AF66" i="7"/>
  <c r="AE66" i="7"/>
  <c r="AD66" i="7"/>
  <c r="AC66" i="7"/>
  <c r="AB66" i="7"/>
  <c r="AA66" i="7"/>
  <c r="AH65" i="7"/>
  <c r="AG65" i="7"/>
  <c r="AF65" i="7"/>
  <c r="AE65" i="7"/>
  <c r="AD65" i="7"/>
  <c r="AS65" i="7" s="1"/>
  <c r="AC65" i="7"/>
  <c r="AB65" i="7"/>
  <c r="AA65" i="7"/>
  <c r="AH64" i="7"/>
  <c r="AG64" i="7"/>
  <c r="AF64" i="7"/>
  <c r="AE64" i="7"/>
  <c r="AD64" i="7"/>
  <c r="AC64" i="7"/>
  <c r="AB64" i="7"/>
  <c r="AA64" i="7"/>
  <c r="AH63" i="7"/>
  <c r="AG63" i="7"/>
  <c r="AF63" i="7"/>
  <c r="AE63" i="7"/>
  <c r="AD63" i="7"/>
  <c r="AS63" i="7" s="1"/>
  <c r="AC63" i="7"/>
  <c r="AB63" i="7"/>
  <c r="AA63" i="7"/>
  <c r="AH62" i="7"/>
  <c r="AG62" i="7"/>
  <c r="AF62" i="7"/>
  <c r="AE62" i="7"/>
  <c r="AD62" i="7"/>
  <c r="AC62" i="7"/>
  <c r="AB62" i="7"/>
  <c r="AA62" i="7"/>
  <c r="AH61" i="7"/>
  <c r="AG61" i="7"/>
  <c r="AF61" i="7"/>
  <c r="AE61" i="7"/>
  <c r="AD61" i="7"/>
  <c r="AS61" i="7" s="1"/>
  <c r="AC61" i="7"/>
  <c r="AB61" i="7"/>
  <c r="AA61" i="7"/>
  <c r="AH60" i="7"/>
  <c r="AG60" i="7"/>
  <c r="AF60" i="7"/>
  <c r="AE60" i="7"/>
  <c r="AD60" i="7"/>
  <c r="AC60" i="7"/>
  <c r="AB60" i="7"/>
  <c r="AA60" i="7"/>
  <c r="AH59" i="7"/>
  <c r="AG59" i="7"/>
  <c r="AF59" i="7"/>
  <c r="AE59" i="7"/>
  <c r="AD59" i="7"/>
  <c r="AS59" i="7" s="1"/>
  <c r="AC59" i="7"/>
  <c r="AB59" i="7"/>
  <c r="AA59" i="7"/>
  <c r="AH58" i="7"/>
  <c r="AG58" i="7"/>
  <c r="AF58" i="7"/>
  <c r="AE58" i="7"/>
  <c r="AD58" i="7"/>
  <c r="AC58" i="7"/>
  <c r="AB58" i="7"/>
  <c r="AA58" i="7"/>
  <c r="AH57" i="7"/>
  <c r="AG57" i="7"/>
  <c r="AF57" i="7"/>
  <c r="AE57" i="7"/>
  <c r="AD57" i="7"/>
  <c r="AC57" i="7"/>
  <c r="AB57" i="7"/>
  <c r="AA57" i="7"/>
  <c r="AH56" i="7"/>
  <c r="AG56" i="7"/>
  <c r="AF56" i="7"/>
  <c r="AE56" i="7"/>
  <c r="AD56" i="7"/>
  <c r="AC56" i="7"/>
  <c r="AB56" i="7"/>
  <c r="AA56" i="7"/>
  <c r="AH55" i="7"/>
  <c r="AG55" i="7"/>
  <c r="AF55" i="7"/>
  <c r="AE55" i="7"/>
  <c r="AD55" i="7"/>
  <c r="AS55" i="7" s="1"/>
  <c r="AC55" i="7"/>
  <c r="AB55" i="7"/>
  <c r="AA55" i="7"/>
  <c r="AH54" i="7"/>
  <c r="AG54" i="7"/>
  <c r="AF54" i="7"/>
  <c r="AE54" i="7"/>
  <c r="AD54" i="7"/>
  <c r="AC54" i="7"/>
  <c r="AB54" i="7"/>
  <c r="AA54" i="7"/>
  <c r="AH53" i="7"/>
  <c r="AG53" i="7"/>
  <c r="AF53" i="7"/>
  <c r="AE53" i="7"/>
  <c r="AD53" i="7"/>
  <c r="AS53" i="7" s="1"/>
  <c r="AC53" i="7"/>
  <c r="AB53" i="7"/>
  <c r="AA53" i="7"/>
  <c r="AH52" i="7"/>
  <c r="AG52" i="7"/>
  <c r="AF52" i="7"/>
  <c r="AE52" i="7"/>
  <c r="AD52" i="7"/>
  <c r="AC52" i="7"/>
  <c r="AB52" i="7"/>
  <c r="AA52" i="7"/>
  <c r="AH51" i="7"/>
  <c r="AG51" i="7"/>
  <c r="AF51" i="7"/>
  <c r="AE51" i="7"/>
  <c r="AD51" i="7"/>
  <c r="AS51" i="7" s="1"/>
  <c r="AC51" i="7"/>
  <c r="AB51" i="7"/>
  <c r="AA51" i="7"/>
  <c r="AH50" i="7"/>
  <c r="AG50" i="7"/>
  <c r="AF50" i="7"/>
  <c r="AE50" i="7"/>
  <c r="AD50" i="7"/>
  <c r="AC50" i="7"/>
  <c r="AB50" i="7"/>
  <c r="AA50" i="7"/>
  <c r="AH49" i="7"/>
  <c r="AG49" i="7"/>
  <c r="AF49" i="7"/>
  <c r="AE49" i="7"/>
  <c r="AD49" i="7"/>
  <c r="AS49" i="7" s="1"/>
  <c r="AC49" i="7"/>
  <c r="AB49" i="7"/>
  <c r="AA49" i="7"/>
  <c r="AH48" i="7"/>
  <c r="AG48" i="7"/>
  <c r="AF48" i="7"/>
  <c r="AE48" i="7"/>
  <c r="AD48" i="7"/>
  <c r="AC48" i="7"/>
  <c r="AB48" i="7"/>
  <c r="AA48" i="7"/>
  <c r="AH47" i="7"/>
  <c r="AG47" i="7"/>
  <c r="AF47" i="7"/>
  <c r="AE47" i="7"/>
  <c r="AD47" i="7"/>
  <c r="AS47" i="7" s="1"/>
  <c r="AC47" i="7"/>
  <c r="AB47" i="7"/>
  <c r="AA47" i="7"/>
  <c r="AH46" i="7"/>
  <c r="AG46" i="7"/>
  <c r="AF46" i="7"/>
  <c r="AE46" i="7"/>
  <c r="AD46" i="7"/>
  <c r="AC46" i="7"/>
  <c r="AB46" i="7"/>
  <c r="AA46" i="7"/>
  <c r="AH45" i="7"/>
  <c r="AG45" i="7"/>
  <c r="AF45" i="7"/>
  <c r="AE45" i="7"/>
  <c r="AD45" i="7"/>
  <c r="AS45" i="7" s="1"/>
  <c r="AC45" i="7"/>
  <c r="AB45" i="7"/>
  <c r="AA45" i="7"/>
  <c r="AH44" i="7"/>
  <c r="AG44" i="7"/>
  <c r="AF44" i="7"/>
  <c r="AE44" i="7"/>
  <c r="AD44" i="7"/>
  <c r="AC44" i="7"/>
  <c r="AB44" i="7"/>
  <c r="AA44" i="7"/>
  <c r="AH43" i="7"/>
  <c r="AG43" i="7"/>
  <c r="AF43" i="7"/>
  <c r="AE43" i="7"/>
  <c r="AD43" i="7"/>
  <c r="AS43" i="7" s="1"/>
  <c r="AC43" i="7"/>
  <c r="AB43" i="7"/>
  <c r="AA43" i="7"/>
  <c r="AH42" i="7"/>
  <c r="AG42" i="7"/>
  <c r="AF42" i="7"/>
  <c r="AE42" i="7"/>
  <c r="AD42" i="7"/>
  <c r="AC42" i="7"/>
  <c r="AB42" i="7"/>
  <c r="AA42" i="7"/>
  <c r="AH41" i="7"/>
  <c r="AG41" i="7"/>
  <c r="AF41" i="7"/>
  <c r="AE41" i="7"/>
  <c r="AD41" i="7"/>
  <c r="AS41" i="7" s="1"/>
  <c r="AC41" i="7"/>
  <c r="AB41" i="7"/>
  <c r="AA41" i="7"/>
  <c r="AH40" i="7"/>
  <c r="AG40" i="7"/>
  <c r="AF40" i="7"/>
  <c r="AE40" i="7"/>
  <c r="AD40" i="7"/>
  <c r="AC40" i="7"/>
  <c r="AB40" i="7"/>
  <c r="AA40" i="7"/>
  <c r="AH38" i="7"/>
  <c r="AG38" i="7"/>
  <c r="AF38" i="7"/>
  <c r="AE38" i="7"/>
  <c r="AD38" i="7"/>
  <c r="AC38" i="7"/>
  <c r="AB38" i="7"/>
  <c r="AA38" i="7"/>
  <c r="AH37" i="7"/>
  <c r="AG37" i="7"/>
  <c r="AF37" i="7"/>
  <c r="AE37" i="7"/>
  <c r="AD37" i="7"/>
  <c r="AC37" i="7"/>
  <c r="AB37" i="7"/>
  <c r="AA37" i="7"/>
  <c r="AH36" i="7"/>
  <c r="AG36" i="7"/>
  <c r="AF36" i="7"/>
  <c r="AE36" i="7"/>
  <c r="AD36" i="7"/>
  <c r="AC36" i="7"/>
  <c r="AB36" i="7"/>
  <c r="AA36" i="7"/>
  <c r="AH35" i="7"/>
  <c r="AG35" i="7"/>
  <c r="AF35" i="7"/>
  <c r="AE35" i="7"/>
  <c r="AD35" i="7"/>
  <c r="AC35" i="7"/>
  <c r="AB35" i="7"/>
  <c r="AA35" i="7"/>
  <c r="AH34" i="7"/>
  <c r="AG34" i="7"/>
  <c r="AF34" i="7"/>
  <c r="AE34" i="7"/>
  <c r="AD34" i="7"/>
  <c r="AC34" i="7"/>
  <c r="AB34" i="7"/>
  <c r="AA34" i="7"/>
  <c r="AH33" i="7"/>
  <c r="AG33" i="7"/>
  <c r="AF33" i="7"/>
  <c r="AE33" i="7"/>
  <c r="AD33" i="7"/>
  <c r="AC33" i="7"/>
  <c r="AB33" i="7"/>
  <c r="AA33" i="7"/>
  <c r="AH32" i="7"/>
  <c r="AG32" i="7"/>
  <c r="AF32" i="7"/>
  <c r="AE32" i="7"/>
  <c r="AD32" i="7"/>
  <c r="AC32" i="7"/>
  <c r="AB32" i="7"/>
  <c r="AA32" i="7"/>
  <c r="AH31" i="7"/>
  <c r="AG31" i="7"/>
  <c r="AF31" i="7"/>
  <c r="AE31" i="7"/>
  <c r="AD31" i="7"/>
  <c r="AC31" i="7"/>
  <c r="AB31" i="7"/>
  <c r="AA31" i="7"/>
  <c r="AH29" i="7"/>
  <c r="AG29" i="7"/>
  <c r="AF29" i="7"/>
  <c r="AE29" i="7"/>
  <c r="AD29" i="7"/>
  <c r="AS29" i="7" s="1"/>
  <c r="AC29" i="7"/>
  <c r="AB29" i="7"/>
  <c r="AA29" i="7"/>
  <c r="AH28" i="7"/>
  <c r="AG28" i="7"/>
  <c r="AF28" i="7"/>
  <c r="AE28" i="7"/>
  <c r="AD28" i="7"/>
  <c r="AC28" i="7"/>
  <c r="AB28" i="7"/>
  <c r="AA28" i="7"/>
  <c r="AH27" i="7"/>
  <c r="AG27" i="7"/>
  <c r="AF27" i="7"/>
  <c r="AE27" i="7"/>
  <c r="AD27" i="7"/>
  <c r="AS27" i="7" s="1"/>
  <c r="AC27" i="7"/>
  <c r="AB27" i="7"/>
  <c r="AA27" i="7"/>
  <c r="AH26" i="7"/>
  <c r="AG26" i="7"/>
  <c r="AF26" i="7"/>
  <c r="AE26" i="7"/>
  <c r="AD26" i="7"/>
  <c r="AC26" i="7"/>
  <c r="AB26" i="7"/>
  <c r="AA26" i="7"/>
  <c r="AH25" i="7"/>
  <c r="AG25" i="7"/>
  <c r="AF25" i="7"/>
  <c r="AE25" i="7"/>
  <c r="AD25" i="7"/>
  <c r="AS25" i="7" s="1"/>
  <c r="AC25" i="7"/>
  <c r="AB25" i="7"/>
  <c r="AA25" i="7"/>
  <c r="AH24" i="7"/>
  <c r="AG24" i="7"/>
  <c r="AF24" i="7"/>
  <c r="AE24" i="7"/>
  <c r="AD24" i="7"/>
  <c r="AC24" i="7"/>
  <c r="AB24" i="7"/>
  <c r="AA24" i="7"/>
  <c r="AH23" i="7"/>
  <c r="AG23" i="7"/>
  <c r="AF23" i="7"/>
  <c r="AE23" i="7"/>
  <c r="AD23" i="7"/>
  <c r="AS23" i="7" s="1"/>
  <c r="AC23" i="7"/>
  <c r="AB23" i="7"/>
  <c r="AA23" i="7"/>
  <c r="AH22" i="7"/>
  <c r="AG22" i="7"/>
  <c r="AF22" i="7"/>
  <c r="AE22" i="7"/>
  <c r="AD22" i="7"/>
  <c r="AC22" i="7"/>
  <c r="AB22" i="7"/>
  <c r="AA22" i="7"/>
  <c r="AH21" i="7"/>
  <c r="AG21" i="7"/>
  <c r="AF21" i="7"/>
  <c r="AE21" i="7"/>
  <c r="AD21" i="7"/>
  <c r="AS21" i="7" s="1"/>
  <c r="AC21" i="7"/>
  <c r="AB21" i="7"/>
  <c r="AA21" i="7"/>
  <c r="AH20" i="7"/>
  <c r="AG20" i="7"/>
  <c r="AF20" i="7"/>
  <c r="AE20" i="7"/>
  <c r="AD20" i="7"/>
  <c r="AC20" i="7"/>
  <c r="AB20" i="7"/>
  <c r="AA20" i="7"/>
  <c r="AH19" i="7"/>
  <c r="AG19" i="7"/>
  <c r="AF19" i="7"/>
  <c r="AE19" i="7"/>
  <c r="AD19" i="7"/>
  <c r="AS19" i="7" s="1"/>
  <c r="AC19" i="7"/>
  <c r="AB19" i="7"/>
  <c r="AA19" i="7"/>
  <c r="AH18" i="7"/>
  <c r="AG18" i="7"/>
  <c r="AF18" i="7"/>
  <c r="AE18" i="7"/>
  <c r="AD18" i="7"/>
  <c r="AC18" i="7"/>
  <c r="AB18" i="7"/>
  <c r="AA18" i="7"/>
  <c r="AH17" i="7"/>
  <c r="AG17" i="7"/>
  <c r="AF17" i="7"/>
  <c r="AE17" i="7"/>
  <c r="AD17" i="7"/>
  <c r="AS17" i="7" s="1"/>
  <c r="AC17" i="7"/>
  <c r="AB17" i="7"/>
  <c r="AA17" i="7"/>
  <c r="AH16" i="7"/>
  <c r="AG16" i="7"/>
  <c r="AF16" i="7"/>
  <c r="AE16" i="7"/>
  <c r="AD16" i="7"/>
  <c r="AC16" i="7"/>
  <c r="AB16" i="7"/>
  <c r="AA16" i="7"/>
  <c r="AH15" i="7"/>
  <c r="AG15" i="7"/>
  <c r="AF15" i="7"/>
  <c r="AE15" i="7"/>
  <c r="AD15" i="7"/>
  <c r="AS15" i="7" s="1"/>
  <c r="AC15" i="7"/>
  <c r="AB15" i="7"/>
  <c r="AA15" i="7"/>
  <c r="AH14" i="7"/>
  <c r="AG14" i="7"/>
  <c r="AF14" i="7"/>
  <c r="AE14" i="7"/>
  <c r="AD14" i="7"/>
  <c r="AC14" i="7"/>
  <c r="AB14" i="7"/>
  <c r="AA14" i="7"/>
  <c r="AH13" i="7"/>
  <c r="AG13" i="7"/>
  <c r="AF13" i="7"/>
  <c r="AE13" i="7"/>
  <c r="AD13" i="7"/>
  <c r="AS13" i="7" s="1"/>
  <c r="AC13" i="7"/>
  <c r="AB13" i="7"/>
  <c r="AA13" i="7"/>
  <c r="AH12" i="7"/>
  <c r="AG12" i="7"/>
  <c r="AF12" i="7"/>
  <c r="AE12" i="7"/>
  <c r="AD12" i="7"/>
  <c r="AC12" i="7"/>
  <c r="AB12" i="7"/>
  <c r="AA12" i="7"/>
  <c r="AH11" i="7"/>
  <c r="AG11" i="7"/>
  <c r="AF11" i="7"/>
  <c r="AE11" i="7"/>
  <c r="AD11" i="7"/>
  <c r="AS11" i="7" s="1"/>
  <c r="AC11" i="7"/>
  <c r="AB11" i="7"/>
  <c r="AA11" i="7"/>
  <c r="AH10" i="7"/>
  <c r="AG10" i="7"/>
  <c r="AF10" i="7"/>
  <c r="AE10" i="7"/>
  <c r="AD10" i="7"/>
  <c r="AC10" i="7"/>
  <c r="AB10" i="7"/>
  <c r="AA10" i="7"/>
  <c r="AH9" i="7"/>
  <c r="AG9" i="7"/>
  <c r="AF9" i="7"/>
  <c r="AE9" i="7"/>
  <c r="AD9" i="7"/>
  <c r="AS9" i="7" s="1"/>
  <c r="AC9" i="7"/>
  <c r="AB9" i="7"/>
  <c r="AA9" i="7"/>
  <c r="AH8" i="7"/>
  <c r="AG8" i="7"/>
  <c r="AF8" i="7"/>
  <c r="AE8" i="7"/>
  <c r="AD8" i="7"/>
  <c r="AC8" i="7"/>
  <c r="AB8" i="7"/>
  <c r="AA8" i="7"/>
  <c r="AH7" i="7"/>
  <c r="AG7" i="7"/>
  <c r="AF7" i="7"/>
  <c r="AE7" i="7"/>
  <c r="AD7" i="7"/>
  <c r="AS7" i="7" s="1"/>
  <c r="AC7" i="7"/>
  <c r="AB7" i="7"/>
  <c r="AA7" i="7"/>
  <c r="AH6" i="7"/>
  <c r="AG6" i="7"/>
  <c r="AF6" i="7"/>
  <c r="AE6" i="7"/>
  <c r="AD6" i="7"/>
  <c r="AC6" i="7"/>
  <c r="AB6" i="7"/>
  <c r="AA6" i="7"/>
  <c r="AH5" i="7"/>
  <c r="AG5" i="7"/>
  <c r="AF5" i="7"/>
  <c r="AE5" i="7"/>
  <c r="AD5" i="7"/>
  <c r="AS5" i="7" s="1"/>
  <c r="AC5" i="7"/>
  <c r="AB5" i="7"/>
  <c r="AA5" i="7"/>
  <c r="AH4" i="7"/>
  <c r="AG4" i="7"/>
  <c r="AF4" i="7"/>
  <c r="AE4" i="7"/>
  <c r="AD4" i="7"/>
  <c r="AC4" i="7"/>
  <c r="AB4" i="7"/>
  <c r="AA4" i="7"/>
  <c r="AH3" i="7"/>
  <c r="AG3" i="7"/>
  <c r="AF3" i="7"/>
  <c r="AE3" i="7"/>
  <c r="AD3" i="7"/>
  <c r="AS3" i="7" s="1"/>
  <c r="AC3" i="7"/>
  <c r="AB3" i="7"/>
  <c r="AA3" i="7"/>
  <c r="E3" i="9" l="1"/>
  <c r="E5" i="9"/>
  <c r="E7" i="9"/>
  <c r="E9" i="9"/>
  <c r="E11" i="9"/>
  <c r="E13" i="9"/>
  <c r="E15" i="9"/>
  <c r="E17" i="9"/>
  <c r="E19" i="9"/>
  <c r="E21" i="9"/>
  <c r="E23" i="9"/>
  <c r="E25" i="9"/>
  <c r="E27" i="9"/>
  <c r="E29" i="9"/>
  <c r="E31" i="9"/>
  <c r="E33" i="9"/>
  <c r="E35" i="9"/>
  <c r="E37" i="9"/>
  <c r="E39" i="9"/>
  <c r="E41" i="9"/>
  <c r="E43" i="9"/>
  <c r="E45" i="9"/>
  <c r="E47" i="9"/>
  <c r="E49" i="9"/>
  <c r="E51" i="9"/>
  <c r="E53" i="9"/>
  <c r="E55" i="9"/>
  <c r="E57" i="9"/>
  <c r="F5" i="15"/>
  <c r="H10" i="15"/>
  <c r="E16" i="15"/>
  <c r="F21" i="15"/>
  <c r="H26" i="15"/>
  <c r="E32" i="15"/>
  <c r="G3" i="9"/>
  <c r="G5" i="9"/>
  <c r="G7" i="9"/>
  <c r="G9" i="9"/>
  <c r="G11" i="9"/>
  <c r="G13" i="9"/>
  <c r="G15" i="9"/>
  <c r="G17" i="9"/>
  <c r="G19" i="9"/>
  <c r="G21" i="9"/>
  <c r="G23" i="9"/>
  <c r="G25" i="9"/>
  <c r="G27" i="9"/>
  <c r="G29" i="9"/>
  <c r="G31" i="9"/>
  <c r="G33" i="9"/>
  <c r="G35" i="9"/>
  <c r="G37" i="9"/>
  <c r="G39" i="9"/>
  <c r="G41" i="9"/>
  <c r="G43" i="9"/>
  <c r="G45" i="9"/>
  <c r="G47" i="9"/>
  <c r="G49" i="9"/>
  <c r="G51" i="9"/>
  <c r="G53" i="9"/>
  <c r="G55" i="9"/>
  <c r="G57" i="9"/>
  <c r="C59" i="9"/>
  <c r="H5" i="15"/>
  <c r="E11" i="15"/>
  <c r="F16" i="15"/>
  <c r="H21" i="15"/>
  <c r="E27" i="15"/>
  <c r="F32" i="15"/>
  <c r="F15" i="9"/>
  <c r="F31" i="9"/>
  <c r="F47" i="9"/>
  <c r="F34" i="9"/>
  <c r="F35" i="9"/>
  <c r="F51" i="9"/>
  <c r="F6" i="9"/>
  <c r="F55" i="9"/>
  <c r="F40" i="9"/>
  <c r="F41" i="9"/>
  <c r="F10" i="9"/>
  <c r="F12" i="9"/>
  <c r="F46" i="9"/>
  <c r="F16" i="9"/>
  <c r="F32" i="9"/>
  <c r="F48" i="9"/>
  <c r="F49" i="9"/>
  <c r="F50" i="9"/>
  <c r="F19" i="9"/>
  <c r="F36" i="9"/>
  <c r="F52" i="9"/>
  <c r="F5" i="9"/>
  <c r="F39" i="9"/>
  <c r="F8" i="9"/>
  <c r="F26" i="9"/>
  <c r="F43" i="9"/>
  <c r="F44" i="9"/>
  <c r="F14" i="9"/>
  <c r="F17" i="9"/>
  <c r="F33" i="9"/>
  <c r="F20" i="9"/>
  <c r="F21" i="9"/>
  <c r="F22" i="9"/>
  <c r="F54" i="9"/>
  <c r="F7" i="9"/>
  <c r="F24" i="9"/>
  <c r="F25" i="9"/>
  <c r="F57" i="9"/>
  <c r="F58" i="9"/>
  <c r="F11" i="9"/>
  <c r="F18" i="9"/>
  <c r="F53" i="9"/>
  <c r="F38" i="9"/>
  <c r="F23" i="9"/>
  <c r="F56" i="9"/>
  <c r="F9" i="9"/>
  <c r="F42" i="9"/>
  <c r="F27" i="9"/>
  <c r="F28" i="9"/>
  <c r="F29" i="9"/>
  <c r="F30" i="9"/>
  <c r="F3" i="9"/>
  <c r="F4" i="9"/>
  <c r="F59" i="9"/>
  <c r="F45" i="9"/>
  <c r="F37" i="9"/>
  <c r="F13" i="9"/>
  <c r="H3" i="9"/>
  <c r="H5" i="9"/>
  <c r="H7" i="9"/>
  <c r="H9" i="9"/>
  <c r="H11" i="9"/>
  <c r="H13" i="9"/>
  <c r="H15" i="9"/>
  <c r="H17" i="9"/>
  <c r="H19" i="9"/>
  <c r="H21" i="9"/>
  <c r="H23" i="9"/>
  <c r="H25" i="9"/>
  <c r="H27" i="9"/>
  <c r="H29" i="9"/>
  <c r="H31" i="9"/>
  <c r="H33" i="9"/>
  <c r="H35" i="9"/>
  <c r="H37" i="9"/>
  <c r="H39" i="9"/>
  <c r="H41" i="9"/>
  <c r="H43" i="9"/>
  <c r="H45" i="9"/>
  <c r="H47" i="9"/>
  <c r="H49" i="9"/>
  <c r="H51" i="9"/>
  <c r="H53" i="9"/>
  <c r="H55" i="9"/>
  <c r="H57" i="9"/>
  <c r="D59" i="9"/>
  <c r="E6" i="15"/>
  <c r="F11" i="15"/>
  <c r="H16" i="15"/>
  <c r="E22" i="15"/>
  <c r="F27" i="15"/>
  <c r="H32" i="15"/>
  <c r="E59" i="9"/>
  <c r="F6" i="15"/>
  <c r="H11" i="15"/>
  <c r="E17" i="15"/>
  <c r="F22" i="15"/>
  <c r="H27" i="15"/>
  <c r="E33" i="15"/>
  <c r="G59" i="9"/>
  <c r="H6" i="15"/>
  <c r="E12" i="15"/>
  <c r="F17" i="15"/>
  <c r="H22" i="15"/>
  <c r="E28" i="15"/>
  <c r="F33" i="15"/>
  <c r="E7" i="15"/>
  <c r="E23" i="15"/>
  <c r="C4" i="9"/>
  <c r="C6" i="9"/>
  <c r="C8" i="9"/>
  <c r="C10" i="9"/>
  <c r="C12" i="9"/>
  <c r="C14" i="9"/>
  <c r="C16" i="9"/>
  <c r="C18" i="9"/>
  <c r="C20" i="9"/>
  <c r="C22" i="9"/>
  <c r="C24" i="9"/>
  <c r="C26" i="9"/>
  <c r="C28" i="9"/>
  <c r="C30" i="9"/>
  <c r="C32" i="9"/>
  <c r="C34" i="9"/>
  <c r="C36" i="9"/>
  <c r="C38" i="9"/>
  <c r="C40" i="9"/>
  <c r="C42" i="9"/>
  <c r="C44" i="9"/>
  <c r="C46" i="9"/>
  <c r="C48" i="9"/>
  <c r="C50" i="9"/>
  <c r="C52" i="9"/>
  <c r="C54" i="9"/>
  <c r="C56" i="9"/>
  <c r="I59" i="9"/>
  <c r="F7" i="15"/>
  <c r="H12" i="15"/>
  <c r="E18" i="15"/>
  <c r="F23" i="15"/>
  <c r="H28" i="15"/>
  <c r="E34" i="15"/>
  <c r="G14" i="15"/>
  <c r="G30" i="15"/>
  <c r="G15" i="15"/>
  <c r="G16" i="15"/>
  <c r="G32" i="15"/>
  <c r="G17" i="15"/>
  <c r="G33" i="15"/>
  <c r="G18" i="15"/>
  <c r="G34" i="15"/>
  <c r="G3" i="15"/>
  <c r="G8" i="15"/>
  <c r="G11" i="15"/>
  <c r="G31" i="15"/>
  <c r="G19" i="15"/>
  <c r="G4" i="15"/>
  <c r="G20" i="15"/>
  <c r="G21" i="15"/>
  <c r="G6" i="15"/>
  <c r="G22" i="15"/>
  <c r="G7" i="15"/>
  <c r="G23" i="15"/>
  <c r="G24" i="15"/>
  <c r="G9" i="15"/>
  <c r="G25" i="15"/>
  <c r="G10" i="15"/>
  <c r="G27" i="15"/>
  <c r="G13" i="15"/>
  <c r="G5" i="15"/>
  <c r="G26" i="15"/>
  <c r="G28" i="15"/>
  <c r="G29" i="15"/>
  <c r="G12" i="15"/>
  <c r="D14" i="9"/>
  <c r="D16" i="9"/>
  <c r="D18" i="9"/>
  <c r="D20" i="9"/>
  <c r="D22" i="9"/>
  <c r="D24" i="9"/>
  <c r="D26" i="9"/>
  <c r="D28" i="9"/>
  <c r="D30" i="9"/>
  <c r="D32" i="9"/>
  <c r="D34" i="9"/>
  <c r="D36" i="9"/>
  <c r="D38" i="9"/>
  <c r="D40" i="9"/>
  <c r="D42" i="9"/>
  <c r="D44" i="9"/>
  <c r="D46" i="9"/>
  <c r="D48" i="9"/>
  <c r="D50" i="9"/>
  <c r="D52" i="9"/>
  <c r="D54" i="9"/>
  <c r="D56" i="9"/>
  <c r="H7" i="15"/>
  <c r="E13" i="15"/>
  <c r="F18" i="15"/>
  <c r="H23" i="15"/>
  <c r="E29" i="15"/>
  <c r="F34" i="15"/>
  <c r="L3" i="15"/>
  <c r="L19" i="15"/>
  <c r="L20" i="15"/>
  <c r="L5" i="15"/>
  <c r="L21" i="15"/>
  <c r="L23" i="15"/>
  <c r="L24" i="15"/>
  <c r="L10" i="15"/>
  <c r="L28" i="15"/>
  <c r="L14" i="15"/>
  <c r="L18" i="15"/>
  <c r="L4" i="15"/>
  <c r="L22" i="15"/>
  <c r="L7" i="15"/>
  <c r="L8" i="15"/>
  <c r="L25" i="15"/>
  <c r="L12" i="15"/>
  <c r="L29" i="15"/>
  <c r="L30" i="15"/>
  <c r="L33" i="15"/>
  <c r="L9" i="15"/>
  <c r="L27" i="15"/>
  <c r="L13" i="15"/>
  <c r="L15" i="15"/>
  <c r="L32" i="15"/>
  <c r="L17" i="15"/>
  <c r="L6" i="15"/>
  <c r="L26" i="15"/>
  <c r="L11" i="15"/>
  <c r="L31" i="15"/>
  <c r="L16" i="15"/>
  <c r="L34" i="15"/>
  <c r="E4" i="9"/>
  <c r="E6" i="9"/>
  <c r="E8" i="9"/>
  <c r="E10" i="9"/>
  <c r="E12" i="9"/>
  <c r="E14" i="9"/>
  <c r="E16" i="9"/>
  <c r="E18" i="9"/>
  <c r="E20" i="9"/>
  <c r="E22" i="9"/>
  <c r="E24" i="9"/>
  <c r="E26" i="9"/>
  <c r="E28" i="9"/>
  <c r="E30" i="9"/>
  <c r="E32" i="9"/>
  <c r="E34" i="9"/>
  <c r="E36" i="9"/>
  <c r="E38" i="9"/>
  <c r="E40" i="9"/>
  <c r="E42" i="9"/>
  <c r="E44" i="9"/>
  <c r="E46" i="9"/>
  <c r="E48" i="9"/>
  <c r="E50" i="9"/>
  <c r="E52" i="9"/>
  <c r="E54" i="9"/>
  <c r="E56" i="9"/>
  <c r="K3" i="15"/>
  <c r="K19" i="15"/>
  <c r="K23" i="15"/>
  <c r="K10" i="15"/>
  <c r="K28" i="15"/>
  <c r="K14" i="15"/>
  <c r="K32" i="15"/>
  <c r="K4" i="15"/>
  <c r="K20" i="15"/>
  <c r="K21" i="15"/>
  <c r="K6" i="15"/>
  <c r="K22" i="15"/>
  <c r="K7" i="15"/>
  <c r="K8" i="15"/>
  <c r="K26" i="15"/>
  <c r="K12" i="15"/>
  <c r="K15" i="15"/>
  <c r="K33" i="15"/>
  <c r="K5" i="15"/>
  <c r="K24" i="15"/>
  <c r="K25" i="15"/>
  <c r="K11" i="15"/>
  <c r="K13" i="15"/>
  <c r="K31" i="15"/>
  <c r="K34" i="15"/>
  <c r="K9" i="15"/>
  <c r="K27" i="15"/>
  <c r="K29" i="15"/>
  <c r="K30" i="15"/>
  <c r="K17" i="15"/>
  <c r="K16" i="15"/>
  <c r="K18" i="15"/>
  <c r="E8" i="15"/>
  <c r="F13" i="15"/>
  <c r="H18" i="15"/>
  <c r="E24" i="15"/>
  <c r="F29" i="15"/>
  <c r="H34" i="15"/>
  <c r="G4" i="9"/>
  <c r="G6" i="9"/>
  <c r="G8" i="9"/>
  <c r="G10" i="9"/>
  <c r="G12" i="9"/>
  <c r="G14" i="9"/>
  <c r="G16" i="9"/>
  <c r="G18" i="9"/>
  <c r="G20" i="9"/>
  <c r="G22" i="9"/>
  <c r="G24" i="9"/>
  <c r="G26" i="9"/>
  <c r="G28" i="9"/>
  <c r="G30" i="9"/>
  <c r="G32" i="9"/>
  <c r="G34" i="9"/>
  <c r="G36" i="9"/>
  <c r="G38" i="9"/>
  <c r="G40" i="9"/>
  <c r="G42" i="9"/>
  <c r="G44" i="9"/>
  <c r="G46" i="9"/>
  <c r="G48" i="9"/>
  <c r="G50" i="9"/>
  <c r="G52" i="9"/>
  <c r="G54" i="9"/>
  <c r="G56" i="9"/>
  <c r="E3" i="15"/>
  <c r="F8" i="15"/>
  <c r="H13" i="15"/>
  <c r="E19" i="15"/>
  <c r="F24" i="15"/>
  <c r="H29" i="15"/>
  <c r="I3" i="15"/>
  <c r="I19" i="15"/>
  <c r="I21" i="15"/>
  <c r="I6" i="15"/>
  <c r="I23" i="15"/>
  <c r="I24" i="15"/>
  <c r="I9" i="15"/>
  <c r="I27" i="15"/>
  <c r="I29" i="15"/>
  <c r="I31" i="15"/>
  <c r="I18" i="15"/>
  <c r="I4" i="15"/>
  <c r="I20" i="15"/>
  <c r="I22" i="15"/>
  <c r="I7" i="15"/>
  <c r="I25" i="15"/>
  <c r="I26" i="15"/>
  <c r="I11" i="15"/>
  <c r="I13" i="15"/>
  <c r="I15" i="15"/>
  <c r="I17" i="15"/>
  <c r="I34" i="15"/>
  <c r="I5" i="15"/>
  <c r="I8" i="15"/>
  <c r="I10" i="15"/>
  <c r="I28" i="15"/>
  <c r="I30" i="15"/>
  <c r="I12" i="15"/>
  <c r="I14" i="15"/>
  <c r="I33" i="15"/>
  <c r="I16" i="15"/>
  <c r="I32" i="15"/>
  <c r="H4" i="9"/>
  <c r="H6" i="9"/>
  <c r="H8" i="9"/>
  <c r="H10" i="9"/>
  <c r="H12" i="9"/>
  <c r="H14" i="9"/>
  <c r="H16" i="9"/>
  <c r="H18" i="9"/>
  <c r="H20" i="9"/>
  <c r="H22" i="9"/>
  <c r="H24" i="9"/>
  <c r="H26" i="9"/>
  <c r="H28" i="9"/>
  <c r="H30" i="9"/>
  <c r="H32" i="9"/>
  <c r="H34" i="9"/>
  <c r="H36" i="9"/>
  <c r="H38" i="9"/>
  <c r="H40" i="9"/>
  <c r="H42" i="9"/>
  <c r="H44" i="9"/>
  <c r="H46" i="9"/>
  <c r="H48" i="9"/>
  <c r="H50" i="9"/>
  <c r="H52" i="9"/>
  <c r="H54" i="9"/>
  <c r="H56" i="9"/>
  <c r="F3" i="15"/>
  <c r="H8" i="15"/>
  <c r="E14" i="15"/>
  <c r="F19" i="15"/>
  <c r="H24" i="15"/>
  <c r="E30" i="15"/>
  <c r="J3" i="15"/>
  <c r="J19" i="15"/>
  <c r="J4" i="15"/>
  <c r="J20" i="15"/>
  <c r="J9" i="15"/>
  <c r="J11" i="15"/>
  <c r="J33" i="15"/>
  <c r="J5" i="15"/>
  <c r="J6" i="15"/>
  <c r="J23" i="15"/>
  <c r="J8" i="15"/>
  <c r="J25" i="15"/>
  <c r="J27" i="15"/>
  <c r="J29" i="15"/>
  <c r="J14" i="15"/>
  <c r="J18" i="15"/>
  <c r="J21" i="15"/>
  <c r="J7" i="15"/>
  <c r="J24" i="15"/>
  <c r="J10" i="15"/>
  <c r="J28" i="15"/>
  <c r="J13" i="15"/>
  <c r="J30" i="15"/>
  <c r="J16" i="15"/>
  <c r="J17" i="15"/>
  <c r="J22" i="15"/>
  <c r="J26" i="15"/>
  <c r="J12" i="15"/>
  <c r="J15" i="15"/>
  <c r="J32" i="15"/>
  <c r="J31" i="15"/>
  <c r="J34" i="15"/>
  <c r="I4" i="9"/>
  <c r="I6" i="9"/>
  <c r="I8" i="9"/>
  <c r="I10" i="9"/>
  <c r="I12" i="9"/>
  <c r="I14" i="9"/>
  <c r="I16" i="9"/>
  <c r="I18" i="9"/>
  <c r="I20" i="9"/>
  <c r="I22" i="9"/>
  <c r="I24" i="9"/>
  <c r="I26" i="9"/>
  <c r="I28" i="9"/>
  <c r="I30" i="9"/>
  <c r="I32" i="9"/>
  <c r="I34" i="9"/>
  <c r="I36" i="9"/>
  <c r="I38" i="9"/>
  <c r="I40" i="9"/>
  <c r="I42" i="9"/>
  <c r="I44" i="9"/>
  <c r="I46" i="9"/>
  <c r="I48" i="9"/>
  <c r="I50" i="9"/>
  <c r="I52" i="9"/>
  <c r="I54" i="9"/>
  <c r="I56" i="9"/>
  <c r="H3" i="15"/>
  <c r="E9" i="15"/>
  <c r="F14" i="15"/>
  <c r="H19" i="15"/>
  <c r="E25" i="15"/>
  <c r="F30" i="15"/>
  <c r="M3" i="15"/>
  <c r="M19" i="15"/>
  <c r="M20" i="15"/>
  <c r="M8" i="15"/>
  <c r="M10" i="15"/>
  <c r="M11" i="15"/>
  <c r="M28" i="15"/>
  <c r="M13" i="15"/>
  <c r="M18" i="15"/>
  <c r="M4" i="15"/>
  <c r="M5" i="15"/>
  <c r="M21" i="15"/>
  <c r="M6" i="15"/>
  <c r="M24" i="15"/>
  <c r="M25" i="15"/>
  <c r="M26" i="15"/>
  <c r="M31" i="15"/>
  <c r="M32" i="15"/>
  <c r="M22" i="15"/>
  <c r="M7" i="15"/>
  <c r="M23" i="15"/>
  <c r="M9" i="15"/>
  <c r="M27" i="15"/>
  <c r="M29" i="15"/>
  <c r="M17" i="15"/>
  <c r="M12" i="15"/>
  <c r="M30" i="15"/>
  <c r="M15" i="15"/>
  <c r="M16" i="15"/>
  <c r="M33" i="15"/>
  <c r="M14" i="15"/>
  <c r="M34" i="15"/>
  <c r="E4" i="15"/>
  <c r="F9" i="15"/>
  <c r="H14" i="15"/>
  <c r="E20" i="15"/>
  <c r="F25" i="15"/>
  <c r="H30" i="15"/>
  <c r="F4" i="15"/>
  <c r="H9" i="15"/>
  <c r="E15" i="15"/>
  <c r="AO33" i="14"/>
  <c r="AS145" i="7"/>
  <c r="AS147" i="7"/>
  <c r="AS149" i="7"/>
  <c r="AS151" i="7"/>
  <c r="AS153" i="7"/>
  <c r="AS155" i="7"/>
  <c r="AS157" i="7"/>
  <c r="AS159" i="7"/>
  <c r="AS161" i="7"/>
  <c r="AS163" i="7"/>
  <c r="AS165" i="7"/>
  <c r="AS167" i="7"/>
  <c r="AS169" i="7"/>
  <c r="AS171" i="7"/>
  <c r="AS173" i="7"/>
  <c r="AS175" i="7"/>
  <c r="AS177" i="7"/>
  <c r="AS179" i="7"/>
  <c r="AS181" i="7"/>
  <c r="AS183" i="7"/>
  <c r="AS31" i="7"/>
  <c r="AS33" i="7"/>
  <c r="AS35" i="7"/>
  <c r="AS37" i="7"/>
  <c r="AS187" i="7"/>
  <c r="AS189" i="7"/>
  <c r="AS191" i="7"/>
  <c r="AS193" i="7"/>
  <c r="AS195" i="7"/>
  <c r="AS197" i="7"/>
  <c r="AS199" i="7"/>
  <c r="AS201" i="7"/>
  <c r="AS203" i="7"/>
  <c r="AS205" i="7"/>
  <c r="AS207" i="7"/>
  <c r="AS209" i="7"/>
  <c r="AS211" i="7"/>
  <c r="AS213" i="7"/>
  <c r="AS215" i="7"/>
  <c r="AS217" i="7"/>
  <c r="AS219" i="7"/>
  <c r="AS221" i="7"/>
  <c r="AS223" i="7"/>
  <c r="AS225" i="7"/>
  <c r="AS227" i="7"/>
  <c r="AS229" i="7"/>
  <c r="AS231" i="7"/>
  <c r="AS233" i="7"/>
  <c r="AS235" i="7"/>
  <c r="AS237" i="7"/>
  <c r="AS241" i="7"/>
  <c r="AS243" i="7"/>
  <c r="AS245" i="7"/>
  <c r="AS247" i="7"/>
  <c r="AS249" i="7"/>
  <c r="AS251" i="7"/>
  <c r="AS253" i="7"/>
  <c r="AS255" i="7"/>
  <c r="AS257" i="7"/>
  <c r="AS259" i="7"/>
  <c r="AS261" i="7"/>
  <c r="AS263" i="7"/>
  <c r="AS265" i="7"/>
  <c r="AS267" i="7"/>
  <c r="AS269" i="7"/>
  <c r="AS271" i="7"/>
  <c r="AS273" i="7"/>
  <c r="AS275" i="7"/>
  <c r="AS277" i="7"/>
  <c r="AS279" i="7"/>
  <c r="AS281" i="7"/>
  <c r="AS283" i="7"/>
  <c r="AS285" i="7"/>
  <c r="AS287" i="7"/>
  <c r="AS289" i="7"/>
  <c r="AS291" i="7"/>
  <c r="AS293" i="7"/>
  <c r="AS295" i="7"/>
  <c r="AS297" i="7"/>
  <c r="AS299" i="7"/>
  <c r="AS301" i="7"/>
  <c r="AS303" i="7"/>
  <c r="AS305" i="7"/>
  <c r="AS307" i="7"/>
  <c r="AS309" i="7"/>
  <c r="AS311" i="7"/>
  <c r="AS313" i="7"/>
  <c r="AS315" i="7"/>
  <c r="AS317" i="7"/>
  <c r="AS319" i="7"/>
  <c r="AS321" i="7"/>
  <c r="AS323" i="7"/>
  <c r="AS325" i="7"/>
  <c r="AS327" i="7"/>
  <c r="AS329" i="7"/>
  <c r="AS331" i="7"/>
  <c r="AS333" i="7"/>
  <c r="AS335" i="7"/>
  <c r="AS337" i="7"/>
  <c r="AS339" i="7"/>
  <c r="AS341" i="7"/>
  <c r="AS343" i="7"/>
  <c r="AS345" i="7"/>
  <c r="AS347" i="7"/>
  <c r="AS349" i="7"/>
  <c r="AS351" i="7"/>
  <c r="AS353" i="7"/>
  <c r="AS355" i="7"/>
  <c r="AS357" i="7"/>
  <c r="AS359" i="7"/>
  <c r="AS361" i="7"/>
  <c r="AS363" i="7"/>
  <c r="AS365" i="7"/>
  <c r="AS367" i="7"/>
  <c r="AS369" i="7"/>
  <c r="AS371" i="7"/>
  <c r="AS373" i="7"/>
  <c r="AS375" i="7"/>
  <c r="AS377" i="7"/>
  <c r="AS379" i="7"/>
  <c r="AS381" i="7"/>
  <c r="AS383" i="7"/>
  <c r="AS385" i="7"/>
  <c r="AS387" i="7"/>
  <c r="AS389" i="7"/>
  <c r="AS391" i="7"/>
  <c r="AS393" i="7"/>
  <c r="AS395" i="7"/>
  <c r="AS397" i="7"/>
  <c r="AS399" i="7"/>
  <c r="AS403" i="7"/>
  <c r="AS405" i="7"/>
  <c r="AS407" i="7"/>
  <c r="AS409" i="7"/>
  <c r="AS411" i="7"/>
  <c r="AS413" i="7"/>
  <c r="AS415" i="7"/>
  <c r="AS417" i="7"/>
  <c r="AS419" i="7"/>
  <c r="AS421" i="7"/>
  <c r="AS423" i="7"/>
  <c r="AS425" i="7"/>
  <c r="AS427" i="7"/>
  <c r="AS429" i="7"/>
  <c r="AS431" i="7"/>
  <c r="AS433" i="7"/>
  <c r="AS435" i="7"/>
  <c r="AS437" i="7"/>
  <c r="AS439" i="7"/>
  <c r="AS441" i="7"/>
  <c r="AS443" i="7"/>
  <c r="AS445" i="7"/>
  <c r="AS447" i="7"/>
  <c r="AS449" i="7"/>
  <c r="AS451" i="7"/>
  <c r="AS453" i="7"/>
  <c r="AS455" i="7"/>
  <c r="AS457" i="7"/>
  <c r="AS459" i="7"/>
  <c r="AS461" i="7"/>
  <c r="AS463" i="7"/>
  <c r="AS465" i="7"/>
  <c r="AS467" i="7"/>
  <c r="AS469" i="7"/>
  <c r="AS471" i="7"/>
  <c r="AS473" i="7"/>
  <c r="AS475" i="7"/>
  <c r="AS477" i="7"/>
  <c r="AS479" i="7"/>
  <c r="AS481" i="7"/>
  <c r="AS483" i="7"/>
  <c r="AS485" i="7"/>
  <c r="AS487" i="7"/>
  <c r="AS489" i="7"/>
  <c r="AS491" i="7"/>
  <c r="AS493" i="7"/>
  <c r="AS495" i="7"/>
  <c r="AS497" i="7"/>
  <c r="AS499" i="7"/>
  <c r="AS501" i="7"/>
  <c r="AS503" i="7"/>
  <c r="AS505" i="7"/>
  <c r="AS507" i="7"/>
  <c r="AS509" i="7"/>
  <c r="AS511" i="7"/>
  <c r="AS513" i="7"/>
  <c r="AS515" i="7"/>
  <c r="AS517" i="7"/>
  <c r="AS519" i="7"/>
  <c r="AS521" i="7"/>
  <c r="AS523" i="7"/>
  <c r="AS525" i="7"/>
  <c r="AS527" i="7"/>
  <c r="AS529" i="7"/>
  <c r="AS531" i="7"/>
  <c r="A610" i="20"/>
  <c r="C4" i="40"/>
  <c r="A630" i="20"/>
  <c r="C21" i="40"/>
  <c r="B610" i="20"/>
  <c r="D4" i="40"/>
  <c r="B630" i="20"/>
  <c r="D21" i="40"/>
  <c r="AS170" i="7"/>
  <c r="AS174" i="7"/>
  <c r="C610" i="20"/>
  <c r="E4" i="40"/>
  <c r="C630" i="20"/>
  <c r="E21" i="40"/>
  <c r="AO17" i="17"/>
  <c r="D610" i="20"/>
  <c r="F4" i="40"/>
  <c r="D630" i="20"/>
  <c r="F21" i="40"/>
  <c r="AO8" i="14"/>
  <c r="A586" i="20"/>
  <c r="C14" i="40"/>
  <c r="B586" i="20"/>
  <c r="D14" i="40"/>
  <c r="C586" i="20"/>
  <c r="E14" i="40"/>
  <c r="AO50" i="14"/>
  <c r="D586" i="20"/>
  <c r="F14" i="40"/>
  <c r="K3" i="10"/>
  <c r="T6" i="9"/>
  <c r="T22" i="9"/>
  <c r="T24" i="9"/>
  <c r="T28" i="9"/>
  <c r="T30" i="9"/>
  <c r="T32" i="9"/>
  <c r="T34" i="9"/>
  <c r="T36" i="9"/>
  <c r="T40" i="9"/>
  <c r="T42" i="9"/>
  <c r="T44" i="9"/>
  <c r="T46" i="9"/>
  <c r="T50" i="9"/>
  <c r="T52" i="9"/>
  <c r="T54" i="9"/>
  <c r="T56" i="9"/>
  <c r="T58" i="9"/>
  <c r="T59" i="9"/>
  <c r="T17" i="9"/>
  <c r="T19" i="9"/>
  <c r="T25" i="9"/>
  <c r="T27" i="9"/>
  <c r="T33" i="9"/>
  <c r="T35" i="9"/>
  <c r="T39" i="9"/>
  <c r="T41" i="9"/>
  <c r="T43" i="9"/>
  <c r="T47" i="9"/>
  <c r="T49" i="9"/>
  <c r="T51" i="9"/>
  <c r="T53" i="9"/>
  <c r="T55" i="9"/>
  <c r="T57" i="9"/>
  <c r="AS106" i="7"/>
  <c r="AS110" i="7"/>
  <c r="AS120" i="7"/>
  <c r="AS122" i="7"/>
  <c r="AS124" i="7"/>
  <c r="AS126" i="7"/>
  <c r="AS128" i="7"/>
  <c r="AS130" i="7"/>
  <c r="AS132" i="7"/>
  <c r="AS134" i="7"/>
  <c r="AS136" i="7"/>
  <c r="AS138" i="7"/>
  <c r="AS140" i="7"/>
  <c r="AS142" i="7"/>
  <c r="AS144" i="7"/>
  <c r="AS146" i="7"/>
  <c r="AS148" i="7"/>
  <c r="AS150" i="7"/>
  <c r="AS152" i="7"/>
  <c r="AS154" i="7"/>
  <c r="AS156" i="7"/>
  <c r="AS158" i="7"/>
  <c r="AS160" i="7"/>
  <c r="AS162" i="7"/>
  <c r="AS164" i="7"/>
  <c r="AS166" i="7"/>
  <c r="AS168" i="7"/>
  <c r="AS172" i="7"/>
  <c r="AS176" i="7"/>
  <c r="AS178" i="7"/>
  <c r="AS180" i="7"/>
  <c r="AS182" i="7"/>
  <c r="AS186" i="7"/>
  <c r="AS188" i="7"/>
  <c r="AS190" i="7"/>
  <c r="AS192" i="7"/>
  <c r="AS194" i="7"/>
  <c r="AS196" i="7"/>
  <c r="AS198" i="7"/>
  <c r="AS200" i="7"/>
  <c r="AS202" i="7"/>
  <c r="AS204" i="7"/>
  <c r="AS206" i="7"/>
  <c r="AS208" i="7"/>
  <c r="AS210" i="7"/>
  <c r="AS212" i="7"/>
  <c r="AS214" i="7"/>
  <c r="AS216" i="7"/>
  <c r="AS218" i="7"/>
  <c r="AS220" i="7"/>
  <c r="AS222" i="7"/>
  <c r="AS224" i="7"/>
  <c r="AS226" i="7"/>
  <c r="AS228" i="7"/>
  <c r="AS230" i="7"/>
  <c r="AS232" i="7"/>
  <c r="AS234" i="7"/>
  <c r="AS236" i="7"/>
  <c r="AS238" i="7"/>
  <c r="AS240" i="7"/>
  <c r="AS242" i="7"/>
  <c r="AS244" i="7"/>
  <c r="AS246" i="7"/>
  <c r="AS248" i="7"/>
  <c r="AS250" i="7"/>
  <c r="AS252" i="7"/>
  <c r="AS254" i="7"/>
  <c r="AS256" i="7"/>
  <c r="AS258" i="7"/>
  <c r="AS260" i="7"/>
  <c r="AS262" i="7"/>
  <c r="AS264" i="7"/>
  <c r="AS266" i="7"/>
  <c r="AS268" i="7"/>
  <c r="AS270" i="7"/>
  <c r="AS272" i="7"/>
  <c r="AS274" i="7"/>
  <c r="AO14" i="17"/>
  <c r="AS46" i="7"/>
  <c r="AS24" i="7"/>
  <c r="AS54" i="7"/>
  <c r="C15" i="10"/>
  <c r="E27" i="10"/>
  <c r="AO39" i="14"/>
  <c r="AO28" i="14"/>
  <c r="AO29" i="14"/>
  <c r="AO44" i="14"/>
  <c r="AO59" i="14"/>
  <c r="AO48" i="14"/>
  <c r="AO9" i="17"/>
  <c r="AO15" i="14"/>
  <c r="AO4" i="14"/>
  <c r="AO8" i="17"/>
  <c r="AO24" i="17"/>
  <c r="AO12" i="17"/>
  <c r="AO5" i="17"/>
  <c r="AO26" i="17"/>
  <c r="AO7" i="14"/>
  <c r="AO45" i="14"/>
  <c r="AO56" i="14"/>
  <c r="AO13" i="14"/>
  <c r="AO34" i="14"/>
  <c r="AO22" i="14"/>
  <c r="AO27" i="14"/>
  <c r="AO43" i="14"/>
  <c r="AO26" i="14"/>
  <c r="AO42" i="14"/>
  <c r="AO9" i="14"/>
  <c r="AO31" i="14"/>
  <c r="AO47" i="14"/>
  <c r="AO14" i="14"/>
  <c r="B13" i="18"/>
  <c r="S18" i="18"/>
  <c r="S19" i="18" s="1"/>
  <c r="B39" i="18"/>
  <c r="V5" i="18"/>
  <c r="V6" i="18" s="1"/>
  <c r="B15" i="10"/>
  <c r="G27" i="10"/>
  <c r="D27" i="10"/>
  <c r="F27" i="10"/>
  <c r="Q10" i="17"/>
  <c r="AA609" i="20" s="1"/>
  <c r="AO20" i="14"/>
  <c r="AO54" i="14"/>
  <c r="AO19" i="14"/>
  <c r="AO36" i="14"/>
  <c r="AO6" i="14"/>
  <c r="AO25" i="14"/>
  <c r="AO16" i="14"/>
  <c r="AO18" i="14"/>
  <c r="AO35" i="14"/>
  <c r="AO52" i="14"/>
  <c r="AO24" i="14"/>
  <c r="AO41" i="14"/>
  <c r="AO58" i="14"/>
  <c r="AO51" i="14"/>
  <c r="AO23" i="14"/>
  <c r="AO40" i="14"/>
  <c r="AO32" i="14"/>
  <c r="AO49" i="14"/>
  <c r="AO11" i="14"/>
  <c r="AO30" i="14"/>
  <c r="AO38" i="14"/>
  <c r="AO46" i="14"/>
  <c r="AO55" i="14"/>
  <c r="AO3" i="14"/>
  <c r="AO10" i="14"/>
  <c r="AO30" i="17"/>
  <c r="AO6" i="17"/>
  <c r="AO22" i="17"/>
  <c r="AO7" i="17"/>
  <c r="AO15" i="17"/>
  <c r="AO20" i="17"/>
  <c r="AO28" i="17"/>
  <c r="AO18" i="17"/>
  <c r="AO32" i="17"/>
  <c r="AO23" i="17"/>
  <c r="AO25" i="17"/>
  <c r="AO34" i="17"/>
  <c r="AO3" i="17"/>
  <c r="AO10" i="17"/>
  <c r="AO21" i="17"/>
  <c r="AO27" i="17"/>
  <c r="AO29" i="17"/>
  <c r="AO19" i="17"/>
  <c r="AO13" i="17"/>
  <c r="AO33" i="17"/>
  <c r="AO4" i="17"/>
  <c r="R10" i="17"/>
  <c r="AC609" i="20" s="1"/>
  <c r="AO11" i="17"/>
  <c r="AO31" i="17"/>
  <c r="AO53" i="14"/>
  <c r="AO37" i="14"/>
  <c r="AO21" i="14"/>
  <c r="AS533" i="7"/>
  <c r="AS535" i="7"/>
  <c r="AS537" i="7"/>
  <c r="AS539" i="7"/>
  <c r="AS541" i="7"/>
  <c r="AS543" i="7"/>
  <c r="AS545" i="7"/>
  <c r="AS276" i="7"/>
  <c r="AS278" i="7"/>
  <c r="AS280" i="7"/>
  <c r="AS282" i="7"/>
  <c r="AS284" i="7"/>
  <c r="AS286" i="7"/>
  <c r="AS288" i="7"/>
  <c r="AS290" i="7"/>
  <c r="AS292" i="7"/>
  <c r="AS294" i="7"/>
  <c r="AS296" i="7"/>
  <c r="AS298" i="7"/>
  <c r="AS300" i="7"/>
  <c r="AS302" i="7"/>
  <c r="AS304" i="7"/>
  <c r="AS306" i="7"/>
  <c r="AS308" i="7"/>
  <c r="AS310" i="7"/>
  <c r="AS312" i="7"/>
  <c r="AS314" i="7"/>
  <c r="AS316" i="7"/>
  <c r="AS318" i="7"/>
  <c r="AS320" i="7"/>
  <c r="AS322" i="7"/>
  <c r="AS324" i="7"/>
  <c r="AS326" i="7"/>
  <c r="AS328" i="7"/>
  <c r="AS330" i="7"/>
  <c r="AS332" i="7"/>
  <c r="AS334" i="7"/>
  <c r="AS336" i="7"/>
  <c r="AS338" i="7"/>
  <c r="AS340" i="7"/>
  <c r="AS342" i="7"/>
  <c r="AS344" i="7"/>
  <c r="AS346" i="7"/>
  <c r="AS348" i="7"/>
  <c r="AS350" i="7"/>
  <c r="AS352" i="7"/>
  <c r="AS354" i="7"/>
  <c r="AS358" i="7"/>
  <c r="AS360" i="7"/>
  <c r="AS362" i="7"/>
  <c r="AS364" i="7"/>
  <c r="AS366" i="7"/>
  <c r="AS368" i="7"/>
  <c r="AS370" i="7"/>
  <c r="AS374" i="7"/>
  <c r="AS376" i="7"/>
  <c r="AS378" i="7"/>
  <c r="AS380" i="7"/>
  <c r="AS382" i="7"/>
  <c r="AS384" i="7"/>
  <c r="AS386" i="7"/>
  <c r="AS388" i="7"/>
  <c r="AS390" i="7"/>
  <c r="AS392" i="7"/>
  <c r="AS394" i="7"/>
  <c r="AS396" i="7"/>
  <c r="AS398" i="7"/>
  <c r="AS400" i="7"/>
  <c r="AS402" i="7"/>
  <c r="AS404" i="7"/>
  <c r="AS406" i="7"/>
  <c r="AS408" i="7"/>
  <c r="AS410" i="7"/>
  <c r="AS412" i="7"/>
  <c r="AS414" i="7"/>
  <c r="AS416" i="7"/>
  <c r="AS418" i="7"/>
  <c r="AS420" i="7"/>
  <c r="AS422" i="7"/>
  <c r="AS424" i="7"/>
  <c r="AS426" i="7"/>
  <c r="AS428" i="7"/>
  <c r="AS430" i="7"/>
  <c r="AS432" i="7"/>
  <c r="AS434" i="7"/>
  <c r="AS436" i="7"/>
  <c r="AS438" i="7"/>
  <c r="AS440" i="7"/>
  <c r="AS442" i="7"/>
  <c r="AS444" i="7"/>
  <c r="AS446" i="7"/>
  <c r="AS462" i="7"/>
  <c r="C27" i="10"/>
  <c r="B45" i="11"/>
  <c r="F7" i="10"/>
  <c r="F9" i="10"/>
  <c r="F10" i="10"/>
  <c r="E10" i="10"/>
  <c r="E7" i="10"/>
  <c r="E9" i="10"/>
  <c r="B9" i="10"/>
  <c r="B10" i="10"/>
  <c r="B7" i="10"/>
  <c r="C9" i="10"/>
  <c r="C10" i="10"/>
  <c r="C7" i="10"/>
  <c r="D9" i="10"/>
  <c r="D10" i="10"/>
  <c r="D31" i="10" s="1"/>
  <c r="D7" i="10"/>
  <c r="G9" i="10"/>
  <c r="G10" i="10"/>
  <c r="G7" i="10"/>
  <c r="AS4" i="7"/>
  <c r="AS6" i="7"/>
  <c r="AS8" i="7"/>
  <c r="AS10" i="7"/>
  <c r="AS12" i="7"/>
  <c r="AS14" i="7"/>
  <c r="AS16" i="7"/>
  <c r="AS18" i="7"/>
  <c r="AS20" i="7"/>
  <c r="AS22" i="7"/>
  <c r="AS26" i="7"/>
  <c r="AS28" i="7"/>
  <c r="AS32" i="7"/>
  <c r="AS34" i="7"/>
  <c r="AS36" i="7"/>
  <c r="AS38" i="7"/>
  <c r="AS40" i="7"/>
  <c r="AS42" i="7"/>
  <c r="AS44" i="7"/>
  <c r="AS48" i="7"/>
  <c r="AS50" i="7"/>
  <c r="AS52" i="7"/>
  <c r="AS56" i="7"/>
  <c r="AS58" i="7"/>
  <c r="AS60" i="7"/>
  <c r="AS62" i="7"/>
  <c r="AS64" i="7"/>
  <c r="AS66" i="7"/>
  <c r="AS68" i="7"/>
  <c r="AS70" i="7"/>
  <c r="AS72" i="7"/>
  <c r="AS74" i="7"/>
  <c r="AS76" i="7"/>
  <c r="AS78" i="7"/>
  <c r="AS80" i="7"/>
  <c r="AS82" i="7"/>
  <c r="AS84" i="7"/>
  <c r="AS86" i="7"/>
  <c r="AS88" i="7"/>
  <c r="AS90" i="7"/>
  <c r="AS92" i="7"/>
  <c r="AS94" i="7"/>
  <c r="AS96" i="7"/>
  <c r="AS98" i="7"/>
  <c r="AS100" i="7"/>
  <c r="AS102" i="7"/>
  <c r="AS104" i="7"/>
  <c r="AS108" i="7"/>
  <c r="AS112" i="7"/>
  <c r="AS114" i="7"/>
  <c r="AS116" i="7"/>
  <c r="AS118" i="7"/>
  <c r="AS448" i="7"/>
  <c r="AS450" i="7"/>
  <c r="AS452" i="7"/>
  <c r="AS454" i="7"/>
  <c r="AS456" i="7"/>
  <c r="AS458" i="7"/>
  <c r="AS460" i="7"/>
  <c r="AS464" i="7"/>
  <c r="AS466" i="7"/>
  <c r="AS468" i="7"/>
  <c r="AS470" i="7"/>
  <c r="AS472" i="7"/>
  <c r="AS474" i="7"/>
  <c r="AS476" i="7"/>
  <c r="AS478" i="7"/>
  <c r="AS480" i="7"/>
  <c r="AS482" i="7"/>
  <c r="AS484" i="7"/>
  <c r="AS486" i="7"/>
  <c r="AS488" i="7"/>
  <c r="AS490" i="7"/>
  <c r="AS492" i="7"/>
  <c r="AS494" i="7"/>
  <c r="AS496" i="7"/>
  <c r="AS498" i="7"/>
  <c r="AS500" i="7"/>
  <c r="AS502" i="7"/>
  <c r="AS504" i="7"/>
  <c r="AS506" i="7"/>
  <c r="AS508" i="7"/>
  <c r="AS510" i="7"/>
  <c r="AS512" i="7"/>
  <c r="AS514" i="7"/>
  <c r="AS516" i="7"/>
  <c r="AS518" i="7"/>
  <c r="AS520" i="7"/>
  <c r="AS522" i="7"/>
  <c r="AS524" i="7"/>
  <c r="AS526" i="7"/>
  <c r="AS528" i="7"/>
  <c r="AS530" i="7"/>
  <c r="AS532" i="7"/>
  <c r="AS534" i="7"/>
  <c r="AS536" i="7"/>
  <c r="AS538" i="7"/>
  <c r="AS540" i="7"/>
  <c r="AS542" i="7"/>
  <c r="AS544" i="7"/>
  <c r="C19" i="10" l="1"/>
  <c r="E31" i="10"/>
  <c r="E30" i="10" s="1"/>
  <c r="T18" i="18"/>
  <c r="T19" i="18" s="1"/>
  <c r="V18" i="18"/>
  <c r="V19" i="18" s="1"/>
  <c r="Q18" i="18"/>
  <c r="Q19" i="18" s="1"/>
  <c r="R18" i="18"/>
  <c r="R19" i="18" s="1"/>
  <c r="U18" i="18"/>
  <c r="U19" i="18" s="1"/>
  <c r="U5" i="18"/>
  <c r="U6" i="18" s="1"/>
  <c r="T5" i="18"/>
  <c r="T6" i="18" s="1"/>
  <c r="S5" i="18"/>
  <c r="S6" i="18" s="1"/>
  <c r="R5" i="18"/>
  <c r="R6" i="18" s="1"/>
  <c r="Q5" i="18"/>
  <c r="Q6" i="18" s="1"/>
  <c r="R31" i="18"/>
  <c r="R32" i="18" s="1"/>
  <c r="U31" i="18"/>
  <c r="U32" i="18" s="1"/>
  <c r="T31" i="18"/>
  <c r="T32" i="18" s="1"/>
  <c r="S31" i="18"/>
  <c r="S32" i="18" s="1"/>
  <c r="Q31" i="18"/>
  <c r="V31" i="18"/>
  <c r="V32" i="18" s="1"/>
  <c r="F19" i="10"/>
  <c r="F18" i="10" s="1"/>
  <c r="G19" i="10"/>
  <c r="G31" i="10"/>
  <c r="D19" i="10"/>
  <c r="C31" i="10"/>
  <c r="B19" i="10"/>
  <c r="B18" i="10" s="1"/>
  <c r="B31" i="10"/>
  <c r="B30" i="10" s="1"/>
  <c r="E19" i="10"/>
  <c r="E18" i="10" s="1"/>
  <c r="F31" i="10"/>
  <c r="W5" i="18" l="1"/>
  <c r="W6" i="18" s="1"/>
  <c r="M6" i="18" s="1"/>
  <c r="W18" i="18"/>
  <c r="W19" i="18" s="1"/>
  <c r="I19" i="18" s="1"/>
  <c r="Q32" i="18"/>
  <c r="W31" i="18"/>
  <c r="W32" i="18" s="1"/>
  <c r="L32" i="18" s="1"/>
  <c r="F30" i="10"/>
  <c r="C18" i="10"/>
  <c r="G18" i="10"/>
  <c r="D18" i="10"/>
  <c r="M47" i="18" l="1"/>
  <c r="K47" i="18"/>
  <c r="L47" i="18"/>
  <c r="J47" i="18"/>
  <c r="N47" i="18"/>
  <c r="J19" i="18"/>
  <c r="J6" i="18"/>
  <c r="N6" i="18"/>
  <c r="I6" i="18"/>
  <c r="L19" i="18"/>
  <c r="K19" i="18"/>
  <c r="M19" i="18"/>
  <c r="N19" i="18"/>
  <c r="L6" i="18"/>
  <c r="K6" i="18"/>
  <c r="K32" i="18"/>
  <c r="I32" i="18"/>
  <c r="N32" i="18"/>
  <c r="J32" i="18"/>
  <c r="M32" i="18"/>
  <c r="K18" i="10"/>
  <c r="G30" i="10"/>
  <c r="C30" i="10"/>
  <c r="D30" i="10"/>
  <c r="O6" i="18" l="1"/>
  <c r="V32" i="3"/>
  <c r="O633" i="4"/>
  <c r="O632" i="4"/>
  <c r="O631" i="4"/>
  <c r="O630" i="4"/>
  <c r="O629" i="4"/>
  <c r="O628" i="4"/>
  <c r="O627" i="4"/>
  <c r="O626" i="4"/>
  <c r="O625" i="4"/>
  <c r="O624" i="4"/>
  <c r="O623" i="4"/>
  <c r="O622" i="4"/>
  <c r="O621" i="4"/>
  <c r="O620" i="4"/>
  <c r="O619" i="4"/>
  <c r="O618" i="4"/>
  <c r="O617" i="4"/>
  <c r="O616" i="4"/>
  <c r="O615" i="4"/>
  <c r="O614" i="4"/>
  <c r="O613" i="4"/>
  <c r="O612" i="4"/>
  <c r="O611" i="4"/>
  <c r="O610" i="4"/>
  <c r="O609" i="4"/>
  <c r="O608" i="4"/>
  <c r="O607" i="4"/>
  <c r="O606" i="4"/>
  <c r="O605" i="4"/>
  <c r="O604" i="4"/>
  <c r="O603" i="4"/>
  <c r="O602" i="4"/>
  <c r="O601" i="4"/>
  <c r="O600" i="4"/>
  <c r="O599" i="4"/>
  <c r="O598" i="4"/>
  <c r="O597" i="4"/>
  <c r="O596" i="4"/>
  <c r="O595" i="4"/>
  <c r="O594" i="4"/>
  <c r="O593" i="4"/>
  <c r="O592" i="4"/>
  <c r="O591" i="4"/>
  <c r="O590" i="4"/>
  <c r="O589" i="4"/>
  <c r="O588" i="4"/>
  <c r="O587" i="4"/>
  <c r="O586" i="4"/>
  <c r="O585" i="4"/>
  <c r="O584" i="4"/>
  <c r="O583" i="4"/>
  <c r="O582" i="4"/>
  <c r="O581" i="4"/>
  <c r="O580" i="4"/>
  <c r="O579" i="4"/>
  <c r="O578" i="4"/>
  <c r="O577" i="4"/>
  <c r="O576" i="4"/>
  <c r="O575" i="4"/>
  <c r="O574" i="4"/>
  <c r="O573" i="4"/>
  <c r="O572" i="4"/>
  <c r="O571" i="4"/>
  <c r="O570" i="4"/>
  <c r="O569" i="4"/>
  <c r="O568" i="4"/>
  <c r="O567" i="4"/>
  <c r="O566" i="4"/>
  <c r="O565" i="4"/>
  <c r="O564" i="4"/>
  <c r="O563" i="4"/>
  <c r="O562" i="4"/>
  <c r="O561" i="4"/>
  <c r="O560" i="4"/>
  <c r="O559" i="4"/>
  <c r="O558" i="4"/>
  <c r="O557" i="4"/>
  <c r="O556" i="4"/>
  <c r="O555" i="4"/>
  <c r="O554" i="4"/>
  <c r="O553" i="4"/>
  <c r="O552" i="4"/>
  <c r="O551" i="4"/>
  <c r="O550" i="4"/>
  <c r="O549" i="4"/>
  <c r="O548" i="4"/>
  <c r="O547" i="4"/>
  <c r="O546" i="4"/>
  <c r="O545" i="4"/>
  <c r="O544" i="4"/>
  <c r="O543" i="4"/>
  <c r="O542" i="4"/>
  <c r="O541" i="4"/>
  <c r="O540" i="4"/>
  <c r="O539" i="4"/>
  <c r="O538" i="4"/>
  <c r="O537" i="4"/>
  <c r="O536" i="4"/>
  <c r="O535" i="4"/>
  <c r="O534" i="4"/>
  <c r="O533" i="4"/>
  <c r="O532" i="4"/>
  <c r="O531" i="4"/>
  <c r="O530" i="4"/>
  <c r="O529" i="4"/>
  <c r="O528" i="4"/>
  <c r="O527" i="4"/>
  <c r="O526" i="4"/>
  <c r="O525" i="4"/>
  <c r="O524" i="4"/>
  <c r="O523" i="4"/>
  <c r="O522" i="4"/>
  <c r="O521" i="4"/>
  <c r="O520" i="4"/>
  <c r="O519" i="4"/>
  <c r="O518" i="4"/>
  <c r="O517" i="4"/>
  <c r="O516" i="4"/>
  <c r="O515" i="4"/>
  <c r="O514" i="4"/>
  <c r="O513" i="4"/>
  <c r="O512" i="4"/>
  <c r="O511" i="4"/>
  <c r="O510" i="4"/>
  <c r="O509" i="4"/>
  <c r="O508" i="4"/>
  <c r="O507" i="4"/>
  <c r="O506" i="4"/>
  <c r="O505" i="4"/>
  <c r="O504" i="4"/>
  <c r="O503" i="4"/>
  <c r="O502" i="4"/>
  <c r="O501" i="4"/>
  <c r="O500" i="4"/>
  <c r="O499" i="4"/>
  <c r="O498" i="4"/>
  <c r="O497" i="4"/>
  <c r="O496" i="4"/>
  <c r="O495" i="4"/>
  <c r="O494" i="4"/>
  <c r="O493" i="4"/>
  <c r="O492" i="4"/>
  <c r="O491" i="4"/>
  <c r="O490" i="4"/>
  <c r="O489" i="4"/>
  <c r="O488" i="4"/>
  <c r="O487" i="4"/>
  <c r="O486" i="4"/>
  <c r="O485" i="4"/>
  <c r="O484" i="4"/>
  <c r="O483" i="4"/>
  <c r="O482" i="4"/>
  <c r="O481" i="4"/>
  <c r="O480" i="4"/>
  <c r="O479" i="4"/>
  <c r="O478" i="4"/>
  <c r="O477" i="4"/>
  <c r="O476" i="4"/>
  <c r="O475" i="4"/>
  <c r="O474" i="4"/>
  <c r="O473" i="4"/>
  <c r="O472" i="4"/>
  <c r="O471" i="4"/>
  <c r="O470" i="4"/>
  <c r="O469" i="4"/>
  <c r="O468" i="4"/>
  <c r="O467" i="4"/>
  <c r="O466" i="4"/>
  <c r="O465" i="4"/>
  <c r="O464" i="4"/>
  <c r="O463" i="4"/>
  <c r="O462" i="4"/>
  <c r="O461" i="4"/>
  <c r="O460" i="4"/>
  <c r="O459" i="4"/>
  <c r="O458" i="4"/>
  <c r="O457" i="4"/>
  <c r="O456" i="4"/>
  <c r="O455" i="4"/>
  <c r="O454" i="4"/>
  <c r="O453" i="4"/>
  <c r="O452" i="4"/>
  <c r="O451" i="4"/>
  <c r="O450" i="4"/>
  <c r="O449" i="4"/>
  <c r="O448" i="4"/>
  <c r="O447" i="4"/>
  <c r="O446" i="4"/>
  <c r="O445" i="4"/>
  <c r="O444" i="4"/>
  <c r="O443" i="4"/>
  <c r="O442" i="4"/>
  <c r="O441" i="4"/>
  <c r="O440" i="4"/>
  <c r="O439" i="4"/>
  <c r="O438" i="4"/>
  <c r="O437" i="4"/>
  <c r="O436" i="4"/>
  <c r="O435" i="4"/>
  <c r="O434" i="4"/>
  <c r="O433" i="4"/>
  <c r="O432" i="4"/>
  <c r="O431" i="4"/>
  <c r="O430" i="4"/>
  <c r="O429" i="4"/>
  <c r="O428" i="4"/>
  <c r="O427" i="4"/>
  <c r="O426" i="4"/>
  <c r="O425" i="4"/>
  <c r="O424" i="4"/>
  <c r="O423" i="4"/>
  <c r="O422" i="4"/>
  <c r="O421" i="4"/>
  <c r="O420" i="4"/>
  <c r="O419" i="4"/>
  <c r="O418" i="4"/>
  <c r="O417" i="4"/>
  <c r="O416" i="4"/>
  <c r="O415" i="4"/>
  <c r="O414" i="4"/>
  <c r="O413" i="4"/>
  <c r="O412" i="4"/>
  <c r="O411" i="4"/>
  <c r="O410" i="4"/>
  <c r="O409" i="4"/>
  <c r="O408" i="4"/>
  <c r="O407" i="4"/>
  <c r="O406" i="4"/>
  <c r="O405" i="4"/>
  <c r="O404" i="4"/>
  <c r="O403" i="4"/>
  <c r="O402" i="4"/>
  <c r="O401" i="4"/>
  <c r="O400" i="4"/>
  <c r="O399" i="4"/>
  <c r="O398" i="4"/>
  <c r="O397" i="4"/>
  <c r="O396" i="4"/>
  <c r="O395" i="4"/>
  <c r="O394" i="4"/>
  <c r="O393" i="4"/>
  <c r="O392" i="4"/>
  <c r="O391" i="4"/>
  <c r="O390" i="4"/>
  <c r="O389" i="4"/>
  <c r="O388" i="4"/>
  <c r="O387" i="4"/>
  <c r="O386" i="4"/>
  <c r="O385" i="4"/>
  <c r="O384" i="4"/>
  <c r="O383" i="4"/>
  <c r="O382" i="4"/>
  <c r="O381" i="4"/>
  <c r="O380" i="4"/>
  <c r="O379" i="4"/>
  <c r="O378" i="4"/>
  <c r="O377" i="4"/>
  <c r="O376" i="4"/>
  <c r="O375" i="4"/>
  <c r="O374" i="4"/>
  <c r="O373" i="4"/>
  <c r="O372" i="4"/>
  <c r="O371" i="4"/>
  <c r="O370" i="4"/>
  <c r="O369" i="4"/>
  <c r="O368" i="4"/>
  <c r="O367" i="4"/>
  <c r="O366" i="4"/>
  <c r="O365" i="4"/>
  <c r="O364" i="4"/>
  <c r="O363" i="4"/>
  <c r="O362" i="4"/>
  <c r="O361" i="4"/>
  <c r="O360" i="4"/>
  <c r="O359" i="4"/>
  <c r="O358" i="4"/>
  <c r="O357" i="4"/>
  <c r="O356" i="4"/>
  <c r="O355" i="4"/>
  <c r="O354" i="4"/>
  <c r="O353" i="4"/>
  <c r="O352" i="4"/>
  <c r="O351" i="4"/>
  <c r="O350" i="4"/>
  <c r="O349" i="4"/>
  <c r="O348" i="4"/>
  <c r="O347" i="4"/>
  <c r="O346" i="4"/>
  <c r="O345" i="4"/>
  <c r="O344" i="4"/>
  <c r="O343" i="4"/>
  <c r="O342" i="4"/>
  <c r="O341" i="4"/>
  <c r="O340" i="4"/>
  <c r="O339" i="4"/>
  <c r="O338" i="4"/>
  <c r="O337" i="4"/>
  <c r="O336" i="4"/>
  <c r="O335" i="4"/>
  <c r="O334" i="4"/>
  <c r="O333" i="4"/>
  <c r="O332" i="4"/>
  <c r="O331" i="4"/>
  <c r="O330" i="4"/>
  <c r="O329" i="4"/>
  <c r="O328" i="4"/>
  <c r="O327" i="4"/>
  <c r="O326" i="4"/>
  <c r="O325" i="4"/>
  <c r="O324" i="4"/>
  <c r="O323" i="4"/>
  <c r="O322" i="4"/>
  <c r="O321" i="4"/>
  <c r="O320" i="4"/>
  <c r="O319" i="4"/>
  <c r="O318" i="4"/>
  <c r="O317" i="4"/>
  <c r="O316" i="4"/>
  <c r="O315" i="4"/>
  <c r="O314" i="4"/>
  <c r="O313" i="4"/>
  <c r="O312" i="4"/>
  <c r="O311" i="4"/>
  <c r="O310" i="4"/>
  <c r="O309" i="4"/>
  <c r="O308" i="4"/>
  <c r="O307" i="4"/>
  <c r="O306" i="4"/>
  <c r="O305" i="4"/>
  <c r="O304" i="4"/>
  <c r="O303" i="4"/>
  <c r="O302" i="4"/>
  <c r="O301" i="4"/>
  <c r="O300" i="4"/>
  <c r="O299" i="4"/>
  <c r="O298" i="4"/>
  <c r="O297" i="4"/>
  <c r="O296" i="4"/>
  <c r="O295" i="4"/>
  <c r="O294" i="4"/>
  <c r="O293" i="4"/>
  <c r="O292" i="4"/>
  <c r="O291" i="4"/>
  <c r="O290" i="4"/>
  <c r="O289" i="4"/>
  <c r="O288" i="4"/>
  <c r="O287" i="4"/>
  <c r="O286" i="4"/>
  <c r="O285" i="4"/>
  <c r="O284" i="4"/>
  <c r="O283" i="4"/>
  <c r="O282" i="4"/>
  <c r="O281" i="4"/>
  <c r="O280" i="4"/>
  <c r="O279" i="4"/>
  <c r="O278" i="4"/>
  <c r="O277" i="4"/>
  <c r="O276" i="4"/>
  <c r="O275" i="4"/>
  <c r="O274" i="4"/>
  <c r="O273" i="4"/>
  <c r="O272" i="4"/>
  <c r="O271" i="4"/>
  <c r="O270" i="4"/>
  <c r="O269" i="4"/>
  <c r="O268" i="4"/>
  <c r="O267" i="4"/>
  <c r="O266" i="4"/>
  <c r="O265" i="4"/>
  <c r="O264" i="4"/>
  <c r="O263" i="4"/>
  <c r="O262" i="4"/>
  <c r="O261" i="4"/>
  <c r="O260" i="4"/>
  <c r="O259" i="4"/>
  <c r="O258" i="4"/>
  <c r="O257" i="4"/>
  <c r="O256" i="4"/>
  <c r="O255" i="4"/>
  <c r="O254" i="4"/>
  <c r="O253" i="4"/>
  <c r="O252" i="4"/>
  <c r="O251" i="4"/>
  <c r="O250" i="4"/>
  <c r="O249" i="4"/>
  <c r="O248" i="4"/>
  <c r="O247" i="4"/>
  <c r="O246" i="4"/>
  <c r="O245" i="4"/>
  <c r="O244" i="4"/>
  <c r="O243" i="4"/>
  <c r="O242" i="4"/>
  <c r="O241" i="4"/>
  <c r="O240" i="4"/>
  <c r="O239" i="4"/>
  <c r="O238" i="4"/>
  <c r="O237" i="4"/>
  <c r="O236" i="4"/>
  <c r="O235" i="4"/>
  <c r="O234" i="4"/>
  <c r="O233" i="4"/>
  <c r="O232" i="4"/>
  <c r="O231" i="4"/>
  <c r="O230" i="4"/>
  <c r="O229" i="4"/>
  <c r="O228" i="4"/>
  <c r="O227" i="4"/>
  <c r="O226" i="4"/>
  <c r="O225" i="4"/>
  <c r="O224" i="4"/>
  <c r="O223" i="4"/>
  <c r="O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209" i="4"/>
  <c r="O208" i="4"/>
  <c r="O207" i="4"/>
  <c r="O206" i="4"/>
  <c r="O205" i="4"/>
  <c r="O204" i="4"/>
  <c r="O203" i="4"/>
  <c r="O202" i="4"/>
  <c r="O201" i="4"/>
  <c r="O200" i="4"/>
  <c r="O199" i="4"/>
  <c r="O198" i="4"/>
  <c r="O197" i="4"/>
  <c r="O196" i="4"/>
  <c r="O195" i="4"/>
  <c r="O194" i="4"/>
  <c r="O193" i="4"/>
  <c r="O192" i="4"/>
  <c r="O191" i="4"/>
  <c r="O190" i="4"/>
  <c r="O189" i="4"/>
  <c r="O188" i="4"/>
  <c r="O187" i="4"/>
  <c r="O186" i="4"/>
  <c r="O185" i="4"/>
  <c r="O184" i="4"/>
  <c r="O183" i="4"/>
  <c r="O182" i="4"/>
  <c r="O181" i="4"/>
  <c r="O180" i="4"/>
  <c r="O179" i="4"/>
  <c r="O178" i="4"/>
  <c r="O177" i="4"/>
  <c r="O176" i="4"/>
  <c r="O175" i="4"/>
  <c r="O174" i="4"/>
  <c r="O173" i="4"/>
  <c r="O172" i="4"/>
  <c r="O171" i="4"/>
  <c r="O170" i="4"/>
  <c r="O169" i="4"/>
  <c r="O168" i="4"/>
  <c r="O167" i="4"/>
  <c r="O166" i="4"/>
  <c r="O165" i="4"/>
  <c r="O164" i="4"/>
  <c r="O163" i="4"/>
  <c r="O162" i="4"/>
  <c r="O161" i="4"/>
  <c r="O160" i="4"/>
  <c r="O159" i="4"/>
  <c r="O158" i="4"/>
  <c r="O157" i="4"/>
  <c r="O156" i="4"/>
  <c r="O155" i="4"/>
  <c r="O154" i="4"/>
  <c r="O153" i="4"/>
  <c r="O152" i="4"/>
  <c r="O151" i="4"/>
  <c r="O150" i="4"/>
  <c r="O149" i="4"/>
  <c r="O148" i="4"/>
  <c r="O147" i="4"/>
  <c r="O146" i="4"/>
  <c r="O145" i="4"/>
  <c r="O144" i="4"/>
  <c r="O143" i="4"/>
  <c r="O142" i="4"/>
  <c r="Y142" i="4" s="1"/>
  <c r="O141" i="4"/>
  <c r="O140" i="4"/>
  <c r="Y140" i="4" s="1"/>
  <c r="O139" i="4"/>
  <c r="O138" i="4"/>
  <c r="W138" i="4" s="1"/>
  <c r="O137" i="4"/>
  <c r="O136" i="4"/>
  <c r="O135" i="4"/>
  <c r="O134" i="4"/>
  <c r="O133" i="4"/>
  <c r="O132" i="4"/>
  <c r="O131" i="4"/>
  <c r="O130" i="4"/>
  <c r="O129" i="4"/>
  <c r="O128" i="4"/>
  <c r="O127" i="4"/>
  <c r="O126" i="4"/>
  <c r="X126" i="4" s="1"/>
  <c r="O125" i="4"/>
  <c r="Q125" i="4" s="1"/>
  <c r="O124" i="4"/>
  <c r="Z124" i="4" s="1"/>
  <c r="O123" i="4"/>
  <c r="O122" i="4"/>
  <c r="Z122" i="4" s="1"/>
  <c r="O121" i="4"/>
  <c r="Q121" i="4" s="1"/>
  <c r="O120" i="4"/>
  <c r="Y120" i="4" s="1"/>
  <c r="O119" i="4"/>
  <c r="O118" i="4"/>
  <c r="O117" i="4"/>
  <c r="O116" i="4"/>
  <c r="O115" i="4"/>
  <c r="S115" i="4" s="1"/>
  <c r="O114" i="4"/>
  <c r="Z114" i="4" s="1"/>
  <c r="O113" i="4"/>
  <c r="O112" i="4"/>
  <c r="O111" i="4"/>
  <c r="X111" i="4" s="1"/>
  <c r="O110" i="4"/>
  <c r="O109" i="4"/>
  <c r="Z109" i="4" s="1"/>
  <c r="O108" i="4"/>
  <c r="O107" i="4"/>
  <c r="X107" i="4" s="1"/>
  <c r="O106" i="4"/>
  <c r="T106" i="4" s="1"/>
  <c r="O105" i="4"/>
  <c r="Z105" i="4" s="1"/>
  <c r="O104" i="4"/>
  <c r="V104" i="4" s="1"/>
  <c r="O103" i="4"/>
  <c r="O102" i="4"/>
  <c r="O101" i="4"/>
  <c r="O100" i="4"/>
  <c r="U100" i="4" s="1"/>
  <c r="O99" i="4"/>
  <c r="O98" i="4"/>
  <c r="Z98" i="4" s="1"/>
  <c r="O97" i="4"/>
  <c r="O96" i="4"/>
  <c r="O95" i="4"/>
  <c r="T95" i="4" s="1"/>
  <c r="O94" i="4"/>
  <c r="Z94" i="4" s="1"/>
  <c r="O93" i="4"/>
  <c r="T93" i="4" s="1"/>
  <c r="O92" i="4"/>
  <c r="O91" i="4"/>
  <c r="X91" i="4" s="1"/>
  <c r="O90" i="4"/>
  <c r="O89" i="4"/>
  <c r="Z89" i="4" s="1"/>
  <c r="O88" i="4"/>
  <c r="O87" i="4"/>
  <c r="O86" i="4"/>
  <c r="Q86" i="4" s="1"/>
  <c r="O85" i="4"/>
  <c r="Z85" i="4" s="1"/>
  <c r="O84" i="4"/>
  <c r="T84" i="4" s="1"/>
  <c r="O83" i="4"/>
  <c r="O82" i="4"/>
  <c r="O81" i="4"/>
  <c r="O80" i="4"/>
  <c r="O79" i="4"/>
  <c r="O78" i="4"/>
  <c r="Y78" i="4" s="1"/>
  <c r="O77" i="4"/>
  <c r="R77" i="4" s="1"/>
  <c r="O76" i="4"/>
  <c r="Z76" i="4" s="1"/>
  <c r="O75" i="4"/>
  <c r="T75" i="4" s="1"/>
  <c r="O74" i="4"/>
  <c r="Z74" i="4" s="1"/>
  <c r="O73" i="4"/>
  <c r="O72" i="4"/>
  <c r="Y72" i="4" s="1"/>
  <c r="O71" i="4"/>
  <c r="V71" i="4" s="1"/>
  <c r="O70" i="4"/>
  <c r="O69" i="4"/>
  <c r="X69" i="4" s="1"/>
  <c r="O68" i="4"/>
  <c r="O67" i="4"/>
  <c r="O66" i="4"/>
  <c r="O65" i="4"/>
  <c r="X65" i="4" s="1"/>
  <c r="O64" i="4"/>
  <c r="O63" i="4"/>
  <c r="X63" i="4" s="1"/>
  <c r="O62" i="4"/>
  <c r="V62" i="4" s="1"/>
  <c r="O61" i="4"/>
  <c r="Z61" i="4" s="1"/>
  <c r="O60" i="4"/>
  <c r="V60" i="4" s="1"/>
  <c r="O59" i="4"/>
  <c r="O58" i="4"/>
  <c r="U58" i="4" s="1"/>
  <c r="O57" i="4"/>
  <c r="O56" i="4"/>
  <c r="Z56" i="4" s="1"/>
  <c r="O55" i="4"/>
  <c r="R55" i="4" s="1"/>
  <c r="O54" i="4"/>
  <c r="O53" i="4"/>
  <c r="O52" i="4"/>
  <c r="O51" i="4"/>
  <c r="U51" i="4" s="1"/>
  <c r="O50" i="4"/>
  <c r="O49" i="4"/>
  <c r="O48" i="4"/>
  <c r="O47" i="4"/>
  <c r="U47" i="4" s="1"/>
  <c r="O46" i="4"/>
  <c r="Z46" i="4" s="1"/>
  <c r="O45" i="4"/>
  <c r="Z45" i="4" s="1"/>
  <c r="O44" i="4"/>
  <c r="Y44" i="4" s="1"/>
  <c r="O43" i="4"/>
  <c r="S43" i="4" s="1"/>
  <c r="O42" i="4"/>
  <c r="Z42" i="4" s="1"/>
  <c r="O41" i="4"/>
  <c r="W41" i="4" s="1"/>
  <c r="O40" i="4"/>
  <c r="R40" i="4" s="1"/>
  <c r="O39" i="4"/>
  <c r="Z39" i="4" s="1"/>
  <c r="O38" i="4"/>
  <c r="O37" i="4"/>
  <c r="U37" i="4" s="1"/>
  <c r="O36" i="4"/>
  <c r="Z36" i="4" s="1"/>
  <c r="O35" i="4"/>
  <c r="O34" i="4"/>
  <c r="X34" i="4" s="1"/>
  <c r="O33" i="4"/>
  <c r="O32" i="4"/>
  <c r="O31" i="4"/>
  <c r="Y31" i="4" s="1"/>
  <c r="O30" i="4"/>
  <c r="Z30" i="4" s="1"/>
  <c r="O29" i="4"/>
  <c r="S29" i="4" s="1"/>
  <c r="AC30" i="7" s="1"/>
  <c r="O28" i="4"/>
  <c r="Z28" i="4" s="1"/>
  <c r="O27" i="4"/>
  <c r="Y27" i="4" s="1"/>
  <c r="O26" i="4"/>
  <c r="W26" i="4" s="1"/>
  <c r="O25" i="4"/>
  <c r="X25" i="4" s="1"/>
  <c r="O24" i="4"/>
  <c r="O23" i="4"/>
  <c r="X23" i="4" s="1"/>
  <c r="O22" i="4"/>
  <c r="Z22" i="4" s="1"/>
  <c r="O21" i="4"/>
  <c r="Q21" i="4" s="1"/>
  <c r="O20" i="4"/>
  <c r="Z20" i="4" s="1"/>
  <c r="O19" i="4"/>
  <c r="O18" i="4"/>
  <c r="X18" i="4" s="1"/>
  <c r="O17" i="4"/>
  <c r="Z17" i="4" s="1"/>
  <c r="O16" i="4"/>
  <c r="O15" i="4"/>
  <c r="X15" i="4" s="1"/>
  <c r="O14" i="4"/>
  <c r="X14" i="4" s="1"/>
  <c r="O13" i="4"/>
  <c r="Z13" i="4" s="1"/>
  <c r="O12" i="4"/>
  <c r="Z12" i="4" s="1"/>
  <c r="O11" i="4"/>
  <c r="V11" i="4" s="1"/>
  <c r="O10" i="4"/>
  <c r="Z10" i="4" s="1"/>
  <c r="O9" i="4"/>
  <c r="Z9" i="4" s="1"/>
  <c r="O8" i="4"/>
  <c r="X8" i="4" s="1"/>
  <c r="O7" i="4"/>
  <c r="V7" i="4" s="1"/>
  <c r="O6" i="4"/>
  <c r="X6" i="4" s="1"/>
  <c r="O5" i="4"/>
  <c r="T5" i="4" s="1"/>
  <c r="O4" i="4"/>
  <c r="S4" i="4" s="1"/>
  <c r="O3" i="4"/>
  <c r="V3" i="4" s="1"/>
  <c r="O2" i="4"/>
  <c r="Z2" i="4" s="1"/>
  <c r="O633" i="5"/>
  <c r="O632" i="5"/>
  <c r="O631" i="5"/>
  <c r="O630" i="5"/>
  <c r="O629" i="5"/>
  <c r="O628" i="5"/>
  <c r="O627" i="5"/>
  <c r="O626" i="5"/>
  <c r="O625" i="5"/>
  <c r="O624" i="5"/>
  <c r="O623" i="5"/>
  <c r="O622" i="5"/>
  <c r="O621" i="5"/>
  <c r="O620" i="5"/>
  <c r="O619" i="5"/>
  <c r="O618" i="5"/>
  <c r="O617" i="5"/>
  <c r="O616" i="5"/>
  <c r="O615" i="5"/>
  <c r="O614" i="5"/>
  <c r="O613" i="5"/>
  <c r="O612" i="5"/>
  <c r="O611" i="5"/>
  <c r="O610" i="5"/>
  <c r="O609" i="5"/>
  <c r="O608" i="5"/>
  <c r="O607" i="5"/>
  <c r="O606" i="5"/>
  <c r="O605" i="5"/>
  <c r="O604" i="5"/>
  <c r="O603" i="5"/>
  <c r="O602" i="5"/>
  <c r="O601" i="5"/>
  <c r="O600" i="5"/>
  <c r="O599" i="5"/>
  <c r="O598" i="5"/>
  <c r="O597" i="5"/>
  <c r="O596" i="5"/>
  <c r="O595" i="5"/>
  <c r="O594" i="5"/>
  <c r="O593" i="5"/>
  <c r="O592" i="5"/>
  <c r="O591" i="5"/>
  <c r="O590" i="5"/>
  <c r="O589" i="5"/>
  <c r="O588" i="5"/>
  <c r="O587" i="5"/>
  <c r="O586" i="5"/>
  <c r="O585" i="5"/>
  <c r="O584" i="5"/>
  <c r="O583" i="5"/>
  <c r="O582" i="5"/>
  <c r="O581" i="5"/>
  <c r="O580" i="5"/>
  <c r="O579" i="5"/>
  <c r="O578" i="5"/>
  <c r="O577" i="5"/>
  <c r="O576" i="5"/>
  <c r="O575" i="5"/>
  <c r="O574" i="5"/>
  <c r="O573" i="5"/>
  <c r="O572" i="5"/>
  <c r="O571" i="5"/>
  <c r="O570" i="5"/>
  <c r="O569" i="5"/>
  <c r="O568" i="5"/>
  <c r="O567" i="5"/>
  <c r="O566" i="5"/>
  <c r="O565" i="5"/>
  <c r="O564" i="5"/>
  <c r="O563" i="5"/>
  <c r="O562" i="5"/>
  <c r="O561" i="5"/>
  <c r="O560" i="5"/>
  <c r="O559" i="5"/>
  <c r="O558" i="5"/>
  <c r="O557" i="5"/>
  <c r="O556" i="5"/>
  <c r="O555" i="5"/>
  <c r="O554" i="5"/>
  <c r="O553" i="5"/>
  <c r="O552" i="5"/>
  <c r="O551" i="5"/>
  <c r="O550" i="5"/>
  <c r="O549" i="5"/>
  <c r="O548" i="5"/>
  <c r="O547" i="5"/>
  <c r="O546" i="5"/>
  <c r="O545" i="5"/>
  <c r="O544" i="5"/>
  <c r="O543" i="5"/>
  <c r="O542" i="5"/>
  <c r="O541" i="5"/>
  <c r="O540" i="5"/>
  <c r="O539" i="5"/>
  <c r="O538" i="5"/>
  <c r="O537" i="5"/>
  <c r="O536" i="5"/>
  <c r="O535" i="5"/>
  <c r="O534" i="5"/>
  <c r="O533" i="5"/>
  <c r="O532" i="5"/>
  <c r="O531" i="5"/>
  <c r="O530" i="5"/>
  <c r="O529" i="5"/>
  <c r="O528" i="5"/>
  <c r="O527" i="5"/>
  <c r="O526" i="5"/>
  <c r="O525" i="5"/>
  <c r="O524" i="5"/>
  <c r="O523" i="5"/>
  <c r="O522" i="5"/>
  <c r="O521" i="5"/>
  <c r="O520" i="5"/>
  <c r="O519" i="5"/>
  <c r="O518" i="5"/>
  <c r="O517" i="5"/>
  <c r="O516" i="5"/>
  <c r="O515" i="5"/>
  <c r="O514" i="5"/>
  <c r="O513" i="5"/>
  <c r="O512" i="5"/>
  <c r="O511" i="5"/>
  <c r="O510" i="5"/>
  <c r="O509" i="5"/>
  <c r="O508" i="5"/>
  <c r="O507" i="5"/>
  <c r="O506" i="5"/>
  <c r="O505" i="5"/>
  <c r="O504" i="5"/>
  <c r="O503" i="5"/>
  <c r="O502" i="5"/>
  <c r="O501" i="5"/>
  <c r="O500" i="5"/>
  <c r="O499" i="5"/>
  <c r="O498" i="5"/>
  <c r="O497" i="5"/>
  <c r="O496" i="5"/>
  <c r="O495" i="5"/>
  <c r="O494" i="5"/>
  <c r="O493" i="5"/>
  <c r="O492" i="5"/>
  <c r="O491" i="5"/>
  <c r="O490" i="5"/>
  <c r="O489" i="5"/>
  <c r="O488" i="5"/>
  <c r="O487" i="5"/>
  <c r="O486" i="5"/>
  <c r="O485" i="5"/>
  <c r="O484" i="5"/>
  <c r="O483" i="5"/>
  <c r="O482" i="5"/>
  <c r="O481" i="5"/>
  <c r="O480" i="5"/>
  <c r="O479" i="5"/>
  <c r="O478" i="5"/>
  <c r="O477" i="5"/>
  <c r="O476" i="5"/>
  <c r="O475" i="5"/>
  <c r="O474" i="5"/>
  <c r="O473" i="5"/>
  <c r="O472" i="5"/>
  <c r="O471" i="5"/>
  <c r="O470" i="5"/>
  <c r="O469" i="5"/>
  <c r="O468" i="5"/>
  <c r="O467" i="5"/>
  <c r="O466" i="5"/>
  <c r="O465" i="5"/>
  <c r="O464" i="5"/>
  <c r="O463" i="5"/>
  <c r="O462" i="5"/>
  <c r="O461" i="5"/>
  <c r="O460" i="5"/>
  <c r="O459" i="5"/>
  <c r="O458" i="5"/>
  <c r="O457" i="5"/>
  <c r="O456" i="5"/>
  <c r="O455" i="5"/>
  <c r="O454" i="5"/>
  <c r="O453" i="5"/>
  <c r="O452" i="5"/>
  <c r="O451" i="5"/>
  <c r="O450" i="5"/>
  <c r="O449" i="5"/>
  <c r="O448" i="5"/>
  <c r="O447" i="5"/>
  <c r="O446" i="5"/>
  <c r="O445" i="5"/>
  <c r="O444" i="5"/>
  <c r="O443" i="5"/>
  <c r="O442" i="5"/>
  <c r="O441" i="5"/>
  <c r="O440" i="5"/>
  <c r="O439" i="5"/>
  <c r="O438" i="5"/>
  <c r="O437" i="5"/>
  <c r="O436" i="5"/>
  <c r="O435" i="5"/>
  <c r="O434" i="5"/>
  <c r="O433" i="5"/>
  <c r="O432" i="5"/>
  <c r="O431" i="5"/>
  <c r="O430" i="5"/>
  <c r="O429" i="5"/>
  <c r="O428" i="5"/>
  <c r="O427" i="5"/>
  <c r="O426" i="5"/>
  <c r="O425" i="5"/>
  <c r="O424" i="5"/>
  <c r="O423" i="5"/>
  <c r="O422" i="5"/>
  <c r="O421" i="5"/>
  <c r="O420" i="5"/>
  <c r="O419" i="5"/>
  <c r="O418" i="5"/>
  <c r="O417" i="5"/>
  <c r="O416" i="5"/>
  <c r="O415" i="5"/>
  <c r="O414" i="5"/>
  <c r="O413" i="5"/>
  <c r="O412" i="5"/>
  <c r="O411" i="5"/>
  <c r="O410" i="5"/>
  <c r="O409" i="5"/>
  <c r="O408" i="5"/>
  <c r="O407" i="5"/>
  <c r="O406" i="5"/>
  <c r="O405" i="5"/>
  <c r="O404" i="5"/>
  <c r="O403" i="5"/>
  <c r="O402" i="5"/>
  <c r="O401" i="5"/>
  <c r="O400" i="5"/>
  <c r="O399" i="5"/>
  <c r="O398" i="5"/>
  <c r="O397" i="5"/>
  <c r="O396" i="5"/>
  <c r="O395" i="5"/>
  <c r="O394" i="5"/>
  <c r="O393" i="5"/>
  <c r="O392" i="5"/>
  <c r="O391" i="5"/>
  <c r="O390" i="5"/>
  <c r="O389" i="5"/>
  <c r="O388" i="5"/>
  <c r="O387" i="5"/>
  <c r="O386" i="5"/>
  <c r="O385" i="5"/>
  <c r="O384" i="5"/>
  <c r="O383" i="5"/>
  <c r="O382" i="5"/>
  <c r="O381" i="5"/>
  <c r="O380" i="5"/>
  <c r="O379" i="5"/>
  <c r="O378" i="5"/>
  <c r="O377" i="5"/>
  <c r="O376" i="5"/>
  <c r="O375" i="5"/>
  <c r="O374" i="5"/>
  <c r="O373" i="5"/>
  <c r="O372" i="5"/>
  <c r="O371" i="5"/>
  <c r="O370" i="5"/>
  <c r="O369" i="5"/>
  <c r="O368" i="5"/>
  <c r="O367" i="5"/>
  <c r="O366" i="5"/>
  <c r="O365" i="5"/>
  <c r="O364" i="5"/>
  <c r="O363" i="5"/>
  <c r="O362" i="5"/>
  <c r="O361" i="5"/>
  <c r="O360" i="5"/>
  <c r="O359" i="5"/>
  <c r="O358" i="5"/>
  <c r="O357" i="5"/>
  <c r="O356" i="5"/>
  <c r="O355" i="5"/>
  <c r="O354" i="5"/>
  <c r="O353" i="5"/>
  <c r="O352" i="5"/>
  <c r="O351" i="5"/>
  <c r="O350" i="5"/>
  <c r="O349" i="5"/>
  <c r="O348" i="5"/>
  <c r="O347" i="5"/>
  <c r="O346" i="5"/>
  <c r="O345" i="5"/>
  <c r="O344" i="5"/>
  <c r="O343" i="5"/>
  <c r="O342" i="5"/>
  <c r="O341" i="5"/>
  <c r="O340" i="5"/>
  <c r="O339" i="5"/>
  <c r="O338" i="5"/>
  <c r="O337" i="5"/>
  <c r="O336" i="5"/>
  <c r="O335" i="5"/>
  <c r="O334" i="5"/>
  <c r="O333" i="5"/>
  <c r="O332" i="5"/>
  <c r="O331" i="5"/>
  <c r="O330" i="5"/>
  <c r="O329" i="5"/>
  <c r="O328" i="5"/>
  <c r="O327" i="5"/>
  <c r="O326" i="5"/>
  <c r="O325" i="5"/>
  <c r="O324" i="5"/>
  <c r="O323" i="5"/>
  <c r="O322" i="5"/>
  <c r="O321" i="5"/>
  <c r="O320" i="5"/>
  <c r="O319" i="5"/>
  <c r="O318" i="5"/>
  <c r="O317" i="5"/>
  <c r="O316" i="5"/>
  <c r="O315" i="5"/>
  <c r="O314" i="5"/>
  <c r="O313" i="5"/>
  <c r="O312" i="5"/>
  <c r="O311" i="5"/>
  <c r="O310" i="5"/>
  <c r="O309" i="5"/>
  <c r="O308" i="5"/>
  <c r="O307" i="5"/>
  <c r="O306" i="5"/>
  <c r="O305" i="5"/>
  <c r="O304" i="5"/>
  <c r="O303" i="5"/>
  <c r="O302" i="5"/>
  <c r="O301" i="5"/>
  <c r="O300" i="5"/>
  <c r="O299" i="5"/>
  <c r="O298" i="5"/>
  <c r="O297" i="5"/>
  <c r="O296" i="5"/>
  <c r="O295" i="5"/>
  <c r="O294" i="5"/>
  <c r="O293" i="5"/>
  <c r="O292" i="5"/>
  <c r="O291" i="5"/>
  <c r="O290" i="5"/>
  <c r="O289" i="5"/>
  <c r="O288" i="5"/>
  <c r="O287" i="5"/>
  <c r="O286" i="5"/>
  <c r="O285" i="5"/>
  <c r="O284" i="5"/>
  <c r="O283" i="5"/>
  <c r="O282" i="5"/>
  <c r="O281" i="5"/>
  <c r="O280" i="5"/>
  <c r="O279" i="5"/>
  <c r="O278" i="5"/>
  <c r="O277" i="5"/>
  <c r="O276" i="5"/>
  <c r="O275" i="5"/>
  <c r="O274" i="5"/>
  <c r="O273" i="5"/>
  <c r="O272" i="5"/>
  <c r="O271" i="5"/>
  <c r="O270" i="5"/>
  <c r="O269" i="5"/>
  <c r="O268" i="5"/>
  <c r="O267" i="5"/>
  <c r="O266" i="5"/>
  <c r="O265" i="5"/>
  <c r="O264" i="5"/>
  <c r="O263" i="5"/>
  <c r="O262" i="5"/>
  <c r="O261" i="5"/>
  <c r="O260" i="5"/>
  <c r="O259" i="5"/>
  <c r="O258" i="5"/>
  <c r="O257" i="5"/>
  <c r="O256" i="5"/>
  <c r="O255" i="5"/>
  <c r="O254" i="5"/>
  <c r="O253" i="5"/>
  <c r="O252" i="5"/>
  <c r="O251" i="5"/>
  <c r="O250" i="5"/>
  <c r="O249" i="5"/>
  <c r="O248" i="5"/>
  <c r="O247" i="5"/>
  <c r="O246" i="5"/>
  <c r="O245" i="5"/>
  <c r="O244" i="5"/>
  <c r="O243" i="5"/>
  <c r="O242" i="5"/>
  <c r="O241" i="5"/>
  <c r="O240" i="5"/>
  <c r="O239" i="5"/>
  <c r="O238" i="5"/>
  <c r="O237" i="5"/>
  <c r="O236" i="5"/>
  <c r="O235" i="5"/>
  <c r="O234" i="5"/>
  <c r="O233" i="5"/>
  <c r="O232" i="5"/>
  <c r="O231" i="5"/>
  <c r="O230" i="5"/>
  <c r="O229" i="5"/>
  <c r="O228" i="5"/>
  <c r="O227" i="5"/>
  <c r="O226" i="5"/>
  <c r="O225" i="5"/>
  <c r="O224" i="5"/>
  <c r="O223" i="5"/>
  <c r="O222" i="5"/>
  <c r="O221" i="5"/>
  <c r="O220" i="5"/>
  <c r="O219" i="5"/>
  <c r="O218" i="5"/>
  <c r="O217" i="5"/>
  <c r="O216" i="5"/>
  <c r="O215" i="5"/>
  <c r="O214" i="5"/>
  <c r="O213" i="5"/>
  <c r="O212" i="5"/>
  <c r="O211" i="5"/>
  <c r="O210" i="5"/>
  <c r="O209" i="5"/>
  <c r="O208" i="5"/>
  <c r="O207" i="5"/>
  <c r="O206" i="5"/>
  <c r="O205" i="5"/>
  <c r="O204" i="5"/>
  <c r="O203" i="5"/>
  <c r="O202" i="5"/>
  <c r="O201" i="5"/>
  <c r="O200" i="5"/>
  <c r="O199" i="5"/>
  <c r="O198" i="5"/>
  <c r="O197" i="5"/>
  <c r="O196" i="5"/>
  <c r="O195" i="5"/>
  <c r="O194" i="5"/>
  <c r="O193" i="5"/>
  <c r="O192" i="5"/>
  <c r="O191" i="5"/>
  <c r="O190" i="5"/>
  <c r="O189" i="5"/>
  <c r="O188" i="5"/>
  <c r="O187" i="5"/>
  <c r="O186" i="5"/>
  <c r="O185" i="5"/>
  <c r="R185" i="5" s="1"/>
  <c r="O184" i="5"/>
  <c r="O183" i="5"/>
  <c r="O182" i="5"/>
  <c r="Y182" i="5" s="1"/>
  <c r="O181" i="5"/>
  <c r="O180" i="5"/>
  <c r="O179" i="5"/>
  <c r="O178" i="5"/>
  <c r="O177" i="5"/>
  <c r="O176" i="5"/>
  <c r="O175" i="5"/>
  <c r="Z175" i="5" s="1"/>
  <c r="O174" i="5"/>
  <c r="O173" i="5"/>
  <c r="O172" i="5"/>
  <c r="O171" i="5"/>
  <c r="O170" i="5"/>
  <c r="O169" i="5"/>
  <c r="U169" i="5" s="1"/>
  <c r="O168" i="5"/>
  <c r="O167" i="5"/>
  <c r="O166" i="5"/>
  <c r="O165" i="5"/>
  <c r="O164" i="5"/>
  <c r="O163" i="5"/>
  <c r="O162" i="5"/>
  <c r="O161" i="5"/>
  <c r="O160" i="5"/>
  <c r="O159" i="5"/>
  <c r="Y159" i="5" s="1"/>
  <c r="O158" i="5"/>
  <c r="O157" i="5"/>
  <c r="Z157" i="5" s="1"/>
  <c r="O156" i="5"/>
  <c r="O155" i="5"/>
  <c r="O154" i="5"/>
  <c r="O153" i="5"/>
  <c r="Z153" i="5" s="1"/>
  <c r="O152" i="5"/>
  <c r="Q152" i="5" s="1"/>
  <c r="O151" i="5"/>
  <c r="Z151" i="5" s="1"/>
  <c r="O150" i="5"/>
  <c r="S150" i="5" s="1"/>
  <c r="O149" i="5"/>
  <c r="O148" i="5"/>
  <c r="O147" i="5"/>
  <c r="O146" i="5"/>
  <c r="W146" i="5" s="1"/>
  <c r="O145" i="5"/>
  <c r="Z145" i="5" s="1"/>
  <c r="O144" i="5"/>
  <c r="Y144" i="5" s="1"/>
  <c r="O143" i="5"/>
  <c r="O142" i="5"/>
  <c r="O141" i="5"/>
  <c r="O140" i="5"/>
  <c r="O139" i="5"/>
  <c r="O138" i="5"/>
  <c r="Z138" i="5" s="1"/>
  <c r="O137" i="5"/>
  <c r="T137" i="5" s="1"/>
  <c r="O136" i="5"/>
  <c r="Z136" i="5" s="1"/>
  <c r="O135" i="5"/>
  <c r="W135" i="5" s="1"/>
  <c r="O134" i="5"/>
  <c r="O133" i="5"/>
  <c r="Y133" i="5" s="1"/>
  <c r="O132" i="5"/>
  <c r="O131" i="5"/>
  <c r="O130" i="5"/>
  <c r="O129" i="5"/>
  <c r="X129" i="5" s="1"/>
  <c r="O128" i="5"/>
  <c r="S128" i="5" s="1"/>
  <c r="O127" i="5"/>
  <c r="O126" i="5"/>
  <c r="O125" i="5"/>
  <c r="O124" i="5"/>
  <c r="O123" i="5"/>
  <c r="O122" i="5"/>
  <c r="W122" i="5" s="1"/>
  <c r="O121" i="5"/>
  <c r="Q121" i="5" s="1"/>
  <c r="O120" i="5"/>
  <c r="Z120" i="5" s="1"/>
  <c r="O119" i="5"/>
  <c r="S119" i="5" s="1"/>
  <c r="O118" i="5"/>
  <c r="Y118" i="5" s="1"/>
  <c r="O117" i="5"/>
  <c r="O116" i="5"/>
  <c r="O115" i="5"/>
  <c r="T115" i="5" s="1"/>
  <c r="O114" i="5"/>
  <c r="Z114" i="5" s="1"/>
  <c r="O113" i="5"/>
  <c r="W113" i="5" s="1"/>
  <c r="O112" i="5"/>
  <c r="O111" i="5"/>
  <c r="Y111" i="5" s="1"/>
  <c r="O110" i="5"/>
  <c r="O109" i="5"/>
  <c r="Z109" i="5" s="1"/>
  <c r="O108" i="5"/>
  <c r="S108" i="5" s="1"/>
  <c r="O107" i="5"/>
  <c r="O106" i="5"/>
  <c r="U106" i="5" s="1"/>
  <c r="O105" i="5"/>
  <c r="Z105" i="5" s="1"/>
  <c r="O104" i="5"/>
  <c r="U104" i="5" s="1"/>
  <c r="O103" i="5"/>
  <c r="O102" i="5"/>
  <c r="S102" i="5" s="1"/>
  <c r="O101" i="5"/>
  <c r="O100" i="5"/>
  <c r="Y100" i="5" s="1"/>
  <c r="O99" i="5"/>
  <c r="Q99" i="5" s="1"/>
  <c r="O98" i="5"/>
  <c r="Z98" i="5" s="1"/>
  <c r="O97" i="5"/>
  <c r="O96" i="5"/>
  <c r="Y96" i="5" s="1"/>
  <c r="O95" i="5"/>
  <c r="U95" i="5" s="1"/>
  <c r="O94" i="5"/>
  <c r="Y94" i="5" s="1"/>
  <c r="O93" i="5"/>
  <c r="W93" i="5" s="1"/>
  <c r="O92" i="5"/>
  <c r="O91" i="5"/>
  <c r="O90" i="5"/>
  <c r="Q90" i="5" s="1"/>
  <c r="O89" i="5"/>
  <c r="Z89" i="5" s="1"/>
  <c r="O88" i="5"/>
  <c r="S88" i="5" s="1"/>
  <c r="O87" i="5"/>
  <c r="Z87" i="5" s="1"/>
  <c r="O86" i="5"/>
  <c r="W86" i="5" s="1"/>
  <c r="O85" i="5"/>
  <c r="V85" i="5" s="1"/>
  <c r="O84" i="5"/>
  <c r="Z84" i="5" s="1"/>
  <c r="O83" i="5"/>
  <c r="S83" i="5" s="1"/>
  <c r="O82" i="5"/>
  <c r="Z82" i="5" s="1"/>
  <c r="O81" i="5"/>
  <c r="X81" i="5" s="1"/>
  <c r="O80" i="5"/>
  <c r="O79" i="5"/>
  <c r="Z79" i="5" s="1"/>
  <c r="O78" i="5"/>
  <c r="O77" i="5"/>
  <c r="O76" i="5"/>
  <c r="T76" i="5" s="1"/>
  <c r="O75" i="5"/>
  <c r="O74" i="5"/>
  <c r="Z74" i="5" s="1"/>
  <c r="O73" i="5"/>
  <c r="Q73" i="5" s="1"/>
  <c r="O72" i="5"/>
  <c r="Z72" i="5" s="1"/>
  <c r="O71" i="5"/>
  <c r="Y71" i="5" s="1"/>
  <c r="O70" i="5"/>
  <c r="Z70" i="5" s="1"/>
  <c r="O69" i="5"/>
  <c r="X69" i="5" s="1"/>
  <c r="O68" i="5"/>
  <c r="X68" i="5" s="1"/>
  <c r="O67" i="5"/>
  <c r="O66" i="5"/>
  <c r="V66" i="5" s="1"/>
  <c r="O65" i="5"/>
  <c r="Z65" i="5" s="1"/>
  <c r="O64" i="5"/>
  <c r="O63" i="5"/>
  <c r="Z63" i="5" s="1"/>
  <c r="O62" i="5"/>
  <c r="O61" i="5"/>
  <c r="Y61" i="5" s="1"/>
  <c r="O60" i="5"/>
  <c r="V60" i="5" s="1"/>
  <c r="O59" i="5"/>
  <c r="O58" i="5"/>
  <c r="Z58" i="5" s="1"/>
  <c r="O57" i="5"/>
  <c r="V57" i="5" s="1"/>
  <c r="O56" i="5"/>
  <c r="Z56" i="5" s="1"/>
  <c r="O55" i="5"/>
  <c r="Z55" i="5" s="1"/>
  <c r="O54" i="5"/>
  <c r="X54" i="5" s="1"/>
  <c r="O53" i="5"/>
  <c r="Q53" i="5" s="1"/>
  <c r="O52" i="5"/>
  <c r="R52" i="5" s="1"/>
  <c r="O51" i="5"/>
  <c r="Z51" i="5" s="1"/>
  <c r="O50" i="5"/>
  <c r="Y50" i="5" s="1"/>
  <c r="O49" i="5"/>
  <c r="W49" i="5" s="1"/>
  <c r="O48" i="5"/>
  <c r="Z48" i="5" s="1"/>
  <c r="O47" i="5"/>
  <c r="U47" i="5" s="1"/>
  <c r="O46" i="5"/>
  <c r="Z46" i="5" s="1"/>
  <c r="O45" i="5"/>
  <c r="Q45" i="5" s="1"/>
  <c r="O44" i="5"/>
  <c r="X44" i="5" s="1"/>
  <c r="O43" i="5"/>
  <c r="O42" i="5"/>
  <c r="Y42" i="5" s="1"/>
  <c r="O41" i="5"/>
  <c r="Z41" i="5" s="1"/>
  <c r="O40" i="5"/>
  <c r="Q40" i="5" s="1"/>
  <c r="O39" i="5"/>
  <c r="Z39" i="5" s="1"/>
  <c r="O38" i="5"/>
  <c r="Z38" i="5" s="1"/>
  <c r="O37" i="5"/>
  <c r="Q37" i="5" s="1"/>
  <c r="O36" i="5"/>
  <c r="Y36" i="5" s="1"/>
  <c r="O35" i="5"/>
  <c r="O34" i="5"/>
  <c r="Y34" i="5" s="1"/>
  <c r="O33" i="5"/>
  <c r="O32" i="5"/>
  <c r="Z32" i="5" s="1"/>
  <c r="O31" i="5"/>
  <c r="Y31" i="5" s="1"/>
  <c r="O30" i="5"/>
  <c r="R30" i="5" s="1"/>
  <c r="O29" i="5"/>
  <c r="Q29" i="5" s="1"/>
  <c r="O28" i="5"/>
  <c r="Q28" i="5" s="1"/>
  <c r="O27" i="5"/>
  <c r="O26" i="5"/>
  <c r="Q26" i="5" s="1"/>
  <c r="O25" i="5"/>
  <c r="W25" i="5" s="1"/>
  <c r="O24" i="5"/>
  <c r="Z24" i="5" s="1"/>
  <c r="O23" i="5"/>
  <c r="Y23" i="5" s="1"/>
  <c r="O22" i="5"/>
  <c r="Z22" i="5" s="1"/>
  <c r="O21" i="5"/>
  <c r="Q21" i="5" s="1"/>
  <c r="O20" i="5"/>
  <c r="Y20" i="5" s="1"/>
  <c r="O19" i="5"/>
  <c r="O18" i="5"/>
  <c r="R18" i="5" s="1"/>
  <c r="O17" i="5"/>
  <c r="O16" i="5"/>
  <c r="Y16" i="5" s="1"/>
  <c r="O15" i="5"/>
  <c r="Y15" i="5" s="1"/>
  <c r="O14" i="5"/>
  <c r="U14" i="5" s="1"/>
  <c r="O13" i="5"/>
  <c r="Q13" i="5" s="1"/>
  <c r="O12" i="5"/>
  <c r="S12" i="5" s="1"/>
  <c r="O11" i="5"/>
  <c r="O10" i="5"/>
  <c r="S10" i="5" s="1"/>
  <c r="O9" i="5"/>
  <c r="Z9" i="5" s="1"/>
  <c r="O8" i="5"/>
  <c r="Q8" i="5" s="1"/>
  <c r="O7" i="5"/>
  <c r="Z7" i="5" s="1"/>
  <c r="O6" i="5"/>
  <c r="Z6" i="5" s="1"/>
  <c r="O5" i="5"/>
  <c r="Q5" i="5" s="1"/>
  <c r="O4" i="5"/>
  <c r="Z4" i="5" s="1"/>
  <c r="O3" i="5"/>
  <c r="Y3" i="5" s="1"/>
  <c r="O2" i="5"/>
  <c r="Y2" i="5" s="1"/>
  <c r="V10" i="5" l="1"/>
  <c r="W10" i="5"/>
  <c r="X10" i="5"/>
  <c r="Y10" i="5"/>
  <c r="R26" i="5"/>
  <c r="W26" i="5"/>
  <c r="T36" i="5"/>
  <c r="U38" i="5"/>
  <c r="X38" i="5"/>
  <c r="Q41" i="5"/>
  <c r="T20" i="5"/>
  <c r="Q3" i="5"/>
  <c r="Q22" i="5"/>
  <c r="V42" i="5"/>
  <c r="R3" i="5"/>
  <c r="R22" i="5"/>
  <c r="W42" i="5"/>
  <c r="V3" i="5"/>
  <c r="T22" i="5"/>
  <c r="X42" i="5"/>
  <c r="Y4" i="5"/>
  <c r="X22" i="5"/>
  <c r="R58" i="5"/>
  <c r="X6" i="5"/>
  <c r="Y22" i="5"/>
  <c r="S58" i="5"/>
  <c r="Y6" i="5"/>
  <c r="U24" i="5"/>
  <c r="T58" i="5"/>
  <c r="V58" i="5"/>
  <c r="X8" i="5"/>
  <c r="S26" i="5"/>
  <c r="X73" i="5"/>
  <c r="Q9" i="5"/>
  <c r="T26" i="5"/>
  <c r="R74" i="5"/>
  <c r="T10" i="5"/>
  <c r="U26" i="5"/>
  <c r="X89" i="5"/>
  <c r="U10" i="5"/>
  <c r="V26" i="5"/>
  <c r="Y89" i="5"/>
  <c r="U77" i="5"/>
  <c r="V77" i="5"/>
  <c r="T77" i="5"/>
  <c r="S77" i="5"/>
  <c r="Q77" i="5"/>
  <c r="Z255" i="5"/>
  <c r="Y255" i="5"/>
  <c r="X255" i="5"/>
  <c r="W255" i="5"/>
  <c r="V255" i="5"/>
  <c r="U255" i="5"/>
  <c r="T255" i="5"/>
  <c r="S255" i="5"/>
  <c r="R255" i="5"/>
  <c r="Q255" i="5"/>
  <c r="U11" i="5"/>
  <c r="T11" i="5"/>
  <c r="Q11" i="5"/>
  <c r="U27" i="5"/>
  <c r="T27" i="5"/>
  <c r="Q27" i="5"/>
  <c r="U43" i="5"/>
  <c r="T43" i="5"/>
  <c r="Q43" i="5"/>
  <c r="U59" i="5"/>
  <c r="T59" i="5"/>
  <c r="S59" i="5"/>
  <c r="Q59" i="5"/>
  <c r="Y75" i="5"/>
  <c r="X75" i="5"/>
  <c r="W75" i="5"/>
  <c r="V75" i="5"/>
  <c r="T75" i="5"/>
  <c r="R75" i="5"/>
  <c r="Q75" i="5"/>
  <c r="Y91" i="5"/>
  <c r="R91" i="5"/>
  <c r="Q91" i="5"/>
  <c r="Z91" i="5"/>
  <c r="Y107" i="5"/>
  <c r="X107" i="5"/>
  <c r="U107" i="5"/>
  <c r="T107" i="5"/>
  <c r="S107" i="5"/>
  <c r="R107" i="5"/>
  <c r="Q107" i="5"/>
  <c r="Y123" i="5"/>
  <c r="X123" i="5"/>
  <c r="Z123" i="5"/>
  <c r="W123" i="5"/>
  <c r="V123" i="5"/>
  <c r="U123" i="5"/>
  <c r="T123" i="5"/>
  <c r="S123" i="5"/>
  <c r="R123" i="5"/>
  <c r="Q123" i="5"/>
  <c r="Y139" i="5"/>
  <c r="X139" i="5"/>
  <c r="Z139" i="5"/>
  <c r="W139" i="5"/>
  <c r="V139" i="5"/>
  <c r="U139" i="5"/>
  <c r="T139" i="5"/>
  <c r="Q139" i="5"/>
  <c r="Y155" i="5"/>
  <c r="X155" i="5"/>
  <c r="U155" i="5"/>
  <c r="S155" i="5"/>
  <c r="R155" i="5"/>
  <c r="Q155" i="5"/>
  <c r="Z155" i="5"/>
  <c r="Y171" i="5"/>
  <c r="X171" i="5"/>
  <c r="U171" i="5"/>
  <c r="S171" i="5"/>
  <c r="R171" i="5"/>
  <c r="Q171" i="5"/>
  <c r="Z171" i="5"/>
  <c r="T171" i="5"/>
  <c r="T187" i="5"/>
  <c r="Q187" i="5"/>
  <c r="R187" i="5"/>
  <c r="Z187" i="5"/>
  <c r="Y187" i="5"/>
  <c r="X187" i="5"/>
  <c r="W187" i="5"/>
  <c r="U187" i="5"/>
  <c r="S187" i="5"/>
  <c r="T203" i="5"/>
  <c r="S203" i="5"/>
  <c r="R203" i="5"/>
  <c r="Q203" i="5"/>
  <c r="V203" i="5"/>
  <c r="U203" i="5"/>
  <c r="Z203" i="5"/>
  <c r="Y203" i="5"/>
  <c r="X203" i="5"/>
  <c r="W203" i="5"/>
  <c r="T219" i="5"/>
  <c r="S219" i="5"/>
  <c r="X219" i="5"/>
  <c r="W219" i="5"/>
  <c r="V219" i="5"/>
  <c r="U219" i="5"/>
  <c r="R219" i="5"/>
  <c r="Q219" i="5"/>
  <c r="Y219" i="5"/>
  <c r="Z219" i="5"/>
  <c r="T235" i="5"/>
  <c r="S235" i="5"/>
  <c r="Z235" i="5"/>
  <c r="Y235" i="5"/>
  <c r="X235" i="5"/>
  <c r="W235" i="5"/>
  <c r="V235" i="5"/>
  <c r="U235" i="5"/>
  <c r="R235" i="5"/>
  <c r="Q235" i="5"/>
  <c r="T251" i="5"/>
  <c r="S251" i="5"/>
  <c r="Z251" i="5"/>
  <c r="Y251" i="5"/>
  <c r="X251" i="5"/>
  <c r="W251" i="5"/>
  <c r="V251" i="5"/>
  <c r="U251" i="5"/>
  <c r="R251" i="5"/>
  <c r="Q251" i="5"/>
  <c r="T267" i="5"/>
  <c r="S267" i="5"/>
  <c r="U267" i="5"/>
  <c r="R267" i="5"/>
  <c r="Q267" i="5"/>
  <c r="Z267" i="5"/>
  <c r="Y267" i="5"/>
  <c r="X267" i="5"/>
  <c r="W267" i="5"/>
  <c r="V267" i="5"/>
  <c r="S283" i="5"/>
  <c r="Y283" i="5"/>
  <c r="X283" i="5"/>
  <c r="U283" i="5"/>
  <c r="V283" i="5"/>
  <c r="T283" i="5"/>
  <c r="R283" i="5"/>
  <c r="Q283" i="5"/>
  <c r="Z283" i="5"/>
  <c r="W283" i="5"/>
  <c r="S299" i="5"/>
  <c r="R299" i="5"/>
  <c r="Q299" i="5"/>
  <c r="W299" i="5"/>
  <c r="V299" i="5"/>
  <c r="U299" i="5"/>
  <c r="T299" i="5"/>
  <c r="Y299" i="5"/>
  <c r="X299" i="5"/>
  <c r="Z299" i="5"/>
  <c r="S315" i="5"/>
  <c r="R315" i="5"/>
  <c r="T315" i="5"/>
  <c r="Q315" i="5"/>
  <c r="Z315" i="5"/>
  <c r="Y315" i="5"/>
  <c r="X315" i="5"/>
  <c r="W315" i="5"/>
  <c r="V315" i="5"/>
  <c r="U315" i="5"/>
  <c r="S331" i="5"/>
  <c r="R331" i="5"/>
  <c r="X331" i="5"/>
  <c r="W331" i="5"/>
  <c r="V331" i="5"/>
  <c r="U331" i="5"/>
  <c r="T331" i="5"/>
  <c r="Z331" i="5"/>
  <c r="Y331" i="5"/>
  <c r="Q331" i="5"/>
  <c r="S347" i="5"/>
  <c r="R347" i="5"/>
  <c r="Z347" i="5"/>
  <c r="Y347" i="5"/>
  <c r="X347" i="5"/>
  <c r="W347" i="5"/>
  <c r="V347" i="5"/>
  <c r="U347" i="5"/>
  <c r="T347" i="5"/>
  <c r="Q347" i="5"/>
  <c r="S363" i="5"/>
  <c r="R363" i="5"/>
  <c r="Z363" i="5"/>
  <c r="Y363" i="5"/>
  <c r="X363" i="5"/>
  <c r="W363" i="5"/>
  <c r="V363" i="5"/>
  <c r="U363" i="5"/>
  <c r="T363" i="5"/>
  <c r="Q363" i="5"/>
  <c r="T379" i="5"/>
  <c r="W379" i="5"/>
  <c r="V379" i="5"/>
  <c r="R379" i="5"/>
  <c r="Z379" i="5"/>
  <c r="Y379" i="5"/>
  <c r="X379" i="5"/>
  <c r="U379" i="5"/>
  <c r="S379" i="5"/>
  <c r="Q379" i="5"/>
  <c r="T395" i="5"/>
  <c r="Z395" i="5"/>
  <c r="Y395" i="5"/>
  <c r="X395" i="5"/>
  <c r="W395" i="5"/>
  <c r="V395" i="5"/>
  <c r="U395" i="5"/>
  <c r="S395" i="5"/>
  <c r="R395" i="5"/>
  <c r="Q395" i="5"/>
  <c r="T411" i="5"/>
  <c r="S411" i="5"/>
  <c r="U411" i="5"/>
  <c r="R411" i="5"/>
  <c r="Q411" i="5"/>
  <c r="X411" i="5"/>
  <c r="W411" i="5"/>
  <c r="V411" i="5"/>
  <c r="Z411" i="5"/>
  <c r="Y411" i="5"/>
  <c r="T427" i="5"/>
  <c r="S427" i="5"/>
  <c r="Y427" i="5"/>
  <c r="X427" i="5"/>
  <c r="W427" i="5"/>
  <c r="V427" i="5"/>
  <c r="U427" i="5"/>
  <c r="Q427" i="5"/>
  <c r="Z427" i="5"/>
  <c r="R427" i="5"/>
  <c r="T443" i="5"/>
  <c r="S443" i="5"/>
  <c r="Z443" i="5"/>
  <c r="Y443" i="5"/>
  <c r="X443" i="5"/>
  <c r="W443" i="5"/>
  <c r="V443" i="5"/>
  <c r="U443" i="5"/>
  <c r="R443" i="5"/>
  <c r="Q443" i="5"/>
  <c r="T459" i="5"/>
  <c r="S459" i="5"/>
  <c r="Z459" i="5"/>
  <c r="Y459" i="5"/>
  <c r="X459" i="5"/>
  <c r="W459" i="5"/>
  <c r="V459" i="5"/>
  <c r="U459" i="5"/>
  <c r="R459" i="5"/>
  <c r="Q459" i="5"/>
  <c r="T475" i="5"/>
  <c r="S475" i="5"/>
  <c r="U475" i="5"/>
  <c r="R475" i="5"/>
  <c r="Q475" i="5"/>
  <c r="Z475" i="5"/>
  <c r="Y475" i="5"/>
  <c r="X475" i="5"/>
  <c r="W475" i="5"/>
  <c r="V475" i="5"/>
  <c r="T491" i="5"/>
  <c r="S491" i="5"/>
  <c r="Y491" i="5"/>
  <c r="W491" i="5"/>
  <c r="U491" i="5"/>
  <c r="R491" i="5"/>
  <c r="Q491" i="5"/>
  <c r="Z491" i="5"/>
  <c r="X491" i="5"/>
  <c r="V491" i="5"/>
  <c r="V507" i="5"/>
  <c r="Z507" i="5"/>
  <c r="Y507" i="5"/>
  <c r="T507" i="5"/>
  <c r="S507" i="5"/>
  <c r="R507" i="5"/>
  <c r="X507" i="5"/>
  <c r="W507" i="5"/>
  <c r="U507" i="5"/>
  <c r="Q507" i="5"/>
  <c r="V523" i="5"/>
  <c r="S523" i="5"/>
  <c r="R523" i="5"/>
  <c r="Q523" i="5"/>
  <c r="Z523" i="5"/>
  <c r="X523" i="5"/>
  <c r="T523" i="5"/>
  <c r="Y523" i="5"/>
  <c r="W523" i="5"/>
  <c r="U523" i="5"/>
  <c r="V539" i="5"/>
  <c r="Y539" i="5"/>
  <c r="X539" i="5"/>
  <c r="U539" i="5"/>
  <c r="T539" i="5"/>
  <c r="S539" i="5"/>
  <c r="R539" i="5"/>
  <c r="Q539" i="5"/>
  <c r="Z539" i="5"/>
  <c r="W539" i="5"/>
  <c r="V555" i="5"/>
  <c r="X555" i="5"/>
  <c r="W555" i="5"/>
  <c r="Z555" i="5"/>
  <c r="Y555" i="5"/>
  <c r="U555" i="5"/>
  <c r="T555" i="5"/>
  <c r="S555" i="5"/>
  <c r="R555" i="5"/>
  <c r="Q555" i="5"/>
  <c r="V571" i="5"/>
  <c r="U571" i="5"/>
  <c r="Q571" i="5"/>
  <c r="Z571" i="5"/>
  <c r="Y571" i="5"/>
  <c r="X571" i="5"/>
  <c r="W571" i="5"/>
  <c r="T571" i="5"/>
  <c r="S571" i="5"/>
  <c r="R571" i="5"/>
  <c r="V587" i="5"/>
  <c r="U587" i="5"/>
  <c r="W587" i="5"/>
  <c r="T587" i="5"/>
  <c r="S587" i="5"/>
  <c r="Q587" i="5"/>
  <c r="Z587" i="5"/>
  <c r="Y587" i="5"/>
  <c r="X587" i="5"/>
  <c r="R587" i="5"/>
  <c r="V603" i="5"/>
  <c r="U603" i="5"/>
  <c r="Z603" i="5"/>
  <c r="Y603" i="5"/>
  <c r="W603" i="5"/>
  <c r="S603" i="5"/>
  <c r="X603" i="5"/>
  <c r="T603" i="5"/>
  <c r="R603" i="5"/>
  <c r="Q603" i="5"/>
  <c r="V619" i="5"/>
  <c r="U619" i="5"/>
  <c r="Y619" i="5"/>
  <c r="X619" i="5"/>
  <c r="Z619" i="5"/>
  <c r="W619" i="5"/>
  <c r="T619" i="5"/>
  <c r="S619" i="5"/>
  <c r="R619" i="5"/>
  <c r="Q619" i="5"/>
  <c r="Z2" i="5"/>
  <c r="X4" i="5"/>
  <c r="V8" i="5"/>
  <c r="R14" i="5"/>
  <c r="T16" i="5"/>
  <c r="S18" i="5"/>
  <c r="R20" i="5"/>
  <c r="Q24" i="5"/>
  <c r="Z29" i="5"/>
  <c r="Z31" i="5"/>
  <c r="R34" i="5"/>
  <c r="R36" i="5"/>
  <c r="T38" i="5"/>
  <c r="V40" i="5"/>
  <c r="R51" i="5"/>
  <c r="T53" i="5"/>
  <c r="T55" i="5"/>
  <c r="R63" i="5"/>
  <c r="R68" i="5"/>
  <c r="V73" i="5"/>
  <c r="T79" i="5"/>
  <c r="W89" i="5"/>
  <c r="Y98" i="5"/>
  <c r="Q104" i="5"/>
  <c r="U113" i="5"/>
  <c r="W118" i="5"/>
  <c r="Y122" i="5"/>
  <c r="Q128" i="5"/>
  <c r="S133" i="5"/>
  <c r="Y138" i="5"/>
  <c r="T144" i="5"/>
  <c r="R150" i="5"/>
  <c r="W157" i="5"/>
  <c r="U125" i="5"/>
  <c r="T125" i="5"/>
  <c r="Y125" i="5"/>
  <c r="X125" i="5"/>
  <c r="W125" i="5"/>
  <c r="V125" i="5"/>
  <c r="S125" i="5"/>
  <c r="R125" i="5"/>
  <c r="Q125" i="5"/>
  <c r="Z12" i="5"/>
  <c r="W12" i="5"/>
  <c r="Z28" i="5"/>
  <c r="W28" i="5"/>
  <c r="Z44" i="5"/>
  <c r="W44" i="5"/>
  <c r="U44" i="5"/>
  <c r="Z60" i="5"/>
  <c r="Y60" i="5"/>
  <c r="W60" i="5"/>
  <c r="U60" i="5"/>
  <c r="T60" i="5"/>
  <c r="Y76" i="5"/>
  <c r="X76" i="5"/>
  <c r="Y92" i="5"/>
  <c r="X92" i="5"/>
  <c r="W92" i="5"/>
  <c r="V92" i="5"/>
  <c r="U92" i="5"/>
  <c r="T92" i="5"/>
  <c r="S92" i="5"/>
  <c r="R92" i="5"/>
  <c r="Q92" i="5"/>
  <c r="Z108" i="5"/>
  <c r="Y108" i="5"/>
  <c r="X108" i="5"/>
  <c r="W108" i="5"/>
  <c r="V108" i="5"/>
  <c r="U108" i="5"/>
  <c r="T108" i="5"/>
  <c r="Q124" i="5"/>
  <c r="Z124" i="5"/>
  <c r="Y124" i="5"/>
  <c r="X124" i="5"/>
  <c r="U140" i="5"/>
  <c r="T140" i="5"/>
  <c r="S140" i="5"/>
  <c r="R140" i="5"/>
  <c r="Q140" i="5"/>
  <c r="Y140" i="5"/>
  <c r="Z156" i="5"/>
  <c r="Y156" i="5"/>
  <c r="X156" i="5"/>
  <c r="W156" i="5"/>
  <c r="V156" i="5"/>
  <c r="U156" i="5"/>
  <c r="T156" i="5"/>
  <c r="S156" i="5"/>
  <c r="R156" i="5"/>
  <c r="Y172" i="5"/>
  <c r="Z172" i="5"/>
  <c r="X172" i="5"/>
  <c r="W172" i="5"/>
  <c r="V172" i="5"/>
  <c r="U172" i="5"/>
  <c r="T172" i="5"/>
  <c r="S172" i="5"/>
  <c r="R172" i="5"/>
  <c r="Q172" i="5"/>
  <c r="Z188" i="5"/>
  <c r="X188" i="5"/>
  <c r="W188" i="5"/>
  <c r="T188" i="5"/>
  <c r="R188" i="5"/>
  <c r="Y188" i="5"/>
  <c r="V188" i="5"/>
  <c r="U188" i="5"/>
  <c r="S188" i="5"/>
  <c r="Q188" i="5"/>
  <c r="Z204" i="5"/>
  <c r="Y204" i="5"/>
  <c r="X204" i="5"/>
  <c r="V204" i="5"/>
  <c r="T204" i="5"/>
  <c r="S204" i="5"/>
  <c r="W204" i="5"/>
  <c r="U204" i="5"/>
  <c r="R204" i="5"/>
  <c r="Q204" i="5"/>
  <c r="Z220" i="5"/>
  <c r="Y220" i="5"/>
  <c r="X220" i="5"/>
  <c r="W220" i="5"/>
  <c r="V220" i="5"/>
  <c r="U220" i="5"/>
  <c r="T220" i="5"/>
  <c r="S220" i="5"/>
  <c r="R220" i="5"/>
  <c r="Q220" i="5"/>
  <c r="Z236" i="5"/>
  <c r="Y236" i="5"/>
  <c r="R236" i="5"/>
  <c r="Q236" i="5"/>
  <c r="X236" i="5"/>
  <c r="W236" i="5"/>
  <c r="V236" i="5"/>
  <c r="U236" i="5"/>
  <c r="T236" i="5"/>
  <c r="S236" i="5"/>
  <c r="Z252" i="5"/>
  <c r="Y252" i="5"/>
  <c r="V252" i="5"/>
  <c r="U252" i="5"/>
  <c r="T252" i="5"/>
  <c r="S252" i="5"/>
  <c r="R252" i="5"/>
  <c r="Q252" i="5"/>
  <c r="X252" i="5"/>
  <c r="W252" i="5"/>
  <c r="Z268" i="5"/>
  <c r="Y268" i="5"/>
  <c r="V268" i="5"/>
  <c r="X268" i="5"/>
  <c r="W268" i="5"/>
  <c r="U268" i="5"/>
  <c r="T268" i="5"/>
  <c r="S268" i="5"/>
  <c r="R268" i="5"/>
  <c r="Q268" i="5"/>
  <c r="Y284" i="5"/>
  <c r="Z284" i="5"/>
  <c r="X284" i="5"/>
  <c r="W284" i="5"/>
  <c r="V284" i="5"/>
  <c r="U284" i="5"/>
  <c r="R284" i="5"/>
  <c r="Q284" i="5"/>
  <c r="T284" i="5"/>
  <c r="S284" i="5"/>
  <c r="Y300" i="5"/>
  <c r="Z300" i="5"/>
  <c r="X300" i="5"/>
  <c r="W300" i="5"/>
  <c r="U300" i="5"/>
  <c r="S300" i="5"/>
  <c r="V300" i="5"/>
  <c r="T300" i="5"/>
  <c r="Q300" i="5"/>
  <c r="R300" i="5"/>
  <c r="Y316" i="5"/>
  <c r="X316" i="5"/>
  <c r="Z316" i="5"/>
  <c r="W316" i="5"/>
  <c r="V316" i="5"/>
  <c r="T316" i="5"/>
  <c r="S316" i="5"/>
  <c r="R316" i="5"/>
  <c r="Q316" i="5"/>
  <c r="U316" i="5"/>
  <c r="Y332" i="5"/>
  <c r="X332" i="5"/>
  <c r="Z332" i="5"/>
  <c r="W332" i="5"/>
  <c r="U332" i="5"/>
  <c r="T332" i="5"/>
  <c r="S332" i="5"/>
  <c r="R332" i="5"/>
  <c r="Q332" i="5"/>
  <c r="V332" i="5"/>
  <c r="Y348" i="5"/>
  <c r="X348" i="5"/>
  <c r="R348" i="5"/>
  <c r="Q348" i="5"/>
  <c r="Z348" i="5"/>
  <c r="W348" i="5"/>
  <c r="V348" i="5"/>
  <c r="U348" i="5"/>
  <c r="T348" i="5"/>
  <c r="S348" i="5"/>
  <c r="Y364" i="5"/>
  <c r="X364" i="5"/>
  <c r="V364" i="5"/>
  <c r="U364" i="5"/>
  <c r="T364" i="5"/>
  <c r="S364" i="5"/>
  <c r="R364" i="5"/>
  <c r="Q364" i="5"/>
  <c r="Z364" i="5"/>
  <c r="W364" i="5"/>
  <c r="Z380" i="5"/>
  <c r="Y380" i="5"/>
  <c r="W380" i="5"/>
  <c r="V380" i="5"/>
  <c r="U380" i="5"/>
  <c r="T380" i="5"/>
  <c r="S380" i="5"/>
  <c r="R380" i="5"/>
  <c r="Q380" i="5"/>
  <c r="X380" i="5"/>
  <c r="Z396" i="5"/>
  <c r="Y396" i="5"/>
  <c r="W396" i="5"/>
  <c r="V396" i="5"/>
  <c r="S396" i="5"/>
  <c r="Q396" i="5"/>
  <c r="X396" i="5"/>
  <c r="U396" i="5"/>
  <c r="T396" i="5"/>
  <c r="R396" i="5"/>
  <c r="Z412" i="5"/>
  <c r="Y412" i="5"/>
  <c r="W412" i="5"/>
  <c r="U412" i="5"/>
  <c r="X412" i="5"/>
  <c r="V412" i="5"/>
  <c r="T412" i="5"/>
  <c r="R412" i="5"/>
  <c r="S412" i="5"/>
  <c r="Q412" i="5"/>
  <c r="Z428" i="5"/>
  <c r="Y428" i="5"/>
  <c r="X428" i="5"/>
  <c r="W428" i="5"/>
  <c r="V428" i="5"/>
  <c r="U428" i="5"/>
  <c r="T428" i="5"/>
  <c r="S428" i="5"/>
  <c r="R428" i="5"/>
  <c r="Q428" i="5"/>
  <c r="Z444" i="5"/>
  <c r="Y444" i="5"/>
  <c r="S444" i="5"/>
  <c r="R444" i="5"/>
  <c r="Q444" i="5"/>
  <c r="X444" i="5"/>
  <c r="W444" i="5"/>
  <c r="V444" i="5"/>
  <c r="U444" i="5"/>
  <c r="T444" i="5"/>
  <c r="Z460" i="5"/>
  <c r="Y460" i="5"/>
  <c r="V460" i="5"/>
  <c r="X460" i="5"/>
  <c r="W460" i="5"/>
  <c r="U460" i="5"/>
  <c r="T460" i="5"/>
  <c r="S460" i="5"/>
  <c r="R460" i="5"/>
  <c r="Q460" i="5"/>
  <c r="Z476" i="5"/>
  <c r="Y476" i="5"/>
  <c r="V476" i="5"/>
  <c r="T476" i="5"/>
  <c r="X476" i="5"/>
  <c r="W476" i="5"/>
  <c r="U476" i="5"/>
  <c r="S476" i="5"/>
  <c r="R476" i="5"/>
  <c r="Q476" i="5"/>
  <c r="Z492" i="5"/>
  <c r="Y492" i="5"/>
  <c r="S492" i="5"/>
  <c r="R492" i="5"/>
  <c r="Q492" i="5"/>
  <c r="X492" i="5"/>
  <c r="W492" i="5"/>
  <c r="V492" i="5"/>
  <c r="U492" i="5"/>
  <c r="T492" i="5"/>
  <c r="Y508" i="5"/>
  <c r="W508" i="5"/>
  <c r="R508" i="5"/>
  <c r="Q508" i="5"/>
  <c r="Z508" i="5"/>
  <c r="X508" i="5"/>
  <c r="V508" i="5"/>
  <c r="U508" i="5"/>
  <c r="T508" i="5"/>
  <c r="S508" i="5"/>
  <c r="Z524" i="5"/>
  <c r="Y524" i="5"/>
  <c r="X524" i="5"/>
  <c r="W524" i="5"/>
  <c r="U524" i="5"/>
  <c r="S524" i="5"/>
  <c r="R524" i="5"/>
  <c r="V524" i="5"/>
  <c r="T524" i="5"/>
  <c r="Q524" i="5"/>
  <c r="T540" i="5"/>
  <c r="S540" i="5"/>
  <c r="W540" i="5"/>
  <c r="V540" i="5"/>
  <c r="U540" i="5"/>
  <c r="R540" i="5"/>
  <c r="Q540" i="5"/>
  <c r="Z540" i="5"/>
  <c r="Y540" i="5"/>
  <c r="X540" i="5"/>
  <c r="S556" i="5"/>
  <c r="R556" i="5"/>
  <c r="Q556" i="5"/>
  <c r="Z556" i="5"/>
  <c r="Y556" i="5"/>
  <c r="X556" i="5"/>
  <c r="W556" i="5"/>
  <c r="U556" i="5"/>
  <c r="T556" i="5"/>
  <c r="V556" i="5"/>
  <c r="Y572" i="5"/>
  <c r="X572" i="5"/>
  <c r="W572" i="5"/>
  <c r="Z572" i="5"/>
  <c r="V572" i="5"/>
  <c r="U572" i="5"/>
  <c r="T572" i="5"/>
  <c r="S572" i="5"/>
  <c r="R572" i="5"/>
  <c r="Q572" i="5"/>
  <c r="Y588" i="5"/>
  <c r="W588" i="5"/>
  <c r="X588" i="5"/>
  <c r="V588" i="5"/>
  <c r="U588" i="5"/>
  <c r="T588" i="5"/>
  <c r="S588" i="5"/>
  <c r="R588" i="5"/>
  <c r="Q588" i="5"/>
  <c r="Z588" i="5"/>
  <c r="Q604" i="5"/>
  <c r="X604" i="5"/>
  <c r="W604" i="5"/>
  <c r="V604" i="5"/>
  <c r="U604" i="5"/>
  <c r="T604" i="5"/>
  <c r="S604" i="5"/>
  <c r="R604" i="5"/>
  <c r="Z604" i="5"/>
  <c r="Y604" i="5"/>
  <c r="U620" i="5"/>
  <c r="T620" i="5"/>
  <c r="S620" i="5"/>
  <c r="Q620" i="5"/>
  <c r="Z620" i="5"/>
  <c r="Y620" i="5"/>
  <c r="X620" i="5"/>
  <c r="W620" i="5"/>
  <c r="V620" i="5"/>
  <c r="R620" i="5"/>
  <c r="W8" i="5"/>
  <c r="T12" i="5"/>
  <c r="T14" i="5"/>
  <c r="U16" i="5"/>
  <c r="T18" i="5"/>
  <c r="S20" i="5"/>
  <c r="T24" i="5"/>
  <c r="R28" i="5"/>
  <c r="Q30" i="5"/>
  <c r="Q32" i="5"/>
  <c r="S34" i="5"/>
  <c r="S36" i="5"/>
  <c r="W40" i="5"/>
  <c r="Y44" i="5"/>
  <c r="Q47" i="5"/>
  <c r="Q49" i="5"/>
  <c r="S51" i="5"/>
  <c r="U53" i="5"/>
  <c r="U55" i="5"/>
  <c r="X60" i="5"/>
  <c r="S63" i="5"/>
  <c r="Q66" i="5"/>
  <c r="S68" i="5"/>
  <c r="R71" i="5"/>
  <c r="U76" i="5"/>
  <c r="U79" i="5"/>
  <c r="Q82" i="5"/>
  <c r="Q85" i="5"/>
  <c r="X94" i="5"/>
  <c r="R104" i="5"/>
  <c r="V109" i="5"/>
  <c r="V113" i="5"/>
  <c r="X118" i="5"/>
  <c r="R124" i="5"/>
  <c r="R128" i="5"/>
  <c r="V133" i="5"/>
  <c r="X144" i="5"/>
  <c r="X157" i="5"/>
  <c r="V171" i="5"/>
  <c r="U173" i="5"/>
  <c r="T173" i="5"/>
  <c r="Q173" i="5"/>
  <c r="V173" i="5"/>
  <c r="S173" i="5"/>
  <c r="R173" i="5"/>
  <c r="Z173" i="5"/>
  <c r="W173" i="5"/>
  <c r="Z253" i="5"/>
  <c r="Y253" i="5"/>
  <c r="X253" i="5"/>
  <c r="W253" i="5"/>
  <c r="V253" i="5"/>
  <c r="U253" i="5"/>
  <c r="T253" i="5"/>
  <c r="S253" i="5"/>
  <c r="R253" i="5"/>
  <c r="Q253" i="5"/>
  <c r="Z301" i="5"/>
  <c r="Y301" i="5"/>
  <c r="X301" i="5"/>
  <c r="W301" i="5"/>
  <c r="V301" i="5"/>
  <c r="U301" i="5"/>
  <c r="T301" i="5"/>
  <c r="S301" i="5"/>
  <c r="R301" i="5"/>
  <c r="Q301" i="5"/>
  <c r="Z349" i="5"/>
  <c r="Y349" i="5"/>
  <c r="X349" i="5"/>
  <c r="W349" i="5"/>
  <c r="V349" i="5"/>
  <c r="U349" i="5"/>
  <c r="T349" i="5"/>
  <c r="S349" i="5"/>
  <c r="R349" i="5"/>
  <c r="Q349" i="5"/>
  <c r="Y397" i="5"/>
  <c r="Z397" i="5"/>
  <c r="X397" i="5"/>
  <c r="W397" i="5"/>
  <c r="V397" i="5"/>
  <c r="U397" i="5"/>
  <c r="T397" i="5"/>
  <c r="S397" i="5"/>
  <c r="R397" i="5"/>
  <c r="Q397" i="5"/>
  <c r="Z445" i="5"/>
  <c r="Y445" i="5"/>
  <c r="X445" i="5"/>
  <c r="W445" i="5"/>
  <c r="V445" i="5"/>
  <c r="U445" i="5"/>
  <c r="T445" i="5"/>
  <c r="S445" i="5"/>
  <c r="R445" i="5"/>
  <c r="Q445" i="5"/>
  <c r="Z477" i="5"/>
  <c r="U477" i="5"/>
  <c r="T477" i="5"/>
  <c r="S477" i="5"/>
  <c r="R477" i="5"/>
  <c r="Q477" i="5"/>
  <c r="W477" i="5"/>
  <c r="V477" i="5"/>
  <c r="Y477" i="5"/>
  <c r="X477" i="5"/>
  <c r="Z493" i="5"/>
  <c r="Y493" i="5"/>
  <c r="W493" i="5"/>
  <c r="U493" i="5"/>
  <c r="X493" i="5"/>
  <c r="V493" i="5"/>
  <c r="T493" i="5"/>
  <c r="S493" i="5"/>
  <c r="R493" i="5"/>
  <c r="Q493" i="5"/>
  <c r="R525" i="5"/>
  <c r="Q525" i="5"/>
  <c r="Y525" i="5"/>
  <c r="X525" i="5"/>
  <c r="W525" i="5"/>
  <c r="V525" i="5"/>
  <c r="U525" i="5"/>
  <c r="T525" i="5"/>
  <c r="S525" i="5"/>
  <c r="Z525" i="5"/>
  <c r="R541" i="5"/>
  <c r="Z541" i="5"/>
  <c r="X541" i="5"/>
  <c r="W541" i="5"/>
  <c r="Y541" i="5"/>
  <c r="V541" i="5"/>
  <c r="U541" i="5"/>
  <c r="T541" i="5"/>
  <c r="S541" i="5"/>
  <c r="Q541" i="5"/>
  <c r="R557" i="5"/>
  <c r="U557" i="5"/>
  <c r="T557" i="5"/>
  <c r="Z557" i="5"/>
  <c r="Y557" i="5"/>
  <c r="X557" i="5"/>
  <c r="W557" i="5"/>
  <c r="V557" i="5"/>
  <c r="S557" i="5"/>
  <c r="Q557" i="5"/>
  <c r="R573" i="5"/>
  <c r="Q573" i="5"/>
  <c r="Z573" i="5"/>
  <c r="Y573" i="5"/>
  <c r="X573" i="5"/>
  <c r="W573" i="5"/>
  <c r="V573" i="5"/>
  <c r="U573" i="5"/>
  <c r="T573" i="5"/>
  <c r="S573" i="5"/>
  <c r="R589" i="5"/>
  <c r="Q589" i="5"/>
  <c r="U589" i="5"/>
  <c r="T589" i="5"/>
  <c r="S589" i="5"/>
  <c r="X589" i="5"/>
  <c r="W589" i="5"/>
  <c r="V589" i="5"/>
  <c r="Z589" i="5"/>
  <c r="Y589" i="5"/>
  <c r="R605" i="5"/>
  <c r="Q605" i="5"/>
  <c r="Y605" i="5"/>
  <c r="X605" i="5"/>
  <c r="W605" i="5"/>
  <c r="U605" i="5"/>
  <c r="S605" i="5"/>
  <c r="Z605" i="5"/>
  <c r="V605" i="5"/>
  <c r="T605" i="5"/>
  <c r="R621" i="5"/>
  <c r="Q621" i="5"/>
  <c r="Y621" i="5"/>
  <c r="W621" i="5"/>
  <c r="V621" i="5"/>
  <c r="S621" i="5"/>
  <c r="Z621" i="5"/>
  <c r="X621" i="5"/>
  <c r="U621" i="5"/>
  <c r="T621" i="5"/>
  <c r="R5" i="5"/>
  <c r="U12" i="5"/>
  <c r="V16" i="5"/>
  <c r="U18" i="5"/>
  <c r="S28" i="5"/>
  <c r="T32" i="5"/>
  <c r="T34" i="5"/>
  <c r="X40" i="5"/>
  <c r="R45" i="5"/>
  <c r="R47" i="5"/>
  <c r="R49" i="5"/>
  <c r="V51" i="5"/>
  <c r="V53" i="5"/>
  <c r="X55" i="5"/>
  <c r="R61" i="5"/>
  <c r="T63" i="5"/>
  <c r="R66" i="5"/>
  <c r="V68" i="5"/>
  <c r="S71" i="5"/>
  <c r="V76" i="5"/>
  <c r="V79" i="5"/>
  <c r="X82" i="5"/>
  <c r="S104" i="5"/>
  <c r="W109" i="5"/>
  <c r="S124" i="5"/>
  <c r="W133" i="5"/>
  <c r="R139" i="5"/>
  <c r="V151" i="5"/>
  <c r="W171" i="5"/>
  <c r="U141" i="5"/>
  <c r="T141" i="5"/>
  <c r="Z141" i="5"/>
  <c r="Y141" i="5"/>
  <c r="X141" i="5"/>
  <c r="W141" i="5"/>
  <c r="V141" i="5"/>
  <c r="S141" i="5"/>
  <c r="R141" i="5"/>
  <c r="Z237" i="5"/>
  <c r="Y237" i="5"/>
  <c r="X237" i="5"/>
  <c r="W237" i="5"/>
  <c r="V237" i="5"/>
  <c r="U237" i="5"/>
  <c r="T237" i="5"/>
  <c r="S237" i="5"/>
  <c r="R237" i="5"/>
  <c r="Q237" i="5"/>
  <c r="T269" i="5"/>
  <c r="S269" i="5"/>
  <c r="R269" i="5"/>
  <c r="Q269" i="5"/>
  <c r="Z269" i="5"/>
  <c r="Y269" i="5"/>
  <c r="X269" i="5"/>
  <c r="W269" i="5"/>
  <c r="V269" i="5"/>
  <c r="U269" i="5"/>
  <c r="V285" i="5"/>
  <c r="U285" i="5"/>
  <c r="R285" i="5"/>
  <c r="X285" i="5"/>
  <c r="W285" i="5"/>
  <c r="T285" i="5"/>
  <c r="S285" i="5"/>
  <c r="Q285" i="5"/>
  <c r="Z285" i="5"/>
  <c r="Y285" i="5"/>
  <c r="R317" i="5"/>
  <c r="Q317" i="5"/>
  <c r="Z317" i="5"/>
  <c r="Y317" i="5"/>
  <c r="X317" i="5"/>
  <c r="W317" i="5"/>
  <c r="V317" i="5"/>
  <c r="U317" i="5"/>
  <c r="S317" i="5"/>
  <c r="T317" i="5"/>
  <c r="V333" i="5"/>
  <c r="U333" i="5"/>
  <c r="T333" i="5"/>
  <c r="S333" i="5"/>
  <c r="R333" i="5"/>
  <c r="Z333" i="5"/>
  <c r="Y333" i="5"/>
  <c r="X333" i="5"/>
  <c r="W333" i="5"/>
  <c r="Q333" i="5"/>
  <c r="Z365" i="5"/>
  <c r="Y365" i="5"/>
  <c r="X365" i="5"/>
  <c r="W365" i="5"/>
  <c r="V365" i="5"/>
  <c r="U365" i="5"/>
  <c r="T365" i="5"/>
  <c r="S365" i="5"/>
  <c r="R365" i="5"/>
  <c r="Q365" i="5"/>
  <c r="T381" i="5"/>
  <c r="S381" i="5"/>
  <c r="Z381" i="5"/>
  <c r="Y381" i="5"/>
  <c r="X381" i="5"/>
  <c r="W381" i="5"/>
  <c r="V381" i="5"/>
  <c r="U381" i="5"/>
  <c r="R381" i="5"/>
  <c r="Q381" i="5"/>
  <c r="S413" i="5"/>
  <c r="R413" i="5"/>
  <c r="Q413" i="5"/>
  <c r="Z413" i="5"/>
  <c r="Y413" i="5"/>
  <c r="X413" i="5"/>
  <c r="W413" i="5"/>
  <c r="V413" i="5"/>
  <c r="U413" i="5"/>
  <c r="T413" i="5"/>
  <c r="W429" i="5"/>
  <c r="V429" i="5"/>
  <c r="U429" i="5"/>
  <c r="T429" i="5"/>
  <c r="S429" i="5"/>
  <c r="Q429" i="5"/>
  <c r="R429" i="5"/>
  <c r="Z429" i="5"/>
  <c r="Y429" i="5"/>
  <c r="X429" i="5"/>
  <c r="Q461" i="5"/>
  <c r="Z461" i="5"/>
  <c r="Y461" i="5"/>
  <c r="X461" i="5"/>
  <c r="S461" i="5"/>
  <c r="R461" i="5"/>
  <c r="W461" i="5"/>
  <c r="U461" i="5"/>
  <c r="T461" i="5"/>
  <c r="V461" i="5"/>
  <c r="R509" i="5"/>
  <c r="W509" i="5"/>
  <c r="V509" i="5"/>
  <c r="T509" i="5"/>
  <c r="S509" i="5"/>
  <c r="Q509" i="5"/>
  <c r="Z509" i="5"/>
  <c r="Y509" i="5"/>
  <c r="X509" i="5"/>
  <c r="U509" i="5"/>
  <c r="W14" i="5"/>
  <c r="V14" i="5"/>
  <c r="S14" i="5"/>
  <c r="W30" i="5"/>
  <c r="V30" i="5"/>
  <c r="S30" i="5"/>
  <c r="W46" i="5"/>
  <c r="V46" i="5"/>
  <c r="S46" i="5"/>
  <c r="Q46" i="5"/>
  <c r="W62" i="5"/>
  <c r="V62" i="5"/>
  <c r="U62" i="5"/>
  <c r="S62" i="5"/>
  <c r="Q62" i="5"/>
  <c r="Z78" i="5"/>
  <c r="X78" i="5"/>
  <c r="V78" i="5"/>
  <c r="U78" i="5"/>
  <c r="Z94" i="5"/>
  <c r="W94" i="5"/>
  <c r="V94" i="5"/>
  <c r="U94" i="5"/>
  <c r="T94" i="5"/>
  <c r="S94" i="5"/>
  <c r="R94" i="5"/>
  <c r="Q94" i="5"/>
  <c r="Z110" i="5"/>
  <c r="Y110" i="5"/>
  <c r="X110" i="5"/>
  <c r="W110" i="5"/>
  <c r="V110" i="5"/>
  <c r="U110" i="5"/>
  <c r="T110" i="5"/>
  <c r="S110" i="5"/>
  <c r="R110" i="5"/>
  <c r="Z126" i="5"/>
  <c r="Y126" i="5"/>
  <c r="X126" i="5"/>
  <c r="W126" i="5"/>
  <c r="V126" i="5"/>
  <c r="Z142" i="5"/>
  <c r="S142" i="5"/>
  <c r="R142" i="5"/>
  <c r="Q142" i="5"/>
  <c r="W142" i="5"/>
  <c r="Z158" i="5"/>
  <c r="W158" i="5"/>
  <c r="Y158" i="5"/>
  <c r="X158" i="5"/>
  <c r="V158" i="5"/>
  <c r="U158" i="5"/>
  <c r="T158" i="5"/>
  <c r="S158" i="5"/>
  <c r="R158" i="5"/>
  <c r="Q158" i="5"/>
  <c r="V174" i="5"/>
  <c r="X174" i="5"/>
  <c r="U174" i="5"/>
  <c r="Z174" i="5"/>
  <c r="Y174" i="5"/>
  <c r="W174" i="5"/>
  <c r="T174" i="5"/>
  <c r="S174" i="5"/>
  <c r="R174" i="5"/>
  <c r="Q174" i="5"/>
  <c r="V190" i="5"/>
  <c r="U190" i="5"/>
  <c r="T190" i="5"/>
  <c r="Q190" i="5"/>
  <c r="Z190" i="5"/>
  <c r="Y190" i="5"/>
  <c r="X190" i="5"/>
  <c r="W190" i="5"/>
  <c r="S190" i="5"/>
  <c r="R190" i="5"/>
  <c r="V206" i="5"/>
  <c r="U206" i="5"/>
  <c r="Z206" i="5"/>
  <c r="Y206" i="5"/>
  <c r="X206" i="5"/>
  <c r="W206" i="5"/>
  <c r="T206" i="5"/>
  <c r="R206" i="5"/>
  <c r="Q206" i="5"/>
  <c r="S206" i="5"/>
  <c r="V222" i="5"/>
  <c r="U222" i="5"/>
  <c r="Z222" i="5"/>
  <c r="Y222" i="5"/>
  <c r="X222" i="5"/>
  <c r="W222" i="5"/>
  <c r="T222" i="5"/>
  <c r="S222" i="5"/>
  <c r="R222" i="5"/>
  <c r="Q222" i="5"/>
  <c r="V238" i="5"/>
  <c r="U238" i="5"/>
  <c r="Z238" i="5"/>
  <c r="Y238" i="5"/>
  <c r="X238" i="5"/>
  <c r="W238" i="5"/>
  <c r="T238" i="5"/>
  <c r="S238" i="5"/>
  <c r="R238" i="5"/>
  <c r="Q238" i="5"/>
  <c r="V254" i="5"/>
  <c r="U254" i="5"/>
  <c r="T254" i="5"/>
  <c r="S254" i="5"/>
  <c r="R254" i="5"/>
  <c r="Q254" i="5"/>
  <c r="Z254" i="5"/>
  <c r="Y254" i="5"/>
  <c r="X254" i="5"/>
  <c r="W254" i="5"/>
  <c r="V270" i="5"/>
  <c r="U270" i="5"/>
  <c r="R270" i="5"/>
  <c r="Z270" i="5"/>
  <c r="Y270" i="5"/>
  <c r="X270" i="5"/>
  <c r="W270" i="5"/>
  <c r="T270" i="5"/>
  <c r="S270" i="5"/>
  <c r="Q270" i="5"/>
  <c r="U286" i="5"/>
  <c r="Y286" i="5"/>
  <c r="W286" i="5"/>
  <c r="Z286" i="5"/>
  <c r="X286" i="5"/>
  <c r="V286" i="5"/>
  <c r="R286" i="5"/>
  <c r="T286" i="5"/>
  <c r="S286" i="5"/>
  <c r="Q286" i="5"/>
  <c r="U302" i="5"/>
  <c r="W302" i="5"/>
  <c r="V302" i="5"/>
  <c r="T302" i="5"/>
  <c r="R302" i="5"/>
  <c r="Y302" i="5"/>
  <c r="Z302" i="5"/>
  <c r="X302" i="5"/>
  <c r="S302" i="5"/>
  <c r="Q302" i="5"/>
  <c r="U318" i="5"/>
  <c r="T318" i="5"/>
  <c r="Z318" i="5"/>
  <c r="Y318" i="5"/>
  <c r="X318" i="5"/>
  <c r="W318" i="5"/>
  <c r="V318" i="5"/>
  <c r="R318" i="5"/>
  <c r="Q318" i="5"/>
  <c r="S318" i="5"/>
  <c r="U334" i="5"/>
  <c r="T334" i="5"/>
  <c r="Z334" i="5"/>
  <c r="X334" i="5"/>
  <c r="W334" i="5"/>
  <c r="Y334" i="5"/>
  <c r="V334" i="5"/>
  <c r="S334" i="5"/>
  <c r="R334" i="5"/>
  <c r="Q334" i="5"/>
  <c r="U350" i="5"/>
  <c r="T350" i="5"/>
  <c r="Z350" i="5"/>
  <c r="Y350" i="5"/>
  <c r="X350" i="5"/>
  <c r="W350" i="5"/>
  <c r="V350" i="5"/>
  <c r="S350" i="5"/>
  <c r="R350" i="5"/>
  <c r="Q350" i="5"/>
  <c r="U366" i="5"/>
  <c r="T366" i="5"/>
  <c r="Q366" i="5"/>
  <c r="W366" i="5"/>
  <c r="V366" i="5"/>
  <c r="S366" i="5"/>
  <c r="R366" i="5"/>
  <c r="Z366" i="5"/>
  <c r="Y366" i="5"/>
  <c r="X366" i="5"/>
  <c r="V382" i="5"/>
  <c r="Z382" i="5"/>
  <c r="W382" i="5"/>
  <c r="Y382" i="5"/>
  <c r="X382" i="5"/>
  <c r="U382" i="5"/>
  <c r="T382" i="5"/>
  <c r="S382" i="5"/>
  <c r="R382" i="5"/>
  <c r="Q382" i="5"/>
  <c r="V398" i="5"/>
  <c r="U398" i="5"/>
  <c r="W398" i="5"/>
  <c r="T398" i="5"/>
  <c r="Q398" i="5"/>
  <c r="X398" i="5"/>
  <c r="S398" i="5"/>
  <c r="R398" i="5"/>
  <c r="Z398" i="5"/>
  <c r="Y398" i="5"/>
  <c r="V414" i="5"/>
  <c r="U414" i="5"/>
  <c r="Z414" i="5"/>
  <c r="Y414" i="5"/>
  <c r="W414" i="5"/>
  <c r="S414" i="5"/>
  <c r="Q414" i="5"/>
  <c r="X414" i="5"/>
  <c r="T414" i="5"/>
  <c r="R414" i="5"/>
  <c r="V430" i="5"/>
  <c r="U430" i="5"/>
  <c r="Y430" i="5"/>
  <c r="X430" i="5"/>
  <c r="Z430" i="5"/>
  <c r="W430" i="5"/>
  <c r="T430" i="5"/>
  <c r="S430" i="5"/>
  <c r="R430" i="5"/>
  <c r="Q430" i="5"/>
  <c r="V446" i="5"/>
  <c r="U446" i="5"/>
  <c r="Q446" i="5"/>
  <c r="W446" i="5"/>
  <c r="T446" i="5"/>
  <c r="S446" i="5"/>
  <c r="R446" i="5"/>
  <c r="X446" i="5"/>
  <c r="Z446" i="5"/>
  <c r="Y446" i="5"/>
  <c r="V462" i="5"/>
  <c r="U462" i="5"/>
  <c r="R462" i="5"/>
  <c r="Z462" i="5"/>
  <c r="Y462" i="5"/>
  <c r="X462" i="5"/>
  <c r="W462" i="5"/>
  <c r="T462" i="5"/>
  <c r="S462" i="5"/>
  <c r="Q462" i="5"/>
  <c r="V478" i="5"/>
  <c r="U478" i="5"/>
  <c r="R478" i="5"/>
  <c r="Z478" i="5"/>
  <c r="Y478" i="5"/>
  <c r="X478" i="5"/>
  <c r="W478" i="5"/>
  <c r="T478" i="5"/>
  <c r="S478" i="5"/>
  <c r="Q478" i="5"/>
  <c r="V494" i="5"/>
  <c r="U494" i="5"/>
  <c r="Q494" i="5"/>
  <c r="S494" i="5"/>
  <c r="R494" i="5"/>
  <c r="Z494" i="5"/>
  <c r="Y494" i="5"/>
  <c r="X494" i="5"/>
  <c r="W494" i="5"/>
  <c r="T494" i="5"/>
  <c r="X510" i="5"/>
  <c r="Y510" i="5"/>
  <c r="V510" i="5"/>
  <c r="W510" i="5"/>
  <c r="U510" i="5"/>
  <c r="T510" i="5"/>
  <c r="S510" i="5"/>
  <c r="R510" i="5"/>
  <c r="Q510" i="5"/>
  <c r="Z510" i="5"/>
  <c r="X526" i="5"/>
  <c r="W526" i="5"/>
  <c r="V526" i="5"/>
  <c r="Z526" i="5"/>
  <c r="Y526" i="5"/>
  <c r="T526" i="5"/>
  <c r="R526" i="5"/>
  <c r="Q526" i="5"/>
  <c r="U526" i="5"/>
  <c r="S526" i="5"/>
  <c r="X542" i="5"/>
  <c r="Q542" i="5"/>
  <c r="V542" i="5"/>
  <c r="U542" i="5"/>
  <c r="T542" i="5"/>
  <c r="S542" i="5"/>
  <c r="R542" i="5"/>
  <c r="Z542" i="5"/>
  <c r="Y542" i="5"/>
  <c r="W542" i="5"/>
  <c r="X558" i="5"/>
  <c r="R558" i="5"/>
  <c r="Q558" i="5"/>
  <c r="Z558" i="5"/>
  <c r="Y558" i="5"/>
  <c r="W558" i="5"/>
  <c r="V558" i="5"/>
  <c r="U558" i="5"/>
  <c r="T558" i="5"/>
  <c r="S558" i="5"/>
  <c r="X574" i="5"/>
  <c r="W574" i="5"/>
  <c r="Y574" i="5"/>
  <c r="V574" i="5"/>
  <c r="U574" i="5"/>
  <c r="S574" i="5"/>
  <c r="Q574" i="5"/>
  <c r="Z574" i="5"/>
  <c r="T574" i="5"/>
  <c r="R574" i="5"/>
  <c r="X590" i="5"/>
  <c r="W590" i="5"/>
  <c r="Y590" i="5"/>
  <c r="U590" i="5"/>
  <c r="Z590" i="5"/>
  <c r="V590" i="5"/>
  <c r="T590" i="5"/>
  <c r="S590" i="5"/>
  <c r="R590" i="5"/>
  <c r="Q590" i="5"/>
  <c r="X606" i="5"/>
  <c r="W606" i="5"/>
  <c r="Z606" i="5"/>
  <c r="Y606" i="5"/>
  <c r="V606" i="5"/>
  <c r="U606" i="5"/>
  <c r="T606" i="5"/>
  <c r="S606" i="5"/>
  <c r="R606" i="5"/>
  <c r="Q606" i="5"/>
  <c r="X622" i="5"/>
  <c r="W622" i="5"/>
  <c r="S622" i="5"/>
  <c r="R622" i="5"/>
  <c r="Q622" i="5"/>
  <c r="Z622" i="5"/>
  <c r="Y622" i="5"/>
  <c r="V622" i="5"/>
  <c r="U622" i="5"/>
  <c r="T622" i="5"/>
  <c r="S3" i="5"/>
  <c r="S5" i="5"/>
  <c r="Q7" i="5"/>
  <c r="Y8" i="5"/>
  <c r="V12" i="5"/>
  <c r="X14" i="5"/>
  <c r="W16" i="5"/>
  <c r="V18" i="5"/>
  <c r="U20" i="5"/>
  <c r="U22" i="5"/>
  <c r="V24" i="5"/>
  <c r="T28" i="5"/>
  <c r="T30" i="5"/>
  <c r="U32" i="5"/>
  <c r="U34" i="5"/>
  <c r="V36" i="5"/>
  <c r="Y38" i="5"/>
  <c r="Y40" i="5"/>
  <c r="Z42" i="5"/>
  <c r="S45" i="5"/>
  <c r="S47" i="5"/>
  <c r="T49" i="5"/>
  <c r="W51" i="5"/>
  <c r="W53" i="5"/>
  <c r="U58" i="5"/>
  <c r="S61" i="5"/>
  <c r="U63" i="5"/>
  <c r="S66" i="5"/>
  <c r="T71" i="5"/>
  <c r="T74" i="5"/>
  <c r="W76" i="5"/>
  <c r="W79" i="5"/>
  <c r="Y82" i="5"/>
  <c r="R86" i="5"/>
  <c r="R95" i="5"/>
  <c r="T100" i="5"/>
  <c r="T104" i="5"/>
  <c r="X109" i="5"/>
  <c r="R119" i="5"/>
  <c r="T124" i="5"/>
  <c r="V129" i="5"/>
  <c r="X133" i="5"/>
  <c r="S139" i="5"/>
  <c r="W151" i="5"/>
  <c r="V159" i="5"/>
  <c r="X173" i="5"/>
  <c r="Q143" i="5"/>
  <c r="Z143" i="5"/>
  <c r="Y143" i="5"/>
  <c r="X143" i="5"/>
  <c r="W143" i="5"/>
  <c r="V143" i="5"/>
  <c r="U143" i="5"/>
  <c r="T143" i="5"/>
  <c r="S143" i="5"/>
  <c r="R143" i="5"/>
  <c r="T223" i="5"/>
  <c r="S223" i="5"/>
  <c r="R223" i="5"/>
  <c r="Q223" i="5"/>
  <c r="U223" i="5"/>
  <c r="Z223" i="5"/>
  <c r="Y223" i="5"/>
  <c r="X223" i="5"/>
  <c r="W223" i="5"/>
  <c r="V223" i="5"/>
  <c r="Y303" i="5"/>
  <c r="W303" i="5"/>
  <c r="Z303" i="5"/>
  <c r="X303" i="5"/>
  <c r="V303" i="5"/>
  <c r="U303" i="5"/>
  <c r="T303" i="5"/>
  <c r="S303" i="5"/>
  <c r="R303" i="5"/>
  <c r="Q303" i="5"/>
  <c r="Q383" i="5"/>
  <c r="Z383" i="5"/>
  <c r="Y383" i="5"/>
  <c r="X383" i="5"/>
  <c r="W383" i="5"/>
  <c r="V383" i="5"/>
  <c r="U383" i="5"/>
  <c r="T383" i="5"/>
  <c r="S383" i="5"/>
  <c r="R383" i="5"/>
  <c r="Y399" i="5"/>
  <c r="W399" i="5"/>
  <c r="Z399" i="5"/>
  <c r="X399" i="5"/>
  <c r="V399" i="5"/>
  <c r="U399" i="5"/>
  <c r="R399" i="5"/>
  <c r="Q399" i="5"/>
  <c r="T399" i="5"/>
  <c r="S399" i="5"/>
  <c r="Q415" i="5"/>
  <c r="Z415" i="5"/>
  <c r="Y415" i="5"/>
  <c r="X415" i="5"/>
  <c r="W415" i="5"/>
  <c r="V415" i="5"/>
  <c r="U415" i="5"/>
  <c r="T415" i="5"/>
  <c r="R415" i="5"/>
  <c r="S415" i="5"/>
  <c r="U431" i="5"/>
  <c r="T431" i="5"/>
  <c r="S431" i="5"/>
  <c r="R431" i="5"/>
  <c r="Q431" i="5"/>
  <c r="Z431" i="5"/>
  <c r="Y431" i="5"/>
  <c r="X431" i="5"/>
  <c r="W431" i="5"/>
  <c r="V431" i="5"/>
  <c r="Y447" i="5"/>
  <c r="X447" i="5"/>
  <c r="W447" i="5"/>
  <c r="V447" i="5"/>
  <c r="U447" i="5"/>
  <c r="T447" i="5"/>
  <c r="S447" i="5"/>
  <c r="R447" i="5"/>
  <c r="Q447" i="5"/>
  <c r="Z447" i="5"/>
  <c r="X463" i="5"/>
  <c r="Z463" i="5"/>
  <c r="Y463" i="5"/>
  <c r="W463" i="5"/>
  <c r="V463" i="5"/>
  <c r="U463" i="5"/>
  <c r="T463" i="5"/>
  <c r="S463" i="5"/>
  <c r="R463" i="5"/>
  <c r="Q463" i="5"/>
  <c r="X479" i="5"/>
  <c r="V479" i="5"/>
  <c r="U479" i="5"/>
  <c r="T479" i="5"/>
  <c r="S479" i="5"/>
  <c r="R479" i="5"/>
  <c r="Q479" i="5"/>
  <c r="Z479" i="5"/>
  <c r="Y479" i="5"/>
  <c r="W479" i="5"/>
  <c r="Y495" i="5"/>
  <c r="X495" i="5"/>
  <c r="W495" i="5"/>
  <c r="U495" i="5"/>
  <c r="S495" i="5"/>
  <c r="Z495" i="5"/>
  <c r="V495" i="5"/>
  <c r="T495" i="5"/>
  <c r="R495" i="5"/>
  <c r="Q495" i="5"/>
  <c r="T511" i="5"/>
  <c r="S511" i="5"/>
  <c r="U511" i="5"/>
  <c r="R511" i="5"/>
  <c r="Q511" i="5"/>
  <c r="X511" i="5"/>
  <c r="Y511" i="5"/>
  <c r="W511" i="5"/>
  <c r="V511" i="5"/>
  <c r="Z511" i="5"/>
  <c r="Q527" i="5"/>
  <c r="Z527" i="5"/>
  <c r="Y527" i="5"/>
  <c r="X527" i="5"/>
  <c r="W527" i="5"/>
  <c r="V527" i="5"/>
  <c r="U527" i="5"/>
  <c r="T527" i="5"/>
  <c r="R527" i="5"/>
  <c r="S527" i="5"/>
  <c r="X543" i="5"/>
  <c r="W543" i="5"/>
  <c r="Y543" i="5"/>
  <c r="V543" i="5"/>
  <c r="R543" i="5"/>
  <c r="Q543" i="5"/>
  <c r="Z543" i="5"/>
  <c r="U543" i="5"/>
  <c r="T543" i="5"/>
  <c r="S543" i="5"/>
  <c r="R559" i="5"/>
  <c r="Q559" i="5"/>
  <c r="Z559" i="5"/>
  <c r="Y559" i="5"/>
  <c r="X559" i="5"/>
  <c r="W559" i="5"/>
  <c r="V559" i="5"/>
  <c r="U559" i="5"/>
  <c r="T559" i="5"/>
  <c r="S559" i="5"/>
  <c r="Z575" i="5"/>
  <c r="Y575" i="5"/>
  <c r="X575" i="5"/>
  <c r="W575" i="5"/>
  <c r="V575" i="5"/>
  <c r="U575" i="5"/>
  <c r="T575" i="5"/>
  <c r="S575" i="5"/>
  <c r="R575" i="5"/>
  <c r="Q575" i="5"/>
  <c r="S591" i="5"/>
  <c r="R591" i="5"/>
  <c r="Q591" i="5"/>
  <c r="W591" i="5"/>
  <c r="V591" i="5"/>
  <c r="U591" i="5"/>
  <c r="T591" i="5"/>
  <c r="Z591" i="5"/>
  <c r="Y591" i="5"/>
  <c r="X591" i="5"/>
  <c r="W607" i="5"/>
  <c r="V607" i="5"/>
  <c r="U607" i="5"/>
  <c r="S607" i="5"/>
  <c r="Q607" i="5"/>
  <c r="X607" i="5"/>
  <c r="T607" i="5"/>
  <c r="R607" i="5"/>
  <c r="Z607" i="5"/>
  <c r="Y607" i="5"/>
  <c r="Z623" i="5"/>
  <c r="Y623" i="5"/>
  <c r="W623" i="5"/>
  <c r="U623" i="5"/>
  <c r="T623" i="5"/>
  <c r="X623" i="5"/>
  <c r="V623" i="5"/>
  <c r="S623" i="5"/>
  <c r="R623" i="5"/>
  <c r="Q623" i="5"/>
  <c r="T5" i="5"/>
  <c r="R7" i="5"/>
  <c r="Z8" i="5"/>
  <c r="X12" i="5"/>
  <c r="Y14" i="5"/>
  <c r="X16" i="5"/>
  <c r="W18" i="5"/>
  <c r="V20" i="5"/>
  <c r="W24" i="5"/>
  <c r="U28" i="5"/>
  <c r="U30" i="5"/>
  <c r="V32" i="5"/>
  <c r="V34" i="5"/>
  <c r="X36" i="5"/>
  <c r="Z40" i="5"/>
  <c r="R43" i="5"/>
  <c r="T45" i="5"/>
  <c r="T47" i="5"/>
  <c r="V49" i="5"/>
  <c r="X51" i="5"/>
  <c r="X53" i="5"/>
  <c r="T56" i="5"/>
  <c r="T61" i="5"/>
  <c r="X63" i="5"/>
  <c r="T66" i="5"/>
  <c r="R69" i="5"/>
  <c r="U71" i="5"/>
  <c r="U74" i="5"/>
  <c r="Z76" i="5"/>
  <c r="X79" i="5"/>
  <c r="S86" i="5"/>
  <c r="S95" i="5"/>
  <c r="U100" i="5"/>
  <c r="Y109" i="5"/>
  <c r="Q115" i="5"/>
  <c r="U124" i="5"/>
  <c r="W129" i="5"/>
  <c r="V140" i="5"/>
  <c r="Q146" i="5"/>
  <c r="X151" i="5"/>
  <c r="W159" i="5"/>
  <c r="Y173" i="5"/>
  <c r="Z207" i="5"/>
  <c r="Y207" i="5"/>
  <c r="X207" i="5"/>
  <c r="W207" i="5"/>
  <c r="V207" i="5"/>
  <c r="U207" i="5"/>
  <c r="T207" i="5"/>
  <c r="S207" i="5"/>
  <c r="R207" i="5"/>
  <c r="Q207" i="5"/>
  <c r="W80" i="5"/>
  <c r="Z80" i="5"/>
  <c r="Y80" i="5"/>
  <c r="X80" i="5"/>
  <c r="V80" i="5"/>
  <c r="U80" i="5"/>
  <c r="S80" i="5"/>
  <c r="R80" i="5"/>
  <c r="R240" i="5"/>
  <c r="Q240" i="5"/>
  <c r="Z240" i="5"/>
  <c r="Y240" i="5"/>
  <c r="X240" i="5"/>
  <c r="W240" i="5"/>
  <c r="V240" i="5"/>
  <c r="U240" i="5"/>
  <c r="T240" i="5"/>
  <c r="S240" i="5"/>
  <c r="Q336" i="5"/>
  <c r="Z336" i="5"/>
  <c r="Y336" i="5"/>
  <c r="X336" i="5"/>
  <c r="W336" i="5"/>
  <c r="V336" i="5"/>
  <c r="U336" i="5"/>
  <c r="R336" i="5"/>
  <c r="T336" i="5"/>
  <c r="S336" i="5"/>
  <c r="R384" i="5"/>
  <c r="X384" i="5"/>
  <c r="W384" i="5"/>
  <c r="T384" i="5"/>
  <c r="Z384" i="5"/>
  <c r="Y384" i="5"/>
  <c r="V384" i="5"/>
  <c r="U384" i="5"/>
  <c r="S384" i="5"/>
  <c r="Q384" i="5"/>
  <c r="R416" i="5"/>
  <c r="Q416" i="5"/>
  <c r="Y416" i="5"/>
  <c r="X416" i="5"/>
  <c r="W416" i="5"/>
  <c r="U416" i="5"/>
  <c r="S416" i="5"/>
  <c r="Z416" i="5"/>
  <c r="V416" i="5"/>
  <c r="T416" i="5"/>
  <c r="R448" i="5"/>
  <c r="Q448" i="5"/>
  <c r="Z448" i="5"/>
  <c r="Y448" i="5"/>
  <c r="X448" i="5"/>
  <c r="W448" i="5"/>
  <c r="V448" i="5"/>
  <c r="U448" i="5"/>
  <c r="T448" i="5"/>
  <c r="S448" i="5"/>
  <c r="R480" i="5"/>
  <c r="Q480" i="5"/>
  <c r="Z480" i="5"/>
  <c r="Y480" i="5"/>
  <c r="X480" i="5"/>
  <c r="W480" i="5"/>
  <c r="V480" i="5"/>
  <c r="U480" i="5"/>
  <c r="T480" i="5"/>
  <c r="S480" i="5"/>
  <c r="R496" i="5"/>
  <c r="Q496" i="5"/>
  <c r="X496" i="5"/>
  <c r="W496" i="5"/>
  <c r="V496" i="5"/>
  <c r="U496" i="5"/>
  <c r="T496" i="5"/>
  <c r="S496" i="5"/>
  <c r="Z496" i="5"/>
  <c r="Y496" i="5"/>
  <c r="T544" i="5"/>
  <c r="V544" i="5"/>
  <c r="U544" i="5"/>
  <c r="S544" i="5"/>
  <c r="R544" i="5"/>
  <c r="Q544" i="5"/>
  <c r="Z544" i="5"/>
  <c r="Y544" i="5"/>
  <c r="X544" i="5"/>
  <c r="W544" i="5"/>
  <c r="T560" i="5"/>
  <c r="Y560" i="5"/>
  <c r="X560" i="5"/>
  <c r="Q560" i="5"/>
  <c r="S560" i="5"/>
  <c r="R560" i="5"/>
  <c r="Z560" i="5"/>
  <c r="W560" i="5"/>
  <c r="V560" i="5"/>
  <c r="U560" i="5"/>
  <c r="T576" i="5"/>
  <c r="S576" i="5"/>
  <c r="W576" i="5"/>
  <c r="V576" i="5"/>
  <c r="U576" i="5"/>
  <c r="Q576" i="5"/>
  <c r="Y576" i="5"/>
  <c r="X576" i="5"/>
  <c r="R576" i="5"/>
  <c r="Z576" i="5"/>
  <c r="T592" i="5"/>
  <c r="S592" i="5"/>
  <c r="Z592" i="5"/>
  <c r="Y592" i="5"/>
  <c r="W592" i="5"/>
  <c r="U592" i="5"/>
  <c r="X592" i="5"/>
  <c r="V592" i="5"/>
  <c r="R592" i="5"/>
  <c r="Q592" i="5"/>
  <c r="T624" i="5"/>
  <c r="S624" i="5"/>
  <c r="Q624" i="5"/>
  <c r="U624" i="5"/>
  <c r="R624" i="5"/>
  <c r="Y624" i="5"/>
  <c r="Z624" i="5"/>
  <c r="X624" i="5"/>
  <c r="W624" i="5"/>
  <c r="V624" i="5"/>
  <c r="W3" i="5"/>
  <c r="U5" i="5"/>
  <c r="S7" i="5"/>
  <c r="Y12" i="5"/>
  <c r="Z14" i="5"/>
  <c r="X18" i="5"/>
  <c r="X20" i="5"/>
  <c r="X24" i="5"/>
  <c r="V28" i="5"/>
  <c r="X30" i="5"/>
  <c r="W32" i="5"/>
  <c r="W34" i="5"/>
  <c r="Q39" i="5"/>
  <c r="S43" i="5"/>
  <c r="U45" i="5"/>
  <c r="Y51" i="5"/>
  <c r="Y53" i="5"/>
  <c r="U56" i="5"/>
  <c r="W58" i="5"/>
  <c r="U61" i="5"/>
  <c r="U66" i="5"/>
  <c r="S69" i="5"/>
  <c r="V71" i="5"/>
  <c r="V74" i="5"/>
  <c r="R77" i="5"/>
  <c r="Y79" i="5"/>
  <c r="Q83" i="5"/>
  <c r="T86" i="5"/>
  <c r="S91" i="5"/>
  <c r="T95" i="5"/>
  <c r="V100" i="5"/>
  <c r="X105" i="5"/>
  <c r="R115" i="5"/>
  <c r="T120" i="5"/>
  <c r="V124" i="5"/>
  <c r="R135" i="5"/>
  <c r="W140" i="5"/>
  <c r="T146" i="5"/>
  <c r="Y175" i="5"/>
  <c r="U93" i="5"/>
  <c r="T93" i="5"/>
  <c r="Z93" i="5"/>
  <c r="Y93" i="5"/>
  <c r="X93" i="5"/>
  <c r="Y47" i="5"/>
  <c r="W47" i="5"/>
  <c r="Z367" i="5"/>
  <c r="W367" i="5"/>
  <c r="Y367" i="5"/>
  <c r="X367" i="5"/>
  <c r="V367" i="5"/>
  <c r="U367" i="5"/>
  <c r="T367" i="5"/>
  <c r="S367" i="5"/>
  <c r="R367" i="5"/>
  <c r="Q367" i="5"/>
  <c r="S16" i="5"/>
  <c r="R16" i="5"/>
  <c r="S64" i="5"/>
  <c r="R64" i="5"/>
  <c r="Q64" i="5"/>
  <c r="W128" i="5"/>
  <c r="V128" i="5"/>
  <c r="Z128" i="5"/>
  <c r="Y128" i="5"/>
  <c r="X128" i="5"/>
  <c r="U128" i="5"/>
  <c r="T128" i="5"/>
  <c r="R192" i="5"/>
  <c r="Q192" i="5"/>
  <c r="T192" i="5"/>
  <c r="S192" i="5"/>
  <c r="Z192" i="5"/>
  <c r="Y192" i="5"/>
  <c r="X192" i="5"/>
  <c r="W192" i="5"/>
  <c r="V192" i="5"/>
  <c r="R272" i="5"/>
  <c r="Q272" i="5"/>
  <c r="Z272" i="5"/>
  <c r="Y272" i="5"/>
  <c r="X272" i="5"/>
  <c r="W272" i="5"/>
  <c r="V272" i="5"/>
  <c r="U272" i="5"/>
  <c r="T272" i="5"/>
  <c r="S272" i="5"/>
  <c r="Q320" i="5"/>
  <c r="X320" i="5"/>
  <c r="W320" i="5"/>
  <c r="V320" i="5"/>
  <c r="U320" i="5"/>
  <c r="T320" i="5"/>
  <c r="R320" i="5"/>
  <c r="Z320" i="5"/>
  <c r="Y320" i="5"/>
  <c r="S320" i="5"/>
  <c r="Q352" i="5"/>
  <c r="Z352" i="5"/>
  <c r="Y352" i="5"/>
  <c r="X352" i="5"/>
  <c r="W352" i="5"/>
  <c r="V352" i="5"/>
  <c r="U352" i="5"/>
  <c r="T352" i="5"/>
  <c r="S352" i="5"/>
  <c r="R352" i="5"/>
  <c r="Q368" i="5"/>
  <c r="V368" i="5"/>
  <c r="U368" i="5"/>
  <c r="T368" i="5"/>
  <c r="S368" i="5"/>
  <c r="R368" i="5"/>
  <c r="Z368" i="5"/>
  <c r="Y368" i="5"/>
  <c r="X368" i="5"/>
  <c r="W368" i="5"/>
  <c r="R400" i="5"/>
  <c r="Q400" i="5"/>
  <c r="U400" i="5"/>
  <c r="T400" i="5"/>
  <c r="Z400" i="5"/>
  <c r="Y400" i="5"/>
  <c r="X400" i="5"/>
  <c r="W400" i="5"/>
  <c r="V400" i="5"/>
  <c r="S400" i="5"/>
  <c r="R432" i="5"/>
  <c r="Q432" i="5"/>
  <c r="Z432" i="5"/>
  <c r="Y432" i="5"/>
  <c r="W432" i="5"/>
  <c r="V432" i="5"/>
  <c r="T432" i="5"/>
  <c r="S432" i="5"/>
  <c r="U432" i="5"/>
  <c r="X432" i="5"/>
  <c r="T608" i="5"/>
  <c r="S608" i="5"/>
  <c r="Y608" i="5"/>
  <c r="Z608" i="5"/>
  <c r="X608" i="5"/>
  <c r="W608" i="5"/>
  <c r="V608" i="5"/>
  <c r="U608" i="5"/>
  <c r="R608" i="5"/>
  <c r="Q608" i="5"/>
  <c r="Y17" i="5"/>
  <c r="X17" i="5"/>
  <c r="U17" i="5"/>
  <c r="Y33" i="5"/>
  <c r="X33" i="5"/>
  <c r="U33" i="5"/>
  <c r="S33" i="5"/>
  <c r="Y49" i="5"/>
  <c r="X49" i="5"/>
  <c r="U49" i="5"/>
  <c r="S49" i="5"/>
  <c r="Y65" i="5"/>
  <c r="X65" i="5"/>
  <c r="W65" i="5"/>
  <c r="U65" i="5"/>
  <c r="S65" i="5"/>
  <c r="R65" i="5"/>
  <c r="Z81" i="5"/>
  <c r="Y81" i="5"/>
  <c r="Z97" i="5"/>
  <c r="Y97" i="5"/>
  <c r="X97" i="5"/>
  <c r="W97" i="5"/>
  <c r="V97" i="5"/>
  <c r="U97" i="5"/>
  <c r="T97" i="5"/>
  <c r="Q113" i="5"/>
  <c r="Z113" i="5"/>
  <c r="Y113" i="5"/>
  <c r="X113" i="5"/>
  <c r="U129" i="5"/>
  <c r="T129" i="5"/>
  <c r="S129" i="5"/>
  <c r="R129" i="5"/>
  <c r="Q129" i="5"/>
  <c r="Y145" i="5"/>
  <c r="X145" i="5"/>
  <c r="W145" i="5"/>
  <c r="V145" i="5"/>
  <c r="U145" i="5"/>
  <c r="T145" i="5"/>
  <c r="S145" i="5"/>
  <c r="R145" i="5"/>
  <c r="Q145" i="5"/>
  <c r="Y161" i="5"/>
  <c r="S161" i="5"/>
  <c r="R161" i="5"/>
  <c r="Q161" i="5"/>
  <c r="Z161" i="5"/>
  <c r="W161" i="5"/>
  <c r="T161" i="5"/>
  <c r="X177" i="5"/>
  <c r="Z177" i="5"/>
  <c r="Y177" i="5"/>
  <c r="W177" i="5"/>
  <c r="V177" i="5"/>
  <c r="U177" i="5"/>
  <c r="T177" i="5"/>
  <c r="S177" i="5"/>
  <c r="R177" i="5"/>
  <c r="Q177" i="5"/>
  <c r="X193" i="5"/>
  <c r="W193" i="5"/>
  <c r="Z193" i="5"/>
  <c r="V193" i="5"/>
  <c r="T193" i="5"/>
  <c r="S193" i="5"/>
  <c r="Y193" i="5"/>
  <c r="U193" i="5"/>
  <c r="R193" i="5"/>
  <c r="Q193" i="5"/>
  <c r="X209" i="5"/>
  <c r="W209" i="5"/>
  <c r="Z209" i="5"/>
  <c r="Y209" i="5"/>
  <c r="T209" i="5"/>
  <c r="S209" i="5"/>
  <c r="R209" i="5"/>
  <c r="Q209" i="5"/>
  <c r="V209" i="5"/>
  <c r="U209" i="5"/>
  <c r="X225" i="5"/>
  <c r="W225" i="5"/>
  <c r="R225" i="5"/>
  <c r="Q225" i="5"/>
  <c r="Z225" i="5"/>
  <c r="Y225" i="5"/>
  <c r="V225" i="5"/>
  <c r="U225" i="5"/>
  <c r="T225" i="5"/>
  <c r="S225" i="5"/>
  <c r="X241" i="5"/>
  <c r="W241" i="5"/>
  <c r="V241" i="5"/>
  <c r="U241" i="5"/>
  <c r="T241" i="5"/>
  <c r="S241" i="5"/>
  <c r="R241" i="5"/>
  <c r="Q241" i="5"/>
  <c r="Z241" i="5"/>
  <c r="Y241" i="5"/>
  <c r="X257" i="5"/>
  <c r="W257" i="5"/>
  <c r="Z257" i="5"/>
  <c r="Y257" i="5"/>
  <c r="V257" i="5"/>
  <c r="U257" i="5"/>
  <c r="T257" i="5"/>
  <c r="S257" i="5"/>
  <c r="R257" i="5"/>
  <c r="Q257" i="5"/>
  <c r="X273" i="5"/>
  <c r="W273" i="5"/>
  <c r="T273" i="5"/>
  <c r="R273" i="5"/>
  <c r="Q273" i="5"/>
  <c r="Z273" i="5"/>
  <c r="Y273" i="5"/>
  <c r="V273" i="5"/>
  <c r="U273" i="5"/>
  <c r="S273" i="5"/>
  <c r="W289" i="5"/>
  <c r="Z289" i="5"/>
  <c r="Y289" i="5"/>
  <c r="X289" i="5"/>
  <c r="V289" i="5"/>
  <c r="U289" i="5"/>
  <c r="T289" i="5"/>
  <c r="S289" i="5"/>
  <c r="R289" i="5"/>
  <c r="Q289" i="5"/>
  <c r="W305" i="5"/>
  <c r="V305" i="5"/>
  <c r="Z305" i="5"/>
  <c r="X305" i="5"/>
  <c r="T305" i="5"/>
  <c r="Y305" i="5"/>
  <c r="U305" i="5"/>
  <c r="S305" i="5"/>
  <c r="R305" i="5"/>
  <c r="Q305" i="5"/>
  <c r="W321" i="5"/>
  <c r="V321" i="5"/>
  <c r="Z321" i="5"/>
  <c r="Y321" i="5"/>
  <c r="X321" i="5"/>
  <c r="U321" i="5"/>
  <c r="T321" i="5"/>
  <c r="S321" i="5"/>
  <c r="R321" i="5"/>
  <c r="Q321" i="5"/>
  <c r="W337" i="5"/>
  <c r="V337" i="5"/>
  <c r="R337" i="5"/>
  <c r="Q337" i="5"/>
  <c r="Z337" i="5"/>
  <c r="Y337" i="5"/>
  <c r="X337" i="5"/>
  <c r="U337" i="5"/>
  <c r="T337" i="5"/>
  <c r="S337" i="5"/>
  <c r="W353" i="5"/>
  <c r="V353" i="5"/>
  <c r="X353" i="5"/>
  <c r="U353" i="5"/>
  <c r="T353" i="5"/>
  <c r="S353" i="5"/>
  <c r="R353" i="5"/>
  <c r="Q353" i="5"/>
  <c r="Z353" i="5"/>
  <c r="Y353" i="5"/>
  <c r="W369" i="5"/>
  <c r="V369" i="5"/>
  <c r="S369" i="5"/>
  <c r="Z369" i="5"/>
  <c r="Y369" i="5"/>
  <c r="X369" i="5"/>
  <c r="U369" i="5"/>
  <c r="T369" i="5"/>
  <c r="R369" i="5"/>
  <c r="Q369" i="5"/>
  <c r="X385" i="5"/>
  <c r="Q385" i="5"/>
  <c r="Z385" i="5"/>
  <c r="Y385" i="5"/>
  <c r="U385" i="5"/>
  <c r="T385" i="5"/>
  <c r="S385" i="5"/>
  <c r="R385" i="5"/>
  <c r="W385" i="5"/>
  <c r="V385" i="5"/>
  <c r="X401" i="5"/>
  <c r="W401" i="5"/>
  <c r="Y401" i="5"/>
  <c r="U401" i="5"/>
  <c r="T401" i="5"/>
  <c r="Z401" i="5"/>
  <c r="V401" i="5"/>
  <c r="S401" i="5"/>
  <c r="R401" i="5"/>
  <c r="Q401" i="5"/>
  <c r="X417" i="5"/>
  <c r="W417" i="5"/>
  <c r="Z417" i="5"/>
  <c r="Q417" i="5"/>
  <c r="Y417" i="5"/>
  <c r="U417" i="5"/>
  <c r="S417" i="5"/>
  <c r="R417" i="5"/>
  <c r="V417" i="5"/>
  <c r="T417" i="5"/>
  <c r="X433" i="5"/>
  <c r="W433" i="5"/>
  <c r="S433" i="5"/>
  <c r="R433" i="5"/>
  <c r="Q433" i="5"/>
  <c r="Z433" i="5"/>
  <c r="Y433" i="5"/>
  <c r="V433" i="5"/>
  <c r="U433" i="5"/>
  <c r="T433" i="5"/>
  <c r="X449" i="5"/>
  <c r="W449" i="5"/>
  <c r="Y449" i="5"/>
  <c r="V449" i="5"/>
  <c r="U449" i="5"/>
  <c r="T449" i="5"/>
  <c r="S449" i="5"/>
  <c r="R449" i="5"/>
  <c r="Q449" i="5"/>
  <c r="Z449" i="5"/>
  <c r="X465" i="5"/>
  <c r="W465" i="5"/>
  <c r="T465" i="5"/>
  <c r="Z465" i="5"/>
  <c r="Y465" i="5"/>
  <c r="V465" i="5"/>
  <c r="U465" i="5"/>
  <c r="S465" i="5"/>
  <c r="R465" i="5"/>
  <c r="Q465" i="5"/>
  <c r="X481" i="5"/>
  <c r="W481" i="5"/>
  <c r="T481" i="5"/>
  <c r="R481" i="5"/>
  <c r="Y481" i="5"/>
  <c r="V481" i="5"/>
  <c r="U481" i="5"/>
  <c r="S481" i="5"/>
  <c r="Q481" i="5"/>
  <c r="Z481" i="5"/>
  <c r="X497" i="5"/>
  <c r="W497" i="5"/>
  <c r="Y497" i="5"/>
  <c r="V497" i="5"/>
  <c r="U497" i="5"/>
  <c r="S497" i="5"/>
  <c r="Q497" i="5"/>
  <c r="Z497" i="5"/>
  <c r="T497" i="5"/>
  <c r="R497" i="5"/>
  <c r="Z513" i="5"/>
  <c r="Q513" i="5"/>
  <c r="T513" i="5"/>
  <c r="S513" i="5"/>
  <c r="R513" i="5"/>
  <c r="X513" i="5"/>
  <c r="W513" i="5"/>
  <c r="V513" i="5"/>
  <c r="U513" i="5"/>
  <c r="Y513" i="5"/>
  <c r="Z529" i="5"/>
  <c r="Y529" i="5"/>
  <c r="T529" i="5"/>
  <c r="S529" i="5"/>
  <c r="R529" i="5"/>
  <c r="Q529" i="5"/>
  <c r="X529" i="5"/>
  <c r="W529" i="5"/>
  <c r="V529" i="5"/>
  <c r="U529" i="5"/>
  <c r="Z545" i="5"/>
  <c r="U545" i="5"/>
  <c r="T545" i="5"/>
  <c r="X545" i="5"/>
  <c r="W545" i="5"/>
  <c r="Y545" i="5"/>
  <c r="V545" i="5"/>
  <c r="S545" i="5"/>
  <c r="R545" i="5"/>
  <c r="Q545" i="5"/>
  <c r="Z561" i="5"/>
  <c r="Y561" i="5"/>
  <c r="X561" i="5"/>
  <c r="W561" i="5"/>
  <c r="V561" i="5"/>
  <c r="U561" i="5"/>
  <c r="T561" i="5"/>
  <c r="S561" i="5"/>
  <c r="R561" i="5"/>
  <c r="Q561" i="5"/>
  <c r="Z577" i="5"/>
  <c r="Y577" i="5"/>
  <c r="X577" i="5"/>
  <c r="W577" i="5"/>
  <c r="V577" i="5"/>
  <c r="Q577" i="5"/>
  <c r="U577" i="5"/>
  <c r="R577" i="5"/>
  <c r="T577" i="5"/>
  <c r="S577" i="5"/>
  <c r="Z593" i="5"/>
  <c r="Y593" i="5"/>
  <c r="Q593" i="5"/>
  <c r="X593" i="5"/>
  <c r="W593" i="5"/>
  <c r="V593" i="5"/>
  <c r="U593" i="5"/>
  <c r="T593" i="5"/>
  <c r="S593" i="5"/>
  <c r="R593" i="5"/>
  <c r="Z609" i="5"/>
  <c r="Y609" i="5"/>
  <c r="U609" i="5"/>
  <c r="T609" i="5"/>
  <c r="S609" i="5"/>
  <c r="Q609" i="5"/>
  <c r="X609" i="5"/>
  <c r="W609" i="5"/>
  <c r="V609" i="5"/>
  <c r="R609" i="5"/>
  <c r="Z625" i="5"/>
  <c r="Y625" i="5"/>
  <c r="X625" i="5"/>
  <c r="W625" i="5"/>
  <c r="U625" i="5"/>
  <c r="S625" i="5"/>
  <c r="R625" i="5"/>
  <c r="V625" i="5"/>
  <c r="T625" i="5"/>
  <c r="Q625" i="5"/>
  <c r="X3" i="5"/>
  <c r="V5" i="5"/>
  <c r="T7" i="5"/>
  <c r="R9" i="5"/>
  <c r="Z10" i="5"/>
  <c r="R13" i="5"/>
  <c r="Q15" i="5"/>
  <c r="Z16" i="5"/>
  <c r="Y18" i="5"/>
  <c r="Y24" i="5"/>
  <c r="X26" i="5"/>
  <c r="X28" i="5"/>
  <c r="Y30" i="5"/>
  <c r="X32" i="5"/>
  <c r="X34" i="5"/>
  <c r="R37" i="5"/>
  <c r="R39" i="5"/>
  <c r="R41" i="5"/>
  <c r="V43" i="5"/>
  <c r="V45" i="5"/>
  <c r="V47" i="5"/>
  <c r="Z49" i="5"/>
  <c r="Z53" i="5"/>
  <c r="V56" i="5"/>
  <c r="V61" i="5"/>
  <c r="T64" i="5"/>
  <c r="T69" i="5"/>
  <c r="W74" i="5"/>
  <c r="W77" i="5"/>
  <c r="R83" i="5"/>
  <c r="U86" i="5"/>
  <c r="T91" i="5"/>
  <c r="W100" i="5"/>
  <c r="Y105" i="5"/>
  <c r="Q110" i="5"/>
  <c r="S115" i="5"/>
  <c r="U120" i="5"/>
  <c r="W124" i="5"/>
  <c r="Y129" i="5"/>
  <c r="S135" i="5"/>
  <c r="X140" i="5"/>
  <c r="V146" i="5"/>
  <c r="U161" i="5"/>
  <c r="Y189" i="5"/>
  <c r="T189" i="5"/>
  <c r="S189" i="5"/>
  <c r="R189" i="5"/>
  <c r="Q189" i="5"/>
  <c r="Z189" i="5"/>
  <c r="X189" i="5"/>
  <c r="V189" i="5"/>
  <c r="U189" i="5"/>
  <c r="Q127" i="5"/>
  <c r="W127" i="5"/>
  <c r="V127" i="5"/>
  <c r="U127" i="5"/>
  <c r="T127" i="5"/>
  <c r="S127" i="5"/>
  <c r="R127" i="5"/>
  <c r="S287" i="5"/>
  <c r="R287" i="5"/>
  <c r="Y287" i="5"/>
  <c r="X287" i="5"/>
  <c r="W287" i="5"/>
  <c r="V287" i="5"/>
  <c r="U287" i="5"/>
  <c r="T287" i="5"/>
  <c r="Q287" i="5"/>
  <c r="Z287" i="5"/>
  <c r="W144" i="5"/>
  <c r="V144" i="5"/>
  <c r="Q144" i="5"/>
  <c r="Z144" i="5"/>
  <c r="U144" i="5"/>
  <c r="R464" i="5"/>
  <c r="Q464" i="5"/>
  <c r="Y464" i="5"/>
  <c r="X464" i="5"/>
  <c r="W464" i="5"/>
  <c r="V464" i="5"/>
  <c r="U464" i="5"/>
  <c r="T464" i="5"/>
  <c r="S464" i="5"/>
  <c r="Z464" i="5"/>
  <c r="Y66" i="5"/>
  <c r="X66" i="5"/>
  <c r="S98" i="5"/>
  <c r="R98" i="5"/>
  <c r="U98" i="5"/>
  <c r="T98" i="5"/>
  <c r="Q98" i="5"/>
  <c r="S130" i="5"/>
  <c r="R130" i="5"/>
  <c r="Z130" i="5"/>
  <c r="Y130" i="5"/>
  <c r="X130" i="5"/>
  <c r="W130" i="5"/>
  <c r="V130" i="5"/>
  <c r="U130" i="5"/>
  <c r="T130" i="5"/>
  <c r="S162" i="5"/>
  <c r="R162" i="5"/>
  <c r="Z162" i="5"/>
  <c r="Y162" i="5"/>
  <c r="X162" i="5"/>
  <c r="W162" i="5"/>
  <c r="V162" i="5"/>
  <c r="U162" i="5"/>
  <c r="T162" i="5"/>
  <c r="Q162" i="5"/>
  <c r="V178" i="5"/>
  <c r="U178" i="5"/>
  <c r="R178" i="5"/>
  <c r="Z178" i="5"/>
  <c r="Y178" i="5"/>
  <c r="X178" i="5"/>
  <c r="W178" i="5"/>
  <c r="Q178" i="5"/>
  <c r="R194" i="5"/>
  <c r="Q194" i="5"/>
  <c r="V194" i="5"/>
  <c r="U194" i="5"/>
  <c r="T194" i="5"/>
  <c r="S194" i="5"/>
  <c r="Z194" i="5"/>
  <c r="X194" i="5"/>
  <c r="W194" i="5"/>
  <c r="V210" i="5"/>
  <c r="U210" i="5"/>
  <c r="T210" i="5"/>
  <c r="S210" i="5"/>
  <c r="R210" i="5"/>
  <c r="Z210" i="5"/>
  <c r="Y210" i="5"/>
  <c r="X210" i="5"/>
  <c r="W210" i="5"/>
  <c r="Q210" i="5"/>
  <c r="Z226" i="5"/>
  <c r="Y226" i="5"/>
  <c r="X226" i="5"/>
  <c r="W226" i="5"/>
  <c r="V226" i="5"/>
  <c r="U226" i="5"/>
  <c r="T226" i="5"/>
  <c r="S226" i="5"/>
  <c r="R226" i="5"/>
  <c r="Q226" i="5"/>
  <c r="R258" i="5"/>
  <c r="Q258" i="5"/>
  <c r="Z258" i="5"/>
  <c r="Y258" i="5"/>
  <c r="X258" i="5"/>
  <c r="W258" i="5"/>
  <c r="V258" i="5"/>
  <c r="U258" i="5"/>
  <c r="T258" i="5"/>
  <c r="S258" i="5"/>
  <c r="Z274" i="5"/>
  <c r="Y274" i="5"/>
  <c r="X274" i="5"/>
  <c r="W274" i="5"/>
  <c r="V274" i="5"/>
  <c r="U274" i="5"/>
  <c r="T274" i="5"/>
  <c r="S274" i="5"/>
  <c r="R274" i="5"/>
  <c r="Q274" i="5"/>
  <c r="W290" i="5"/>
  <c r="V290" i="5"/>
  <c r="S290" i="5"/>
  <c r="Q290" i="5"/>
  <c r="R290" i="5"/>
  <c r="Y290" i="5"/>
  <c r="Z290" i="5"/>
  <c r="X290" i="5"/>
  <c r="U290" i="5"/>
  <c r="T290" i="5"/>
  <c r="R306" i="5"/>
  <c r="Q306" i="5"/>
  <c r="Z306" i="5"/>
  <c r="Y306" i="5"/>
  <c r="X306" i="5"/>
  <c r="W306" i="5"/>
  <c r="V306" i="5"/>
  <c r="U306" i="5"/>
  <c r="T306" i="5"/>
  <c r="S306" i="5"/>
  <c r="V322" i="5"/>
  <c r="U322" i="5"/>
  <c r="T322" i="5"/>
  <c r="S322" i="5"/>
  <c r="R322" i="5"/>
  <c r="Z322" i="5"/>
  <c r="Y322" i="5"/>
  <c r="X322" i="5"/>
  <c r="W322" i="5"/>
  <c r="Q322" i="5"/>
  <c r="Z338" i="5"/>
  <c r="Y338" i="5"/>
  <c r="X338" i="5"/>
  <c r="W338" i="5"/>
  <c r="V338" i="5"/>
  <c r="U338" i="5"/>
  <c r="T338" i="5"/>
  <c r="S338" i="5"/>
  <c r="R338" i="5"/>
  <c r="Q338" i="5"/>
  <c r="Z354" i="5"/>
  <c r="Y354" i="5"/>
  <c r="X354" i="5"/>
  <c r="W354" i="5"/>
  <c r="V354" i="5"/>
  <c r="U354" i="5"/>
  <c r="R354" i="5"/>
  <c r="Q354" i="5"/>
  <c r="T354" i="5"/>
  <c r="S354" i="5"/>
  <c r="Y370" i="5"/>
  <c r="U370" i="5"/>
  <c r="T370" i="5"/>
  <c r="S370" i="5"/>
  <c r="R370" i="5"/>
  <c r="Q370" i="5"/>
  <c r="Z370" i="5"/>
  <c r="X370" i="5"/>
  <c r="W370" i="5"/>
  <c r="V370" i="5"/>
  <c r="U386" i="5"/>
  <c r="T386" i="5"/>
  <c r="Q386" i="5"/>
  <c r="Z386" i="5"/>
  <c r="Y386" i="5"/>
  <c r="X386" i="5"/>
  <c r="W386" i="5"/>
  <c r="V386" i="5"/>
  <c r="S386" i="5"/>
  <c r="R386" i="5"/>
  <c r="S402" i="5"/>
  <c r="R402" i="5"/>
  <c r="Q402" i="5"/>
  <c r="Z402" i="5"/>
  <c r="Y402" i="5"/>
  <c r="X402" i="5"/>
  <c r="W402" i="5"/>
  <c r="V402" i="5"/>
  <c r="U402" i="5"/>
  <c r="T402" i="5"/>
  <c r="W418" i="5"/>
  <c r="V418" i="5"/>
  <c r="U418" i="5"/>
  <c r="S418" i="5"/>
  <c r="Q418" i="5"/>
  <c r="Z418" i="5"/>
  <c r="Y418" i="5"/>
  <c r="X418" i="5"/>
  <c r="T418" i="5"/>
  <c r="R418" i="5"/>
  <c r="Z434" i="5"/>
  <c r="Y434" i="5"/>
  <c r="X434" i="5"/>
  <c r="W434" i="5"/>
  <c r="U434" i="5"/>
  <c r="T434" i="5"/>
  <c r="V434" i="5"/>
  <c r="S434" i="5"/>
  <c r="R434" i="5"/>
  <c r="Q434" i="5"/>
  <c r="Z450" i="5"/>
  <c r="Y450" i="5"/>
  <c r="X450" i="5"/>
  <c r="W450" i="5"/>
  <c r="V450" i="5"/>
  <c r="U450" i="5"/>
  <c r="T450" i="5"/>
  <c r="S450" i="5"/>
  <c r="R450" i="5"/>
  <c r="Q450" i="5"/>
  <c r="Z466" i="5"/>
  <c r="X466" i="5"/>
  <c r="W466" i="5"/>
  <c r="V466" i="5"/>
  <c r="U466" i="5"/>
  <c r="T466" i="5"/>
  <c r="S466" i="5"/>
  <c r="R466" i="5"/>
  <c r="Q466" i="5"/>
  <c r="Y466" i="5"/>
  <c r="Z482" i="5"/>
  <c r="X482" i="5"/>
  <c r="Y482" i="5"/>
  <c r="W482" i="5"/>
  <c r="V482" i="5"/>
  <c r="U482" i="5"/>
  <c r="T482" i="5"/>
  <c r="S482" i="5"/>
  <c r="R482" i="5"/>
  <c r="Q482" i="5"/>
  <c r="Y498" i="5"/>
  <c r="Z498" i="5"/>
  <c r="X498" i="5"/>
  <c r="W498" i="5"/>
  <c r="V498" i="5"/>
  <c r="U498" i="5"/>
  <c r="T498" i="5"/>
  <c r="S498" i="5"/>
  <c r="R498" i="5"/>
  <c r="Q498" i="5"/>
  <c r="X514" i="5"/>
  <c r="W514" i="5"/>
  <c r="Y514" i="5"/>
  <c r="U514" i="5"/>
  <c r="Z514" i="5"/>
  <c r="S514" i="5"/>
  <c r="V514" i="5"/>
  <c r="T514" i="5"/>
  <c r="R514" i="5"/>
  <c r="Q514" i="5"/>
  <c r="R530" i="5"/>
  <c r="Q530" i="5"/>
  <c r="Y530" i="5"/>
  <c r="X530" i="5"/>
  <c r="W530" i="5"/>
  <c r="V530" i="5"/>
  <c r="U530" i="5"/>
  <c r="S530" i="5"/>
  <c r="Z530" i="5"/>
  <c r="T530" i="5"/>
  <c r="U546" i="5"/>
  <c r="T546" i="5"/>
  <c r="S546" i="5"/>
  <c r="R546" i="5"/>
  <c r="Q546" i="5"/>
  <c r="X546" i="5"/>
  <c r="W546" i="5"/>
  <c r="V546" i="5"/>
  <c r="Z546" i="5"/>
  <c r="Y546" i="5"/>
  <c r="V562" i="5"/>
  <c r="U562" i="5"/>
  <c r="Q562" i="5"/>
  <c r="Z562" i="5"/>
  <c r="Y562" i="5"/>
  <c r="X562" i="5"/>
  <c r="W562" i="5"/>
  <c r="T562" i="5"/>
  <c r="S562" i="5"/>
  <c r="R562" i="5"/>
  <c r="U578" i="5"/>
  <c r="T578" i="5"/>
  <c r="S578" i="5"/>
  <c r="Q578" i="5"/>
  <c r="Z578" i="5"/>
  <c r="Y578" i="5"/>
  <c r="X578" i="5"/>
  <c r="W578" i="5"/>
  <c r="V578" i="5"/>
  <c r="R578" i="5"/>
  <c r="Y594" i="5"/>
  <c r="X594" i="5"/>
  <c r="W594" i="5"/>
  <c r="U594" i="5"/>
  <c r="S594" i="5"/>
  <c r="R594" i="5"/>
  <c r="Q594" i="5"/>
  <c r="Z594" i="5"/>
  <c r="V594" i="5"/>
  <c r="T594" i="5"/>
  <c r="Y610" i="5"/>
  <c r="W610" i="5"/>
  <c r="S610" i="5"/>
  <c r="R610" i="5"/>
  <c r="Q610" i="5"/>
  <c r="X610" i="5"/>
  <c r="V610" i="5"/>
  <c r="U610" i="5"/>
  <c r="T610" i="5"/>
  <c r="Z610" i="5"/>
  <c r="Q626" i="5"/>
  <c r="Z626" i="5"/>
  <c r="Y626" i="5"/>
  <c r="X626" i="5"/>
  <c r="W626" i="5"/>
  <c r="V626" i="5"/>
  <c r="U626" i="5"/>
  <c r="T626" i="5"/>
  <c r="S626" i="5"/>
  <c r="R626" i="5"/>
  <c r="Q2" i="5"/>
  <c r="W5" i="5"/>
  <c r="U7" i="5"/>
  <c r="S9" i="5"/>
  <c r="R11" i="5"/>
  <c r="S13" i="5"/>
  <c r="R15" i="5"/>
  <c r="Q17" i="5"/>
  <c r="Z18" i="5"/>
  <c r="R21" i="5"/>
  <c r="Q23" i="5"/>
  <c r="Y26" i="5"/>
  <c r="Y28" i="5"/>
  <c r="Z30" i="5"/>
  <c r="Y32" i="5"/>
  <c r="Z34" i="5"/>
  <c r="S37" i="5"/>
  <c r="S39" i="5"/>
  <c r="T41" i="5"/>
  <c r="W43" i="5"/>
  <c r="W45" i="5"/>
  <c r="X47" i="5"/>
  <c r="Q50" i="5"/>
  <c r="Q52" i="5"/>
  <c r="R54" i="5"/>
  <c r="W56" i="5"/>
  <c r="R59" i="5"/>
  <c r="W61" i="5"/>
  <c r="U64" i="5"/>
  <c r="W66" i="5"/>
  <c r="U69" i="5"/>
  <c r="Q72" i="5"/>
  <c r="X74" i="5"/>
  <c r="X77" i="5"/>
  <c r="Q80" i="5"/>
  <c r="V86" i="5"/>
  <c r="U91" i="5"/>
  <c r="X96" i="5"/>
  <c r="X100" i="5"/>
  <c r="T111" i="5"/>
  <c r="X120" i="5"/>
  <c r="Z125" i="5"/>
  <c r="Z129" i="5"/>
  <c r="T135" i="5"/>
  <c r="Z140" i="5"/>
  <c r="U153" i="5"/>
  <c r="V161" i="5"/>
  <c r="S178" i="5"/>
  <c r="R205" i="5"/>
  <c r="Q205" i="5"/>
  <c r="Z205" i="5"/>
  <c r="Y205" i="5"/>
  <c r="X205" i="5"/>
  <c r="W205" i="5"/>
  <c r="V205" i="5"/>
  <c r="U205" i="5"/>
  <c r="T205" i="5"/>
  <c r="S205" i="5"/>
  <c r="Q95" i="5"/>
  <c r="Z95" i="5"/>
  <c r="Y95" i="5"/>
  <c r="X95" i="5"/>
  <c r="W95" i="5"/>
  <c r="V95" i="5"/>
  <c r="Z335" i="5"/>
  <c r="T335" i="5"/>
  <c r="S335" i="5"/>
  <c r="R335" i="5"/>
  <c r="Q335" i="5"/>
  <c r="Y335" i="5"/>
  <c r="X335" i="5"/>
  <c r="W335" i="5"/>
  <c r="V335" i="5"/>
  <c r="U335" i="5"/>
  <c r="S48" i="5"/>
  <c r="R48" i="5"/>
  <c r="R176" i="5"/>
  <c r="Y176" i="5"/>
  <c r="X176" i="5"/>
  <c r="U176" i="5"/>
  <c r="S176" i="5"/>
  <c r="Z176" i="5"/>
  <c r="W176" i="5"/>
  <c r="V176" i="5"/>
  <c r="T176" i="5"/>
  <c r="Q176" i="5"/>
  <c r="Q304" i="5"/>
  <c r="T304" i="5"/>
  <c r="S304" i="5"/>
  <c r="R304" i="5"/>
  <c r="W304" i="5"/>
  <c r="V304" i="5"/>
  <c r="U304" i="5"/>
  <c r="Z304" i="5"/>
  <c r="Y304" i="5"/>
  <c r="X304" i="5"/>
  <c r="T528" i="5"/>
  <c r="U528" i="5"/>
  <c r="S528" i="5"/>
  <c r="Z528" i="5"/>
  <c r="Y528" i="5"/>
  <c r="X528" i="5"/>
  <c r="W528" i="5"/>
  <c r="V528" i="5"/>
  <c r="Q528" i="5"/>
  <c r="R528" i="5"/>
  <c r="S82" i="5"/>
  <c r="W82" i="5"/>
  <c r="V82" i="5"/>
  <c r="U82" i="5"/>
  <c r="T82" i="5"/>
  <c r="R82" i="5"/>
  <c r="S114" i="5"/>
  <c r="R114" i="5"/>
  <c r="Y114" i="5"/>
  <c r="X114" i="5"/>
  <c r="W114" i="5"/>
  <c r="V114" i="5"/>
  <c r="U114" i="5"/>
  <c r="T114" i="5"/>
  <c r="Q114" i="5"/>
  <c r="Z242" i="5"/>
  <c r="Y242" i="5"/>
  <c r="X242" i="5"/>
  <c r="W242" i="5"/>
  <c r="V242" i="5"/>
  <c r="U242" i="5"/>
  <c r="R242" i="5"/>
  <c r="Q242" i="5"/>
  <c r="T242" i="5"/>
  <c r="S242" i="5"/>
  <c r="U3" i="5"/>
  <c r="T3" i="5"/>
  <c r="U19" i="5"/>
  <c r="T19" i="5"/>
  <c r="Q19" i="5"/>
  <c r="U35" i="5"/>
  <c r="T35" i="5"/>
  <c r="Q35" i="5"/>
  <c r="U51" i="5"/>
  <c r="T51" i="5"/>
  <c r="Q51" i="5"/>
  <c r="U67" i="5"/>
  <c r="T67" i="5"/>
  <c r="S67" i="5"/>
  <c r="Q67" i="5"/>
  <c r="Y83" i="5"/>
  <c r="Z83" i="5"/>
  <c r="W83" i="5"/>
  <c r="V83" i="5"/>
  <c r="Y99" i="5"/>
  <c r="X99" i="5"/>
  <c r="Z99" i="5"/>
  <c r="W99" i="5"/>
  <c r="V99" i="5"/>
  <c r="U99" i="5"/>
  <c r="T99" i="5"/>
  <c r="S99" i="5"/>
  <c r="R99" i="5"/>
  <c r="Y115" i="5"/>
  <c r="X115" i="5"/>
  <c r="Z115" i="5"/>
  <c r="W115" i="5"/>
  <c r="V115" i="5"/>
  <c r="Y131" i="5"/>
  <c r="X131" i="5"/>
  <c r="S131" i="5"/>
  <c r="R131" i="5"/>
  <c r="Q131" i="5"/>
  <c r="Y147" i="5"/>
  <c r="X147" i="5"/>
  <c r="W147" i="5"/>
  <c r="V147" i="5"/>
  <c r="U147" i="5"/>
  <c r="T147" i="5"/>
  <c r="S147" i="5"/>
  <c r="R147" i="5"/>
  <c r="Q147" i="5"/>
  <c r="Y163" i="5"/>
  <c r="X163" i="5"/>
  <c r="U163" i="5"/>
  <c r="R163" i="5"/>
  <c r="Q163" i="5"/>
  <c r="Z163" i="5"/>
  <c r="W163" i="5"/>
  <c r="S163" i="5"/>
  <c r="T179" i="5"/>
  <c r="Y179" i="5"/>
  <c r="W179" i="5"/>
  <c r="Z179" i="5"/>
  <c r="X179" i="5"/>
  <c r="V179" i="5"/>
  <c r="U179" i="5"/>
  <c r="S179" i="5"/>
  <c r="R179" i="5"/>
  <c r="Q179" i="5"/>
  <c r="T195" i="5"/>
  <c r="S195" i="5"/>
  <c r="Z195" i="5"/>
  <c r="Y195" i="5"/>
  <c r="X195" i="5"/>
  <c r="V195" i="5"/>
  <c r="R195" i="5"/>
  <c r="Q195" i="5"/>
  <c r="W195" i="5"/>
  <c r="U195" i="5"/>
  <c r="T211" i="5"/>
  <c r="S211" i="5"/>
  <c r="Z211" i="5"/>
  <c r="X211" i="5"/>
  <c r="W211" i="5"/>
  <c r="Y211" i="5"/>
  <c r="V211" i="5"/>
  <c r="U211" i="5"/>
  <c r="R211" i="5"/>
  <c r="Q211" i="5"/>
  <c r="T227" i="5"/>
  <c r="S227" i="5"/>
  <c r="Z227" i="5"/>
  <c r="Y227" i="5"/>
  <c r="V227" i="5"/>
  <c r="U227" i="5"/>
  <c r="R227" i="5"/>
  <c r="Q227" i="5"/>
  <c r="X227" i="5"/>
  <c r="W227" i="5"/>
  <c r="T243" i="5"/>
  <c r="S243" i="5"/>
  <c r="V243" i="5"/>
  <c r="U243" i="5"/>
  <c r="R243" i="5"/>
  <c r="Q243" i="5"/>
  <c r="Z243" i="5"/>
  <c r="Y243" i="5"/>
  <c r="X243" i="5"/>
  <c r="W243" i="5"/>
  <c r="T259" i="5"/>
  <c r="S259" i="5"/>
  <c r="Z259" i="5"/>
  <c r="Y259" i="5"/>
  <c r="X259" i="5"/>
  <c r="W259" i="5"/>
  <c r="V259" i="5"/>
  <c r="U259" i="5"/>
  <c r="R259" i="5"/>
  <c r="Q259" i="5"/>
  <c r="T275" i="5"/>
  <c r="S275" i="5"/>
  <c r="R275" i="5"/>
  <c r="Q275" i="5"/>
  <c r="Z275" i="5"/>
  <c r="Y275" i="5"/>
  <c r="X275" i="5"/>
  <c r="W275" i="5"/>
  <c r="V275" i="5"/>
  <c r="U275" i="5"/>
  <c r="S291" i="5"/>
  <c r="Z291" i="5"/>
  <c r="X291" i="5"/>
  <c r="Y291" i="5"/>
  <c r="W291" i="5"/>
  <c r="V291" i="5"/>
  <c r="U291" i="5"/>
  <c r="T291" i="5"/>
  <c r="R291" i="5"/>
  <c r="Q291" i="5"/>
  <c r="S307" i="5"/>
  <c r="R307" i="5"/>
  <c r="Z307" i="5"/>
  <c r="Y307" i="5"/>
  <c r="X307" i="5"/>
  <c r="V307" i="5"/>
  <c r="T307" i="5"/>
  <c r="Q307" i="5"/>
  <c r="U307" i="5"/>
  <c r="W307" i="5"/>
  <c r="S323" i="5"/>
  <c r="R323" i="5"/>
  <c r="Z323" i="5"/>
  <c r="X323" i="5"/>
  <c r="W323" i="5"/>
  <c r="Y323" i="5"/>
  <c r="V323" i="5"/>
  <c r="Q323" i="5"/>
  <c r="U323" i="5"/>
  <c r="T323" i="5"/>
  <c r="S339" i="5"/>
  <c r="R339" i="5"/>
  <c r="Z339" i="5"/>
  <c r="W339" i="5"/>
  <c r="V339" i="5"/>
  <c r="U339" i="5"/>
  <c r="T339" i="5"/>
  <c r="Q339" i="5"/>
  <c r="X339" i="5"/>
  <c r="Y339" i="5"/>
  <c r="S355" i="5"/>
  <c r="R355" i="5"/>
  <c r="V355" i="5"/>
  <c r="U355" i="5"/>
  <c r="T355" i="5"/>
  <c r="Q355" i="5"/>
  <c r="Z355" i="5"/>
  <c r="Y355" i="5"/>
  <c r="X355" i="5"/>
  <c r="W355" i="5"/>
  <c r="S371" i="5"/>
  <c r="R371" i="5"/>
  <c r="Z371" i="5"/>
  <c r="Y371" i="5"/>
  <c r="X371" i="5"/>
  <c r="W371" i="5"/>
  <c r="V371" i="5"/>
  <c r="U371" i="5"/>
  <c r="T371" i="5"/>
  <c r="Q371" i="5"/>
  <c r="T387" i="5"/>
  <c r="X387" i="5"/>
  <c r="Q387" i="5"/>
  <c r="Z387" i="5"/>
  <c r="Y387" i="5"/>
  <c r="W387" i="5"/>
  <c r="V387" i="5"/>
  <c r="U387" i="5"/>
  <c r="S387" i="5"/>
  <c r="R387" i="5"/>
  <c r="T403" i="5"/>
  <c r="S403" i="5"/>
  <c r="Z403" i="5"/>
  <c r="Y403" i="5"/>
  <c r="W403" i="5"/>
  <c r="U403" i="5"/>
  <c r="V403" i="5"/>
  <c r="R403" i="5"/>
  <c r="Q403" i="5"/>
  <c r="X403" i="5"/>
  <c r="T419" i="5"/>
  <c r="S419" i="5"/>
  <c r="Y419" i="5"/>
  <c r="X419" i="5"/>
  <c r="W419" i="5"/>
  <c r="V419" i="5"/>
  <c r="U419" i="5"/>
  <c r="R419" i="5"/>
  <c r="Q419" i="5"/>
  <c r="Z419" i="5"/>
  <c r="T435" i="5"/>
  <c r="S435" i="5"/>
  <c r="Q435" i="5"/>
  <c r="X435" i="5"/>
  <c r="W435" i="5"/>
  <c r="V435" i="5"/>
  <c r="U435" i="5"/>
  <c r="R435" i="5"/>
  <c r="Y435" i="5"/>
  <c r="Z435" i="5"/>
  <c r="T451" i="5"/>
  <c r="S451" i="5"/>
  <c r="W451" i="5"/>
  <c r="V451" i="5"/>
  <c r="U451" i="5"/>
  <c r="R451" i="5"/>
  <c r="Q451" i="5"/>
  <c r="X451" i="5"/>
  <c r="Z451" i="5"/>
  <c r="Y451" i="5"/>
  <c r="T467" i="5"/>
  <c r="S467" i="5"/>
  <c r="Z467" i="5"/>
  <c r="Y467" i="5"/>
  <c r="X467" i="5"/>
  <c r="W467" i="5"/>
  <c r="V467" i="5"/>
  <c r="U467" i="5"/>
  <c r="Q467" i="5"/>
  <c r="R467" i="5"/>
  <c r="T483" i="5"/>
  <c r="S483" i="5"/>
  <c r="Y483" i="5"/>
  <c r="X483" i="5"/>
  <c r="W483" i="5"/>
  <c r="V483" i="5"/>
  <c r="U483" i="5"/>
  <c r="R483" i="5"/>
  <c r="Q483" i="5"/>
  <c r="Z483" i="5"/>
  <c r="V499" i="5"/>
  <c r="T499" i="5"/>
  <c r="S499" i="5"/>
  <c r="X499" i="5"/>
  <c r="W499" i="5"/>
  <c r="U499" i="5"/>
  <c r="Q499" i="5"/>
  <c r="Y499" i="5"/>
  <c r="R499" i="5"/>
  <c r="Z499" i="5"/>
  <c r="V515" i="5"/>
  <c r="S515" i="5"/>
  <c r="R515" i="5"/>
  <c r="Q515" i="5"/>
  <c r="Z515" i="5"/>
  <c r="Y515" i="5"/>
  <c r="X515" i="5"/>
  <c r="W515" i="5"/>
  <c r="U515" i="5"/>
  <c r="T515" i="5"/>
  <c r="V531" i="5"/>
  <c r="Y531" i="5"/>
  <c r="X531" i="5"/>
  <c r="Z531" i="5"/>
  <c r="W531" i="5"/>
  <c r="U531" i="5"/>
  <c r="T531" i="5"/>
  <c r="S531" i="5"/>
  <c r="R531" i="5"/>
  <c r="Q531" i="5"/>
  <c r="V547" i="5"/>
  <c r="R547" i="5"/>
  <c r="Q547" i="5"/>
  <c r="Z547" i="5"/>
  <c r="Y547" i="5"/>
  <c r="X547" i="5"/>
  <c r="W547" i="5"/>
  <c r="U547" i="5"/>
  <c r="T547" i="5"/>
  <c r="S547" i="5"/>
  <c r="V563" i="5"/>
  <c r="Z563" i="5"/>
  <c r="Y563" i="5"/>
  <c r="X563" i="5"/>
  <c r="W563" i="5"/>
  <c r="U563" i="5"/>
  <c r="T563" i="5"/>
  <c r="S563" i="5"/>
  <c r="R563" i="5"/>
  <c r="Q563" i="5"/>
  <c r="V579" i="5"/>
  <c r="U579" i="5"/>
  <c r="Y579" i="5"/>
  <c r="Q579" i="5"/>
  <c r="Z579" i="5"/>
  <c r="X579" i="5"/>
  <c r="W579" i="5"/>
  <c r="T579" i="5"/>
  <c r="S579" i="5"/>
  <c r="R579" i="5"/>
  <c r="V595" i="5"/>
  <c r="U595" i="5"/>
  <c r="Z595" i="5"/>
  <c r="Y595" i="5"/>
  <c r="X595" i="5"/>
  <c r="W595" i="5"/>
  <c r="T595" i="5"/>
  <c r="S595" i="5"/>
  <c r="R595" i="5"/>
  <c r="Q595" i="5"/>
  <c r="V611" i="5"/>
  <c r="U611" i="5"/>
  <c r="S611" i="5"/>
  <c r="R611" i="5"/>
  <c r="Q611" i="5"/>
  <c r="Z611" i="5"/>
  <c r="Y611" i="5"/>
  <c r="X611" i="5"/>
  <c r="W611" i="5"/>
  <c r="T611" i="5"/>
  <c r="V627" i="5"/>
  <c r="U627" i="5"/>
  <c r="R627" i="5"/>
  <c r="Z627" i="5"/>
  <c r="Y627" i="5"/>
  <c r="X627" i="5"/>
  <c r="T627" i="5"/>
  <c r="Q627" i="5"/>
  <c r="W627" i="5"/>
  <c r="S627" i="5"/>
  <c r="R2" i="5"/>
  <c r="Z3" i="5"/>
  <c r="X5" i="5"/>
  <c r="V7" i="5"/>
  <c r="T9" i="5"/>
  <c r="S11" i="5"/>
  <c r="T13" i="5"/>
  <c r="S15" i="5"/>
  <c r="R17" i="5"/>
  <c r="R19" i="5"/>
  <c r="S21" i="5"/>
  <c r="R23" i="5"/>
  <c r="Q25" i="5"/>
  <c r="Z26" i="5"/>
  <c r="R29" i="5"/>
  <c r="Q31" i="5"/>
  <c r="R35" i="5"/>
  <c r="T37" i="5"/>
  <c r="T39" i="5"/>
  <c r="V41" i="5"/>
  <c r="X43" i="5"/>
  <c r="X45" i="5"/>
  <c r="Z47" i="5"/>
  <c r="R50" i="5"/>
  <c r="T54" i="5"/>
  <c r="X56" i="5"/>
  <c r="V59" i="5"/>
  <c r="X61" i="5"/>
  <c r="V64" i="5"/>
  <c r="Z66" i="5"/>
  <c r="V69" i="5"/>
  <c r="U72" i="5"/>
  <c r="Y74" i="5"/>
  <c r="Y77" i="5"/>
  <c r="T80" i="5"/>
  <c r="T83" i="5"/>
  <c r="V91" i="5"/>
  <c r="Q106" i="5"/>
  <c r="U111" i="5"/>
  <c r="U115" i="5"/>
  <c r="Y120" i="5"/>
  <c r="Q126" i="5"/>
  <c r="Q130" i="5"/>
  <c r="V135" i="5"/>
  <c r="Q141" i="5"/>
  <c r="Z147" i="5"/>
  <c r="V153" i="5"/>
  <c r="X161" i="5"/>
  <c r="T178" i="5"/>
  <c r="U109" i="5"/>
  <c r="T109" i="5"/>
  <c r="S109" i="5"/>
  <c r="R109" i="5"/>
  <c r="Q109" i="5"/>
  <c r="Q79" i="5"/>
  <c r="S79" i="5"/>
  <c r="R79" i="5"/>
  <c r="Z351" i="5"/>
  <c r="X351" i="5"/>
  <c r="W351" i="5"/>
  <c r="V351" i="5"/>
  <c r="U351" i="5"/>
  <c r="T351" i="5"/>
  <c r="S351" i="5"/>
  <c r="R351" i="5"/>
  <c r="Q351" i="5"/>
  <c r="Y351" i="5"/>
  <c r="W96" i="5"/>
  <c r="V96" i="5"/>
  <c r="U96" i="5"/>
  <c r="T96" i="5"/>
  <c r="S96" i="5"/>
  <c r="R96" i="5"/>
  <c r="Q96" i="5"/>
  <c r="Q288" i="5"/>
  <c r="Z288" i="5"/>
  <c r="Y288" i="5"/>
  <c r="V288" i="5"/>
  <c r="T288" i="5"/>
  <c r="U288" i="5"/>
  <c r="X288" i="5"/>
  <c r="W288" i="5"/>
  <c r="S288" i="5"/>
  <c r="R288" i="5"/>
  <c r="T512" i="5"/>
  <c r="Z512" i="5"/>
  <c r="X512" i="5"/>
  <c r="V512" i="5"/>
  <c r="Y512" i="5"/>
  <c r="W512" i="5"/>
  <c r="U512" i="5"/>
  <c r="S512" i="5"/>
  <c r="R512" i="5"/>
  <c r="Q512" i="5"/>
  <c r="S146" i="5"/>
  <c r="R146" i="5"/>
  <c r="Z146" i="5"/>
  <c r="Y146" i="5"/>
  <c r="X146" i="5"/>
  <c r="U146" i="5"/>
  <c r="Z20" i="5"/>
  <c r="W20" i="5"/>
  <c r="Z36" i="5"/>
  <c r="W36" i="5"/>
  <c r="U36" i="5"/>
  <c r="Z52" i="5"/>
  <c r="W52" i="5"/>
  <c r="U52" i="5"/>
  <c r="Z68" i="5"/>
  <c r="Y68" i="5"/>
  <c r="W68" i="5"/>
  <c r="U68" i="5"/>
  <c r="T68" i="5"/>
  <c r="T84" i="5"/>
  <c r="S84" i="5"/>
  <c r="R84" i="5"/>
  <c r="Q84" i="5"/>
  <c r="S100" i="5"/>
  <c r="R100" i="5"/>
  <c r="Q100" i="5"/>
  <c r="Z100" i="5"/>
  <c r="W116" i="5"/>
  <c r="V116" i="5"/>
  <c r="U116" i="5"/>
  <c r="T116" i="5"/>
  <c r="S116" i="5"/>
  <c r="R116" i="5"/>
  <c r="Q116" i="5"/>
  <c r="Z132" i="5"/>
  <c r="Y132" i="5"/>
  <c r="X132" i="5"/>
  <c r="W132" i="5"/>
  <c r="V132" i="5"/>
  <c r="U132" i="5"/>
  <c r="T132" i="5"/>
  <c r="S132" i="5"/>
  <c r="R132" i="5"/>
  <c r="Z148" i="5"/>
  <c r="Y148" i="5"/>
  <c r="X148" i="5"/>
  <c r="W148" i="5"/>
  <c r="V148" i="5"/>
  <c r="S148" i="5"/>
  <c r="Z164" i="5"/>
  <c r="Y164" i="5"/>
  <c r="X164" i="5"/>
  <c r="W164" i="5"/>
  <c r="V164" i="5"/>
  <c r="U164" i="5"/>
  <c r="T164" i="5"/>
  <c r="S164" i="5"/>
  <c r="R164" i="5"/>
  <c r="Q164" i="5"/>
  <c r="Z180" i="5"/>
  <c r="S180" i="5"/>
  <c r="R180" i="5"/>
  <c r="T180" i="5"/>
  <c r="Q180" i="5"/>
  <c r="Y180" i="5"/>
  <c r="X180" i="5"/>
  <c r="V180" i="5"/>
  <c r="U180" i="5"/>
  <c r="Z196" i="5"/>
  <c r="Y196" i="5"/>
  <c r="X196" i="5"/>
  <c r="W196" i="5"/>
  <c r="V196" i="5"/>
  <c r="U196" i="5"/>
  <c r="T196" i="5"/>
  <c r="S196" i="5"/>
  <c r="R196" i="5"/>
  <c r="Q196" i="5"/>
  <c r="Z212" i="5"/>
  <c r="Y212" i="5"/>
  <c r="T212" i="5"/>
  <c r="S212" i="5"/>
  <c r="R212" i="5"/>
  <c r="Q212" i="5"/>
  <c r="X212" i="5"/>
  <c r="W212" i="5"/>
  <c r="V212" i="5"/>
  <c r="U212" i="5"/>
  <c r="Z228" i="5"/>
  <c r="Y228" i="5"/>
  <c r="X228" i="5"/>
  <c r="W228" i="5"/>
  <c r="V228" i="5"/>
  <c r="U228" i="5"/>
  <c r="T228" i="5"/>
  <c r="S228" i="5"/>
  <c r="R228" i="5"/>
  <c r="Q228" i="5"/>
  <c r="Z244" i="5"/>
  <c r="Y244" i="5"/>
  <c r="X244" i="5"/>
  <c r="W244" i="5"/>
  <c r="V244" i="5"/>
  <c r="U244" i="5"/>
  <c r="T244" i="5"/>
  <c r="S244" i="5"/>
  <c r="R244" i="5"/>
  <c r="Q244" i="5"/>
  <c r="Z260" i="5"/>
  <c r="Y260" i="5"/>
  <c r="X260" i="5"/>
  <c r="W260" i="5"/>
  <c r="V260" i="5"/>
  <c r="U260" i="5"/>
  <c r="T260" i="5"/>
  <c r="S260" i="5"/>
  <c r="R260" i="5"/>
  <c r="Q260" i="5"/>
  <c r="Y276" i="5"/>
  <c r="Z276" i="5"/>
  <c r="V276" i="5"/>
  <c r="X276" i="5"/>
  <c r="W276" i="5"/>
  <c r="U276" i="5"/>
  <c r="T276" i="5"/>
  <c r="S276" i="5"/>
  <c r="R276" i="5"/>
  <c r="Q276" i="5"/>
  <c r="Y292" i="5"/>
  <c r="T292" i="5"/>
  <c r="S292" i="5"/>
  <c r="V292" i="5"/>
  <c r="U292" i="5"/>
  <c r="R292" i="5"/>
  <c r="Q292" i="5"/>
  <c r="Z292" i="5"/>
  <c r="X292" i="5"/>
  <c r="W292" i="5"/>
  <c r="Y308" i="5"/>
  <c r="X308" i="5"/>
  <c r="Z308" i="5"/>
  <c r="W308" i="5"/>
  <c r="V308" i="5"/>
  <c r="U308" i="5"/>
  <c r="T308" i="5"/>
  <c r="S308" i="5"/>
  <c r="R308" i="5"/>
  <c r="Q308" i="5"/>
  <c r="Y324" i="5"/>
  <c r="X324" i="5"/>
  <c r="T324" i="5"/>
  <c r="S324" i="5"/>
  <c r="R324" i="5"/>
  <c r="Q324" i="5"/>
  <c r="Z324" i="5"/>
  <c r="W324" i="5"/>
  <c r="V324" i="5"/>
  <c r="U324" i="5"/>
  <c r="Y340" i="5"/>
  <c r="X340" i="5"/>
  <c r="Z340" i="5"/>
  <c r="W340" i="5"/>
  <c r="V340" i="5"/>
  <c r="U340" i="5"/>
  <c r="T340" i="5"/>
  <c r="S340" i="5"/>
  <c r="R340" i="5"/>
  <c r="Q340" i="5"/>
  <c r="Y356" i="5"/>
  <c r="X356" i="5"/>
  <c r="Z356" i="5"/>
  <c r="W356" i="5"/>
  <c r="V356" i="5"/>
  <c r="U356" i="5"/>
  <c r="T356" i="5"/>
  <c r="S356" i="5"/>
  <c r="R356" i="5"/>
  <c r="Q356" i="5"/>
  <c r="Y372" i="5"/>
  <c r="X372" i="5"/>
  <c r="U372" i="5"/>
  <c r="T372" i="5"/>
  <c r="S372" i="5"/>
  <c r="R372" i="5"/>
  <c r="Q372" i="5"/>
  <c r="Z372" i="5"/>
  <c r="W372" i="5"/>
  <c r="V372" i="5"/>
  <c r="Z388" i="5"/>
  <c r="R388" i="5"/>
  <c r="Q388" i="5"/>
  <c r="Y388" i="5"/>
  <c r="X388" i="5"/>
  <c r="W388" i="5"/>
  <c r="V388" i="5"/>
  <c r="U388" i="5"/>
  <c r="T388" i="5"/>
  <c r="S388" i="5"/>
  <c r="Z404" i="5"/>
  <c r="Y404" i="5"/>
  <c r="Q404" i="5"/>
  <c r="X404" i="5"/>
  <c r="W404" i="5"/>
  <c r="T404" i="5"/>
  <c r="V404" i="5"/>
  <c r="U404" i="5"/>
  <c r="S404" i="5"/>
  <c r="R404" i="5"/>
  <c r="Z420" i="5"/>
  <c r="Y420" i="5"/>
  <c r="U420" i="5"/>
  <c r="T420" i="5"/>
  <c r="S420" i="5"/>
  <c r="Q420" i="5"/>
  <c r="W420" i="5"/>
  <c r="X420" i="5"/>
  <c r="V420" i="5"/>
  <c r="R420" i="5"/>
  <c r="Z436" i="5"/>
  <c r="Y436" i="5"/>
  <c r="X436" i="5"/>
  <c r="W436" i="5"/>
  <c r="V436" i="5"/>
  <c r="U436" i="5"/>
  <c r="S436" i="5"/>
  <c r="R436" i="5"/>
  <c r="T436" i="5"/>
  <c r="Q436" i="5"/>
  <c r="Z452" i="5"/>
  <c r="Y452" i="5"/>
  <c r="X452" i="5"/>
  <c r="W452" i="5"/>
  <c r="V452" i="5"/>
  <c r="U452" i="5"/>
  <c r="T452" i="5"/>
  <c r="S452" i="5"/>
  <c r="R452" i="5"/>
  <c r="Q452" i="5"/>
  <c r="Z468" i="5"/>
  <c r="Y468" i="5"/>
  <c r="V468" i="5"/>
  <c r="T468" i="5"/>
  <c r="X468" i="5"/>
  <c r="W468" i="5"/>
  <c r="U468" i="5"/>
  <c r="S468" i="5"/>
  <c r="R468" i="5"/>
  <c r="Q468" i="5"/>
  <c r="Z484" i="5"/>
  <c r="Y484" i="5"/>
  <c r="V484" i="5"/>
  <c r="T484" i="5"/>
  <c r="X484" i="5"/>
  <c r="W484" i="5"/>
  <c r="U484" i="5"/>
  <c r="S484" i="5"/>
  <c r="R484" i="5"/>
  <c r="Q484" i="5"/>
  <c r="Z500" i="5"/>
  <c r="X500" i="5"/>
  <c r="Y500" i="5"/>
  <c r="W500" i="5"/>
  <c r="V500" i="5"/>
  <c r="U500" i="5"/>
  <c r="T500" i="5"/>
  <c r="S500" i="5"/>
  <c r="R500" i="5"/>
  <c r="Q500" i="5"/>
  <c r="U516" i="5"/>
  <c r="T516" i="5"/>
  <c r="Z516" i="5"/>
  <c r="X516" i="5"/>
  <c r="V516" i="5"/>
  <c r="S516" i="5"/>
  <c r="W516" i="5"/>
  <c r="R516" i="5"/>
  <c r="Q516" i="5"/>
  <c r="Y516" i="5"/>
  <c r="X532" i="5"/>
  <c r="W532" i="5"/>
  <c r="V532" i="5"/>
  <c r="U532" i="5"/>
  <c r="T532" i="5"/>
  <c r="R532" i="5"/>
  <c r="Q532" i="5"/>
  <c r="Z532" i="5"/>
  <c r="Y532" i="5"/>
  <c r="S532" i="5"/>
  <c r="Y548" i="5"/>
  <c r="X548" i="5"/>
  <c r="T548" i="5"/>
  <c r="S548" i="5"/>
  <c r="R548" i="5"/>
  <c r="Q548" i="5"/>
  <c r="Z548" i="5"/>
  <c r="W548" i="5"/>
  <c r="V548" i="5"/>
  <c r="U548" i="5"/>
  <c r="S564" i="5"/>
  <c r="R564" i="5"/>
  <c r="Z564" i="5"/>
  <c r="Y564" i="5"/>
  <c r="X564" i="5"/>
  <c r="W564" i="5"/>
  <c r="V564" i="5"/>
  <c r="U564" i="5"/>
  <c r="T564" i="5"/>
  <c r="Q564" i="5"/>
  <c r="S580" i="5"/>
  <c r="R580" i="5"/>
  <c r="Q580" i="5"/>
  <c r="Z580" i="5"/>
  <c r="Y580" i="5"/>
  <c r="X580" i="5"/>
  <c r="W580" i="5"/>
  <c r="V580" i="5"/>
  <c r="U580" i="5"/>
  <c r="T580" i="5"/>
  <c r="W596" i="5"/>
  <c r="V596" i="5"/>
  <c r="U596" i="5"/>
  <c r="S596" i="5"/>
  <c r="Q596" i="5"/>
  <c r="Z596" i="5"/>
  <c r="Y596" i="5"/>
  <c r="X596" i="5"/>
  <c r="T596" i="5"/>
  <c r="R596" i="5"/>
  <c r="Z612" i="5"/>
  <c r="Y612" i="5"/>
  <c r="W612" i="5"/>
  <c r="U612" i="5"/>
  <c r="X612" i="5"/>
  <c r="V612" i="5"/>
  <c r="T612" i="5"/>
  <c r="S612" i="5"/>
  <c r="R612" i="5"/>
  <c r="Q612" i="5"/>
  <c r="X628" i="5"/>
  <c r="Z628" i="5"/>
  <c r="Y628" i="5"/>
  <c r="W628" i="5"/>
  <c r="V628" i="5"/>
  <c r="U628" i="5"/>
  <c r="T628" i="5"/>
  <c r="R628" i="5"/>
  <c r="S628" i="5"/>
  <c r="Q628" i="5"/>
  <c r="S2" i="5"/>
  <c r="Q4" i="5"/>
  <c r="Y5" i="5"/>
  <c r="W7" i="5"/>
  <c r="U9" i="5"/>
  <c r="V11" i="5"/>
  <c r="U13" i="5"/>
  <c r="T15" i="5"/>
  <c r="S17" i="5"/>
  <c r="S19" i="5"/>
  <c r="T21" i="5"/>
  <c r="S23" i="5"/>
  <c r="R25" i="5"/>
  <c r="R27" i="5"/>
  <c r="S29" i="5"/>
  <c r="R31" i="5"/>
  <c r="Q33" i="5"/>
  <c r="S35" i="5"/>
  <c r="U37" i="5"/>
  <c r="U39" i="5"/>
  <c r="W41" i="5"/>
  <c r="Y43" i="5"/>
  <c r="Y45" i="5"/>
  <c r="Q48" i="5"/>
  <c r="S50" i="5"/>
  <c r="S52" i="5"/>
  <c r="U54" i="5"/>
  <c r="Y56" i="5"/>
  <c r="W59" i="5"/>
  <c r="W64" i="5"/>
  <c r="R67" i="5"/>
  <c r="W69" i="5"/>
  <c r="V72" i="5"/>
  <c r="Z77" i="5"/>
  <c r="Q81" i="5"/>
  <c r="U83" i="5"/>
  <c r="Y87" i="5"/>
  <c r="W91" i="5"/>
  <c r="Z96" i="5"/>
  <c r="R102" i="5"/>
  <c r="T106" i="5"/>
  <c r="V111" i="5"/>
  <c r="X116" i="5"/>
  <c r="R126" i="5"/>
  <c r="T131" i="5"/>
  <c r="T142" i="5"/>
  <c r="Q148" i="5"/>
  <c r="W153" i="5"/>
  <c r="T163" i="5"/>
  <c r="W180" i="5"/>
  <c r="X191" i="5"/>
  <c r="V191" i="5"/>
  <c r="U191" i="5"/>
  <c r="W191" i="5"/>
  <c r="T191" i="5"/>
  <c r="S191" i="5"/>
  <c r="R191" i="5"/>
  <c r="Q191" i="5"/>
  <c r="Z191" i="5"/>
  <c r="Y191" i="5"/>
  <c r="S32" i="5"/>
  <c r="R32" i="5"/>
  <c r="U85" i="5"/>
  <c r="Z85" i="5"/>
  <c r="Y85" i="5"/>
  <c r="X85" i="5"/>
  <c r="W85" i="5"/>
  <c r="T85" i="5"/>
  <c r="S85" i="5"/>
  <c r="R85" i="5"/>
  <c r="U133" i="5"/>
  <c r="T133" i="5"/>
  <c r="Q133" i="5"/>
  <c r="Z133" i="5"/>
  <c r="Z181" i="5"/>
  <c r="Y181" i="5"/>
  <c r="V181" i="5"/>
  <c r="T181" i="5"/>
  <c r="X181" i="5"/>
  <c r="W181" i="5"/>
  <c r="U181" i="5"/>
  <c r="S181" i="5"/>
  <c r="R181" i="5"/>
  <c r="Q181" i="5"/>
  <c r="Z229" i="5"/>
  <c r="Y229" i="5"/>
  <c r="X229" i="5"/>
  <c r="W229" i="5"/>
  <c r="V229" i="5"/>
  <c r="U229" i="5"/>
  <c r="T229" i="5"/>
  <c r="S229" i="5"/>
  <c r="R229" i="5"/>
  <c r="Q229" i="5"/>
  <c r="Q277" i="5"/>
  <c r="T277" i="5"/>
  <c r="S277" i="5"/>
  <c r="R277" i="5"/>
  <c r="X277" i="5"/>
  <c r="V277" i="5"/>
  <c r="U277" i="5"/>
  <c r="Z277" i="5"/>
  <c r="Y277" i="5"/>
  <c r="W277" i="5"/>
  <c r="Z325" i="5"/>
  <c r="Y325" i="5"/>
  <c r="X325" i="5"/>
  <c r="V325" i="5"/>
  <c r="U325" i="5"/>
  <c r="W325" i="5"/>
  <c r="T325" i="5"/>
  <c r="S325" i="5"/>
  <c r="R325" i="5"/>
  <c r="Q325" i="5"/>
  <c r="T357" i="5"/>
  <c r="S357" i="5"/>
  <c r="R357" i="5"/>
  <c r="Q357" i="5"/>
  <c r="Z357" i="5"/>
  <c r="Y357" i="5"/>
  <c r="X357" i="5"/>
  <c r="W357" i="5"/>
  <c r="V357" i="5"/>
  <c r="U357" i="5"/>
  <c r="Y389" i="5"/>
  <c r="X389" i="5"/>
  <c r="U389" i="5"/>
  <c r="S389" i="5"/>
  <c r="R389" i="5"/>
  <c r="Q389" i="5"/>
  <c r="Z389" i="5"/>
  <c r="W389" i="5"/>
  <c r="V389" i="5"/>
  <c r="T389" i="5"/>
  <c r="Y405" i="5"/>
  <c r="X405" i="5"/>
  <c r="W405" i="5"/>
  <c r="U405" i="5"/>
  <c r="S405" i="5"/>
  <c r="Z405" i="5"/>
  <c r="V405" i="5"/>
  <c r="T405" i="5"/>
  <c r="R405" i="5"/>
  <c r="Q405" i="5"/>
  <c r="Y421" i="5"/>
  <c r="W421" i="5"/>
  <c r="V421" i="5"/>
  <c r="Z421" i="5"/>
  <c r="X421" i="5"/>
  <c r="U421" i="5"/>
  <c r="T421" i="5"/>
  <c r="S421" i="5"/>
  <c r="R421" i="5"/>
  <c r="Q421" i="5"/>
  <c r="Q437" i="5"/>
  <c r="Z437" i="5"/>
  <c r="Y437" i="5"/>
  <c r="X437" i="5"/>
  <c r="W437" i="5"/>
  <c r="V437" i="5"/>
  <c r="U437" i="5"/>
  <c r="T437" i="5"/>
  <c r="S437" i="5"/>
  <c r="R437" i="5"/>
  <c r="U453" i="5"/>
  <c r="T453" i="5"/>
  <c r="S453" i="5"/>
  <c r="R453" i="5"/>
  <c r="Q453" i="5"/>
  <c r="Z453" i="5"/>
  <c r="Y453" i="5"/>
  <c r="X453" i="5"/>
  <c r="W453" i="5"/>
  <c r="V453" i="5"/>
  <c r="Z469" i="5"/>
  <c r="Q469" i="5"/>
  <c r="Y469" i="5"/>
  <c r="X469" i="5"/>
  <c r="W469" i="5"/>
  <c r="V469" i="5"/>
  <c r="U469" i="5"/>
  <c r="T469" i="5"/>
  <c r="S469" i="5"/>
  <c r="R469" i="5"/>
  <c r="R501" i="5"/>
  <c r="Q501" i="5"/>
  <c r="W501" i="5"/>
  <c r="V501" i="5"/>
  <c r="U501" i="5"/>
  <c r="S501" i="5"/>
  <c r="Z501" i="5"/>
  <c r="Y501" i="5"/>
  <c r="X501" i="5"/>
  <c r="T501" i="5"/>
  <c r="R517" i="5"/>
  <c r="S517" i="5"/>
  <c r="Q517" i="5"/>
  <c r="Z517" i="5"/>
  <c r="Y517" i="5"/>
  <c r="V517" i="5"/>
  <c r="X517" i="5"/>
  <c r="W517" i="5"/>
  <c r="U517" i="5"/>
  <c r="T517" i="5"/>
  <c r="R533" i="5"/>
  <c r="V533" i="5"/>
  <c r="U533" i="5"/>
  <c r="Z533" i="5"/>
  <c r="Y533" i="5"/>
  <c r="W533" i="5"/>
  <c r="X533" i="5"/>
  <c r="T533" i="5"/>
  <c r="S533" i="5"/>
  <c r="Q533" i="5"/>
  <c r="R549" i="5"/>
  <c r="Z549" i="5"/>
  <c r="Y549" i="5"/>
  <c r="X549" i="5"/>
  <c r="W549" i="5"/>
  <c r="V549" i="5"/>
  <c r="U549" i="5"/>
  <c r="T549" i="5"/>
  <c r="S549" i="5"/>
  <c r="Q549" i="5"/>
  <c r="R565" i="5"/>
  <c r="Z565" i="5"/>
  <c r="Y565" i="5"/>
  <c r="X565" i="5"/>
  <c r="W565" i="5"/>
  <c r="V565" i="5"/>
  <c r="U565" i="5"/>
  <c r="T565" i="5"/>
  <c r="S565" i="5"/>
  <c r="Q565" i="5"/>
  <c r="R581" i="5"/>
  <c r="Q581" i="5"/>
  <c r="Z581" i="5"/>
  <c r="Y581" i="5"/>
  <c r="W581" i="5"/>
  <c r="U581" i="5"/>
  <c r="T581" i="5"/>
  <c r="S581" i="5"/>
  <c r="X581" i="5"/>
  <c r="V581" i="5"/>
  <c r="R597" i="5"/>
  <c r="Q597" i="5"/>
  <c r="Y597" i="5"/>
  <c r="Z597" i="5"/>
  <c r="T597" i="5"/>
  <c r="S597" i="5"/>
  <c r="X597" i="5"/>
  <c r="V597" i="5"/>
  <c r="U597" i="5"/>
  <c r="W597" i="5"/>
  <c r="R613" i="5"/>
  <c r="Q613" i="5"/>
  <c r="S613" i="5"/>
  <c r="Z613" i="5"/>
  <c r="Y613" i="5"/>
  <c r="X613" i="5"/>
  <c r="W613" i="5"/>
  <c r="V613" i="5"/>
  <c r="U613" i="5"/>
  <c r="T613" i="5"/>
  <c r="R629" i="5"/>
  <c r="Q629" i="5"/>
  <c r="Y629" i="5"/>
  <c r="X629" i="5"/>
  <c r="W629" i="5"/>
  <c r="U629" i="5"/>
  <c r="S629" i="5"/>
  <c r="Z629" i="5"/>
  <c r="V629" i="5"/>
  <c r="T629" i="5"/>
  <c r="T2" i="5"/>
  <c r="R4" i="5"/>
  <c r="Z5" i="5"/>
  <c r="X7" i="5"/>
  <c r="V9" i="5"/>
  <c r="W11" i="5"/>
  <c r="V13" i="5"/>
  <c r="U15" i="5"/>
  <c r="T17" i="5"/>
  <c r="V19" i="5"/>
  <c r="U21" i="5"/>
  <c r="T23" i="5"/>
  <c r="S25" i="5"/>
  <c r="S27" i="5"/>
  <c r="T29" i="5"/>
  <c r="S31" i="5"/>
  <c r="R33" i="5"/>
  <c r="V35" i="5"/>
  <c r="V37" i="5"/>
  <c r="V39" i="5"/>
  <c r="Z43" i="5"/>
  <c r="Z45" i="5"/>
  <c r="T48" i="5"/>
  <c r="T50" i="5"/>
  <c r="T52" i="5"/>
  <c r="X59" i="5"/>
  <c r="R62" i="5"/>
  <c r="X64" i="5"/>
  <c r="V67" i="5"/>
  <c r="X72" i="5"/>
  <c r="S75" i="5"/>
  <c r="Q78" i="5"/>
  <c r="R81" i="5"/>
  <c r="X83" i="5"/>
  <c r="X91" i="5"/>
  <c r="Q97" i="5"/>
  <c r="W111" i="5"/>
  <c r="Y116" i="5"/>
  <c r="S126" i="5"/>
  <c r="U131" i="5"/>
  <c r="U142" i="5"/>
  <c r="R148" i="5"/>
  <c r="V163" i="5"/>
  <c r="Q61" i="5"/>
  <c r="Z61" i="5"/>
  <c r="X239" i="5"/>
  <c r="W239" i="5"/>
  <c r="V239" i="5"/>
  <c r="U239" i="5"/>
  <c r="T239" i="5"/>
  <c r="S239" i="5"/>
  <c r="R239" i="5"/>
  <c r="Q239" i="5"/>
  <c r="Z239" i="5"/>
  <c r="Y239" i="5"/>
  <c r="R256" i="5"/>
  <c r="Q256" i="5"/>
  <c r="T256" i="5"/>
  <c r="S256" i="5"/>
  <c r="X256" i="5"/>
  <c r="W256" i="5"/>
  <c r="V256" i="5"/>
  <c r="U256" i="5"/>
  <c r="Z256" i="5"/>
  <c r="Y256" i="5"/>
  <c r="Q69" i="5"/>
  <c r="Z69" i="5"/>
  <c r="U101" i="5"/>
  <c r="T101" i="5"/>
  <c r="Z101" i="5"/>
  <c r="Y101" i="5"/>
  <c r="X101" i="5"/>
  <c r="W101" i="5"/>
  <c r="V101" i="5"/>
  <c r="S101" i="5"/>
  <c r="R101" i="5"/>
  <c r="Q101" i="5"/>
  <c r="U117" i="5"/>
  <c r="T117" i="5"/>
  <c r="Z117" i="5"/>
  <c r="Y117" i="5"/>
  <c r="X117" i="5"/>
  <c r="W117" i="5"/>
  <c r="V117" i="5"/>
  <c r="U149" i="5"/>
  <c r="T149" i="5"/>
  <c r="W149" i="5"/>
  <c r="V149" i="5"/>
  <c r="S149" i="5"/>
  <c r="R149" i="5"/>
  <c r="Q149" i="5"/>
  <c r="U165" i="5"/>
  <c r="T165" i="5"/>
  <c r="Q165" i="5"/>
  <c r="R165" i="5"/>
  <c r="Z165" i="5"/>
  <c r="Y165" i="5"/>
  <c r="X165" i="5"/>
  <c r="S165" i="5"/>
  <c r="X197" i="5"/>
  <c r="W197" i="5"/>
  <c r="V197" i="5"/>
  <c r="T197" i="5"/>
  <c r="R197" i="5"/>
  <c r="Q197" i="5"/>
  <c r="U197" i="5"/>
  <c r="S197" i="5"/>
  <c r="Z197" i="5"/>
  <c r="Y197" i="5"/>
  <c r="Z213" i="5"/>
  <c r="Y213" i="5"/>
  <c r="X213" i="5"/>
  <c r="V213" i="5"/>
  <c r="U213" i="5"/>
  <c r="W213" i="5"/>
  <c r="T213" i="5"/>
  <c r="S213" i="5"/>
  <c r="R213" i="5"/>
  <c r="Q213" i="5"/>
  <c r="T245" i="5"/>
  <c r="S245" i="5"/>
  <c r="R245" i="5"/>
  <c r="Q245" i="5"/>
  <c r="Z245" i="5"/>
  <c r="Y245" i="5"/>
  <c r="X245" i="5"/>
  <c r="W245" i="5"/>
  <c r="V245" i="5"/>
  <c r="U245" i="5"/>
  <c r="X261" i="5"/>
  <c r="W261" i="5"/>
  <c r="V261" i="5"/>
  <c r="U261" i="5"/>
  <c r="T261" i="5"/>
  <c r="S261" i="5"/>
  <c r="R261" i="5"/>
  <c r="Q261" i="5"/>
  <c r="Z261" i="5"/>
  <c r="Y261" i="5"/>
  <c r="Z293" i="5"/>
  <c r="W293" i="5"/>
  <c r="U293" i="5"/>
  <c r="Y293" i="5"/>
  <c r="X293" i="5"/>
  <c r="V293" i="5"/>
  <c r="T293" i="5"/>
  <c r="Q293" i="5"/>
  <c r="S293" i="5"/>
  <c r="R293" i="5"/>
  <c r="X309" i="5"/>
  <c r="W309" i="5"/>
  <c r="V309" i="5"/>
  <c r="T309" i="5"/>
  <c r="R309" i="5"/>
  <c r="Q309" i="5"/>
  <c r="Z309" i="5"/>
  <c r="Y309" i="5"/>
  <c r="U309" i="5"/>
  <c r="S309" i="5"/>
  <c r="Z341" i="5"/>
  <c r="Y341" i="5"/>
  <c r="X341" i="5"/>
  <c r="W341" i="5"/>
  <c r="V341" i="5"/>
  <c r="U341" i="5"/>
  <c r="T341" i="5"/>
  <c r="S341" i="5"/>
  <c r="R341" i="5"/>
  <c r="Q341" i="5"/>
  <c r="Z373" i="5"/>
  <c r="Y373" i="5"/>
  <c r="X373" i="5"/>
  <c r="W373" i="5"/>
  <c r="V373" i="5"/>
  <c r="U373" i="5"/>
  <c r="T373" i="5"/>
  <c r="S373" i="5"/>
  <c r="R373" i="5"/>
  <c r="Q373" i="5"/>
  <c r="Q485" i="5"/>
  <c r="Z485" i="5"/>
  <c r="Y485" i="5"/>
  <c r="X485" i="5"/>
  <c r="W485" i="5"/>
  <c r="V485" i="5"/>
  <c r="U485" i="5"/>
  <c r="T485" i="5"/>
  <c r="S485" i="5"/>
  <c r="R485" i="5"/>
  <c r="W6" i="5"/>
  <c r="V6" i="5"/>
  <c r="W22" i="5"/>
  <c r="V22" i="5"/>
  <c r="S22" i="5"/>
  <c r="W38" i="5"/>
  <c r="V38" i="5"/>
  <c r="S38" i="5"/>
  <c r="Q38" i="5"/>
  <c r="W54" i="5"/>
  <c r="V54" i="5"/>
  <c r="S54" i="5"/>
  <c r="Q54" i="5"/>
  <c r="W70" i="5"/>
  <c r="V70" i="5"/>
  <c r="U70" i="5"/>
  <c r="S70" i="5"/>
  <c r="Q70" i="5"/>
  <c r="Q86" i="5"/>
  <c r="Z86" i="5"/>
  <c r="Y86" i="5"/>
  <c r="X86" i="5"/>
  <c r="Z102" i="5"/>
  <c r="Q102" i="5"/>
  <c r="Y102" i="5"/>
  <c r="X102" i="5"/>
  <c r="Z118" i="5"/>
  <c r="U118" i="5"/>
  <c r="T118" i="5"/>
  <c r="S118" i="5"/>
  <c r="R118" i="5"/>
  <c r="Q118" i="5"/>
  <c r="Z134" i="5"/>
  <c r="Y134" i="5"/>
  <c r="X134" i="5"/>
  <c r="W134" i="5"/>
  <c r="V134" i="5"/>
  <c r="U134" i="5"/>
  <c r="T134" i="5"/>
  <c r="S134" i="5"/>
  <c r="R134" i="5"/>
  <c r="Q134" i="5"/>
  <c r="Z150" i="5"/>
  <c r="Y150" i="5"/>
  <c r="X150" i="5"/>
  <c r="W150" i="5"/>
  <c r="V150" i="5"/>
  <c r="U150" i="5"/>
  <c r="T150" i="5"/>
  <c r="Q150" i="5"/>
  <c r="Z166" i="5"/>
  <c r="W166" i="5"/>
  <c r="Y166" i="5"/>
  <c r="X166" i="5"/>
  <c r="V166" i="5"/>
  <c r="U166" i="5"/>
  <c r="T166" i="5"/>
  <c r="S166" i="5"/>
  <c r="R166" i="5"/>
  <c r="Q166" i="5"/>
  <c r="V182" i="5"/>
  <c r="U182" i="5"/>
  <c r="T182" i="5"/>
  <c r="S182" i="5"/>
  <c r="R182" i="5"/>
  <c r="Q182" i="5"/>
  <c r="Z182" i="5"/>
  <c r="X182" i="5"/>
  <c r="W182" i="5"/>
  <c r="V198" i="5"/>
  <c r="U198" i="5"/>
  <c r="Z198" i="5"/>
  <c r="Y198" i="5"/>
  <c r="X198" i="5"/>
  <c r="W198" i="5"/>
  <c r="T198" i="5"/>
  <c r="S198" i="5"/>
  <c r="R198" i="5"/>
  <c r="Q198" i="5"/>
  <c r="V214" i="5"/>
  <c r="U214" i="5"/>
  <c r="R214" i="5"/>
  <c r="Q214" i="5"/>
  <c r="Z214" i="5"/>
  <c r="Y214" i="5"/>
  <c r="X214" i="5"/>
  <c r="W214" i="5"/>
  <c r="T214" i="5"/>
  <c r="S214" i="5"/>
  <c r="V230" i="5"/>
  <c r="U230" i="5"/>
  <c r="X230" i="5"/>
  <c r="W230" i="5"/>
  <c r="T230" i="5"/>
  <c r="S230" i="5"/>
  <c r="R230" i="5"/>
  <c r="Q230" i="5"/>
  <c r="Z230" i="5"/>
  <c r="Y230" i="5"/>
  <c r="V246" i="5"/>
  <c r="U246" i="5"/>
  <c r="Z246" i="5"/>
  <c r="Y246" i="5"/>
  <c r="X246" i="5"/>
  <c r="W246" i="5"/>
  <c r="T246" i="5"/>
  <c r="S246" i="5"/>
  <c r="R246" i="5"/>
  <c r="Q246" i="5"/>
  <c r="V262" i="5"/>
  <c r="U262" i="5"/>
  <c r="Z262" i="5"/>
  <c r="Y262" i="5"/>
  <c r="X262" i="5"/>
  <c r="W262" i="5"/>
  <c r="T262" i="5"/>
  <c r="S262" i="5"/>
  <c r="R262" i="5"/>
  <c r="Q262" i="5"/>
  <c r="U278" i="5"/>
  <c r="X278" i="5"/>
  <c r="W278" i="5"/>
  <c r="S278" i="5"/>
  <c r="Z278" i="5"/>
  <c r="Y278" i="5"/>
  <c r="V278" i="5"/>
  <c r="T278" i="5"/>
  <c r="R278" i="5"/>
  <c r="Q278" i="5"/>
  <c r="U294" i="5"/>
  <c r="Q294" i="5"/>
  <c r="X294" i="5"/>
  <c r="W294" i="5"/>
  <c r="V294" i="5"/>
  <c r="T294" i="5"/>
  <c r="S294" i="5"/>
  <c r="R294" i="5"/>
  <c r="Z294" i="5"/>
  <c r="Y294" i="5"/>
  <c r="U310" i="5"/>
  <c r="T310" i="5"/>
  <c r="Z310" i="5"/>
  <c r="Y310" i="5"/>
  <c r="R310" i="5"/>
  <c r="Q310" i="5"/>
  <c r="X310" i="5"/>
  <c r="S310" i="5"/>
  <c r="W310" i="5"/>
  <c r="V310" i="5"/>
  <c r="U326" i="5"/>
  <c r="T326" i="5"/>
  <c r="R326" i="5"/>
  <c r="Q326" i="5"/>
  <c r="V326" i="5"/>
  <c r="S326" i="5"/>
  <c r="Z326" i="5"/>
  <c r="W326" i="5"/>
  <c r="Y326" i="5"/>
  <c r="X326" i="5"/>
  <c r="U342" i="5"/>
  <c r="T342" i="5"/>
  <c r="X342" i="5"/>
  <c r="W342" i="5"/>
  <c r="V342" i="5"/>
  <c r="S342" i="5"/>
  <c r="R342" i="5"/>
  <c r="Q342" i="5"/>
  <c r="Z342" i="5"/>
  <c r="Y342" i="5"/>
  <c r="U358" i="5"/>
  <c r="T358" i="5"/>
  <c r="Z358" i="5"/>
  <c r="Y358" i="5"/>
  <c r="X358" i="5"/>
  <c r="W358" i="5"/>
  <c r="V358" i="5"/>
  <c r="S358" i="5"/>
  <c r="R358" i="5"/>
  <c r="Q358" i="5"/>
  <c r="V374" i="5"/>
  <c r="U374" i="5"/>
  <c r="T374" i="5"/>
  <c r="Q374" i="5"/>
  <c r="W374" i="5"/>
  <c r="S374" i="5"/>
  <c r="R374" i="5"/>
  <c r="Y374" i="5"/>
  <c r="X374" i="5"/>
  <c r="Z374" i="5"/>
  <c r="V390" i="5"/>
  <c r="Z390" i="5"/>
  <c r="Y390" i="5"/>
  <c r="X390" i="5"/>
  <c r="W390" i="5"/>
  <c r="U390" i="5"/>
  <c r="T390" i="5"/>
  <c r="S390" i="5"/>
  <c r="R390" i="5"/>
  <c r="Q390" i="5"/>
  <c r="V406" i="5"/>
  <c r="U406" i="5"/>
  <c r="S406" i="5"/>
  <c r="R406" i="5"/>
  <c r="Q406" i="5"/>
  <c r="Y406" i="5"/>
  <c r="Z406" i="5"/>
  <c r="X406" i="5"/>
  <c r="W406" i="5"/>
  <c r="T406" i="5"/>
  <c r="V422" i="5"/>
  <c r="U422" i="5"/>
  <c r="S422" i="5"/>
  <c r="R422" i="5"/>
  <c r="Q422" i="5"/>
  <c r="Y422" i="5"/>
  <c r="X422" i="5"/>
  <c r="W422" i="5"/>
  <c r="T422" i="5"/>
  <c r="Z422" i="5"/>
  <c r="V438" i="5"/>
  <c r="U438" i="5"/>
  <c r="Y438" i="5"/>
  <c r="X438" i="5"/>
  <c r="W438" i="5"/>
  <c r="T438" i="5"/>
  <c r="S438" i="5"/>
  <c r="R438" i="5"/>
  <c r="Q438" i="5"/>
  <c r="Z438" i="5"/>
  <c r="V454" i="5"/>
  <c r="U454" i="5"/>
  <c r="Z454" i="5"/>
  <c r="Y454" i="5"/>
  <c r="X454" i="5"/>
  <c r="W454" i="5"/>
  <c r="T454" i="5"/>
  <c r="S454" i="5"/>
  <c r="R454" i="5"/>
  <c r="Q454" i="5"/>
  <c r="V470" i="5"/>
  <c r="U470" i="5"/>
  <c r="R470" i="5"/>
  <c r="Z470" i="5"/>
  <c r="Y470" i="5"/>
  <c r="X470" i="5"/>
  <c r="W470" i="5"/>
  <c r="T470" i="5"/>
  <c r="S470" i="5"/>
  <c r="Q470" i="5"/>
  <c r="V486" i="5"/>
  <c r="U486" i="5"/>
  <c r="Y486" i="5"/>
  <c r="X486" i="5"/>
  <c r="W486" i="5"/>
  <c r="S486" i="5"/>
  <c r="Q486" i="5"/>
  <c r="Z486" i="5"/>
  <c r="T486" i="5"/>
  <c r="R486" i="5"/>
  <c r="X502" i="5"/>
  <c r="Y502" i="5"/>
  <c r="W502" i="5"/>
  <c r="Z502" i="5"/>
  <c r="S502" i="5"/>
  <c r="R502" i="5"/>
  <c r="Q502" i="5"/>
  <c r="V502" i="5"/>
  <c r="U502" i="5"/>
  <c r="T502" i="5"/>
  <c r="X518" i="5"/>
  <c r="R518" i="5"/>
  <c r="Q518" i="5"/>
  <c r="Z518" i="5"/>
  <c r="W518" i="5"/>
  <c r="U518" i="5"/>
  <c r="T518" i="5"/>
  <c r="Y518" i="5"/>
  <c r="V518" i="5"/>
  <c r="S518" i="5"/>
  <c r="X534" i="5"/>
  <c r="W534" i="5"/>
  <c r="V534" i="5"/>
  <c r="U534" i="5"/>
  <c r="T534" i="5"/>
  <c r="S534" i="5"/>
  <c r="Q534" i="5"/>
  <c r="Z534" i="5"/>
  <c r="Y534" i="5"/>
  <c r="R534" i="5"/>
  <c r="X550" i="5"/>
  <c r="V550" i="5"/>
  <c r="U550" i="5"/>
  <c r="S550" i="5"/>
  <c r="R550" i="5"/>
  <c r="Q550" i="5"/>
  <c r="Z550" i="5"/>
  <c r="Y550" i="5"/>
  <c r="W550" i="5"/>
  <c r="T550" i="5"/>
  <c r="X566" i="5"/>
  <c r="Q566" i="5"/>
  <c r="Z566" i="5"/>
  <c r="Y566" i="5"/>
  <c r="W566" i="5"/>
  <c r="V566" i="5"/>
  <c r="U566" i="5"/>
  <c r="T566" i="5"/>
  <c r="S566" i="5"/>
  <c r="R566" i="5"/>
  <c r="X582" i="5"/>
  <c r="W582" i="5"/>
  <c r="Q582" i="5"/>
  <c r="Z582" i="5"/>
  <c r="Y582" i="5"/>
  <c r="V582" i="5"/>
  <c r="U582" i="5"/>
  <c r="T582" i="5"/>
  <c r="S582" i="5"/>
  <c r="R582" i="5"/>
  <c r="X598" i="5"/>
  <c r="W598" i="5"/>
  <c r="U598" i="5"/>
  <c r="T598" i="5"/>
  <c r="S598" i="5"/>
  <c r="Q598" i="5"/>
  <c r="Z598" i="5"/>
  <c r="Y598" i="5"/>
  <c r="V598" i="5"/>
  <c r="R598" i="5"/>
  <c r="X614" i="5"/>
  <c r="W614" i="5"/>
  <c r="Z614" i="5"/>
  <c r="Y614" i="5"/>
  <c r="U614" i="5"/>
  <c r="S614" i="5"/>
  <c r="V614" i="5"/>
  <c r="T614" i="5"/>
  <c r="R614" i="5"/>
  <c r="Q614" i="5"/>
  <c r="X630" i="5"/>
  <c r="W630" i="5"/>
  <c r="T630" i="5"/>
  <c r="S630" i="5"/>
  <c r="R630" i="5"/>
  <c r="Q630" i="5"/>
  <c r="Z630" i="5"/>
  <c r="Y630" i="5"/>
  <c r="V630" i="5"/>
  <c r="U630" i="5"/>
  <c r="U2" i="5"/>
  <c r="S4" i="5"/>
  <c r="Q6" i="5"/>
  <c r="Y7" i="5"/>
  <c r="W9" i="5"/>
  <c r="X11" i="5"/>
  <c r="W13" i="5"/>
  <c r="V15" i="5"/>
  <c r="V17" i="5"/>
  <c r="W19" i="5"/>
  <c r="V21" i="5"/>
  <c r="U23" i="5"/>
  <c r="T25" i="5"/>
  <c r="V27" i="5"/>
  <c r="U29" i="5"/>
  <c r="T31" i="5"/>
  <c r="T33" i="5"/>
  <c r="W35" i="5"/>
  <c r="W37" i="5"/>
  <c r="X39" i="5"/>
  <c r="Q42" i="5"/>
  <c r="Q44" i="5"/>
  <c r="R46" i="5"/>
  <c r="U48" i="5"/>
  <c r="U50" i="5"/>
  <c r="V52" i="5"/>
  <c r="Y54" i="5"/>
  <c r="Q57" i="5"/>
  <c r="Y59" i="5"/>
  <c r="T62" i="5"/>
  <c r="Y64" i="5"/>
  <c r="W67" i="5"/>
  <c r="Y69" i="5"/>
  <c r="Y72" i="5"/>
  <c r="U75" i="5"/>
  <c r="R78" i="5"/>
  <c r="S81" i="5"/>
  <c r="U84" i="5"/>
  <c r="Q88" i="5"/>
  <c r="Z92" i="5"/>
  <c r="R97" i="5"/>
  <c r="T102" i="5"/>
  <c r="V107" i="5"/>
  <c r="X111" i="5"/>
  <c r="Z116" i="5"/>
  <c r="T122" i="5"/>
  <c r="T126" i="5"/>
  <c r="V131" i="5"/>
  <c r="Q137" i="5"/>
  <c r="V142" i="5"/>
  <c r="T148" i="5"/>
  <c r="T155" i="5"/>
  <c r="V165" i="5"/>
  <c r="R175" i="5"/>
  <c r="Q175" i="5"/>
  <c r="W175" i="5"/>
  <c r="V175" i="5"/>
  <c r="U175" i="5"/>
  <c r="T175" i="5"/>
  <c r="S175" i="5"/>
  <c r="X175" i="5"/>
  <c r="W112" i="5"/>
  <c r="V112" i="5"/>
  <c r="Z112" i="5"/>
  <c r="Y112" i="5"/>
  <c r="X112" i="5"/>
  <c r="U112" i="5"/>
  <c r="T112" i="5"/>
  <c r="S112" i="5"/>
  <c r="R112" i="5"/>
  <c r="Q112" i="5"/>
  <c r="Y55" i="5"/>
  <c r="W55" i="5"/>
  <c r="V55" i="5"/>
  <c r="Q135" i="5"/>
  <c r="Z135" i="5"/>
  <c r="Y135" i="5"/>
  <c r="X135" i="5"/>
  <c r="U135" i="5"/>
  <c r="V199" i="5"/>
  <c r="U199" i="5"/>
  <c r="T199" i="5"/>
  <c r="R199" i="5"/>
  <c r="Z199" i="5"/>
  <c r="Y199" i="5"/>
  <c r="X199" i="5"/>
  <c r="W199" i="5"/>
  <c r="S199" i="5"/>
  <c r="Q199" i="5"/>
  <c r="Z215" i="5"/>
  <c r="Y215" i="5"/>
  <c r="X215" i="5"/>
  <c r="W215" i="5"/>
  <c r="V215" i="5"/>
  <c r="T215" i="5"/>
  <c r="S215" i="5"/>
  <c r="U215" i="5"/>
  <c r="R215" i="5"/>
  <c r="Q215" i="5"/>
  <c r="Z231" i="5"/>
  <c r="Y231" i="5"/>
  <c r="X231" i="5"/>
  <c r="W231" i="5"/>
  <c r="V231" i="5"/>
  <c r="U231" i="5"/>
  <c r="T231" i="5"/>
  <c r="S231" i="5"/>
  <c r="R231" i="5"/>
  <c r="Q231" i="5"/>
  <c r="Z279" i="5"/>
  <c r="T279" i="5"/>
  <c r="S279" i="5"/>
  <c r="R279" i="5"/>
  <c r="Q279" i="5"/>
  <c r="X279" i="5"/>
  <c r="Y279" i="5"/>
  <c r="W279" i="5"/>
  <c r="V279" i="5"/>
  <c r="U279" i="5"/>
  <c r="X295" i="5"/>
  <c r="W295" i="5"/>
  <c r="T295" i="5"/>
  <c r="R295" i="5"/>
  <c r="Z295" i="5"/>
  <c r="Y295" i="5"/>
  <c r="V295" i="5"/>
  <c r="S295" i="5"/>
  <c r="U295" i="5"/>
  <c r="Q295" i="5"/>
  <c r="Z311" i="5"/>
  <c r="V311" i="5"/>
  <c r="U311" i="5"/>
  <c r="T311" i="5"/>
  <c r="R311" i="5"/>
  <c r="Y311" i="5"/>
  <c r="X311" i="5"/>
  <c r="W311" i="5"/>
  <c r="S311" i="5"/>
  <c r="Q311" i="5"/>
  <c r="Z327" i="5"/>
  <c r="Y327" i="5"/>
  <c r="X327" i="5"/>
  <c r="W327" i="5"/>
  <c r="V327" i="5"/>
  <c r="T327" i="5"/>
  <c r="S327" i="5"/>
  <c r="U327" i="5"/>
  <c r="R327" i="5"/>
  <c r="Q327" i="5"/>
  <c r="Z343" i="5"/>
  <c r="Y343" i="5"/>
  <c r="X343" i="5"/>
  <c r="W343" i="5"/>
  <c r="V343" i="5"/>
  <c r="U343" i="5"/>
  <c r="T343" i="5"/>
  <c r="S343" i="5"/>
  <c r="R343" i="5"/>
  <c r="Q343" i="5"/>
  <c r="Z359" i="5"/>
  <c r="R359" i="5"/>
  <c r="Q359" i="5"/>
  <c r="Y359" i="5"/>
  <c r="T359" i="5"/>
  <c r="S359" i="5"/>
  <c r="X359" i="5"/>
  <c r="W359" i="5"/>
  <c r="V359" i="5"/>
  <c r="U359" i="5"/>
  <c r="X375" i="5"/>
  <c r="Z375" i="5"/>
  <c r="Y375" i="5"/>
  <c r="W375" i="5"/>
  <c r="V375" i="5"/>
  <c r="U375" i="5"/>
  <c r="T375" i="5"/>
  <c r="S375" i="5"/>
  <c r="R375" i="5"/>
  <c r="Q375" i="5"/>
  <c r="V391" i="5"/>
  <c r="U391" i="5"/>
  <c r="R391" i="5"/>
  <c r="W391" i="5"/>
  <c r="T391" i="5"/>
  <c r="S391" i="5"/>
  <c r="Q391" i="5"/>
  <c r="Y391" i="5"/>
  <c r="X391" i="5"/>
  <c r="Z391" i="5"/>
  <c r="W407" i="5"/>
  <c r="V407" i="5"/>
  <c r="U407" i="5"/>
  <c r="S407" i="5"/>
  <c r="Q407" i="5"/>
  <c r="Z407" i="5"/>
  <c r="Y407" i="5"/>
  <c r="X407" i="5"/>
  <c r="T407" i="5"/>
  <c r="R407" i="5"/>
  <c r="Z423" i="5"/>
  <c r="Y423" i="5"/>
  <c r="X423" i="5"/>
  <c r="W423" i="5"/>
  <c r="U423" i="5"/>
  <c r="T423" i="5"/>
  <c r="V423" i="5"/>
  <c r="S423" i="5"/>
  <c r="R423" i="5"/>
  <c r="Q423" i="5"/>
  <c r="Z439" i="5"/>
  <c r="Y439" i="5"/>
  <c r="X439" i="5"/>
  <c r="S439" i="5"/>
  <c r="R439" i="5"/>
  <c r="Q439" i="5"/>
  <c r="W439" i="5"/>
  <c r="T439" i="5"/>
  <c r="V439" i="5"/>
  <c r="U439" i="5"/>
  <c r="S455" i="5"/>
  <c r="R455" i="5"/>
  <c r="Q455" i="5"/>
  <c r="Z455" i="5"/>
  <c r="W455" i="5"/>
  <c r="V455" i="5"/>
  <c r="U455" i="5"/>
  <c r="T455" i="5"/>
  <c r="X455" i="5"/>
  <c r="Y455" i="5"/>
  <c r="X471" i="5"/>
  <c r="V471" i="5"/>
  <c r="Q471" i="5"/>
  <c r="Z471" i="5"/>
  <c r="U471" i="5"/>
  <c r="T471" i="5"/>
  <c r="S471" i="5"/>
  <c r="R471" i="5"/>
  <c r="Y471" i="5"/>
  <c r="W471" i="5"/>
  <c r="Y487" i="5"/>
  <c r="Z487" i="5"/>
  <c r="X487" i="5"/>
  <c r="W487" i="5"/>
  <c r="V487" i="5"/>
  <c r="U487" i="5"/>
  <c r="T487" i="5"/>
  <c r="S487" i="5"/>
  <c r="R487" i="5"/>
  <c r="Q487" i="5"/>
  <c r="V503" i="5"/>
  <c r="U503" i="5"/>
  <c r="T503" i="5"/>
  <c r="R503" i="5"/>
  <c r="Z503" i="5"/>
  <c r="Y503" i="5"/>
  <c r="X503" i="5"/>
  <c r="W503" i="5"/>
  <c r="S503" i="5"/>
  <c r="Q503" i="5"/>
  <c r="Y519" i="5"/>
  <c r="X519" i="5"/>
  <c r="R519" i="5"/>
  <c r="Q519" i="5"/>
  <c r="W519" i="5"/>
  <c r="V519" i="5"/>
  <c r="U519" i="5"/>
  <c r="T519" i="5"/>
  <c r="S519" i="5"/>
  <c r="Z519" i="5"/>
  <c r="S535" i="5"/>
  <c r="R535" i="5"/>
  <c r="Z535" i="5"/>
  <c r="Y535" i="5"/>
  <c r="X535" i="5"/>
  <c r="W535" i="5"/>
  <c r="V535" i="5"/>
  <c r="U535" i="5"/>
  <c r="T535" i="5"/>
  <c r="Q535" i="5"/>
  <c r="Z551" i="5"/>
  <c r="Y551" i="5"/>
  <c r="X551" i="5"/>
  <c r="W551" i="5"/>
  <c r="V551" i="5"/>
  <c r="U551" i="5"/>
  <c r="T551" i="5"/>
  <c r="Q551" i="5"/>
  <c r="S551" i="5"/>
  <c r="R551" i="5"/>
  <c r="W567" i="5"/>
  <c r="V567" i="5"/>
  <c r="Z567" i="5"/>
  <c r="Y567" i="5"/>
  <c r="X567" i="5"/>
  <c r="U567" i="5"/>
  <c r="T567" i="5"/>
  <c r="S567" i="5"/>
  <c r="R567" i="5"/>
  <c r="Q567" i="5"/>
  <c r="Y583" i="5"/>
  <c r="X583" i="5"/>
  <c r="W583" i="5"/>
  <c r="U583" i="5"/>
  <c r="Z583" i="5"/>
  <c r="V583" i="5"/>
  <c r="T583" i="5"/>
  <c r="S583" i="5"/>
  <c r="R583" i="5"/>
  <c r="Q583" i="5"/>
  <c r="Y599" i="5"/>
  <c r="W599" i="5"/>
  <c r="U599" i="5"/>
  <c r="T599" i="5"/>
  <c r="S599" i="5"/>
  <c r="R599" i="5"/>
  <c r="Q599" i="5"/>
  <c r="Z599" i="5"/>
  <c r="X599" i="5"/>
  <c r="V599" i="5"/>
  <c r="Q615" i="5"/>
  <c r="V615" i="5"/>
  <c r="U615" i="5"/>
  <c r="T615" i="5"/>
  <c r="S615" i="5"/>
  <c r="R615" i="5"/>
  <c r="Z615" i="5"/>
  <c r="Y615" i="5"/>
  <c r="X615" i="5"/>
  <c r="W615" i="5"/>
  <c r="Z631" i="5"/>
  <c r="X631" i="5"/>
  <c r="W631" i="5"/>
  <c r="V631" i="5"/>
  <c r="T631" i="5"/>
  <c r="R631" i="5"/>
  <c r="Q631" i="5"/>
  <c r="Y631" i="5"/>
  <c r="U631" i="5"/>
  <c r="S631" i="5"/>
  <c r="V2" i="5"/>
  <c r="T4" i="5"/>
  <c r="R6" i="5"/>
  <c r="Y11" i="5"/>
  <c r="X13" i="5"/>
  <c r="W15" i="5"/>
  <c r="W17" i="5"/>
  <c r="X19" i="5"/>
  <c r="W21" i="5"/>
  <c r="V23" i="5"/>
  <c r="V25" i="5"/>
  <c r="W27" i="5"/>
  <c r="V29" i="5"/>
  <c r="U31" i="5"/>
  <c r="V33" i="5"/>
  <c r="X35" i="5"/>
  <c r="X37" i="5"/>
  <c r="R42" i="5"/>
  <c r="R44" i="5"/>
  <c r="T46" i="5"/>
  <c r="V48" i="5"/>
  <c r="V50" i="5"/>
  <c r="X52" i="5"/>
  <c r="Z54" i="5"/>
  <c r="T57" i="5"/>
  <c r="Z59" i="5"/>
  <c r="X62" i="5"/>
  <c r="Z64" i="5"/>
  <c r="X67" i="5"/>
  <c r="R70" i="5"/>
  <c r="Z75" i="5"/>
  <c r="S78" i="5"/>
  <c r="T81" i="5"/>
  <c r="V84" i="5"/>
  <c r="R88" i="5"/>
  <c r="Q93" i="5"/>
  <c r="S97" i="5"/>
  <c r="U102" i="5"/>
  <c r="W107" i="5"/>
  <c r="Q117" i="5"/>
  <c r="U122" i="5"/>
  <c r="U126" i="5"/>
  <c r="W131" i="5"/>
  <c r="R137" i="5"/>
  <c r="X142" i="5"/>
  <c r="U148" i="5"/>
  <c r="V155" i="5"/>
  <c r="W165" i="5"/>
  <c r="V187" i="5"/>
  <c r="Q159" i="5"/>
  <c r="T159" i="5"/>
  <c r="S159" i="5"/>
  <c r="R159" i="5"/>
  <c r="Z159" i="5"/>
  <c r="X159" i="5"/>
  <c r="U159" i="5"/>
  <c r="W160" i="5"/>
  <c r="V160" i="5"/>
  <c r="S160" i="5"/>
  <c r="Z160" i="5"/>
  <c r="Y160" i="5"/>
  <c r="X160" i="5"/>
  <c r="U160" i="5"/>
  <c r="T160" i="5"/>
  <c r="R160" i="5"/>
  <c r="Q160" i="5"/>
  <c r="Q167" i="5"/>
  <c r="S167" i="5"/>
  <c r="R167" i="5"/>
  <c r="Z167" i="5"/>
  <c r="Y167" i="5"/>
  <c r="X167" i="5"/>
  <c r="W167" i="5"/>
  <c r="T167" i="5"/>
  <c r="W72" i="5"/>
  <c r="T72" i="5"/>
  <c r="S72" i="5"/>
  <c r="R72" i="5"/>
  <c r="W152" i="5"/>
  <c r="V152" i="5"/>
  <c r="S152" i="5"/>
  <c r="Z152" i="5"/>
  <c r="Y152" i="5"/>
  <c r="X152" i="5"/>
  <c r="U152" i="5"/>
  <c r="T152" i="5"/>
  <c r="R152" i="5"/>
  <c r="R216" i="5"/>
  <c r="Q216" i="5"/>
  <c r="T216" i="5"/>
  <c r="S216" i="5"/>
  <c r="Z216" i="5"/>
  <c r="Y216" i="5"/>
  <c r="X216" i="5"/>
  <c r="W216" i="5"/>
  <c r="V216" i="5"/>
  <c r="U216" i="5"/>
  <c r="R264" i="5"/>
  <c r="Q264" i="5"/>
  <c r="Z264" i="5"/>
  <c r="Y264" i="5"/>
  <c r="X264" i="5"/>
  <c r="W264" i="5"/>
  <c r="V264" i="5"/>
  <c r="U264" i="5"/>
  <c r="T264" i="5"/>
  <c r="S264" i="5"/>
  <c r="Q312" i="5"/>
  <c r="Z312" i="5"/>
  <c r="X312" i="5"/>
  <c r="W312" i="5"/>
  <c r="Y312" i="5"/>
  <c r="V312" i="5"/>
  <c r="U312" i="5"/>
  <c r="T312" i="5"/>
  <c r="S312" i="5"/>
  <c r="R312" i="5"/>
  <c r="Q328" i="5"/>
  <c r="R328" i="5"/>
  <c r="Z328" i="5"/>
  <c r="Y328" i="5"/>
  <c r="X328" i="5"/>
  <c r="W328" i="5"/>
  <c r="V328" i="5"/>
  <c r="U328" i="5"/>
  <c r="T328" i="5"/>
  <c r="S328" i="5"/>
  <c r="Q344" i="5"/>
  <c r="V344" i="5"/>
  <c r="U344" i="5"/>
  <c r="T344" i="5"/>
  <c r="S344" i="5"/>
  <c r="R344" i="5"/>
  <c r="X344" i="5"/>
  <c r="W344" i="5"/>
  <c r="Z344" i="5"/>
  <c r="Y344" i="5"/>
  <c r="Q360" i="5"/>
  <c r="Z360" i="5"/>
  <c r="Y360" i="5"/>
  <c r="X360" i="5"/>
  <c r="W360" i="5"/>
  <c r="V360" i="5"/>
  <c r="U360" i="5"/>
  <c r="T360" i="5"/>
  <c r="S360" i="5"/>
  <c r="R360" i="5"/>
  <c r="R376" i="5"/>
  <c r="S376" i="5"/>
  <c r="Q376" i="5"/>
  <c r="W376" i="5"/>
  <c r="V376" i="5"/>
  <c r="U376" i="5"/>
  <c r="T376" i="5"/>
  <c r="Z376" i="5"/>
  <c r="Y376" i="5"/>
  <c r="X376" i="5"/>
  <c r="R424" i="5"/>
  <c r="Q424" i="5"/>
  <c r="S424" i="5"/>
  <c r="Z424" i="5"/>
  <c r="Y424" i="5"/>
  <c r="X424" i="5"/>
  <c r="W424" i="5"/>
  <c r="V424" i="5"/>
  <c r="U424" i="5"/>
  <c r="T424" i="5"/>
  <c r="R440" i="5"/>
  <c r="Q440" i="5"/>
  <c r="W440" i="5"/>
  <c r="V440" i="5"/>
  <c r="U440" i="5"/>
  <c r="T440" i="5"/>
  <c r="S440" i="5"/>
  <c r="Z440" i="5"/>
  <c r="Y440" i="5"/>
  <c r="X440" i="5"/>
  <c r="R456" i="5"/>
  <c r="Q456" i="5"/>
  <c r="Z456" i="5"/>
  <c r="Y456" i="5"/>
  <c r="X456" i="5"/>
  <c r="W456" i="5"/>
  <c r="V456" i="5"/>
  <c r="U456" i="5"/>
  <c r="T456" i="5"/>
  <c r="S456" i="5"/>
  <c r="R472" i="5"/>
  <c r="Q472" i="5"/>
  <c r="Z472" i="5"/>
  <c r="Y472" i="5"/>
  <c r="X472" i="5"/>
  <c r="W472" i="5"/>
  <c r="V472" i="5"/>
  <c r="U472" i="5"/>
  <c r="T472" i="5"/>
  <c r="S472" i="5"/>
  <c r="R488" i="5"/>
  <c r="Q488" i="5"/>
  <c r="W488" i="5"/>
  <c r="V488" i="5"/>
  <c r="U488" i="5"/>
  <c r="S488" i="5"/>
  <c r="Z488" i="5"/>
  <c r="Y488" i="5"/>
  <c r="X488" i="5"/>
  <c r="T488" i="5"/>
  <c r="T504" i="5"/>
  <c r="V504" i="5"/>
  <c r="U504" i="5"/>
  <c r="Y504" i="5"/>
  <c r="Z504" i="5"/>
  <c r="X504" i="5"/>
  <c r="W504" i="5"/>
  <c r="S504" i="5"/>
  <c r="R504" i="5"/>
  <c r="Q504" i="5"/>
  <c r="T520" i="5"/>
  <c r="Z520" i="5"/>
  <c r="Y520" i="5"/>
  <c r="W520" i="5"/>
  <c r="U520" i="5"/>
  <c r="S520" i="5"/>
  <c r="V520" i="5"/>
  <c r="X520" i="5"/>
  <c r="R520" i="5"/>
  <c r="Q520" i="5"/>
  <c r="T536" i="5"/>
  <c r="Z536" i="5"/>
  <c r="Y536" i="5"/>
  <c r="W536" i="5"/>
  <c r="V536" i="5"/>
  <c r="U536" i="5"/>
  <c r="S536" i="5"/>
  <c r="R536" i="5"/>
  <c r="Q536" i="5"/>
  <c r="X536" i="5"/>
  <c r="T552" i="5"/>
  <c r="S552" i="5"/>
  <c r="R552" i="5"/>
  <c r="U552" i="5"/>
  <c r="Q552" i="5"/>
  <c r="Z552" i="5"/>
  <c r="Y552" i="5"/>
  <c r="X552" i="5"/>
  <c r="W552" i="5"/>
  <c r="V552" i="5"/>
  <c r="T568" i="5"/>
  <c r="Z568" i="5"/>
  <c r="Y568" i="5"/>
  <c r="X568" i="5"/>
  <c r="W568" i="5"/>
  <c r="V568" i="5"/>
  <c r="U568" i="5"/>
  <c r="S568" i="5"/>
  <c r="R568" i="5"/>
  <c r="Q568" i="5"/>
  <c r="T584" i="5"/>
  <c r="S584" i="5"/>
  <c r="Q584" i="5"/>
  <c r="Z584" i="5"/>
  <c r="Y584" i="5"/>
  <c r="X584" i="5"/>
  <c r="W584" i="5"/>
  <c r="R584" i="5"/>
  <c r="V584" i="5"/>
  <c r="U584" i="5"/>
  <c r="T600" i="5"/>
  <c r="S600" i="5"/>
  <c r="U600" i="5"/>
  <c r="R600" i="5"/>
  <c r="Q600" i="5"/>
  <c r="Z600" i="5"/>
  <c r="Y600" i="5"/>
  <c r="X600" i="5"/>
  <c r="W600" i="5"/>
  <c r="V600" i="5"/>
  <c r="T616" i="5"/>
  <c r="S616" i="5"/>
  <c r="Y616" i="5"/>
  <c r="X616" i="5"/>
  <c r="W616" i="5"/>
  <c r="U616" i="5"/>
  <c r="Q616" i="5"/>
  <c r="Z616" i="5"/>
  <c r="V616" i="5"/>
  <c r="R616" i="5"/>
  <c r="T632" i="5"/>
  <c r="S632" i="5"/>
  <c r="Z632" i="5"/>
  <c r="Y632" i="5"/>
  <c r="X632" i="5"/>
  <c r="W632" i="5"/>
  <c r="V632" i="5"/>
  <c r="U632" i="5"/>
  <c r="R632" i="5"/>
  <c r="Q632" i="5"/>
  <c r="W2" i="5"/>
  <c r="U4" i="5"/>
  <c r="S6" i="5"/>
  <c r="Q10" i="5"/>
  <c r="Z11" i="5"/>
  <c r="Y13" i="5"/>
  <c r="X15" i="5"/>
  <c r="Z17" i="5"/>
  <c r="Y19" i="5"/>
  <c r="X21" i="5"/>
  <c r="W23" i="5"/>
  <c r="X27" i="5"/>
  <c r="W29" i="5"/>
  <c r="V31" i="5"/>
  <c r="W33" i="5"/>
  <c r="Y35" i="5"/>
  <c r="Y37" i="5"/>
  <c r="S42" i="5"/>
  <c r="S44" i="5"/>
  <c r="U46" i="5"/>
  <c r="W48" i="5"/>
  <c r="W50" i="5"/>
  <c r="Y52" i="5"/>
  <c r="Q55" i="5"/>
  <c r="Q60" i="5"/>
  <c r="Y62" i="5"/>
  <c r="Q65" i="5"/>
  <c r="Y67" i="5"/>
  <c r="T70" i="5"/>
  <c r="Q76" i="5"/>
  <c r="T78" i="5"/>
  <c r="U81" i="5"/>
  <c r="W84" i="5"/>
  <c r="R93" i="5"/>
  <c r="V98" i="5"/>
  <c r="V102" i="5"/>
  <c r="Z107" i="5"/>
  <c r="R113" i="5"/>
  <c r="R117" i="5"/>
  <c r="V122" i="5"/>
  <c r="X127" i="5"/>
  <c r="Z131" i="5"/>
  <c r="Y142" i="5"/>
  <c r="X149" i="5"/>
  <c r="W155" i="5"/>
  <c r="U167" i="5"/>
  <c r="W189" i="5"/>
  <c r="U157" i="5"/>
  <c r="T157" i="5"/>
  <c r="Q157" i="5"/>
  <c r="S157" i="5"/>
  <c r="R157" i="5"/>
  <c r="Y157" i="5"/>
  <c r="Y63" i="5"/>
  <c r="W63" i="5"/>
  <c r="V63" i="5"/>
  <c r="X271" i="5"/>
  <c r="S271" i="5"/>
  <c r="R271" i="5"/>
  <c r="Q271" i="5"/>
  <c r="W271" i="5"/>
  <c r="V271" i="5"/>
  <c r="U271" i="5"/>
  <c r="T271" i="5"/>
  <c r="Z271" i="5"/>
  <c r="Y271" i="5"/>
  <c r="R224" i="5"/>
  <c r="Q224" i="5"/>
  <c r="Z224" i="5"/>
  <c r="Y224" i="5"/>
  <c r="X224" i="5"/>
  <c r="W224" i="5"/>
  <c r="V224" i="5"/>
  <c r="U224" i="5"/>
  <c r="T224" i="5"/>
  <c r="S224" i="5"/>
  <c r="Q71" i="5"/>
  <c r="Z71" i="5"/>
  <c r="X71" i="5"/>
  <c r="W71" i="5"/>
  <c r="Q103" i="5"/>
  <c r="Y103" i="5"/>
  <c r="X103" i="5"/>
  <c r="W103" i="5"/>
  <c r="V103" i="5"/>
  <c r="U103" i="5"/>
  <c r="T103" i="5"/>
  <c r="S103" i="5"/>
  <c r="R103" i="5"/>
  <c r="Q151" i="5"/>
  <c r="U151" i="5"/>
  <c r="T151" i="5"/>
  <c r="S151" i="5"/>
  <c r="R151" i="5"/>
  <c r="Y151" i="5"/>
  <c r="R247" i="5"/>
  <c r="Q247" i="5"/>
  <c r="Z247" i="5"/>
  <c r="Y247" i="5"/>
  <c r="T247" i="5"/>
  <c r="S247" i="5"/>
  <c r="X247" i="5"/>
  <c r="W247" i="5"/>
  <c r="V247" i="5"/>
  <c r="U247" i="5"/>
  <c r="S8" i="5"/>
  <c r="R8" i="5"/>
  <c r="S40" i="5"/>
  <c r="R40" i="5"/>
  <c r="W88" i="5"/>
  <c r="Z88" i="5"/>
  <c r="Y88" i="5"/>
  <c r="X88" i="5"/>
  <c r="V88" i="5"/>
  <c r="U88" i="5"/>
  <c r="W120" i="5"/>
  <c r="V120" i="5"/>
  <c r="S120" i="5"/>
  <c r="R120" i="5"/>
  <c r="Q120" i="5"/>
  <c r="W168" i="5"/>
  <c r="V168" i="5"/>
  <c r="S168" i="5"/>
  <c r="Z168" i="5"/>
  <c r="Y168" i="5"/>
  <c r="X168" i="5"/>
  <c r="U168" i="5"/>
  <c r="T168" i="5"/>
  <c r="R168" i="5"/>
  <c r="Q168" i="5"/>
  <c r="R200" i="5"/>
  <c r="Q200" i="5"/>
  <c r="Z200" i="5"/>
  <c r="X200" i="5"/>
  <c r="W200" i="5"/>
  <c r="T200" i="5"/>
  <c r="S200" i="5"/>
  <c r="Y200" i="5"/>
  <c r="V200" i="5"/>
  <c r="U200" i="5"/>
  <c r="R248" i="5"/>
  <c r="Q248" i="5"/>
  <c r="Z248" i="5"/>
  <c r="Y248" i="5"/>
  <c r="X248" i="5"/>
  <c r="W248" i="5"/>
  <c r="V248" i="5"/>
  <c r="U248" i="5"/>
  <c r="T248" i="5"/>
  <c r="S248" i="5"/>
  <c r="Q296" i="5"/>
  <c r="Y296" i="5"/>
  <c r="Z296" i="5"/>
  <c r="X296" i="5"/>
  <c r="W296" i="5"/>
  <c r="V296" i="5"/>
  <c r="U296" i="5"/>
  <c r="T296" i="5"/>
  <c r="S296" i="5"/>
  <c r="R296" i="5"/>
  <c r="R408" i="5"/>
  <c r="Q408" i="5"/>
  <c r="Y408" i="5"/>
  <c r="X408" i="5"/>
  <c r="W408" i="5"/>
  <c r="V408" i="5"/>
  <c r="U408" i="5"/>
  <c r="T408" i="5"/>
  <c r="S408" i="5"/>
  <c r="Z408" i="5"/>
  <c r="Y9" i="5"/>
  <c r="X9" i="5"/>
  <c r="Y25" i="5"/>
  <c r="X25" i="5"/>
  <c r="U25" i="5"/>
  <c r="Y41" i="5"/>
  <c r="X41" i="5"/>
  <c r="U41" i="5"/>
  <c r="S41" i="5"/>
  <c r="Y57" i="5"/>
  <c r="X57" i="5"/>
  <c r="W57" i="5"/>
  <c r="U57" i="5"/>
  <c r="S57" i="5"/>
  <c r="R57" i="5"/>
  <c r="Z73" i="5"/>
  <c r="Y73" i="5"/>
  <c r="W73" i="5"/>
  <c r="U73" i="5"/>
  <c r="T73" i="5"/>
  <c r="U89" i="5"/>
  <c r="T89" i="5"/>
  <c r="S89" i="5"/>
  <c r="R89" i="5"/>
  <c r="Q89" i="5"/>
  <c r="W105" i="5"/>
  <c r="V105" i="5"/>
  <c r="U105" i="5"/>
  <c r="T105" i="5"/>
  <c r="S105" i="5"/>
  <c r="R105" i="5"/>
  <c r="Q105" i="5"/>
  <c r="Z121" i="5"/>
  <c r="Y121" i="5"/>
  <c r="X121" i="5"/>
  <c r="W121" i="5"/>
  <c r="V121" i="5"/>
  <c r="U121" i="5"/>
  <c r="T121" i="5"/>
  <c r="S121" i="5"/>
  <c r="R121" i="5"/>
  <c r="Z137" i="5"/>
  <c r="Y137" i="5"/>
  <c r="X137" i="5"/>
  <c r="W137" i="5"/>
  <c r="V137" i="5"/>
  <c r="S137" i="5"/>
  <c r="Y153" i="5"/>
  <c r="T153" i="5"/>
  <c r="S153" i="5"/>
  <c r="R153" i="5"/>
  <c r="Q153" i="5"/>
  <c r="X153" i="5"/>
  <c r="Y169" i="5"/>
  <c r="W169" i="5"/>
  <c r="R169" i="5"/>
  <c r="Q169" i="5"/>
  <c r="Z169" i="5"/>
  <c r="X169" i="5"/>
  <c r="V169" i="5"/>
  <c r="S169" i="5"/>
  <c r="X185" i="5"/>
  <c r="T185" i="5"/>
  <c r="S185" i="5"/>
  <c r="Z185" i="5"/>
  <c r="Y185" i="5"/>
  <c r="W185" i="5"/>
  <c r="V185" i="5"/>
  <c r="U185" i="5"/>
  <c r="Q185" i="5"/>
  <c r="X201" i="5"/>
  <c r="W201" i="5"/>
  <c r="T201" i="5"/>
  <c r="S201" i="5"/>
  <c r="R201" i="5"/>
  <c r="Z201" i="5"/>
  <c r="Y201" i="5"/>
  <c r="V201" i="5"/>
  <c r="U201" i="5"/>
  <c r="Q201" i="5"/>
  <c r="X217" i="5"/>
  <c r="W217" i="5"/>
  <c r="Z217" i="5"/>
  <c r="Y217" i="5"/>
  <c r="V217" i="5"/>
  <c r="U217" i="5"/>
  <c r="T217" i="5"/>
  <c r="R217" i="5"/>
  <c r="Q217" i="5"/>
  <c r="S217" i="5"/>
  <c r="X233" i="5"/>
  <c r="W233" i="5"/>
  <c r="Z233" i="5"/>
  <c r="Y233" i="5"/>
  <c r="V233" i="5"/>
  <c r="U233" i="5"/>
  <c r="T233" i="5"/>
  <c r="S233" i="5"/>
  <c r="R233" i="5"/>
  <c r="Q233" i="5"/>
  <c r="X249" i="5"/>
  <c r="W249" i="5"/>
  <c r="Z249" i="5"/>
  <c r="Y249" i="5"/>
  <c r="V249" i="5"/>
  <c r="U249" i="5"/>
  <c r="T249" i="5"/>
  <c r="S249" i="5"/>
  <c r="R249" i="5"/>
  <c r="Q249" i="5"/>
  <c r="X265" i="5"/>
  <c r="W265" i="5"/>
  <c r="T265" i="5"/>
  <c r="S265" i="5"/>
  <c r="R265" i="5"/>
  <c r="Q265" i="5"/>
  <c r="Z265" i="5"/>
  <c r="Y265" i="5"/>
  <c r="V265" i="5"/>
  <c r="U265" i="5"/>
  <c r="W281" i="5"/>
  <c r="X281" i="5"/>
  <c r="T281" i="5"/>
  <c r="S281" i="5"/>
  <c r="R281" i="5"/>
  <c r="Q281" i="5"/>
  <c r="Z281" i="5"/>
  <c r="Y281" i="5"/>
  <c r="V281" i="5"/>
  <c r="U281" i="5"/>
  <c r="W297" i="5"/>
  <c r="U297" i="5"/>
  <c r="T297" i="5"/>
  <c r="S297" i="5"/>
  <c r="Q297" i="5"/>
  <c r="Y297" i="5"/>
  <c r="Z297" i="5"/>
  <c r="X297" i="5"/>
  <c r="V297" i="5"/>
  <c r="R297" i="5"/>
  <c r="W313" i="5"/>
  <c r="V313" i="5"/>
  <c r="T313" i="5"/>
  <c r="S313" i="5"/>
  <c r="R313" i="5"/>
  <c r="Q313" i="5"/>
  <c r="U313" i="5"/>
  <c r="X313" i="5"/>
  <c r="Z313" i="5"/>
  <c r="Y313" i="5"/>
  <c r="W329" i="5"/>
  <c r="V329" i="5"/>
  <c r="Z329" i="5"/>
  <c r="Y329" i="5"/>
  <c r="X329" i="5"/>
  <c r="U329" i="5"/>
  <c r="T329" i="5"/>
  <c r="R329" i="5"/>
  <c r="Q329" i="5"/>
  <c r="S329" i="5"/>
  <c r="W345" i="5"/>
  <c r="V345" i="5"/>
  <c r="Z345" i="5"/>
  <c r="Y345" i="5"/>
  <c r="X345" i="5"/>
  <c r="U345" i="5"/>
  <c r="T345" i="5"/>
  <c r="S345" i="5"/>
  <c r="R345" i="5"/>
  <c r="Q345" i="5"/>
  <c r="W361" i="5"/>
  <c r="V361" i="5"/>
  <c r="Z361" i="5"/>
  <c r="Y361" i="5"/>
  <c r="X361" i="5"/>
  <c r="U361" i="5"/>
  <c r="T361" i="5"/>
  <c r="S361" i="5"/>
  <c r="R361" i="5"/>
  <c r="Q361" i="5"/>
  <c r="X377" i="5"/>
  <c r="Z377" i="5"/>
  <c r="Y377" i="5"/>
  <c r="U377" i="5"/>
  <c r="W377" i="5"/>
  <c r="V377" i="5"/>
  <c r="T377" i="5"/>
  <c r="S377" i="5"/>
  <c r="R377" i="5"/>
  <c r="Q377" i="5"/>
  <c r="X393" i="5"/>
  <c r="S393" i="5"/>
  <c r="R393" i="5"/>
  <c r="Y393" i="5"/>
  <c r="W393" i="5"/>
  <c r="V393" i="5"/>
  <c r="U393" i="5"/>
  <c r="T393" i="5"/>
  <c r="Q393" i="5"/>
  <c r="Z393" i="5"/>
  <c r="X409" i="5"/>
  <c r="W409" i="5"/>
  <c r="U409" i="5"/>
  <c r="T409" i="5"/>
  <c r="S409" i="5"/>
  <c r="Q409" i="5"/>
  <c r="Y409" i="5"/>
  <c r="Z409" i="5"/>
  <c r="V409" i="5"/>
  <c r="R409" i="5"/>
  <c r="X425" i="5"/>
  <c r="W425" i="5"/>
  <c r="Z425" i="5"/>
  <c r="Y425" i="5"/>
  <c r="V425" i="5"/>
  <c r="U425" i="5"/>
  <c r="S425" i="5"/>
  <c r="R425" i="5"/>
  <c r="T425" i="5"/>
  <c r="Q425" i="5"/>
  <c r="X441" i="5"/>
  <c r="W441" i="5"/>
  <c r="Z441" i="5"/>
  <c r="Y441" i="5"/>
  <c r="V441" i="5"/>
  <c r="U441" i="5"/>
  <c r="T441" i="5"/>
  <c r="S441" i="5"/>
  <c r="R441" i="5"/>
  <c r="Q441" i="5"/>
  <c r="X457" i="5"/>
  <c r="W457" i="5"/>
  <c r="Q457" i="5"/>
  <c r="Z457" i="5"/>
  <c r="Y457" i="5"/>
  <c r="V457" i="5"/>
  <c r="U457" i="5"/>
  <c r="T457" i="5"/>
  <c r="S457" i="5"/>
  <c r="R457" i="5"/>
  <c r="X473" i="5"/>
  <c r="W473" i="5"/>
  <c r="T473" i="5"/>
  <c r="R473" i="5"/>
  <c r="Q473" i="5"/>
  <c r="Z473" i="5"/>
  <c r="Y473" i="5"/>
  <c r="V473" i="5"/>
  <c r="U473" i="5"/>
  <c r="S473" i="5"/>
  <c r="X489" i="5"/>
  <c r="W489" i="5"/>
  <c r="Y489" i="5"/>
  <c r="Z489" i="5"/>
  <c r="T489" i="5"/>
  <c r="S489" i="5"/>
  <c r="R489" i="5"/>
  <c r="Q489" i="5"/>
  <c r="V489" i="5"/>
  <c r="U489" i="5"/>
  <c r="Z505" i="5"/>
  <c r="U505" i="5"/>
  <c r="T505" i="5"/>
  <c r="S505" i="5"/>
  <c r="Q505" i="5"/>
  <c r="R505" i="5"/>
  <c r="Y505" i="5"/>
  <c r="X505" i="5"/>
  <c r="W505" i="5"/>
  <c r="V505" i="5"/>
  <c r="Z521" i="5"/>
  <c r="V521" i="5"/>
  <c r="U521" i="5"/>
  <c r="Q521" i="5"/>
  <c r="Y521" i="5"/>
  <c r="X521" i="5"/>
  <c r="W521" i="5"/>
  <c r="T521" i="5"/>
  <c r="S521" i="5"/>
  <c r="R521" i="5"/>
  <c r="Z537" i="5"/>
  <c r="Y537" i="5"/>
  <c r="X537" i="5"/>
  <c r="W537" i="5"/>
  <c r="V537" i="5"/>
  <c r="U537" i="5"/>
  <c r="T537" i="5"/>
  <c r="S537" i="5"/>
  <c r="R537" i="5"/>
  <c r="Q537" i="5"/>
  <c r="Z553" i="5"/>
  <c r="Y553" i="5"/>
  <c r="X553" i="5"/>
  <c r="W553" i="5"/>
  <c r="V553" i="5"/>
  <c r="U553" i="5"/>
  <c r="T553" i="5"/>
  <c r="S553" i="5"/>
  <c r="R553" i="5"/>
  <c r="Q553" i="5"/>
  <c r="Z569" i="5"/>
  <c r="T569" i="5"/>
  <c r="S569" i="5"/>
  <c r="Y569" i="5"/>
  <c r="X569" i="5"/>
  <c r="W569" i="5"/>
  <c r="V569" i="5"/>
  <c r="U569" i="5"/>
  <c r="R569" i="5"/>
  <c r="Q569" i="5"/>
  <c r="Z585" i="5"/>
  <c r="Y585" i="5"/>
  <c r="W585" i="5"/>
  <c r="V585" i="5"/>
  <c r="U585" i="5"/>
  <c r="S585" i="5"/>
  <c r="X585" i="5"/>
  <c r="T585" i="5"/>
  <c r="R585" i="5"/>
  <c r="Q585" i="5"/>
  <c r="Z601" i="5"/>
  <c r="Y601" i="5"/>
  <c r="W601" i="5"/>
  <c r="U601" i="5"/>
  <c r="X601" i="5"/>
  <c r="V601" i="5"/>
  <c r="T601" i="5"/>
  <c r="S601" i="5"/>
  <c r="R601" i="5"/>
  <c r="Q601" i="5"/>
  <c r="Z617" i="5"/>
  <c r="Y617" i="5"/>
  <c r="X617" i="5"/>
  <c r="W617" i="5"/>
  <c r="V617" i="5"/>
  <c r="U617" i="5"/>
  <c r="T617" i="5"/>
  <c r="S617" i="5"/>
  <c r="R617" i="5"/>
  <c r="Q617" i="5"/>
  <c r="Z633" i="5"/>
  <c r="Y633" i="5"/>
  <c r="V633" i="5"/>
  <c r="X633" i="5"/>
  <c r="W633" i="5"/>
  <c r="U633" i="5"/>
  <c r="S633" i="5"/>
  <c r="Q633" i="5"/>
  <c r="T633" i="5"/>
  <c r="R633" i="5"/>
  <c r="X2" i="5"/>
  <c r="V4" i="5"/>
  <c r="T6" i="5"/>
  <c r="T8" i="5"/>
  <c r="R10" i="5"/>
  <c r="Q12" i="5"/>
  <c r="Z13" i="5"/>
  <c r="Z15" i="5"/>
  <c r="Q18" i="5"/>
  <c r="Z19" i="5"/>
  <c r="Y21" i="5"/>
  <c r="X23" i="5"/>
  <c r="Z25" i="5"/>
  <c r="Y27" i="5"/>
  <c r="X29" i="5"/>
  <c r="W31" i="5"/>
  <c r="Z33" i="5"/>
  <c r="Z35" i="5"/>
  <c r="Z37" i="5"/>
  <c r="T40" i="5"/>
  <c r="T42" i="5"/>
  <c r="T44" i="5"/>
  <c r="X46" i="5"/>
  <c r="X48" i="5"/>
  <c r="X50" i="5"/>
  <c r="R53" i="5"/>
  <c r="R55" i="5"/>
  <c r="Z57" i="5"/>
  <c r="R60" i="5"/>
  <c r="Z62" i="5"/>
  <c r="T65" i="5"/>
  <c r="Z67" i="5"/>
  <c r="X70" i="5"/>
  <c r="R73" i="5"/>
  <c r="R76" i="5"/>
  <c r="W78" i="5"/>
  <c r="V81" i="5"/>
  <c r="X84" i="5"/>
  <c r="T88" i="5"/>
  <c r="S93" i="5"/>
  <c r="W98" i="5"/>
  <c r="W102" i="5"/>
  <c r="Q108" i="5"/>
  <c r="S113" i="5"/>
  <c r="S117" i="5"/>
  <c r="Y127" i="5"/>
  <c r="Q132" i="5"/>
  <c r="U137" i="5"/>
  <c r="R144" i="5"/>
  <c r="Y149" i="5"/>
  <c r="Q156" i="5"/>
  <c r="V167" i="5"/>
  <c r="U192" i="5"/>
  <c r="V221" i="5"/>
  <c r="U221" i="5"/>
  <c r="T221" i="5"/>
  <c r="S221" i="5"/>
  <c r="R221" i="5"/>
  <c r="Q221" i="5"/>
  <c r="Z221" i="5"/>
  <c r="Y221" i="5"/>
  <c r="X221" i="5"/>
  <c r="W221" i="5"/>
  <c r="Q111" i="5"/>
  <c r="S111" i="5"/>
  <c r="R111" i="5"/>
  <c r="Z111" i="5"/>
  <c r="Z319" i="5"/>
  <c r="Y319" i="5"/>
  <c r="V319" i="5"/>
  <c r="U319" i="5"/>
  <c r="T319" i="5"/>
  <c r="S319" i="5"/>
  <c r="R319" i="5"/>
  <c r="Q319" i="5"/>
  <c r="W319" i="5"/>
  <c r="X319" i="5"/>
  <c r="R208" i="5"/>
  <c r="Q208" i="5"/>
  <c r="X208" i="5"/>
  <c r="W208" i="5"/>
  <c r="V208" i="5"/>
  <c r="U208" i="5"/>
  <c r="T208" i="5"/>
  <c r="Z208" i="5"/>
  <c r="Y208" i="5"/>
  <c r="S208" i="5"/>
  <c r="Y39" i="5"/>
  <c r="W39" i="5"/>
  <c r="Q87" i="5"/>
  <c r="X87" i="5"/>
  <c r="W87" i="5"/>
  <c r="V87" i="5"/>
  <c r="U87" i="5"/>
  <c r="T87" i="5"/>
  <c r="S87" i="5"/>
  <c r="R87" i="5"/>
  <c r="Q119" i="5"/>
  <c r="Z119" i="5"/>
  <c r="Y119" i="5"/>
  <c r="X119" i="5"/>
  <c r="W119" i="5"/>
  <c r="V119" i="5"/>
  <c r="U119" i="5"/>
  <c r="T119" i="5"/>
  <c r="W183" i="5"/>
  <c r="V183" i="5"/>
  <c r="S183" i="5"/>
  <c r="Q183" i="5"/>
  <c r="Z183" i="5"/>
  <c r="Y183" i="5"/>
  <c r="X183" i="5"/>
  <c r="U183" i="5"/>
  <c r="T183" i="5"/>
  <c r="R183" i="5"/>
  <c r="V263" i="5"/>
  <c r="U263" i="5"/>
  <c r="T263" i="5"/>
  <c r="S263" i="5"/>
  <c r="R263" i="5"/>
  <c r="Q263" i="5"/>
  <c r="Z263" i="5"/>
  <c r="Y263" i="5"/>
  <c r="X263" i="5"/>
  <c r="W263" i="5"/>
  <c r="S24" i="5"/>
  <c r="R24" i="5"/>
  <c r="S56" i="5"/>
  <c r="R56" i="5"/>
  <c r="Q56" i="5"/>
  <c r="W104" i="5"/>
  <c r="V104" i="5"/>
  <c r="Z104" i="5"/>
  <c r="Y104" i="5"/>
  <c r="X104" i="5"/>
  <c r="W136" i="5"/>
  <c r="V136" i="5"/>
  <c r="Y136" i="5"/>
  <c r="X136" i="5"/>
  <c r="U136" i="5"/>
  <c r="T136" i="5"/>
  <c r="S136" i="5"/>
  <c r="R136" i="5"/>
  <c r="Q136" i="5"/>
  <c r="R184" i="5"/>
  <c r="Z184" i="5"/>
  <c r="X184" i="5"/>
  <c r="W184" i="5"/>
  <c r="V184" i="5"/>
  <c r="U184" i="5"/>
  <c r="T184" i="5"/>
  <c r="S184" i="5"/>
  <c r="Q184" i="5"/>
  <c r="Y184" i="5"/>
  <c r="R232" i="5"/>
  <c r="Q232" i="5"/>
  <c r="V232" i="5"/>
  <c r="U232" i="5"/>
  <c r="T232" i="5"/>
  <c r="S232" i="5"/>
  <c r="X232" i="5"/>
  <c r="W232" i="5"/>
  <c r="Z232" i="5"/>
  <c r="Y232" i="5"/>
  <c r="Q280" i="5"/>
  <c r="U280" i="5"/>
  <c r="T280" i="5"/>
  <c r="Z280" i="5"/>
  <c r="Y280" i="5"/>
  <c r="X280" i="5"/>
  <c r="W280" i="5"/>
  <c r="V280" i="5"/>
  <c r="S280" i="5"/>
  <c r="R280" i="5"/>
  <c r="R392" i="5"/>
  <c r="Y392" i="5"/>
  <c r="W392" i="5"/>
  <c r="Z392" i="5"/>
  <c r="X392" i="5"/>
  <c r="V392" i="5"/>
  <c r="U392" i="5"/>
  <c r="Q392" i="5"/>
  <c r="T392" i="5"/>
  <c r="S392" i="5"/>
  <c r="Y58" i="5"/>
  <c r="X58" i="5"/>
  <c r="S74" i="5"/>
  <c r="Q74" i="5"/>
  <c r="S90" i="5"/>
  <c r="Z90" i="5"/>
  <c r="Y90" i="5"/>
  <c r="X90" i="5"/>
  <c r="W90" i="5"/>
  <c r="V90" i="5"/>
  <c r="U90" i="5"/>
  <c r="T90" i="5"/>
  <c r="R90" i="5"/>
  <c r="S106" i="5"/>
  <c r="R106" i="5"/>
  <c r="Z106" i="5"/>
  <c r="Y106" i="5"/>
  <c r="X106" i="5"/>
  <c r="W106" i="5"/>
  <c r="V106" i="5"/>
  <c r="S122" i="5"/>
  <c r="R122" i="5"/>
  <c r="Q122" i="5"/>
  <c r="Z122" i="5"/>
  <c r="S138" i="5"/>
  <c r="R138" i="5"/>
  <c r="W138" i="5"/>
  <c r="V138" i="5"/>
  <c r="U138" i="5"/>
  <c r="T138" i="5"/>
  <c r="Q138" i="5"/>
  <c r="S154" i="5"/>
  <c r="R154" i="5"/>
  <c r="Z154" i="5"/>
  <c r="Y154" i="5"/>
  <c r="X154" i="5"/>
  <c r="W154" i="5"/>
  <c r="V154" i="5"/>
  <c r="U154" i="5"/>
  <c r="T154" i="5"/>
  <c r="Q154" i="5"/>
  <c r="S170" i="5"/>
  <c r="R170" i="5"/>
  <c r="Z170" i="5"/>
  <c r="Y170" i="5"/>
  <c r="X170" i="5"/>
  <c r="W170" i="5"/>
  <c r="V170" i="5"/>
  <c r="U170" i="5"/>
  <c r="T170" i="5"/>
  <c r="Q170" i="5"/>
  <c r="Z186" i="5"/>
  <c r="W186" i="5"/>
  <c r="U186" i="5"/>
  <c r="Y186" i="5"/>
  <c r="X186" i="5"/>
  <c r="V186" i="5"/>
  <c r="T186" i="5"/>
  <c r="S186" i="5"/>
  <c r="R186" i="5"/>
  <c r="Q186" i="5"/>
  <c r="Z202" i="5"/>
  <c r="X202" i="5"/>
  <c r="V202" i="5"/>
  <c r="U202" i="5"/>
  <c r="Y202" i="5"/>
  <c r="W202" i="5"/>
  <c r="T202" i="5"/>
  <c r="S202" i="5"/>
  <c r="R202" i="5"/>
  <c r="Q202" i="5"/>
  <c r="Z218" i="5"/>
  <c r="Y218" i="5"/>
  <c r="X218" i="5"/>
  <c r="W218" i="5"/>
  <c r="V218" i="5"/>
  <c r="U218" i="5"/>
  <c r="T218" i="5"/>
  <c r="S218" i="5"/>
  <c r="R218" i="5"/>
  <c r="Q218" i="5"/>
  <c r="T234" i="5"/>
  <c r="S234" i="5"/>
  <c r="R234" i="5"/>
  <c r="Q234" i="5"/>
  <c r="Z234" i="5"/>
  <c r="Y234" i="5"/>
  <c r="X234" i="5"/>
  <c r="W234" i="5"/>
  <c r="V234" i="5"/>
  <c r="U234" i="5"/>
  <c r="X250" i="5"/>
  <c r="W250" i="5"/>
  <c r="V250" i="5"/>
  <c r="U250" i="5"/>
  <c r="T250" i="5"/>
  <c r="S250" i="5"/>
  <c r="R250" i="5"/>
  <c r="Q250" i="5"/>
  <c r="Z250" i="5"/>
  <c r="Y250" i="5"/>
  <c r="Z266" i="5"/>
  <c r="Y266" i="5"/>
  <c r="X266" i="5"/>
  <c r="W266" i="5"/>
  <c r="V266" i="5"/>
  <c r="U266" i="5"/>
  <c r="T266" i="5"/>
  <c r="S266" i="5"/>
  <c r="R266" i="5"/>
  <c r="Q266" i="5"/>
  <c r="R282" i="5"/>
  <c r="Q282" i="5"/>
  <c r="Z282" i="5"/>
  <c r="Y282" i="5"/>
  <c r="X282" i="5"/>
  <c r="W282" i="5"/>
  <c r="V282" i="5"/>
  <c r="U282" i="5"/>
  <c r="T282" i="5"/>
  <c r="S282" i="5"/>
  <c r="Z298" i="5"/>
  <c r="X298" i="5"/>
  <c r="V298" i="5"/>
  <c r="Y298" i="5"/>
  <c r="W298" i="5"/>
  <c r="U298" i="5"/>
  <c r="T298" i="5"/>
  <c r="S298" i="5"/>
  <c r="R298" i="5"/>
  <c r="Q298" i="5"/>
  <c r="Z314" i="5"/>
  <c r="Y314" i="5"/>
  <c r="X314" i="5"/>
  <c r="V314" i="5"/>
  <c r="U314" i="5"/>
  <c r="W314" i="5"/>
  <c r="T314" i="5"/>
  <c r="S314" i="5"/>
  <c r="R314" i="5"/>
  <c r="Q314" i="5"/>
  <c r="Z330" i="5"/>
  <c r="Y330" i="5"/>
  <c r="X330" i="5"/>
  <c r="W330" i="5"/>
  <c r="V330" i="5"/>
  <c r="U330" i="5"/>
  <c r="T330" i="5"/>
  <c r="Q330" i="5"/>
  <c r="S330" i="5"/>
  <c r="R330" i="5"/>
  <c r="T346" i="5"/>
  <c r="S346" i="5"/>
  <c r="R346" i="5"/>
  <c r="Q346" i="5"/>
  <c r="Z346" i="5"/>
  <c r="Y346" i="5"/>
  <c r="X346" i="5"/>
  <c r="W346" i="5"/>
  <c r="V346" i="5"/>
  <c r="U346" i="5"/>
  <c r="X362" i="5"/>
  <c r="W362" i="5"/>
  <c r="V362" i="5"/>
  <c r="U362" i="5"/>
  <c r="T362" i="5"/>
  <c r="S362" i="5"/>
  <c r="R362" i="5"/>
  <c r="Q362" i="5"/>
  <c r="Z362" i="5"/>
  <c r="Y362" i="5"/>
  <c r="W378" i="5"/>
  <c r="V378" i="5"/>
  <c r="U378" i="5"/>
  <c r="T378" i="5"/>
  <c r="S378" i="5"/>
  <c r="R378" i="5"/>
  <c r="Q378" i="5"/>
  <c r="Z378" i="5"/>
  <c r="Y378" i="5"/>
  <c r="X378" i="5"/>
  <c r="Z394" i="5"/>
  <c r="Y394" i="5"/>
  <c r="V394" i="5"/>
  <c r="T394" i="5"/>
  <c r="X394" i="5"/>
  <c r="S394" i="5"/>
  <c r="W394" i="5"/>
  <c r="U394" i="5"/>
  <c r="R394" i="5"/>
  <c r="Q394" i="5"/>
  <c r="Y410" i="5"/>
  <c r="W410" i="5"/>
  <c r="Z410" i="5"/>
  <c r="X410" i="5"/>
  <c r="V410" i="5"/>
  <c r="U410" i="5"/>
  <c r="T410" i="5"/>
  <c r="S410" i="5"/>
  <c r="R410" i="5"/>
  <c r="Q410" i="5"/>
  <c r="Q426" i="5"/>
  <c r="Z426" i="5"/>
  <c r="S426" i="5"/>
  <c r="R426" i="5"/>
  <c r="Y426" i="5"/>
  <c r="X426" i="5"/>
  <c r="W426" i="5"/>
  <c r="V426" i="5"/>
  <c r="U426" i="5"/>
  <c r="T426" i="5"/>
  <c r="U442" i="5"/>
  <c r="T442" i="5"/>
  <c r="S442" i="5"/>
  <c r="R442" i="5"/>
  <c r="Q442" i="5"/>
  <c r="Y442" i="5"/>
  <c r="X442" i="5"/>
  <c r="W442" i="5"/>
  <c r="V442" i="5"/>
  <c r="Z442" i="5"/>
  <c r="Z458" i="5"/>
  <c r="Y458" i="5"/>
  <c r="X458" i="5"/>
  <c r="W458" i="5"/>
  <c r="V458" i="5"/>
  <c r="U458" i="5"/>
  <c r="T458" i="5"/>
  <c r="S458" i="5"/>
  <c r="R458" i="5"/>
  <c r="Q458" i="5"/>
  <c r="Z474" i="5"/>
  <c r="X474" i="5"/>
  <c r="Y474" i="5"/>
  <c r="W474" i="5"/>
  <c r="V474" i="5"/>
  <c r="U474" i="5"/>
  <c r="T474" i="5"/>
  <c r="S474" i="5"/>
  <c r="R474" i="5"/>
  <c r="Q474" i="5"/>
  <c r="U490" i="5"/>
  <c r="T490" i="5"/>
  <c r="S490" i="5"/>
  <c r="Q490" i="5"/>
  <c r="Z490" i="5"/>
  <c r="Y490" i="5"/>
  <c r="X490" i="5"/>
  <c r="W490" i="5"/>
  <c r="V490" i="5"/>
  <c r="R490" i="5"/>
  <c r="S506" i="5"/>
  <c r="R506" i="5"/>
  <c r="Z506" i="5"/>
  <c r="X506" i="5"/>
  <c r="Y506" i="5"/>
  <c r="W506" i="5"/>
  <c r="V506" i="5"/>
  <c r="U506" i="5"/>
  <c r="T506" i="5"/>
  <c r="Q506" i="5"/>
  <c r="Z522" i="5"/>
  <c r="Y522" i="5"/>
  <c r="X522" i="5"/>
  <c r="V522" i="5"/>
  <c r="T522" i="5"/>
  <c r="S522" i="5"/>
  <c r="W522" i="5"/>
  <c r="U522" i="5"/>
  <c r="R522" i="5"/>
  <c r="Q522" i="5"/>
  <c r="W538" i="5"/>
  <c r="V538" i="5"/>
  <c r="X538" i="5"/>
  <c r="U538" i="5"/>
  <c r="T538" i="5"/>
  <c r="S538" i="5"/>
  <c r="R538" i="5"/>
  <c r="Z538" i="5"/>
  <c r="Y538" i="5"/>
  <c r="Q538" i="5"/>
  <c r="Q554" i="5"/>
  <c r="T554" i="5"/>
  <c r="S554" i="5"/>
  <c r="R554" i="5"/>
  <c r="Z554" i="5"/>
  <c r="Y554" i="5"/>
  <c r="X554" i="5"/>
  <c r="W554" i="5"/>
  <c r="V554" i="5"/>
  <c r="U554" i="5"/>
  <c r="Z570" i="5"/>
  <c r="Y570" i="5"/>
  <c r="X570" i="5"/>
  <c r="W570" i="5"/>
  <c r="T570" i="5"/>
  <c r="S570" i="5"/>
  <c r="R570" i="5"/>
  <c r="Q570" i="5"/>
  <c r="V570" i="5"/>
  <c r="U570" i="5"/>
  <c r="U586" i="5"/>
  <c r="T586" i="5"/>
  <c r="S586" i="5"/>
  <c r="R586" i="5"/>
  <c r="Q586" i="5"/>
  <c r="Z586" i="5"/>
  <c r="Y586" i="5"/>
  <c r="X586" i="5"/>
  <c r="W586" i="5"/>
  <c r="V586" i="5"/>
  <c r="S602" i="5"/>
  <c r="R602" i="5"/>
  <c r="Q602" i="5"/>
  <c r="U602" i="5"/>
  <c r="T602" i="5"/>
  <c r="Z602" i="5"/>
  <c r="Y602" i="5"/>
  <c r="X602" i="5"/>
  <c r="W602" i="5"/>
  <c r="V602" i="5"/>
  <c r="W618" i="5"/>
  <c r="V618" i="5"/>
  <c r="U618" i="5"/>
  <c r="S618" i="5"/>
  <c r="Q618" i="5"/>
  <c r="T618" i="5"/>
  <c r="R618" i="5"/>
  <c r="Z618" i="5"/>
  <c r="Y618" i="5"/>
  <c r="X618" i="5"/>
  <c r="W4" i="5"/>
  <c r="U6" i="5"/>
  <c r="U8" i="5"/>
  <c r="R12" i="5"/>
  <c r="Q14" i="5"/>
  <c r="Q16" i="5"/>
  <c r="Q20" i="5"/>
  <c r="Z21" i="5"/>
  <c r="Z23" i="5"/>
  <c r="Z27" i="5"/>
  <c r="Y29" i="5"/>
  <c r="X31" i="5"/>
  <c r="Q34" i="5"/>
  <c r="Q36" i="5"/>
  <c r="R38" i="5"/>
  <c r="U40" i="5"/>
  <c r="U42" i="5"/>
  <c r="V44" i="5"/>
  <c r="Y46" i="5"/>
  <c r="Y48" i="5"/>
  <c r="Z50" i="5"/>
  <c r="S53" i="5"/>
  <c r="S55" i="5"/>
  <c r="Q58" i="5"/>
  <c r="S60" i="5"/>
  <c r="Q63" i="5"/>
  <c r="V65" i="5"/>
  <c r="Q68" i="5"/>
  <c r="Y70" i="5"/>
  <c r="S73" i="5"/>
  <c r="S76" i="5"/>
  <c r="Y78" i="5"/>
  <c r="W81" i="5"/>
  <c r="Y84" i="5"/>
  <c r="V89" i="5"/>
  <c r="V93" i="5"/>
  <c r="X98" i="5"/>
  <c r="Z103" i="5"/>
  <c r="R108" i="5"/>
  <c r="T113" i="5"/>
  <c r="V118" i="5"/>
  <c r="X122" i="5"/>
  <c r="Z127" i="5"/>
  <c r="R133" i="5"/>
  <c r="X138" i="5"/>
  <c r="S144" i="5"/>
  <c r="Z149" i="5"/>
  <c r="V157" i="5"/>
  <c r="T169" i="5"/>
  <c r="Y194" i="5"/>
  <c r="Y12" i="4"/>
  <c r="R9" i="4"/>
  <c r="S9" i="4"/>
  <c r="T9" i="4"/>
  <c r="S25" i="4"/>
  <c r="T25" i="4"/>
  <c r="U25" i="4"/>
  <c r="W47" i="4"/>
  <c r="V56" i="4"/>
  <c r="X47" i="4"/>
  <c r="Y47" i="4"/>
  <c r="V25" i="4"/>
  <c r="Z47" i="4"/>
  <c r="Q14" i="4"/>
  <c r="W25" i="4"/>
  <c r="V14" i="4"/>
  <c r="Q30" i="4"/>
  <c r="Q62" i="4"/>
  <c r="W14" i="4"/>
  <c r="R30" i="4"/>
  <c r="R62" i="4"/>
  <c r="Y14" i="4"/>
  <c r="S30" i="4"/>
  <c r="U62" i="4"/>
  <c r="Z14" i="4"/>
  <c r="T30" i="4"/>
  <c r="Q15" i="4"/>
  <c r="U30" i="4"/>
  <c r="Q95" i="4"/>
  <c r="R15" i="4"/>
  <c r="V30" i="4"/>
  <c r="R95" i="4"/>
  <c r="U15" i="4"/>
  <c r="Y30" i="4"/>
  <c r="S95" i="4"/>
  <c r="Z6" i="4"/>
  <c r="V15" i="4"/>
  <c r="W8" i="4"/>
  <c r="W15" i="4"/>
  <c r="U31" i="4"/>
  <c r="S111" i="4"/>
  <c r="Y15" i="4"/>
  <c r="X41" i="4"/>
  <c r="T111" i="4"/>
  <c r="Q9" i="4"/>
  <c r="Z15" i="4"/>
  <c r="Q46" i="4"/>
  <c r="W142" i="4"/>
  <c r="Z16" i="4"/>
  <c r="Y16" i="4"/>
  <c r="T16" i="4"/>
  <c r="Z32" i="4"/>
  <c r="Y32" i="4"/>
  <c r="X32" i="4"/>
  <c r="T32" i="4"/>
  <c r="S32" i="4"/>
  <c r="Z48" i="4"/>
  <c r="Y48" i="4"/>
  <c r="X48" i="4"/>
  <c r="W48" i="4"/>
  <c r="U48" i="4"/>
  <c r="T48" i="4"/>
  <c r="S48" i="4"/>
  <c r="R48" i="4"/>
  <c r="Z64" i="4"/>
  <c r="Y64" i="4"/>
  <c r="X64" i="4"/>
  <c r="W64" i="4"/>
  <c r="V64" i="4"/>
  <c r="U64" i="4"/>
  <c r="R80" i="4"/>
  <c r="Q80" i="4"/>
  <c r="Z80" i="4"/>
  <c r="Y80" i="4"/>
  <c r="V96" i="4"/>
  <c r="U96" i="4"/>
  <c r="T96" i="4"/>
  <c r="S96" i="4"/>
  <c r="R96" i="4"/>
  <c r="Q96" i="4"/>
  <c r="Z112" i="4"/>
  <c r="Y112" i="4"/>
  <c r="X112" i="4"/>
  <c r="W112" i="4"/>
  <c r="V112" i="4"/>
  <c r="U112" i="4"/>
  <c r="T112" i="4"/>
  <c r="S112" i="4"/>
  <c r="R112" i="4"/>
  <c r="Q112" i="4"/>
  <c r="Z128" i="4"/>
  <c r="T128" i="4"/>
  <c r="S128" i="4"/>
  <c r="R128" i="4"/>
  <c r="Q128" i="4"/>
  <c r="U128" i="4"/>
  <c r="Z144" i="4"/>
  <c r="U144" i="4"/>
  <c r="T144" i="4"/>
  <c r="S144" i="4"/>
  <c r="R144" i="4"/>
  <c r="Q144" i="4"/>
  <c r="V144" i="4"/>
  <c r="Z160" i="4"/>
  <c r="Y160" i="4"/>
  <c r="V160" i="4"/>
  <c r="U160" i="4"/>
  <c r="T160" i="4"/>
  <c r="S160" i="4"/>
  <c r="R160" i="4"/>
  <c r="Q160" i="4"/>
  <c r="X160" i="4"/>
  <c r="W160" i="4"/>
  <c r="Z176" i="4"/>
  <c r="R176" i="4"/>
  <c r="Q176" i="4"/>
  <c r="X176" i="4"/>
  <c r="W176" i="4"/>
  <c r="V176" i="4"/>
  <c r="U176" i="4"/>
  <c r="T176" i="4"/>
  <c r="S176" i="4"/>
  <c r="Y176" i="4"/>
  <c r="Z192" i="4"/>
  <c r="V192" i="4"/>
  <c r="U192" i="4"/>
  <c r="T192" i="4"/>
  <c r="S192" i="4"/>
  <c r="R192" i="4"/>
  <c r="Q192" i="4"/>
  <c r="Y192" i="4"/>
  <c r="X192" i="4"/>
  <c r="W192" i="4"/>
  <c r="Z208" i="4"/>
  <c r="Y208" i="4"/>
  <c r="X208" i="4"/>
  <c r="W208" i="4"/>
  <c r="V208" i="4"/>
  <c r="U208" i="4"/>
  <c r="T208" i="4"/>
  <c r="S208" i="4"/>
  <c r="R208" i="4"/>
  <c r="Q208" i="4"/>
  <c r="Z224" i="4"/>
  <c r="Y224" i="4"/>
  <c r="X224" i="4"/>
  <c r="W224" i="4"/>
  <c r="V224" i="4"/>
  <c r="U224" i="4"/>
  <c r="T224" i="4"/>
  <c r="S224" i="4"/>
  <c r="R224" i="4"/>
  <c r="Q224" i="4"/>
  <c r="Z240" i="4"/>
  <c r="R240" i="4"/>
  <c r="Q240" i="4"/>
  <c r="Y240" i="4"/>
  <c r="X240" i="4"/>
  <c r="T240" i="4"/>
  <c r="S240" i="4"/>
  <c r="W240" i="4"/>
  <c r="V240" i="4"/>
  <c r="U240" i="4"/>
  <c r="Z256" i="4"/>
  <c r="U256" i="4"/>
  <c r="Y256" i="4"/>
  <c r="X256" i="4"/>
  <c r="W256" i="4"/>
  <c r="V256" i="4"/>
  <c r="T256" i="4"/>
  <c r="S256" i="4"/>
  <c r="R256" i="4"/>
  <c r="Q256" i="4"/>
  <c r="Z272" i="4"/>
  <c r="Y272" i="4"/>
  <c r="U272" i="4"/>
  <c r="Q272" i="4"/>
  <c r="X272" i="4"/>
  <c r="W272" i="4"/>
  <c r="V272" i="4"/>
  <c r="R272" i="4"/>
  <c r="T272" i="4"/>
  <c r="S272" i="4"/>
  <c r="R288" i="4"/>
  <c r="Z288" i="4"/>
  <c r="Y288" i="4"/>
  <c r="V288" i="4"/>
  <c r="U288" i="4"/>
  <c r="W288" i="4"/>
  <c r="T288" i="4"/>
  <c r="S288" i="4"/>
  <c r="Q288" i="4"/>
  <c r="X288" i="4"/>
  <c r="R304" i="4"/>
  <c r="Q304" i="4"/>
  <c r="Z304" i="4"/>
  <c r="Y304" i="4"/>
  <c r="X304" i="4"/>
  <c r="W304" i="4"/>
  <c r="V304" i="4"/>
  <c r="U304" i="4"/>
  <c r="T304" i="4"/>
  <c r="S304" i="4"/>
  <c r="R320" i="4"/>
  <c r="Q320" i="4"/>
  <c r="T320" i="4"/>
  <c r="S320" i="4"/>
  <c r="Y320" i="4"/>
  <c r="X320" i="4"/>
  <c r="W320" i="4"/>
  <c r="V320" i="4"/>
  <c r="U320" i="4"/>
  <c r="Z320" i="4"/>
  <c r="R336" i="4"/>
  <c r="Q336" i="4"/>
  <c r="X336" i="4"/>
  <c r="W336" i="4"/>
  <c r="V336" i="4"/>
  <c r="U336" i="4"/>
  <c r="T336" i="4"/>
  <c r="S336" i="4"/>
  <c r="Z336" i="4"/>
  <c r="Y336" i="4"/>
  <c r="V352" i="4"/>
  <c r="U352" i="4"/>
  <c r="Z352" i="4"/>
  <c r="Y352" i="4"/>
  <c r="X352" i="4"/>
  <c r="W352" i="4"/>
  <c r="T352" i="4"/>
  <c r="S352" i="4"/>
  <c r="R352" i="4"/>
  <c r="Q352" i="4"/>
  <c r="Z368" i="4"/>
  <c r="X368" i="4"/>
  <c r="W368" i="4"/>
  <c r="R368" i="4"/>
  <c r="Y368" i="4"/>
  <c r="V368" i="4"/>
  <c r="U368" i="4"/>
  <c r="T368" i="4"/>
  <c r="S368" i="4"/>
  <c r="Q368" i="4"/>
  <c r="Z384" i="4"/>
  <c r="V384" i="4"/>
  <c r="Y384" i="4"/>
  <c r="X384" i="4"/>
  <c r="W384" i="4"/>
  <c r="U384" i="4"/>
  <c r="T384" i="4"/>
  <c r="S384" i="4"/>
  <c r="R384" i="4"/>
  <c r="Q384" i="4"/>
  <c r="Z400" i="4"/>
  <c r="Y400" i="4"/>
  <c r="X400" i="4"/>
  <c r="W400" i="4"/>
  <c r="V400" i="4"/>
  <c r="U400" i="4"/>
  <c r="T400" i="4"/>
  <c r="S400" i="4"/>
  <c r="R400" i="4"/>
  <c r="Q400" i="4"/>
  <c r="Z416" i="4"/>
  <c r="T416" i="4"/>
  <c r="S416" i="4"/>
  <c r="R416" i="4"/>
  <c r="Q416" i="4"/>
  <c r="Y416" i="4"/>
  <c r="X416" i="4"/>
  <c r="W416" i="4"/>
  <c r="V416" i="4"/>
  <c r="U416" i="4"/>
  <c r="Z432" i="4"/>
  <c r="X432" i="4"/>
  <c r="W432" i="4"/>
  <c r="V432" i="4"/>
  <c r="U432" i="4"/>
  <c r="T432" i="4"/>
  <c r="S432" i="4"/>
  <c r="R432" i="4"/>
  <c r="Q432" i="4"/>
  <c r="Y432" i="4"/>
  <c r="Z448" i="4"/>
  <c r="Y448" i="4"/>
  <c r="X448" i="4"/>
  <c r="W448" i="4"/>
  <c r="V448" i="4"/>
  <c r="U448" i="4"/>
  <c r="T448" i="4"/>
  <c r="S448" i="4"/>
  <c r="R448" i="4"/>
  <c r="Q448" i="4"/>
  <c r="Z464" i="4"/>
  <c r="Y464" i="4"/>
  <c r="U464" i="4"/>
  <c r="R464" i="4"/>
  <c r="Q464" i="4"/>
  <c r="X464" i="4"/>
  <c r="W464" i="4"/>
  <c r="V464" i="4"/>
  <c r="T464" i="4"/>
  <c r="S464" i="4"/>
  <c r="Z480" i="4"/>
  <c r="T480" i="4"/>
  <c r="S480" i="4"/>
  <c r="R480" i="4"/>
  <c r="Q480" i="4"/>
  <c r="Y480" i="4"/>
  <c r="X480" i="4"/>
  <c r="W480" i="4"/>
  <c r="V480" i="4"/>
  <c r="U480" i="4"/>
  <c r="Z496" i="4"/>
  <c r="Y496" i="4"/>
  <c r="X496" i="4"/>
  <c r="V496" i="4"/>
  <c r="T496" i="4"/>
  <c r="W496" i="4"/>
  <c r="U496" i="4"/>
  <c r="S496" i="4"/>
  <c r="R496" i="4"/>
  <c r="Q496" i="4"/>
  <c r="T512" i="4"/>
  <c r="V512" i="4"/>
  <c r="U512" i="4"/>
  <c r="Z512" i="4"/>
  <c r="Y512" i="4"/>
  <c r="X512" i="4"/>
  <c r="W512" i="4"/>
  <c r="S512" i="4"/>
  <c r="R512" i="4"/>
  <c r="Q512" i="4"/>
  <c r="T528" i="4"/>
  <c r="S528" i="4"/>
  <c r="R528" i="4"/>
  <c r="Q528" i="4"/>
  <c r="Z528" i="4"/>
  <c r="Y528" i="4"/>
  <c r="X528" i="4"/>
  <c r="W528" i="4"/>
  <c r="V528" i="4"/>
  <c r="U528" i="4"/>
  <c r="T544" i="4"/>
  <c r="S544" i="4"/>
  <c r="R544" i="4"/>
  <c r="Z544" i="4"/>
  <c r="Y544" i="4"/>
  <c r="X544" i="4"/>
  <c r="W544" i="4"/>
  <c r="V544" i="4"/>
  <c r="U544" i="4"/>
  <c r="Q544" i="4"/>
  <c r="T560" i="4"/>
  <c r="S560" i="4"/>
  <c r="R560" i="4"/>
  <c r="Z560" i="4"/>
  <c r="Y560" i="4"/>
  <c r="X560" i="4"/>
  <c r="V560" i="4"/>
  <c r="U560" i="4"/>
  <c r="Q560" i="4"/>
  <c r="W560" i="4"/>
  <c r="T576" i="4"/>
  <c r="S576" i="4"/>
  <c r="R576" i="4"/>
  <c r="Z576" i="4"/>
  <c r="Y576" i="4"/>
  <c r="X576" i="4"/>
  <c r="W576" i="4"/>
  <c r="V576" i="4"/>
  <c r="U576" i="4"/>
  <c r="Q576" i="4"/>
  <c r="T592" i="4"/>
  <c r="S592" i="4"/>
  <c r="R592" i="4"/>
  <c r="Z592" i="4"/>
  <c r="Y592" i="4"/>
  <c r="W592" i="4"/>
  <c r="X592" i="4"/>
  <c r="V592" i="4"/>
  <c r="U592" i="4"/>
  <c r="Q592" i="4"/>
  <c r="T608" i="4"/>
  <c r="S608" i="4"/>
  <c r="R608" i="4"/>
  <c r="V608" i="4"/>
  <c r="U608" i="4"/>
  <c r="Q608" i="4"/>
  <c r="X608" i="4"/>
  <c r="W608" i="4"/>
  <c r="Z608" i="4"/>
  <c r="Y608" i="4"/>
  <c r="T624" i="4"/>
  <c r="S624" i="4"/>
  <c r="R624" i="4"/>
  <c r="Z624" i="4"/>
  <c r="Y624" i="4"/>
  <c r="W624" i="4"/>
  <c r="U624" i="4"/>
  <c r="X624" i="4"/>
  <c r="V624" i="4"/>
  <c r="Q624" i="4"/>
  <c r="Y2" i="4"/>
  <c r="X4" i="4"/>
  <c r="W6" i="4"/>
  <c r="X10" i="4"/>
  <c r="W12" i="4"/>
  <c r="V16" i="4"/>
  <c r="W18" i="4"/>
  <c r="W20" i="4"/>
  <c r="Y22" i="4"/>
  <c r="T27" i="4"/>
  <c r="Z29" i="4"/>
  <c r="AH30" i="7" s="1"/>
  <c r="Q32" i="4"/>
  <c r="W34" i="4"/>
  <c r="X36" i="4"/>
  <c r="U39" i="4"/>
  <c r="V44" i="4"/>
  <c r="S51" i="4"/>
  <c r="T60" i="4"/>
  <c r="T80" i="4"/>
  <c r="X89" i="4"/>
  <c r="T104" i="4"/>
  <c r="V109" i="4"/>
  <c r="Y114" i="4"/>
  <c r="W120" i="4"/>
  <c r="V128" i="4"/>
  <c r="T138" i="4"/>
  <c r="Z33" i="4"/>
  <c r="Y33" i="4"/>
  <c r="V49" i="4"/>
  <c r="U49" i="4"/>
  <c r="Z49" i="4"/>
  <c r="V65" i="4"/>
  <c r="U65" i="4"/>
  <c r="T65" i="4"/>
  <c r="S65" i="4"/>
  <c r="R65" i="4"/>
  <c r="Q65" i="4"/>
  <c r="V81" i="4"/>
  <c r="U81" i="4"/>
  <c r="Z81" i="4"/>
  <c r="Y81" i="4"/>
  <c r="X81" i="4"/>
  <c r="W81" i="4"/>
  <c r="T81" i="4"/>
  <c r="S81" i="4"/>
  <c r="R81" i="4"/>
  <c r="Q81" i="4"/>
  <c r="V97" i="4"/>
  <c r="U97" i="4"/>
  <c r="Z97" i="4"/>
  <c r="Y97" i="4"/>
  <c r="X97" i="4"/>
  <c r="W97" i="4"/>
  <c r="T97" i="4"/>
  <c r="S97" i="4"/>
  <c r="V113" i="4"/>
  <c r="U113" i="4"/>
  <c r="Z113" i="4"/>
  <c r="Y113" i="4"/>
  <c r="X113" i="4"/>
  <c r="V129" i="4"/>
  <c r="U129" i="4"/>
  <c r="Z129" i="4"/>
  <c r="Y129" i="4"/>
  <c r="X129" i="4"/>
  <c r="W129" i="4"/>
  <c r="T129" i="4"/>
  <c r="S129" i="4"/>
  <c r="R129" i="4"/>
  <c r="Q129" i="4"/>
  <c r="V145" i="4"/>
  <c r="U145" i="4"/>
  <c r="T145" i="4"/>
  <c r="Z145" i="4"/>
  <c r="Y145" i="4"/>
  <c r="X145" i="4"/>
  <c r="W145" i="4"/>
  <c r="S145" i="4"/>
  <c r="R145" i="4"/>
  <c r="Q145" i="4"/>
  <c r="V161" i="4"/>
  <c r="U161" i="4"/>
  <c r="T161" i="4"/>
  <c r="Z161" i="4"/>
  <c r="Y161" i="4"/>
  <c r="X161" i="4"/>
  <c r="W161" i="4"/>
  <c r="S161" i="4"/>
  <c r="R161" i="4"/>
  <c r="Q161" i="4"/>
  <c r="Q177" i="4"/>
  <c r="Z177" i="4"/>
  <c r="Y177" i="4"/>
  <c r="X177" i="4"/>
  <c r="W177" i="4"/>
  <c r="U177" i="4"/>
  <c r="T177" i="4"/>
  <c r="S177" i="4"/>
  <c r="R177" i="4"/>
  <c r="V177" i="4"/>
  <c r="Q193" i="4"/>
  <c r="Z193" i="4"/>
  <c r="Y193" i="4"/>
  <c r="X193" i="4"/>
  <c r="W193" i="4"/>
  <c r="V193" i="4"/>
  <c r="U193" i="4"/>
  <c r="T193" i="4"/>
  <c r="S193" i="4"/>
  <c r="R193" i="4"/>
  <c r="Q209" i="4"/>
  <c r="R209" i="4"/>
  <c r="Z209" i="4"/>
  <c r="Y209" i="4"/>
  <c r="X209" i="4"/>
  <c r="W209" i="4"/>
  <c r="V209" i="4"/>
  <c r="U209" i="4"/>
  <c r="T209" i="4"/>
  <c r="S209" i="4"/>
  <c r="Q225" i="4"/>
  <c r="V225" i="4"/>
  <c r="U225" i="4"/>
  <c r="T225" i="4"/>
  <c r="S225" i="4"/>
  <c r="R225" i="4"/>
  <c r="X225" i="4"/>
  <c r="W225" i="4"/>
  <c r="Z225" i="4"/>
  <c r="Y225" i="4"/>
  <c r="Q241" i="4"/>
  <c r="Z241" i="4"/>
  <c r="Y241" i="4"/>
  <c r="X241" i="4"/>
  <c r="W241" i="4"/>
  <c r="V241" i="4"/>
  <c r="U241" i="4"/>
  <c r="T241" i="4"/>
  <c r="S241" i="4"/>
  <c r="R241" i="4"/>
  <c r="Q257" i="4"/>
  <c r="W257" i="4"/>
  <c r="V257" i="4"/>
  <c r="U257" i="4"/>
  <c r="T257" i="4"/>
  <c r="S257" i="4"/>
  <c r="R257" i="4"/>
  <c r="X257" i="4"/>
  <c r="Z257" i="4"/>
  <c r="Y257" i="4"/>
  <c r="Q273" i="4"/>
  <c r="Z273" i="4"/>
  <c r="Y273" i="4"/>
  <c r="X273" i="4"/>
  <c r="W273" i="4"/>
  <c r="V273" i="4"/>
  <c r="U273" i="4"/>
  <c r="T273" i="4"/>
  <c r="S273" i="4"/>
  <c r="R273" i="4"/>
  <c r="X289" i="4"/>
  <c r="W289" i="4"/>
  <c r="R289" i="4"/>
  <c r="Q289" i="4"/>
  <c r="Z289" i="4"/>
  <c r="Y289" i="4"/>
  <c r="V289" i="4"/>
  <c r="U289" i="4"/>
  <c r="T289" i="4"/>
  <c r="S289" i="4"/>
  <c r="X305" i="4"/>
  <c r="W305" i="4"/>
  <c r="V305" i="4"/>
  <c r="U305" i="4"/>
  <c r="T305" i="4"/>
  <c r="S305" i="4"/>
  <c r="R305" i="4"/>
  <c r="Q305" i="4"/>
  <c r="Z305" i="4"/>
  <c r="Y305" i="4"/>
  <c r="X321" i="4"/>
  <c r="W321" i="4"/>
  <c r="Z321" i="4"/>
  <c r="Y321" i="4"/>
  <c r="V321" i="4"/>
  <c r="U321" i="4"/>
  <c r="T321" i="4"/>
  <c r="S321" i="4"/>
  <c r="R321" i="4"/>
  <c r="Q321" i="4"/>
  <c r="X337" i="4"/>
  <c r="W337" i="4"/>
  <c r="Z337" i="4"/>
  <c r="Y337" i="4"/>
  <c r="V337" i="4"/>
  <c r="U337" i="4"/>
  <c r="T337" i="4"/>
  <c r="S337" i="4"/>
  <c r="R337" i="4"/>
  <c r="Q337" i="4"/>
  <c r="Q353" i="4"/>
  <c r="W353" i="4"/>
  <c r="V353" i="4"/>
  <c r="U353" i="4"/>
  <c r="T353" i="4"/>
  <c r="S353" i="4"/>
  <c r="R353" i="4"/>
  <c r="Z353" i="4"/>
  <c r="Y353" i="4"/>
  <c r="X353" i="4"/>
  <c r="Q369" i="4"/>
  <c r="Z369" i="4"/>
  <c r="R369" i="4"/>
  <c r="Y369" i="4"/>
  <c r="X369" i="4"/>
  <c r="T369" i="4"/>
  <c r="S369" i="4"/>
  <c r="W369" i="4"/>
  <c r="V369" i="4"/>
  <c r="U369" i="4"/>
  <c r="Q385" i="4"/>
  <c r="T385" i="4"/>
  <c r="S385" i="4"/>
  <c r="R385" i="4"/>
  <c r="Y385" i="4"/>
  <c r="X385" i="4"/>
  <c r="W385" i="4"/>
  <c r="V385" i="4"/>
  <c r="U385" i="4"/>
  <c r="Z385" i="4"/>
  <c r="Q401" i="4"/>
  <c r="X401" i="4"/>
  <c r="W401" i="4"/>
  <c r="V401" i="4"/>
  <c r="U401" i="4"/>
  <c r="R401" i="4"/>
  <c r="Z401" i="4"/>
  <c r="Y401" i="4"/>
  <c r="T401" i="4"/>
  <c r="S401" i="4"/>
  <c r="Q417" i="4"/>
  <c r="Z417" i="4"/>
  <c r="Y417" i="4"/>
  <c r="X417" i="4"/>
  <c r="W417" i="4"/>
  <c r="V417" i="4"/>
  <c r="U417" i="4"/>
  <c r="T417" i="4"/>
  <c r="S417" i="4"/>
  <c r="R417" i="4"/>
  <c r="Q433" i="4"/>
  <c r="Z433" i="4"/>
  <c r="Y433" i="4"/>
  <c r="X433" i="4"/>
  <c r="W433" i="4"/>
  <c r="V433" i="4"/>
  <c r="U433" i="4"/>
  <c r="T433" i="4"/>
  <c r="S433" i="4"/>
  <c r="R433" i="4"/>
  <c r="Q449" i="4"/>
  <c r="T449" i="4"/>
  <c r="S449" i="4"/>
  <c r="R449" i="4"/>
  <c r="Z449" i="4"/>
  <c r="Y449" i="4"/>
  <c r="X449" i="4"/>
  <c r="W449" i="4"/>
  <c r="V449" i="4"/>
  <c r="U449" i="4"/>
  <c r="Q465" i="4"/>
  <c r="Z465" i="4"/>
  <c r="Y465" i="4"/>
  <c r="X465" i="4"/>
  <c r="W465" i="4"/>
  <c r="V465" i="4"/>
  <c r="U465" i="4"/>
  <c r="T465" i="4"/>
  <c r="S465" i="4"/>
  <c r="R465" i="4"/>
  <c r="R481" i="4"/>
  <c r="W481" i="4"/>
  <c r="V481" i="4"/>
  <c r="U481" i="4"/>
  <c r="S481" i="4"/>
  <c r="Z481" i="4"/>
  <c r="Y481" i="4"/>
  <c r="X481" i="4"/>
  <c r="T481" i="4"/>
  <c r="Q481" i="4"/>
  <c r="R497" i="4"/>
  <c r="Z497" i="4"/>
  <c r="W497" i="4"/>
  <c r="V497" i="4"/>
  <c r="U497" i="4"/>
  <c r="T497" i="4"/>
  <c r="S497" i="4"/>
  <c r="Q497" i="4"/>
  <c r="Y497" i="4"/>
  <c r="X497" i="4"/>
  <c r="Z513" i="4"/>
  <c r="V513" i="4"/>
  <c r="U513" i="4"/>
  <c r="T513" i="4"/>
  <c r="S513" i="4"/>
  <c r="R513" i="4"/>
  <c r="Y513" i="4"/>
  <c r="X513" i="4"/>
  <c r="W513" i="4"/>
  <c r="Q513" i="4"/>
  <c r="Z529" i="4"/>
  <c r="Y529" i="4"/>
  <c r="V529" i="4"/>
  <c r="U529" i="4"/>
  <c r="T529" i="4"/>
  <c r="S529" i="4"/>
  <c r="R529" i="4"/>
  <c r="Q529" i="4"/>
  <c r="X529" i="4"/>
  <c r="W529" i="4"/>
  <c r="Z545" i="4"/>
  <c r="Y545" i="4"/>
  <c r="X545" i="4"/>
  <c r="W545" i="4"/>
  <c r="V545" i="4"/>
  <c r="S545" i="4"/>
  <c r="R545" i="4"/>
  <c r="Q545" i="4"/>
  <c r="U545" i="4"/>
  <c r="T545" i="4"/>
  <c r="Z561" i="4"/>
  <c r="Y561" i="4"/>
  <c r="X561" i="4"/>
  <c r="U561" i="4"/>
  <c r="T561" i="4"/>
  <c r="S561" i="4"/>
  <c r="W561" i="4"/>
  <c r="V561" i="4"/>
  <c r="R561" i="4"/>
  <c r="Q561" i="4"/>
  <c r="Z577" i="4"/>
  <c r="Y577" i="4"/>
  <c r="X577" i="4"/>
  <c r="V577" i="4"/>
  <c r="S577" i="4"/>
  <c r="R577" i="4"/>
  <c r="Q577" i="4"/>
  <c r="W577" i="4"/>
  <c r="U577" i="4"/>
  <c r="T577" i="4"/>
  <c r="Z593" i="4"/>
  <c r="Y593" i="4"/>
  <c r="X593" i="4"/>
  <c r="V593" i="4"/>
  <c r="Q593" i="4"/>
  <c r="W593" i="4"/>
  <c r="U593" i="4"/>
  <c r="T593" i="4"/>
  <c r="S593" i="4"/>
  <c r="R593" i="4"/>
  <c r="Z609" i="4"/>
  <c r="Y609" i="4"/>
  <c r="X609" i="4"/>
  <c r="V609" i="4"/>
  <c r="U609" i="4"/>
  <c r="S609" i="4"/>
  <c r="W609" i="4"/>
  <c r="T609" i="4"/>
  <c r="R609" i="4"/>
  <c r="Q609" i="4"/>
  <c r="Z625" i="4"/>
  <c r="Y625" i="4"/>
  <c r="X625" i="4"/>
  <c r="V625" i="4"/>
  <c r="Q625" i="4"/>
  <c r="W625" i="4"/>
  <c r="U625" i="4"/>
  <c r="T625" i="4"/>
  <c r="S625" i="4"/>
  <c r="R625" i="4"/>
  <c r="Y4" i="4"/>
  <c r="Y6" i="4"/>
  <c r="Y10" i="4"/>
  <c r="X12" i="4"/>
  <c r="W16" i="4"/>
  <c r="X20" i="4"/>
  <c r="W27" i="4"/>
  <c r="R32" i="4"/>
  <c r="Y36" i="4"/>
  <c r="V39" i="4"/>
  <c r="W44" i="4"/>
  <c r="T51" i="4"/>
  <c r="U56" i="4"/>
  <c r="U60" i="4"/>
  <c r="Y65" i="4"/>
  <c r="Q71" i="4"/>
  <c r="S75" i="4"/>
  <c r="U80" i="4"/>
  <c r="W85" i="4"/>
  <c r="Y89" i="4"/>
  <c r="S100" i="4"/>
  <c r="U104" i="4"/>
  <c r="W109" i="4"/>
  <c r="X120" i="4"/>
  <c r="W128" i="4"/>
  <c r="U138" i="4"/>
  <c r="V2" i="4"/>
  <c r="U2" i="4"/>
  <c r="V18" i="4"/>
  <c r="U18" i="4"/>
  <c r="V34" i="4"/>
  <c r="U34" i="4"/>
  <c r="T34" i="4"/>
  <c r="X50" i="4"/>
  <c r="W50" i="4"/>
  <c r="V50" i="4"/>
  <c r="U50" i="4"/>
  <c r="S50" i="4"/>
  <c r="R50" i="4"/>
  <c r="Q50" i="4"/>
  <c r="Z66" i="4"/>
  <c r="Y66" i="4"/>
  <c r="X66" i="4"/>
  <c r="W66" i="4"/>
  <c r="V66" i="4"/>
  <c r="U66" i="4"/>
  <c r="T66" i="4"/>
  <c r="S66" i="4"/>
  <c r="Z82" i="4"/>
  <c r="Y82" i="4"/>
  <c r="X82" i="4"/>
  <c r="W82" i="4"/>
  <c r="T98" i="4"/>
  <c r="S98" i="4"/>
  <c r="R98" i="4"/>
  <c r="Q98" i="4"/>
  <c r="X114" i="4"/>
  <c r="W114" i="4"/>
  <c r="V114" i="4"/>
  <c r="U114" i="4"/>
  <c r="T114" i="4"/>
  <c r="S114" i="4"/>
  <c r="R114" i="4"/>
  <c r="Q114" i="4"/>
  <c r="V130" i="4"/>
  <c r="S130" i="4"/>
  <c r="R130" i="4"/>
  <c r="Q130" i="4"/>
  <c r="Z130" i="4"/>
  <c r="Y130" i="4"/>
  <c r="T130" i="4"/>
  <c r="Z146" i="4"/>
  <c r="V146" i="4"/>
  <c r="U146" i="4"/>
  <c r="W146" i="4"/>
  <c r="T146" i="4"/>
  <c r="S146" i="4"/>
  <c r="R146" i="4"/>
  <c r="Q146" i="4"/>
  <c r="Y146" i="4"/>
  <c r="X146" i="4"/>
  <c r="Z162" i="4"/>
  <c r="V162" i="4"/>
  <c r="U162" i="4"/>
  <c r="Y162" i="4"/>
  <c r="X162" i="4"/>
  <c r="W162" i="4"/>
  <c r="T162" i="4"/>
  <c r="S162" i="4"/>
  <c r="R162" i="4"/>
  <c r="Q162" i="4"/>
  <c r="W178" i="4"/>
  <c r="V178" i="4"/>
  <c r="Z178" i="4"/>
  <c r="Y178" i="4"/>
  <c r="X178" i="4"/>
  <c r="U178" i="4"/>
  <c r="T178" i="4"/>
  <c r="S178" i="4"/>
  <c r="R178" i="4"/>
  <c r="Q178" i="4"/>
  <c r="W194" i="4"/>
  <c r="V194" i="4"/>
  <c r="T194" i="4"/>
  <c r="S194" i="4"/>
  <c r="R194" i="4"/>
  <c r="Q194" i="4"/>
  <c r="Z194" i="4"/>
  <c r="Y194" i="4"/>
  <c r="X194" i="4"/>
  <c r="U194" i="4"/>
  <c r="W210" i="4"/>
  <c r="V210" i="4"/>
  <c r="Z210" i="4"/>
  <c r="Y210" i="4"/>
  <c r="X210" i="4"/>
  <c r="U210" i="4"/>
  <c r="T210" i="4"/>
  <c r="S210" i="4"/>
  <c r="R210" i="4"/>
  <c r="Q210" i="4"/>
  <c r="W226" i="4"/>
  <c r="V226" i="4"/>
  <c r="Z226" i="4"/>
  <c r="Y226" i="4"/>
  <c r="X226" i="4"/>
  <c r="U226" i="4"/>
  <c r="T226" i="4"/>
  <c r="S226" i="4"/>
  <c r="R226" i="4"/>
  <c r="Q226" i="4"/>
  <c r="W242" i="4"/>
  <c r="V242" i="4"/>
  <c r="Z242" i="4"/>
  <c r="Y242" i="4"/>
  <c r="X242" i="4"/>
  <c r="U242" i="4"/>
  <c r="T242" i="4"/>
  <c r="S242" i="4"/>
  <c r="R242" i="4"/>
  <c r="Q242" i="4"/>
  <c r="W258" i="4"/>
  <c r="V258" i="4"/>
  <c r="Q258" i="4"/>
  <c r="Z258" i="4"/>
  <c r="Y258" i="4"/>
  <c r="X258" i="4"/>
  <c r="U258" i="4"/>
  <c r="T258" i="4"/>
  <c r="S258" i="4"/>
  <c r="R258" i="4"/>
  <c r="W274" i="4"/>
  <c r="V274" i="4"/>
  <c r="U274" i="4"/>
  <c r="Q274" i="4"/>
  <c r="R274" i="4"/>
  <c r="Z274" i="4"/>
  <c r="Y274" i="4"/>
  <c r="S274" i="4"/>
  <c r="X274" i="4"/>
  <c r="T274" i="4"/>
  <c r="Z290" i="4"/>
  <c r="Y290" i="4"/>
  <c r="X290" i="4"/>
  <c r="W290" i="4"/>
  <c r="T290" i="4"/>
  <c r="S290" i="4"/>
  <c r="V290" i="4"/>
  <c r="U290" i="4"/>
  <c r="R290" i="4"/>
  <c r="Q290" i="4"/>
  <c r="Z306" i="4"/>
  <c r="Y306" i="4"/>
  <c r="X306" i="4"/>
  <c r="W306" i="4"/>
  <c r="V306" i="4"/>
  <c r="U306" i="4"/>
  <c r="S306" i="4"/>
  <c r="R306" i="4"/>
  <c r="Q306" i="4"/>
  <c r="T306" i="4"/>
  <c r="R322" i="4"/>
  <c r="Q322" i="4"/>
  <c r="Z322" i="4"/>
  <c r="Y322" i="4"/>
  <c r="X322" i="4"/>
  <c r="W322" i="4"/>
  <c r="V322" i="4"/>
  <c r="U322" i="4"/>
  <c r="T322" i="4"/>
  <c r="S322" i="4"/>
  <c r="V338" i="4"/>
  <c r="U338" i="4"/>
  <c r="T338" i="4"/>
  <c r="S338" i="4"/>
  <c r="R338" i="4"/>
  <c r="Q338" i="4"/>
  <c r="Z338" i="4"/>
  <c r="Y338" i="4"/>
  <c r="X338" i="4"/>
  <c r="W338" i="4"/>
  <c r="W354" i="4"/>
  <c r="S354" i="4"/>
  <c r="R354" i="4"/>
  <c r="Z354" i="4"/>
  <c r="Y354" i="4"/>
  <c r="X354" i="4"/>
  <c r="V354" i="4"/>
  <c r="U354" i="4"/>
  <c r="T354" i="4"/>
  <c r="Q354" i="4"/>
  <c r="W370" i="4"/>
  <c r="V370" i="4"/>
  <c r="X370" i="4"/>
  <c r="U370" i="4"/>
  <c r="Z370" i="4"/>
  <c r="Y370" i="4"/>
  <c r="T370" i="4"/>
  <c r="S370" i="4"/>
  <c r="R370" i="4"/>
  <c r="Q370" i="4"/>
  <c r="W386" i="4"/>
  <c r="V386" i="4"/>
  <c r="Z386" i="4"/>
  <c r="T386" i="4"/>
  <c r="Y386" i="4"/>
  <c r="X386" i="4"/>
  <c r="U386" i="4"/>
  <c r="S386" i="4"/>
  <c r="R386" i="4"/>
  <c r="Q386" i="4"/>
  <c r="W402" i="4"/>
  <c r="V402" i="4"/>
  <c r="Z402" i="4"/>
  <c r="Y402" i="4"/>
  <c r="Q402" i="4"/>
  <c r="X402" i="4"/>
  <c r="U402" i="4"/>
  <c r="R402" i="4"/>
  <c r="T402" i="4"/>
  <c r="S402" i="4"/>
  <c r="W418" i="4"/>
  <c r="V418" i="4"/>
  <c r="R418" i="4"/>
  <c r="Q418" i="4"/>
  <c r="Z418" i="4"/>
  <c r="Y418" i="4"/>
  <c r="X418" i="4"/>
  <c r="U418" i="4"/>
  <c r="T418" i="4"/>
  <c r="S418" i="4"/>
  <c r="W434" i="4"/>
  <c r="V434" i="4"/>
  <c r="X434" i="4"/>
  <c r="U434" i="4"/>
  <c r="T434" i="4"/>
  <c r="S434" i="4"/>
  <c r="R434" i="4"/>
  <c r="Q434" i="4"/>
  <c r="Z434" i="4"/>
  <c r="Y434" i="4"/>
  <c r="W450" i="4"/>
  <c r="V450" i="4"/>
  <c r="U450" i="4"/>
  <c r="Q450" i="4"/>
  <c r="Z450" i="4"/>
  <c r="Y450" i="4"/>
  <c r="X450" i="4"/>
  <c r="T450" i="4"/>
  <c r="S450" i="4"/>
  <c r="R450" i="4"/>
  <c r="W466" i="4"/>
  <c r="V466" i="4"/>
  <c r="U466" i="4"/>
  <c r="Q466" i="4"/>
  <c r="S466" i="4"/>
  <c r="R466" i="4"/>
  <c r="Z466" i="4"/>
  <c r="Y466" i="4"/>
  <c r="X466" i="4"/>
  <c r="T466" i="4"/>
  <c r="X482" i="4"/>
  <c r="Z482" i="4"/>
  <c r="W482" i="4"/>
  <c r="V482" i="4"/>
  <c r="U482" i="4"/>
  <c r="T482" i="4"/>
  <c r="S482" i="4"/>
  <c r="R482" i="4"/>
  <c r="Q482" i="4"/>
  <c r="Y482" i="4"/>
  <c r="X498" i="4"/>
  <c r="W498" i="4"/>
  <c r="V498" i="4"/>
  <c r="U498" i="4"/>
  <c r="S498" i="4"/>
  <c r="Q498" i="4"/>
  <c r="Z498" i="4"/>
  <c r="Y498" i="4"/>
  <c r="T498" i="4"/>
  <c r="R498" i="4"/>
  <c r="S514" i="4"/>
  <c r="R514" i="4"/>
  <c r="Z514" i="4"/>
  <c r="Y514" i="4"/>
  <c r="X514" i="4"/>
  <c r="W514" i="4"/>
  <c r="V514" i="4"/>
  <c r="U514" i="4"/>
  <c r="T514" i="4"/>
  <c r="Q514" i="4"/>
  <c r="R530" i="4"/>
  <c r="Q530" i="4"/>
  <c r="Z530" i="4"/>
  <c r="Y530" i="4"/>
  <c r="X530" i="4"/>
  <c r="W530" i="4"/>
  <c r="S530" i="4"/>
  <c r="T530" i="4"/>
  <c r="V530" i="4"/>
  <c r="U530" i="4"/>
  <c r="Z546" i="4"/>
  <c r="Y546" i="4"/>
  <c r="X546" i="4"/>
  <c r="W546" i="4"/>
  <c r="V546" i="4"/>
  <c r="U546" i="4"/>
  <c r="T546" i="4"/>
  <c r="S546" i="4"/>
  <c r="R546" i="4"/>
  <c r="Q546" i="4"/>
  <c r="S562" i="4"/>
  <c r="R562" i="4"/>
  <c r="Q562" i="4"/>
  <c r="Z562" i="4"/>
  <c r="Y562" i="4"/>
  <c r="X562" i="4"/>
  <c r="W562" i="4"/>
  <c r="V562" i="4"/>
  <c r="U562" i="4"/>
  <c r="T562" i="4"/>
  <c r="S578" i="4"/>
  <c r="R578" i="4"/>
  <c r="Q578" i="4"/>
  <c r="Z578" i="4"/>
  <c r="Y578" i="4"/>
  <c r="X578" i="4"/>
  <c r="W578" i="4"/>
  <c r="V578" i="4"/>
  <c r="U578" i="4"/>
  <c r="T578" i="4"/>
  <c r="Z594" i="4"/>
  <c r="Y594" i="4"/>
  <c r="W594" i="4"/>
  <c r="Q594" i="4"/>
  <c r="X594" i="4"/>
  <c r="V594" i="4"/>
  <c r="U594" i="4"/>
  <c r="T594" i="4"/>
  <c r="S594" i="4"/>
  <c r="R594" i="4"/>
  <c r="S610" i="4"/>
  <c r="R610" i="4"/>
  <c r="Q610" i="4"/>
  <c r="Z610" i="4"/>
  <c r="Y610" i="4"/>
  <c r="X610" i="4"/>
  <c r="W610" i="4"/>
  <c r="V610" i="4"/>
  <c r="U610" i="4"/>
  <c r="T610" i="4"/>
  <c r="Z626" i="4"/>
  <c r="Y626" i="4"/>
  <c r="W626" i="4"/>
  <c r="U626" i="4"/>
  <c r="X626" i="4"/>
  <c r="V626" i="4"/>
  <c r="T626" i="4"/>
  <c r="S626" i="4"/>
  <c r="R626" i="4"/>
  <c r="Q626" i="4"/>
  <c r="Q3" i="4"/>
  <c r="Z4" i="4"/>
  <c r="X16" i="4"/>
  <c r="Y18" i="4"/>
  <c r="Y20" i="4"/>
  <c r="Q23" i="4"/>
  <c r="X27" i="4"/>
  <c r="U32" i="4"/>
  <c r="Y34" i="4"/>
  <c r="W39" i="4"/>
  <c r="Q42" i="4"/>
  <c r="X44" i="4"/>
  <c r="Z65" i="4"/>
  <c r="R71" i="4"/>
  <c r="V80" i="4"/>
  <c r="X85" i="4"/>
  <c r="T100" i="4"/>
  <c r="X109" i="4"/>
  <c r="X128" i="4"/>
  <c r="Z19" i="4"/>
  <c r="V19" i="4"/>
  <c r="Z35" i="4"/>
  <c r="V35" i="4"/>
  <c r="U35" i="4"/>
  <c r="R51" i="4"/>
  <c r="Q51" i="4"/>
  <c r="Z51" i="4"/>
  <c r="Y51" i="4"/>
  <c r="X51" i="4"/>
  <c r="W51" i="4"/>
  <c r="R67" i="4"/>
  <c r="Q67" i="4"/>
  <c r="T67" i="4"/>
  <c r="S67" i="4"/>
  <c r="R83" i="4"/>
  <c r="Q83" i="4"/>
  <c r="X83" i="4"/>
  <c r="W83" i="4"/>
  <c r="V83" i="4"/>
  <c r="U83" i="4"/>
  <c r="T83" i="4"/>
  <c r="S83" i="4"/>
  <c r="R99" i="4"/>
  <c r="Q99" i="4"/>
  <c r="Z99" i="4"/>
  <c r="Y99" i="4"/>
  <c r="X99" i="4"/>
  <c r="W99" i="4"/>
  <c r="V99" i="4"/>
  <c r="U99" i="4"/>
  <c r="T99" i="4"/>
  <c r="S99" i="4"/>
  <c r="R115" i="4"/>
  <c r="Q115" i="4"/>
  <c r="Z115" i="4"/>
  <c r="Y115" i="4"/>
  <c r="X115" i="4"/>
  <c r="W115" i="4"/>
  <c r="V115" i="4"/>
  <c r="R131" i="4"/>
  <c r="Q131" i="4"/>
  <c r="Z131" i="4"/>
  <c r="Y131" i="4"/>
  <c r="X131" i="4"/>
  <c r="W131" i="4"/>
  <c r="V131" i="4"/>
  <c r="U131" i="4"/>
  <c r="T131" i="4"/>
  <c r="S131" i="4"/>
  <c r="R147" i="4"/>
  <c r="Q147" i="4"/>
  <c r="Z147" i="4"/>
  <c r="Y147" i="4"/>
  <c r="X147" i="4"/>
  <c r="W147" i="4"/>
  <c r="V147" i="4"/>
  <c r="U147" i="4"/>
  <c r="T147" i="4"/>
  <c r="R163" i="4"/>
  <c r="Q163" i="4"/>
  <c r="Z163" i="4"/>
  <c r="Y163" i="4"/>
  <c r="X163" i="4"/>
  <c r="W163" i="4"/>
  <c r="V163" i="4"/>
  <c r="U163" i="4"/>
  <c r="T163" i="4"/>
  <c r="S163" i="4"/>
  <c r="X179" i="4"/>
  <c r="W179" i="4"/>
  <c r="V179" i="4"/>
  <c r="U179" i="4"/>
  <c r="T179" i="4"/>
  <c r="S179" i="4"/>
  <c r="R179" i="4"/>
  <c r="Q179" i="4"/>
  <c r="Z179" i="4"/>
  <c r="Y179" i="4"/>
  <c r="Z195" i="4"/>
  <c r="Y195" i="4"/>
  <c r="X195" i="4"/>
  <c r="W195" i="4"/>
  <c r="V195" i="4"/>
  <c r="U195" i="4"/>
  <c r="T195" i="4"/>
  <c r="S195" i="4"/>
  <c r="R195" i="4"/>
  <c r="Q195" i="4"/>
  <c r="Z211" i="4"/>
  <c r="Y211" i="4"/>
  <c r="X211" i="4"/>
  <c r="W211" i="4"/>
  <c r="R211" i="4"/>
  <c r="Q211" i="4"/>
  <c r="V211" i="4"/>
  <c r="U211" i="4"/>
  <c r="T211" i="4"/>
  <c r="S211" i="4"/>
  <c r="T227" i="4"/>
  <c r="S227" i="4"/>
  <c r="R227" i="4"/>
  <c r="Q227" i="4"/>
  <c r="Z227" i="4"/>
  <c r="Y227" i="4"/>
  <c r="X227" i="4"/>
  <c r="W227" i="4"/>
  <c r="V227" i="4"/>
  <c r="U227" i="4"/>
  <c r="W243" i="4"/>
  <c r="Y243" i="4"/>
  <c r="X243" i="4"/>
  <c r="V243" i="4"/>
  <c r="U243" i="4"/>
  <c r="T243" i="4"/>
  <c r="S243" i="4"/>
  <c r="R243" i="4"/>
  <c r="Q243" i="4"/>
  <c r="Z243" i="4"/>
  <c r="W259" i="4"/>
  <c r="V259" i="4"/>
  <c r="U259" i="4"/>
  <c r="T259" i="4"/>
  <c r="S259" i="4"/>
  <c r="R259" i="4"/>
  <c r="Q259" i="4"/>
  <c r="X259" i="4"/>
  <c r="Z259" i="4"/>
  <c r="Y259" i="4"/>
  <c r="W275" i="4"/>
  <c r="V275" i="4"/>
  <c r="Z275" i="4"/>
  <c r="Y275" i="4"/>
  <c r="X275" i="4"/>
  <c r="U275" i="4"/>
  <c r="T275" i="4"/>
  <c r="S275" i="4"/>
  <c r="R275" i="4"/>
  <c r="Q275" i="4"/>
  <c r="T291" i="4"/>
  <c r="S291" i="4"/>
  <c r="W291" i="4"/>
  <c r="V291" i="4"/>
  <c r="U291" i="4"/>
  <c r="R291" i="4"/>
  <c r="Q291" i="4"/>
  <c r="Z291" i="4"/>
  <c r="Y291" i="4"/>
  <c r="X291" i="4"/>
  <c r="T307" i="4"/>
  <c r="S307" i="4"/>
  <c r="V307" i="4"/>
  <c r="U307" i="4"/>
  <c r="R307" i="4"/>
  <c r="Q307" i="4"/>
  <c r="Z307" i="4"/>
  <c r="Y307" i="4"/>
  <c r="X307" i="4"/>
  <c r="W307" i="4"/>
  <c r="T323" i="4"/>
  <c r="S323" i="4"/>
  <c r="Z323" i="4"/>
  <c r="Y323" i="4"/>
  <c r="X323" i="4"/>
  <c r="W323" i="4"/>
  <c r="V323" i="4"/>
  <c r="U323" i="4"/>
  <c r="R323" i="4"/>
  <c r="Q323" i="4"/>
  <c r="T339" i="4"/>
  <c r="S339" i="4"/>
  <c r="Z339" i="4"/>
  <c r="Y339" i="4"/>
  <c r="X339" i="4"/>
  <c r="W339" i="4"/>
  <c r="V339" i="4"/>
  <c r="U339" i="4"/>
  <c r="R339" i="4"/>
  <c r="Q339" i="4"/>
  <c r="Z355" i="4"/>
  <c r="Y355" i="4"/>
  <c r="V355" i="4"/>
  <c r="U355" i="4"/>
  <c r="T355" i="4"/>
  <c r="S355" i="4"/>
  <c r="R355" i="4"/>
  <c r="Q355" i="4"/>
  <c r="X355" i="4"/>
  <c r="W355" i="4"/>
  <c r="X371" i="4"/>
  <c r="S371" i="4"/>
  <c r="R371" i="4"/>
  <c r="Q371" i="4"/>
  <c r="Z371" i="4"/>
  <c r="Y371" i="4"/>
  <c r="W371" i="4"/>
  <c r="V371" i="4"/>
  <c r="U371" i="4"/>
  <c r="T371" i="4"/>
  <c r="R387" i="4"/>
  <c r="Q387" i="4"/>
  <c r="Z387" i="4"/>
  <c r="Y387" i="4"/>
  <c r="X387" i="4"/>
  <c r="W387" i="4"/>
  <c r="V387" i="4"/>
  <c r="U387" i="4"/>
  <c r="T387" i="4"/>
  <c r="S387" i="4"/>
  <c r="V403" i="4"/>
  <c r="U403" i="4"/>
  <c r="T403" i="4"/>
  <c r="S403" i="4"/>
  <c r="Z403" i="4"/>
  <c r="Y403" i="4"/>
  <c r="X403" i="4"/>
  <c r="W403" i="4"/>
  <c r="R403" i="4"/>
  <c r="Q403" i="4"/>
  <c r="Z419" i="4"/>
  <c r="Y419" i="4"/>
  <c r="X419" i="4"/>
  <c r="W419" i="4"/>
  <c r="V419" i="4"/>
  <c r="U419" i="4"/>
  <c r="T419" i="4"/>
  <c r="S419" i="4"/>
  <c r="R419" i="4"/>
  <c r="Q419" i="4"/>
  <c r="Z435" i="4"/>
  <c r="Y435" i="4"/>
  <c r="X435" i="4"/>
  <c r="W435" i="4"/>
  <c r="V435" i="4"/>
  <c r="U435" i="4"/>
  <c r="T435" i="4"/>
  <c r="S435" i="4"/>
  <c r="R435" i="4"/>
  <c r="Q435" i="4"/>
  <c r="W451" i="4"/>
  <c r="T451" i="4"/>
  <c r="S451" i="4"/>
  <c r="R451" i="4"/>
  <c r="Q451" i="4"/>
  <c r="Z451" i="4"/>
  <c r="Y451" i="4"/>
  <c r="X451" i="4"/>
  <c r="V451" i="4"/>
  <c r="U451" i="4"/>
  <c r="W467" i="4"/>
  <c r="Z467" i="4"/>
  <c r="Y467" i="4"/>
  <c r="X467" i="4"/>
  <c r="V467" i="4"/>
  <c r="U467" i="4"/>
  <c r="T467" i="4"/>
  <c r="S467" i="4"/>
  <c r="R467" i="4"/>
  <c r="Q467" i="4"/>
  <c r="T483" i="4"/>
  <c r="S483" i="4"/>
  <c r="R483" i="4"/>
  <c r="Z483" i="4"/>
  <c r="Y483" i="4"/>
  <c r="X483" i="4"/>
  <c r="W483" i="4"/>
  <c r="V483" i="4"/>
  <c r="U483" i="4"/>
  <c r="Q483" i="4"/>
  <c r="V499" i="4"/>
  <c r="Y499" i="4"/>
  <c r="X499" i="4"/>
  <c r="Z499" i="4"/>
  <c r="W499" i="4"/>
  <c r="U499" i="4"/>
  <c r="T499" i="4"/>
  <c r="S499" i="4"/>
  <c r="R499" i="4"/>
  <c r="Q499" i="4"/>
  <c r="V515" i="4"/>
  <c r="Z515" i="4"/>
  <c r="Y515" i="4"/>
  <c r="U515" i="4"/>
  <c r="T515" i="4"/>
  <c r="S515" i="4"/>
  <c r="R515" i="4"/>
  <c r="Q515" i="4"/>
  <c r="X515" i="4"/>
  <c r="W515" i="4"/>
  <c r="V531" i="4"/>
  <c r="U531" i="4"/>
  <c r="T531" i="4"/>
  <c r="Z531" i="4"/>
  <c r="Y531" i="4"/>
  <c r="X531" i="4"/>
  <c r="W531" i="4"/>
  <c r="S531" i="4"/>
  <c r="R531" i="4"/>
  <c r="Q531" i="4"/>
  <c r="V547" i="4"/>
  <c r="U547" i="4"/>
  <c r="T547" i="4"/>
  <c r="Y547" i="4"/>
  <c r="X547" i="4"/>
  <c r="W547" i="4"/>
  <c r="S547" i="4"/>
  <c r="R547" i="4"/>
  <c r="Q547" i="4"/>
  <c r="Z547" i="4"/>
  <c r="V563" i="4"/>
  <c r="U563" i="4"/>
  <c r="T563" i="4"/>
  <c r="W563" i="4"/>
  <c r="S563" i="4"/>
  <c r="R563" i="4"/>
  <c r="Z563" i="4"/>
  <c r="Y563" i="4"/>
  <c r="X563" i="4"/>
  <c r="Q563" i="4"/>
  <c r="V579" i="4"/>
  <c r="U579" i="4"/>
  <c r="T579" i="4"/>
  <c r="R579" i="4"/>
  <c r="Z579" i="4"/>
  <c r="Y579" i="4"/>
  <c r="X579" i="4"/>
  <c r="W579" i="4"/>
  <c r="S579" i="4"/>
  <c r="Q579" i="4"/>
  <c r="V595" i="4"/>
  <c r="U595" i="4"/>
  <c r="T595" i="4"/>
  <c r="R595" i="4"/>
  <c r="Q595" i="4"/>
  <c r="Z595" i="4"/>
  <c r="Y595" i="4"/>
  <c r="X595" i="4"/>
  <c r="W595" i="4"/>
  <c r="S595" i="4"/>
  <c r="V611" i="4"/>
  <c r="U611" i="4"/>
  <c r="T611" i="4"/>
  <c r="R611" i="4"/>
  <c r="Y611" i="4"/>
  <c r="W611" i="4"/>
  <c r="Q611" i="4"/>
  <c r="Z611" i="4"/>
  <c r="X611" i="4"/>
  <c r="S611" i="4"/>
  <c r="V627" i="4"/>
  <c r="U627" i="4"/>
  <c r="T627" i="4"/>
  <c r="R627" i="4"/>
  <c r="Q627" i="4"/>
  <c r="Z627" i="4"/>
  <c r="Y627" i="4"/>
  <c r="X627" i="4"/>
  <c r="W627" i="4"/>
  <c r="S627" i="4"/>
  <c r="R3" i="4"/>
  <c r="Q5" i="4"/>
  <c r="Q7" i="4"/>
  <c r="Q11" i="4"/>
  <c r="Q17" i="4"/>
  <c r="Z18" i="4"/>
  <c r="U23" i="4"/>
  <c r="V32" i="4"/>
  <c r="Z34" i="4"/>
  <c r="S37" i="4"/>
  <c r="X39" i="4"/>
  <c r="R42" i="4"/>
  <c r="V51" i="4"/>
  <c r="W56" i="4"/>
  <c r="Y61" i="4"/>
  <c r="Q66" i="4"/>
  <c r="S71" i="4"/>
  <c r="U76" i="4"/>
  <c r="W80" i="4"/>
  <c r="Y85" i="4"/>
  <c r="S91" i="4"/>
  <c r="Y105" i="4"/>
  <c r="Y109" i="4"/>
  <c r="T115" i="4"/>
  <c r="Y128" i="4"/>
  <c r="T140" i="4"/>
  <c r="R20" i="4"/>
  <c r="Q20" i="4"/>
  <c r="R36" i="4"/>
  <c r="Q36" i="4"/>
  <c r="X52" i="4"/>
  <c r="W52" i="4"/>
  <c r="V52" i="4"/>
  <c r="U52" i="4"/>
  <c r="T52" i="4"/>
  <c r="S52" i="4"/>
  <c r="Q52" i="4"/>
  <c r="X68" i="4"/>
  <c r="W68" i="4"/>
  <c r="Z68" i="4"/>
  <c r="Y68" i="4"/>
  <c r="V68" i="4"/>
  <c r="U68" i="4"/>
  <c r="T68" i="4"/>
  <c r="S68" i="4"/>
  <c r="R68" i="4"/>
  <c r="Q68" i="4"/>
  <c r="X84" i="4"/>
  <c r="W84" i="4"/>
  <c r="Z84" i="4"/>
  <c r="Y84" i="4"/>
  <c r="V84" i="4"/>
  <c r="U84" i="4"/>
  <c r="X100" i="4"/>
  <c r="W100" i="4"/>
  <c r="R100" i="4"/>
  <c r="Q100" i="4"/>
  <c r="X116" i="4"/>
  <c r="W116" i="4"/>
  <c r="V116" i="4"/>
  <c r="U116" i="4"/>
  <c r="T116" i="4"/>
  <c r="S116" i="4"/>
  <c r="R116" i="4"/>
  <c r="Q116" i="4"/>
  <c r="X132" i="4"/>
  <c r="W132" i="4"/>
  <c r="R132" i="4"/>
  <c r="S132" i="4"/>
  <c r="Q132" i="4"/>
  <c r="Z132" i="4"/>
  <c r="T132" i="4"/>
  <c r="X148" i="4"/>
  <c r="W148" i="4"/>
  <c r="V148" i="4"/>
  <c r="R148" i="4"/>
  <c r="Q148" i="4"/>
  <c r="Z148" i="4"/>
  <c r="Y148" i="4"/>
  <c r="U148" i="4"/>
  <c r="T148" i="4"/>
  <c r="S148" i="4"/>
  <c r="X164" i="4"/>
  <c r="W164" i="4"/>
  <c r="V164" i="4"/>
  <c r="R164" i="4"/>
  <c r="Q164" i="4"/>
  <c r="Z164" i="4"/>
  <c r="Y164" i="4"/>
  <c r="U164" i="4"/>
  <c r="T164" i="4"/>
  <c r="S164" i="4"/>
  <c r="S180" i="4"/>
  <c r="R180" i="4"/>
  <c r="Z180" i="4"/>
  <c r="Y180" i="4"/>
  <c r="X180" i="4"/>
  <c r="W180" i="4"/>
  <c r="V180" i="4"/>
  <c r="U180" i="4"/>
  <c r="T180" i="4"/>
  <c r="Q180" i="4"/>
  <c r="S196" i="4"/>
  <c r="R196" i="4"/>
  <c r="T196" i="4"/>
  <c r="Q196" i="4"/>
  <c r="V196" i="4"/>
  <c r="U196" i="4"/>
  <c r="Z196" i="4"/>
  <c r="Y196" i="4"/>
  <c r="X196" i="4"/>
  <c r="W196" i="4"/>
  <c r="S212" i="4"/>
  <c r="R212" i="4"/>
  <c r="X212" i="4"/>
  <c r="W212" i="4"/>
  <c r="V212" i="4"/>
  <c r="U212" i="4"/>
  <c r="T212" i="4"/>
  <c r="Q212" i="4"/>
  <c r="Z212" i="4"/>
  <c r="Y212" i="4"/>
  <c r="S228" i="4"/>
  <c r="R228" i="4"/>
  <c r="Z228" i="4"/>
  <c r="Y228" i="4"/>
  <c r="X228" i="4"/>
  <c r="W228" i="4"/>
  <c r="V228" i="4"/>
  <c r="U228" i="4"/>
  <c r="T228" i="4"/>
  <c r="Q228" i="4"/>
  <c r="S244" i="4"/>
  <c r="R244" i="4"/>
  <c r="Z244" i="4"/>
  <c r="Y244" i="4"/>
  <c r="X244" i="4"/>
  <c r="W244" i="4"/>
  <c r="V244" i="4"/>
  <c r="U244" i="4"/>
  <c r="T244" i="4"/>
  <c r="Q244" i="4"/>
  <c r="S260" i="4"/>
  <c r="R260" i="4"/>
  <c r="Z260" i="4"/>
  <c r="Y260" i="4"/>
  <c r="X260" i="4"/>
  <c r="W260" i="4"/>
  <c r="V260" i="4"/>
  <c r="U260" i="4"/>
  <c r="T260" i="4"/>
  <c r="Q260" i="4"/>
  <c r="S276" i="4"/>
  <c r="R276" i="4"/>
  <c r="Q276" i="4"/>
  <c r="V276" i="4"/>
  <c r="U276" i="4"/>
  <c r="T276" i="4"/>
  <c r="Z276" i="4"/>
  <c r="X276" i="4"/>
  <c r="W276" i="4"/>
  <c r="Y276" i="4"/>
  <c r="Z292" i="4"/>
  <c r="Y292" i="4"/>
  <c r="X292" i="4"/>
  <c r="W292" i="4"/>
  <c r="V292" i="4"/>
  <c r="U292" i="4"/>
  <c r="R292" i="4"/>
  <c r="Q292" i="4"/>
  <c r="T292" i="4"/>
  <c r="S292" i="4"/>
  <c r="Z308" i="4"/>
  <c r="Y308" i="4"/>
  <c r="X308" i="4"/>
  <c r="W308" i="4"/>
  <c r="V308" i="4"/>
  <c r="U308" i="4"/>
  <c r="T308" i="4"/>
  <c r="S308" i="4"/>
  <c r="R308" i="4"/>
  <c r="Q308" i="4"/>
  <c r="Z324" i="4"/>
  <c r="Y324" i="4"/>
  <c r="X324" i="4"/>
  <c r="W324" i="4"/>
  <c r="V324" i="4"/>
  <c r="U324" i="4"/>
  <c r="T324" i="4"/>
  <c r="S324" i="4"/>
  <c r="R324" i="4"/>
  <c r="Q324" i="4"/>
  <c r="Z340" i="4"/>
  <c r="Y340" i="4"/>
  <c r="T340" i="4"/>
  <c r="S340" i="4"/>
  <c r="R340" i="4"/>
  <c r="Q340" i="4"/>
  <c r="W340" i="4"/>
  <c r="V340" i="4"/>
  <c r="U340" i="4"/>
  <c r="X340" i="4"/>
  <c r="S356" i="4"/>
  <c r="R356" i="4"/>
  <c r="Z356" i="4"/>
  <c r="Y356" i="4"/>
  <c r="X356" i="4"/>
  <c r="W356" i="4"/>
  <c r="Q356" i="4"/>
  <c r="V356" i="4"/>
  <c r="U356" i="4"/>
  <c r="T356" i="4"/>
  <c r="S372" i="4"/>
  <c r="R372" i="4"/>
  <c r="V372" i="4"/>
  <c r="U372" i="4"/>
  <c r="T372" i="4"/>
  <c r="Z372" i="4"/>
  <c r="Y372" i="4"/>
  <c r="X372" i="4"/>
  <c r="W372" i="4"/>
  <c r="Q372" i="4"/>
  <c r="S388" i="4"/>
  <c r="R388" i="4"/>
  <c r="Z388" i="4"/>
  <c r="Y388" i="4"/>
  <c r="X388" i="4"/>
  <c r="T388" i="4"/>
  <c r="Q388" i="4"/>
  <c r="U388" i="4"/>
  <c r="W388" i="4"/>
  <c r="V388" i="4"/>
  <c r="S404" i="4"/>
  <c r="R404" i="4"/>
  <c r="X404" i="4"/>
  <c r="W404" i="4"/>
  <c r="Y404" i="4"/>
  <c r="V404" i="4"/>
  <c r="U404" i="4"/>
  <c r="T404" i="4"/>
  <c r="Q404" i="4"/>
  <c r="Z404" i="4"/>
  <c r="S420" i="4"/>
  <c r="R420" i="4"/>
  <c r="Z420" i="4"/>
  <c r="Y420" i="4"/>
  <c r="X420" i="4"/>
  <c r="W420" i="4"/>
  <c r="V420" i="4"/>
  <c r="U420" i="4"/>
  <c r="T420" i="4"/>
  <c r="Q420" i="4"/>
  <c r="S436" i="4"/>
  <c r="R436" i="4"/>
  <c r="V436" i="4"/>
  <c r="U436" i="4"/>
  <c r="T436" i="4"/>
  <c r="Q436" i="4"/>
  <c r="Z436" i="4"/>
  <c r="Y436" i="4"/>
  <c r="X436" i="4"/>
  <c r="W436" i="4"/>
  <c r="S452" i="4"/>
  <c r="R452" i="4"/>
  <c r="Q452" i="4"/>
  <c r="Z452" i="4"/>
  <c r="Y452" i="4"/>
  <c r="X452" i="4"/>
  <c r="W452" i="4"/>
  <c r="V452" i="4"/>
  <c r="U452" i="4"/>
  <c r="T452" i="4"/>
  <c r="S468" i="4"/>
  <c r="R468" i="4"/>
  <c r="Q468" i="4"/>
  <c r="V468" i="4"/>
  <c r="U468" i="4"/>
  <c r="T468" i="4"/>
  <c r="Z468" i="4"/>
  <c r="Y468" i="4"/>
  <c r="X468" i="4"/>
  <c r="W468" i="4"/>
  <c r="T484" i="4"/>
  <c r="Z484" i="4"/>
  <c r="Y484" i="4"/>
  <c r="W484" i="4"/>
  <c r="U484" i="4"/>
  <c r="X484" i="4"/>
  <c r="V484" i="4"/>
  <c r="S484" i="4"/>
  <c r="R484" i="4"/>
  <c r="Q484" i="4"/>
  <c r="U500" i="4"/>
  <c r="V500" i="4"/>
  <c r="T500" i="4"/>
  <c r="S500" i="4"/>
  <c r="Q500" i="4"/>
  <c r="X500" i="4"/>
  <c r="W500" i="4"/>
  <c r="R500" i="4"/>
  <c r="Z500" i="4"/>
  <c r="Y500" i="4"/>
  <c r="Z516" i="4"/>
  <c r="Y516" i="4"/>
  <c r="X516" i="4"/>
  <c r="W516" i="4"/>
  <c r="V516" i="4"/>
  <c r="U516" i="4"/>
  <c r="T516" i="4"/>
  <c r="S516" i="4"/>
  <c r="R516" i="4"/>
  <c r="Q516" i="4"/>
  <c r="Z532" i="4"/>
  <c r="Q532" i="4"/>
  <c r="Y532" i="4"/>
  <c r="X532" i="4"/>
  <c r="W532" i="4"/>
  <c r="V532" i="4"/>
  <c r="U532" i="4"/>
  <c r="T532" i="4"/>
  <c r="S532" i="4"/>
  <c r="R532" i="4"/>
  <c r="Z548" i="4"/>
  <c r="Y548" i="4"/>
  <c r="X548" i="4"/>
  <c r="W548" i="4"/>
  <c r="V548" i="4"/>
  <c r="R548" i="4"/>
  <c r="Q548" i="4"/>
  <c r="S548" i="4"/>
  <c r="U548" i="4"/>
  <c r="T548" i="4"/>
  <c r="Z564" i="4"/>
  <c r="U564" i="4"/>
  <c r="T564" i="4"/>
  <c r="S564" i="4"/>
  <c r="R564" i="4"/>
  <c r="Q564" i="4"/>
  <c r="Y564" i="4"/>
  <c r="X564" i="4"/>
  <c r="W564" i="4"/>
  <c r="V564" i="4"/>
  <c r="Z580" i="4"/>
  <c r="X580" i="4"/>
  <c r="S580" i="4"/>
  <c r="R580" i="4"/>
  <c r="Q580" i="4"/>
  <c r="Y580" i="4"/>
  <c r="W580" i="4"/>
  <c r="V580" i="4"/>
  <c r="U580" i="4"/>
  <c r="T580" i="4"/>
  <c r="Z596" i="4"/>
  <c r="X596" i="4"/>
  <c r="W596" i="4"/>
  <c r="U596" i="4"/>
  <c r="T596" i="4"/>
  <c r="S596" i="4"/>
  <c r="R596" i="4"/>
  <c r="Q596" i="4"/>
  <c r="Y596" i="4"/>
  <c r="V596" i="4"/>
  <c r="Z612" i="4"/>
  <c r="X612" i="4"/>
  <c r="S612" i="4"/>
  <c r="R612" i="4"/>
  <c r="Q612" i="4"/>
  <c r="Y612" i="4"/>
  <c r="W612" i="4"/>
  <c r="V612" i="4"/>
  <c r="U612" i="4"/>
  <c r="T612" i="4"/>
  <c r="Z628" i="4"/>
  <c r="X628" i="4"/>
  <c r="W628" i="4"/>
  <c r="U628" i="4"/>
  <c r="Y628" i="4"/>
  <c r="V628" i="4"/>
  <c r="T628" i="4"/>
  <c r="S628" i="4"/>
  <c r="R628" i="4"/>
  <c r="Q628" i="4"/>
  <c r="S3" i="4"/>
  <c r="S5" i="4"/>
  <c r="R7" i="4"/>
  <c r="R11" i="4"/>
  <c r="Q13" i="4"/>
  <c r="R17" i="4"/>
  <c r="Q19" i="4"/>
  <c r="V23" i="4"/>
  <c r="S28" i="4"/>
  <c r="W32" i="4"/>
  <c r="Q35" i="4"/>
  <c r="T37" i="4"/>
  <c r="Y39" i="4"/>
  <c r="W42" i="4"/>
  <c r="S45" i="4"/>
  <c r="Q48" i="4"/>
  <c r="R52" i="4"/>
  <c r="X56" i="4"/>
  <c r="R66" i="4"/>
  <c r="T71" i="4"/>
  <c r="V76" i="4"/>
  <c r="X80" i="4"/>
  <c r="T91" i="4"/>
  <c r="V100" i="4"/>
  <c r="U115" i="4"/>
  <c r="W122" i="4"/>
  <c r="U130" i="4"/>
  <c r="U140" i="4"/>
  <c r="X21" i="4"/>
  <c r="W21" i="4"/>
  <c r="V21" i="4"/>
  <c r="R21" i="4"/>
  <c r="Z53" i="4"/>
  <c r="Y53" i="4"/>
  <c r="X53" i="4"/>
  <c r="W53" i="4"/>
  <c r="V53" i="4"/>
  <c r="U53" i="4"/>
  <c r="V85" i="4"/>
  <c r="U85" i="4"/>
  <c r="T85" i="4"/>
  <c r="S85" i="4"/>
  <c r="R85" i="4"/>
  <c r="Q85" i="4"/>
  <c r="Z117" i="4"/>
  <c r="Y117" i="4"/>
  <c r="X117" i="4"/>
  <c r="W117" i="4"/>
  <c r="V117" i="4"/>
  <c r="U117" i="4"/>
  <c r="T117" i="4"/>
  <c r="X149" i="4"/>
  <c r="W149" i="4"/>
  <c r="Q149" i="4"/>
  <c r="Z149" i="4"/>
  <c r="Y149" i="4"/>
  <c r="V149" i="4"/>
  <c r="U149" i="4"/>
  <c r="S149" i="4"/>
  <c r="R149" i="4"/>
  <c r="X165" i="4"/>
  <c r="W165" i="4"/>
  <c r="S165" i="4"/>
  <c r="R165" i="4"/>
  <c r="Q165" i="4"/>
  <c r="Z165" i="4"/>
  <c r="Y165" i="4"/>
  <c r="V165" i="4"/>
  <c r="U165" i="4"/>
  <c r="T165" i="4"/>
  <c r="Y197" i="4"/>
  <c r="X197" i="4"/>
  <c r="Z197" i="4"/>
  <c r="W197" i="4"/>
  <c r="V197" i="4"/>
  <c r="U197" i="4"/>
  <c r="T197" i="4"/>
  <c r="S197" i="4"/>
  <c r="R197" i="4"/>
  <c r="Q197" i="4"/>
  <c r="Y229" i="4"/>
  <c r="X229" i="4"/>
  <c r="R229" i="4"/>
  <c r="Q229" i="4"/>
  <c r="Z229" i="4"/>
  <c r="W229" i="4"/>
  <c r="V229" i="4"/>
  <c r="U229" i="4"/>
  <c r="T229" i="4"/>
  <c r="S229" i="4"/>
  <c r="Y245" i="4"/>
  <c r="X245" i="4"/>
  <c r="S245" i="4"/>
  <c r="Z245" i="4"/>
  <c r="W245" i="4"/>
  <c r="V245" i="4"/>
  <c r="U245" i="4"/>
  <c r="T245" i="4"/>
  <c r="R245" i="4"/>
  <c r="Q245" i="4"/>
  <c r="Y261" i="4"/>
  <c r="X261" i="4"/>
  <c r="S261" i="4"/>
  <c r="V261" i="4"/>
  <c r="U261" i="4"/>
  <c r="T261" i="4"/>
  <c r="R261" i="4"/>
  <c r="Q261" i="4"/>
  <c r="W261" i="4"/>
  <c r="Z261" i="4"/>
  <c r="Y277" i="4"/>
  <c r="X277" i="4"/>
  <c r="W277" i="4"/>
  <c r="S277" i="4"/>
  <c r="R277" i="4"/>
  <c r="Z277" i="4"/>
  <c r="V277" i="4"/>
  <c r="U277" i="4"/>
  <c r="T277" i="4"/>
  <c r="Q277" i="4"/>
  <c r="Z293" i="4"/>
  <c r="Y293" i="4"/>
  <c r="X293" i="4"/>
  <c r="W293" i="4"/>
  <c r="V293" i="4"/>
  <c r="U293" i="4"/>
  <c r="T293" i="4"/>
  <c r="S293" i="4"/>
  <c r="R293" i="4"/>
  <c r="Q293" i="4"/>
  <c r="T309" i="4"/>
  <c r="S309" i="4"/>
  <c r="R309" i="4"/>
  <c r="Q309" i="4"/>
  <c r="Z309" i="4"/>
  <c r="Y309" i="4"/>
  <c r="X309" i="4"/>
  <c r="W309" i="4"/>
  <c r="V309" i="4"/>
  <c r="U309" i="4"/>
  <c r="X325" i="4"/>
  <c r="W325" i="4"/>
  <c r="V325" i="4"/>
  <c r="U325" i="4"/>
  <c r="T325" i="4"/>
  <c r="S325" i="4"/>
  <c r="R325" i="4"/>
  <c r="Q325" i="4"/>
  <c r="Z325" i="4"/>
  <c r="Y325" i="4"/>
  <c r="Z341" i="4"/>
  <c r="Y341" i="4"/>
  <c r="X341" i="4"/>
  <c r="W341" i="4"/>
  <c r="V341" i="4"/>
  <c r="U341" i="4"/>
  <c r="T341" i="4"/>
  <c r="S341" i="4"/>
  <c r="R341" i="4"/>
  <c r="Q341" i="4"/>
  <c r="Y373" i="4"/>
  <c r="X373" i="4"/>
  <c r="V373" i="4"/>
  <c r="U373" i="4"/>
  <c r="T373" i="4"/>
  <c r="S373" i="4"/>
  <c r="R373" i="4"/>
  <c r="Q373" i="4"/>
  <c r="Z373" i="4"/>
  <c r="W373" i="4"/>
  <c r="Y389" i="4"/>
  <c r="X389" i="4"/>
  <c r="Z389" i="4"/>
  <c r="W389" i="4"/>
  <c r="V389" i="4"/>
  <c r="U389" i="4"/>
  <c r="T389" i="4"/>
  <c r="S389" i="4"/>
  <c r="R389" i="4"/>
  <c r="Q389" i="4"/>
  <c r="Y405" i="4"/>
  <c r="X405" i="4"/>
  <c r="T405" i="4"/>
  <c r="S405" i="4"/>
  <c r="R405" i="4"/>
  <c r="Q405" i="4"/>
  <c r="Z405" i="4"/>
  <c r="W405" i="4"/>
  <c r="V405" i="4"/>
  <c r="U405" i="4"/>
  <c r="Y421" i="4"/>
  <c r="X421" i="4"/>
  <c r="Z421" i="4"/>
  <c r="W421" i="4"/>
  <c r="V421" i="4"/>
  <c r="U421" i="4"/>
  <c r="T421" i="4"/>
  <c r="S421" i="4"/>
  <c r="R421" i="4"/>
  <c r="Q421" i="4"/>
  <c r="Y437" i="4"/>
  <c r="X437" i="4"/>
  <c r="Z437" i="4"/>
  <c r="W437" i="4"/>
  <c r="V437" i="4"/>
  <c r="U437" i="4"/>
  <c r="T437" i="4"/>
  <c r="S437" i="4"/>
  <c r="R437" i="4"/>
  <c r="Q437" i="4"/>
  <c r="Y453" i="4"/>
  <c r="X453" i="4"/>
  <c r="W453" i="4"/>
  <c r="S453" i="4"/>
  <c r="U453" i="4"/>
  <c r="T453" i="4"/>
  <c r="R453" i="4"/>
  <c r="Q453" i="4"/>
  <c r="Z453" i="4"/>
  <c r="V453" i="4"/>
  <c r="Y469" i="4"/>
  <c r="X469" i="4"/>
  <c r="W469" i="4"/>
  <c r="S469" i="4"/>
  <c r="Z469" i="4"/>
  <c r="V469" i="4"/>
  <c r="U469" i="4"/>
  <c r="T469" i="4"/>
  <c r="R469" i="4"/>
  <c r="Q469" i="4"/>
  <c r="Z485" i="4"/>
  <c r="Q485" i="4"/>
  <c r="T485" i="4"/>
  <c r="S485" i="4"/>
  <c r="R485" i="4"/>
  <c r="V485" i="4"/>
  <c r="U485" i="4"/>
  <c r="Y485" i="4"/>
  <c r="X485" i="4"/>
  <c r="W485" i="4"/>
  <c r="R501" i="4"/>
  <c r="Z501" i="4"/>
  <c r="Y501" i="4"/>
  <c r="W501" i="4"/>
  <c r="V501" i="4"/>
  <c r="X501" i="4"/>
  <c r="U501" i="4"/>
  <c r="T501" i="4"/>
  <c r="S501" i="4"/>
  <c r="Q501" i="4"/>
  <c r="R517" i="4"/>
  <c r="W517" i="4"/>
  <c r="V517" i="4"/>
  <c r="U517" i="4"/>
  <c r="T517" i="4"/>
  <c r="S517" i="4"/>
  <c r="Q517" i="4"/>
  <c r="Z517" i="4"/>
  <c r="Y517" i="4"/>
  <c r="X517" i="4"/>
  <c r="R533" i="4"/>
  <c r="Q533" i="4"/>
  <c r="Z533" i="4"/>
  <c r="Y533" i="4"/>
  <c r="X533" i="4"/>
  <c r="W533" i="4"/>
  <c r="V533" i="4"/>
  <c r="U533" i="4"/>
  <c r="T533" i="4"/>
  <c r="S533" i="4"/>
  <c r="R549" i="4"/>
  <c r="Q549" i="4"/>
  <c r="X549" i="4"/>
  <c r="W549" i="4"/>
  <c r="V549" i="4"/>
  <c r="Z549" i="4"/>
  <c r="Y549" i="4"/>
  <c r="U549" i="4"/>
  <c r="T549" i="4"/>
  <c r="S549" i="4"/>
  <c r="R565" i="4"/>
  <c r="Q565" i="4"/>
  <c r="V565" i="4"/>
  <c r="U565" i="4"/>
  <c r="T565" i="4"/>
  <c r="Z565" i="4"/>
  <c r="Y565" i="4"/>
  <c r="X565" i="4"/>
  <c r="W565" i="4"/>
  <c r="S565" i="4"/>
  <c r="R581" i="4"/>
  <c r="Q581" i="4"/>
  <c r="Z581" i="4"/>
  <c r="Y581" i="4"/>
  <c r="X581" i="4"/>
  <c r="W581" i="4"/>
  <c r="V581" i="4"/>
  <c r="U581" i="4"/>
  <c r="T581" i="4"/>
  <c r="S581" i="4"/>
  <c r="R597" i="4"/>
  <c r="Q597" i="4"/>
  <c r="U597" i="4"/>
  <c r="T597" i="4"/>
  <c r="S597" i="4"/>
  <c r="Z597" i="4"/>
  <c r="Y597" i="4"/>
  <c r="X597" i="4"/>
  <c r="W597" i="4"/>
  <c r="V597" i="4"/>
  <c r="R613" i="4"/>
  <c r="Q613" i="4"/>
  <c r="Y613" i="4"/>
  <c r="W613" i="4"/>
  <c r="Z613" i="4"/>
  <c r="X613" i="4"/>
  <c r="V613" i="4"/>
  <c r="U613" i="4"/>
  <c r="T613" i="4"/>
  <c r="S613" i="4"/>
  <c r="R629" i="4"/>
  <c r="Q629" i="4"/>
  <c r="U629" i="4"/>
  <c r="T629" i="4"/>
  <c r="S629" i="4"/>
  <c r="Z629" i="4"/>
  <c r="Y629" i="4"/>
  <c r="X629" i="4"/>
  <c r="W629" i="4"/>
  <c r="V629" i="4"/>
  <c r="T3" i="4"/>
  <c r="U7" i="4"/>
  <c r="S11" i="4"/>
  <c r="S13" i="4"/>
  <c r="S17" i="4"/>
  <c r="R19" i="4"/>
  <c r="S21" i="4"/>
  <c r="W23" i="4"/>
  <c r="T28" i="4"/>
  <c r="Q33" i="4"/>
  <c r="R35" i="4"/>
  <c r="X42" i="4"/>
  <c r="T45" i="4"/>
  <c r="V48" i="4"/>
  <c r="Y52" i="4"/>
  <c r="Y56" i="4"/>
  <c r="U67" i="4"/>
  <c r="U71" i="4"/>
  <c r="Y76" i="4"/>
  <c r="Q82" i="4"/>
  <c r="U91" i="4"/>
  <c r="W96" i="4"/>
  <c r="Y100" i="4"/>
  <c r="Q106" i="4"/>
  <c r="Y116" i="4"/>
  <c r="X122" i="4"/>
  <c r="W130" i="4"/>
  <c r="X5" i="4"/>
  <c r="W5" i="4"/>
  <c r="R5" i="4"/>
  <c r="X37" i="4"/>
  <c r="W37" i="4"/>
  <c r="V37" i="4"/>
  <c r="R37" i="4"/>
  <c r="Q37" i="4"/>
  <c r="R69" i="4"/>
  <c r="Q69" i="4"/>
  <c r="Z69" i="4"/>
  <c r="Y69" i="4"/>
  <c r="X133" i="4"/>
  <c r="Z133" i="4"/>
  <c r="Y133" i="4"/>
  <c r="W133" i="4"/>
  <c r="V133" i="4"/>
  <c r="U133" i="4"/>
  <c r="T133" i="4"/>
  <c r="S133" i="4"/>
  <c r="R133" i="4"/>
  <c r="Q133" i="4"/>
  <c r="Y357" i="4"/>
  <c r="X357" i="4"/>
  <c r="Z357" i="4"/>
  <c r="W357" i="4"/>
  <c r="V357" i="4"/>
  <c r="U357" i="4"/>
  <c r="T357" i="4"/>
  <c r="S357" i="4"/>
  <c r="R357" i="4"/>
  <c r="Q357" i="4"/>
  <c r="X22" i="4"/>
  <c r="W22" i="4"/>
  <c r="X38" i="4"/>
  <c r="AG39" i="7" s="1"/>
  <c r="W38" i="4"/>
  <c r="AF39" i="7" s="1"/>
  <c r="T54" i="4"/>
  <c r="S54" i="4"/>
  <c r="V54" i="4"/>
  <c r="U54" i="4"/>
  <c r="R54" i="4"/>
  <c r="Q54" i="4"/>
  <c r="T70" i="4"/>
  <c r="S70" i="4"/>
  <c r="Z70" i="4"/>
  <c r="Y70" i="4"/>
  <c r="X70" i="4"/>
  <c r="W70" i="4"/>
  <c r="V70" i="4"/>
  <c r="U70" i="4"/>
  <c r="R70" i="4"/>
  <c r="Q70" i="4"/>
  <c r="T86" i="4"/>
  <c r="S86" i="4"/>
  <c r="Z86" i="4"/>
  <c r="Y86" i="4"/>
  <c r="X86" i="4"/>
  <c r="W86" i="4"/>
  <c r="V86" i="4"/>
  <c r="U86" i="4"/>
  <c r="T102" i="4"/>
  <c r="S102" i="4"/>
  <c r="Z102" i="4"/>
  <c r="Y102" i="4"/>
  <c r="T118" i="4"/>
  <c r="S118" i="4"/>
  <c r="V118" i="4"/>
  <c r="U118" i="4"/>
  <c r="R118" i="4"/>
  <c r="Q118" i="4"/>
  <c r="T134" i="4"/>
  <c r="S134" i="4"/>
  <c r="R134" i="4"/>
  <c r="Q134" i="4"/>
  <c r="Z134" i="4"/>
  <c r="Y134" i="4"/>
  <c r="U134" i="4"/>
  <c r="T150" i="4"/>
  <c r="S150" i="4"/>
  <c r="R150" i="4"/>
  <c r="Z150" i="4"/>
  <c r="Y150" i="4"/>
  <c r="X150" i="4"/>
  <c r="W150" i="4"/>
  <c r="V150" i="4"/>
  <c r="U150" i="4"/>
  <c r="Q150" i="4"/>
  <c r="T166" i="4"/>
  <c r="S166" i="4"/>
  <c r="R166" i="4"/>
  <c r="Q166" i="4"/>
  <c r="Z166" i="4"/>
  <c r="Y166" i="4"/>
  <c r="X166" i="4"/>
  <c r="W166" i="4"/>
  <c r="V166" i="4"/>
  <c r="U166" i="4"/>
  <c r="Z182" i="4"/>
  <c r="Y182" i="4"/>
  <c r="X182" i="4"/>
  <c r="W182" i="4"/>
  <c r="V182" i="4"/>
  <c r="U182" i="4"/>
  <c r="T182" i="4"/>
  <c r="S182" i="4"/>
  <c r="R182" i="4"/>
  <c r="Q182" i="4"/>
  <c r="R198" i="4"/>
  <c r="Q198" i="4"/>
  <c r="Z198" i="4"/>
  <c r="Y198" i="4"/>
  <c r="X198" i="4"/>
  <c r="W198" i="4"/>
  <c r="V198" i="4"/>
  <c r="U198" i="4"/>
  <c r="T198" i="4"/>
  <c r="S198" i="4"/>
  <c r="V214" i="4"/>
  <c r="U214" i="4"/>
  <c r="T214" i="4"/>
  <c r="S214" i="4"/>
  <c r="R214" i="4"/>
  <c r="Q214" i="4"/>
  <c r="Z214" i="4"/>
  <c r="Y214" i="4"/>
  <c r="X214" i="4"/>
  <c r="W214" i="4"/>
  <c r="Z230" i="4"/>
  <c r="Y230" i="4"/>
  <c r="X230" i="4"/>
  <c r="W230" i="4"/>
  <c r="V230" i="4"/>
  <c r="U230" i="4"/>
  <c r="T230" i="4"/>
  <c r="S230" i="4"/>
  <c r="R230" i="4"/>
  <c r="Q230" i="4"/>
  <c r="Y246" i="4"/>
  <c r="Z246" i="4"/>
  <c r="X246" i="4"/>
  <c r="W246" i="4"/>
  <c r="V246" i="4"/>
  <c r="S246" i="4"/>
  <c r="R246" i="4"/>
  <c r="Q246" i="4"/>
  <c r="U246" i="4"/>
  <c r="T246" i="4"/>
  <c r="Y262" i="4"/>
  <c r="Z262" i="4"/>
  <c r="X262" i="4"/>
  <c r="W262" i="4"/>
  <c r="V262" i="4"/>
  <c r="U262" i="4"/>
  <c r="T262" i="4"/>
  <c r="S262" i="4"/>
  <c r="R262" i="4"/>
  <c r="Q262" i="4"/>
  <c r="Y278" i="4"/>
  <c r="X278" i="4"/>
  <c r="W278" i="4"/>
  <c r="V278" i="4"/>
  <c r="U278" i="4"/>
  <c r="T278" i="4"/>
  <c r="S278" i="4"/>
  <c r="R278" i="4"/>
  <c r="Q278" i="4"/>
  <c r="Z278" i="4"/>
  <c r="V294" i="4"/>
  <c r="U294" i="4"/>
  <c r="X294" i="4"/>
  <c r="W294" i="4"/>
  <c r="T294" i="4"/>
  <c r="S294" i="4"/>
  <c r="Z294" i="4"/>
  <c r="Y294" i="4"/>
  <c r="R294" i="4"/>
  <c r="Q294" i="4"/>
  <c r="V310" i="4"/>
  <c r="U310" i="4"/>
  <c r="Z310" i="4"/>
  <c r="Y310" i="4"/>
  <c r="X310" i="4"/>
  <c r="W310" i="4"/>
  <c r="T310" i="4"/>
  <c r="S310" i="4"/>
  <c r="R310" i="4"/>
  <c r="Q310" i="4"/>
  <c r="V326" i="4"/>
  <c r="U326" i="4"/>
  <c r="Z326" i="4"/>
  <c r="Y326" i="4"/>
  <c r="X326" i="4"/>
  <c r="W326" i="4"/>
  <c r="Q326" i="4"/>
  <c r="T326" i="4"/>
  <c r="S326" i="4"/>
  <c r="R326" i="4"/>
  <c r="V342" i="4"/>
  <c r="U342" i="4"/>
  <c r="R342" i="4"/>
  <c r="Q342" i="4"/>
  <c r="Z342" i="4"/>
  <c r="Y342" i="4"/>
  <c r="X342" i="4"/>
  <c r="W342" i="4"/>
  <c r="T342" i="4"/>
  <c r="S342" i="4"/>
  <c r="Z358" i="4"/>
  <c r="Y358" i="4"/>
  <c r="X358" i="4"/>
  <c r="W358" i="4"/>
  <c r="V358" i="4"/>
  <c r="U358" i="4"/>
  <c r="T358" i="4"/>
  <c r="S358" i="4"/>
  <c r="R358" i="4"/>
  <c r="Q358" i="4"/>
  <c r="T374" i="4"/>
  <c r="S374" i="4"/>
  <c r="R374" i="4"/>
  <c r="Z374" i="4"/>
  <c r="Y374" i="4"/>
  <c r="X374" i="4"/>
  <c r="W374" i="4"/>
  <c r="V374" i="4"/>
  <c r="U374" i="4"/>
  <c r="Q374" i="4"/>
  <c r="X390" i="4"/>
  <c r="W390" i="4"/>
  <c r="V390" i="4"/>
  <c r="R390" i="4"/>
  <c r="Y390" i="4"/>
  <c r="U390" i="4"/>
  <c r="T390" i="4"/>
  <c r="S390" i="4"/>
  <c r="Q390" i="4"/>
  <c r="Z390" i="4"/>
  <c r="Z406" i="4"/>
  <c r="Y406" i="4"/>
  <c r="X406" i="4"/>
  <c r="V406" i="4"/>
  <c r="U406" i="4"/>
  <c r="W406" i="4"/>
  <c r="T406" i="4"/>
  <c r="S406" i="4"/>
  <c r="R406" i="4"/>
  <c r="Q406" i="4"/>
  <c r="Z422" i="4"/>
  <c r="Y422" i="4"/>
  <c r="X422" i="4"/>
  <c r="W422" i="4"/>
  <c r="V422" i="4"/>
  <c r="U422" i="4"/>
  <c r="T422" i="4"/>
  <c r="S422" i="4"/>
  <c r="R422" i="4"/>
  <c r="Q422" i="4"/>
  <c r="T438" i="4"/>
  <c r="S438" i="4"/>
  <c r="R438" i="4"/>
  <c r="Q438" i="4"/>
  <c r="X438" i="4"/>
  <c r="W438" i="4"/>
  <c r="V438" i="4"/>
  <c r="U438" i="4"/>
  <c r="Z438" i="4"/>
  <c r="Y438" i="4"/>
  <c r="Y454" i="4"/>
  <c r="Z454" i="4"/>
  <c r="X454" i="4"/>
  <c r="W454" i="4"/>
  <c r="V454" i="4"/>
  <c r="U454" i="4"/>
  <c r="R454" i="4"/>
  <c r="Q454" i="4"/>
  <c r="T454" i="4"/>
  <c r="S454" i="4"/>
  <c r="Y470" i="4"/>
  <c r="V470" i="4"/>
  <c r="U470" i="4"/>
  <c r="T470" i="4"/>
  <c r="S470" i="4"/>
  <c r="R470" i="4"/>
  <c r="Q470" i="4"/>
  <c r="Z470" i="4"/>
  <c r="X470" i="4"/>
  <c r="W470" i="4"/>
  <c r="X486" i="4"/>
  <c r="W486" i="4"/>
  <c r="V486" i="4"/>
  <c r="T486" i="4"/>
  <c r="R486" i="4"/>
  <c r="Z486" i="4"/>
  <c r="Y486" i="4"/>
  <c r="U486" i="4"/>
  <c r="S486" i="4"/>
  <c r="Q486" i="4"/>
  <c r="X502" i="4"/>
  <c r="R502" i="4"/>
  <c r="T502" i="4"/>
  <c r="S502" i="4"/>
  <c r="Q502" i="4"/>
  <c r="Z502" i="4"/>
  <c r="Y502" i="4"/>
  <c r="W502" i="4"/>
  <c r="V502" i="4"/>
  <c r="U502" i="4"/>
  <c r="X518" i="4"/>
  <c r="Z518" i="4"/>
  <c r="Y518" i="4"/>
  <c r="W518" i="4"/>
  <c r="V518" i="4"/>
  <c r="U518" i="4"/>
  <c r="T518" i="4"/>
  <c r="S518" i="4"/>
  <c r="R518" i="4"/>
  <c r="Q518" i="4"/>
  <c r="X534" i="4"/>
  <c r="W534" i="4"/>
  <c r="V534" i="4"/>
  <c r="R534" i="4"/>
  <c r="Q534" i="4"/>
  <c r="Z534" i="4"/>
  <c r="Y534" i="4"/>
  <c r="U534" i="4"/>
  <c r="T534" i="4"/>
  <c r="S534" i="4"/>
  <c r="X550" i="4"/>
  <c r="W550" i="4"/>
  <c r="V550" i="4"/>
  <c r="Q550" i="4"/>
  <c r="Z550" i="4"/>
  <c r="Y550" i="4"/>
  <c r="U550" i="4"/>
  <c r="T550" i="4"/>
  <c r="S550" i="4"/>
  <c r="R550" i="4"/>
  <c r="X566" i="4"/>
  <c r="W566" i="4"/>
  <c r="V566" i="4"/>
  <c r="Z566" i="4"/>
  <c r="Y566" i="4"/>
  <c r="U566" i="4"/>
  <c r="T566" i="4"/>
  <c r="S566" i="4"/>
  <c r="R566" i="4"/>
  <c r="Q566" i="4"/>
  <c r="X582" i="4"/>
  <c r="W582" i="4"/>
  <c r="V582" i="4"/>
  <c r="T582" i="4"/>
  <c r="S582" i="4"/>
  <c r="R582" i="4"/>
  <c r="Q582" i="4"/>
  <c r="Z582" i="4"/>
  <c r="Y582" i="4"/>
  <c r="U582" i="4"/>
  <c r="X598" i="4"/>
  <c r="W598" i="4"/>
  <c r="V598" i="4"/>
  <c r="T598" i="4"/>
  <c r="Z598" i="4"/>
  <c r="Y598" i="4"/>
  <c r="U598" i="4"/>
  <c r="S598" i="4"/>
  <c r="R598" i="4"/>
  <c r="Q598" i="4"/>
  <c r="X614" i="4"/>
  <c r="W614" i="4"/>
  <c r="V614" i="4"/>
  <c r="T614" i="4"/>
  <c r="S614" i="4"/>
  <c r="R614" i="4"/>
  <c r="Q614" i="4"/>
  <c r="Y614" i="4"/>
  <c r="U614" i="4"/>
  <c r="Z614" i="4"/>
  <c r="X630" i="4"/>
  <c r="W630" i="4"/>
  <c r="V630" i="4"/>
  <c r="T630" i="4"/>
  <c r="Y630" i="4"/>
  <c r="Z630" i="4"/>
  <c r="U630" i="4"/>
  <c r="S630" i="4"/>
  <c r="R630" i="4"/>
  <c r="Q630" i="4"/>
  <c r="U3" i="4"/>
  <c r="U5" i="4"/>
  <c r="U9" i="4"/>
  <c r="T11" i="4"/>
  <c r="T13" i="4"/>
  <c r="T17" i="4"/>
  <c r="S19" i="4"/>
  <c r="T21" i="4"/>
  <c r="Q26" i="4"/>
  <c r="U28" i="4"/>
  <c r="R33" i="4"/>
  <c r="S35" i="4"/>
  <c r="Y37" i="4"/>
  <c r="Q40" i="4"/>
  <c r="Y42" i="4"/>
  <c r="Y45" i="4"/>
  <c r="Q49" i="4"/>
  <c r="Z52" i="4"/>
  <c r="V67" i="4"/>
  <c r="R82" i="4"/>
  <c r="R86" i="4"/>
  <c r="V91" i="4"/>
  <c r="X96" i="4"/>
  <c r="Z100" i="4"/>
  <c r="R106" i="4"/>
  <c r="Z116" i="4"/>
  <c r="Y122" i="4"/>
  <c r="X130" i="4"/>
  <c r="Z101" i="4"/>
  <c r="Y101" i="4"/>
  <c r="X101" i="4"/>
  <c r="W101" i="4"/>
  <c r="V101" i="4"/>
  <c r="U101" i="4"/>
  <c r="T101" i="4"/>
  <c r="S101" i="4"/>
  <c r="R101" i="4"/>
  <c r="Q101" i="4"/>
  <c r="T7" i="4"/>
  <c r="S7" i="4"/>
  <c r="T23" i="4"/>
  <c r="S23" i="4"/>
  <c r="R23" i="4"/>
  <c r="T39" i="4"/>
  <c r="S39" i="4"/>
  <c r="R39" i="4"/>
  <c r="Q39" i="4"/>
  <c r="Z71" i="4"/>
  <c r="Y71" i="4"/>
  <c r="X71" i="4"/>
  <c r="W71" i="4"/>
  <c r="Z87" i="4"/>
  <c r="Y87" i="4"/>
  <c r="T87" i="4"/>
  <c r="S87" i="4"/>
  <c r="R87" i="4"/>
  <c r="Q87" i="4"/>
  <c r="Z103" i="4"/>
  <c r="Y103" i="4"/>
  <c r="X103" i="4"/>
  <c r="W103" i="4"/>
  <c r="V103" i="4"/>
  <c r="U103" i="4"/>
  <c r="T103" i="4"/>
  <c r="S103" i="4"/>
  <c r="R103" i="4"/>
  <c r="Q103" i="4"/>
  <c r="Z119" i="4"/>
  <c r="Y119" i="4"/>
  <c r="T119" i="4"/>
  <c r="X119" i="4"/>
  <c r="W119" i="4"/>
  <c r="V119" i="4"/>
  <c r="U119" i="4"/>
  <c r="S119" i="4"/>
  <c r="R119" i="4"/>
  <c r="Z135" i="4"/>
  <c r="Y135" i="4"/>
  <c r="T135" i="4"/>
  <c r="X135" i="4"/>
  <c r="W135" i="4"/>
  <c r="V135" i="4"/>
  <c r="U135" i="4"/>
  <c r="S135" i="4"/>
  <c r="R135" i="4"/>
  <c r="Q135" i="4"/>
  <c r="Z167" i="4"/>
  <c r="Y167" i="4"/>
  <c r="X167" i="4"/>
  <c r="W167" i="4"/>
  <c r="T167" i="4"/>
  <c r="S167" i="4"/>
  <c r="V167" i="4"/>
  <c r="U167" i="4"/>
  <c r="R167" i="4"/>
  <c r="Q167" i="4"/>
  <c r="U183" i="4"/>
  <c r="AE184" i="7" s="1"/>
  <c r="T183" i="4"/>
  <c r="AD184" i="7" s="1"/>
  <c r="V183" i="4"/>
  <c r="S183" i="4"/>
  <c r="AC184" i="7" s="1"/>
  <c r="R183" i="4"/>
  <c r="AB184" i="7" s="1"/>
  <c r="Q183" i="4"/>
  <c r="AA184" i="7" s="1"/>
  <c r="Z183" i="4"/>
  <c r="AH184" i="7" s="1"/>
  <c r="Y183" i="4"/>
  <c r="X183" i="4"/>
  <c r="AG184" i="7" s="1"/>
  <c r="W183" i="4"/>
  <c r="AF184" i="7" s="1"/>
  <c r="U199" i="4"/>
  <c r="T199" i="4"/>
  <c r="Z199" i="4"/>
  <c r="Y199" i="4"/>
  <c r="X199" i="4"/>
  <c r="W199" i="4"/>
  <c r="V199" i="4"/>
  <c r="S199" i="4"/>
  <c r="R199" i="4"/>
  <c r="Q199" i="4"/>
  <c r="U215" i="4"/>
  <c r="T215" i="4"/>
  <c r="Z215" i="4"/>
  <c r="Y215" i="4"/>
  <c r="X215" i="4"/>
  <c r="W215" i="4"/>
  <c r="V215" i="4"/>
  <c r="S215" i="4"/>
  <c r="R215" i="4"/>
  <c r="Q215" i="4"/>
  <c r="U231" i="4"/>
  <c r="T231" i="4"/>
  <c r="Z231" i="4"/>
  <c r="Y231" i="4"/>
  <c r="X231" i="4"/>
  <c r="W231" i="4"/>
  <c r="V231" i="4"/>
  <c r="S231" i="4"/>
  <c r="R231" i="4"/>
  <c r="Q231" i="4"/>
  <c r="U247" i="4"/>
  <c r="T247" i="4"/>
  <c r="Y247" i="4"/>
  <c r="X247" i="4"/>
  <c r="W247" i="4"/>
  <c r="V247" i="4"/>
  <c r="S247" i="4"/>
  <c r="R247" i="4"/>
  <c r="Q247" i="4"/>
  <c r="Z247" i="4"/>
  <c r="U263" i="4"/>
  <c r="T263" i="4"/>
  <c r="W263" i="4"/>
  <c r="V263" i="4"/>
  <c r="S263" i="4"/>
  <c r="R263" i="4"/>
  <c r="Q263" i="4"/>
  <c r="X263" i="4"/>
  <c r="Z263" i="4"/>
  <c r="Y263" i="4"/>
  <c r="U279" i="4"/>
  <c r="T279" i="4"/>
  <c r="S279" i="4"/>
  <c r="Z279" i="4"/>
  <c r="Y279" i="4"/>
  <c r="X279" i="4"/>
  <c r="W279" i="4"/>
  <c r="V279" i="4"/>
  <c r="Q279" i="4"/>
  <c r="R279" i="4"/>
  <c r="X295" i="4"/>
  <c r="W295" i="4"/>
  <c r="V295" i="4"/>
  <c r="Z295" i="4"/>
  <c r="Y295" i="4"/>
  <c r="U295" i="4"/>
  <c r="T295" i="4"/>
  <c r="S295" i="4"/>
  <c r="R295" i="4"/>
  <c r="Q295" i="4"/>
  <c r="R311" i="4"/>
  <c r="Q311" i="4"/>
  <c r="Z311" i="4"/>
  <c r="Y311" i="4"/>
  <c r="U311" i="4"/>
  <c r="T311" i="4"/>
  <c r="S311" i="4"/>
  <c r="X311" i="4"/>
  <c r="W311" i="4"/>
  <c r="V311" i="4"/>
  <c r="V327" i="4"/>
  <c r="U327" i="4"/>
  <c r="T327" i="4"/>
  <c r="S327" i="4"/>
  <c r="R327" i="4"/>
  <c r="Q327" i="4"/>
  <c r="Z327" i="4"/>
  <c r="Y327" i="4"/>
  <c r="X327" i="4"/>
  <c r="W327" i="4"/>
  <c r="Z343" i="4"/>
  <c r="Y343" i="4"/>
  <c r="X343" i="4"/>
  <c r="W343" i="4"/>
  <c r="V343" i="4"/>
  <c r="U343" i="4"/>
  <c r="T343" i="4"/>
  <c r="S343" i="4"/>
  <c r="R343" i="4"/>
  <c r="Q343" i="4"/>
  <c r="U359" i="4"/>
  <c r="T359" i="4"/>
  <c r="X359" i="4"/>
  <c r="W359" i="4"/>
  <c r="Z359" i="4"/>
  <c r="Y359" i="4"/>
  <c r="V359" i="4"/>
  <c r="S359" i="4"/>
  <c r="R359" i="4"/>
  <c r="Q359" i="4"/>
  <c r="U375" i="4"/>
  <c r="T375" i="4"/>
  <c r="Z375" i="4"/>
  <c r="V375" i="4"/>
  <c r="Y375" i="4"/>
  <c r="X375" i="4"/>
  <c r="W375" i="4"/>
  <c r="S375" i="4"/>
  <c r="R375" i="4"/>
  <c r="Q375" i="4"/>
  <c r="U391" i="4"/>
  <c r="T391" i="4"/>
  <c r="Z391" i="4"/>
  <c r="Y391" i="4"/>
  <c r="X391" i="4"/>
  <c r="W391" i="4"/>
  <c r="V391" i="4"/>
  <c r="S391" i="4"/>
  <c r="R391" i="4"/>
  <c r="Q391" i="4"/>
  <c r="U407" i="4"/>
  <c r="T407" i="4"/>
  <c r="R407" i="4"/>
  <c r="Q407" i="4"/>
  <c r="Z407" i="4"/>
  <c r="Y407" i="4"/>
  <c r="X407" i="4"/>
  <c r="W407" i="4"/>
  <c r="V407" i="4"/>
  <c r="S407" i="4"/>
  <c r="U423" i="4"/>
  <c r="T423" i="4"/>
  <c r="X423" i="4"/>
  <c r="W423" i="4"/>
  <c r="V423" i="4"/>
  <c r="S423" i="4"/>
  <c r="R423" i="4"/>
  <c r="Q423" i="4"/>
  <c r="Z423" i="4"/>
  <c r="Y423" i="4"/>
  <c r="U439" i="4"/>
  <c r="T439" i="4"/>
  <c r="Z439" i="4"/>
  <c r="Y439" i="4"/>
  <c r="X439" i="4"/>
  <c r="W439" i="4"/>
  <c r="V439" i="4"/>
  <c r="S439" i="4"/>
  <c r="R439" i="4"/>
  <c r="Q439" i="4"/>
  <c r="U455" i="4"/>
  <c r="T455" i="4"/>
  <c r="S455" i="4"/>
  <c r="X455" i="4"/>
  <c r="W455" i="4"/>
  <c r="V455" i="4"/>
  <c r="R455" i="4"/>
  <c r="Q455" i="4"/>
  <c r="Z455" i="4"/>
  <c r="Y455" i="4"/>
  <c r="U471" i="4"/>
  <c r="T471" i="4"/>
  <c r="S471" i="4"/>
  <c r="Z471" i="4"/>
  <c r="Y471" i="4"/>
  <c r="X471" i="4"/>
  <c r="W471" i="4"/>
  <c r="Q471" i="4"/>
  <c r="V471" i="4"/>
  <c r="R471" i="4"/>
  <c r="V487" i="4"/>
  <c r="Y487" i="4"/>
  <c r="W487" i="4"/>
  <c r="U487" i="4"/>
  <c r="T487" i="4"/>
  <c r="S487" i="4"/>
  <c r="R487" i="4"/>
  <c r="Q487" i="4"/>
  <c r="Z487" i="4"/>
  <c r="X487" i="4"/>
  <c r="Y503" i="4"/>
  <c r="Z503" i="4"/>
  <c r="X503" i="4"/>
  <c r="W503" i="4"/>
  <c r="U503" i="4"/>
  <c r="T503" i="4"/>
  <c r="S503" i="4"/>
  <c r="V503" i="4"/>
  <c r="R503" i="4"/>
  <c r="Q503" i="4"/>
  <c r="T519" i="4"/>
  <c r="S519" i="4"/>
  <c r="V519" i="4"/>
  <c r="U519" i="4"/>
  <c r="R519" i="4"/>
  <c r="Q519" i="4"/>
  <c r="Z519" i="4"/>
  <c r="Y519" i="4"/>
  <c r="X519" i="4"/>
  <c r="W519" i="4"/>
  <c r="Y535" i="4"/>
  <c r="X535" i="4"/>
  <c r="Z535" i="4"/>
  <c r="W535" i="4"/>
  <c r="V535" i="4"/>
  <c r="U535" i="4"/>
  <c r="T535" i="4"/>
  <c r="S535" i="4"/>
  <c r="R535" i="4"/>
  <c r="Q535" i="4"/>
  <c r="W551" i="4"/>
  <c r="V551" i="4"/>
  <c r="U551" i="4"/>
  <c r="Z551" i="4"/>
  <c r="Y551" i="4"/>
  <c r="X551" i="4"/>
  <c r="T551" i="4"/>
  <c r="S551" i="4"/>
  <c r="R551" i="4"/>
  <c r="Q551" i="4"/>
  <c r="Z567" i="4"/>
  <c r="U567" i="4"/>
  <c r="T567" i="4"/>
  <c r="S567" i="4"/>
  <c r="V567" i="4"/>
  <c r="R567" i="4"/>
  <c r="Q567" i="4"/>
  <c r="Y567" i="4"/>
  <c r="X567" i="4"/>
  <c r="W567" i="4"/>
  <c r="Z583" i="4"/>
  <c r="Y583" i="4"/>
  <c r="X583" i="4"/>
  <c r="W583" i="4"/>
  <c r="V583" i="4"/>
  <c r="U583" i="4"/>
  <c r="T583" i="4"/>
  <c r="S583" i="4"/>
  <c r="R583" i="4"/>
  <c r="Q583" i="4"/>
  <c r="Z599" i="4"/>
  <c r="U599" i="4"/>
  <c r="T599" i="4"/>
  <c r="S599" i="4"/>
  <c r="Q599" i="4"/>
  <c r="W599" i="4"/>
  <c r="V599" i="4"/>
  <c r="R599" i="4"/>
  <c r="X599" i="4"/>
  <c r="Y599" i="4"/>
  <c r="Z615" i="4"/>
  <c r="Y615" i="4"/>
  <c r="W615" i="4"/>
  <c r="X615" i="4"/>
  <c r="V615" i="4"/>
  <c r="U615" i="4"/>
  <c r="T615" i="4"/>
  <c r="S615" i="4"/>
  <c r="R615" i="4"/>
  <c r="Q615" i="4"/>
  <c r="Z631" i="4"/>
  <c r="U631" i="4"/>
  <c r="T631" i="4"/>
  <c r="S631" i="4"/>
  <c r="Q631" i="4"/>
  <c r="Y631" i="4"/>
  <c r="X631" i="4"/>
  <c r="W631" i="4"/>
  <c r="V631" i="4"/>
  <c r="R631" i="4"/>
  <c r="W3" i="4"/>
  <c r="V5" i="4"/>
  <c r="W7" i="4"/>
  <c r="V9" i="4"/>
  <c r="U11" i="4"/>
  <c r="U13" i="4"/>
  <c r="U17" i="4"/>
  <c r="T19" i="4"/>
  <c r="U21" i="4"/>
  <c r="Y23" i="4"/>
  <c r="R26" i="4"/>
  <c r="V28" i="4"/>
  <c r="S33" i="4"/>
  <c r="T35" i="4"/>
  <c r="Z37" i="4"/>
  <c r="R49" i="4"/>
  <c r="Q53" i="4"/>
  <c r="S58" i="4"/>
  <c r="W67" i="4"/>
  <c r="Q77" i="4"/>
  <c r="S82" i="4"/>
  <c r="U87" i="4"/>
  <c r="W91" i="4"/>
  <c r="Y96" i="4"/>
  <c r="Q102" i="4"/>
  <c r="S106" i="4"/>
  <c r="U111" i="4"/>
  <c r="Q117" i="4"/>
  <c r="U132" i="4"/>
  <c r="X142" i="4"/>
  <c r="Y213" i="4"/>
  <c r="X213" i="4"/>
  <c r="Z213" i="4"/>
  <c r="W213" i="4"/>
  <c r="V213" i="4"/>
  <c r="U213" i="4"/>
  <c r="T213" i="4"/>
  <c r="S213" i="4"/>
  <c r="R213" i="4"/>
  <c r="Q213" i="4"/>
  <c r="Z151" i="4"/>
  <c r="Y151" i="4"/>
  <c r="X151" i="4"/>
  <c r="T151" i="4"/>
  <c r="S151" i="4"/>
  <c r="R151" i="4"/>
  <c r="Q151" i="4"/>
  <c r="V151" i="4"/>
  <c r="U151" i="4"/>
  <c r="Z8" i="4"/>
  <c r="Y8" i="4"/>
  <c r="T8" i="4"/>
  <c r="Z24" i="4"/>
  <c r="Y24" i="4"/>
  <c r="X24" i="4"/>
  <c r="T24" i="4"/>
  <c r="S24" i="4"/>
  <c r="Z40" i="4"/>
  <c r="Y40" i="4"/>
  <c r="X40" i="4"/>
  <c r="W40" i="4"/>
  <c r="T40" i="4"/>
  <c r="S40" i="4"/>
  <c r="T56" i="4"/>
  <c r="S56" i="4"/>
  <c r="R56" i="4"/>
  <c r="Q56" i="4"/>
  <c r="X72" i="4"/>
  <c r="W72" i="4"/>
  <c r="V72" i="4"/>
  <c r="U72" i="4"/>
  <c r="T72" i="4"/>
  <c r="S72" i="4"/>
  <c r="R72" i="4"/>
  <c r="Q72" i="4"/>
  <c r="Z88" i="4"/>
  <c r="Y88" i="4"/>
  <c r="X88" i="4"/>
  <c r="W88" i="4"/>
  <c r="V88" i="4"/>
  <c r="U88" i="4"/>
  <c r="T88" i="4"/>
  <c r="S88" i="4"/>
  <c r="Z104" i="4"/>
  <c r="Y104" i="4"/>
  <c r="X104" i="4"/>
  <c r="W104" i="4"/>
  <c r="Z120" i="4"/>
  <c r="U120" i="4"/>
  <c r="T120" i="4"/>
  <c r="S120" i="4"/>
  <c r="R120" i="4"/>
  <c r="Q120" i="4"/>
  <c r="Z136" i="4"/>
  <c r="S136" i="4"/>
  <c r="R136" i="4"/>
  <c r="Q136" i="4"/>
  <c r="Y136" i="4"/>
  <c r="X136" i="4"/>
  <c r="T136" i="4"/>
  <c r="Z152" i="4"/>
  <c r="Y152" i="4"/>
  <c r="X152" i="4"/>
  <c r="W152" i="4"/>
  <c r="V152" i="4"/>
  <c r="U152" i="4"/>
  <c r="T152" i="4"/>
  <c r="S152" i="4"/>
  <c r="R152" i="4"/>
  <c r="Q152" i="4"/>
  <c r="Z168" i="4"/>
  <c r="Y168" i="4"/>
  <c r="X168" i="4"/>
  <c r="Q168" i="4"/>
  <c r="W168" i="4"/>
  <c r="V168" i="4"/>
  <c r="U168" i="4"/>
  <c r="T168" i="4"/>
  <c r="S168" i="4"/>
  <c r="R168" i="4"/>
  <c r="Z184" i="4"/>
  <c r="Y184" i="4"/>
  <c r="X184" i="4"/>
  <c r="W184" i="4"/>
  <c r="V184" i="4"/>
  <c r="U184" i="4"/>
  <c r="T184" i="4"/>
  <c r="S184" i="4"/>
  <c r="R184" i="4"/>
  <c r="Q184" i="4"/>
  <c r="Z200" i="4"/>
  <c r="Y200" i="4"/>
  <c r="X200" i="4"/>
  <c r="W200" i="4"/>
  <c r="V200" i="4"/>
  <c r="U200" i="4"/>
  <c r="T200" i="4"/>
  <c r="S200" i="4"/>
  <c r="R200" i="4"/>
  <c r="Q200" i="4"/>
  <c r="Z216" i="4"/>
  <c r="T216" i="4"/>
  <c r="S216" i="4"/>
  <c r="R216" i="4"/>
  <c r="Q216" i="4"/>
  <c r="Y216" i="4"/>
  <c r="X216" i="4"/>
  <c r="W216" i="4"/>
  <c r="V216" i="4"/>
  <c r="U216" i="4"/>
  <c r="Z232" i="4"/>
  <c r="X232" i="4"/>
  <c r="W232" i="4"/>
  <c r="V232" i="4"/>
  <c r="U232" i="4"/>
  <c r="T232" i="4"/>
  <c r="S232" i="4"/>
  <c r="R232" i="4"/>
  <c r="Q232" i="4"/>
  <c r="Y232" i="4"/>
  <c r="Z248" i="4"/>
  <c r="U248" i="4"/>
  <c r="Y248" i="4"/>
  <c r="X248" i="4"/>
  <c r="W248" i="4"/>
  <c r="V248" i="4"/>
  <c r="T248" i="4"/>
  <c r="S248" i="4"/>
  <c r="R248" i="4"/>
  <c r="Q248" i="4"/>
  <c r="Z264" i="4"/>
  <c r="Y264" i="4"/>
  <c r="U264" i="4"/>
  <c r="X264" i="4"/>
  <c r="W264" i="4"/>
  <c r="V264" i="4"/>
  <c r="T264" i="4"/>
  <c r="S264" i="4"/>
  <c r="R264" i="4"/>
  <c r="Q264" i="4"/>
  <c r="Z280" i="4"/>
  <c r="Y280" i="4"/>
  <c r="U280" i="4"/>
  <c r="T280" i="4"/>
  <c r="X280" i="4"/>
  <c r="W280" i="4"/>
  <c r="V280" i="4"/>
  <c r="S280" i="4"/>
  <c r="R280" i="4"/>
  <c r="Q280" i="4"/>
  <c r="R296" i="4"/>
  <c r="Q296" i="4"/>
  <c r="V296" i="4"/>
  <c r="U296" i="4"/>
  <c r="T296" i="4"/>
  <c r="S296" i="4"/>
  <c r="Z296" i="4"/>
  <c r="Y296" i="4"/>
  <c r="X296" i="4"/>
  <c r="W296" i="4"/>
  <c r="R312" i="4"/>
  <c r="Q312" i="4"/>
  <c r="Z312" i="4"/>
  <c r="Y312" i="4"/>
  <c r="X312" i="4"/>
  <c r="W312" i="4"/>
  <c r="V312" i="4"/>
  <c r="U312" i="4"/>
  <c r="T312" i="4"/>
  <c r="S312" i="4"/>
  <c r="R328" i="4"/>
  <c r="Q328" i="4"/>
  <c r="Z328" i="4"/>
  <c r="Y328" i="4"/>
  <c r="X328" i="4"/>
  <c r="W328" i="4"/>
  <c r="V328" i="4"/>
  <c r="U328" i="4"/>
  <c r="T328" i="4"/>
  <c r="S328" i="4"/>
  <c r="R344" i="4"/>
  <c r="Q344" i="4"/>
  <c r="Z344" i="4"/>
  <c r="Y344" i="4"/>
  <c r="X344" i="4"/>
  <c r="W344" i="4"/>
  <c r="V344" i="4"/>
  <c r="U344" i="4"/>
  <c r="T344" i="4"/>
  <c r="S344" i="4"/>
  <c r="Z360" i="4"/>
  <c r="X360" i="4"/>
  <c r="Q360" i="4"/>
  <c r="Y360" i="4"/>
  <c r="W360" i="4"/>
  <c r="V360" i="4"/>
  <c r="U360" i="4"/>
  <c r="T360" i="4"/>
  <c r="S360" i="4"/>
  <c r="R360" i="4"/>
  <c r="Z376" i="4"/>
  <c r="R376" i="4"/>
  <c r="Q376" i="4"/>
  <c r="S376" i="4"/>
  <c r="Y376" i="4"/>
  <c r="V376" i="4"/>
  <c r="U376" i="4"/>
  <c r="T376" i="4"/>
  <c r="X376" i="4"/>
  <c r="W376" i="4"/>
  <c r="Z392" i="4"/>
  <c r="V392" i="4"/>
  <c r="U392" i="4"/>
  <c r="T392" i="4"/>
  <c r="Y392" i="4"/>
  <c r="X392" i="4"/>
  <c r="W392" i="4"/>
  <c r="S392" i="4"/>
  <c r="R392" i="4"/>
  <c r="Q392" i="4"/>
  <c r="Z408" i="4"/>
  <c r="Y408" i="4"/>
  <c r="X408" i="4"/>
  <c r="W408" i="4"/>
  <c r="V408" i="4"/>
  <c r="T408" i="4"/>
  <c r="S408" i="4"/>
  <c r="R408" i="4"/>
  <c r="Q408" i="4"/>
  <c r="U408" i="4"/>
  <c r="Z424" i="4"/>
  <c r="Y424" i="4"/>
  <c r="X424" i="4"/>
  <c r="W424" i="4"/>
  <c r="V424" i="4"/>
  <c r="U424" i="4"/>
  <c r="R424" i="4"/>
  <c r="Q424" i="4"/>
  <c r="T424" i="4"/>
  <c r="S424" i="4"/>
  <c r="Z440" i="4"/>
  <c r="R440" i="4"/>
  <c r="Q440" i="4"/>
  <c r="Y440" i="4"/>
  <c r="X440" i="4"/>
  <c r="W440" i="4"/>
  <c r="V440" i="4"/>
  <c r="U440" i="4"/>
  <c r="T440" i="4"/>
  <c r="S440" i="4"/>
  <c r="Z456" i="4"/>
  <c r="Y456" i="4"/>
  <c r="U456" i="4"/>
  <c r="X456" i="4"/>
  <c r="W456" i="4"/>
  <c r="V456" i="4"/>
  <c r="T456" i="4"/>
  <c r="S456" i="4"/>
  <c r="R456" i="4"/>
  <c r="Q456" i="4"/>
  <c r="Z472" i="4"/>
  <c r="Y472" i="4"/>
  <c r="W472" i="4"/>
  <c r="U472" i="4"/>
  <c r="X472" i="4"/>
  <c r="V472" i="4"/>
  <c r="T472" i="4"/>
  <c r="S472" i="4"/>
  <c r="R472" i="4"/>
  <c r="Q472" i="4"/>
  <c r="U488" i="4"/>
  <c r="T488" i="4"/>
  <c r="S488" i="4"/>
  <c r="Q488" i="4"/>
  <c r="Z488" i="4"/>
  <c r="Y488" i="4"/>
  <c r="X488" i="4"/>
  <c r="W488" i="4"/>
  <c r="V488" i="4"/>
  <c r="R488" i="4"/>
  <c r="T504" i="4"/>
  <c r="R504" i="4"/>
  <c r="Q504" i="4"/>
  <c r="S504" i="4"/>
  <c r="Z504" i="4"/>
  <c r="Y504" i="4"/>
  <c r="U504" i="4"/>
  <c r="X504" i="4"/>
  <c r="W504" i="4"/>
  <c r="V504" i="4"/>
  <c r="T520" i="4"/>
  <c r="Z520" i="4"/>
  <c r="Y520" i="4"/>
  <c r="X520" i="4"/>
  <c r="W520" i="4"/>
  <c r="V520" i="4"/>
  <c r="U520" i="4"/>
  <c r="Q520" i="4"/>
  <c r="S520" i="4"/>
  <c r="R520" i="4"/>
  <c r="T536" i="4"/>
  <c r="S536" i="4"/>
  <c r="R536" i="4"/>
  <c r="V536" i="4"/>
  <c r="U536" i="4"/>
  <c r="Q536" i="4"/>
  <c r="W536" i="4"/>
  <c r="X536" i="4"/>
  <c r="Z536" i="4"/>
  <c r="Y536" i="4"/>
  <c r="T552" i="4"/>
  <c r="S552" i="4"/>
  <c r="R552" i="4"/>
  <c r="V552" i="4"/>
  <c r="U552" i="4"/>
  <c r="Q552" i="4"/>
  <c r="Z552" i="4"/>
  <c r="Y552" i="4"/>
  <c r="X552" i="4"/>
  <c r="W552" i="4"/>
  <c r="T568" i="4"/>
  <c r="S568" i="4"/>
  <c r="R568" i="4"/>
  <c r="Z568" i="4"/>
  <c r="Y568" i="4"/>
  <c r="X568" i="4"/>
  <c r="W568" i="4"/>
  <c r="V568" i="4"/>
  <c r="U568" i="4"/>
  <c r="Q568" i="4"/>
  <c r="T584" i="4"/>
  <c r="S584" i="4"/>
  <c r="R584" i="4"/>
  <c r="W584" i="4"/>
  <c r="V584" i="4"/>
  <c r="U584" i="4"/>
  <c r="Z584" i="4"/>
  <c r="Y584" i="4"/>
  <c r="X584" i="4"/>
  <c r="Q584" i="4"/>
  <c r="T600" i="4"/>
  <c r="S600" i="4"/>
  <c r="R600" i="4"/>
  <c r="Z600" i="4"/>
  <c r="Y600" i="4"/>
  <c r="X600" i="4"/>
  <c r="W600" i="4"/>
  <c r="V600" i="4"/>
  <c r="U600" i="4"/>
  <c r="Q600" i="4"/>
  <c r="T616" i="4"/>
  <c r="S616" i="4"/>
  <c r="R616" i="4"/>
  <c r="W616" i="4"/>
  <c r="V616" i="4"/>
  <c r="U616" i="4"/>
  <c r="Z616" i="4"/>
  <c r="Y616" i="4"/>
  <c r="X616" i="4"/>
  <c r="Q616" i="4"/>
  <c r="T632" i="4"/>
  <c r="S632" i="4"/>
  <c r="R632" i="4"/>
  <c r="Y632" i="4"/>
  <c r="X632" i="4"/>
  <c r="Z632" i="4"/>
  <c r="W632" i="4"/>
  <c r="V632" i="4"/>
  <c r="U632" i="4"/>
  <c r="Q632" i="4"/>
  <c r="X3" i="4"/>
  <c r="Y5" i="4"/>
  <c r="X7" i="4"/>
  <c r="W9" i="4"/>
  <c r="W11" i="4"/>
  <c r="V13" i="4"/>
  <c r="V17" i="4"/>
  <c r="U19" i="4"/>
  <c r="Y21" i="4"/>
  <c r="Z23" i="4"/>
  <c r="S26" i="4"/>
  <c r="W28" i="4"/>
  <c r="T33" i="4"/>
  <c r="W35" i="4"/>
  <c r="Q38" i="4"/>
  <c r="AA39" i="7" s="1"/>
  <c r="U40" i="4"/>
  <c r="Q43" i="4"/>
  <c r="S49" i="4"/>
  <c r="R53" i="4"/>
  <c r="T58" i="4"/>
  <c r="X67" i="4"/>
  <c r="Z72" i="4"/>
  <c r="T82" i="4"/>
  <c r="V87" i="4"/>
  <c r="Z96" i="4"/>
  <c r="R102" i="4"/>
  <c r="V111" i="4"/>
  <c r="R117" i="4"/>
  <c r="V124" i="4"/>
  <c r="V132" i="4"/>
  <c r="Y181" i="4"/>
  <c r="X181" i="4"/>
  <c r="V181" i="4"/>
  <c r="U181" i="4"/>
  <c r="T181" i="4"/>
  <c r="S181" i="4"/>
  <c r="R181" i="4"/>
  <c r="Q181" i="4"/>
  <c r="Z181" i="4"/>
  <c r="W181" i="4"/>
  <c r="Z55" i="4"/>
  <c r="Y55" i="4"/>
  <c r="X55" i="4"/>
  <c r="W55" i="4"/>
  <c r="V55" i="4"/>
  <c r="U55" i="4"/>
  <c r="T55" i="4"/>
  <c r="S55" i="4"/>
  <c r="Z25" i="4"/>
  <c r="Y25" i="4"/>
  <c r="Z41" i="4"/>
  <c r="Y41" i="4"/>
  <c r="V57" i="4"/>
  <c r="U57" i="4"/>
  <c r="Z57" i="4"/>
  <c r="Y57" i="4"/>
  <c r="X57" i="4"/>
  <c r="W57" i="4"/>
  <c r="T57" i="4"/>
  <c r="S57" i="4"/>
  <c r="R57" i="4"/>
  <c r="Q57" i="4"/>
  <c r="V73" i="4"/>
  <c r="U73" i="4"/>
  <c r="Z73" i="4"/>
  <c r="Y73" i="4"/>
  <c r="X73" i="4"/>
  <c r="W73" i="4"/>
  <c r="V89" i="4"/>
  <c r="U89" i="4"/>
  <c r="R89" i="4"/>
  <c r="Q89" i="4"/>
  <c r="V105" i="4"/>
  <c r="U105" i="4"/>
  <c r="X105" i="4"/>
  <c r="W105" i="4"/>
  <c r="T105" i="4"/>
  <c r="S105" i="4"/>
  <c r="R105" i="4"/>
  <c r="Q105" i="4"/>
  <c r="V121" i="4"/>
  <c r="U121" i="4"/>
  <c r="Z121" i="4"/>
  <c r="Y121" i="4"/>
  <c r="X121" i="4"/>
  <c r="W121" i="4"/>
  <c r="T121" i="4"/>
  <c r="S121" i="4"/>
  <c r="R121" i="4"/>
  <c r="V137" i="4"/>
  <c r="U137" i="4"/>
  <c r="Z137" i="4"/>
  <c r="Y137" i="4"/>
  <c r="X137" i="4"/>
  <c r="W137" i="4"/>
  <c r="T137" i="4"/>
  <c r="S137" i="4"/>
  <c r="R137" i="4"/>
  <c r="Q137" i="4"/>
  <c r="V153" i="4"/>
  <c r="U153" i="4"/>
  <c r="T153" i="4"/>
  <c r="X153" i="4"/>
  <c r="W153" i="4"/>
  <c r="S153" i="4"/>
  <c r="R153" i="4"/>
  <c r="Q153" i="4"/>
  <c r="Z153" i="4"/>
  <c r="Y153" i="4"/>
  <c r="V169" i="4"/>
  <c r="U169" i="4"/>
  <c r="T169" i="4"/>
  <c r="S169" i="4"/>
  <c r="Z169" i="4"/>
  <c r="Y169" i="4"/>
  <c r="X169" i="4"/>
  <c r="W169" i="4"/>
  <c r="R169" i="4"/>
  <c r="Q169" i="4"/>
  <c r="Q185" i="4"/>
  <c r="T185" i="4"/>
  <c r="S185" i="4"/>
  <c r="R185" i="4"/>
  <c r="Z185" i="4"/>
  <c r="Y185" i="4"/>
  <c r="X185" i="4"/>
  <c r="W185" i="4"/>
  <c r="V185" i="4"/>
  <c r="U185" i="4"/>
  <c r="Q201" i="4"/>
  <c r="X201" i="4"/>
  <c r="W201" i="4"/>
  <c r="V201" i="4"/>
  <c r="U201" i="4"/>
  <c r="T201" i="4"/>
  <c r="S201" i="4"/>
  <c r="R201" i="4"/>
  <c r="Z201" i="4"/>
  <c r="Y201" i="4"/>
  <c r="Q217" i="4"/>
  <c r="Z217" i="4"/>
  <c r="Y217" i="4"/>
  <c r="X217" i="4"/>
  <c r="W217" i="4"/>
  <c r="V217" i="4"/>
  <c r="U217" i="4"/>
  <c r="T217" i="4"/>
  <c r="S217" i="4"/>
  <c r="R217" i="4"/>
  <c r="Q233" i="4"/>
  <c r="Z233" i="4"/>
  <c r="Y233" i="4"/>
  <c r="X233" i="4"/>
  <c r="W233" i="4"/>
  <c r="V233" i="4"/>
  <c r="U233" i="4"/>
  <c r="T233" i="4"/>
  <c r="S233" i="4"/>
  <c r="R233" i="4"/>
  <c r="Q249" i="4"/>
  <c r="X249" i="4"/>
  <c r="W249" i="4"/>
  <c r="V249" i="4"/>
  <c r="U249" i="4"/>
  <c r="T249" i="4"/>
  <c r="S249" i="4"/>
  <c r="R249" i="4"/>
  <c r="Y249" i="4"/>
  <c r="Z249" i="4"/>
  <c r="Q265" i="4"/>
  <c r="W265" i="4"/>
  <c r="V265" i="4"/>
  <c r="U265" i="4"/>
  <c r="T265" i="4"/>
  <c r="S265" i="4"/>
  <c r="R265" i="4"/>
  <c r="X265" i="4"/>
  <c r="Z265" i="4"/>
  <c r="Y265" i="4"/>
  <c r="Q281" i="4"/>
  <c r="Z281" i="4"/>
  <c r="S281" i="4"/>
  <c r="R281" i="4"/>
  <c r="Y281" i="4"/>
  <c r="X281" i="4"/>
  <c r="W281" i="4"/>
  <c r="U281" i="4"/>
  <c r="T281" i="4"/>
  <c r="V281" i="4"/>
  <c r="X297" i="4"/>
  <c r="W297" i="4"/>
  <c r="Y297" i="4"/>
  <c r="V297" i="4"/>
  <c r="U297" i="4"/>
  <c r="T297" i="4"/>
  <c r="Z297" i="4"/>
  <c r="S297" i="4"/>
  <c r="R297" i="4"/>
  <c r="Q297" i="4"/>
  <c r="X313" i="4"/>
  <c r="W313" i="4"/>
  <c r="Z313" i="4"/>
  <c r="Y313" i="4"/>
  <c r="V313" i="4"/>
  <c r="U313" i="4"/>
  <c r="T313" i="4"/>
  <c r="S313" i="4"/>
  <c r="R313" i="4"/>
  <c r="Q313" i="4"/>
  <c r="X329" i="4"/>
  <c r="W329" i="4"/>
  <c r="T329" i="4"/>
  <c r="S329" i="4"/>
  <c r="R329" i="4"/>
  <c r="Q329" i="4"/>
  <c r="Z329" i="4"/>
  <c r="Y329" i="4"/>
  <c r="V329" i="4"/>
  <c r="U329" i="4"/>
  <c r="X345" i="4"/>
  <c r="W345" i="4"/>
  <c r="Z345" i="4"/>
  <c r="Y345" i="4"/>
  <c r="V345" i="4"/>
  <c r="U345" i="4"/>
  <c r="T345" i="4"/>
  <c r="S345" i="4"/>
  <c r="R345" i="4"/>
  <c r="Q345" i="4"/>
  <c r="Q361" i="4"/>
  <c r="V361" i="4"/>
  <c r="U361" i="4"/>
  <c r="Z361" i="4"/>
  <c r="Y361" i="4"/>
  <c r="X361" i="4"/>
  <c r="W361" i="4"/>
  <c r="T361" i="4"/>
  <c r="S361" i="4"/>
  <c r="R361" i="4"/>
  <c r="Q377" i="4"/>
  <c r="Z377" i="4"/>
  <c r="Y377" i="4"/>
  <c r="X377" i="4"/>
  <c r="T377" i="4"/>
  <c r="W377" i="4"/>
  <c r="V377" i="4"/>
  <c r="U377" i="4"/>
  <c r="S377" i="4"/>
  <c r="R377" i="4"/>
  <c r="Q393" i="4"/>
  <c r="X393" i="4"/>
  <c r="W393" i="4"/>
  <c r="S393" i="4"/>
  <c r="R393" i="4"/>
  <c r="Z393" i="4"/>
  <c r="Y393" i="4"/>
  <c r="T393" i="4"/>
  <c r="V393" i="4"/>
  <c r="U393" i="4"/>
  <c r="Q409" i="4"/>
  <c r="R409" i="4"/>
  <c r="Z409" i="4"/>
  <c r="Y409" i="4"/>
  <c r="X409" i="4"/>
  <c r="W409" i="4"/>
  <c r="V409" i="4"/>
  <c r="U409" i="4"/>
  <c r="T409" i="4"/>
  <c r="S409" i="4"/>
  <c r="Q425" i="4"/>
  <c r="V425" i="4"/>
  <c r="U425" i="4"/>
  <c r="T425" i="4"/>
  <c r="S425" i="4"/>
  <c r="R425" i="4"/>
  <c r="Z425" i="4"/>
  <c r="Y425" i="4"/>
  <c r="X425" i="4"/>
  <c r="W425" i="4"/>
  <c r="Q441" i="4"/>
  <c r="Z441" i="4"/>
  <c r="Y441" i="4"/>
  <c r="X441" i="4"/>
  <c r="W441" i="4"/>
  <c r="V441" i="4"/>
  <c r="U441" i="4"/>
  <c r="T441" i="4"/>
  <c r="S441" i="4"/>
  <c r="R441" i="4"/>
  <c r="Q457" i="4"/>
  <c r="X457" i="4"/>
  <c r="W457" i="4"/>
  <c r="V457" i="4"/>
  <c r="U457" i="4"/>
  <c r="T457" i="4"/>
  <c r="S457" i="4"/>
  <c r="R457" i="4"/>
  <c r="Z457" i="4"/>
  <c r="Y457" i="4"/>
  <c r="R473" i="4"/>
  <c r="Q473" i="4"/>
  <c r="Z473" i="4"/>
  <c r="Y473" i="4"/>
  <c r="X473" i="4"/>
  <c r="W473" i="4"/>
  <c r="V473" i="4"/>
  <c r="U473" i="4"/>
  <c r="T473" i="4"/>
  <c r="S473" i="4"/>
  <c r="R489" i="4"/>
  <c r="Z489" i="4"/>
  <c r="X489" i="4"/>
  <c r="V489" i="4"/>
  <c r="Y489" i="4"/>
  <c r="W489" i="4"/>
  <c r="U489" i="4"/>
  <c r="T489" i="4"/>
  <c r="S489" i="4"/>
  <c r="Q489" i="4"/>
  <c r="Z505" i="4"/>
  <c r="V505" i="4"/>
  <c r="Y505" i="4"/>
  <c r="X505" i="4"/>
  <c r="W505" i="4"/>
  <c r="U505" i="4"/>
  <c r="S505" i="4"/>
  <c r="R505" i="4"/>
  <c r="Q505" i="4"/>
  <c r="T505" i="4"/>
  <c r="Z521" i="4"/>
  <c r="Q521" i="4"/>
  <c r="U521" i="4"/>
  <c r="T521" i="4"/>
  <c r="S521" i="4"/>
  <c r="R521" i="4"/>
  <c r="Y521" i="4"/>
  <c r="X521" i="4"/>
  <c r="W521" i="4"/>
  <c r="V521" i="4"/>
  <c r="Z537" i="4"/>
  <c r="Y537" i="4"/>
  <c r="X537" i="4"/>
  <c r="W537" i="4"/>
  <c r="V537" i="4"/>
  <c r="U537" i="4"/>
  <c r="T537" i="4"/>
  <c r="S537" i="4"/>
  <c r="R537" i="4"/>
  <c r="Q537" i="4"/>
  <c r="Z553" i="4"/>
  <c r="Y553" i="4"/>
  <c r="X553" i="4"/>
  <c r="V553" i="4"/>
  <c r="U553" i="4"/>
  <c r="T553" i="4"/>
  <c r="W553" i="4"/>
  <c r="S553" i="4"/>
  <c r="R553" i="4"/>
  <c r="Q553" i="4"/>
  <c r="Z569" i="4"/>
  <c r="Y569" i="4"/>
  <c r="X569" i="4"/>
  <c r="V569" i="4"/>
  <c r="U569" i="4"/>
  <c r="T569" i="4"/>
  <c r="S569" i="4"/>
  <c r="W569" i="4"/>
  <c r="R569" i="4"/>
  <c r="Q569" i="4"/>
  <c r="Z585" i="4"/>
  <c r="Y585" i="4"/>
  <c r="X585" i="4"/>
  <c r="V585" i="4"/>
  <c r="S585" i="4"/>
  <c r="R585" i="4"/>
  <c r="Q585" i="4"/>
  <c r="W585" i="4"/>
  <c r="U585" i="4"/>
  <c r="T585" i="4"/>
  <c r="Z601" i="4"/>
  <c r="Y601" i="4"/>
  <c r="X601" i="4"/>
  <c r="V601" i="4"/>
  <c r="U601" i="4"/>
  <c r="T601" i="4"/>
  <c r="S601" i="4"/>
  <c r="Q601" i="4"/>
  <c r="W601" i="4"/>
  <c r="R601" i="4"/>
  <c r="Z617" i="4"/>
  <c r="Y617" i="4"/>
  <c r="X617" i="4"/>
  <c r="V617" i="4"/>
  <c r="T617" i="4"/>
  <c r="S617" i="4"/>
  <c r="R617" i="4"/>
  <c r="Q617" i="4"/>
  <c r="W617" i="4"/>
  <c r="U617" i="4"/>
  <c r="Z633" i="4"/>
  <c r="Y633" i="4"/>
  <c r="X633" i="4"/>
  <c r="V633" i="4"/>
  <c r="T633" i="4"/>
  <c r="W633" i="4"/>
  <c r="U633" i="4"/>
  <c r="S633" i="4"/>
  <c r="Q633" i="4"/>
  <c r="R633" i="4"/>
  <c r="Y3" i="4"/>
  <c r="Z5" i="4"/>
  <c r="Y7" i="4"/>
  <c r="X9" i="4"/>
  <c r="X11" i="4"/>
  <c r="Y13" i="4"/>
  <c r="W17" i="4"/>
  <c r="W19" i="4"/>
  <c r="Z21" i="4"/>
  <c r="Q24" i="4"/>
  <c r="X28" i="4"/>
  <c r="Q31" i="4"/>
  <c r="U33" i="4"/>
  <c r="X35" i="4"/>
  <c r="R38" i="4"/>
  <c r="AB39" i="7" s="1"/>
  <c r="V40" i="4"/>
  <c r="R43" i="4"/>
  <c r="R46" i="4"/>
  <c r="T49" i="4"/>
  <c r="S53" i="4"/>
  <c r="W63" i="4"/>
  <c r="Y67" i="4"/>
  <c r="Q73" i="4"/>
  <c r="U78" i="4"/>
  <c r="U82" i="4"/>
  <c r="W87" i="4"/>
  <c r="Q93" i="4"/>
  <c r="Q97" i="4"/>
  <c r="U102" i="4"/>
  <c r="W107" i="4"/>
  <c r="W111" i="4"/>
  <c r="S117" i="4"/>
  <c r="Y124" i="4"/>
  <c r="Y132" i="4"/>
  <c r="W144" i="4"/>
  <c r="V10" i="4"/>
  <c r="U10" i="4"/>
  <c r="V26" i="4"/>
  <c r="U26" i="4"/>
  <c r="T26" i="4"/>
  <c r="V42" i="4"/>
  <c r="U42" i="4"/>
  <c r="T42" i="4"/>
  <c r="S42" i="4"/>
  <c r="R58" i="4"/>
  <c r="Q58" i="4"/>
  <c r="Z58" i="4"/>
  <c r="Y58" i="4"/>
  <c r="V74" i="4"/>
  <c r="U74" i="4"/>
  <c r="T74" i="4"/>
  <c r="S74" i="4"/>
  <c r="R74" i="4"/>
  <c r="Q74" i="4"/>
  <c r="Z90" i="4"/>
  <c r="Y90" i="4"/>
  <c r="X90" i="4"/>
  <c r="W90" i="4"/>
  <c r="V90" i="4"/>
  <c r="U90" i="4"/>
  <c r="T90" i="4"/>
  <c r="S90" i="4"/>
  <c r="R90" i="4"/>
  <c r="Q90" i="4"/>
  <c r="Z106" i="4"/>
  <c r="Y106" i="4"/>
  <c r="X106" i="4"/>
  <c r="W106" i="4"/>
  <c r="V106" i="4"/>
  <c r="U106" i="4"/>
  <c r="V122" i="4"/>
  <c r="T122" i="4"/>
  <c r="S122" i="4"/>
  <c r="R122" i="4"/>
  <c r="Q122" i="4"/>
  <c r="U122" i="4"/>
  <c r="V138" i="4"/>
  <c r="R138" i="4"/>
  <c r="Q138" i="4"/>
  <c r="Z138" i="4"/>
  <c r="Y138" i="4"/>
  <c r="X138" i="4"/>
  <c r="S138" i="4"/>
  <c r="Z154" i="4"/>
  <c r="V154" i="4"/>
  <c r="U154" i="4"/>
  <c r="Y154" i="4"/>
  <c r="X154" i="4"/>
  <c r="W154" i="4"/>
  <c r="T154" i="4"/>
  <c r="S154" i="4"/>
  <c r="R154" i="4"/>
  <c r="Z170" i="4"/>
  <c r="Y170" i="4"/>
  <c r="V170" i="4"/>
  <c r="U170" i="4"/>
  <c r="T170" i="4"/>
  <c r="W170" i="4"/>
  <c r="S170" i="4"/>
  <c r="R170" i="4"/>
  <c r="Q170" i="4"/>
  <c r="X170" i="4"/>
  <c r="W186" i="4"/>
  <c r="V186" i="4"/>
  <c r="Z186" i="4"/>
  <c r="Y186" i="4"/>
  <c r="X186" i="4"/>
  <c r="U186" i="4"/>
  <c r="T186" i="4"/>
  <c r="S186" i="4"/>
  <c r="R186" i="4"/>
  <c r="Q186" i="4"/>
  <c r="W202" i="4"/>
  <c r="V202" i="4"/>
  <c r="Z202" i="4"/>
  <c r="Y202" i="4"/>
  <c r="X202" i="4"/>
  <c r="U202" i="4"/>
  <c r="T202" i="4"/>
  <c r="S202" i="4"/>
  <c r="R202" i="4"/>
  <c r="Q202" i="4"/>
  <c r="W218" i="4"/>
  <c r="V218" i="4"/>
  <c r="R218" i="4"/>
  <c r="Q218" i="4"/>
  <c r="Z218" i="4"/>
  <c r="Y218" i="4"/>
  <c r="X218" i="4"/>
  <c r="U218" i="4"/>
  <c r="T218" i="4"/>
  <c r="S218" i="4"/>
  <c r="W234" i="4"/>
  <c r="V234" i="4"/>
  <c r="X234" i="4"/>
  <c r="U234" i="4"/>
  <c r="T234" i="4"/>
  <c r="S234" i="4"/>
  <c r="R234" i="4"/>
  <c r="Q234" i="4"/>
  <c r="Z234" i="4"/>
  <c r="Y234" i="4"/>
  <c r="W250" i="4"/>
  <c r="V250" i="4"/>
  <c r="Q250" i="4"/>
  <c r="Z250" i="4"/>
  <c r="Y250" i="4"/>
  <c r="X250" i="4"/>
  <c r="U250" i="4"/>
  <c r="T250" i="4"/>
  <c r="S250" i="4"/>
  <c r="R250" i="4"/>
  <c r="W266" i="4"/>
  <c r="V266" i="4"/>
  <c r="U266" i="4"/>
  <c r="Q266" i="4"/>
  <c r="Z266" i="4"/>
  <c r="Y266" i="4"/>
  <c r="X266" i="4"/>
  <c r="T266" i="4"/>
  <c r="S266" i="4"/>
  <c r="R266" i="4"/>
  <c r="W282" i="4"/>
  <c r="V282" i="4"/>
  <c r="U282" i="4"/>
  <c r="Q282" i="4"/>
  <c r="Z282" i="4"/>
  <c r="Y282" i="4"/>
  <c r="X282" i="4"/>
  <c r="T282" i="4"/>
  <c r="S282" i="4"/>
  <c r="R282" i="4"/>
  <c r="T298" i="4"/>
  <c r="S298" i="4"/>
  <c r="R298" i="4"/>
  <c r="Q298" i="4"/>
  <c r="U298" i="4"/>
  <c r="Z298" i="4"/>
  <c r="Y298" i="4"/>
  <c r="X298" i="4"/>
  <c r="W298" i="4"/>
  <c r="V298" i="4"/>
  <c r="X314" i="4"/>
  <c r="W314" i="4"/>
  <c r="V314" i="4"/>
  <c r="U314" i="4"/>
  <c r="T314" i="4"/>
  <c r="S314" i="4"/>
  <c r="R314" i="4"/>
  <c r="Q314" i="4"/>
  <c r="Z314" i="4"/>
  <c r="Y314" i="4"/>
  <c r="Z330" i="4"/>
  <c r="Y330" i="4"/>
  <c r="X330" i="4"/>
  <c r="W330" i="4"/>
  <c r="V330" i="4"/>
  <c r="U330" i="4"/>
  <c r="T330" i="4"/>
  <c r="S330" i="4"/>
  <c r="R330" i="4"/>
  <c r="Q330" i="4"/>
  <c r="W346" i="4"/>
  <c r="Z346" i="4"/>
  <c r="Y346" i="4"/>
  <c r="X346" i="4"/>
  <c r="Q346" i="4"/>
  <c r="V346" i="4"/>
  <c r="U346" i="4"/>
  <c r="T346" i="4"/>
  <c r="S346" i="4"/>
  <c r="R346" i="4"/>
  <c r="W362" i="4"/>
  <c r="V362" i="4"/>
  <c r="X362" i="4"/>
  <c r="R362" i="4"/>
  <c r="Q362" i="4"/>
  <c r="S362" i="4"/>
  <c r="Z362" i="4"/>
  <c r="Y362" i="4"/>
  <c r="U362" i="4"/>
  <c r="T362" i="4"/>
  <c r="W378" i="4"/>
  <c r="V378" i="4"/>
  <c r="U378" i="4"/>
  <c r="T378" i="4"/>
  <c r="S378" i="4"/>
  <c r="R378" i="4"/>
  <c r="Q378" i="4"/>
  <c r="X378" i="4"/>
  <c r="Z378" i="4"/>
  <c r="Y378" i="4"/>
  <c r="W394" i="4"/>
  <c r="V394" i="4"/>
  <c r="T394" i="4"/>
  <c r="S394" i="4"/>
  <c r="R394" i="4"/>
  <c r="Q394" i="4"/>
  <c r="Z394" i="4"/>
  <c r="Y394" i="4"/>
  <c r="X394" i="4"/>
  <c r="U394" i="4"/>
  <c r="W410" i="4"/>
  <c r="V410" i="4"/>
  <c r="Z410" i="4"/>
  <c r="Y410" i="4"/>
  <c r="X410" i="4"/>
  <c r="U410" i="4"/>
  <c r="T410" i="4"/>
  <c r="R410" i="4"/>
  <c r="Q410" i="4"/>
  <c r="S410" i="4"/>
  <c r="W426" i="4"/>
  <c r="V426" i="4"/>
  <c r="Z426" i="4"/>
  <c r="Y426" i="4"/>
  <c r="X426" i="4"/>
  <c r="U426" i="4"/>
  <c r="T426" i="4"/>
  <c r="S426" i="4"/>
  <c r="R426" i="4"/>
  <c r="Q426" i="4"/>
  <c r="W442" i="4"/>
  <c r="V442" i="4"/>
  <c r="Z442" i="4"/>
  <c r="Y442" i="4"/>
  <c r="X442" i="4"/>
  <c r="U442" i="4"/>
  <c r="T442" i="4"/>
  <c r="S442" i="4"/>
  <c r="R442" i="4"/>
  <c r="Q442" i="4"/>
  <c r="W458" i="4"/>
  <c r="V458" i="4"/>
  <c r="U458" i="4"/>
  <c r="Q458" i="4"/>
  <c r="Z458" i="4"/>
  <c r="Y458" i="4"/>
  <c r="X458" i="4"/>
  <c r="T458" i="4"/>
  <c r="S458" i="4"/>
  <c r="R458" i="4"/>
  <c r="X474" i="4"/>
  <c r="Y474" i="4"/>
  <c r="W474" i="4"/>
  <c r="V474" i="4"/>
  <c r="T474" i="4"/>
  <c r="R474" i="4"/>
  <c r="Z474" i="4"/>
  <c r="U474" i="4"/>
  <c r="S474" i="4"/>
  <c r="Q474" i="4"/>
  <c r="X490" i="4"/>
  <c r="R490" i="4"/>
  <c r="Q490" i="4"/>
  <c r="T490" i="4"/>
  <c r="S490" i="4"/>
  <c r="Z490" i="4"/>
  <c r="Y490" i="4"/>
  <c r="W490" i="4"/>
  <c r="V490" i="4"/>
  <c r="U490" i="4"/>
  <c r="Q506" i="4"/>
  <c r="Z506" i="4"/>
  <c r="Y506" i="4"/>
  <c r="X506" i="4"/>
  <c r="W506" i="4"/>
  <c r="V506" i="4"/>
  <c r="U506" i="4"/>
  <c r="T506" i="4"/>
  <c r="S506" i="4"/>
  <c r="R506" i="4"/>
  <c r="X522" i="4"/>
  <c r="W522" i="4"/>
  <c r="Z522" i="4"/>
  <c r="Y522" i="4"/>
  <c r="V522" i="4"/>
  <c r="U522" i="4"/>
  <c r="T522" i="4"/>
  <c r="S522" i="4"/>
  <c r="R522" i="4"/>
  <c r="Q522" i="4"/>
  <c r="Q538" i="4"/>
  <c r="W538" i="4"/>
  <c r="V538" i="4"/>
  <c r="U538" i="4"/>
  <c r="T538" i="4"/>
  <c r="S538" i="4"/>
  <c r="R538" i="4"/>
  <c r="Z538" i="4"/>
  <c r="Y538" i="4"/>
  <c r="X538" i="4"/>
  <c r="X554" i="4"/>
  <c r="W554" i="4"/>
  <c r="V554" i="4"/>
  <c r="U554" i="4"/>
  <c r="T554" i="4"/>
  <c r="S554" i="4"/>
  <c r="R554" i="4"/>
  <c r="Q554" i="4"/>
  <c r="Y554" i="4"/>
  <c r="Z554" i="4"/>
  <c r="Z570" i="4"/>
  <c r="Y570" i="4"/>
  <c r="X570" i="4"/>
  <c r="W570" i="4"/>
  <c r="V570" i="4"/>
  <c r="U570" i="4"/>
  <c r="T570" i="4"/>
  <c r="S570" i="4"/>
  <c r="R570" i="4"/>
  <c r="Q570" i="4"/>
  <c r="W586" i="4"/>
  <c r="V586" i="4"/>
  <c r="U586" i="4"/>
  <c r="S586" i="4"/>
  <c r="Z586" i="4"/>
  <c r="Y586" i="4"/>
  <c r="X586" i="4"/>
  <c r="T586" i="4"/>
  <c r="R586" i="4"/>
  <c r="Q586" i="4"/>
  <c r="U602" i="4"/>
  <c r="T602" i="4"/>
  <c r="S602" i="4"/>
  <c r="R602" i="4"/>
  <c r="Q602" i="4"/>
  <c r="Z602" i="4"/>
  <c r="Y602" i="4"/>
  <c r="X602" i="4"/>
  <c r="W602" i="4"/>
  <c r="V602" i="4"/>
  <c r="W618" i="4"/>
  <c r="V618" i="4"/>
  <c r="U618" i="4"/>
  <c r="S618" i="4"/>
  <c r="Q618" i="4"/>
  <c r="Z618" i="4"/>
  <c r="Y618" i="4"/>
  <c r="R618" i="4"/>
  <c r="X618" i="4"/>
  <c r="T618" i="4"/>
  <c r="Q2" i="4"/>
  <c r="Z3" i="4"/>
  <c r="Q6" i="4"/>
  <c r="Z7" i="4"/>
  <c r="Y9" i="4"/>
  <c r="Y11" i="4"/>
  <c r="X17" i="4"/>
  <c r="X19" i="4"/>
  <c r="Q22" i="4"/>
  <c r="R24" i="4"/>
  <c r="X26" i="4"/>
  <c r="Y28" i="4"/>
  <c r="V33" i="4"/>
  <c r="Y35" i="4"/>
  <c r="S38" i="4"/>
  <c r="AC39" i="7" s="1"/>
  <c r="Q41" i="4"/>
  <c r="S46" i="4"/>
  <c r="W49" i="4"/>
  <c r="T53" i="4"/>
  <c r="V58" i="4"/>
  <c r="Z67" i="4"/>
  <c r="R73" i="4"/>
  <c r="V78" i="4"/>
  <c r="V82" i="4"/>
  <c r="X87" i="4"/>
  <c r="R93" i="4"/>
  <c r="R97" i="4"/>
  <c r="V102" i="4"/>
  <c r="W118" i="4"/>
  <c r="V134" i="4"/>
  <c r="X144" i="4"/>
  <c r="Z27" i="4"/>
  <c r="V27" i="4"/>
  <c r="U27" i="4"/>
  <c r="Z43" i="4"/>
  <c r="Y43" i="4"/>
  <c r="V43" i="4"/>
  <c r="U43" i="4"/>
  <c r="T43" i="4"/>
  <c r="R59" i="4"/>
  <c r="Q59" i="4"/>
  <c r="Z59" i="4"/>
  <c r="Y59" i="4"/>
  <c r="X59" i="4"/>
  <c r="W59" i="4"/>
  <c r="V59" i="4"/>
  <c r="U59" i="4"/>
  <c r="T59" i="4"/>
  <c r="S59" i="4"/>
  <c r="R75" i="4"/>
  <c r="Q75" i="4"/>
  <c r="Z75" i="4"/>
  <c r="Y75" i="4"/>
  <c r="X75" i="4"/>
  <c r="W75" i="4"/>
  <c r="V75" i="4"/>
  <c r="U75" i="4"/>
  <c r="R91" i="4"/>
  <c r="Q91" i="4"/>
  <c r="Z91" i="4"/>
  <c r="Y91" i="4"/>
  <c r="R107" i="4"/>
  <c r="Q107" i="4"/>
  <c r="V107" i="4"/>
  <c r="U107" i="4"/>
  <c r="T107" i="4"/>
  <c r="S107" i="4"/>
  <c r="R123" i="4"/>
  <c r="Q123" i="4"/>
  <c r="Z123" i="4"/>
  <c r="Y123" i="4"/>
  <c r="X123" i="4"/>
  <c r="W123" i="4"/>
  <c r="V123" i="4"/>
  <c r="U123" i="4"/>
  <c r="T123" i="4"/>
  <c r="S123" i="4"/>
  <c r="R139" i="4"/>
  <c r="Q139" i="4"/>
  <c r="Z139" i="4"/>
  <c r="Y139" i="4"/>
  <c r="X139" i="4"/>
  <c r="W139" i="4"/>
  <c r="V139" i="4"/>
  <c r="U139" i="4"/>
  <c r="T139" i="4"/>
  <c r="S139" i="4"/>
  <c r="R155" i="4"/>
  <c r="Q155" i="4"/>
  <c r="Y155" i="4"/>
  <c r="X155" i="4"/>
  <c r="W155" i="4"/>
  <c r="V155" i="4"/>
  <c r="U155" i="4"/>
  <c r="T155" i="4"/>
  <c r="S155" i="4"/>
  <c r="Z155" i="4"/>
  <c r="R171" i="4"/>
  <c r="Q171" i="4"/>
  <c r="Z171" i="4"/>
  <c r="Y171" i="4"/>
  <c r="X171" i="4"/>
  <c r="W171" i="4"/>
  <c r="V171" i="4"/>
  <c r="U171" i="4"/>
  <c r="T171" i="4"/>
  <c r="S171" i="4"/>
  <c r="R187" i="4"/>
  <c r="Q187" i="4"/>
  <c r="Z187" i="4"/>
  <c r="Y187" i="4"/>
  <c r="X187" i="4"/>
  <c r="W187" i="4"/>
  <c r="V187" i="4"/>
  <c r="U187" i="4"/>
  <c r="T187" i="4"/>
  <c r="S187" i="4"/>
  <c r="V203" i="4"/>
  <c r="U203" i="4"/>
  <c r="T203" i="4"/>
  <c r="S203" i="4"/>
  <c r="R203" i="4"/>
  <c r="Q203" i="4"/>
  <c r="Z203" i="4"/>
  <c r="Y203" i="4"/>
  <c r="X203" i="4"/>
  <c r="W203" i="4"/>
  <c r="Z219" i="4"/>
  <c r="Y219" i="4"/>
  <c r="X219" i="4"/>
  <c r="W219" i="4"/>
  <c r="V219" i="4"/>
  <c r="U219" i="4"/>
  <c r="T219" i="4"/>
  <c r="S219" i="4"/>
  <c r="R219" i="4"/>
  <c r="Q219" i="4"/>
  <c r="Z235" i="4"/>
  <c r="Y235" i="4"/>
  <c r="X235" i="4"/>
  <c r="W235" i="4"/>
  <c r="V235" i="4"/>
  <c r="U235" i="4"/>
  <c r="R235" i="4"/>
  <c r="Q235" i="4"/>
  <c r="T235" i="4"/>
  <c r="S235" i="4"/>
  <c r="W251" i="4"/>
  <c r="X251" i="4"/>
  <c r="V251" i="4"/>
  <c r="U251" i="4"/>
  <c r="T251" i="4"/>
  <c r="S251" i="4"/>
  <c r="R251" i="4"/>
  <c r="Q251" i="4"/>
  <c r="Y251" i="4"/>
  <c r="Z251" i="4"/>
  <c r="W267" i="4"/>
  <c r="X267" i="4"/>
  <c r="V267" i="4"/>
  <c r="U267" i="4"/>
  <c r="T267" i="4"/>
  <c r="S267" i="4"/>
  <c r="R267" i="4"/>
  <c r="Q267" i="4"/>
  <c r="Y267" i="4"/>
  <c r="Z267" i="4"/>
  <c r="Z283" i="4"/>
  <c r="W283" i="4"/>
  <c r="V283" i="4"/>
  <c r="T283" i="4"/>
  <c r="S283" i="4"/>
  <c r="R283" i="4"/>
  <c r="Q283" i="4"/>
  <c r="Y283" i="4"/>
  <c r="X283" i="4"/>
  <c r="U283" i="4"/>
  <c r="T299" i="4"/>
  <c r="S299" i="4"/>
  <c r="Z299" i="4"/>
  <c r="Y299" i="4"/>
  <c r="X299" i="4"/>
  <c r="W299" i="4"/>
  <c r="V299" i="4"/>
  <c r="U299" i="4"/>
  <c r="R299" i="4"/>
  <c r="Q299" i="4"/>
  <c r="T315" i="4"/>
  <c r="S315" i="4"/>
  <c r="Z315" i="4"/>
  <c r="Y315" i="4"/>
  <c r="X315" i="4"/>
  <c r="W315" i="4"/>
  <c r="V315" i="4"/>
  <c r="U315" i="4"/>
  <c r="R315" i="4"/>
  <c r="Q315" i="4"/>
  <c r="T331" i="4"/>
  <c r="S331" i="4"/>
  <c r="R331" i="4"/>
  <c r="Q331" i="4"/>
  <c r="U331" i="4"/>
  <c r="Z331" i="4"/>
  <c r="Y331" i="4"/>
  <c r="X331" i="4"/>
  <c r="W331" i="4"/>
  <c r="V331" i="4"/>
  <c r="U347" i="4"/>
  <c r="T347" i="4"/>
  <c r="Y347" i="4"/>
  <c r="X347" i="4"/>
  <c r="W347" i="4"/>
  <c r="V347" i="4"/>
  <c r="S347" i="4"/>
  <c r="R347" i="4"/>
  <c r="Q347" i="4"/>
  <c r="Z347" i="4"/>
  <c r="T363" i="4"/>
  <c r="S363" i="4"/>
  <c r="Z363" i="4"/>
  <c r="Y363" i="4"/>
  <c r="X363" i="4"/>
  <c r="W363" i="4"/>
  <c r="V363" i="4"/>
  <c r="U363" i="4"/>
  <c r="R363" i="4"/>
  <c r="Q363" i="4"/>
  <c r="X379" i="4"/>
  <c r="W379" i="4"/>
  <c r="V379" i="4"/>
  <c r="R379" i="4"/>
  <c r="Z379" i="4"/>
  <c r="Y379" i="4"/>
  <c r="U379" i="4"/>
  <c r="T379" i="4"/>
  <c r="S379" i="4"/>
  <c r="Q379" i="4"/>
  <c r="Z395" i="4"/>
  <c r="Y395" i="4"/>
  <c r="V395" i="4"/>
  <c r="U395" i="4"/>
  <c r="X395" i="4"/>
  <c r="W395" i="4"/>
  <c r="T395" i="4"/>
  <c r="S395" i="4"/>
  <c r="R395" i="4"/>
  <c r="Q395" i="4"/>
  <c r="Z411" i="4"/>
  <c r="Y411" i="4"/>
  <c r="T411" i="4"/>
  <c r="S411" i="4"/>
  <c r="R411" i="4"/>
  <c r="Q411" i="4"/>
  <c r="X411" i="4"/>
  <c r="V411" i="4"/>
  <c r="U411" i="4"/>
  <c r="W411" i="4"/>
  <c r="T427" i="4"/>
  <c r="S427" i="4"/>
  <c r="R427" i="4"/>
  <c r="Q427" i="4"/>
  <c r="Z427" i="4"/>
  <c r="Y427" i="4"/>
  <c r="X427" i="4"/>
  <c r="W427" i="4"/>
  <c r="V427" i="4"/>
  <c r="U427" i="4"/>
  <c r="X443" i="4"/>
  <c r="W443" i="4"/>
  <c r="V443" i="4"/>
  <c r="U443" i="4"/>
  <c r="T443" i="4"/>
  <c r="S443" i="4"/>
  <c r="R443" i="4"/>
  <c r="Q443" i="4"/>
  <c r="Z443" i="4"/>
  <c r="Y443" i="4"/>
  <c r="W459" i="4"/>
  <c r="Y459" i="4"/>
  <c r="X459" i="4"/>
  <c r="V459" i="4"/>
  <c r="U459" i="4"/>
  <c r="T459" i="4"/>
  <c r="S459" i="4"/>
  <c r="R459" i="4"/>
  <c r="Q459" i="4"/>
  <c r="Z459" i="4"/>
  <c r="Y475" i="4"/>
  <c r="T475" i="4"/>
  <c r="S475" i="4"/>
  <c r="R475" i="4"/>
  <c r="Q475" i="4"/>
  <c r="Z475" i="4"/>
  <c r="X475" i="4"/>
  <c r="W475" i="4"/>
  <c r="V475" i="4"/>
  <c r="U475" i="4"/>
  <c r="Y491" i="4"/>
  <c r="X491" i="4"/>
  <c r="W491" i="4"/>
  <c r="U491" i="4"/>
  <c r="S491" i="4"/>
  <c r="Z491" i="4"/>
  <c r="V491" i="4"/>
  <c r="T491" i="4"/>
  <c r="R491" i="4"/>
  <c r="Q491" i="4"/>
  <c r="V507" i="4"/>
  <c r="S507" i="4"/>
  <c r="Y507" i="4"/>
  <c r="X507" i="4"/>
  <c r="W507" i="4"/>
  <c r="U507" i="4"/>
  <c r="T507" i="4"/>
  <c r="Q507" i="4"/>
  <c r="Z507" i="4"/>
  <c r="R507" i="4"/>
  <c r="V523" i="4"/>
  <c r="U523" i="4"/>
  <c r="T523" i="4"/>
  <c r="S523" i="4"/>
  <c r="R523" i="4"/>
  <c r="Q523" i="4"/>
  <c r="Z523" i="4"/>
  <c r="Y523" i="4"/>
  <c r="X523" i="4"/>
  <c r="W523" i="4"/>
  <c r="V539" i="4"/>
  <c r="U539" i="4"/>
  <c r="T539" i="4"/>
  <c r="Z539" i="4"/>
  <c r="Y539" i="4"/>
  <c r="X539" i="4"/>
  <c r="W539" i="4"/>
  <c r="S539" i="4"/>
  <c r="R539" i="4"/>
  <c r="Q539" i="4"/>
  <c r="V555" i="4"/>
  <c r="U555" i="4"/>
  <c r="T555" i="4"/>
  <c r="X555" i="4"/>
  <c r="W555" i="4"/>
  <c r="S555" i="4"/>
  <c r="Z555" i="4"/>
  <c r="Y555" i="4"/>
  <c r="R555" i="4"/>
  <c r="Q555" i="4"/>
  <c r="V571" i="4"/>
  <c r="U571" i="4"/>
  <c r="T571" i="4"/>
  <c r="R571" i="4"/>
  <c r="Y571" i="4"/>
  <c r="X571" i="4"/>
  <c r="W571" i="4"/>
  <c r="Z571" i="4"/>
  <c r="S571" i="4"/>
  <c r="Q571" i="4"/>
  <c r="V587" i="4"/>
  <c r="U587" i="4"/>
  <c r="T587" i="4"/>
  <c r="R587" i="4"/>
  <c r="Z587" i="4"/>
  <c r="Y587" i="4"/>
  <c r="X587" i="4"/>
  <c r="W587" i="4"/>
  <c r="S587" i="4"/>
  <c r="Q587" i="4"/>
  <c r="V603" i="4"/>
  <c r="U603" i="4"/>
  <c r="T603" i="4"/>
  <c r="R603" i="4"/>
  <c r="Y603" i="4"/>
  <c r="X603" i="4"/>
  <c r="W603" i="4"/>
  <c r="Q603" i="4"/>
  <c r="Z603" i="4"/>
  <c r="S603" i="4"/>
  <c r="V619" i="4"/>
  <c r="U619" i="4"/>
  <c r="T619" i="4"/>
  <c r="R619" i="4"/>
  <c r="Z619" i="4"/>
  <c r="Y619" i="4"/>
  <c r="X619" i="4"/>
  <c r="W619" i="4"/>
  <c r="S619" i="4"/>
  <c r="Q619" i="4"/>
  <c r="R2" i="4"/>
  <c r="R6" i="4"/>
  <c r="Q8" i="4"/>
  <c r="Q10" i="4"/>
  <c r="Z11" i="4"/>
  <c r="Y17" i="4"/>
  <c r="Y19" i="4"/>
  <c r="R22" i="4"/>
  <c r="U24" i="4"/>
  <c r="Y26" i="4"/>
  <c r="V31" i="4"/>
  <c r="W33" i="4"/>
  <c r="S36" i="4"/>
  <c r="T38" i="4"/>
  <c r="AD39" i="7" s="1"/>
  <c r="R41" i="4"/>
  <c r="W43" i="4"/>
  <c r="T46" i="4"/>
  <c r="X49" i="4"/>
  <c r="W54" i="4"/>
  <c r="W58" i="4"/>
  <c r="Q64" i="4"/>
  <c r="S69" i="4"/>
  <c r="S73" i="4"/>
  <c r="W78" i="4"/>
  <c r="Y83" i="4"/>
  <c r="Q88" i="4"/>
  <c r="S93" i="4"/>
  <c r="U98" i="4"/>
  <c r="W102" i="4"/>
  <c r="Y107" i="4"/>
  <c r="Q113" i="4"/>
  <c r="X118" i="4"/>
  <c r="W134" i="4"/>
  <c r="Y144" i="4"/>
  <c r="R4" i="4"/>
  <c r="Q4" i="4"/>
  <c r="R12" i="4"/>
  <c r="Q12" i="4"/>
  <c r="R28" i="4"/>
  <c r="Q28" i="4"/>
  <c r="R44" i="4"/>
  <c r="Q44" i="4"/>
  <c r="Z44" i="4"/>
  <c r="X60" i="4"/>
  <c r="W60" i="4"/>
  <c r="Z60" i="4"/>
  <c r="Y60" i="4"/>
  <c r="X76" i="4"/>
  <c r="W76" i="4"/>
  <c r="T76" i="4"/>
  <c r="S76" i="4"/>
  <c r="R76" i="4"/>
  <c r="Q76" i="4"/>
  <c r="X92" i="4"/>
  <c r="W92" i="4"/>
  <c r="Z92" i="4"/>
  <c r="Y92" i="4"/>
  <c r="V92" i="4"/>
  <c r="U92" i="4"/>
  <c r="T92" i="4"/>
  <c r="S92" i="4"/>
  <c r="R92" i="4"/>
  <c r="Q92" i="4"/>
  <c r="X108" i="4"/>
  <c r="W108" i="4"/>
  <c r="Z108" i="4"/>
  <c r="Y108" i="4"/>
  <c r="V108" i="4"/>
  <c r="U108" i="4"/>
  <c r="T108" i="4"/>
  <c r="S108" i="4"/>
  <c r="X124" i="4"/>
  <c r="W124" i="4"/>
  <c r="R124" i="4"/>
  <c r="T124" i="4"/>
  <c r="S124" i="4"/>
  <c r="Q124" i="4"/>
  <c r="U124" i="4"/>
  <c r="X140" i="4"/>
  <c r="W140" i="4"/>
  <c r="V140" i="4"/>
  <c r="R140" i="4"/>
  <c r="Q140" i="4"/>
  <c r="Z140" i="4"/>
  <c r="S140" i="4"/>
  <c r="X156" i="4"/>
  <c r="W156" i="4"/>
  <c r="V156" i="4"/>
  <c r="R156" i="4"/>
  <c r="Q156" i="4"/>
  <c r="Z156" i="4"/>
  <c r="Y156" i="4"/>
  <c r="U156" i="4"/>
  <c r="T156" i="4"/>
  <c r="S156" i="4"/>
  <c r="X172" i="4"/>
  <c r="W172" i="4"/>
  <c r="V172" i="4"/>
  <c r="U172" i="4"/>
  <c r="R172" i="4"/>
  <c r="Q172" i="4"/>
  <c r="Z172" i="4"/>
  <c r="Y172" i="4"/>
  <c r="T172" i="4"/>
  <c r="S172" i="4"/>
  <c r="S188" i="4"/>
  <c r="R188" i="4"/>
  <c r="Z188" i="4"/>
  <c r="Y188" i="4"/>
  <c r="X188" i="4"/>
  <c r="W188" i="4"/>
  <c r="V188" i="4"/>
  <c r="U188" i="4"/>
  <c r="T188" i="4"/>
  <c r="Q188" i="4"/>
  <c r="S204" i="4"/>
  <c r="R204" i="4"/>
  <c r="Z204" i="4"/>
  <c r="Y204" i="4"/>
  <c r="X204" i="4"/>
  <c r="W204" i="4"/>
  <c r="V204" i="4"/>
  <c r="U204" i="4"/>
  <c r="T204" i="4"/>
  <c r="Q204" i="4"/>
  <c r="S220" i="4"/>
  <c r="R220" i="4"/>
  <c r="Z220" i="4"/>
  <c r="Y220" i="4"/>
  <c r="V220" i="4"/>
  <c r="U220" i="4"/>
  <c r="T220" i="4"/>
  <c r="Q220" i="4"/>
  <c r="X220" i="4"/>
  <c r="W220" i="4"/>
  <c r="S236" i="4"/>
  <c r="R236" i="4"/>
  <c r="V236" i="4"/>
  <c r="U236" i="4"/>
  <c r="T236" i="4"/>
  <c r="Q236" i="4"/>
  <c r="Z236" i="4"/>
  <c r="Y236" i="4"/>
  <c r="X236" i="4"/>
  <c r="W236" i="4"/>
  <c r="S252" i="4"/>
  <c r="R252" i="4"/>
  <c r="Z252" i="4"/>
  <c r="Y252" i="4"/>
  <c r="X252" i="4"/>
  <c r="W252" i="4"/>
  <c r="V252" i="4"/>
  <c r="U252" i="4"/>
  <c r="T252" i="4"/>
  <c r="Q252" i="4"/>
  <c r="S268" i="4"/>
  <c r="R268" i="4"/>
  <c r="Q268" i="4"/>
  <c r="Z268" i="4"/>
  <c r="Y268" i="4"/>
  <c r="X268" i="4"/>
  <c r="W268" i="4"/>
  <c r="V268" i="4"/>
  <c r="U268" i="4"/>
  <c r="T268" i="4"/>
  <c r="S284" i="4"/>
  <c r="R284" i="4"/>
  <c r="Q284" i="4"/>
  <c r="Z284" i="4"/>
  <c r="Y284" i="4"/>
  <c r="X284" i="4"/>
  <c r="W284" i="4"/>
  <c r="V284" i="4"/>
  <c r="U284" i="4"/>
  <c r="T284" i="4"/>
  <c r="Z300" i="4"/>
  <c r="Y300" i="4"/>
  <c r="R300" i="4"/>
  <c r="Q300" i="4"/>
  <c r="X300" i="4"/>
  <c r="W300" i="4"/>
  <c r="V300" i="4"/>
  <c r="U300" i="4"/>
  <c r="T300" i="4"/>
  <c r="S300" i="4"/>
  <c r="Z316" i="4"/>
  <c r="Y316" i="4"/>
  <c r="V316" i="4"/>
  <c r="U316" i="4"/>
  <c r="T316" i="4"/>
  <c r="S316" i="4"/>
  <c r="R316" i="4"/>
  <c r="Q316" i="4"/>
  <c r="W316" i="4"/>
  <c r="X316" i="4"/>
  <c r="Z332" i="4"/>
  <c r="Y332" i="4"/>
  <c r="X332" i="4"/>
  <c r="W332" i="4"/>
  <c r="V332" i="4"/>
  <c r="U332" i="4"/>
  <c r="T332" i="4"/>
  <c r="S332" i="4"/>
  <c r="R332" i="4"/>
  <c r="Q332" i="4"/>
  <c r="S348" i="4"/>
  <c r="Z348" i="4"/>
  <c r="Y348" i="4"/>
  <c r="X348" i="4"/>
  <c r="W348" i="4"/>
  <c r="V348" i="4"/>
  <c r="U348" i="4"/>
  <c r="T348" i="4"/>
  <c r="R348" i="4"/>
  <c r="Q348" i="4"/>
  <c r="S364" i="4"/>
  <c r="R364" i="4"/>
  <c r="V364" i="4"/>
  <c r="U364" i="4"/>
  <c r="T364" i="4"/>
  <c r="Q364" i="4"/>
  <c r="Z364" i="4"/>
  <c r="Y364" i="4"/>
  <c r="X364" i="4"/>
  <c r="W364" i="4"/>
  <c r="S380" i="4"/>
  <c r="R380" i="4"/>
  <c r="Z380" i="4"/>
  <c r="Y380" i="4"/>
  <c r="X380" i="4"/>
  <c r="W380" i="4"/>
  <c r="V380" i="4"/>
  <c r="U380" i="4"/>
  <c r="T380" i="4"/>
  <c r="Q380" i="4"/>
  <c r="S396" i="4"/>
  <c r="R396" i="4"/>
  <c r="T396" i="4"/>
  <c r="Q396" i="4"/>
  <c r="U396" i="4"/>
  <c r="Z396" i="4"/>
  <c r="Y396" i="4"/>
  <c r="V396" i="4"/>
  <c r="X396" i="4"/>
  <c r="W396" i="4"/>
  <c r="S412" i="4"/>
  <c r="R412" i="4"/>
  <c r="X412" i="4"/>
  <c r="W412" i="4"/>
  <c r="V412" i="4"/>
  <c r="U412" i="4"/>
  <c r="T412" i="4"/>
  <c r="Q412" i="4"/>
  <c r="Z412" i="4"/>
  <c r="Y412" i="4"/>
  <c r="S428" i="4"/>
  <c r="R428" i="4"/>
  <c r="Z428" i="4"/>
  <c r="Y428" i="4"/>
  <c r="X428" i="4"/>
  <c r="W428" i="4"/>
  <c r="V428" i="4"/>
  <c r="U428" i="4"/>
  <c r="T428" i="4"/>
  <c r="Q428" i="4"/>
  <c r="S444" i="4"/>
  <c r="R444" i="4"/>
  <c r="Z444" i="4"/>
  <c r="Y444" i="4"/>
  <c r="X444" i="4"/>
  <c r="W444" i="4"/>
  <c r="V444" i="4"/>
  <c r="U444" i="4"/>
  <c r="T444" i="4"/>
  <c r="Q444" i="4"/>
  <c r="S460" i="4"/>
  <c r="R460" i="4"/>
  <c r="Q460" i="4"/>
  <c r="Z460" i="4"/>
  <c r="Y460" i="4"/>
  <c r="T460" i="4"/>
  <c r="X460" i="4"/>
  <c r="W460" i="4"/>
  <c r="V460" i="4"/>
  <c r="U460" i="4"/>
  <c r="T476" i="4"/>
  <c r="V476" i="4"/>
  <c r="U476" i="4"/>
  <c r="S476" i="4"/>
  <c r="Q476" i="4"/>
  <c r="Z476" i="4"/>
  <c r="Y476" i="4"/>
  <c r="X476" i="4"/>
  <c r="W476" i="4"/>
  <c r="R476" i="4"/>
  <c r="T492" i="4"/>
  <c r="Z492" i="4"/>
  <c r="W492" i="4"/>
  <c r="V492" i="4"/>
  <c r="U492" i="4"/>
  <c r="S492" i="4"/>
  <c r="R492" i="4"/>
  <c r="Q492" i="4"/>
  <c r="Y492" i="4"/>
  <c r="X492" i="4"/>
  <c r="Z508" i="4"/>
  <c r="Y508" i="4"/>
  <c r="X508" i="4"/>
  <c r="W508" i="4"/>
  <c r="V508" i="4"/>
  <c r="U508" i="4"/>
  <c r="T508" i="4"/>
  <c r="S508" i="4"/>
  <c r="R508" i="4"/>
  <c r="Q508" i="4"/>
  <c r="V524" i="4"/>
  <c r="U524" i="4"/>
  <c r="Z524" i="4"/>
  <c r="Y524" i="4"/>
  <c r="X524" i="4"/>
  <c r="W524" i="4"/>
  <c r="T524" i="4"/>
  <c r="R524" i="4"/>
  <c r="Q524" i="4"/>
  <c r="S524" i="4"/>
  <c r="Z540" i="4"/>
  <c r="X540" i="4"/>
  <c r="W540" i="4"/>
  <c r="V540" i="4"/>
  <c r="U540" i="4"/>
  <c r="T540" i="4"/>
  <c r="S540" i="4"/>
  <c r="R540" i="4"/>
  <c r="Q540" i="4"/>
  <c r="Y540" i="4"/>
  <c r="Z556" i="4"/>
  <c r="Y556" i="4"/>
  <c r="X556" i="4"/>
  <c r="W556" i="4"/>
  <c r="V556" i="4"/>
  <c r="U556" i="4"/>
  <c r="T556" i="4"/>
  <c r="S556" i="4"/>
  <c r="R556" i="4"/>
  <c r="Q556" i="4"/>
  <c r="Z572" i="4"/>
  <c r="X572" i="4"/>
  <c r="S572" i="4"/>
  <c r="R572" i="4"/>
  <c r="Q572" i="4"/>
  <c r="Y572" i="4"/>
  <c r="W572" i="4"/>
  <c r="V572" i="4"/>
  <c r="U572" i="4"/>
  <c r="T572" i="4"/>
  <c r="Z588" i="4"/>
  <c r="X588" i="4"/>
  <c r="W588" i="4"/>
  <c r="V588" i="4"/>
  <c r="U588" i="4"/>
  <c r="S588" i="4"/>
  <c r="Q588" i="4"/>
  <c r="Y588" i="4"/>
  <c r="T588" i="4"/>
  <c r="R588" i="4"/>
  <c r="Z604" i="4"/>
  <c r="X604" i="4"/>
  <c r="Y604" i="4"/>
  <c r="W604" i="4"/>
  <c r="V604" i="4"/>
  <c r="U604" i="4"/>
  <c r="T604" i="4"/>
  <c r="S604" i="4"/>
  <c r="R604" i="4"/>
  <c r="Q604" i="4"/>
  <c r="Z620" i="4"/>
  <c r="X620" i="4"/>
  <c r="W620" i="4"/>
  <c r="V620" i="4"/>
  <c r="U620" i="4"/>
  <c r="S620" i="4"/>
  <c r="Q620" i="4"/>
  <c r="Y620" i="4"/>
  <c r="T620" i="4"/>
  <c r="R620" i="4"/>
  <c r="S2" i="4"/>
  <c r="T4" i="4"/>
  <c r="S6" i="4"/>
  <c r="R8" i="4"/>
  <c r="R10" i="4"/>
  <c r="S12" i="4"/>
  <c r="R14" i="4"/>
  <c r="Q16" i="4"/>
  <c r="Q18" i="4"/>
  <c r="S20" i="4"/>
  <c r="S22" i="4"/>
  <c r="V24" i="4"/>
  <c r="Z26" i="4"/>
  <c r="W31" i="4"/>
  <c r="X33" i="4"/>
  <c r="T36" i="4"/>
  <c r="U38" i="4"/>
  <c r="AE39" i="7" s="1"/>
  <c r="S41" i="4"/>
  <c r="X43" i="4"/>
  <c r="U46" i="4"/>
  <c r="Y49" i="4"/>
  <c r="X54" i="4"/>
  <c r="X58" i="4"/>
  <c r="R64" i="4"/>
  <c r="T69" i="4"/>
  <c r="T73" i="4"/>
  <c r="X78" i="4"/>
  <c r="Z83" i="4"/>
  <c r="R88" i="4"/>
  <c r="V98" i="4"/>
  <c r="X102" i="4"/>
  <c r="Z107" i="4"/>
  <c r="R113" i="4"/>
  <c r="Y118" i="4"/>
  <c r="W126" i="4"/>
  <c r="X134" i="4"/>
  <c r="S147" i="4"/>
  <c r="X13" i="4"/>
  <c r="W13" i="4"/>
  <c r="R13" i="4"/>
  <c r="X29" i="4"/>
  <c r="AG30" i="7" s="1"/>
  <c r="W29" i="4"/>
  <c r="AF30" i="7" s="1"/>
  <c r="V29" i="4"/>
  <c r="R29" i="4"/>
  <c r="AB30" i="7" s="1"/>
  <c r="Q29" i="4"/>
  <c r="AA30" i="7" s="1"/>
  <c r="X45" i="4"/>
  <c r="W45" i="4"/>
  <c r="V45" i="4"/>
  <c r="U45" i="4"/>
  <c r="R45" i="4"/>
  <c r="Q45" i="4"/>
  <c r="Z93" i="4"/>
  <c r="Y93" i="4"/>
  <c r="X93" i="4"/>
  <c r="W93" i="4"/>
  <c r="T109" i="4"/>
  <c r="S109" i="4"/>
  <c r="R109" i="4"/>
  <c r="Q109" i="4"/>
  <c r="X125" i="4"/>
  <c r="Z125" i="4"/>
  <c r="Y125" i="4"/>
  <c r="W125" i="4"/>
  <c r="V125" i="4"/>
  <c r="U125" i="4"/>
  <c r="T125" i="4"/>
  <c r="S125" i="4"/>
  <c r="R125" i="4"/>
  <c r="X141" i="4"/>
  <c r="Z141" i="4"/>
  <c r="Y141" i="4"/>
  <c r="W141" i="4"/>
  <c r="V141" i="4"/>
  <c r="U141" i="4"/>
  <c r="T141" i="4"/>
  <c r="S141" i="4"/>
  <c r="R141" i="4"/>
  <c r="Q141" i="4"/>
  <c r="X157" i="4"/>
  <c r="W157" i="4"/>
  <c r="Z157" i="4"/>
  <c r="Y157" i="4"/>
  <c r="V157" i="4"/>
  <c r="U157" i="4"/>
  <c r="T157" i="4"/>
  <c r="S157" i="4"/>
  <c r="R157" i="4"/>
  <c r="Q157" i="4"/>
  <c r="Y173" i="4"/>
  <c r="X173" i="4"/>
  <c r="W173" i="4"/>
  <c r="V173" i="4"/>
  <c r="T173" i="4"/>
  <c r="S173" i="4"/>
  <c r="R173" i="4"/>
  <c r="Q173" i="4"/>
  <c r="Z173" i="4"/>
  <c r="U173" i="4"/>
  <c r="Y189" i="4"/>
  <c r="X189" i="4"/>
  <c r="Z189" i="4"/>
  <c r="W189" i="4"/>
  <c r="V189" i="4"/>
  <c r="U189" i="4"/>
  <c r="T189" i="4"/>
  <c r="S189" i="4"/>
  <c r="R189" i="4"/>
  <c r="Q189" i="4"/>
  <c r="Y205" i="4"/>
  <c r="X205" i="4"/>
  <c r="T205" i="4"/>
  <c r="S205" i="4"/>
  <c r="R205" i="4"/>
  <c r="Q205" i="4"/>
  <c r="Z205" i="4"/>
  <c r="W205" i="4"/>
  <c r="V205" i="4"/>
  <c r="U205" i="4"/>
  <c r="Y221" i="4"/>
  <c r="X221" i="4"/>
  <c r="Z221" i="4"/>
  <c r="W221" i="4"/>
  <c r="V221" i="4"/>
  <c r="U221" i="4"/>
  <c r="T221" i="4"/>
  <c r="S221" i="4"/>
  <c r="R221" i="4"/>
  <c r="Q221" i="4"/>
  <c r="Y237" i="4"/>
  <c r="X237" i="4"/>
  <c r="Z237" i="4"/>
  <c r="W237" i="4"/>
  <c r="V237" i="4"/>
  <c r="U237" i="4"/>
  <c r="T237" i="4"/>
  <c r="S237" i="4"/>
  <c r="R237" i="4"/>
  <c r="Q237" i="4"/>
  <c r="Y253" i="4"/>
  <c r="X253" i="4"/>
  <c r="S253" i="4"/>
  <c r="W253" i="4"/>
  <c r="V253" i="4"/>
  <c r="U253" i="4"/>
  <c r="T253" i="4"/>
  <c r="R253" i="4"/>
  <c r="Q253" i="4"/>
  <c r="Z253" i="4"/>
  <c r="Y269" i="4"/>
  <c r="X269" i="4"/>
  <c r="W269" i="4"/>
  <c r="S269" i="4"/>
  <c r="Z269" i="4"/>
  <c r="V269" i="4"/>
  <c r="U269" i="4"/>
  <c r="T269" i="4"/>
  <c r="R269" i="4"/>
  <c r="Q269" i="4"/>
  <c r="Y285" i="4"/>
  <c r="X285" i="4"/>
  <c r="W285" i="4"/>
  <c r="V285" i="4"/>
  <c r="S285" i="4"/>
  <c r="R285" i="4"/>
  <c r="Z285" i="4"/>
  <c r="U285" i="4"/>
  <c r="T285" i="4"/>
  <c r="Q285" i="4"/>
  <c r="Z301" i="4"/>
  <c r="Y301" i="4"/>
  <c r="X301" i="4"/>
  <c r="W301" i="4"/>
  <c r="V301" i="4"/>
  <c r="U301" i="4"/>
  <c r="T301" i="4"/>
  <c r="S301" i="4"/>
  <c r="R301" i="4"/>
  <c r="Q301" i="4"/>
  <c r="Z317" i="4"/>
  <c r="Y317" i="4"/>
  <c r="X317" i="4"/>
  <c r="W317" i="4"/>
  <c r="V317" i="4"/>
  <c r="U317" i="4"/>
  <c r="T317" i="4"/>
  <c r="S317" i="4"/>
  <c r="R317" i="4"/>
  <c r="Q317" i="4"/>
  <c r="R333" i="4"/>
  <c r="Q333" i="4"/>
  <c r="Z333" i="4"/>
  <c r="Y333" i="4"/>
  <c r="X333" i="4"/>
  <c r="W333" i="4"/>
  <c r="V333" i="4"/>
  <c r="U333" i="4"/>
  <c r="T333" i="4"/>
  <c r="S333" i="4"/>
  <c r="Y349" i="4"/>
  <c r="R349" i="4"/>
  <c r="Q349" i="4"/>
  <c r="X349" i="4"/>
  <c r="W349" i="4"/>
  <c r="V349" i="4"/>
  <c r="U349" i="4"/>
  <c r="T349" i="4"/>
  <c r="S349" i="4"/>
  <c r="Z349" i="4"/>
  <c r="Y365" i="4"/>
  <c r="X365" i="4"/>
  <c r="R365" i="4"/>
  <c r="Q365" i="4"/>
  <c r="Z365" i="4"/>
  <c r="W365" i="4"/>
  <c r="V365" i="4"/>
  <c r="U365" i="4"/>
  <c r="T365" i="4"/>
  <c r="S365" i="4"/>
  <c r="Y381" i="4"/>
  <c r="X381" i="4"/>
  <c r="V381" i="4"/>
  <c r="U381" i="4"/>
  <c r="T381" i="4"/>
  <c r="Z381" i="4"/>
  <c r="Q381" i="4"/>
  <c r="W381" i="4"/>
  <c r="S381" i="4"/>
  <c r="R381" i="4"/>
  <c r="Y397" i="4"/>
  <c r="X397" i="4"/>
  <c r="Z397" i="4"/>
  <c r="W397" i="4"/>
  <c r="T397" i="4"/>
  <c r="S397" i="4"/>
  <c r="V397" i="4"/>
  <c r="U397" i="4"/>
  <c r="R397" i="4"/>
  <c r="Q397" i="4"/>
  <c r="Y413" i="4"/>
  <c r="X413" i="4"/>
  <c r="Z413" i="4"/>
  <c r="W413" i="4"/>
  <c r="V413" i="4"/>
  <c r="U413" i="4"/>
  <c r="T413" i="4"/>
  <c r="S413" i="4"/>
  <c r="R413" i="4"/>
  <c r="Q413" i="4"/>
  <c r="Y429" i="4"/>
  <c r="X429" i="4"/>
  <c r="R429" i="4"/>
  <c r="Q429" i="4"/>
  <c r="T429" i="4"/>
  <c r="S429" i="4"/>
  <c r="Z429" i="4"/>
  <c r="W429" i="4"/>
  <c r="V429" i="4"/>
  <c r="U429" i="4"/>
  <c r="Y445" i="4"/>
  <c r="X445" i="4"/>
  <c r="V445" i="4"/>
  <c r="U445" i="4"/>
  <c r="T445" i="4"/>
  <c r="S445" i="4"/>
  <c r="R445" i="4"/>
  <c r="Q445" i="4"/>
  <c r="Z445" i="4"/>
  <c r="W445" i="4"/>
  <c r="Y461" i="4"/>
  <c r="X461" i="4"/>
  <c r="W461" i="4"/>
  <c r="S461" i="4"/>
  <c r="Z461" i="4"/>
  <c r="V461" i="4"/>
  <c r="U461" i="4"/>
  <c r="T461" i="4"/>
  <c r="R461" i="4"/>
  <c r="Q461" i="4"/>
  <c r="Z477" i="4"/>
  <c r="X477" i="4"/>
  <c r="V477" i="4"/>
  <c r="W477" i="4"/>
  <c r="U477" i="4"/>
  <c r="T477" i="4"/>
  <c r="S477" i="4"/>
  <c r="R477" i="4"/>
  <c r="Q477" i="4"/>
  <c r="Y477" i="4"/>
  <c r="Z493" i="4"/>
  <c r="V493" i="4"/>
  <c r="U493" i="4"/>
  <c r="T493" i="4"/>
  <c r="R493" i="4"/>
  <c r="Y493" i="4"/>
  <c r="X493" i="4"/>
  <c r="Q493" i="4"/>
  <c r="W493" i="4"/>
  <c r="S493" i="4"/>
  <c r="R509" i="4"/>
  <c r="Q509" i="4"/>
  <c r="X509" i="4"/>
  <c r="W509" i="4"/>
  <c r="V509" i="4"/>
  <c r="U509" i="4"/>
  <c r="T509" i="4"/>
  <c r="Z509" i="4"/>
  <c r="Y509" i="4"/>
  <c r="S509" i="4"/>
  <c r="R525" i="4"/>
  <c r="Q525" i="4"/>
  <c r="V525" i="4"/>
  <c r="U525" i="4"/>
  <c r="T525" i="4"/>
  <c r="S525" i="4"/>
  <c r="Z525" i="4"/>
  <c r="Y525" i="4"/>
  <c r="X525" i="4"/>
  <c r="W525" i="4"/>
  <c r="R541" i="4"/>
  <c r="Q541" i="4"/>
  <c r="Y541" i="4"/>
  <c r="X541" i="4"/>
  <c r="Z541" i="4"/>
  <c r="V541" i="4"/>
  <c r="U541" i="4"/>
  <c r="T541" i="4"/>
  <c r="S541" i="4"/>
  <c r="W541" i="4"/>
  <c r="R557" i="4"/>
  <c r="Q557" i="4"/>
  <c r="W557" i="4"/>
  <c r="V557" i="4"/>
  <c r="U557" i="4"/>
  <c r="S557" i="4"/>
  <c r="Z557" i="4"/>
  <c r="Y557" i="4"/>
  <c r="X557" i="4"/>
  <c r="T557" i="4"/>
  <c r="R573" i="4"/>
  <c r="Q573" i="4"/>
  <c r="Y573" i="4"/>
  <c r="X573" i="4"/>
  <c r="W573" i="4"/>
  <c r="Z573" i="4"/>
  <c r="V573" i="4"/>
  <c r="U573" i="4"/>
  <c r="T573" i="4"/>
  <c r="S573" i="4"/>
  <c r="R589" i="4"/>
  <c r="Q589" i="4"/>
  <c r="Z589" i="4"/>
  <c r="Y589" i="4"/>
  <c r="X589" i="4"/>
  <c r="W589" i="4"/>
  <c r="V589" i="4"/>
  <c r="U589" i="4"/>
  <c r="T589" i="4"/>
  <c r="S589" i="4"/>
  <c r="R605" i="4"/>
  <c r="Q605" i="4"/>
  <c r="Y605" i="4"/>
  <c r="X605" i="4"/>
  <c r="W605" i="4"/>
  <c r="U605" i="4"/>
  <c r="S605" i="4"/>
  <c r="Z605" i="4"/>
  <c r="V605" i="4"/>
  <c r="T605" i="4"/>
  <c r="R621" i="4"/>
  <c r="Q621" i="4"/>
  <c r="Z621" i="4"/>
  <c r="Y621" i="4"/>
  <c r="X621" i="4"/>
  <c r="W621" i="4"/>
  <c r="V621" i="4"/>
  <c r="U621" i="4"/>
  <c r="T621" i="4"/>
  <c r="S621" i="4"/>
  <c r="T2" i="4"/>
  <c r="U4" i="4"/>
  <c r="T6" i="4"/>
  <c r="S8" i="4"/>
  <c r="S10" i="4"/>
  <c r="T12" i="4"/>
  <c r="S14" i="4"/>
  <c r="R16" i="4"/>
  <c r="R18" i="4"/>
  <c r="T20" i="4"/>
  <c r="T22" i="4"/>
  <c r="W24" i="4"/>
  <c r="Q27" i="4"/>
  <c r="T29" i="4"/>
  <c r="AD30" i="7" s="1"/>
  <c r="X31" i="4"/>
  <c r="Q34" i="4"/>
  <c r="U36" i="4"/>
  <c r="V38" i="4"/>
  <c r="T41" i="4"/>
  <c r="S44" i="4"/>
  <c r="T50" i="4"/>
  <c r="Y54" i="4"/>
  <c r="Q60" i="4"/>
  <c r="S64" i="4"/>
  <c r="U69" i="4"/>
  <c r="W74" i="4"/>
  <c r="Q84" i="4"/>
  <c r="S89" i="4"/>
  <c r="U93" i="4"/>
  <c r="W98" i="4"/>
  <c r="Q104" i="4"/>
  <c r="Q108" i="4"/>
  <c r="S113" i="4"/>
  <c r="Z118" i="4"/>
  <c r="U136" i="4"/>
  <c r="T149" i="4"/>
  <c r="Z77" i="4"/>
  <c r="Y77" i="4"/>
  <c r="X77" i="4"/>
  <c r="W77" i="4"/>
  <c r="V77" i="4"/>
  <c r="U77" i="4"/>
  <c r="T77" i="4"/>
  <c r="S77" i="4"/>
  <c r="X30" i="4"/>
  <c r="W30" i="4"/>
  <c r="Y46" i="4"/>
  <c r="X46" i="4"/>
  <c r="W46" i="4"/>
  <c r="V46" i="4"/>
  <c r="T62" i="4"/>
  <c r="S62" i="4"/>
  <c r="Z62" i="4"/>
  <c r="Y62" i="4"/>
  <c r="X62" i="4"/>
  <c r="W62" i="4"/>
  <c r="T78" i="4"/>
  <c r="S78" i="4"/>
  <c r="R78" i="4"/>
  <c r="Q78" i="4"/>
  <c r="T94" i="4"/>
  <c r="S94" i="4"/>
  <c r="X94" i="4"/>
  <c r="W94" i="4"/>
  <c r="V94" i="4"/>
  <c r="U94" i="4"/>
  <c r="R94" i="4"/>
  <c r="Q94" i="4"/>
  <c r="T110" i="4"/>
  <c r="S110" i="4"/>
  <c r="Z110" i="4"/>
  <c r="Y110" i="4"/>
  <c r="X110" i="4"/>
  <c r="W110" i="4"/>
  <c r="V110" i="4"/>
  <c r="U110" i="4"/>
  <c r="R110" i="4"/>
  <c r="Q110" i="4"/>
  <c r="T126" i="4"/>
  <c r="S126" i="4"/>
  <c r="U126" i="4"/>
  <c r="R126" i="4"/>
  <c r="Q126" i="4"/>
  <c r="V126" i="4"/>
  <c r="T142" i="4"/>
  <c r="S142" i="4"/>
  <c r="R142" i="4"/>
  <c r="U142" i="4"/>
  <c r="Q142" i="4"/>
  <c r="Z142" i="4"/>
  <c r="V142" i="4"/>
  <c r="T158" i="4"/>
  <c r="S158" i="4"/>
  <c r="R158" i="4"/>
  <c r="U158" i="4"/>
  <c r="Q158" i="4"/>
  <c r="Z158" i="4"/>
  <c r="Y158" i="4"/>
  <c r="X158" i="4"/>
  <c r="W158" i="4"/>
  <c r="V158" i="4"/>
  <c r="T174" i="4"/>
  <c r="S174" i="4"/>
  <c r="R174" i="4"/>
  <c r="Q174" i="4"/>
  <c r="Z174" i="4"/>
  <c r="Y174" i="4"/>
  <c r="X174" i="4"/>
  <c r="W174" i="4"/>
  <c r="V174" i="4"/>
  <c r="U174" i="4"/>
  <c r="X190" i="4"/>
  <c r="W190" i="4"/>
  <c r="V190" i="4"/>
  <c r="U190" i="4"/>
  <c r="T190" i="4"/>
  <c r="S190" i="4"/>
  <c r="R190" i="4"/>
  <c r="Q190" i="4"/>
  <c r="Z190" i="4"/>
  <c r="Y190" i="4"/>
  <c r="Z206" i="4"/>
  <c r="Y206" i="4"/>
  <c r="X206" i="4"/>
  <c r="W206" i="4"/>
  <c r="V206" i="4"/>
  <c r="U206" i="4"/>
  <c r="T206" i="4"/>
  <c r="S206" i="4"/>
  <c r="R206" i="4"/>
  <c r="Q206" i="4"/>
  <c r="Z222" i="4"/>
  <c r="Y222" i="4"/>
  <c r="X222" i="4"/>
  <c r="W222" i="4"/>
  <c r="V222" i="4"/>
  <c r="U222" i="4"/>
  <c r="T222" i="4"/>
  <c r="S222" i="4"/>
  <c r="R222" i="4"/>
  <c r="Q222" i="4"/>
  <c r="T238" i="4"/>
  <c r="S238" i="4"/>
  <c r="R238" i="4"/>
  <c r="Q238" i="4"/>
  <c r="Z238" i="4"/>
  <c r="Y238" i="4"/>
  <c r="X238" i="4"/>
  <c r="W238" i="4"/>
  <c r="V238" i="4"/>
  <c r="U238" i="4"/>
  <c r="Y254" i="4"/>
  <c r="Z254" i="4"/>
  <c r="X254" i="4"/>
  <c r="W254" i="4"/>
  <c r="V254" i="4"/>
  <c r="U254" i="4"/>
  <c r="T254" i="4"/>
  <c r="R254" i="4"/>
  <c r="Q254" i="4"/>
  <c r="S254" i="4"/>
  <c r="Y270" i="4"/>
  <c r="Q270" i="4"/>
  <c r="Z270" i="4"/>
  <c r="X270" i="4"/>
  <c r="W270" i="4"/>
  <c r="V270" i="4"/>
  <c r="R270" i="4"/>
  <c r="U270" i="4"/>
  <c r="T270" i="4"/>
  <c r="S270" i="4"/>
  <c r="Y286" i="4"/>
  <c r="X286" i="4"/>
  <c r="R286" i="4"/>
  <c r="Q286" i="4"/>
  <c r="Z286" i="4"/>
  <c r="W286" i="4"/>
  <c r="V286" i="4"/>
  <c r="U286" i="4"/>
  <c r="T286" i="4"/>
  <c r="S286" i="4"/>
  <c r="W2" i="4"/>
  <c r="V4" i="4"/>
  <c r="U6" i="4"/>
  <c r="U8" i="4"/>
  <c r="T10" i="4"/>
  <c r="U12" i="4"/>
  <c r="T14" i="4"/>
  <c r="S16" i="4"/>
  <c r="S18" i="4"/>
  <c r="U20" i="4"/>
  <c r="U22" i="4"/>
  <c r="Q25" i="4"/>
  <c r="R27" i="4"/>
  <c r="U29" i="4"/>
  <c r="AE30" i="7" s="1"/>
  <c r="R34" i="4"/>
  <c r="V36" i="4"/>
  <c r="Y38" i="4"/>
  <c r="U41" i="4"/>
  <c r="T44" i="4"/>
  <c r="Y50" i="4"/>
  <c r="Z54" i="4"/>
  <c r="R60" i="4"/>
  <c r="T64" i="4"/>
  <c r="V69" i="4"/>
  <c r="X74" i="4"/>
  <c r="Z78" i="4"/>
  <c r="R84" i="4"/>
  <c r="T89" i="4"/>
  <c r="V93" i="4"/>
  <c r="X98" i="4"/>
  <c r="R104" i="4"/>
  <c r="R108" i="4"/>
  <c r="T113" i="4"/>
  <c r="Q119" i="4"/>
  <c r="Y126" i="4"/>
  <c r="V136" i="4"/>
  <c r="W151" i="4"/>
  <c r="X61" i="4"/>
  <c r="W61" i="4"/>
  <c r="V61" i="4"/>
  <c r="U61" i="4"/>
  <c r="T61" i="4"/>
  <c r="S61" i="4"/>
  <c r="R61" i="4"/>
  <c r="Q61" i="4"/>
  <c r="T15" i="4"/>
  <c r="S15" i="4"/>
  <c r="T31" i="4"/>
  <c r="S31" i="4"/>
  <c r="R31" i="4"/>
  <c r="T47" i="4"/>
  <c r="S47" i="4"/>
  <c r="R47" i="4"/>
  <c r="Q47" i="4"/>
  <c r="Z63" i="4"/>
  <c r="Y63" i="4"/>
  <c r="V63" i="4"/>
  <c r="U63" i="4"/>
  <c r="T63" i="4"/>
  <c r="S63" i="4"/>
  <c r="R63" i="4"/>
  <c r="Q63" i="4"/>
  <c r="Z79" i="4"/>
  <c r="Y79" i="4"/>
  <c r="X79" i="4"/>
  <c r="W79" i="4"/>
  <c r="V79" i="4"/>
  <c r="U79" i="4"/>
  <c r="T79" i="4"/>
  <c r="S79" i="4"/>
  <c r="R79" i="4"/>
  <c r="Q79" i="4"/>
  <c r="Z95" i="4"/>
  <c r="Y95" i="4"/>
  <c r="X95" i="4"/>
  <c r="W95" i="4"/>
  <c r="V95" i="4"/>
  <c r="U95" i="4"/>
  <c r="Z111" i="4"/>
  <c r="Y111" i="4"/>
  <c r="R111" i="4"/>
  <c r="Q111" i="4"/>
  <c r="Z127" i="4"/>
  <c r="Y127" i="4"/>
  <c r="T127" i="4"/>
  <c r="X127" i="4"/>
  <c r="W127" i="4"/>
  <c r="V127" i="4"/>
  <c r="U127" i="4"/>
  <c r="S127" i="4"/>
  <c r="R127" i="4"/>
  <c r="Q127" i="4"/>
  <c r="Z143" i="4"/>
  <c r="Y143" i="4"/>
  <c r="X143" i="4"/>
  <c r="T143" i="4"/>
  <c r="W143" i="4"/>
  <c r="V143" i="4"/>
  <c r="U143" i="4"/>
  <c r="S143" i="4"/>
  <c r="R143" i="4"/>
  <c r="Q143" i="4"/>
  <c r="Z159" i="4"/>
  <c r="Y159" i="4"/>
  <c r="X159" i="4"/>
  <c r="T159" i="4"/>
  <c r="S159" i="4"/>
  <c r="W159" i="4"/>
  <c r="V159" i="4"/>
  <c r="U159" i="4"/>
  <c r="R159" i="4"/>
  <c r="Q159" i="4"/>
  <c r="U175" i="4"/>
  <c r="T175" i="4"/>
  <c r="Z175" i="4"/>
  <c r="Y175" i="4"/>
  <c r="W175" i="4"/>
  <c r="V175" i="4"/>
  <c r="S175" i="4"/>
  <c r="R175" i="4"/>
  <c r="X175" i="4"/>
  <c r="Q175" i="4"/>
  <c r="U191" i="4"/>
  <c r="T191" i="4"/>
  <c r="Z191" i="4"/>
  <c r="Y191" i="4"/>
  <c r="X191" i="4"/>
  <c r="W191" i="4"/>
  <c r="R191" i="4"/>
  <c r="Q191" i="4"/>
  <c r="V191" i="4"/>
  <c r="S191" i="4"/>
  <c r="U207" i="4"/>
  <c r="T207" i="4"/>
  <c r="R207" i="4"/>
  <c r="Q207" i="4"/>
  <c r="Z207" i="4"/>
  <c r="Y207" i="4"/>
  <c r="X207" i="4"/>
  <c r="W207" i="4"/>
  <c r="V207" i="4"/>
  <c r="S207" i="4"/>
  <c r="U223" i="4"/>
  <c r="T223" i="4"/>
  <c r="X223" i="4"/>
  <c r="W223" i="4"/>
  <c r="V223" i="4"/>
  <c r="S223" i="4"/>
  <c r="R223" i="4"/>
  <c r="Q223" i="4"/>
  <c r="Z223" i="4"/>
  <c r="Y223" i="4"/>
  <c r="U239" i="4"/>
  <c r="T239" i="4"/>
  <c r="Z239" i="4"/>
  <c r="Y239" i="4"/>
  <c r="X239" i="4"/>
  <c r="W239" i="4"/>
  <c r="V239" i="4"/>
  <c r="S239" i="4"/>
  <c r="R239" i="4"/>
  <c r="Q239" i="4"/>
  <c r="U255" i="4"/>
  <c r="T255" i="4"/>
  <c r="X255" i="4"/>
  <c r="W255" i="4"/>
  <c r="V255" i="4"/>
  <c r="S255" i="4"/>
  <c r="R255" i="4"/>
  <c r="Q255" i="4"/>
  <c r="Y255" i="4"/>
  <c r="Z255" i="4"/>
  <c r="U271" i="4"/>
  <c r="T271" i="4"/>
  <c r="S271" i="4"/>
  <c r="Z271" i="4"/>
  <c r="Y271" i="4"/>
  <c r="X271" i="4"/>
  <c r="W271" i="4"/>
  <c r="V271" i="4"/>
  <c r="R271" i="4"/>
  <c r="Q271" i="4"/>
  <c r="U287" i="4"/>
  <c r="T287" i="4"/>
  <c r="S287" i="4"/>
  <c r="R287" i="4"/>
  <c r="Z287" i="4"/>
  <c r="Y287" i="4"/>
  <c r="X287" i="4"/>
  <c r="W287" i="4"/>
  <c r="V287" i="4"/>
  <c r="Q287" i="4"/>
  <c r="X303" i="4"/>
  <c r="W303" i="4"/>
  <c r="V303" i="4"/>
  <c r="U303" i="4"/>
  <c r="T303" i="4"/>
  <c r="S303" i="4"/>
  <c r="R303" i="4"/>
  <c r="Q303" i="4"/>
  <c r="Z303" i="4"/>
  <c r="Y303" i="4"/>
  <c r="Z319" i="4"/>
  <c r="Y319" i="4"/>
  <c r="X319" i="4"/>
  <c r="W319" i="4"/>
  <c r="V319" i="4"/>
  <c r="U319" i="4"/>
  <c r="T319" i="4"/>
  <c r="S319" i="4"/>
  <c r="R319" i="4"/>
  <c r="Q319" i="4"/>
  <c r="X2" i="4"/>
  <c r="W4" i="4"/>
  <c r="V6" i="4"/>
  <c r="V8" i="4"/>
  <c r="W10" i="4"/>
  <c r="V12" i="4"/>
  <c r="U14" i="4"/>
  <c r="U16" i="4"/>
  <c r="T18" i="4"/>
  <c r="V20" i="4"/>
  <c r="V22" i="4"/>
  <c r="R25" i="4"/>
  <c r="S27" i="4"/>
  <c r="Y29" i="4"/>
  <c r="Z31" i="4"/>
  <c r="S34" i="4"/>
  <c r="W36" i="4"/>
  <c r="Z38" i="4"/>
  <c r="AH39" i="7" s="1"/>
  <c r="V41" i="4"/>
  <c r="U44" i="4"/>
  <c r="V47" i="4"/>
  <c r="Z50" i="4"/>
  <c r="Q55" i="4"/>
  <c r="S60" i="4"/>
  <c r="W65" i="4"/>
  <c r="W69" i="4"/>
  <c r="Y74" i="4"/>
  <c r="S80" i="4"/>
  <c r="S84" i="4"/>
  <c r="W89" i="4"/>
  <c r="Y94" i="4"/>
  <c r="Y98" i="4"/>
  <c r="S104" i="4"/>
  <c r="U109" i="4"/>
  <c r="W113" i="4"/>
  <c r="V120" i="4"/>
  <c r="Z126" i="4"/>
  <c r="W136" i="4"/>
  <c r="Q154" i="4"/>
  <c r="V302" i="4"/>
  <c r="U302" i="4"/>
  <c r="Z302" i="4"/>
  <c r="S302" i="4"/>
  <c r="R302" i="4"/>
  <c r="Q302" i="4"/>
  <c r="Y302" i="4"/>
  <c r="X302" i="4"/>
  <c r="W302" i="4"/>
  <c r="T302" i="4"/>
  <c r="V318" i="4"/>
  <c r="U318" i="4"/>
  <c r="T318" i="4"/>
  <c r="S318" i="4"/>
  <c r="R318" i="4"/>
  <c r="Q318" i="4"/>
  <c r="Z318" i="4"/>
  <c r="Y318" i="4"/>
  <c r="X318" i="4"/>
  <c r="W318" i="4"/>
  <c r="V334" i="4"/>
  <c r="U334" i="4"/>
  <c r="Z334" i="4"/>
  <c r="Y334" i="4"/>
  <c r="X334" i="4"/>
  <c r="W334" i="4"/>
  <c r="T334" i="4"/>
  <c r="S334" i="4"/>
  <c r="R334" i="4"/>
  <c r="Q334" i="4"/>
  <c r="Y350" i="4"/>
  <c r="X350" i="4"/>
  <c r="Z350" i="4"/>
  <c r="W350" i="4"/>
  <c r="V350" i="4"/>
  <c r="T350" i="4"/>
  <c r="S350" i="4"/>
  <c r="R350" i="4"/>
  <c r="Q350" i="4"/>
  <c r="U350" i="4"/>
  <c r="Z366" i="4"/>
  <c r="Y366" i="4"/>
  <c r="T366" i="4"/>
  <c r="W366" i="4"/>
  <c r="V366" i="4"/>
  <c r="U366" i="4"/>
  <c r="S366" i="4"/>
  <c r="R366" i="4"/>
  <c r="Q366" i="4"/>
  <c r="X366" i="4"/>
  <c r="X382" i="4"/>
  <c r="Z382" i="4"/>
  <c r="Y382" i="4"/>
  <c r="W382" i="4"/>
  <c r="V382" i="4"/>
  <c r="U382" i="4"/>
  <c r="T382" i="4"/>
  <c r="S382" i="4"/>
  <c r="R382" i="4"/>
  <c r="Q382" i="4"/>
  <c r="R398" i="4"/>
  <c r="Q398" i="4"/>
  <c r="Y398" i="4"/>
  <c r="X398" i="4"/>
  <c r="W398" i="4"/>
  <c r="V398" i="4"/>
  <c r="U398" i="4"/>
  <c r="T398" i="4"/>
  <c r="S398" i="4"/>
  <c r="Z398" i="4"/>
  <c r="V414" i="4"/>
  <c r="U414" i="4"/>
  <c r="T414" i="4"/>
  <c r="S414" i="4"/>
  <c r="R414" i="4"/>
  <c r="Q414" i="4"/>
  <c r="Z414" i="4"/>
  <c r="Y414" i="4"/>
  <c r="X414" i="4"/>
  <c r="W414" i="4"/>
  <c r="Z430" i="4"/>
  <c r="Y430" i="4"/>
  <c r="X430" i="4"/>
  <c r="W430" i="4"/>
  <c r="V430" i="4"/>
  <c r="U430" i="4"/>
  <c r="T430" i="4"/>
  <c r="S430" i="4"/>
  <c r="R430" i="4"/>
  <c r="Q430" i="4"/>
  <c r="Z446" i="4"/>
  <c r="Y446" i="4"/>
  <c r="X446" i="4"/>
  <c r="W446" i="4"/>
  <c r="V446" i="4"/>
  <c r="U446" i="4"/>
  <c r="T446" i="4"/>
  <c r="S446" i="4"/>
  <c r="R446" i="4"/>
  <c r="Q446" i="4"/>
  <c r="Y462" i="4"/>
  <c r="R462" i="4"/>
  <c r="Q462" i="4"/>
  <c r="Z462" i="4"/>
  <c r="X462" i="4"/>
  <c r="W462" i="4"/>
  <c r="V462" i="4"/>
  <c r="U462" i="4"/>
  <c r="T462" i="4"/>
  <c r="S462" i="4"/>
  <c r="S478" i="4"/>
  <c r="R478" i="4"/>
  <c r="Q478" i="4"/>
  <c r="Z478" i="4"/>
  <c r="Y478" i="4"/>
  <c r="T478" i="4"/>
  <c r="X478" i="4"/>
  <c r="W478" i="4"/>
  <c r="V478" i="4"/>
  <c r="U478" i="4"/>
  <c r="Y494" i="4"/>
  <c r="W494" i="4"/>
  <c r="Z494" i="4"/>
  <c r="X494" i="4"/>
  <c r="V494" i="4"/>
  <c r="U494" i="4"/>
  <c r="T494" i="4"/>
  <c r="S494" i="4"/>
  <c r="R494" i="4"/>
  <c r="Q494" i="4"/>
  <c r="X510" i="4"/>
  <c r="Y510" i="4"/>
  <c r="W510" i="4"/>
  <c r="Z510" i="4"/>
  <c r="V510" i="4"/>
  <c r="U510" i="4"/>
  <c r="T510" i="4"/>
  <c r="S510" i="4"/>
  <c r="R510" i="4"/>
  <c r="Q510" i="4"/>
  <c r="X526" i="4"/>
  <c r="W526" i="4"/>
  <c r="T526" i="4"/>
  <c r="S526" i="4"/>
  <c r="Z526" i="4"/>
  <c r="Y526" i="4"/>
  <c r="V526" i="4"/>
  <c r="U526" i="4"/>
  <c r="R526" i="4"/>
  <c r="Q526" i="4"/>
  <c r="X542" i="4"/>
  <c r="W542" i="4"/>
  <c r="V542" i="4"/>
  <c r="Z542" i="4"/>
  <c r="Y542" i="4"/>
  <c r="U542" i="4"/>
  <c r="T542" i="4"/>
  <c r="S542" i="4"/>
  <c r="R542" i="4"/>
  <c r="Q542" i="4"/>
  <c r="X558" i="4"/>
  <c r="W558" i="4"/>
  <c r="V558" i="4"/>
  <c r="Z558" i="4"/>
  <c r="Y558" i="4"/>
  <c r="U558" i="4"/>
  <c r="T558" i="4"/>
  <c r="S558" i="4"/>
  <c r="R558" i="4"/>
  <c r="Q558" i="4"/>
  <c r="X574" i="4"/>
  <c r="W574" i="4"/>
  <c r="V574" i="4"/>
  <c r="T574" i="4"/>
  <c r="Z574" i="4"/>
  <c r="Y574" i="4"/>
  <c r="U574" i="4"/>
  <c r="S574" i="4"/>
  <c r="R574" i="4"/>
  <c r="Q574" i="4"/>
  <c r="X590" i="4"/>
  <c r="W590" i="4"/>
  <c r="V590" i="4"/>
  <c r="T590" i="4"/>
  <c r="Z590" i="4"/>
  <c r="Y590" i="4"/>
  <c r="S590" i="4"/>
  <c r="U590" i="4"/>
  <c r="R590" i="4"/>
  <c r="Q590" i="4"/>
  <c r="X606" i="4"/>
  <c r="W606" i="4"/>
  <c r="V606" i="4"/>
  <c r="T606" i="4"/>
  <c r="Z606" i="4"/>
  <c r="Y606" i="4"/>
  <c r="U606" i="4"/>
  <c r="S606" i="4"/>
  <c r="R606" i="4"/>
  <c r="Q606" i="4"/>
  <c r="X622" i="4"/>
  <c r="W622" i="4"/>
  <c r="V622" i="4"/>
  <c r="T622" i="4"/>
  <c r="Z622" i="4"/>
  <c r="Y622" i="4"/>
  <c r="S622" i="4"/>
  <c r="Q622" i="4"/>
  <c r="U622" i="4"/>
  <c r="R622" i="4"/>
  <c r="Z335" i="4"/>
  <c r="Y335" i="4"/>
  <c r="X335" i="4"/>
  <c r="W335" i="4"/>
  <c r="U335" i="4"/>
  <c r="T335" i="4"/>
  <c r="S335" i="4"/>
  <c r="R335" i="4"/>
  <c r="Q335" i="4"/>
  <c r="V335" i="4"/>
  <c r="U351" i="4"/>
  <c r="X351" i="4"/>
  <c r="W351" i="4"/>
  <c r="V351" i="4"/>
  <c r="T351" i="4"/>
  <c r="S351" i="4"/>
  <c r="R351" i="4"/>
  <c r="Q351" i="4"/>
  <c r="Z351" i="4"/>
  <c r="Y351" i="4"/>
  <c r="U367" i="4"/>
  <c r="T367" i="4"/>
  <c r="Z367" i="4"/>
  <c r="Y367" i="4"/>
  <c r="X367" i="4"/>
  <c r="W367" i="4"/>
  <c r="V367" i="4"/>
  <c r="S367" i="4"/>
  <c r="R367" i="4"/>
  <c r="Q367" i="4"/>
  <c r="U383" i="4"/>
  <c r="T383" i="4"/>
  <c r="V383" i="4"/>
  <c r="S383" i="4"/>
  <c r="R383" i="4"/>
  <c r="W383" i="4"/>
  <c r="Q383" i="4"/>
  <c r="X383" i="4"/>
  <c r="Z383" i="4"/>
  <c r="Y383" i="4"/>
  <c r="U399" i="4"/>
  <c r="T399" i="4"/>
  <c r="Z399" i="4"/>
  <c r="Y399" i="4"/>
  <c r="X399" i="4"/>
  <c r="W399" i="4"/>
  <c r="R399" i="4"/>
  <c r="Q399" i="4"/>
  <c r="V399" i="4"/>
  <c r="S399" i="4"/>
  <c r="U415" i="4"/>
  <c r="T415" i="4"/>
  <c r="Z415" i="4"/>
  <c r="Y415" i="4"/>
  <c r="X415" i="4"/>
  <c r="W415" i="4"/>
  <c r="V415" i="4"/>
  <c r="Q415" i="4"/>
  <c r="S415" i="4"/>
  <c r="R415" i="4"/>
  <c r="U431" i="4"/>
  <c r="T431" i="4"/>
  <c r="Z431" i="4"/>
  <c r="Y431" i="4"/>
  <c r="X431" i="4"/>
  <c r="W431" i="4"/>
  <c r="V431" i="4"/>
  <c r="S431" i="4"/>
  <c r="R431" i="4"/>
  <c r="Q431" i="4"/>
  <c r="U447" i="4"/>
  <c r="T447" i="4"/>
  <c r="V447" i="4"/>
  <c r="S447" i="4"/>
  <c r="R447" i="4"/>
  <c r="Q447" i="4"/>
  <c r="Z447" i="4"/>
  <c r="Y447" i="4"/>
  <c r="X447" i="4"/>
  <c r="W447" i="4"/>
  <c r="U463" i="4"/>
  <c r="T463" i="4"/>
  <c r="S463" i="4"/>
  <c r="Z463" i="4"/>
  <c r="Y463" i="4"/>
  <c r="X463" i="4"/>
  <c r="W463" i="4"/>
  <c r="V463" i="4"/>
  <c r="R463" i="4"/>
  <c r="Q463" i="4"/>
  <c r="V479" i="4"/>
  <c r="Z479" i="4"/>
  <c r="Y479" i="4"/>
  <c r="X479" i="4"/>
  <c r="U479" i="4"/>
  <c r="S479" i="4"/>
  <c r="W479" i="4"/>
  <c r="T479" i="4"/>
  <c r="R479" i="4"/>
  <c r="Q479" i="4"/>
  <c r="V495" i="4"/>
  <c r="S495" i="4"/>
  <c r="R495" i="4"/>
  <c r="Q495" i="4"/>
  <c r="T495" i="4"/>
  <c r="Z495" i="4"/>
  <c r="Y495" i="4"/>
  <c r="X495" i="4"/>
  <c r="W495" i="4"/>
  <c r="U495" i="4"/>
  <c r="W511" i="4"/>
  <c r="V511" i="4"/>
  <c r="U511" i="4"/>
  <c r="T511" i="4"/>
  <c r="S511" i="4"/>
  <c r="Q511" i="4"/>
  <c r="X511" i="4"/>
  <c r="R511" i="4"/>
  <c r="Z511" i="4"/>
  <c r="Y511" i="4"/>
  <c r="V527" i="4"/>
  <c r="U527" i="4"/>
  <c r="T527" i="4"/>
  <c r="S527" i="4"/>
  <c r="R527" i="4"/>
  <c r="Q527" i="4"/>
  <c r="Z527" i="4"/>
  <c r="Y527" i="4"/>
  <c r="X527" i="4"/>
  <c r="W527" i="4"/>
  <c r="X543" i="4"/>
  <c r="W543" i="4"/>
  <c r="R543" i="4"/>
  <c r="Q543" i="4"/>
  <c r="Z543" i="4"/>
  <c r="Y543" i="4"/>
  <c r="V543" i="4"/>
  <c r="U543" i="4"/>
  <c r="T543" i="4"/>
  <c r="S543" i="4"/>
  <c r="V559" i="4"/>
  <c r="U559" i="4"/>
  <c r="T559" i="4"/>
  <c r="X559" i="4"/>
  <c r="W559" i="4"/>
  <c r="S559" i="4"/>
  <c r="R559" i="4"/>
  <c r="Q559" i="4"/>
  <c r="Z559" i="4"/>
  <c r="Y559" i="4"/>
  <c r="Z575" i="4"/>
  <c r="Y575" i="4"/>
  <c r="X575" i="4"/>
  <c r="W575" i="4"/>
  <c r="Q575" i="4"/>
  <c r="V575" i="4"/>
  <c r="U575" i="4"/>
  <c r="T575" i="4"/>
  <c r="S575" i="4"/>
  <c r="R575" i="4"/>
  <c r="Z591" i="4"/>
  <c r="Q591" i="4"/>
  <c r="S591" i="4"/>
  <c r="R591" i="4"/>
  <c r="Y591" i="4"/>
  <c r="X591" i="4"/>
  <c r="W591" i="4"/>
  <c r="V591" i="4"/>
  <c r="U591" i="4"/>
  <c r="T591" i="4"/>
  <c r="Z607" i="4"/>
  <c r="Y607" i="4"/>
  <c r="X607" i="4"/>
  <c r="W607" i="4"/>
  <c r="U607" i="4"/>
  <c r="S607" i="4"/>
  <c r="V607" i="4"/>
  <c r="T607" i="4"/>
  <c r="R607" i="4"/>
  <c r="Q607" i="4"/>
  <c r="Z623" i="4"/>
  <c r="Q623" i="4"/>
  <c r="W623" i="4"/>
  <c r="V623" i="4"/>
  <c r="U623" i="4"/>
  <c r="T623" i="4"/>
  <c r="S623" i="4"/>
  <c r="R623" i="4"/>
  <c r="Y623" i="4"/>
  <c r="X623" i="4"/>
  <c r="AS30" i="7" l="1"/>
  <c r="AS39" i="7"/>
  <c r="AS184" i="7"/>
  <c r="Y120" i="3"/>
  <c r="V120" i="3"/>
  <c r="U120" i="3"/>
  <c r="T120" i="3"/>
  <c r="S120" i="3"/>
  <c r="R120" i="3"/>
  <c r="Q120" i="3"/>
  <c r="P120" i="3"/>
  <c r="Y109" i="3"/>
  <c r="V109" i="3"/>
  <c r="U109" i="3"/>
  <c r="T109" i="3"/>
  <c r="S109" i="3"/>
  <c r="R109" i="3"/>
  <c r="Q109" i="3"/>
  <c r="P109" i="3"/>
  <c r="Y98" i="3"/>
  <c r="V98" i="3"/>
  <c r="U98" i="3"/>
  <c r="T98" i="3"/>
  <c r="S98" i="3"/>
  <c r="R98" i="3"/>
  <c r="Q98" i="3"/>
  <c r="P98" i="3"/>
  <c r="Y87" i="3"/>
  <c r="V87" i="3"/>
  <c r="U87" i="3"/>
  <c r="T87" i="3"/>
  <c r="S87" i="3"/>
  <c r="R87" i="3"/>
  <c r="Q87" i="3"/>
  <c r="P87" i="3"/>
  <c r="Y76" i="3"/>
  <c r="V76" i="3"/>
  <c r="U76" i="3"/>
  <c r="T76" i="3"/>
  <c r="S76" i="3"/>
  <c r="R76" i="3"/>
  <c r="Q76" i="3"/>
  <c r="P76" i="3"/>
  <c r="Y65" i="3"/>
  <c r="V65" i="3"/>
  <c r="U65" i="3"/>
  <c r="T65" i="3"/>
  <c r="S65" i="3"/>
  <c r="R65" i="3"/>
  <c r="Q65" i="3"/>
  <c r="P65" i="3"/>
  <c r="Y54" i="3"/>
  <c r="V54" i="3"/>
  <c r="U54" i="3"/>
  <c r="T54" i="3"/>
  <c r="S54" i="3"/>
  <c r="R54" i="3"/>
  <c r="Q54" i="3"/>
  <c r="P54" i="3"/>
  <c r="Y43" i="3"/>
  <c r="V43" i="3"/>
  <c r="U43" i="3"/>
  <c r="T43" i="3"/>
  <c r="S43" i="3"/>
  <c r="R43" i="3"/>
  <c r="Q43" i="3"/>
  <c r="P43" i="3"/>
  <c r="Y32" i="3"/>
  <c r="U32" i="3"/>
  <c r="H110" i="6" l="1"/>
  <c r="H108" i="6"/>
  <c r="H106" i="6"/>
  <c r="H104" i="6"/>
  <c r="H102" i="6"/>
  <c r="H100" i="6"/>
  <c r="H98" i="6"/>
  <c r="H96" i="6"/>
  <c r="H94" i="6"/>
  <c r="H92" i="6"/>
  <c r="H90" i="6"/>
  <c r="H88" i="6"/>
  <c r="H80" i="6"/>
  <c r="H56" i="6"/>
  <c r="H101" i="6"/>
  <c r="H107" i="6"/>
  <c r="H95" i="6"/>
  <c r="H83" i="6"/>
  <c r="H74" i="6"/>
  <c r="H69" i="6"/>
  <c r="H66" i="6"/>
  <c r="H61" i="6"/>
  <c r="H51" i="6"/>
  <c r="H77" i="6"/>
  <c r="H58" i="6"/>
  <c r="H89" i="6"/>
  <c r="H82" i="6"/>
  <c r="H53" i="6"/>
  <c r="H99" i="6"/>
  <c r="H76" i="6"/>
  <c r="H71" i="6"/>
  <c r="H68" i="6"/>
  <c r="H63" i="6"/>
  <c r="H60" i="6"/>
  <c r="H105" i="6"/>
  <c r="H85" i="6"/>
  <c r="H50" i="6"/>
  <c r="H93" i="6"/>
  <c r="H79" i="6"/>
  <c r="H55" i="6"/>
  <c r="H84" i="6"/>
  <c r="H73" i="6"/>
  <c r="H70" i="6"/>
  <c r="H65" i="6"/>
  <c r="H62" i="6"/>
  <c r="H52" i="6"/>
  <c r="H78" i="6"/>
  <c r="H57" i="6"/>
  <c r="H103" i="6"/>
  <c r="H97" i="6"/>
  <c r="H87" i="6"/>
  <c r="H109" i="6"/>
  <c r="H81" i="6"/>
  <c r="H54" i="6"/>
  <c r="H91" i="6"/>
  <c r="H75" i="6"/>
  <c r="H72" i="6"/>
  <c r="H67" i="6"/>
  <c r="H64" i="6"/>
  <c r="H59" i="6"/>
  <c r="H86" i="6"/>
  <c r="F212" i="6"/>
  <c r="F210" i="6"/>
  <c r="F208" i="6"/>
  <c r="F206" i="6"/>
  <c r="F204" i="6"/>
  <c r="F202" i="6"/>
  <c r="F200" i="6"/>
  <c r="F198" i="6"/>
  <c r="F196" i="6"/>
  <c r="F194" i="6"/>
  <c r="F192" i="6"/>
  <c r="F190" i="6"/>
  <c r="F188" i="6"/>
  <c r="F186" i="6"/>
  <c r="F211" i="6"/>
  <c r="F203" i="6"/>
  <c r="F193" i="6"/>
  <c r="F195" i="6"/>
  <c r="F205" i="6"/>
  <c r="F197" i="6"/>
  <c r="F187" i="6"/>
  <c r="F207" i="6"/>
  <c r="F199" i="6"/>
  <c r="F189" i="6"/>
  <c r="F209" i="6"/>
  <c r="F201" i="6"/>
  <c r="F191" i="6"/>
  <c r="E375" i="6"/>
  <c r="E373" i="6"/>
  <c r="E371" i="6"/>
  <c r="E369" i="6"/>
  <c r="E367" i="6"/>
  <c r="E365" i="6"/>
  <c r="E363" i="6"/>
  <c r="E361" i="6"/>
  <c r="E359" i="6"/>
  <c r="E357" i="6"/>
  <c r="E355" i="6"/>
  <c r="E353" i="6"/>
  <c r="E351" i="6"/>
  <c r="E349" i="6"/>
  <c r="E347" i="6"/>
  <c r="E345" i="6"/>
  <c r="E343" i="6"/>
  <c r="E341" i="6"/>
  <c r="E339" i="6"/>
  <c r="E337" i="6"/>
  <c r="E335" i="6"/>
  <c r="E333" i="6"/>
  <c r="E331" i="6"/>
  <c r="E329" i="6"/>
  <c r="E327" i="6"/>
  <c r="E325" i="6"/>
  <c r="E323" i="6"/>
  <c r="E321" i="6"/>
  <c r="E319" i="6"/>
  <c r="E317" i="6"/>
  <c r="E315" i="6"/>
  <c r="E313" i="6"/>
  <c r="E311" i="6"/>
  <c r="E309" i="6"/>
  <c r="E307" i="6"/>
  <c r="E305" i="6"/>
  <c r="E303" i="6"/>
  <c r="E301" i="6"/>
  <c r="E299" i="6"/>
  <c r="E297" i="6"/>
  <c r="E295" i="6"/>
  <c r="E293" i="6"/>
  <c r="E291" i="6"/>
  <c r="E289" i="6"/>
  <c r="E287" i="6"/>
  <c r="E376" i="6"/>
  <c r="E374" i="6"/>
  <c r="E372" i="6"/>
  <c r="E370" i="6"/>
  <c r="E368" i="6"/>
  <c r="E366" i="6"/>
  <c r="E364" i="6"/>
  <c r="E362" i="6"/>
  <c r="E360" i="6"/>
  <c r="E358" i="6"/>
  <c r="E356" i="6"/>
  <c r="E354" i="6"/>
  <c r="E352" i="6"/>
  <c r="E350" i="6"/>
  <c r="E348" i="6"/>
  <c r="E346" i="6"/>
  <c r="E344" i="6"/>
  <c r="E342" i="6"/>
  <c r="E340" i="6"/>
  <c r="E338" i="6"/>
  <c r="E336" i="6"/>
  <c r="E334" i="6"/>
  <c r="E332" i="6"/>
  <c r="E326" i="6"/>
  <c r="E302" i="6"/>
  <c r="E294" i="6"/>
  <c r="E316" i="6"/>
  <c r="E310" i="6"/>
  <c r="E322" i="6"/>
  <c r="E286" i="6"/>
  <c r="E304" i="6"/>
  <c r="E296" i="6"/>
  <c r="E328" i="6"/>
  <c r="E288" i="6"/>
  <c r="E318" i="6"/>
  <c r="E312" i="6"/>
  <c r="E306" i="6"/>
  <c r="E298" i="6"/>
  <c r="E324" i="6"/>
  <c r="E290" i="6"/>
  <c r="E330" i="6"/>
  <c r="E320" i="6"/>
  <c r="E308" i="6"/>
  <c r="E292" i="6"/>
  <c r="E314" i="6"/>
  <c r="E300" i="6"/>
  <c r="F490" i="6"/>
  <c r="F488" i="6"/>
  <c r="F486" i="6"/>
  <c r="F484" i="6"/>
  <c r="F482" i="6"/>
  <c r="F480" i="6"/>
  <c r="F478" i="6"/>
  <c r="F476" i="6"/>
  <c r="F474" i="6"/>
  <c r="F472" i="6"/>
  <c r="F470" i="6"/>
  <c r="F468" i="6"/>
  <c r="F466" i="6"/>
  <c r="F464" i="6"/>
  <c r="F462" i="6"/>
  <c r="F460" i="6"/>
  <c r="F458" i="6"/>
  <c r="F456" i="6"/>
  <c r="F454" i="6"/>
  <c r="F452" i="6"/>
  <c r="F450" i="6"/>
  <c r="F448" i="6"/>
  <c r="F446" i="6"/>
  <c r="F444" i="6"/>
  <c r="F442" i="6"/>
  <c r="F440" i="6"/>
  <c r="F438" i="6"/>
  <c r="F436" i="6"/>
  <c r="F491" i="6"/>
  <c r="F489" i="6"/>
  <c r="F487" i="6"/>
  <c r="F485" i="6"/>
  <c r="F483" i="6"/>
  <c r="F481" i="6"/>
  <c r="F479" i="6"/>
  <c r="F477" i="6"/>
  <c r="F475" i="6"/>
  <c r="F473" i="6"/>
  <c r="F471" i="6"/>
  <c r="F469" i="6"/>
  <c r="F467" i="6"/>
  <c r="F465" i="6"/>
  <c r="F463" i="6"/>
  <c r="F441" i="6"/>
  <c r="F457" i="6"/>
  <c r="F451" i="6"/>
  <c r="F447" i="6"/>
  <c r="F437" i="6"/>
  <c r="F443" i="6"/>
  <c r="F455" i="6"/>
  <c r="F461" i="6"/>
  <c r="F439" i="6"/>
  <c r="F449" i="6"/>
  <c r="F453" i="6"/>
  <c r="F445" i="6"/>
  <c r="F459" i="6"/>
  <c r="F435" i="6"/>
  <c r="H490" i="6"/>
  <c r="H488" i="6"/>
  <c r="H486" i="6"/>
  <c r="H484" i="6"/>
  <c r="H482" i="6"/>
  <c r="H480" i="6"/>
  <c r="H478" i="6"/>
  <c r="H476" i="6"/>
  <c r="H474" i="6"/>
  <c r="H472" i="6"/>
  <c r="H470" i="6"/>
  <c r="H468" i="6"/>
  <c r="H466" i="6"/>
  <c r="H464" i="6"/>
  <c r="H462" i="6"/>
  <c r="H460" i="6"/>
  <c r="H458" i="6"/>
  <c r="H456" i="6"/>
  <c r="H454" i="6"/>
  <c r="H452" i="6"/>
  <c r="H450" i="6"/>
  <c r="H448" i="6"/>
  <c r="H446" i="6"/>
  <c r="H444" i="6"/>
  <c r="H442" i="6"/>
  <c r="H440" i="6"/>
  <c r="H438" i="6"/>
  <c r="H436" i="6"/>
  <c r="H491" i="6"/>
  <c r="H489" i="6"/>
  <c r="H487" i="6"/>
  <c r="H485" i="6"/>
  <c r="H483" i="6"/>
  <c r="H481" i="6"/>
  <c r="H479" i="6"/>
  <c r="H477" i="6"/>
  <c r="H475" i="6"/>
  <c r="H473" i="6"/>
  <c r="H471" i="6"/>
  <c r="H469" i="6"/>
  <c r="H467" i="6"/>
  <c r="H465" i="6"/>
  <c r="H463" i="6"/>
  <c r="H461" i="6"/>
  <c r="H459" i="6"/>
  <c r="H457" i="6"/>
  <c r="H455" i="6"/>
  <c r="H453" i="6"/>
  <c r="H451" i="6"/>
  <c r="H449" i="6"/>
  <c r="H447" i="6"/>
  <c r="H437" i="6"/>
  <c r="H443" i="6"/>
  <c r="H439" i="6"/>
  <c r="H445" i="6"/>
  <c r="H435" i="6"/>
  <c r="H441" i="6"/>
  <c r="I376" i="6"/>
  <c r="I374" i="6"/>
  <c r="I372" i="6"/>
  <c r="I370" i="6"/>
  <c r="I368" i="6"/>
  <c r="I366" i="6"/>
  <c r="I364" i="6"/>
  <c r="I362" i="6"/>
  <c r="I360" i="6"/>
  <c r="I358" i="6"/>
  <c r="I356" i="6"/>
  <c r="I354" i="6"/>
  <c r="I352" i="6"/>
  <c r="I350" i="6"/>
  <c r="I348" i="6"/>
  <c r="I346" i="6"/>
  <c r="I344" i="6"/>
  <c r="I342" i="6"/>
  <c r="I340" i="6"/>
  <c r="I338" i="6"/>
  <c r="I336" i="6"/>
  <c r="I334" i="6"/>
  <c r="I332" i="6"/>
  <c r="I330" i="6"/>
  <c r="I328" i="6"/>
  <c r="I326" i="6"/>
  <c r="I324" i="6"/>
  <c r="I322" i="6"/>
  <c r="I320" i="6"/>
  <c r="I318" i="6"/>
  <c r="I316" i="6"/>
  <c r="I314" i="6"/>
  <c r="I312" i="6"/>
  <c r="I310" i="6"/>
  <c r="I308" i="6"/>
  <c r="I306" i="6"/>
  <c r="I304" i="6"/>
  <c r="I302" i="6"/>
  <c r="I300" i="6"/>
  <c r="I298" i="6"/>
  <c r="I296" i="6"/>
  <c r="I294" i="6"/>
  <c r="I292" i="6"/>
  <c r="I375" i="6"/>
  <c r="I373" i="6"/>
  <c r="I371" i="6"/>
  <c r="I369" i="6"/>
  <c r="I367" i="6"/>
  <c r="I365" i="6"/>
  <c r="I363" i="6"/>
  <c r="I361" i="6"/>
  <c r="I359" i="6"/>
  <c r="I357" i="6"/>
  <c r="I329" i="6"/>
  <c r="I286" i="6"/>
  <c r="I313" i="6"/>
  <c r="I299" i="6"/>
  <c r="I291" i="6"/>
  <c r="I345" i="6"/>
  <c r="I319" i="6"/>
  <c r="I307" i="6"/>
  <c r="I351" i="6"/>
  <c r="I288" i="6"/>
  <c r="I325" i="6"/>
  <c r="I301" i="6"/>
  <c r="I293" i="6"/>
  <c r="I339" i="6"/>
  <c r="I335" i="6"/>
  <c r="I331" i="6"/>
  <c r="I315" i="6"/>
  <c r="I290" i="6"/>
  <c r="I309" i="6"/>
  <c r="I349" i="6"/>
  <c r="I343" i="6"/>
  <c r="I321" i="6"/>
  <c r="I355" i="6"/>
  <c r="I303" i="6"/>
  <c r="I295" i="6"/>
  <c r="I327" i="6"/>
  <c r="I287" i="6"/>
  <c r="I317" i="6"/>
  <c r="I311" i="6"/>
  <c r="I347" i="6"/>
  <c r="I353" i="6"/>
  <c r="I341" i="6"/>
  <c r="I337" i="6"/>
  <c r="I333" i="6"/>
  <c r="I323" i="6"/>
  <c r="I289" i="6"/>
  <c r="I297" i="6"/>
  <c r="I305" i="6"/>
  <c r="E285" i="6"/>
  <c r="E283" i="6"/>
  <c r="E275" i="6"/>
  <c r="E284" i="6"/>
  <c r="E277" i="6"/>
  <c r="E270" i="6"/>
  <c r="E268" i="6"/>
  <c r="E266" i="6"/>
  <c r="E264" i="6"/>
  <c r="E262" i="6"/>
  <c r="E260" i="6"/>
  <c r="E258" i="6"/>
  <c r="E256" i="6"/>
  <c r="E254" i="6"/>
  <c r="E252" i="6"/>
  <c r="E250" i="6"/>
  <c r="E248" i="6"/>
  <c r="E246" i="6"/>
  <c r="E244" i="6"/>
  <c r="E242" i="6"/>
  <c r="E240" i="6"/>
  <c r="E238" i="6"/>
  <c r="E236" i="6"/>
  <c r="E234" i="6"/>
  <c r="E232" i="6"/>
  <c r="E230" i="6"/>
  <c r="E228" i="6"/>
  <c r="E226" i="6"/>
  <c r="E224" i="6"/>
  <c r="E222" i="6"/>
  <c r="E220" i="6"/>
  <c r="E218" i="6"/>
  <c r="E216" i="6"/>
  <c r="E214" i="6"/>
  <c r="E279" i="6"/>
  <c r="E272" i="6"/>
  <c r="E281" i="6"/>
  <c r="E274" i="6"/>
  <c r="E276" i="6"/>
  <c r="E282" i="6"/>
  <c r="E273" i="6"/>
  <c r="E267" i="6"/>
  <c r="E217" i="6"/>
  <c r="E278" i="6"/>
  <c r="E239" i="6"/>
  <c r="E245" i="6"/>
  <c r="E223" i="6"/>
  <c r="E265" i="6"/>
  <c r="E251" i="6"/>
  <c r="E233" i="6"/>
  <c r="E257" i="6"/>
  <c r="E229" i="6"/>
  <c r="E219" i="6"/>
  <c r="E213" i="6"/>
  <c r="E263" i="6"/>
  <c r="E243" i="6"/>
  <c r="E237" i="6"/>
  <c r="E249" i="6"/>
  <c r="E225" i="6"/>
  <c r="E255" i="6"/>
  <c r="E231" i="6"/>
  <c r="E271" i="6"/>
  <c r="E261" i="6"/>
  <c r="E215" i="6"/>
  <c r="E241" i="6"/>
  <c r="E221" i="6"/>
  <c r="E269" i="6"/>
  <c r="E247" i="6"/>
  <c r="E235" i="6"/>
  <c r="E253" i="6"/>
  <c r="E227" i="6"/>
  <c r="E280" i="6"/>
  <c r="E259" i="6"/>
  <c r="I434" i="6"/>
  <c r="I432" i="6"/>
  <c r="I430" i="6"/>
  <c r="I428" i="6"/>
  <c r="I426" i="6"/>
  <c r="I424" i="6"/>
  <c r="I422" i="6"/>
  <c r="I420" i="6"/>
  <c r="I418" i="6"/>
  <c r="I416" i="6"/>
  <c r="I414" i="6"/>
  <c r="I412" i="6"/>
  <c r="I410" i="6"/>
  <c r="I408" i="6"/>
  <c r="I406" i="6"/>
  <c r="I404" i="6"/>
  <c r="I402" i="6"/>
  <c r="I400" i="6"/>
  <c r="I398" i="6"/>
  <c r="I396" i="6"/>
  <c r="I394" i="6"/>
  <c r="I392" i="6"/>
  <c r="I390" i="6"/>
  <c r="I388" i="6"/>
  <c r="I386" i="6"/>
  <c r="I384" i="6"/>
  <c r="I382" i="6"/>
  <c r="I380" i="6"/>
  <c r="I378" i="6"/>
  <c r="I431" i="6"/>
  <c r="I413" i="6"/>
  <c r="I405" i="6"/>
  <c r="I397" i="6"/>
  <c r="I389" i="6"/>
  <c r="I379" i="6"/>
  <c r="I427" i="6"/>
  <c r="I421" i="6"/>
  <c r="I407" i="6"/>
  <c r="I399" i="6"/>
  <c r="I391" i="6"/>
  <c r="I415" i="6"/>
  <c r="I381" i="6"/>
  <c r="I433" i="6"/>
  <c r="I409" i="6"/>
  <c r="I401" i="6"/>
  <c r="I393" i="6"/>
  <c r="I383" i="6"/>
  <c r="I423" i="6"/>
  <c r="I429" i="6"/>
  <c r="I417" i="6"/>
  <c r="I385" i="6"/>
  <c r="I411" i="6"/>
  <c r="I403" i="6"/>
  <c r="I395" i="6"/>
  <c r="I425" i="6"/>
  <c r="I419" i="6"/>
  <c r="I377" i="6"/>
  <c r="I387" i="6"/>
  <c r="E490" i="6"/>
  <c r="E488" i="6"/>
  <c r="E486" i="6"/>
  <c r="E484" i="6"/>
  <c r="E482" i="6"/>
  <c r="E480" i="6"/>
  <c r="E478" i="6"/>
  <c r="E476" i="6"/>
  <c r="E474" i="6"/>
  <c r="E472" i="6"/>
  <c r="E470" i="6"/>
  <c r="E468" i="6"/>
  <c r="E466" i="6"/>
  <c r="E464" i="6"/>
  <c r="E462" i="6"/>
  <c r="E460" i="6"/>
  <c r="E458" i="6"/>
  <c r="E456" i="6"/>
  <c r="E454" i="6"/>
  <c r="E452" i="6"/>
  <c r="E450" i="6"/>
  <c r="E448" i="6"/>
  <c r="E446" i="6"/>
  <c r="E444" i="6"/>
  <c r="E485" i="6"/>
  <c r="E459" i="6"/>
  <c r="E435" i="6"/>
  <c r="E473" i="6"/>
  <c r="E465" i="6"/>
  <c r="E441" i="6"/>
  <c r="E483" i="6"/>
  <c r="E457" i="6"/>
  <c r="E440" i="6"/>
  <c r="E481" i="6"/>
  <c r="E471" i="6"/>
  <c r="E463" i="6"/>
  <c r="E451" i="6"/>
  <c r="E447" i="6"/>
  <c r="E437" i="6"/>
  <c r="E443" i="6"/>
  <c r="E479" i="6"/>
  <c r="E436" i="6"/>
  <c r="E491" i="6"/>
  <c r="E469" i="6"/>
  <c r="E455" i="6"/>
  <c r="E461" i="6"/>
  <c r="E442" i="6"/>
  <c r="E489" i="6"/>
  <c r="E477" i="6"/>
  <c r="E439" i="6"/>
  <c r="E449" i="6"/>
  <c r="E487" i="6"/>
  <c r="E467" i="6"/>
  <c r="E475" i="6"/>
  <c r="E453" i="6"/>
  <c r="E445" i="6"/>
  <c r="E438" i="6"/>
  <c r="G376" i="6"/>
  <c r="L376" i="6" s="1"/>
  <c r="G374" i="6"/>
  <c r="L374" i="6" s="1"/>
  <c r="G372" i="6"/>
  <c r="L372" i="6" s="1"/>
  <c r="G370" i="6"/>
  <c r="L370" i="6" s="1"/>
  <c r="G368" i="6"/>
  <c r="L368" i="6" s="1"/>
  <c r="G366" i="6"/>
  <c r="L366" i="6" s="1"/>
  <c r="G364" i="6"/>
  <c r="L364" i="6" s="1"/>
  <c r="G362" i="6"/>
  <c r="L362" i="6" s="1"/>
  <c r="G360" i="6"/>
  <c r="L360" i="6" s="1"/>
  <c r="G358" i="6"/>
  <c r="L358" i="6" s="1"/>
  <c r="G356" i="6"/>
  <c r="L356" i="6" s="1"/>
  <c r="G354" i="6"/>
  <c r="L354" i="6" s="1"/>
  <c r="G352" i="6"/>
  <c r="L352" i="6" s="1"/>
  <c r="G350" i="6"/>
  <c r="L350" i="6" s="1"/>
  <c r="G348" i="6"/>
  <c r="L348" i="6" s="1"/>
  <c r="G346" i="6"/>
  <c r="L346" i="6" s="1"/>
  <c r="G369" i="6"/>
  <c r="L369" i="6" s="1"/>
  <c r="G347" i="6"/>
  <c r="L347" i="6" s="1"/>
  <c r="G326" i="6"/>
  <c r="L326" i="6" s="1"/>
  <c r="G305" i="6"/>
  <c r="L305" i="6" s="1"/>
  <c r="G302" i="6"/>
  <c r="L302" i="6" s="1"/>
  <c r="G297" i="6"/>
  <c r="L297" i="6" s="1"/>
  <c r="G294" i="6"/>
  <c r="L294" i="6" s="1"/>
  <c r="G353" i="6"/>
  <c r="L353" i="6" s="1"/>
  <c r="G341" i="6"/>
  <c r="L341" i="6" s="1"/>
  <c r="G337" i="6"/>
  <c r="L337" i="6" s="1"/>
  <c r="G333" i="6"/>
  <c r="L333" i="6" s="1"/>
  <c r="G323" i="6"/>
  <c r="L323" i="6" s="1"/>
  <c r="G289" i="6"/>
  <c r="L289" i="6" s="1"/>
  <c r="G316" i="6"/>
  <c r="L316" i="6" s="1"/>
  <c r="G367" i="6"/>
  <c r="L367" i="6" s="1"/>
  <c r="G359" i="6"/>
  <c r="L359" i="6" s="1"/>
  <c r="G340" i="6"/>
  <c r="L340" i="6" s="1"/>
  <c r="G336" i="6"/>
  <c r="L336" i="6" s="1"/>
  <c r="G332" i="6"/>
  <c r="L332" i="6" s="1"/>
  <c r="G329" i="6"/>
  <c r="L329" i="6" s="1"/>
  <c r="G310" i="6"/>
  <c r="L310" i="6" s="1"/>
  <c r="G286" i="6"/>
  <c r="L286" i="6" s="1"/>
  <c r="G322" i="6"/>
  <c r="L322" i="6" s="1"/>
  <c r="G313" i="6"/>
  <c r="L313" i="6" s="1"/>
  <c r="G304" i="6"/>
  <c r="L304" i="6" s="1"/>
  <c r="G299" i="6"/>
  <c r="L299" i="6" s="1"/>
  <c r="G296" i="6"/>
  <c r="L296" i="6" s="1"/>
  <c r="G291" i="6"/>
  <c r="L291" i="6" s="1"/>
  <c r="G345" i="6"/>
  <c r="L345" i="6" s="1"/>
  <c r="G319" i="6"/>
  <c r="L319" i="6" s="1"/>
  <c r="G307" i="6"/>
  <c r="L307" i="6" s="1"/>
  <c r="G351" i="6"/>
  <c r="L351" i="6" s="1"/>
  <c r="G328" i="6"/>
  <c r="L328" i="6" s="1"/>
  <c r="G288" i="6"/>
  <c r="L288" i="6" s="1"/>
  <c r="G375" i="6"/>
  <c r="L375" i="6" s="1"/>
  <c r="G365" i="6"/>
  <c r="L365" i="6" s="1"/>
  <c r="G357" i="6"/>
  <c r="L357" i="6" s="1"/>
  <c r="G344" i="6"/>
  <c r="L344" i="6" s="1"/>
  <c r="G325" i="6"/>
  <c r="L325" i="6" s="1"/>
  <c r="G318" i="6"/>
  <c r="L318" i="6" s="1"/>
  <c r="G312" i="6"/>
  <c r="L312" i="6" s="1"/>
  <c r="G301" i="6"/>
  <c r="L301" i="6" s="1"/>
  <c r="G298" i="6"/>
  <c r="L298" i="6" s="1"/>
  <c r="G293" i="6"/>
  <c r="L293" i="6" s="1"/>
  <c r="G339" i="6"/>
  <c r="L339" i="6" s="1"/>
  <c r="G335" i="6"/>
  <c r="L335" i="6" s="1"/>
  <c r="G331" i="6"/>
  <c r="L331" i="6" s="1"/>
  <c r="G315" i="6"/>
  <c r="L315" i="6" s="1"/>
  <c r="G306" i="6"/>
  <c r="L306" i="6" s="1"/>
  <c r="G290" i="6"/>
  <c r="L290" i="6" s="1"/>
  <c r="G373" i="6"/>
  <c r="L373" i="6" s="1"/>
  <c r="G324" i="6"/>
  <c r="L324" i="6" s="1"/>
  <c r="G309" i="6"/>
  <c r="L309" i="6" s="1"/>
  <c r="G363" i="6"/>
  <c r="L363" i="6" s="1"/>
  <c r="G349" i="6"/>
  <c r="L349" i="6" s="1"/>
  <c r="G343" i="6"/>
  <c r="L343" i="6" s="1"/>
  <c r="G338" i="6"/>
  <c r="L338" i="6" s="1"/>
  <c r="G334" i="6"/>
  <c r="L334" i="6" s="1"/>
  <c r="G321" i="6"/>
  <c r="L321" i="6" s="1"/>
  <c r="G355" i="6"/>
  <c r="L355" i="6" s="1"/>
  <c r="G330" i="6"/>
  <c r="L330" i="6" s="1"/>
  <c r="G303" i="6"/>
  <c r="L303" i="6" s="1"/>
  <c r="G300" i="6"/>
  <c r="L300" i="6" s="1"/>
  <c r="G295" i="6"/>
  <c r="L295" i="6" s="1"/>
  <c r="G292" i="6"/>
  <c r="L292" i="6" s="1"/>
  <c r="G371" i="6"/>
  <c r="L371" i="6" s="1"/>
  <c r="G342" i="6"/>
  <c r="L342" i="6" s="1"/>
  <c r="G327" i="6"/>
  <c r="L327" i="6" s="1"/>
  <c r="G314" i="6"/>
  <c r="L314" i="6" s="1"/>
  <c r="G361" i="6"/>
  <c r="L361" i="6" s="1"/>
  <c r="G317" i="6"/>
  <c r="L317" i="6" s="1"/>
  <c r="G311" i="6"/>
  <c r="L311" i="6" s="1"/>
  <c r="G320" i="6"/>
  <c r="L320" i="6" s="1"/>
  <c r="G287" i="6"/>
  <c r="L287" i="6" s="1"/>
  <c r="G308" i="6"/>
  <c r="L308" i="6" s="1"/>
  <c r="H212" i="6"/>
  <c r="H210" i="6"/>
  <c r="H208" i="6"/>
  <c r="H206" i="6"/>
  <c r="H204" i="6"/>
  <c r="H202" i="6"/>
  <c r="H200" i="6"/>
  <c r="H198" i="6"/>
  <c r="H196" i="6"/>
  <c r="H194" i="6"/>
  <c r="H192" i="6"/>
  <c r="H190" i="6"/>
  <c r="H188" i="6"/>
  <c r="H186" i="6"/>
  <c r="H195" i="6"/>
  <c r="H205" i="6"/>
  <c r="H197" i="6"/>
  <c r="H187" i="6"/>
  <c r="H207" i="6"/>
  <c r="H199" i="6"/>
  <c r="H189" i="6"/>
  <c r="H209" i="6"/>
  <c r="H201" i="6"/>
  <c r="H191" i="6"/>
  <c r="H211" i="6"/>
  <c r="H203" i="6"/>
  <c r="H193" i="6"/>
  <c r="E544" i="6"/>
  <c r="E542" i="6"/>
  <c r="E540" i="6"/>
  <c r="E538" i="6"/>
  <c r="E536" i="6"/>
  <c r="E534" i="6"/>
  <c r="E532" i="6"/>
  <c r="E530" i="6"/>
  <c r="E528" i="6"/>
  <c r="E526" i="6"/>
  <c r="E524" i="6"/>
  <c r="E522" i="6"/>
  <c r="E520" i="6"/>
  <c r="E518" i="6"/>
  <c r="E516" i="6"/>
  <c r="E514" i="6"/>
  <c r="E512" i="6"/>
  <c r="E510" i="6"/>
  <c r="E508" i="6"/>
  <c r="E506" i="6"/>
  <c r="E504" i="6"/>
  <c r="E502" i="6"/>
  <c r="E500" i="6"/>
  <c r="E498" i="6"/>
  <c r="E496" i="6"/>
  <c r="E494" i="6"/>
  <c r="E492" i="6"/>
  <c r="E545" i="6"/>
  <c r="E543" i="6"/>
  <c r="E541" i="6"/>
  <c r="E539" i="6"/>
  <c r="E537" i="6"/>
  <c r="E535" i="6"/>
  <c r="E533" i="6"/>
  <c r="E531" i="6"/>
  <c r="E529" i="6"/>
  <c r="E527" i="6"/>
  <c r="E525" i="6"/>
  <c r="E523" i="6"/>
  <c r="E521" i="6"/>
  <c r="E519" i="6"/>
  <c r="E517" i="6"/>
  <c r="E515" i="6"/>
  <c r="E513" i="6"/>
  <c r="E511" i="6"/>
  <c r="E509" i="6"/>
  <c r="E507" i="6"/>
  <c r="E501" i="6"/>
  <c r="E499" i="6"/>
  <c r="E497" i="6"/>
  <c r="E495" i="6"/>
  <c r="E493" i="6"/>
  <c r="E505" i="6"/>
  <c r="E503" i="6"/>
  <c r="F275" i="6"/>
  <c r="F284" i="6"/>
  <c r="F277" i="6"/>
  <c r="F270" i="6"/>
  <c r="F268" i="6"/>
  <c r="F266" i="6"/>
  <c r="F264" i="6"/>
  <c r="F262" i="6"/>
  <c r="F260" i="6"/>
  <c r="F258" i="6"/>
  <c r="F256" i="6"/>
  <c r="F254" i="6"/>
  <c r="F252" i="6"/>
  <c r="F250" i="6"/>
  <c r="F248" i="6"/>
  <c r="F246" i="6"/>
  <c r="F244" i="6"/>
  <c r="F242" i="6"/>
  <c r="F240" i="6"/>
  <c r="F238" i="6"/>
  <c r="F236" i="6"/>
  <c r="F234" i="6"/>
  <c r="F232" i="6"/>
  <c r="F230" i="6"/>
  <c r="F228" i="6"/>
  <c r="F226" i="6"/>
  <c r="F224" i="6"/>
  <c r="F222" i="6"/>
  <c r="F220" i="6"/>
  <c r="F218" i="6"/>
  <c r="F216" i="6"/>
  <c r="F214" i="6"/>
  <c r="F279" i="6"/>
  <c r="F272" i="6"/>
  <c r="F281" i="6"/>
  <c r="F274" i="6"/>
  <c r="F276" i="6"/>
  <c r="F283" i="6"/>
  <c r="F278" i="6"/>
  <c r="F269" i="6"/>
  <c r="F267" i="6"/>
  <c r="F265" i="6"/>
  <c r="F263" i="6"/>
  <c r="F261" i="6"/>
  <c r="F259" i="6"/>
  <c r="F257" i="6"/>
  <c r="F255" i="6"/>
  <c r="F253" i="6"/>
  <c r="F251" i="6"/>
  <c r="F249" i="6"/>
  <c r="F247" i="6"/>
  <c r="F245" i="6"/>
  <c r="F243" i="6"/>
  <c r="F241" i="6"/>
  <c r="F239" i="6"/>
  <c r="F237" i="6"/>
  <c r="F235" i="6"/>
  <c r="F233" i="6"/>
  <c r="F231" i="6"/>
  <c r="F285" i="6"/>
  <c r="F280" i="6"/>
  <c r="F271" i="6"/>
  <c r="F223" i="6"/>
  <c r="F229" i="6"/>
  <c r="F219" i="6"/>
  <c r="F213" i="6"/>
  <c r="F225" i="6"/>
  <c r="F273" i="6"/>
  <c r="F215" i="6"/>
  <c r="F221" i="6"/>
  <c r="F282" i="6"/>
  <c r="F227" i="6"/>
  <c r="F217" i="6"/>
  <c r="G284" i="6"/>
  <c r="L284" i="6" s="1"/>
  <c r="G277" i="6"/>
  <c r="L277" i="6" s="1"/>
  <c r="G270" i="6"/>
  <c r="L270" i="6" s="1"/>
  <c r="G268" i="6"/>
  <c r="L268" i="6" s="1"/>
  <c r="G266" i="6"/>
  <c r="L266" i="6" s="1"/>
  <c r="G264" i="6"/>
  <c r="L264" i="6" s="1"/>
  <c r="G262" i="6"/>
  <c r="L262" i="6" s="1"/>
  <c r="G260" i="6"/>
  <c r="L260" i="6" s="1"/>
  <c r="G258" i="6"/>
  <c r="L258" i="6" s="1"/>
  <c r="G256" i="6"/>
  <c r="L256" i="6" s="1"/>
  <c r="G254" i="6"/>
  <c r="L254" i="6" s="1"/>
  <c r="G252" i="6"/>
  <c r="L252" i="6" s="1"/>
  <c r="G250" i="6"/>
  <c r="L250" i="6" s="1"/>
  <c r="G248" i="6"/>
  <c r="L248" i="6" s="1"/>
  <c r="G246" i="6"/>
  <c r="L246" i="6" s="1"/>
  <c r="G244" i="6"/>
  <c r="L244" i="6" s="1"/>
  <c r="G242" i="6"/>
  <c r="L242" i="6" s="1"/>
  <c r="G240" i="6"/>
  <c r="L240" i="6" s="1"/>
  <c r="G238" i="6"/>
  <c r="L238" i="6" s="1"/>
  <c r="G236" i="6"/>
  <c r="L236" i="6" s="1"/>
  <c r="G234" i="6"/>
  <c r="L234" i="6" s="1"/>
  <c r="G232" i="6"/>
  <c r="L232" i="6" s="1"/>
  <c r="G230" i="6"/>
  <c r="L230" i="6" s="1"/>
  <c r="G228" i="6"/>
  <c r="L228" i="6" s="1"/>
  <c r="G226" i="6"/>
  <c r="L226" i="6" s="1"/>
  <c r="G224" i="6"/>
  <c r="L224" i="6" s="1"/>
  <c r="G222" i="6"/>
  <c r="L222" i="6" s="1"/>
  <c r="G220" i="6"/>
  <c r="L220" i="6" s="1"/>
  <c r="G218" i="6"/>
  <c r="L218" i="6" s="1"/>
  <c r="G216" i="6"/>
  <c r="L216" i="6" s="1"/>
  <c r="G214" i="6"/>
  <c r="L214" i="6" s="1"/>
  <c r="G279" i="6"/>
  <c r="L279" i="6" s="1"/>
  <c r="G272" i="6"/>
  <c r="L272" i="6" s="1"/>
  <c r="G281" i="6"/>
  <c r="L281" i="6" s="1"/>
  <c r="G274" i="6"/>
  <c r="L274" i="6" s="1"/>
  <c r="G276" i="6"/>
  <c r="L276" i="6" s="1"/>
  <c r="G283" i="6"/>
  <c r="L283" i="6" s="1"/>
  <c r="G278" i="6"/>
  <c r="L278" i="6" s="1"/>
  <c r="G269" i="6"/>
  <c r="L269" i="6" s="1"/>
  <c r="G267" i="6"/>
  <c r="L267" i="6" s="1"/>
  <c r="G265" i="6"/>
  <c r="L265" i="6" s="1"/>
  <c r="G263" i="6"/>
  <c r="L263" i="6" s="1"/>
  <c r="G261" i="6"/>
  <c r="L261" i="6" s="1"/>
  <c r="G259" i="6"/>
  <c r="L259" i="6" s="1"/>
  <c r="G257" i="6"/>
  <c r="L257" i="6" s="1"/>
  <c r="G255" i="6"/>
  <c r="L255" i="6" s="1"/>
  <c r="G253" i="6"/>
  <c r="L253" i="6" s="1"/>
  <c r="G251" i="6"/>
  <c r="L251" i="6" s="1"/>
  <c r="G249" i="6"/>
  <c r="L249" i="6" s="1"/>
  <c r="G247" i="6"/>
  <c r="L247" i="6" s="1"/>
  <c r="G245" i="6"/>
  <c r="L245" i="6" s="1"/>
  <c r="G243" i="6"/>
  <c r="L243" i="6" s="1"/>
  <c r="G241" i="6"/>
  <c r="L241" i="6" s="1"/>
  <c r="G239" i="6"/>
  <c r="L239" i="6" s="1"/>
  <c r="G237" i="6"/>
  <c r="L237" i="6" s="1"/>
  <c r="G235" i="6"/>
  <c r="L235" i="6" s="1"/>
  <c r="G233" i="6"/>
  <c r="L233" i="6" s="1"/>
  <c r="G231" i="6"/>
  <c r="L231" i="6" s="1"/>
  <c r="G285" i="6"/>
  <c r="L285" i="6" s="1"/>
  <c r="G275" i="6"/>
  <c r="L275" i="6" s="1"/>
  <c r="G223" i="6"/>
  <c r="L223" i="6" s="1"/>
  <c r="G229" i="6"/>
  <c r="L229" i="6" s="1"/>
  <c r="G219" i="6"/>
  <c r="L219" i="6" s="1"/>
  <c r="G213" i="6"/>
  <c r="L213" i="6" s="1"/>
  <c r="G225" i="6"/>
  <c r="L225" i="6" s="1"/>
  <c r="G273" i="6"/>
  <c r="L273" i="6" s="1"/>
  <c r="G215" i="6"/>
  <c r="L215" i="6" s="1"/>
  <c r="G271" i="6"/>
  <c r="L271" i="6" s="1"/>
  <c r="G221" i="6"/>
  <c r="L221" i="6" s="1"/>
  <c r="G282" i="6"/>
  <c r="L282" i="6" s="1"/>
  <c r="G227" i="6"/>
  <c r="L227" i="6" s="1"/>
  <c r="G280" i="6"/>
  <c r="L280" i="6" s="1"/>
  <c r="G217" i="6"/>
  <c r="L217" i="6" s="1"/>
  <c r="H544" i="6"/>
  <c r="H542" i="6"/>
  <c r="H540" i="6"/>
  <c r="H538" i="6"/>
  <c r="H536" i="6"/>
  <c r="H534" i="6"/>
  <c r="H532" i="6"/>
  <c r="H530" i="6"/>
  <c r="H528" i="6"/>
  <c r="H526" i="6"/>
  <c r="H524" i="6"/>
  <c r="H522" i="6"/>
  <c r="H520" i="6"/>
  <c r="H518" i="6"/>
  <c r="H516" i="6"/>
  <c r="H514" i="6"/>
  <c r="H512" i="6"/>
  <c r="H510" i="6"/>
  <c r="H508" i="6"/>
  <c r="H506" i="6"/>
  <c r="H504" i="6"/>
  <c r="H502" i="6"/>
  <c r="H500" i="6"/>
  <c r="H498" i="6"/>
  <c r="H496" i="6"/>
  <c r="H494" i="6"/>
  <c r="H492" i="6"/>
  <c r="H545" i="6"/>
  <c r="H543" i="6"/>
  <c r="H541" i="6"/>
  <c r="H539" i="6"/>
  <c r="H537" i="6"/>
  <c r="H535" i="6"/>
  <c r="H533" i="6"/>
  <c r="H531" i="6"/>
  <c r="H529" i="6"/>
  <c r="H527" i="6"/>
  <c r="H525" i="6"/>
  <c r="H523" i="6"/>
  <c r="H521" i="6"/>
  <c r="H519" i="6"/>
  <c r="H517" i="6"/>
  <c r="H515" i="6"/>
  <c r="H513" i="6"/>
  <c r="H511" i="6"/>
  <c r="H509" i="6"/>
  <c r="H507" i="6"/>
  <c r="H505" i="6"/>
  <c r="H503" i="6"/>
  <c r="H501" i="6"/>
  <c r="H499" i="6"/>
  <c r="H497" i="6"/>
  <c r="H495" i="6"/>
  <c r="H493" i="6"/>
  <c r="E212" i="6"/>
  <c r="E188" i="6"/>
  <c r="E211" i="6"/>
  <c r="E203" i="6"/>
  <c r="E193" i="6"/>
  <c r="E208" i="6"/>
  <c r="E200" i="6"/>
  <c r="E190" i="6"/>
  <c r="E195" i="6"/>
  <c r="E205" i="6"/>
  <c r="E210" i="6"/>
  <c r="E202" i="6"/>
  <c r="E192" i="6"/>
  <c r="E197" i="6"/>
  <c r="E187" i="6"/>
  <c r="E207" i="6"/>
  <c r="E194" i="6"/>
  <c r="E204" i="6"/>
  <c r="E199" i="6"/>
  <c r="E189" i="6"/>
  <c r="E196" i="6"/>
  <c r="E209" i="6"/>
  <c r="E201" i="6"/>
  <c r="E186" i="6"/>
  <c r="E206" i="6"/>
  <c r="E191" i="6"/>
  <c r="E198" i="6"/>
  <c r="F376" i="6"/>
  <c r="F374" i="6"/>
  <c r="F372" i="6"/>
  <c r="F370" i="6"/>
  <c r="F368" i="6"/>
  <c r="F366" i="6"/>
  <c r="F364" i="6"/>
  <c r="F362" i="6"/>
  <c r="F360" i="6"/>
  <c r="F358" i="6"/>
  <c r="F356" i="6"/>
  <c r="F354" i="6"/>
  <c r="F352" i="6"/>
  <c r="F350" i="6"/>
  <c r="F348" i="6"/>
  <c r="F346" i="6"/>
  <c r="F344" i="6"/>
  <c r="F342" i="6"/>
  <c r="F340" i="6"/>
  <c r="F338" i="6"/>
  <c r="F336" i="6"/>
  <c r="F334" i="6"/>
  <c r="F332" i="6"/>
  <c r="F330" i="6"/>
  <c r="F328" i="6"/>
  <c r="F326" i="6"/>
  <c r="F324" i="6"/>
  <c r="F322" i="6"/>
  <c r="F320" i="6"/>
  <c r="F318" i="6"/>
  <c r="F316" i="6"/>
  <c r="F314" i="6"/>
  <c r="F312" i="6"/>
  <c r="F310" i="6"/>
  <c r="F308" i="6"/>
  <c r="F306" i="6"/>
  <c r="F375" i="6"/>
  <c r="F373" i="6"/>
  <c r="F371" i="6"/>
  <c r="F369" i="6"/>
  <c r="F361" i="6"/>
  <c r="F317" i="6"/>
  <c r="F311" i="6"/>
  <c r="F347" i="6"/>
  <c r="F305" i="6"/>
  <c r="F302" i="6"/>
  <c r="F297" i="6"/>
  <c r="F294" i="6"/>
  <c r="F353" i="6"/>
  <c r="F341" i="6"/>
  <c r="F337" i="6"/>
  <c r="F333" i="6"/>
  <c r="F323" i="6"/>
  <c r="F289" i="6"/>
  <c r="F367" i="6"/>
  <c r="F359" i="6"/>
  <c r="F329" i="6"/>
  <c r="F286" i="6"/>
  <c r="F313" i="6"/>
  <c r="F304" i="6"/>
  <c r="F299" i="6"/>
  <c r="F296" i="6"/>
  <c r="F291" i="6"/>
  <c r="F345" i="6"/>
  <c r="F319" i="6"/>
  <c r="F307" i="6"/>
  <c r="F351" i="6"/>
  <c r="F288" i="6"/>
  <c r="F365" i="6"/>
  <c r="F357" i="6"/>
  <c r="F325" i="6"/>
  <c r="F301" i="6"/>
  <c r="F298" i="6"/>
  <c r="F293" i="6"/>
  <c r="F339" i="6"/>
  <c r="F335" i="6"/>
  <c r="F331" i="6"/>
  <c r="F315" i="6"/>
  <c r="F290" i="6"/>
  <c r="F309" i="6"/>
  <c r="F363" i="6"/>
  <c r="F349" i="6"/>
  <c r="F343" i="6"/>
  <c r="F321" i="6"/>
  <c r="F355" i="6"/>
  <c r="F327" i="6"/>
  <c r="F287" i="6"/>
  <c r="F295" i="6"/>
  <c r="F292" i="6"/>
  <c r="F303" i="6"/>
  <c r="F300" i="6"/>
  <c r="G212" i="6"/>
  <c r="L212" i="6" s="1"/>
  <c r="G210" i="6"/>
  <c r="L210" i="6" s="1"/>
  <c r="G208" i="6"/>
  <c r="L208" i="6" s="1"/>
  <c r="G206" i="6"/>
  <c r="L206" i="6" s="1"/>
  <c r="G204" i="6"/>
  <c r="L204" i="6" s="1"/>
  <c r="G202" i="6"/>
  <c r="L202" i="6" s="1"/>
  <c r="G200" i="6"/>
  <c r="L200" i="6" s="1"/>
  <c r="G198" i="6"/>
  <c r="L198" i="6" s="1"/>
  <c r="G196" i="6"/>
  <c r="L196" i="6" s="1"/>
  <c r="G194" i="6"/>
  <c r="L194" i="6" s="1"/>
  <c r="G192" i="6"/>
  <c r="L192" i="6" s="1"/>
  <c r="G190" i="6"/>
  <c r="L190" i="6" s="1"/>
  <c r="G188" i="6"/>
  <c r="L188" i="6" s="1"/>
  <c r="G186" i="6"/>
  <c r="L186" i="6" s="1"/>
  <c r="G195" i="6"/>
  <c r="L195" i="6" s="1"/>
  <c r="G205" i="6"/>
  <c r="L205" i="6" s="1"/>
  <c r="G197" i="6"/>
  <c r="L197" i="6" s="1"/>
  <c r="G187" i="6"/>
  <c r="L187" i="6" s="1"/>
  <c r="G207" i="6"/>
  <c r="L207" i="6" s="1"/>
  <c r="G199" i="6"/>
  <c r="L199" i="6" s="1"/>
  <c r="G189" i="6"/>
  <c r="L189" i="6" s="1"/>
  <c r="G209" i="6"/>
  <c r="L209" i="6" s="1"/>
  <c r="G201" i="6"/>
  <c r="L201" i="6" s="1"/>
  <c r="G191" i="6"/>
  <c r="L191" i="6" s="1"/>
  <c r="G211" i="6"/>
  <c r="L211" i="6" s="1"/>
  <c r="G203" i="6"/>
  <c r="L203" i="6" s="1"/>
  <c r="G193" i="6"/>
  <c r="L193" i="6" s="1"/>
  <c r="I110" i="6"/>
  <c r="I108" i="6"/>
  <c r="I106" i="6"/>
  <c r="I104" i="6"/>
  <c r="I102" i="6"/>
  <c r="I100" i="6"/>
  <c r="I101" i="6"/>
  <c r="I90" i="6"/>
  <c r="I107" i="6"/>
  <c r="I95" i="6"/>
  <c r="I83" i="6"/>
  <c r="I74" i="6"/>
  <c r="I69" i="6"/>
  <c r="I66" i="6"/>
  <c r="I61" i="6"/>
  <c r="I51" i="6"/>
  <c r="I77" i="6"/>
  <c r="I58" i="6"/>
  <c r="I94" i="6"/>
  <c r="I89" i="6"/>
  <c r="I82" i="6"/>
  <c r="I53" i="6"/>
  <c r="I99" i="6"/>
  <c r="I76" i="6"/>
  <c r="I71" i="6"/>
  <c r="I68" i="6"/>
  <c r="I63" i="6"/>
  <c r="I60" i="6"/>
  <c r="I105" i="6"/>
  <c r="I85" i="6"/>
  <c r="I50" i="6"/>
  <c r="I98" i="6"/>
  <c r="I93" i="6"/>
  <c r="I88" i="6"/>
  <c r="I79" i="6"/>
  <c r="I55" i="6"/>
  <c r="I92" i="6"/>
  <c r="I84" i="6"/>
  <c r="I73" i="6"/>
  <c r="I70" i="6"/>
  <c r="I65" i="6"/>
  <c r="I62" i="6"/>
  <c r="I52" i="6"/>
  <c r="I78" i="6"/>
  <c r="I57" i="6"/>
  <c r="I103" i="6"/>
  <c r="I97" i="6"/>
  <c r="I87" i="6"/>
  <c r="I109" i="6"/>
  <c r="I81" i="6"/>
  <c r="I54" i="6"/>
  <c r="I96" i="6"/>
  <c r="I91" i="6"/>
  <c r="I75" i="6"/>
  <c r="I72" i="6"/>
  <c r="I67" i="6"/>
  <c r="I64" i="6"/>
  <c r="I59" i="6"/>
  <c r="I86" i="6"/>
  <c r="I80" i="6"/>
  <c r="I56" i="6"/>
  <c r="H376" i="6"/>
  <c r="H374" i="6"/>
  <c r="H372" i="6"/>
  <c r="H370" i="6"/>
  <c r="H368" i="6"/>
  <c r="H366" i="6"/>
  <c r="H364" i="6"/>
  <c r="H362" i="6"/>
  <c r="H360" i="6"/>
  <c r="H358" i="6"/>
  <c r="H356" i="6"/>
  <c r="H354" i="6"/>
  <c r="H352" i="6"/>
  <c r="H350" i="6"/>
  <c r="H348" i="6"/>
  <c r="H346" i="6"/>
  <c r="H344" i="6"/>
  <c r="H342" i="6"/>
  <c r="H340" i="6"/>
  <c r="H338" i="6"/>
  <c r="H336" i="6"/>
  <c r="H334" i="6"/>
  <c r="H332" i="6"/>
  <c r="H353" i="6"/>
  <c r="H341" i="6"/>
  <c r="H337" i="6"/>
  <c r="H333" i="6"/>
  <c r="H323" i="6"/>
  <c r="H289" i="6"/>
  <c r="H316" i="6"/>
  <c r="H367" i="6"/>
  <c r="H359" i="6"/>
  <c r="H329" i="6"/>
  <c r="H310" i="6"/>
  <c r="H286" i="6"/>
  <c r="H322" i="6"/>
  <c r="H313" i="6"/>
  <c r="H304" i="6"/>
  <c r="H299" i="6"/>
  <c r="H296" i="6"/>
  <c r="H291" i="6"/>
  <c r="H345" i="6"/>
  <c r="H319" i="6"/>
  <c r="H307" i="6"/>
  <c r="H351" i="6"/>
  <c r="H328" i="6"/>
  <c r="H288" i="6"/>
  <c r="H375" i="6"/>
  <c r="H365" i="6"/>
  <c r="H357" i="6"/>
  <c r="H325" i="6"/>
  <c r="H318" i="6"/>
  <c r="H312" i="6"/>
  <c r="H301" i="6"/>
  <c r="H298" i="6"/>
  <c r="H293" i="6"/>
  <c r="H339" i="6"/>
  <c r="H335" i="6"/>
  <c r="H331" i="6"/>
  <c r="H315" i="6"/>
  <c r="H306" i="6"/>
  <c r="H290" i="6"/>
  <c r="H373" i="6"/>
  <c r="H324" i="6"/>
  <c r="H309" i="6"/>
  <c r="H363" i="6"/>
  <c r="H349" i="6"/>
  <c r="H343" i="6"/>
  <c r="H321" i="6"/>
  <c r="H355" i="6"/>
  <c r="H330" i="6"/>
  <c r="H303" i="6"/>
  <c r="H300" i="6"/>
  <c r="H295" i="6"/>
  <c r="H292" i="6"/>
  <c r="H371" i="6"/>
  <c r="H327" i="6"/>
  <c r="H314" i="6"/>
  <c r="H320" i="6"/>
  <c r="H308" i="6"/>
  <c r="H361" i="6"/>
  <c r="H369" i="6"/>
  <c r="H347" i="6"/>
  <c r="H326" i="6"/>
  <c r="H305" i="6"/>
  <c r="H302" i="6"/>
  <c r="H297" i="6"/>
  <c r="H294" i="6"/>
  <c r="H317" i="6"/>
  <c r="H287" i="6"/>
  <c r="H311" i="6"/>
  <c r="I195" i="6"/>
  <c r="I208" i="6"/>
  <c r="I205" i="6"/>
  <c r="I200" i="6"/>
  <c r="I190" i="6"/>
  <c r="I197" i="6"/>
  <c r="I187" i="6"/>
  <c r="I210" i="6"/>
  <c r="I207" i="6"/>
  <c r="I202" i="6"/>
  <c r="I192" i="6"/>
  <c r="I199" i="6"/>
  <c r="I189" i="6"/>
  <c r="I194" i="6"/>
  <c r="I209" i="6"/>
  <c r="I204" i="6"/>
  <c r="I201" i="6"/>
  <c r="I212" i="6"/>
  <c r="I191" i="6"/>
  <c r="I196" i="6"/>
  <c r="I186" i="6"/>
  <c r="I211" i="6"/>
  <c r="I206" i="6"/>
  <c r="I203" i="6"/>
  <c r="I193" i="6"/>
  <c r="I198" i="6"/>
  <c r="I188" i="6"/>
  <c r="E171" i="6"/>
  <c r="E178" i="6"/>
  <c r="E183" i="6"/>
  <c r="E168" i="6"/>
  <c r="E161" i="6"/>
  <c r="E159" i="6"/>
  <c r="E157" i="6"/>
  <c r="E155" i="6"/>
  <c r="E153" i="6"/>
  <c r="E151" i="6"/>
  <c r="E149" i="6"/>
  <c r="E147" i="6"/>
  <c r="E145" i="6"/>
  <c r="E143" i="6"/>
  <c r="E141" i="6"/>
  <c r="E139" i="6"/>
  <c r="E137" i="6"/>
  <c r="E135" i="6"/>
  <c r="E133" i="6"/>
  <c r="E131" i="6"/>
  <c r="E129" i="6"/>
  <c r="E127" i="6"/>
  <c r="E125" i="6"/>
  <c r="E123" i="6"/>
  <c r="E121" i="6"/>
  <c r="E119" i="6"/>
  <c r="E117" i="6"/>
  <c r="E115" i="6"/>
  <c r="E113" i="6"/>
  <c r="E111" i="6"/>
  <c r="E173" i="6"/>
  <c r="E180" i="6"/>
  <c r="E163" i="6"/>
  <c r="E185" i="6"/>
  <c r="E170" i="6"/>
  <c r="E175" i="6"/>
  <c r="E182" i="6"/>
  <c r="E165" i="6"/>
  <c r="E172" i="6"/>
  <c r="E177" i="6"/>
  <c r="E184" i="6"/>
  <c r="E167" i="6"/>
  <c r="E162" i="6"/>
  <c r="E160" i="6"/>
  <c r="E158" i="6"/>
  <c r="E156" i="6"/>
  <c r="E154" i="6"/>
  <c r="E152" i="6"/>
  <c r="E150" i="6"/>
  <c r="E148" i="6"/>
  <c r="E146" i="6"/>
  <c r="E144" i="6"/>
  <c r="E142" i="6"/>
  <c r="E140" i="6"/>
  <c r="E138" i="6"/>
  <c r="E136" i="6"/>
  <c r="E134" i="6"/>
  <c r="E132" i="6"/>
  <c r="E130" i="6"/>
  <c r="E128" i="6"/>
  <c r="E126" i="6"/>
  <c r="E124" i="6"/>
  <c r="E122" i="6"/>
  <c r="E120" i="6"/>
  <c r="E118" i="6"/>
  <c r="E116" i="6"/>
  <c r="E114" i="6"/>
  <c r="E112" i="6"/>
  <c r="E174" i="6"/>
  <c r="E179" i="6"/>
  <c r="E164" i="6"/>
  <c r="E169" i="6"/>
  <c r="E181" i="6"/>
  <c r="E166" i="6"/>
  <c r="E176" i="6"/>
  <c r="F184" i="6"/>
  <c r="F182" i="6"/>
  <c r="F180" i="6"/>
  <c r="F178" i="6"/>
  <c r="F176" i="6"/>
  <c r="F174" i="6"/>
  <c r="F172" i="6"/>
  <c r="F170" i="6"/>
  <c r="F168" i="6"/>
  <c r="F166" i="6"/>
  <c r="F164" i="6"/>
  <c r="F162" i="6"/>
  <c r="F183" i="6"/>
  <c r="F161" i="6"/>
  <c r="F159" i="6"/>
  <c r="F157" i="6"/>
  <c r="F155" i="6"/>
  <c r="F153" i="6"/>
  <c r="F151" i="6"/>
  <c r="F149" i="6"/>
  <c r="F147" i="6"/>
  <c r="F145" i="6"/>
  <c r="F143" i="6"/>
  <c r="F141" i="6"/>
  <c r="F139" i="6"/>
  <c r="F137" i="6"/>
  <c r="F135" i="6"/>
  <c r="F133" i="6"/>
  <c r="F131" i="6"/>
  <c r="F129" i="6"/>
  <c r="F127" i="6"/>
  <c r="F125" i="6"/>
  <c r="F123" i="6"/>
  <c r="F121" i="6"/>
  <c r="F119" i="6"/>
  <c r="F117" i="6"/>
  <c r="F115" i="6"/>
  <c r="F113" i="6"/>
  <c r="F111" i="6"/>
  <c r="F173" i="6"/>
  <c r="F163" i="6"/>
  <c r="F185" i="6"/>
  <c r="F175" i="6"/>
  <c r="F165" i="6"/>
  <c r="F177" i="6"/>
  <c r="F167" i="6"/>
  <c r="F160" i="6"/>
  <c r="F158" i="6"/>
  <c r="F156" i="6"/>
  <c r="F154" i="6"/>
  <c r="F152" i="6"/>
  <c r="F150" i="6"/>
  <c r="F148" i="6"/>
  <c r="F146" i="6"/>
  <c r="F144" i="6"/>
  <c r="F142" i="6"/>
  <c r="F140" i="6"/>
  <c r="F138" i="6"/>
  <c r="F136" i="6"/>
  <c r="F134" i="6"/>
  <c r="F132" i="6"/>
  <c r="F130" i="6"/>
  <c r="F128" i="6"/>
  <c r="F126" i="6"/>
  <c r="F124" i="6"/>
  <c r="F122" i="6"/>
  <c r="F120" i="6"/>
  <c r="F118" i="6"/>
  <c r="F116" i="6"/>
  <c r="F114" i="6"/>
  <c r="F112" i="6"/>
  <c r="F179" i="6"/>
  <c r="F169" i="6"/>
  <c r="F171" i="6"/>
  <c r="F181" i="6"/>
  <c r="G184" i="6"/>
  <c r="L184" i="6" s="1"/>
  <c r="G182" i="6"/>
  <c r="L182" i="6" s="1"/>
  <c r="G180" i="6"/>
  <c r="L180" i="6" s="1"/>
  <c r="G178" i="6"/>
  <c r="L178" i="6" s="1"/>
  <c r="G176" i="6"/>
  <c r="L176" i="6" s="1"/>
  <c r="G174" i="6"/>
  <c r="L174" i="6" s="1"/>
  <c r="G172" i="6"/>
  <c r="L172" i="6" s="1"/>
  <c r="G170" i="6"/>
  <c r="L170" i="6" s="1"/>
  <c r="G168" i="6"/>
  <c r="L168" i="6" s="1"/>
  <c r="G166" i="6"/>
  <c r="L166" i="6" s="1"/>
  <c r="G164" i="6"/>
  <c r="L164" i="6" s="1"/>
  <c r="G162" i="6"/>
  <c r="L162" i="6" s="1"/>
  <c r="G183" i="6"/>
  <c r="L183" i="6" s="1"/>
  <c r="G161" i="6"/>
  <c r="L161" i="6" s="1"/>
  <c r="G159" i="6"/>
  <c r="L159" i="6" s="1"/>
  <c r="G157" i="6"/>
  <c r="L157" i="6" s="1"/>
  <c r="G155" i="6"/>
  <c r="L155" i="6" s="1"/>
  <c r="G153" i="6"/>
  <c r="L153" i="6" s="1"/>
  <c r="G151" i="6"/>
  <c r="L151" i="6" s="1"/>
  <c r="G149" i="6"/>
  <c r="L149" i="6" s="1"/>
  <c r="G147" i="6"/>
  <c r="L147" i="6" s="1"/>
  <c r="G145" i="6"/>
  <c r="L145" i="6" s="1"/>
  <c r="G143" i="6"/>
  <c r="L143" i="6" s="1"/>
  <c r="G141" i="6"/>
  <c r="L141" i="6" s="1"/>
  <c r="G139" i="6"/>
  <c r="L139" i="6" s="1"/>
  <c r="G137" i="6"/>
  <c r="L137" i="6" s="1"/>
  <c r="G135" i="6"/>
  <c r="L135" i="6" s="1"/>
  <c r="G133" i="6"/>
  <c r="L133" i="6" s="1"/>
  <c r="G131" i="6"/>
  <c r="L131" i="6" s="1"/>
  <c r="G129" i="6"/>
  <c r="L129" i="6" s="1"/>
  <c r="G127" i="6"/>
  <c r="L127" i="6" s="1"/>
  <c r="G125" i="6"/>
  <c r="L125" i="6" s="1"/>
  <c r="G123" i="6"/>
  <c r="L123" i="6" s="1"/>
  <c r="G121" i="6"/>
  <c r="L121" i="6" s="1"/>
  <c r="G119" i="6"/>
  <c r="L119" i="6" s="1"/>
  <c r="G117" i="6"/>
  <c r="L117" i="6" s="1"/>
  <c r="G115" i="6"/>
  <c r="L115" i="6" s="1"/>
  <c r="G113" i="6"/>
  <c r="L113" i="6" s="1"/>
  <c r="G111" i="6"/>
  <c r="L111" i="6" s="1"/>
  <c r="G173" i="6"/>
  <c r="L173" i="6" s="1"/>
  <c r="G163" i="6"/>
  <c r="L163" i="6" s="1"/>
  <c r="G185" i="6"/>
  <c r="L185" i="6" s="1"/>
  <c r="G175" i="6"/>
  <c r="L175" i="6" s="1"/>
  <c r="G165" i="6"/>
  <c r="L165" i="6" s="1"/>
  <c r="G177" i="6"/>
  <c r="L177" i="6" s="1"/>
  <c r="G167" i="6"/>
  <c r="L167" i="6" s="1"/>
  <c r="G160" i="6"/>
  <c r="L160" i="6" s="1"/>
  <c r="G158" i="6"/>
  <c r="L158" i="6" s="1"/>
  <c r="G156" i="6"/>
  <c r="L156" i="6" s="1"/>
  <c r="G154" i="6"/>
  <c r="L154" i="6" s="1"/>
  <c r="G152" i="6"/>
  <c r="L152" i="6" s="1"/>
  <c r="G150" i="6"/>
  <c r="L150" i="6" s="1"/>
  <c r="G148" i="6"/>
  <c r="L148" i="6" s="1"/>
  <c r="G146" i="6"/>
  <c r="L146" i="6" s="1"/>
  <c r="G144" i="6"/>
  <c r="L144" i="6" s="1"/>
  <c r="G142" i="6"/>
  <c r="L142" i="6" s="1"/>
  <c r="G140" i="6"/>
  <c r="L140" i="6" s="1"/>
  <c r="G138" i="6"/>
  <c r="L138" i="6" s="1"/>
  <c r="G136" i="6"/>
  <c r="L136" i="6" s="1"/>
  <c r="G134" i="6"/>
  <c r="L134" i="6" s="1"/>
  <c r="G132" i="6"/>
  <c r="L132" i="6" s="1"/>
  <c r="G130" i="6"/>
  <c r="L130" i="6" s="1"/>
  <c r="G128" i="6"/>
  <c r="L128" i="6" s="1"/>
  <c r="G126" i="6"/>
  <c r="L126" i="6" s="1"/>
  <c r="G124" i="6"/>
  <c r="L124" i="6" s="1"/>
  <c r="G122" i="6"/>
  <c r="L122" i="6" s="1"/>
  <c r="G120" i="6"/>
  <c r="L120" i="6" s="1"/>
  <c r="G118" i="6"/>
  <c r="L118" i="6" s="1"/>
  <c r="G116" i="6"/>
  <c r="L116" i="6" s="1"/>
  <c r="G114" i="6"/>
  <c r="L114" i="6" s="1"/>
  <c r="G112" i="6"/>
  <c r="L112" i="6" s="1"/>
  <c r="G179" i="6"/>
  <c r="L179" i="6" s="1"/>
  <c r="G169" i="6"/>
  <c r="L169" i="6" s="1"/>
  <c r="G181" i="6"/>
  <c r="L181" i="6" s="1"/>
  <c r="G171" i="6"/>
  <c r="L171" i="6" s="1"/>
  <c r="F544" i="6"/>
  <c r="F542" i="6"/>
  <c r="F540" i="6"/>
  <c r="F538" i="6"/>
  <c r="F536" i="6"/>
  <c r="F534" i="6"/>
  <c r="F532" i="6"/>
  <c r="F530" i="6"/>
  <c r="F528" i="6"/>
  <c r="F526" i="6"/>
  <c r="F524" i="6"/>
  <c r="F522" i="6"/>
  <c r="F520" i="6"/>
  <c r="F518" i="6"/>
  <c r="F516" i="6"/>
  <c r="F514" i="6"/>
  <c r="F512" i="6"/>
  <c r="F510" i="6"/>
  <c r="F508" i="6"/>
  <c r="F506" i="6"/>
  <c r="F504" i="6"/>
  <c r="F502" i="6"/>
  <c r="F500" i="6"/>
  <c r="F498" i="6"/>
  <c r="F496" i="6"/>
  <c r="F494" i="6"/>
  <c r="F492" i="6"/>
  <c r="F545" i="6"/>
  <c r="F543" i="6"/>
  <c r="F541" i="6"/>
  <c r="F539" i="6"/>
  <c r="F537" i="6"/>
  <c r="F535" i="6"/>
  <c r="F533" i="6"/>
  <c r="F531" i="6"/>
  <c r="F529" i="6"/>
  <c r="F527" i="6"/>
  <c r="F525" i="6"/>
  <c r="F523" i="6"/>
  <c r="F521" i="6"/>
  <c r="F519" i="6"/>
  <c r="F517" i="6"/>
  <c r="F515" i="6"/>
  <c r="F513" i="6"/>
  <c r="F511" i="6"/>
  <c r="F509" i="6"/>
  <c r="F507" i="6"/>
  <c r="F505" i="6"/>
  <c r="F503" i="6"/>
  <c r="F501" i="6"/>
  <c r="F499" i="6"/>
  <c r="F497" i="6"/>
  <c r="F495" i="6"/>
  <c r="F493" i="6"/>
  <c r="H184" i="6"/>
  <c r="H182" i="6"/>
  <c r="H180" i="6"/>
  <c r="H178" i="6"/>
  <c r="H176" i="6"/>
  <c r="H174" i="6"/>
  <c r="H172" i="6"/>
  <c r="H170" i="6"/>
  <c r="H168" i="6"/>
  <c r="H166" i="6"/>
  <c r="H164" i="6"/>
  <c r="H173" i="6"/>
  <c r="H163" i="6"/>
  <c r="H185" i="6"/>
  <c r="H175" i="6"/>
  <c r="H165" i="6"/>
  <c r="H177" i="6"/>
  <c r="H167" i="6"/>
  <c r="H160" i="6"/>
  <c r="H158" i="6"/>
  <c r="H156" i="6"/>
  <c r="H154" i="6"/>
  <c r="H152" i="6"/>
  <c r="H150" i="6"/>
  <c r="H148" i="6"/>
  <c r="H146" i="6"/>
  <c r="H144" i="6"/>
  <c r="H142" i="6"/>
  <c r="H140" i="6"/>
  <c r="H138" i="6"/>
  <c r="H136" i="6"/>
  <c r="H134" i="6"/>
  <c r="H132" i="6"/>
  <c r="H130" i="6"/>
  <c r="H128" i="6"/>
  <c r="H126" i="6"/>
  <c r="H124" i="6"/>
  <c r="H122" i="6"/>
  <c r="H120" i="6"/>
  <c r="H118" i="6"/>
  <c r="H116" i="6"/>
  <c r="H114" i="6"/>
  <c r="H112" i="6"/>
  <c r="H179" i="6"/>
  <c r="H162" i="6"/>
  <c r="H169" i="6"/>
  <c r="H181" i="6"/>
  <c r="H171" i="6"/>
  <c r="H183" i="6"/>
  <c r="H161" i="6"/>
  <c r="H159" i="6"/>
  <c r="H157" i="6"/>
  <c r="H155" i="6"/>
  <c r="H153" i="6"/>
  <c r="H151" i="6"/>
  <c r="H149" i="6"/>
  <c r="H147" i="6"/>
  <c r="H145" i="6"/>
  <c r="H143" i="6"/>
  <c r="H141" i="6"/>
  <c r="H139" i="6"/>
  <c r="H135" i="6"/>
  <c r="H127" i="6"/>
  <c r="H113" i="6"/>
  <c r="H119" i="6"/>
  <c r="H133" i="6"/>
  <c r="H125" i="6"/>
  <c r="H111" i="6"/>
  <c r="H117" i="6"/>
  <c r="H131" i="6"/>
  <c r="H123" i="6"/>
  <c r="H115" i="6"/>
  <c r="H137" i="6"/>
  <c r="H129" i="6"/>
  <c r="H121" i="6"/>
  <c r="G434" i="6"/>
  <c r="L434" i="6" s="1"/>
  <c r="G432" i="6"/>
  <c r="L432" i="6" s="1"/>
  <c r="G430" i="6"/>
  <c r="L430" i="6" s="1"/>
  <c r="G428" i="6"/>
  <c r="L428" i="6" s="1"/>
  <c r="G426" i="6"/>
  <c r="L426" i="6" s="1"/>
  <c r="G424" i="6"/>
  <c r="L424" i="6" s="1"/>
  <c r="G422" i="6"/>
  <c r="L422" i="6" s="1"/>
  <c r="G420" i="6"/>
  <c r="L420" i="6" s="1"/>
  <c r="G418" i="6"/>
  <c r="L418" i="6" s="1"/>
  <c r="G416" i="6"/>
  <c r="L416" i="6" s="1"/>
  <c r="G414" i="6"/>
  <c r="L414" i="6" s="1"/>
  <c r="G425" i="6"/>
  <c r="L425" i="6" s="1"/>
  <c r="G387" i="6"/>
  <c r="L387" i="6" s="1"/>
  <c r="G419" i="6"/>
  <c r="L419" i="6" s="1"/>
  <c r="G377" i="6"/>
  <c r="L377" i="6" s="1"/>
  <c r="G431" i="6"/>
  <c r="L431" i="6" s="1"/>
  <c r="G413" i="6"/>
  <c r="L413" i="6" s="1"/>
  <c r="G405" i="6"/>
  <c r="L405" i="6" s="1"/>
  <c r="G397" i="6"/>
  <c r="L397" i="6" s="1"/>
  <c r="G384" i="6"/>
  <c r="L384" i="6" s="1"/>
  <c r="G410" i="6"/>
  <c r="L410" i="6" s="1"/>
  <c r="G402" i="6"/>
  <c r="L402" i="6" s="1"/>
  <c r="G394" i="6"/>
  <c r="L394" i="6" s="1"/>
  <c r="G389" i="6"/>
  <c r="L389" i="6" s="1"/>
  <c r="G379" i="6"/>
  <c r="L379" i="6" s="1"/>
  <c r="G386" i="6"/>
  <c r="L386" i="6" s="1"/>
  <c r="G427" i="6"/>
  <c r="L427" i="6" s="1"/>
  <c r="G421" i="6"/>
  <c r="L421" i="6" s="1"/>
  <c r="G407" i="6"/>
  <c r="L407" i="6" s="1"/>
  <c r="G399" i="6"/>
  <c r="L399" i="6" s="1"/>
  <c r="G391" i="6"/>
  <c r="L391" i="6" s="1"/>
  <c r="G415" i="6"/>
  <c r="L415" i="6" s="1"/>
  <c r="G412" i="6"/>
  <c r="L412" i="6" s="1"/>
  <c r="G404" i="6"/>
  <c r="L404" i="6" s="1"/>
  <c r="G396" i="6"/>
  <c r="L396" i="6" s="1"/>
  <c r="G381" i="6"/>
  <c r="L381" i="6" s="1"/>
  <c r="G433" i="6"/>
  <c r="L433" i="6" s="1"/>
  <c r="G388" i="6"/>
  <c r="L388" i="6" s="1"/>
  <c r="G378" i="6"/>
  <c r="L378" i="6" s="1"/>
  <c r="G409" i="6"/>
  <c r="L409" i="6" s="1"/>
  <c r="G401" i="6"/>
  <c r="L401" i="6" s="1"/>
  <c r="G393" i="6"/>
  <c r="L393" i="6" s="1"/>
  <c r="G383" i="6"/>
  <c r="L383" i="6" s="1"/>
  <c r="G423" i="6"/>
  <c r="L423" i="6" s="1"/>
  <c r="G406" i="6"/>
  <c r="L406" i="6" s="1"/>
  <c r="G398" i="6"/>
  <c r="L398" i="6" s="1"/>
  <c r="G390" i="6"/>
  <c r="L390" i="6" s="1"/>
  <c r="G429" i="6"/>
  <c r="L429" i="6" s="1"/>
  <c r="G417" i="6"/>
  <c r="L417" i="6" s="1"/>
  <c r="G380" i="6"/>
  <c r="L380" i="6" s="1"/>
  <c r="G408" i="6"/>
  <c r="L408" i="6" s="1"/>
  <c r="G400" i="6"/>
  <c r="L400" i="6" s="1"/>
  <c r="G392" i="6"/>
  <c r="L392" i="6" s="1"/>
  <c r="G382" i="6"/>
  <c r="L382" i="6" s="1"/>
  <c r="G395" i="6"/>
  <c r="L395" i="6" s="1"/>
  <c r="G411" i="6"/>
  <c r="L411" i="6" s="1"/>
  <c r="G385" i="6"/>
  <c r="L385" i="6" s="1"/>
  <c r="G403" i="6"/>
  <c r="L403" i="6" s="1"/>
  <c r="I178" i="6"/>
  <c r="I163" i="6"/>
  <c r="I185" i="6"/>
  <c r="I168" i="6"/>
  <c r="I175" i="6"/>
  <c r="I180" i="6"/>
  <c r="I165" i="6"/>
  <c r="I170" i="6"/>
  <c r="I177" i="6"/>
  <c r="I182" i="6"/>
  <c r="I167" i="6"/>
  <c r="I160" i="6"/>
  <c r="I158" i="6"/>
  <c r="I156" i="6"/>
  <c r="I154" i="6"/>
  <c r="I152" i="6"/>
  <c r="I150" i="6"/>
  <c r="I148" i="6"/>
  <c r="I146" i="6"/>
  <c r="I144" i="6"/>
  <c r="I142" i="6"/>
  <c r="I140" i="6"/>
  <c r="I138" i="6"/>
  <c r="I136" i="6"/>
  <c r="I134" i="6"/>
  <c r="I132" i="6"/>
  <c r="I130" i="6"/>
  <c r="I128" i="6"/>
  <c r="I126" i="6"/>
  <c r="I124" i="6"/>
  <c r="I122" i="6"/>
  <c r="I120" i="6"/>
  <c r="I118" i="6"/>
  <c r="I116" i="6"/>
  <c r="I114" i="6"/>
  <c r="I112" i="6"/>
  <c r="I172" i="6"/>
  <c r="I179" i="6"/>
  <c r="I162" i="6"/>
  <c r="I184" i="6"/>
  <c r="I169" i="6"/>
  <c r="I174" i="6"/>
  <c r="I181" i="6"/>
  <c r="I164" i="6"/>
  <c r="I171" i="6"/>
  <c r="I176" i="6"/>
  <c r="I173" i="6"/>
  <c r="I147" i="6"/>
  <c r="I161" i="6"/>
  <c r="I145" i="6"/>
  <c r="I135" i="6"/>
  <c r="I127" i="6"/>
  <c r="I113" i="6"/>
  <c r="I119" i="6"/>
  <c r="I159" i="6"/>
  <c r="I143" i="6"/>
  <c r="I183" i="6"/>
  <c r="I157" i="6"/>
  <c r="I133" i="6"/>
  <c r="I125" i="6"/>
  <c r="I111" i="6"/>
  <c r="I155" i="6"/>
  <c r="I141" i="6"/>
  <c r="I117" i="6"/>
  <c r="I153" i="6"/>
  <c r="I131" i="6"/>
  <c r="I123" i="6"/>
  <c r="I139" i="6"/>
  <c r="I151" i="6"/>
  <c r="I115" i="6"/>
  <c r="I166" i="6"/>
  <c r="I149" i="6"/>
  <c r="I137" i="6"/>
  <c r="I129" i="6"/>
  <c r="I121" i="6"/>
  <c r="H434" i="6"/>
  <c r="H432" i="6"/>
  <c r="H430" i="6"/>
  <c r="H428" i="6"/>
  <c r="H426" i="6"/>
  <c r="H424" i="6"/>
  <c r="H422" i="6"/>
  <c r="H420" i="6"/>
  <c r="H418" i="6"/>
  <c r="H416" i="6"/>
  <c r="H414" i="6"/>
  <c r="H412" i="6"/>
  <c r="H410" i="6"/>
  <c r="H408" i="6"/>
  <c r="H406" i="6"/>
  <c r="H404" i="6"/>
  <c r="H402" i="6"/>
  <c r="H400" i="6"/>
  <c r="H398" i="6"/>
  <c r="H396" i="6"/>
  <c r="H394" i="6"/>
  <c r="H392" i="6"/>
  <c r="H390" i="6"/>
  <c r="H388" i="6"/>
  <c r="H386" i="6"/>
  <c r="H384" i="6"/>
  <c r="H382" i="6"/>
  <c r="H380" i="6"/>
  <c r="H378" i="6"/>
  <c r="H419" i="6"/>
  <c r="H377" i="6"/>
  <c r="H431" i="6"/>
  <c r="H413" i="6"/>
  <c r="H405" i="6"/>
  <c r="H397" i="6"/>
  <c r="H389" i="6"/>
  <c r="H379" i="6"/>
  <c r="H427" i="6"/>
  <c r="H421" i="6"/>
  <c r="H407" i="6"/>
  <c r="H399" i="6"/>
  <c r="H391" i="6"/>
  <c r="H415" i="6"/>
  <c r="H381" i="6"/>
  <c r="H433" i="6"/>
  <c r="H409" i="6"/>
  <c r="H401" i="6"/>
  <c r="H393" i="6"/>
  <c r="H383" i="6"/>
  <c r="H423" i="6"/>
  <c r="H429" i="6"/>
  <c r="H417" i="6"/>
  <c r="H385" i="6"/>
  <c r="H411" i="6"/>
  <c r="H425" i="6"/>
  <c r="H387" i="6"/>
  <c r="H395" i="6"/>
  <c r="H403" i="6"/>
  <c r="I279" i="6"/>
  <c r="I272" i="6"/>
  <c r="I281" i="6"/>
  <c r="I274" i="6"/>
  <c r="I276" i="6"/>
  <c r="I283" i="6"/>
  <c r="I278" i="6"/>
  <c r="I269" i="6"/>
  <c r="I267" i="6"/>
  <c r="I265" i="6"/>
  <c r="I263" i="6"/>
  <c r="I261" i="6"/>
  <c r="I259" i="6"/>
  <c r="I257" i="6"/>
  <c r="I255" i="6"/>
  <c r="I253" i="6"/>
  <c r="I251" i="6"/>
  <c r="I249" i="6"/>
  <c r="I247" i="6"/>
  <c r="I245" i="6"/>
  <c r="I243" i="6"/>
  <c r="I241" i="6"/>
  <c r="I239" i="6"/>
  <c r="I237" i="6"/>
  <c r="I235" i="6"/>
  <c r="I233" i="6"/>
  <c r="I231" i="6"/>
  <c r="I229" i="6"/>
  <c r="I227" i="6"/>
  <c r="I225" i="6"/>
  <c r="I223" i="6"/>
  <c r="I221" i="6"/>
  <c r="I219" i="6"/>
  <c r="I217" i="6"/>
  <c r="I285" i="6"/>
  <c r="I280" i="6"/>
  <c r="I271" i="6"/>
  <c r="I282" i="6"/>
  <c r="I277" i="6"/>
  <c r="I270" i="6"/>
  <c r="I268" i="6"/>
  <c r="I266" i="6"/>
  <c r="I240" i="6"/>
  <c r="I220" i="6"/>
  <c r="I246" i="6"/>
  <c r="I234" i="6"/>
  <c r="I252" i="6"/>
  <c r="I226" i="6"/>
  <c r="I213" i="6"/>
  <c r="I258" i="6"/>
  <c r="I216" i="6"/>
  <c r="I275" i="6"/>
  <c r="I238" i="6"/>
  <c r="I264" i="6"/>
  <c r="I244" i="6"/>
  <c r="I222" i="6"/>
  <c r="I273" i="6"/>
  <c r="I250" i="6"/>
  <c r="I232" i="6"/>
  <c r="I215" i="6"/>
  <c r="I256" i="6"/>
  <c r="I228" i="6"/>
  <c r="I262" i="6"/>
  <c r="I218" i="6"/>
  <c r="I284" i="6"/>
  <c r="I242" i="6"/>
  <c r="I236" i="6"/>
  <c r="I248" i="6"/>
  <c r="I224" i="6"/>
  <c r="I254" i="6"/>
  <c r="I260" i="6"/>
  <c r="I230" i="6"/>
  <c r="I214" i="6"/>
  <c r="I544" i="6"/>
  <c r="I542" i="6"/>
  <c r="I540" i="6"/>
  <c r="I538" i="6"/>
  <c r="I536" i="6"/>
  <c r="I534" i="6"/>
  <c r="I532" i="6"/>
  <c r="I530" i="6"/>
  <c r="I528" i="6"/>
  <c r="I526" i="6"/>
  <c r="I524" i="6"/>
  <c r="I522" i="6"/>
  <c r="I520" i="6"/>
  <c r="I518" i="6"/>
  <c r="I516" i="6"/>
  <c r="I514" i="6"/>
  <c r="I512" i="6"/>
  <c r="I510" i="6"/>
  <c r="I508" i="6"/>
  <c r="I506" i="6"/>
  <c r="I504" i="6"/>
  <c r="I502" i="6"/>
  <c r="I500" i="6"/>
  <c r="I498" i="6"/>
  <c r="I496" i="6"/>
  <c r="I494" i="6"/>
  <c r="I492" i="6"/>
  <c r="I545" i="6"/>
  <c r="I543" i="6"/>
  <c r="I541" i="6"/>
  <c r="I539" i="6"/>
  <c r="I537" i="6"/>
  <c r="I535" i="6"/>
  <c r="I533" i="6"/>
  <c r="I531" i="6"/>
  <c r="I529" i="6"/>
  <c r="I527" i="6"/>
  <c r="I525" i="6"/>
  <c r="I523" i="6"/>
  <c r="I521" i="6"/>
  <c r="I519" i="6"/>
  <c r="I517" i="6"/>
  <c r="I515" i="6"/>
  <c r="I513" i="6"/>
  <c r="I511" i="6"/>
  <c r="I509" i="6"/>
  <c r="I507" i="6"/>
  <c r="I505" i="6"/>
  <c r="I503" i="6"/>
  <c r="I501" i="6"/>
  <c r="I499" i="6"/>
  <c r="I497" i="6"/>
  <c r="I495" i="6"/>
  <c r="I493" i="6"/>
  <c r="F109" i="6"/>
  <c r="F107" i="6"/>
  <c r="F105" i="6"/>
  <c r="F103" i="6"/>
  <c r="F101" i="6"/>
  <c r="F99" i="6"/>
  <c r="F97" i="6"/>
  <c r="F95" i="6"/>
  <c r="F93" i="6"/>
  <c r="F91" i="6"/>
  <c r="F89" i="6"/>
  <c r="F87" i="6"/>
  <c r="F85" i="6"/>
  <c r="F83" i="6"/>
  <c r="F81" i="6"/>
  <c r="F79" i="6"/>
  <c r="F77" i="6"/>
  <c r="F75" i="6"/>
  <c r="F73" i="6"/>
  <c r="F71" i="6"/>
  <c r="F69" i="6"/>
  <c r="F67" i="6"/>
  <c r="F65" i="6"/>
  <c r="F63" i="6"/>
  <c r="F61" i="6"/>
  <c r="F59" i="6"/>
  <c r="F57" i="6"/>
  <c r="F55" i="6"/>
  <c r="F53" i="6"/>
  <c r="F51" i="6"/>
  <c r="F110" i="6"/>
  <c r="F108" i="6"/>
  <c r="F106" i="6"/>
  <c r="F104" i="6"/>
  <c r="F102" i="6"/>
  <c r="F100" i="6"/>
  <c r="F98" i="6"/>
  <c r="F96" i="6"/>
  <c r="F94" i="6"/>
  <c r="F92" i="6"/>
  <c r="F90" i="6"/>
  <c r="F88" i="6"/>
  <c r="F72" i="6"/>
  <c r="F64" i="6"/>
  <c r="F86" i="6"/>
  <c r="F80" i="6"/>
  <c r="F56" i="6"/>
  <c r="F74" i="6"/>
  <c r="F66" i="6"/>
  <c r="F58" i="6"/>
  <c r="F82" i="6"/>
  <c r="F76" i="6"/>
  <c r="F68" i="6"/>
  <c r="F60" i="6"/>
  <c r="F50" i="6"/>
  <c r="F84" i="6"/>
  <c r="F70" i="6"/>
  <c r="F62" i="6"/>
  <c r="F52" i="6"/>
  <c r="F78" i="6"/>
  <c r="F54" i="6"/>
  <c r="G109" i="6"/>
  <c r="L109" i="6" s="1"/>
  <c r="G107" i="6"/>
  <c r="L107" i="6" s="1"/>
  <c r="G105" i="6"/>
  <c r="L105" i="6" s="1"/>
  <c r="G103" i="6"/>
  <c r="L103" i="6" s="1"/>
  <c r="G101" i="6"/>
  <c r="L101" i="6" s="1"/>
  <c r="G99" i="6"/>
  <c r="L99" i="6" s="1"/>
  <c r="G97" i="6"/>
  <c r="L97" i="6" s="1"/>
  <c r="G95" i="6"/>
  <c r="L95" i="6" s="1"/>
  <c r="G93" i="6"/>
  <c r="L93" i="6" s="1"/>
  <c r="G91" i="6"/>
  <c r="L91" i="6" s="1"/>
  <c r="G89" i="6"/>
  <c r="L89" i="6" s="1"/>
  <c r="G87" i="6"/>
  <c r="L87" i="6" s="1"/>
  <c r="G85" i="6"/>
  <c r="L85" i="6" s="1"/>
  <c r="G83" i="6"/>
  <c r="L83" i="6" s="1"/>
  <c r="G81" i="6"/>
  <c r="L81" i="6" s="1"/>
  <c r="G79" i="6"/>
  <c r="L79" i="6" s="1"/>
  <c r="G77" i="6"/>
  <c r="L77" i="6" s="1"/>
  <c r="G75" i="6"/>
  <c r="L75" i="6" s="1"/>
  <c r="G73" i="6"/>
  <c r="L73" i="6" s="1"/>
  <c r="G71" i="6"/>
  <c r="L71" i="6" s="1"/>
  <c r="G69" i="6"/>
  <c r="L69" i="6" s="1"/>
  <c r="G67" i="6"/>
  <c r="L67" i="6" s="1"/>
  <c r="G65" i="6"/>
  <c r="L65" i="6" s="1"/>
  <c r="G63" i="6"/>
  <c r="L63" i="6" s="1"/>
  <c r="G61" i="6"/>
  <c r="L61" i="6" s="1"/>
  <c r="G59" i="6"/>
  <c r="L59" i="6" s="1"/>
  <c r="G57" i="6"/>
  <c r="L57" i="6" s="1"/>
  <c r="G55" i="6"/>
  <c r="L55" i="6" s="1"/>
  <c r="G53" i="6"/>
  <c r="L53" i="6" s="1"/>
  <c r="G51" i="6"/>
  <c r="L51" i="6" s="1"/>
  <c r="G110" i="6"/>
  <c r="L110" i="6" s="1"/>
  <c r="G108" i="6"/>
  <c r="L108" i="6" s="1"/>
  <c r="G106" i="6"/>
  <c r="L106" i="6" s="1"/>
  <c r="G104" i="6"/>
  <c r="L104" i="6" s="1"/>
  <c r="G102" i="6"/>
  <c r="L102" i="6" s="1"/>
  <c r="G100" i="6"/>
  <c r="L100" i="6" s="1"/>
  <c r="G98" i="6"/>
  <c r="L98" i="6" s="1"/>
  <c r="G96" i="6"/>
  <c r="L96" i="6" s="1"/>
  <c r="G94" i="6"/>
  <c r="L94" i="6" s="1"/>
  <c r="G92" i="6"/>
  <c r="L92" i="6" s="1"/>
  <c r="G90" i="6"/>
  <c r="L90" i="6" s="1"/>
  <c r="G88" i="6"/>
  <c r="L88" i="6" s="1"/>
  <c r="G86" i="6"/>
  <c r="L86" i="6" s="1"/>
  <c r="G80" i="6"/>
  <c r="L80" i="6" s="1"/>
  <c r="G56" i="6"/>
  <c r="L56" i="6" s="1"/>
  <c r="G74" i="6"/>
  <c r="L74" i="6" s="1"/>
  <c r="G66" i="6"/>
  <c r="L66" i="6" s="1"/>
  <c r="G58" i="6"/>
  <c r="L58" i="6" s="1"/>
  <c r="G82" i="6"/>
  <c r="L82" i="6" s="1"/>
  <c r="G76" i="6"/>
  <c r="L76" i="6" s="1"/>
  <c r="G68" i="6"/>
  <c r="L68" i="6" s="1"/>
  <c r="G60" i="6"/>
  <c r="L60" i="6" s="1"/>
  <c r="G50" i="6"/>
  <c r="L50" i="6" s="1"/>
  <c r="G84" i="6"/>
  <c r="L84" i="6" s="1"/>
  <c r="G70" i="6"/>
  <c r="L70" i="6" s="1"/>
  <c r="G62" i="6"/>
  <c r="L62" i="6" s="1"/>
  <c r="G52" i="6"/>
  <c r="L52" i="6" s="1"/>
  <c r="G78" i="6"/>
  <c r="L78" i="6" s="1"/>
  <c r="G54" i="6"/>
  <c r="L54" i="6" s="1"/>
  <c r="G72" i="6"/>
  <c r="L72" i="6" s="1"/>
  <c r="G64" i="6"/>
  <c r="L64" i="6" s="1"/>
  <c r="G490" i="6"/>
  <c r="L490" i="6" s="1"/>
  <c r="G488" i="6"/>
  <c r="L488" i="6" s="1"/>
  <c r="G486" i="6"/>
  <c r="L486" i="6" s="1"/>
  <c r="G484" i="6"/>
  <c r="L484" i="6" s="1"/>
  <c r="G482" i="6"/>
  <c r="L482" i="6" s="1"/>
  <c r="G480" i="6"/>
  <c r="L480" i="6" s="1"/>
  <c r="G478" i="6"/>
  <c r="L478" i="6" s="1"/>
  <c r="G476" i="6"/>
  <c r="L476" i="6" s="1"/>
  <c r="G474" i="6"/>
  <c r="L474" i="6" s="1"/>
  <c r="G472" i="6"/>
  <c r="L472" i="6" s="1"/>
  <c r="G470" i="6"/>
  <c r="L470" i="6" s="1"/>
  <c r="G468" i="6"/>
  <c r="L468" i="6" s="1"/>
  <c r="G466" i="6"/>
  <c r="L466" i="6" s="1"/>
  <c r="G464" i="6"/>
  <c r="L464" i="6" s="1"/>
  <c r="G462" i="6"/>
  <c r="L462" i="6" s="1"/>
  <c r="G460" i="6"/>
  <c r="L460" i="6" s="1"/>
  <c r="G458" i="6"/>
  <c r="L458" i="6" s="1"/>
  <c r="G456" i="6"/>
  <c r="L456" i="6" s="1"/>
  <c r="G454" i="6"/>
  <c r="L454" i="6" s="1"/>
  <c r="G452" i="6"/>
  <c r="L452" i="6" s="1"/>
  <c r="G450" i="6"/>
  <c r="L450" i="6" s="1"/>
  <c r="G448" i="6"/>
  <c r="L448" i="6" s="1"/>
  <c r="G446" i="6"/>
  <c r="L446" i="6" s="1"/>
  <c r="G444" i="6"/>
  <c r="L444" i="6" s="1"/>
  <c r="G442" i="6"/>
  <c r="L442" i="6" s="1"/>
  <c r="G440" i="6"/>
  <c r="L440" i="6" s="1"/>
  <c r="G438" i="6"/>
  <c r="L438" i="6" s="1"/>
  <c r="G436" i="6"/>
  <c r="L436" i="6" s="1"/>
  <c r="G491" i="6"/>
  <c r="L491" i="6" s="1"/>
  <c r="G489" i="6"/>
  <c r="L489" i="6" s="1"/>
  <c r="G487" i="6"/>
  <c r="L487" i="6" s="1"/>
  <c r="G485" i="6"/>
  <c r="L485" i="6" s="1"/>
  <c r="G441" i="6"/>
  <c r="L441" i="6" s="1"/>
  <c r="G473" i="6"/>
  <c r="L473" i="6" s="1"/>
  <c r="G465" i="6"/>
  <c r="L465" i="6" s="1"/>
  <c r="G483" i="6"/>
  <c r="L483" i="6" s="1"/>
  <c r="G457" i="6"/>
  <c r="L457" i="6" s="1"/>
  <c r="G451" i="6"/>
  <c r="L451" i="6" s="1"/>
  <c r="G447" i="6"/>
  <c r="L447" i="6" s="1"/>
  <c r="G437" i="6"/>
  <c r="L437" i="6" s="1"/>
  <c r="G481" i="6"/>
  <c r="L481" i="6" s="1"/>
  <c r="G471" i="6"/>
  <c r="L471" i="6" s="1"/>
  <c r="G463" i="6"/>
  <c r="L463" i="6" s="1"/>
  <c r="G443" i="6"/>
  <c r="L443" i="6" s="1"/>
  <c r="G479" i="6"/>
  <c r="L479" i="6" s="1"/>
  <c r="G455" i="6"/>
  <c r="L455" i="6" s="1"/>
  <c r="G469" i="6"/>
  <c r="L469" i="6" s="1"/>
  <c r="G461" i="6"/>
  <c r="L461" i="6" s="1"/>
  <c r="G439" i="6"/>
  <c r="L439" i="6" s="1"/>
  <c r="G477" i="6"/>
  <c r="L477" i="6" s="1"/>
  <c r="G449" i="6"/>
  <c r="L449" i="6" s="1"/>
  <c r="G467" i="6"/>
  <c r="L467" i="6" s="1"/>
  <c r="G453" i="6"/>
  <c r="L453" i="6" s="1"/>
  <c r="G445" i="6"/>
  <c r="L445" i="6" s="1"/>
  <c r="G475" i="6"/>
  <c r="L475" i="6" s="1"/>
  <c r="G459" i="6"/>
  <c r="L459" i="6" s="1"/>
  <c r="G435" i="6"/>
  <c r="L435" i="6" s="1"/>
  <c r="I490" i="6"/>
  <c r="I488" i="6"/>
  <c r="I486" i="6"/>
  <c r="I484" i="6"/>
  <c r="I482" i="6"/>
  <c r="I480" i="6"/>
  <c r="I478" i="6"/>
  <c r="I476" i="6"/>
  <c r="I474" i="6"/>
  <c r="I472" i="6"/>
  <c r="I470" i="6"/>
  <c r="I468" i="6"/>
  <c r="I466" i="6"/>
  <c r="I464" i="6"/>
  <c r="I462" i="6"/>
  <c r="I460" i="6"/>
  <c r="I458" i="6"/>
  <c r="I456" i="6"/>
  <c r="I454" i="6"/>
  <c r="I452" i="6"/>
  <c r="I450" i="6"/>
  <c r="I448" i="6"/>
  <c r="I446" i="6"/>
  <c r="I444" i="6"/>
  <c r="I442" i="6"/>
  <c r="I440" i="6"/>
  <c r="I438" i="6"/>
  <c r="I436" i="6"/>
  <c r="I491" i="6"/>
  <c r="I489" i="6"/>
  <c r="I487" i="6"/>
  <c r="I485" i="6"/>
  <c r="I483" i="6"/>
  <c r="I481" i="6"/>
  <c r="I479" i="6"/>
  <c r="I477" i="6"/>
  <c r="I475" i="6"/>
  <c r="I473" i="6"/>
  <c r="I471" i="6"/>
  <c r="I469" i="6"/>
  <c r="I467" i="6"/>
  <c r="I465" i="6"/>
  <c r="I463" i="6"/>
  <c r="I461" i="6"/>
  <c r="I459" i="6"/>
  <c r="I457" i="6"/>
  <c r="I455" i="6"/>
  <c r="I453" i="6"/>
  <c r="I451" i="6"/>
  <c r="I449" i="6"/>
  <c r="I447" i="6"/>
  <c r="I437" i="6"/>
  <c r="I443" i="6"/>
  <c r="I439" i="6"/>
  <c r="I445" i="6"/>
  <c r="I435" i="6"/>
  <c r="I441" i="6"/>
  <c r="E422" i="6"/>
  <c r="E411" i="6"/>
  <c r="E408" i="6"/>
  <c r="E403" i="6"/>
  <c r="E400" i="6"/>
  <c r="E395" i="6"/>
  <c r="E392" i="6"/>
  <c r="E428" i="6"/>
  <c r="E416" i="6"/>
  <c r="E382" i="6"/>
  <c r="E425" i="6"/>
  <c r="E387" i="6"/>
  <c r="E434" i="6"/>
  <c r="E419" i="6"/>
  <c r="E377" i="6"/>
  <c r="E431" i="6"/>
  <c r="E413" i="6"/>
  <c r="E410" i="6"/>
  <c r="E405" i="6"/>
  <c r="E402" i="6"/>
  <c r="E397" i="6"/>
  <c r="E394" i="6"/>
  <c r="E384" i="6"/>
  <c r="E424" i="6"/>
  <c r="E389" i="6"/>
  <c r="E418" i="6"/>
  <c r="E379" i="6"/>
  <c r="E430" i="6"/>
  <c r="E386" i="6"/>
  <c r="E427" i="6"/>
  <c r="E421" i="6"/>
  <c r="E412" i="6"/>
  <c r="E407" i="6"/>
  <c r="E404" i="6"/>
  <c r="E399" i="6"/>
  <c r="E396" i="6"/>
  <c r="E391" i="6"/>
  <c r="E415" i="6"/>
  <c r="E381" i="6"/>
  <c r="E433" i="6"/>
  <c r="E388" i="6"/>
  <c r="E426" i="6"/>
  <c r="E420" i="6"/>
  <c r="E414" i="6"/>
  <c r="E409" i="6"/>
  <c r="E406" i="6"/>
  <c r="E401" i="6"/>
  <c r="E398" i="6"/>
  <c r="E393" i="6"/>
  <c r="E383" i="6"/>
  <c r="E432" i="6"/>
  <c r="E423" i="6"/>
  <c r="E429" i="6"/>
  <c r="E385" i="6"/>
  <c r="E380" i="6"/>
  <c r="E378" i="6"/>
  <c r="E417" i="6"/>
  <c r="E390" i="6"/>
  <c r="F434" i="6"/>
  <c r="F432" i="6"/>
  <c r="F430" i="6"/>
  <c r="F428" i="6"/>
  <c r="F426" i="6"/>
  <c r="F424" i="6"/>
  <c r="F422" i="6"/>
  <c r="F420" i="6"/>
  <c r="F418" i="6"/>
  <c r="F416" i="6"/>
  <c r="F414" i="6"/>
  <c r="F412" i="6"/>
  <c r="F410" i="6"/>
  <c r="F408" i="6"/>
  <c r="F406" i="6"/>
  <c r="F404" i="6"/>
  <c r="F402" i="6"/>
  <c r="F400" i="6"/>
  <c r="F398" i="6"/>
  <c r="F396" i="6"/>
  <c r="F394" i="6"/>
  <c r="F392" i="6"/>
  <c r="F382" i="6"/>
  <c r="F425" i="6"/>
  <c r="F387" i="6"/>
  <c r="F419" i="6"/>
  <c r="F377" i="6"/>
  <c r="F431" i="6"/>
  <c r="F413" i="6"/>
  <c r="F405" i="6"/>
  <c r="F397" i="6"/>
  <c r="F384" i="6"/>
  <c r="F389" i="6"/>
  <c r="F379" i="6"/>
  <c r="F386" i="6"/>
  <c r="F427" i="6"/>
  <c r="F421" i="6"/>
  <c r="F407" i="6"/>
  <c r="F399" i="6"/>
  <c r="F391" i="6"/>
  <c r="F415" i="6"/>
  <c r="F381" i="6"/>
  <c r="F433" i="6"/>
  <c r="F388" i="6"/>
  <c r="F378" i="6"/>
  <c r="F409" i="6"/>
  <c r="F401" i="6"/>
  <c r="F393" i="6"/>
  <c r="F383" i="6"/>
  <c r="F423" i="6"/>
  <c r="F390" i="6"/>
  <c r="F429" i="6"/>
  <c r="F417" i="6"/>
  <c r="F411" i="6"/>
  <c r="F403" i="6"/>
  <c r="F395" i="6"/>
  <c r="F380" i="6"/>
  <c r="F385" i="6"/>
  <c r="G544" i="6"/>
  <c r="L544" i="6" s="1"/>
  <c r="G542" i="6"/>
  <c r="L542" i="6" s="1"/>
  <c r="G540" i="6"/>
  <c r="L540" i="6" s="1"/>
  <c r="G538" i="6"/>
  <c r="L538" i="6" s="1"/>
  <c r="G536" i="6"/>
  <c r="L536" i="6" s="1"/>
  <c r="G534" i="6"/>
  <c r="L534" i="6" s="1"/>
  <c r="G532" i="6"/>
  <c r="L532" i="6" s="1"/>
  <c r="G530" i="6"/>
  <c r="L530" i="6" s="1"/>
  <c r="G528" i="6"/>
  <c r="L528" i="6" s="1"/>
  <c r="G526" i="6"/>
  <c r="L526" i="6" s="1"/>
  <c r="G524" i="6"/>
  <c r="L524" i="6" s="1"/>
  <c r="G522" i="6"/>
  <c r="L522" i="6" s="1"/>
  <c r="G520" i="6"/>
  <c r="L520" i="6" s="1"/>
  <c r="G518" i="6"/>
  <c r="L518" i="6" s="1"/>
  <c r="G516" i="6"/>
  <c r="L516" i="6" s="1"/>
  <c r="G514" i="6"/>
  <c r="L514" i="6" s="1"/>
  <c r="G512" i="6"/>
  <c r="L512" i="6" s="1"/>
  <c r="G510" i="6"/>
  <c r="L510" i="6" s="1"/>
  <c r="G508" i="6"/>
  <c r="L508" i="6" s="1"/>
  <c r="G506" i="6"/>
  <c r="L506" i="6" s="1"/>
  <c r="G504" i="6"/>
  <c r="L504" i="6" s="1"/>
  <c r="G502" i="6"/>
  <c r="L502" i="6" s="1"/>
  <c r="G500" i="6"/>
  <c r="L500" i="6" s="1"/>
  <c r="G498" i="6"/>
  <c r="L498" i="6" s="1"/>
  <c r="G496" i="6"/>
  <c r="L496" i="6" s="1"/>
  <c r="G494" i="6"/>
  <c r="L494" i="6" s="1"/>
  <c r="G492" i="6"/>
  <c r="L492" i="6" s="1"/>
  <c r="G545" i="6"/>
  <c r="L545" i="6" s="1"/>
  <c r="G543" i="6"/>
  <c r="L543" i="6" s="1"/>
  <c r="G541" i="6"/>
  <c r="L541" i="6" s="1"/>
  <c r="G539" i="6"/>
  <c r="L539" i="6" s="1"/>
  <c r="G537" i="6"/>
  <c r="L537" i="6" s="1"/>
  <c r="G535" i="6"/>
  <c r="L535" i="6" s="1"/>
  <c r="G533" i="6"/>
  <c r="L533" i="6" s="1"/>
  <c r="G531" i="6"/>
  <c r="L531" i="6" s="1"/>
  <c r="G529" i="6"/>
  <c r="L529" i="6" s="1"/>
  <c r="G527" i="6"/>
  <c r="L527" i="6" s="1"/>
  <c r="G525" i="6"/>
  <c r="L525" i="6" s="1"/>
  <c r="G523" i="6"/>
  <c r="L523" i="6" s="1"/>
  <c r="G521" i="6"/>
  <c r="L521" i="6" s="1"/>
  <c r="G519" i="6"/>
  <c r="L519" i="6" s="1"/>
  <c r="G517" i="6"/>
  <c r="L517" i="6" s="1"/>
  <c r="G515" i="6"/>
  <c r="L515" i="6" s="1"/>
  <c r="G513" i="6"/>
  <c r="L513" i="6" s="1"/>
  <c r="G511" i="6"/>
  <c r="L511" i="6" s="1"/>
  <c r="G509" i="6"/>
  <c r="L509" i="6" s="1"/>
  <c r="G507" i="6"/>
  <c r="L507" i="6" s="1"/>
  <c r="G505" i="6"/>
  <c r="L505" i="6" s="1"/>
  <c r="G503" i="6"/>
  <c r="L503" i="6" s="1"/>
  <c r="G501" i="6"/>
  <c r="L501" i="6" s="1"/>
  <c r="G499" i="6"/>
  <c r="L499" i="6" s="1"/>
  <c r="G497" i="6"/>
  <c r="L497" i="6" s="1"/>
  <c r="G495" i="6"/>
  <c r="L495" i="6" s="1"/>
  <c r="G493" i="6"/>
  <c r="L493" i="6" s="1"/>
  <c r="H277" i="6"/>
  <c r="H270" i="6"/>
  <c r="H268" i="6"/>
  <c r="H266" i="6"/>
  <c r="H264" i="6"/>
  <c r="H262" i="6"/>
  <c r="H260" i="6"/>
  <c r="H258" i="6"/>
  <c r="H256" i="6"/>
  <c r="H254" i="6"/>
  <c r="H252" i="6"/>
  <c r="H250" i="6"/>
  <c r="H248" i="6"/>
  <c r="H246" i="6"/>
  <c r="H244" i="6"/>
  <c r="H242" i="6"/>
  <c r="H240" i="6"/>
  <c r="H238" i="6"/>
  <c r="H236" i="6"/>
  <c r="H234" i="6"/>
  <c r="H232" i="6"/>
  <c r="H230" i="6"/>
  <c r="H228" i="6"/>
  <c r="H226" i="6"/>
  <c r="H224" i="6"/>
  <c r="H222" i="6"/>
  <c r="H220" i="6"/>
  <c r="H218" i="6"/>
  <c r="H216" i="6"/>
  <c r="H214" i="6"/>
  <c r="H279" i="6"/>
  <c r="H272" i="6"/>
  <c r="H281" i="6"/>
  <c r="H274" i="6"/>
  <c r="H276" i="6"/>
  <c r="H283" i="6"/>
  <c r="H278" i="6"/>
  <c r="H269" i="6"/>
  <c r="H267" i="6"/>
  <c r="H265" i="6"/>
  <c r="H263" i="6"/>
  <c r="H261" i="6"/>
  <c r="H259" i="6"/>
  <c r="H257" i="6"/>
  <c r="H255" i="6"/>
  <c r="H253" i="6"/>
  <c r="H251" i="6"/>
  <c r="H249" i="6"/>
  <c r="H247" i="6"/>
  <c r="H245" i="6"/>
  <c r="H243" i="6"/>
  <c r="H241" i="6"/>
  <c r="H239" i="6"/>
  <c r="H237" i="6"/>
  <c r="H235" i="6"/>
  <c r="H233" i="6"/>
  <c r="H231" i="6"/>
  <c r="H285" i="6"/>
  <c r="H280" i="6"/>
  <c r="H271" i="6"/>
  <c r="H282" i="6"/>
  <c r="H273" i="6"/>
  <c r="H284" i="6"/>
  <c r="H229" i="6"/>
  <c r="H219" i="6"/>
  <c r="H213" i="6"/>
  <c r="H225" i="6"/>
  <c r="H275" i="6"/>
  <c r="H215" i="6"/>
  <c r="H221" i="6"/>
  <c r="H227" i="6"/>
  <c r="H217" i="6"/>
  <c r="H223" i="6"/>
  <c r="E109" i="6"/>
  <c r="E107" i="6"/>
  <c r="E105" i="6"/>
  <c r="E103" i="6"/>
  <c r="E101" i="6"/>
  <c r="E99" i="6"/>
  <c r="E97" i="6"/>
  <c r="E95" i="6"/>
  <c r="E93" i="6"/>
  <c r="E91" i="6"/>
  <c r="E89" i="6"/>
  <c r="E87" i="6"/>
  <c r="E85" i="6"/>
  <c r="E83" i="6"/>
  <c r="E81" i="6"/>
  <c r="E79" i="6"/>
  <c r="E77" i="6"/>
  <c r="E75" i="6"/>
  <c r="E73" i="6"/>
  <c r="E71" i="6"/>
  <c r="E69" i="6"/>
  <c r="E67" i="6"/>
  <c r="E65" i="6"/>
  <c r="E63" i="6"/>
  <c r="E61" i="6"/>
  <c r="E59" i="6"/>
  <c r="E57" i="6"/>
  <c r="E55" i="6"/>
  <c r="E53" i="6"/>
  <c r="E51" i="6"/>
  <c r="E110" i="6"/>
  <c r="E108" i="6"/>
  <c r="E106" i="6"/>
  <c r="E104" i="6"/>
  <c r="E102" i="6"/>
  <c r="E100" i="6"/>
  <c r="E98" i="6"/>
  <c r="E96" i="6"/>
  <c r="E94" i="6"/>
  <c r="E92" i="6"/>
  <c r="E90" i="6"/>
  <c r="E88" i="6"/>
  <c r="E54" i="6"/>
  <c r="E72" i="6"/>
  <c r="E64" i="6"/>
  <c r="E86" i="6"/>
  <c r="E80" i="6"/>
  <c r="E56" i="6"/>
  <c r="E74" i="6"/>
  <c r="E66" i="6"/>
  <c r="E58" i="6"/>
  <c r="E82" i="6"/>
  <c r="E76" i="6"/>
  <c r="E68" i="6"/>
  <c r="E60" i="6"/>
  <c r="E50" i="6"/>
  <c r="E84" i="6"/>
  <c r="E70" i="6"/>
  <c r="E62" i="6"/>
  <c r="E52" i="6"/>
  <c r="E78" i="6"/>
  <c r="J3" i="3"/>
  <c r="V19" i="3"/>
  <c r="U19" i="3"/>
  <c r="G5" i="3"/>
  <c r="F5" i="3"/>
  <c r="F6" i="3" s="1"/>
  <c r="E5" i="3"/>
  <c r="E6" i="3" s="1"/>
  <c r="D5" i="3"/>
  <c r="D6" i="3" s="1"/>
  <c r="C5" i="3"/>
  <c r="C6" i="3" s="1"/>
  <c r="B5" i="3"/>
  <c r="B6" i="3" s="1"/>
  <c r="I3" i="3"/>
  <c r="L126" i="3"/>
  <c r="P118" i="3"/>
  <c r="L115" i="3"/>
  <c r="P107" i="3"/>
  <c r="L104" i="3"/>
  <c r="P96" i="3"/>
  <c r="L93" i="3"/>
  <c r="P85" i="3"/>
  <c r="L82" i="3"/>
  <c r="P74" i="3"/>
  <c r="L71" i="3"/>
  <c r="P63" i="3"/>
  <c r="L61" i="3"/>
  <c r="L60" i="3" s="1"/>
  <c r="P52" i="3"/>
  <c r="L49" i="3"/>
  <c r="P41" i="3"/>
  <c r="L38" i="3"/>
  <c r="T32" i="3"/>
  <c r="S32" i="3"/>
  <c r="R32" i="3"/>
  <c r="Q32" i="3"/>
  <c r="P30" i="3"/>
  <c r="T19" i="3"/>
  <c r="S19" i="3"/>
  <c r="R19" i="3"/>
  <c r="Q19" i="3"/>
  <c r="P19" i="3"/>
  <c r="P17" i="3"/>
  <c r="N4" i="3"/>
  <c r="E10" i="2"/>
  <c r="E9" i="2"/>
  <c r="E8" i="2"/>
  <c r="B19" i="2"/>
  <c r="G6" i="3" l="1"/>
  <c r="G10" i="3" s="1"/>
  <c r="AH3" i="5"/>
  <c r="AH4" i="5" s="1"/>
  <c r="AH286" i="5"/>
  <c r="AH492" i="5"/>
  <c r="AH186" i="5"/>
  <c r="AH377" i="5"/>
  <c r="AH435" i="5"/>
  <c r="AH213" i="5"/>
  <c r="AH50" i="5"/>
  <c r="AH51" i="5" s="1"/>
  <c r="AH111" i="5"/>
  <c r="F49" i="6"/>
  <c r="F47" i="6"/>
  <c r="F45" i="6"/>
  <c r="F43" i="6"/>
  <c r="F41" i="6"/>
  <c r="F39" i="6"/>
  <c r="F37" i="6"/>
  <c r="F35" i="6"/>
  <c r="F33" i="6"/>
  <c r="F31" i="6"/>
  <c r="F29" i="6"/>
  <c r="F27" i="6"/>
  <c r="F25" i="6"/>
  <c r="F23" i="6"/>
  <c r="F21" i="6"/>
  <c r="F19" i="6"/>
  <c r="F44" i="6"/>
  <c r="F34" i="6"/>
  <c r="F17" i="6"/>
  <c r="F15" i="6"/>
  <c r="F13" i="6"/>
  <c r="F11" i="6"/>
  <c r="F9" i="6"/>
  <c r="F7" i="6"/>
  <c r="F5" i="6"/>
  <c r="F24" i="6"/>
  <c r="F3" i="6"/>
  <c r="F46" i="6"/>
  <c r="F36" i="6"/>
  <c r="F26" i="6"/>
  <c r="F48" i="6"/>
  <c r="F38" i="6"/>
  <c r="F28" i="6"/>
  <c r="F18" i="6"/>
  <c r="F16" i="6"/>
  <c r="F14" i="6"/>
  <c r="F12" i="6"/>
  <c r="F10" i="6"/>
  <c r="F8" i="6"/>
  <c r="F6" i="6"/>
  <c r="F4" i="6"/>
  <c r="F40" i="6"/>
  <c r="F30" i="6"/>
  <c r="F20" i="6"/>
  <c r="F42" i="6"/>
  <c r="F32" i="6"/>
  <c r="F22" i="6"/>
  <c r="E49" i="6"/>
  <c r="E47" i="6"/>
  <c r="E45" i="6"/>
  <c r="E43" i="6"/>
  <c r="E41" i="6"/>
  <c r="E39" i="6"/>
  <c r="E37" i="6"/>
  <c r="E35" i="6"/>
  <c r="E33" i="6"/>
  <c r="E31" i="6"/>
  <c r="E29" i="6"/>
  <c r="E27" i="6"/>
  <c r="E25" i="6"/>
  <c r="E23" i="6"/>
  <c r="E21" i="6"/>
  <c r="E19" i="6"/>
  <c r="E22" i="6"/>
  <c r="E44" i="6"/>
  <c r="E3" i="6"/>
  <c r="E34" i="6"/>
  <c r="E17" i="6"/>
  <c r="E15" i="6"/>
  <c r="E13" i="6"/>
  <c r="E11" i="6"/>
  <c r="E9" i="6"/>
  <c r="E7" i="6"/>
  <c r="E5" i="6"/>
  <c r="E24" i="6"/>
  <c r="E46" i="6"/>
  <c r="E36" i="6"/>
  <c r="E26" i="6"/>
  <c r="E48" i="6"/>
  <c r="E38" i="6"/>
  <c r="E28" i="6"/>
  <c r="E18" i="6"/>
  <c r="E16" i="6"/>
  <c r="E14" i="6"/>
  <c r="E12" i="6"/>
  <c r="E10" i="6"/>
  <c r="E8" i="6"/>
  <c r="E6" i="6"/>
  <c r="E4" i="6"/>
  <c r="E40" i="6"/>
  <c r="E30" i="6"/>
  <c r="E20" i="6"/>
  <c r="E42" i="6"/>
  <c r="E32" i="6"/>
  <c r="G49" i="6"/>
  <c r="L49" i="6" s="1"/>
  <c r="G47" i="6"/>
  <c r="L47" i="6" s="1"/>
  <c r="G45" i="6"/>
  <c r="L45" i="6" s="1"/>
  <c r="G43" i="6"/>
  <c r="L43" i="6" s="1"/>
  <c r="G41" i="6"/>
  <c r="L41" i="6" s="1"/>
  <c r="G39" i="6"/>
  <c r="L39" i="6" s="1"/>
  <c r="G37" i="6"/>
  <c r="L37" i="6" s="1"/>
  <c r="G35" i="6"/>
  <c r="L35" i="6" s="1"/>
  <c r="G33" i="6"/>
  <c r="L33" i="6" s="1"/>
  <c r="G31" i="6"/>
  <c r="L31" i="6" s="1"/>
  <c r="G29" i="6"/>
  <c r="L29" i="6" s="1"/>
  <c r="G27" i="6"/>
  <c r="L27" i="6" s="1"/>
  <c r="G25" i="6"/>
  <c r="L25" i="6" s="1"/>
  <c r="G23" i="6"/>
  <c r="L23" i="6" s="1"/>
  <c r="G21" i="6"/>
  <c r="L21" i="6" s="1"/>
  <c r="G19" i="6"/>
  <c r="L19" i="6" s="1"/>
  <c r="G34" i="6"/>
  <c r="L34" i="6" s="1"/>
  <c r="G17" i="6"/>
  <c r="L17" i="6" s="1"/>
  <c r="G15" i="6"/>
  <c r="L15" i="6" s="1"/>
  <c r="G13" i="6"/>
  <c r="L13" i="6" s="1"/>
  <c r="G11" i="6"/>
  <c r="L11" i="6" s="1"/>
  <c r="G9" i="6"/>
  <c r="L9" i="6" s="1"/>
  <c r="G7" i="6"/>
  <c r="L7" i="6" s="1"/>
  <c r="G5" i="6"/>
  <c r="L5" i="6" s="1"/>
  <c r="G24" i="6"/>
  <c r="L24" i="6" s="1"/>
  <c r="G3" i="6"/>
  <c r="L3" i="6" s="1"/>
  <c r="G46" i="6"/>
  <c r="L46" i="6" s="1"/>
  <c r="G36" i="6"/>
  <c r="L36" i="6" s="1"/>
  <c r="G26" i="6"/>
  <c r="L26" i="6" s="1"/>
  <c r="G48" i="6"/>
  <c r="L48" i="6" s="1"/>
  <c r="G38" i="6"/>
  <c r="L38" i="6" s="1"/>
  <c r="G28" i="6"/>
  <c r="L28" i="6" s="1"/>
  <c r="G18" i="6"/>
  <c r="L18" i="6" s="1"/>
  <c r="G16" i="6"/>
  <c r="L16" i="6" s="1"/>
  <c r="G14" i="6"/>
  <c r="L14" i="6" s="1"/>
  <c r="G12" i="6"/>
  <c r="L12" i="6" s="1"/>
  <c r="G10" i="6"/>
  <c r="L10" i="6" s="1"/>
  <c r="G8" i="6"/>
  <c r="L8" i="6" s="1"/>
  <c r="G6" i="6"/>
  <c r="L6" i="6" s="1"/>
  <c r="G4" i="6"/>
  <c r="L4" i="6" s="1"/>
  <c r="G40" i="6"/>
  <c r="L40" i="6" s="1"/>
  <c r="G30" i="6"/>
  <c r="L30" i="6" s="1"/>
  <c r="G20" i="6"/>
  <c r="L20" i="6" s="1"/>
  <c r="G42" i="6"/>
  <c r="L42" i="6" s="1"/>
  <c r="G32" i="6"/>
  <c r="L32" i="6" s="1"/>
  <c r="G22" i="6"/>
  <c r="L22" i="6" s="1"/>
  <c r="G44" i="6"/>
  <c r="L44" i="6" s="1"/>
  <c r="H39" i="6"/>
  <c r="H24" i="6"/>
  <c r="H3" i="6"/>
  <c r="H46" i="6"/>
  <c r="H29" i="6"/>
  <c r="H36" i="6"/>
  <c r="H19" i="6"/>
  <c r="H41" i="6"/>
  <c r="H26" i="6"/>
  <c r="H48" i="6"/>
  <c r="H31" i="6"/>
  <c r="H38" i="6"/>
  <c r="H21" i="6"/>
  <c r="H43" i="6"/>
  <c r="H28" i="6"/>
  <c r="H33" i="6"/>
  <c r="H18" i="6"/>
  <c r="H16" i="6"/>
  <c r="H14" i="6"/>
  <c r="H12" i="6"/>
  <c r="H10" i="6"/>
  <c r="H8" i="6"/>
  <c r="H6" i="6"/>
  <c r="H4" i="6"/>
  <c r="H40" i="6"/>
  <c r="H23" i="6"/>
  <c r="H45" i="6"/>
  <c r="H30" i="6"/>
  <c r="H35" i="6"/>
  <c r="H20" i="6"/>
  <c r="H42" i="6"/>
  <c r="H25" i="6"/>
  <c r="H47" i="6"/>
  <c r="H32" i="6"/>
  <c r="H37" i="6"/>
  <c r="H22" i="6"/>
  <c r="H44" i="6"/>
  <c r="H27" i="6"/>
  <c r="H49" i="6"/>
  <c r="H34" i="6"/>
  <c r="H17" i="6"/>
  <c r="H15" i="6"/>
  <c r="H13" i="6"/>
  <c r="H11" i="6"/>
  <c r="H9" i="6"/>
  <c r="H7" i="6"/>
  <c r="H5" i="6"/>
  <c r="I46" i="6"/>
  <c r="I29" i="6"/>
  <c r="I36" i="6"/>
  <c r="I19" i="6"/>
  <c r="I41" i="6"/>
  <c r="I26" i="6"/>
  <c r="I48" i="6"/>
  <c r="I31" i="6"/>
  <c r="I38" i="6"/>
  <c r="I21" i="6"/>
  <c r="I43" i="6"/>
  <c r="I28" i="6"/>
  <c r="I33" i="6"/>
  <c r="I18" i="6"/>
  <c r="I16" i="6"/>
  <c r="I14" i="6"/>
  <c r="I12" i="6"/>
  <c r="I10" i="6"/>
  <c r="I8" i="6"/>
  <c r="I6" i="6"/>
  <c r="I4" i="6"/>
  <c r="I40" i="6"/>
  <c r="I23" i="6"/>
  <c r="I45" i="6"/>
  <c r="I30" i="6"/>
  <c r="I35" i="6"/>
  <c r="I20" i="6"/>
  <c r="I42" i="6"/>
  <c r="I25" i="6"/>
  <c r="I47" i="6"/>
  <c r="I32" i="6"/>
  <c r="I37" i="6"/>
  <c r="I22" i="6"/>
  <c r="I44" i="6"/>
  <c r="I27" i="6"/>
  <c r="I49" i="6"/>
  <c r="I34" i="6"/>
  <c r="I17" i="6"/>
  <c r="I15" i="6"/>
  <c r="I13" i="6"/>
  <c r="I11" i="6"/>
  <c r="I9" i="6"/>
  <c r="I7" i="6"/>
  <c r="I5" i="6"/>
  <c r="I39" i="6"/>
  <c r="I24" i="6"/>
  <c r="I3" i="6"/>
  <c r="M3" i="3"/>
  <c r="G9" i="3" l="1"/>
  <c r="G7" i="3"/>
  <c r="AH5" i="5"/>
  <c r="AH493" i="5"/>
  <c r="AH214" i="5"/>
  <c r="AH436" i="5"/>
  <c r="AH287" i="5"/>
  <c r="AH378" i="5"/>
  <c r="AH112" i="5"/>
  <c r="AH187" i="5"/>
  <c r="J5" i="3"/>
  <c r="I5" i="10"/>
  <c r="I5" i="3"/>
  <c r="I6" i="3" s="1"/>
  <c r="I9" i="3" s="1"/>
  <c r="H5" i="10"/>
  <c r="H6" i="10" s="1"/>
  <c r="H27" i="10" s="1"/>
  <c r="M5" i="3" l="1"/>
  <c r="M6" i="3" s="1"/>
  <c r="K19" i="3" s="1"/>
  <c r="J6" i="3"/>
  <c r="AH6" i="5"/>
  <c r="AH52" i="5"/>
  <c r="AH494" i="5"/>
  <c r="AH215" i="5"/>
  <c r="AH288" i="5"/>
  <c r="AH379" i="5"/>
  <c r="AH437" i="5"/>
  <c r="AH188" i="5"/>
  <c r="AH113" i="5"/>
  <c r="K5" i="10"/>
  <c r="K6" i="10" s="1"/>
  <c r="J27" i="10" s="1"/>
  <c r="I6" i="10"/>
  <c r="I9" i="10" s="1"/>
  <c r="H9" i="10"/>
  <c r="H7" i="10"/>
  <c r="H15" i="10"/>
  <c r="H10" i="10"/>
  <c r="H19" i="10" s="1"/>
  <c r="H18" i="10" s="1"/>
  <c r="AH7" i="5" l="1"/>
  <c r="AH189" i="5"/>
  <c r="AH380" i="5"/>
  <c r="AH289" i="5"/>
  <c r="AH438" i="5"/>
  <c r="AH114" i="5"/>
  <c r="AH216" i="5"/>
  <c r="AH495" i="5"/>
  <c r="AH53" i="5"/>
  <c r="K10" i="10"/>
  <c r="J19" i="10" s="1"/>
  <c r="J18" i="10" s="1"/>
  <c r="K7" i="10"/>
  <c r="J15" i="10"/>
  <c r="I7" i="10"/>
  <c r="K9" i="10"/>
  <c r="L9" i="10" s="1"/>
  <c r="H31" i="10"/>
  <c r="H30" i="10" s="1"/>
  <c r="I27" i="10"/>
  <c r="I15" i="10"/>
  <c r="I10" i="10"/>
  <c r="I19" i="10" s="1"/>
  <c r="I18" i="10" s="1"/>
  <c r="K121" i="3" l="1"/>
  <c r="K99" i="3"/>
  <c r="K44" i="3"/>
  <c r="K88" i="3"/>
  <c r="K55" i="3"/>
  <c r="K110" i="3"/>
  <c r="K77" i="3"/>
  <c r="K66" i="3"/>
  <c r="AH8" i="5"/>
  <c r="K33" i="3"/>
  <c r="B19" i="3"/>
  <c r="D7" i="3"/>
  <c r="M10" i="3"/>
  <c r="K22" i="3" s="1"/>
  <c r="K23" i="3" s="1"/>
  <c r="K8" i="10"/>
  <c r="J17" i="10" s="1"/>
  <c r="J16" i="10" s="1"/>
  <c r="J20" i="10" s="1"/>
  <c r="AH217" i="5"/>
  <c r="AH54" i="5"/>
  <c r="AH496" i="5"/>
  <c r="AH290" i="5"/>
  <c r="AH115" i="5"/>
  <c r="AH381" i="5"/>
  <c r="AH439" i="5"/>
  <c r="AH190" i="5"/>
  <c r="L7" i="10"/>
  <c r="J31" i="10"/>
  <c r="J30" i="10" s="1"/>
  <c r="I31" i="10"/>
  <c r="I30" i="10" s="1"/>
  <c r="I8" i="10"/>
  <c r="E8" i="10"/>
  <c r="F8" i="10"/>
  <c r="G8" i="10"/>
  <c r="E29" i="10" s="1"/>
  <c r="B8" i="10"/>
  <c r="D8" i="10"/>
  <c r="C8" i="10"/>
  <c r="H8" i="10"/>
  <c r="AH9" i="5" l="1"/>
  <c r="K30" i="10"/>
  <c r="E28" i="10" s="1"/>
  <c r="E32" i="10" s="1"/>
  <c r="M15" i="2" s="1"/>
  <c r="U15" i="2" s="1"/>
  <c r="M9" i="3"/>
  <c r="M7" i="3"/>
  <c r="J29" i="10"/>
  <c r="J28" i="10" s="1"/>
  <c r="J32" i="10" s="1"/>
  <c r="J10" i="3"/>
  <c r="J9" i="3"/>
  <c r="J7" i="3"/>
  <c r="H19" i="3"/>
  <c r="F7" i="3"/>
  <c r="F10" i="3"/>
  <c r="F19" i="3"/>
  <c r="F9" i="3"/>
  <c r="B10" i="3"/>
  <c r="B9" i="3"/>
  <c r="B7" i="3"/>
  <c r="I10" i="3"/>
  <c r="I7" i="3"/>
  <c r="G19" i="3"/>
  <c r="D10" i="3"/>
  <c r="D19" i="3"/>
  <c r="D9" i="3"/>
  <c r="E9" i="3"/>
  <c r="E7" i="3"/>
  <c r="E10" i="3"/>
  <c r="E19" i="3"/>
  <c r="C10" i="3"/>
  <c r="C19" i="3"/>
  <c r="C9" i="3"/>
  <c r="C7" i="3"/>
  <c r="AH191" i="5"/>
  <c r="AH218" i="5"/>
  <c r="AH382" i="5"/>
  <c r="AH440" i="5"/>
  <c r="AH497" i="5"/>
  <c r="AH116" i="5"/>
  <c r="AH291" i="5"/>
  <c r="AH55" i="5"/>
  <c r="C17" i="10"/>
  <c r="C16" i="10" s="1"/>
  <c r="C20" i="10" s="1"/>
  <c r="K41" i="11" s="1"/>
  <c r="S41" i="11" s="1"/>
  <c r="H17" i="10"/>
  <c r="H16" i="10" s="1"/>
  <c r="H20" i="10" s="1"/>
  <c r="H29" i="10"/>
  <c r="F17" i="10"/>
  <c r="F16" i="10" s="1"/>
  <c r="F20" i="10" s="1"/>
  <c r="N41" i="11" s="1"/>
  <c r="V41" i="11" s="1"/>
  <c r="D29" i="10"/>
  <c r="B17" i="10"/>
  <c r="B16" i="10" s="1"/>
  <c r="B20" i="10" s="1"/>
  <c r="J41" i="11" s="1"/>
  <c r="B29" i="10"/>
  <c r="B28" i="10" s="1"/>
  <c r="B32" i="10" s="1"/>
  <c r="J15" i="2" s="1"/>
  <c r="R15" i="2" s="1"/>
  <c r="F29" i="10"/>
  <c r="F28" i="10" s="1"/>
  <c r="F32" i="10" s="1"/>
  <c r="N15" i="2" s="1"/>
  <c r="V15" i="2" s="1"/>
  <c r="E17" i="10"/>
  <c r="E16" i="10" s="1"/>
  <c r="E20" i="10" s="1"/>
  <c r="M41" i="11" s="1"/>
  <c r="U41" i="11" s="1"/>
  <c r="D17" i="10"/>
  <c r="D16" i="10" s="1"/>
  <c r="D20" i="10" s="1"/>
  <c r="L41" i="11" s="1"/>
  <c r="T41" i="11" s="1"/>
  <c r="C29" i="10"/>
  <c r="G17" i="10"/>
  <c r="G16" i="10" s="1"/>
  <c r="G29" i="10"/>
  <c r="G28" i="10" s="1"/>
  <c r="I29" i="10"/>
  <c r="I28" i="10" s="1"/>
  <c r="I32" i="10" s="1"/>
  <c r="I17" i="10"/>
  <c r="I16" i="10" s="1"/>
  <c r="I20" i="10" s="1"/>
  <c r="C28" i="10" l="1"/>
  <c r="C32" i="10" s="1"/>
  <c r="K15" i="2" s="1"/>
  <c r="S15" i="2" s="1"/>
  <c r="N7" i="3"/>
  <c r="F22" i="3"/>
  <c r="F23" i="3" s="1"/>
  <c r="C22" i="3"/>
  <c r="C23" i="3" s="1"/>
  <c r="H22" i="3"/>
  <c r="H23" i="3" s="1"/>
  <c r="D22" i="3"/>
  <c r="D23" i="3" s="1"/>
  <c r="G22" i="3"/>
  <c r="G23" i="3" s="1"/>
  <c r="E22" i="3"/>
  <c r="E23" i="3" s="1"/>
  <c r="B22" i="3"/>
  <c r="H28" i="10"/>
  <c r="H32" i="10" s="1"/>
  <c r="P15" i="2" s="1"/>
  <c r="X15" i="2" s="1"/>
  <c r="D28" i="10"/>
  <c r="D32" i="10" s="1"/>
  <c r="L15" i="2" s="1"/>
  <c r="T15" i="2" s="1"/>
  <c r="AH10" i="5"/>
  <c r="N9" i="3"/>
  <c r="K8" i="3" s="1"/>
  <c r="AH383" i="5"/>
  <c r="AH292" i="5"/>
  <c r="AH498" i="5"/>
  <c r="AH117" i="5"/>
  <c r="AH441" i="5"/>
  <c r="AH219" i="5"/>
  <c r="AH56" i="5"/>
  <c r="AH192" i="5"/>
  <c r="G32" i="10"/>
  <c r="O15" i="2" s="1"/>
  <c r="G20" i="10"/>
  <c r="O41" i="11" s="1"/>
  <c r="W41" i="11" s="1"/>
  <c r="K16" i="10"/>
  <c r="P41" i="11"/>
  <c r="X41" i="11" s="1"/>
  <c r="B23" i="3" l="1"/>
  <c r="B37" i="3"/>
  <c r="B36" i="3" s="1"/>
  <c r="L23" i="3"/>
  <c r="I24" i="3" s="1"/>
  <c r="B48" i="3"/>
  <c r="E37" i="3"/>
  <c r="E36" i="3" s="1"/>
  <c r="G37" i="3"/>
  <c r="G48" i="3" s="1"/>
  <c r="C37" i="3"/>
  <c r="C48" i="3" s="1"/>
  <c r="F37" i="3"/>
  <c r="F48" i="3" s="1"/>
  <c r="D37" i="3"/>
  <c r="D48" i="3" s="1"/>
  <c r="H37" i="3"/>
  <c r="H48" i="3" s="1"/>
  <c r="H59" i="3" s="1"/>
  <c r="K28" i="10"/>
  <c r="I8" i="3"/>
  <c r="L8" i="3"/>
  <c r="AH11" i="5"/>
  <c r="G8" i="3"/>
  <c r="D8" i="3"/>
  <c r="M8" i="3"/>
  <c r="J8" i="3"/>
  <c r="C8" i="3"/>
  <c r="F8" i="3"/>
  <c r="B8" i="3"/>
  <c r="E8" i="3"/>
  <c r="AH220" i="5"/>
  <c r="AH118" i="5"/>
  <c r="AH293" i="5"/>
  <c r="AH57" i="5"/>
  <c r="AH499" i="5"/>
  <c r="AH442" i="5"/>
  <c r="AH193" i="5"/>
  <c r="AH384" i="5"/>
  <c r="W15" i="2"/>
  <c r="Q15" i="2"/>
  <c r="J24" i="3" l="1"/>
  <c r="G24" i="3"/>
  <c r="E24" i="3"/>
  <c r="F24" i="3"/>
  <c r="F26" i="3" s="1"/>
  <c r="B24" i="3"/>
  <c r="C24" i="3"/>
  <c r="H24" i="3"/>
  <c r="H26" i="3" s="1"/>
  <c r="K24" i="3"/>
  <c r="K26" i="3" s="1"/>
  <c r="D24" i="3"/>
  <c r="E48" i="3"/>
  <c r="E59" i="3" s="1"/>
  <c r="C26" i="3"/>
  <c r="I26" i="3"/>
  <c r="J26" i="3"/>
  <c r="G26" i="3"/>
  <c r="E26" i="3"/>
  <c r="G36" i="3"/>
  <c r="H36" i="3"/>
  <c r="H47" i="3"/>
  <c r="C36" i="3"/>
  <c r="F36" i="3"/>
  <c r="D36" i="3"/>
  <c r="AH12" i="5"/>
  <c r="C47" i="3"/>
  <c r="C59" i="3"/>
  <c r="F59" i="3"/>
  <c r="F47" i="3"/>
  <c r="D59" i="3"/>
  <c r="D47" i="3"/>
  <c r="G59" i="3"/>
  <c r="G47" i="3"/>
  <c r="H58" i="3"/>
  <c r="H70" i="3"/>
  <c r="B47" i="3"/>
  <c r="B59" i="3"/>
  <c r="AH443" i="5"/>
  <c r="AH500" i="5"/>
  <c r="AH119" i="5"/>
  <c r="AH194" i="5"/>
  <c r="AH58" i="5"/>
  <c r="AH294" i="5"/>
  <c r="AH385" i="5"/>
  <c r="AH221" i="5"/>
  <c r="Y15" i="2"/>
  <c r="E47" i="3" l="1"/>
  <c r="B26" i="3"/>
  <c r="D26" i="3"/>
  <c r="H81" i="3"/>
  <c r="H69" i="3"/>
  <c r="G70" i="3"/>
  <c r="G58" i="3"/>
  <c r="C58" i="3"/>
  <c r="C70" i="3"/>
  <c r="D70" i="3"/>
  <c r="D58" i="3"/>
  <c r="F70" i="3"/>
  <c r="F58" i="3"/>
  <c r="B58" i="3"/>
  <c r="B70" i="3"/>
  <c r="E58" i="3"/>
  <c r="E70" i="3"/>
  <c r="AH295" i="5"/>
  <c r="AH120" i="5"/>
  <c r="AH386" i="5"/>
  <c r="AH444" i="5"/>
  <c r="AH59" i="5"/>
  <c r="AH195" i="5"/>
  <c r="AH501" i="5"/>
  <c r="AH222" i="5"/>
  <c r="L26" i="3" l="1"/>
  <c r="L24" i="3"/>
  <c r="F81" i="3"/>
  <c r="F69" i="3"/>
  <c r="G81" i="3"/>
  <c r="G69" i="3"/>
  <c r="D69" i="3"/>
  <c r="D81" i="3"/>
  <c r="H92" i="3"/>
  <c r="H80" i="3"/>
  <c r="E81" i="3"/>
  <c r="E69" i="3"/>
  <c r="B81" i="3"/>
  <c r="B69" i="3"/>
  <c r="C81" i="3"/>
  <c r="C69" i="3"/>
  <c r="AH223" i="5"/>
  <c r="AH502" i="5"/>
  <c r="AH196" i="5"/>
  <c r="AH60" i="5"/>
  <c r="AH445" i="5"/>
  <c r="AH387" i="5"/>
  <c r="AH121" i="5"/>
  <c r="AH13" i="5"/>
  <c r="AH296" i="5"/>
  <c r="I25" i="3" l="1"/>
  <c r="I35" i="3" s="1"/>
  <c r="I46" i="3" s="1"/>
  <c r="I57" i="3" s="1"/>
  <c r="D25" i="3"/>
  <c r="D35" i="3" s="1"/>
  <c r="D46" i="3" s="1"/>
  <c r="D57" i="3" s="1"/>
  <c r="D68" i="3" s="1"/>
  <c r="G25" i="3"/>
  <c r="G35" i="3" s="1"/>
  <c r="G46" i="3" s="1"/>
  <c r="G57" i="3" s="1"/>
  <c r="G68" i="3" s="1"/>
  <c r="G79" i="3" s="1"/>
  <c r="G90" i="3" s="1"/>
  <c r="G101" i="3" s="1"/>
  <c r="G112" i="3" s="1"/>
  <c r="G123" i="3" s="1"/>
  <c r="H25" i="3"/>
  <c r="H35" i="3" s="1"/>
  <c r="H46" i="3" s="1"/>
  <c r="H57" i="3" s="1"/>
  <c r="J25" i="3"/>
  <c r="J35" i="3" s="1"/>
  <c r="J46" i="3" s="1"/>
  <c r="J57" i="3" s="1"/>
  <c r="J68" i="3" s="1"/>
  <c r="J79" i="3" s="1"/>
  <c r="C25" i="3"/>
  <c r="C35" i="3" s="1"/>
  <c r="C46" i="3" s="1"/>
  <c r="C57" i="3" s="1"/>
  <c r="C68" i="3" s="1"/>
  <c r="F25" i="3"/>
  <c r="F35" i="3" s="1"/>
  <c r="F46" i="3" s="1"/>
  <c r="F57" i="3" s="1"/>
  <c r="F68" i="3" s="1"/>
  <c r="E25" i="3"/>
  <c r="E35" i="3" s="1"/>
  <c r="E46" i="3" s="1"/>
  <c r="E57" i="3" s="1"/>
  <c r="E68" i="3" s="1"/>
  <c r="B25" i="3"/>
  <c r="B35" i="3" s="1"/>
  <c r="B46" i="3" s="1"/>
  <c r="B57" i="3" s="1"/>
  <c r="B68" i="3" s="1"/>
  <c r="K25" i="3"/>
  <c r="K35" i="3" s="1"/>
  <c r="K46" i="3" s="1"/>
  <c r="H68" i="3"/>
  <c r="B92" i="3"/>
  <c r="B80" i="3"/>
  <c r="H103" i="3"/>
  <c r="H91" i="3"/>
  <c r="D80" i="3"/>
  <c r="D92" i="3"/>
  <c r="C92" i="3"/>
  <c r="C80" i="3"/>
  <c r="G80" i="3"/>
  <c r="G92" i="3"/>
  <c r="E92" i="3"/>
  <c r="E80" i="3"/>
  <c r="F92" i="3"/>
  <c r="F80" i="3"/>
  <c r="AH14" i="5"/>
  <c r="AH122" i="5"/>
  <c r="AH388" i="5"/>
  <c r="AH446" i="5"/>
  <c r="AH61" i="5"/>
  <c r="AH197" i="5"/>
  <c r="AH503" i="5"/>
  <c r="AH297" i="5"/>
  <c r="AH224" i="5"/>
  <c r="K37" i="3" l="1"/>
  <c r="I68" i="3"/>
  <c r="J90" i="3"/>
  <c r="K57" i="3"/>
  <c r="F79" i="3"/>
  <c r="D79" i="3"/>
  <c r="D91" i="3"/>
  <c r="D103" i="3"/>
  <c r="H102" i="3"/>
  <c r="H114" i="3"/>
  <c r="E79" i="3"/>
  <c r="F103" i="3"/>
  <c r="F91" i="3"/>
  <c r="C79" i="3"/>
  <c r="B91" i="3"/>
  <c r="B103" i="3"/>
  <c r="E103" i="3"/>
  <c r="E91" i="3"/>
  <c r="B79" i="3"/>
  <c r="G91" i="3"/>
  <c r="G103" i="3"/>
  <c r="C91" i="3"/>
  <c r="C103" i="3"/>
  <c r="H79" i="3"/>
  <c r="AH298" i="5"/>
  <c r="AH504" i="5"/>
  <c r="AH198" i="5"/>
  <c r="AH62" i="5"/>
  <c r="AH447" i="5"/>
  <c r="AH389" i="5"/>
  <c r="AH123" i="5"/>
  <c r="AH225" i="5"/>
  <c r="AH15" i="5"/>
  <c r="K48" i="3" l="1"/>
  <c r="K47" i="3" s="1"/>
  <c r="L47" i="3" s="1"/>
  <c r="K36" i="3"/>
  <c r="I79" i="3"/>
  <c r="K68" i="3"/>
  <c r="J101" i="3"/>
  <c r="C114" i="3"/>
  <c r="C102" i="3"/>
  <c r="F102" i="3"/>
  <c r="F114" i="3"/>
  <c r="G114" i="3"/>
  <c r="G102" i="3"/>
  <c r="E90" i="3"/>
  <c r="H113" i="3"/>
  <c r="H125" i="3"/>
  <c r="H124" i="3" s="1"/>
  <c r="F90" i="3"/>
  <c r="D114" i="3"/>
  <c r="D102" i="3"/>
  <c r="B90" i="3"/>
  <c r="E102" i="3"/>
  <c r="E114" i="3"/>
  <c r="D90" i="3"/>
  <c r="B114" i="3"/>
  <c r="B102" i="3"/>
  <c r="H90" i="3"/>
  <c r="C90" i="3"/>
  <c r="AH226" i="5"/>
  <c r="AH124" i="5"/>
  <c r="AH390" i="5"/>
  <c r="AH448" i="5"/>
  <c r="AH63" i="5"/>
  <c r="AH199" i="5"/>
  <c r="AH505" i="5"/>
  <c r="AH16" i="5"/>
  <c r="AH299" i="5"/>
  <c r="K59" i="3" l="1"/>
  <c r="L36" i="3"/>
  <c r="H34" i="3" s="1"/>
  <c r="H38" i="3" s="1"/>
  <c r="V38" i="3" s="1"/>
  <c r="V39" i="3" s="1"/>
  <c r="J45" i="3"/>
  <c r="J49" i="3" s="1"/>
  <c r="H45" i="3"/>
  <c r="H49" i="3" s="1"/>
  <c r="B45" i="3"/>
  <c r="B49" i="3" s="1"/>
  <c r="D45" i="3"/>
  <c r="D49" i="3" s="1"/>
  <c r="E45" i="3"/>
  <c r="E49" i="3" s="1"/>
  <c r="G45" i="3"/>
  <c r="G49" i="3" s="1"/>
  <c r="C45" i="3"/>
  <c r="C49" i="3" s="1"/>
  <c r="F45" i="3"/>
  <c r="F49" i="3" s="1"/>
  <c r="I45" i="3"/>
  <c r="I49" i="3" s="1"/>
  <c r="K45" i="3"/>
  <c r="K58" i="3"/>
  <c r="L58" i="3" s="1"/>
  <c r="K70" i="3"/>
  <c r="I90" i="3"/>
  <c r="J112" i="3"/>
  <c r="K79" i="3"/>
  <c r="B125" i="3"/>
  <c r="B124" i="3" s="1"/>
  <c r="B113" i="3"/>
  <c r="E113" i="3"/>
  <c r="E125" i="3"/>
  <c r="E124" i="3" s="1"/>
  <c r="H101" i="3"/>
  <c r="F113" i="3"/>
  <c r="F125" i="3"/>
  <c r="F124" i="3" s="1"/>
  <c r="D101" i="3"/>
  <c r="E101" i="3"/>
  <c r="C125" i="3"/>
  <c r="C124" i="3" s="1"/>
  <c r="C113" i="3"/>
  <c r="C101" i="3"/>
  <c r="B101" i="3"/>
  <c r="D125" i="3"/>
  <c r="D124" i="3" s="1"/>
  <c r="D113" i="3"/>
  <c r="F101" i="3"/>
  <c r="G113" i="3"/>
  <c r="G125" i="3"/>
  <c r="G124" i="3" s="1"/>
  <c r="AH17" i="5"/>
  <c r="AH506" i="5"/>
  <c r="AH200" i="5"/>
  <c r="AH64" i="5"/>
  <c r="AH449" i="5"/>
  <c r="AH391" i="5"/>
  <c r="AH125" i="5"/>
  <c r="AH300" i="5"/>
  <c r="AH227" i="5"/>
  <c r="H39" i="3" l="1"/>
  <c r="B34" i="3"/>
  <c r="B38" i="3" s="1"/>
  <c r="J34" i="3"/>
  <c r="J38" i="3" s="1"/>
  <c r="F34" i="3"/>
  <c r="F38" i="3" s="1"/>
  <c r="E34" i="3"/>
  <c r="E38" i="3" s="1"/>
  <c r="D34" i="3"/>
  <c r="D38" i="3" s="1"/>
  <c r="I34" i="3"/>
  <c r="I38" i="3" s="1"/>
  <c r="K34" i="3"/>
  <c r="G34" i="3"/>
  <c r="G38" i="3" s="1"/>
  <c r="C34" i="3"/>
  <c r="C38" i="3" s="1"/>
  <c r="K69" i="3"/>
  <c r="L69" i="3" s="1"/>
  <c r="K81" i="3"/>
  <c r="J56" i="3"/>
  <c r="J60" i="3" s="1"/>
  <c r="B56" i="3"/>
  <c r="B60" i="3" s="1"/>
  <c r="H56" i="3"/>
  <c r="H60" i="3" s="1"/>
  <c r="E56" i="3"/>
  <c r="E60" i="3" s="1"/>
  <c r="C56" i="3"/>
  <c r="C60" i="3" s="1"/>
  <c r="G56" i="3"/>
  <c r="G60" i="3" s="1"/>
  <c r="F56" i="3"/>
  <c r="F60" i="3" s="1"/>
  <c r="D56" i="3"/>
  <c r="D60" i="3" s="1"/>
  <c r="I56" i="3"/>
  <c r="I60" i="3" s="1"/>
  <c r="K56" i="3"/>
  <c r="K49" i="3"/>
  <c r="L45" i="3"/>
  <c r="I50" i="3"/>
  <c r="W49" i="3"/>
  <c r="W50" i="3" s="1"/>
  <c r="T49" i="3"/>
  <c r="T50" i="3" s="1"/>
  <c r="F50" i="3"/>
  <c r="Q49" i="3"/>
  <c r="Q50" i="3" s="1"/>
  <c r="C50" i="3"/>
  <c r="U49" i="3"/>
  <c r="U50" i="3" s="1"/>
  <c r="G50" i="3"/>
  <c r="S49" i="3"/>
  <c r="S50" i="3" s="1"/>
  <c r="E50" i="3"/>
  <c r="R49" i="3"/>
  <c r="R50" i="3" s="1"/>
  <c r="D50" i="3"/>
  <c r="P49" i="3"/>
  <c r="P50" i="3" s="1"/>
  <c r="B50" i="3"/>
  <c r="V49" i="3"/>
  <c r="V50" i="3" s="1"/>
  <c r="H50" i="3"/>
  <c r="J50" i="3"/>
  <c r="X49" i="3"/>
  <c r="X50" i="3" s="1"/>
  <c r="V36" i="3"/>
  <c r="V34" i="3"/>
  <c r="I101" i="3"/>
  <c r="J123" i="3"/>
  <c r="K90" i="3"/>
  <c r="B112" i="3"/>
  <c r="D112" i="3"/>
  <c r="C112" i="3"/>
  <c r="H112" i="3"/>
  <c r="F112" i="3"/>
  <c r="E112" i="3"/>
  <c r="AH301" i="5"/>
  <c r="AH126" i="5"/>
  <c r="AH392" i="5"/>
  <c r="AH450" i="5"/>
  <c r="AH65" i="5"/>
  <c r="AH201" i="5"/>
  <c r="AH507" i="5"/>
  <c r="AH228" i="5"/>
  <c r="AH18" i="5"/>
  <c r="Q38" i="3" l="1"/>
  <c r="Q39" i="3" s="1"/>
  <c r="C39" i="3"/>
  <c r="K38" i="3"/>
  <c r="L34" i="3"/>
  <c r="W38" i="3"/>
  <c r="W39" i="3" s="1"/>
  <c r="I39" i="3"/>
  <c r="E39" i="3"/>
  <c r="S38" i="3"/>
  <c r="S39" i="3" s="1"/>
  <c r="X38" i="3"/>
  <c r="X39" i="3" s="1"/>
  <c r="J39" i="3"/>
  <c r="U38" i="3"/>
  <c r="U39" i="3" s="1"/>
  <c r="G39" i="3"/>
  <c r="R38" i="3"/>
  <c r="R39" i="3" s="1"/>
  <c r="D39" i="3"/>
  <c r="F39" i="3"/>
  <c r="T38" i="3"/>
  <c r="T39" i="3" s="1"/>
  <c r="P38" i="3"/>
  <c r="P39" i="3" s="1"/>
  <c r="B39" i="3"/>
  <c r="Y49" i="3"/>
  <c r="Y50" i="3" s="1"/>
  <c r="K50" i="3"/>
  <c r="S45" i="3"/>
  <c r="S47" i="3"/>
  <c r="L56" i="3"/>
  <c r="K60" i="3"/>
  <c r="U45" i="3"/>
  <c r="U47" i="3"/>
  <c r="I61" i="3"/>
  <c r="W60" i="3"/>
  <c r="W61" i="3" s="1"/>
  <c r="X45" i="3"/>
  <c r="X47" i="3"/>
  <c r="R60" i="3"/>
  <c r="R61" i="3" s="1"/>
  <c r="D61" i="3"/>
  <c r="T60" i="3"/>
  <c r="T61" i="3" s="1"/>
  <c r="F61" i="3"/>
  <c r="U60" i="3"/>
  <c r="U61" i="3" s="1"/>
  <c r="G61" i="3"/>
  <c r="V45" i="3"/>
  <c r="V47" i="3"/>
  <c r="Q45" i="3"/>
  <c r="Q47" i="3"/>
  <c r="Q60" i="3"/>
  <c r="Q61" i="3" s="1"/>
  <c r="C61" i="3"/>
  <c r="S60" i="3"/>
  <c r="S61" i="3" s="1"/>
  <c r="E61" i="3"/>
  <c r="T45" i="3"/>
  <c r="T47" i="3"/>
  <c r="V60" i="3"/>
  <c r="V61" i="3" s="1"/>
  <c r="H61" i="3"/>
  <c r="P60" i="3"/>
  <c r="P61" i="3" s="1"/>
  <c r="B61" i="3"/>
  <c r="P45" i="3"/>
  <c r="P47" i="3"/>
  <c r="J61" i="3"/>
  <c r="X60" i="3"/>
  <c r="X61" i="3" s="1"/>
  <c r="V44" i="6"/>
  <c r="V7" i="6"/>
  <c r="V3" i="6"/>
  <c r="V49" i="6"/>
  <c r="AS49" i="6" s="1"/>
  <c r="V14" i="6"/>
  <c r="AS14" i="6" s="1"/>
  <c r="V35" i="6"/>
  <c r="V13" i="6"/>
  <c r="V41" i="6"/>
  <c r="V8" i="6"/>
  <c r="V6" i="6"/>
  <c r="V30" i="6"/>
  <c r="V19" i="6"/>
  <c r="V32" i="6"/>
  <c r="V27" i="6"/>
  <c r="V24" i="6"/>
  <c r="V21" i="6"/>
  <c r="V46" i="6"/>
  <c r="V37" i="6"/>
  <c r="V22" i="6"/>
  <c r="AS22" i="6" s="1"/>
  <c r="V43" i="6"/>
  <c r="AS43" i="6" s="1"/>
  <c r="V42" i="6"/>
  <c r="AS42" i="6" s="1"/>
  <c r="V48" i="6"/>
  <c r="V16" i="6"/>
  <c r="V25" i="6"/>
  <c r="V5" i="6"/>
  <c r="V31" i="6"/>
  <c r="V11" i="6"/>
  <c r="V38" i="6"/>
  <c r="V34" i="6"/>
  <c r="V12" i="6"/>
  <c r="V18" i="6"/>
  <c r="V47" i="6"/>
  <c r="V15" i="6"/>
  <c r="V40" i="6"/>
  <c r="V4" i="6"/>
  <c r="V29" i="6"/>
  <c r="V39" i="6"/>
  <c r="AS39" i="6" s="1"/>
  <c r="V20" i="6"/>
  <c r="V28" i="6"/>
  <c r="V10" i="6"/>
  <c r="V36" i="6"/>
  <c r="V33" i="6"/>
  <c r="V23" i="6"/>
  <c r="V9" i="6"/>
  <c r="V45" i="6"/>
  <c r="V26" i="6"/>
  <c r="V17" i="6"/>
  <c r="W45" i="3"/>
  <c r="W47" i="3"/>
  <c r="K92" i="3"/>
  <c r="K80" i="3"/>
  <c r="L80" i="3" s="1"/>
  <c r="AH24" i="6"/>
  <c r="AH13" i="6"/>
  <c r="AH20" i="6"/>
  <c r="AH29" i="6"/>
  <c r="AH7" i="6"/>
  <c r="AH48" i="6"/>
  <c r="AH33" i="6"/>
  <c r="AH8" i="6"/>
  <c r="AH49" i="6"/>
  <c r="AH10" i="6"/>
  <c r="AH9" i="6"/>
  <c r="AH30" i="6"/>
  <c r="AH25" i="6"/>
  <c r="AH3" i="6"/>
  <c r="AH45" i="6"/>
  <c r="AH27" i="6"/>
  <c r="AH38" i="6"/>
  <c r="AH47" i="6"/>
  <c r="AH34" i="6"/>
  <c r="AH5" i="6"/>
  <c r="AH18" i="6"/>
  <c r="AH21" i="6"/>
  <c r="AH40" i="6"/>
  <c r="AH39" i="6"/>
  <c r="AH23" i="6"/>
  <c r="AH12" i="6"/>
  <c r="AH43" i="6"/>
  <c r="AH22" i="6"/>
  <c r="AH44" i="6"/>
  <c r="AH6" i="6"/>
  <c r="AH17" i="6"/>
  <c r="AH16" i="6"/>
  <c r="AH35" i="6"/>
  <c r="AH19" i="6"/>
  <c r="AH36" i="6"/>
  <c r="AH41" i="6"/>
  <c r="AH46" i="6"/>
  <c r="AH28" i="6"/>
  <c r="AH32" i="6"/>
  <c r="AH15" i="6"/>
  <c r="AH42" i="6"/>
  <c r="AH31" i="6"/>
  <c r="AH11" i="6"/>
  <c r="AH14" i="6"/>
  <c r="AH37" i="6"/>
  <c r="AH26" i="6"/>
  <c r="AH4" i="6"/>
  <c r="R45" i="3"/>
  <c r="R47" i="3"/>
  <c r="J67" i="3"/>
  <c r="J71" i="3" s="1"/>
  <c r="G67" i="3"/>
  <c r="G71" i="3" s="1"/>
  <c r="B67" i="3"/>
  <c r="B71" i="3" s="1"/>
  <c r="F67" i="3"/>
  <c r="F71" i="3" s="1"/>
  <c r="E67" i="3"/>
  <c r="E71" i="3" s="1"/>
  <c r="H67" i="3"/>
  <c r="H71" i="3" s="1"/>
  <c r="C67" i="3"/>
  <c r="C71" i="3" s="1"/>
  <c r="D67" i="3"/>
  <c r="D71" i="3" s="1"/>
  <c r="I67" i="3"/>
  <c r="I71" i="3" s="1"/>
  <c r="K67" i="3"/>
  <c r="I112" i="3"/>
  <c r="K101" i="3"/>
  <c r="B123" i="3"/>
  <c r="C123" i="3"/>
  <c r="F123" i="3"/>
  <c r="H123" i="3"/>
  <c r="D123" i="3"/>
  <c r="E123" i="3"/>
  <c r="AH229" i="5"/>
  <c r="AH508" i="5"/>
  <c r="AH202" i="5"/>
  <c r="AH66" i="5"/>
  <c r="AH451" i="5"/>
  <c r="AH393" i="5"/>
  <c r="AH127" i="5"/>
  <c r="AH19" i="5"/>
  <c r="AH302" i="5"/>
  <c r="U238" i="7"/>
  <c r="V238" i="7"/>
  <c r="AS15" i="6" l="1"/>
  <c r="AS48" i="6"/>
  <c r="AS40" i="6"/>
  <c r="AS32" i="6"/>
  <c r="T34" i="3"/>
  <c r="T36" i="3"/>
  <c r="R36" i="3"/>
  <c r="R34" i="3"/>
  <c r="U36" i="3"/>
  <c r="U34" i="3"/>
  <c r="W104" i="6"/>
  <c r="W106" i="6"/>
  <c r="W100" i="6"/>
  <c r="W102" i="6"/>
  <c r="W79" i="6"/>
  <c r="W85" i="6"/>
  <c r="W87" i="6"/>
  <c r="W63" i="6"/>
  <c r="W69" i="6"/>
  <c r="W73" i="6"/>
  <c r="W84" i="6"/>
  <c r="W71" i="6"/>
  <c r="W75" i="6"/>
  <c r="W77" i="6"/>
  <c r="W52" i="6"/>
  <c r="W95" i="6"/>
  <c r="W101" i="6"/>
  <c r="W105" i="6"/>
  <c r="W74" i="6"/>
  <c r="W90" i="6"/>
  <c r="W96" i="6"/>
  <c r="W103" i="6"/>
  <c r="W107" i="6"/>
  <c r="W109" i="6"/>
  <c r="W78" i="6"/>
  <c r="W67" i="6"/>
  <c r="W51" i="6"/>
  <c r="W61" i="6"/>
  <c r="W70" i="6"/>
  <c r="W66" i="6"/>
  <c r="W83" i="6"/>
  <c r="W88" i="6"/>
  <c r="W54" i="6"/>
  <c r="W93" i="6"/>
  <c r="W94" i="6"/>
  <c r="W99" i="6"/>
  <c r="W72" i="6"/>
  <c r="W59" i="6"/>
  <c r="W65" i="6"/>
  <c r="W110" i="6"/>
  <c r="W86" i="6"/>
  <c r="W81" i="6"/>
  <c r="W56" i="6"/>
  <c r="W64" i="6"/>
  <c r="W80" i="6"/>
  <c r="W91" i="6"/>
  <c r="W97" i="6"/>
  <c r="W50" i="6"/>
  <c r="W58" i="6"/>
  <c r="W57" i="6"/>
  <c r="W62" i="6"/>
  <c r="W68" i="6"/>
  <c r="W76" i="6"/>
  <c r="W82" i="6"/>
  <c r="W53" i="6"/>
  <c r="W89" i="6"/>
  <c r="W92" i="6"/>
  <c r="W60" i="6"/>
  <c r="W108" i="6"/>
  <c r="W55" i="6"/>
  <c r="W98" i="6"/>
  <c r="X34" i="3"/>
  <c r="X36" i="3"/>
  <c r="S34" i="3"/>
  <c r="S36" i="3"/>
  <c r="AI100" i="6"/>
  <c r="AI102" i="6"/>
  <c r="AI79" i="6"/>
  <c r="AI85" i="6"/>
  <c r="AI87" i="6"/>
  <c r="AI63" i="6"/>
  <c r="AI69" i="6"/>
  <c r="AI104" i="6"/>
  <c r="AI106" i="6"/>
  <c r="AI71" i="6"/>
  <c r="AI75" i="6"/>
  <c r="AI77" i="6"/>
  <c r="AI52" i="6"/>
  <c r="AI95" i="6"/>
  <c r="AI101" i="6"/>
  <c r="AI73" i="6"/>
  <c r="AI84" i="6"/>
  <c r="AI103" i="6"/>
  <c r="AI107" i="6"/>
  <c r="AI109" i="6"/>
  <c r="AI105" i="6"/>
  <c r="AI74" i="6"/>
  <c r="AI90" i="6"/>
  <c r="AI96" i="6"/>
  <c r="AI51" i="6"/>
  <c r="AI61" i="6"/>
  <c r="AI70" i="6"/>
  <c r="AI78" i="6"/>
  <c r="AI67" i="6"/>
  <c r="AI54" i="6"/>
  <c r="AI93" i="6"/>
  <c r="AI94" i="6"/>
  <c r="AI99" i="6"/>
  <c r="AI66" i="6"/>
  <c r="AI83" i="6"/>
  <c r="AI88" i="6"/>
  <c r="AI110" i="6"/>
  <c r="AI86" i="6"/>
  <c r="AI72" i="6"/>
  <c r="AI59" i="6"/>
  <c r="AI65" i="6"/>
  <c r="AI58" i="6"/>
  <c r="AI57" i="6"/>
  <c r="AI62" i="6"/>
  <c r="AI81" i="6"/>
  <c r="AI56" i="6"/>
  <c r="AI64" i="6"/>
  <c r="AI80" i="6"/>
  <c r="AI91" i="6"/>
  <c r="AI97" i="6"/>
  <c r="AI50" i="6"/>
  <c r="AI60" i="6"/>
  <c r="AI108" i="6"/>
  <c r="AI55" i="6"/>
  <c r="AI98" i="6"/>
  <c r="AI68" i="6"/>
  <c r="AI76" i="6"/>
  <c r="AI82" i="6"/>
  <c r="AI53" i="6"/>
  <c r="AI89" i="6"/>
  <c r="AI92" i="6"/>
  <c r="AJ105" i="6"/>
  <c r="AJ89" i="6"/>
  <c r="AJ73" i="6"/>
  <c r="AJ57" i="6"/>
  <c r="AJ104" i="6"/>
  <c r="AJ88" i="6"/>
  <c r="AJ72" i="6"/>
  <c r="AJ56" i="6"/>
  <c r="AJ103" i="6"/>
  <c r="AJ87" i="6"/>
  <c r="AJ71" i="6"/>
  <c r="AJ55" i="6"/>
  <c r="AJ102" i="6"/>
  <c r="AJ86" i="6"/>
  <c r="AJ70" i="6"/>
  <c r="AJ54" i="6"/>
  <c r="AJ101" i="6"/>
  <c r="AJ85" i="6"/>
  <c r="AJ69" i="6"/>
  <c r="AJ53" i="6"/>
  <c r="AJ100" i="6"/>
  <c r="AJ84" i="6"/>
  <c r="AJ68" i="6"/>
  <c r="AJ52" i="6"/>
  <c r="AJ99" i="6"/>
  <c r="AJ83" i="6"/>
  <c r="AJ67" i="6"/>
  <c r="AJ51" i="6"/>
  <c r="AJ98" i="6"/>
  <c r="AJ82" i="6"/>
  <c r="AJ66" i="6"/>
  <c r="AJ50" i="6"/>
  <c r="AJ97" i="6"/>
  <c r="AJ81" i="6"/>
  <c r="AJ65" i="6"/>
  <c r="AJ78" i="6"/>
  <c r="AJ77" i="6"/>
  <c r="AJ110" i="6"/>
  <c r="AJ76" i="6"/>
  <c r="AJ109" i="6"/>
  <c r="AJ75" i="6"/>
  <c r="AJ90" i="6"/>
  <c r="AJ108" i="6"/>
  <c r="AJ74" i="6"/>
  <c r="AJ107" i="6"/>
  <c r="AJ64" i="6"/>
  <c r="AJ106" i="6"/>
  <c r="AJ63" i="6"/>
  <c r="AJ96" i="6"/>
  <c r="AJ62" i="6"/>
  <c r="AJ95" i="6"/>
  <c r="AJ61" i="6"/>
  <c r="AJ94" i="6"/>
  <c r="AJ60" i="6"/>
  <c r="AJ93" i="6"/>
  <c r="AJ59" i="6"/>
  <c r="AJ92" i="6"/>
  <c r="AJ58" i="6"/>
  <c r="AJ79" i="6"/>
  <c r="AJ91" i="6"/>
  <c r="AJ80" i="6"/>
  <c r="X105" i="6"/>
  <c r="X89" i="6"/>
  <c r="X73" i="6"/>
  <c r="X57" i="6"/>
  <c r="X107" i="6"/>
  <c r="X90" i="6"/>
  <c r="X72" i="6"/>
  <c r="X55" i="6"/>
  <c r="X54" i="6"/>
  <c r="X68" i="6"/>
  <c r="X67" i="6"/>
  <c r="X66" i="6"/>
  <c r="X96" i="6"/>
  <c r="X59" i="6"/>
  <c r="X109" i="6"/>
  <c r="X106" i="6"/>
  <c r="X88" i="6"/>
  <c r="X71" i="6"/>
  <c r="X104" i="6"/>
  <c r="X87" i="6"/>
  <c r="X70" i="6"/>
  <c r="X53" i="6"/>
  <c r="X84" i="6"/>
  <c r="X83" i="6"/>
  <c r="X60" i="6"/>
  <c r="X103" i="6"/>
  <c r="X86" i="6"/>
  <c r="X69" i="6"/>
  <c r="X52" i="6"/>
  <c r="X85" i="6"/>
  <c r="X101" i="6"/>
  <c r="X100" i="6"/>
  <c r="X98" i="6"/>
  <c r="X97" i="6"/>
  <c r="X77" i="6"/>
  <c r="X91" i="6"/>
  <c r="X102" i="6"/>
  <c r="X51" i="6"/>
  <c r="X64" i="6"/>
  <c r="X78" i="6"/>
  <c r="X94" i="6"/>
  <c r="X58" i="6"/>
  <c r="X108" i="6"/>
  <c r="X50" i="6"/>
  <c r="X81" i="6"/>
  <c r="X79" i="6"/>
  <c r="AU79" i="6" s="1"/>
  <c r="X76" i="6"/>
  <c r="X92" i="6"/>
  <c r="X56" i="6"/>
  <c r="X75" i="6"/>
  <c r="X99" i="6"/>
  <c r="X82" i="6"/>
  <c r="X65" i="6"/>
  <c r="X93" i="6"/>
  <c r="X80" i="6"/>
  <c r="X62" i="6"/>
  <c r="X95" i="6"/>
  <c r="X74" i="6"/>
  <c r="X63" i="6"/>
  <c r="AU63" i="6" s="1"/>
  <c r="X110" i="6"/>
  <c r="X61" i="6"/>
  <c r="W34" i="3"/>
  <c r="W36" i="3"/>
  <c r="Y38" i="3"/>
  <c r="Y39" i="3" s="1"/>
  <c r="K39" i="3"/>
  <c r="AS28" i="6"/>
  <c r="P36" i="3"/>
  <c r="P34" i="3"/>
  <c r="Q36" i="3"/>
  <c r="Q34" i="3"/>
  <c r="AS16" i="6"/>
  <c r="AS21" i="6"/>
  <c r="AS35" i="6"/>
  <c r="AS18" i="6"/>
  <c r="AS46" i="6"/>
  <c r="P71" i="3"/>
  <c r="P72" i="3" s="1"/>
  <c r="B72" i="3"/>
  <c r="AS13" i="6"/>
  <c r="T92" i="6"/>
  <c r="T100" i="6"/>
  <c r="T62" i="6"/>
  <c r="T91" i="6"/>
  <c r="T51" i="6"/>
  <c r="T53" i="6"/>
  <c r="T58" i="6"/>
  <c r="T66" i="6"/>
  <c r="T107" i="6"/>
  <c r="T77" i="6"/>
  <c r="T79" i="6"/>
  <c r="T76" i="6"/>
  <c r="T96" i="6"/>
  <c r="T102" i="6"/>
  <c r="T78" i="6"/>
  <c r="T52" i="6"/>
  <c r="T68" i="6"/>
  <c r="T50" i="6"/>
  <c r="T84" i="6"/>
  <c r="T95" i="6"/>
  <c r="T67" i="6"/>
  <c r="T69" i="6"/>
  <c r="T110" i="6"/>
  <c r="T65" i="6"/>
  <c r="T73" i="6"/>
  <c r="T85" i="6"/>
  <c r="T101" i="6"/>
  <c r="T81" i="6"/>
  <c r="T54" i="6"/>
  <c r="T88" i="6"/>
  <c r="T64" i="6"/>
  <c r="T97" i="6"/>
  <c r="T98" i="6"/>
  <c r="T106" i="6"/>
  <c r="T59" i="6"/>
  <c r="T55" i="6"/>
  <c r="T83" i="6"/>
  <c r="T87" i="6"/>
  <c r="T56" i="6"/>
  <c r="T71" i="6"/>
  <c r="T109" i="6"/>
  <c r="T104" i="6"/>
  <c r="T105" i="6"/>
  <c r="T94" i="6"/>
  <c r="T70" i="6"/>
  <c r="T82" i="6"/>
  <c r="T72" i="6"/>
  <c r="T57" i="6"/>
  <c r="T74" i="6"/>
  <c r="T103" i="6"/>
  <c r="T61" i="6"/>
  <c r="T99" i="6"/>
  <c r="T108" i="6"/>
  <c r="T60" i="6"/>
  <c r="T75" i="6"/>
  <c r="T63" i="6"/>
  <c r="T89" i="6"/>
  <c r="T80" i="6"/>
  <c r="T86" i="6"/>
  <c r="T93" i="6"/>
  <c r="T90" i="6"/>
  <c r="U66" i="6"/>
  <c r="U68" i="6"/>
  <c r="U70" i="6"/>
  <c r="U72" i="6"/>
  <c r="U91" i="6"/>
  <c r="U53" i="6"/>
  <c r="U104" i="6"/>
  <c r="U92" i="6"/>
  <c r="U51" i="6"/>
  <c r="U98" i="6"/>
  <c r="U96" i="6"/>
  <c r="U58" i="6"/>
  <c r="U55" i="6"/>
  <c r="U76" i="6"/>
  <c r="U78" i="6"/>
  <c r="U80" i="6"/>
  <c r="U89" i="6"/>
  <c r="U74" i="6"/>
  <c r="U107" i="6"/>
  <c r="U82" i="6"/>
  <c r="U86" i="6"/>
  <c r="U50" i="6"/>
  <c r="U90" i="6"/>
  <c r="U102" i="6"/>
  <c r="U56" i="6"/>
  <c r="U60" i="6"/>
  <c r="U93" i="6"/>
  <c r="U67" i="6"/>
  <c r="U84" i="6"/>
  <c r="U79" i="6"/>
  <c r="U97" i="6"/>
  <c r="U69" i="6"/>
  <c r="U99" i="6"/>
  <c r="U57" i="6"/>
  <c r="U52" i="6"/>
  <c r="U101" i="6"/>
  <c r="U94" i="6"/>
  <c r="U105" i="6"/>
  <c r="U63" i="6"/>
  <c r="U88" i="6"/>
  <c r="U59" i="6"/>
  <c r="U61" i="6"/>
  <c r="U85" i="6"/>
  <c r="U81" i="6"/>
  <c r="U100" i="6"/>
  <c r="U108" i="6"/>
  <c r="U65" i="6"/>
  <c r="U106" i="6"/>
  <c r="U77" i="6"/>
  <c r="U103" i="6"/>
  <c r="U110" i="6"/>
  <c r="U71" i="6"/>
  <c r="U87" i="6"/>
  <c r="U54" i="6"/>
  <c r="U64" i="6"/>
  <c r="U75" i="6"/>
  <c r="U62" i="6"/>
  <c r="U83" i="6"/>
  <c r="U73" i="6"/>
  <c r="U109" i="6"/>
  <c r="U95" i="6"/>
  <c r="Y60" i="3"/>
  <c r="Y61" i="3" s="1"/>
  <c r="K61" i="3"/>
  <c r="U71" i="3"/>
  <c r="U72" i="3" s="1"/>
  <c r="G72" i="3"/>
  <c r="AS20" i="6"/>
  <c r="S58" i="3"/>
  <c r="S56" i="3"/>
  <c r="AE63" i="6"/>
  <c r="AE66" i="6"/>
  <c r="AE71" i="6"/>
  <c r="AE85" i="6"/>
  <c r="AE87" i="6"/>
  <c r="AE90" i="6"/>
  <c r="AE96" i="6"/>
  <c r="AE77" i="6"/>
  <c r="AE79" i="6"/>
  <c r="AE106" i="6"/>
  <c r="AE65" i="6"/>
  <c r="AE101" i="6"/>
  <c r="AE57" i="6"/>
  <c r="AE60" i="6"/>
  <c r="AE82" i="6"/>
  <c r="AE76" i="6"/>
  <c r="AE73" i="6"/>
  <c r="AE99" i="6"/>
  <c r="AE98" i="6"/>
  <c r="AE53" i="6"/>
  <c r="AE50" i="6"/>
  <c r="AE100" i="6"/>
  <c r="AE68" i="6"/>
  <c r="AE94" i="6"/>
  <c r="AE89" i="6"/>
  <c r="AE93" i="6"/>
  <c r="AE81" i="6"/>
  <c r="AE61" i="6"/>
  <c r="AE74" i="6"/>
  <c r="AE55" i="6"/>
  <c r="AE92" i="6"/>
  <c r="AE70" i="6"/>
  <c r="AE75" i="6"/>
  <c r="AE80" i="6"/>
  <c r="AE54" i="6"/>
  <c r="AE78" i="6"/>
  <c r="AE52" i="6"/>
  <c r="AE88" i="6"/>
  <c r="AE105" i="6"/>
  <c r="AE86" i="6"/>
  <c r="AE107" i="6"/>
  <c r="AE95" i="6"/>
  <c r="AE69" i="6"/>
  <c r="AE102" i="6"/>
  <c r="AE64" i="6"/>
  <c r="AE97" i="6"/>
  <c r="AE109" i="6"/>
  <c r="AE110" i="6"/>
  <c r="AE72" i="6"/>
  <c r="AE59" i="6"/>
  <c r="AE51" i="6"/>
  <c r="AE103" i="6"/>
  <c r="AE67" i="6"/>
  <c r="AE91" i="6"/>
  <c r="AE104" i="6"/>
  <c r="AE83" i="6"/>
  <c r="AE84" i="6"/>
  <c r="AE56" i="6"/>
  <c r="AE58" i="6"/>
  <c r="AE62" i="6"/>
  <c r="AE108" i="6"/>
  <c r="X71" i="3"/>
  <c r="X72" i="3" s="1"/>
  <c r="J72" i="3"/>
  <c r="Q58" i="3"/>
  <c r="Q56" i="3"/>
  <c r="S86" i="6"/>
  <c r="S65" i="6"/>
  <c r="S80" i="6"/>
  <c r="S99" i="6"/>
  <c r="S88" i="6"/>
  <c r="S73" i="6"/>
  <c r="S58" i="6"/>
  <c r="S107" i="6"/>
  <c r="S103" i="6"/>
  <c r="S97" i="6"/>
  <c r="S105" i="6"/>
  <c r="S63" i="6"/>
  <c r="S89" i="6"/>
  <c r="S106" i="6"/>
  <c r="S90" i="6"/>
  <c r="S98" i="6"/>
  <c r="S83" i="6"/>
  <c r="S53" i="6"/>
  <c r="S67" i="6"/>
  <c r="S109" i="6"/>
  <c r="S92" i="6"/>
  <c r="S77" i="6"/>
  <c r="S75" i="6"/>
  <c r="S85" i="6"/>
  <c r="S93" i="6"/>
  <c r="S54" i="6"/>
  <c r="S76" i="6"/>
  <c r="S62" i="6"/>
  <c r="S55" i="6"/>
  <c r="S79" i="6"/>
  <c r="S71" i="6"/>
  <c r="S78" i="6"/>
  <c r="S102" i="6"/>
  <c r="S64" i="6"/>
  <c r="S96" i="6"/>
  <c r="S94" i="6"/>
  <c r="S104" i="6"/>
  <c r="S72" i="6"/>
  <c r="S74" i="6"/>
  <c r="S70" i="6"/>
  <c r="S57" i="6"/>
  <c r="S81" i="6"/>
  <c r="S51" i="6"/>
  <c r="S110" i="6"/>
  <c r="S50" i="6"/>
  <c r="S59" i="6"/>
  <c r="S61" i="6"/>
  <c r="S87" i="6"/>
  <c r="S66" i="6"/>
  <c r="S69" i="6"/>
  <c r="S91" i="6"/>
  <c r="S95" i="6"/>
  <c r="S52" i="6"/>
  <c r="S68" i="6"/>
  <c r="S108" i="6"/>
  <c r="S84" i="6"/>
  <c r="S101" i="6"/>
  <c r="S82" i="6"/>
  <c r="S56" i="6"/>
  <c r="S100" i="6"/>
  <c r="S60" i="6"/>
  <c r="Y45" i="3"/>
  <c r="Y47" i="3"/>
  <c r="AD63" i="6"/>
  <c r="AD89" i="6"/>
  <c r="AD72" i="6"/>
  <c r="AD50" i="6"/>
  <c r="AD110" i="6"/>
  <c r="AD83" i="6"/>
  <c r="AD107" i="6"/>
  <c r="AD90" i="6"/>
  <c r="AD56" i="6"/>
  <c r="AD92" i="6"/>
  <c r="AD85" i="6"/>
  <c r="AD79" i="6"/>
  <c r="AD59" i="6"/>
  <c r="AD70" i="6"/>
  <c r="AD94" i="6"/>
  <c r="AD66" i="6"/>
  <c r="AD68" i="6"/>
  <c r="AD105" i="6"/>
  <c r="AD88" i="6"/>
  <c r="AD106" i="6"/>
  <c r="AD103" i="6"/>
  <c r="AD99" i="6"/>
  <c r="AD61" i="6"/>
  <c r="AD95" i="6"/>
  <c r="AD97" i="6"/>
  <c r="AD108" i="6"/>
  <c r="AD101" i="6"/>
  <c r="AD82" i="6"/>
  <c r="AD84" i="6"/>
  <c r="AD86" i="6"/>
  <c r="AD64" i="6"/>
  <c r="AD71" i="6"/>
  <c r="AD57" i="6"/>
  <c r="AD75" i="6"/>
  <c r="AD104" i="6"/>
  <c r="AD98" i="6"/>
  <c r="AD51" i="6"/>
  <c r="AD53" i="6"/>
  <c r="AD77" i="6"/>
  <c r="AD87" i="6"/>
  <c r="AD60" i="6"/>
  <c r="AD65" i="6"/>
  <c r="AD80" i="6"/>
  <c r="AD81" i="6"/>
  <c r="AD100" i="6"/>
  <c r="AD62" i="6"/>
  <c r="AD58" i="6"/>
  <c r="AD73" i="6"/>
  <c r="AD102" i="6"/>
  <c r="AD93" i="6"/>
  <c r="AD67" i="6"/>
  <c r="AD91" i="6"/>
  <c r="AD96" i="6"/>
  <c r="AD52" i="6"/>
  <c r="AD76" i="6"/>
  <c r="AD69" i="6"/>
  <c r="AD74" i="6"/>
  <c r="AD55" i="6"/>
  <c r="AD54" i="6"/>
  <c r="AD78" i="6"/>
  <c r="AD109" i="6"/>
  <c r="AS29" i="6"/>
  <c r="AC69" i="6"/>
  <c r="AC71" i="6"/>
  <c r="AC95" i="6"/>
  <c r="AC88" i="6"/>
  <c r="AC90" i="6"/>
  <c r="AC92" i="6"/>
  <c r="AC96" i="6"/>
  <c r="AC98" i="6"/>
  <c r="AC100" i="6"/>
  <c r="AC94" i="6"/>
  <c r="AC105" i="6"/>
  <c r="AC61" i="6"/>
  <c r="AC83" i="6"/>
  <c r="AC102" i="6"/>
  <c r="AC109" i="6"/>
  <c r="AC93" i="6"/>
  <c r="AC55" i="6"/>
  <c r="AC67" i="6"/>
  <c r="AC104" i="6"/>
  <c r="AC106" i="6"/>
  <c r="AC108" i="6"/>
  <c r="AC110" i="6"/>
  <c r="AC50" i="6"/>
  <c r="AC52" i="6"/>
  <c r="AC54" i="6"/>
  <c r="AC57" i="6"/>
  <c r="AC59" i="6"/>
  <c r="AC81" i="6"/>
  <c r="AC65" i="6"/>
  <c r="AC107" i="6"/>
  <c r="AC91" i="6"/>
  <c r="AC53" i="6"/>
  <c r="AC77" i="6"/>
  <c r="AC56" i="6"/>
  <c r="AC58" i="6"/>
  <c r="AC60" i="6"/>
  <c r="AC62" i="6"/>
  <c r="AC64" i="6"/>
  <c r="AC66" i="6"/>
  <c r="AC68" i="6"/>
  <c r="AC70" i="6"/>
  <c r="AC73" i="6"/>
  <c r="AC79" i="6"/>
  <c r="AC101" i="6"/>
  <c r="AC103" i="6"/>
  <c r="AC87" i="6"/>
  <c r="AC51" i="6"/>
  <c r="AC75" i="6"/>
  <c r="AC97" i="6"/>
  <c r="AC72" i="6"/>
  <c r="AC74" i="6"/>
  <c r="AC76" i="6"/>
  <c r="AC78" i="6"/>
  <c r="AC80" i="6"/>
  <c r="AC82" i="6"/>
  <c r="AC84" i="6"/>
  <c r="AC86" i="6"/>
  <c r="AC89" i="6"/>
  <c r="AC99" i="6"/>
  <c r="AC63" i="6"/>
  <c r="AC85" i="6"/>
  <c r="R101" i="6"/>
  <c r="R103" i="6"/>
  <c r="R89" i="6"/>
  <c r="R91" i="6"/>
  <c r="R80" i="6"/>
  <c r="R82" i="6"/>
  <c r="R51" i="6"/>
  <c r="R53" i="6"/>
  <c r="R88" i="6"/>
  <c r="R90" i="6"/>
  <c r="R92" i="6"/>
  <c r="R93" i="6"/>
  <c r="R95" i="6"/>
  <c r="R100" i="6"/>
  <c r="R55" i="6"/>
  <c r="R98" i="6"/>
  <c r="R105" i="6"/>
  <c r="AO105" i="6" s="1"/>
  <c r="R94" i="6"/>
  <c r="R96" i="6"/>
  <c r="R106" i="6"/>
  <c r="R67" i="6"/>
  <c r="R102" i="6"/>
  <c r="R104" i="6"/>
  <c r="R65" i="6"/>
  <c r="R108" i="6"/>
  <c r="R107" i="6"/>
  <c r="R109" i="6"/>
  <c r="R52" i="6"/>
  <c r="R54" i="6"/>
  <c r="R69" i="6"/>
  <c r="R71" i="6"/>
  <c r="R57" i="6"/>
  <c r="R59" i="6"/>
  <c r="R110" i="6"/>
  <c r="R50" i="6"/>
  <c r="R81" i="6"/>
  <c r="R83" i="6"/>
  <c r="R56" i="6"/>
  <c r="R58" i="6"/>
  <c r="R60" i="6"/>
  <c r="R62" i="6"/>
  <c r="R61" i="6"/>
  <c r="R63" i="6"/>
  <c r="R68" i="6"/>
  <c r="R70" i="6"/>
  <c r="R85" i="6"/>
  <c r="R87" i="6"/>
  <c r="R73" i="6"/>
  <c r="R75" i="6"/>
  <c r="AO75" i="6" s="1"/>
  <c r="R64" i="6"/>
  <c r="R66" i="6"/>
  <c r="R97" i="6"/>
  <c r="R99" i="6"/>
  <c r="R72" i="6"/>
  <c r="R74" i="6"/>
  <c r="R76" i="6"/>
  <c r="R78" i="6"/>
  <c r="R77" i="6"/>
  <c r="R79" i="6"/>
  <c r="R84" i="6"/>
  <c r="R86" i="6"/>
  <c r="J78" i="3"/>
  <c r="J82" i="3" s="1"/>
  <c r="G78" i="3"/>
  <c r="G82" i="3" s="1"/>
  <c r="B78" i="3"/>
  <c r="B82" i="3" s="1"/>
  <c r="D78" i="3"/>
  <c r="D82" i="3" s="1"/>
  <c r="E78" i="3"/>
  <c r="E82" i="3" s="1"/>
  <c r="H78" i="3"/>
  <c r="H82" i="3" s="1"/>
  <c r="C78" i="3"/>
  <c r="C82" i="3" s="1"/>
  <c r="F78" i="3"/>
  <c r="F82" i="3" s="1"/>
  <c r="I78" i="3"/>
  <c r="I82" i="3" s="1"/>
  <c r="K78" i="3"/>
  <c r="AS4" i="6"/>
  <c r="AM4" i="5"/>
  <c r="AM3" i="5"/>
  <c r="AS3" i="6"/>
  <c r="Q96" i="6"/>
  <c r="Q98" i="6"/>
  <c r="Q100" i="6"/>
  <c r="Q103" i="6"/>
  <c r="Q107" i="6"/>
  <c r="Q57" i="6"/>
  <c r="Q101" i="6"/>
  <c r="Q69" i="6"/>
  <c r="Q71" i="6"/>
  <c r="Q95" i="6"/>
  <c r="Q104" i="6"/>
  <c r="Q106" i="6"/>
  <c r="Q108" i="6"/>
  <c r="Q110" i="6"/>
  <c r="Q50" i="6"/>
  <c r="Q52" i="6"/>
  <c r="Q54" i="6"/>
  <c r="Q59" i="6"/>
  <c r="Q65" i="6"/>
  <c r="Q79" i="6"/>
  <c r="Q63" i="6"/>
  <c r="Q67" i="6"/>
  <c r="Q109" i="6"/>
  <c r="Q93" i="6"/>
  <c r="Q55" i="6"/>
  <c r="Q56" i="6"/>
  <c r="Q58" i="6"/>
  <c r="Q60" i="6"/>
  <c r="Q62" i="6"/>
  <c r="Q64" i="6"/>
  <c r="Q66" i="6"/>
  <c r="Q68" i="6"/>
  <c r="Q70" i="6"/>
  <c r="Q75" i="6"/>
  <c r="Q81" i="6"/>
  <c r="Q99" i="6"/>
  <c r="Q83" i="6"/>
  <c r="Q105" i="6"/>
  <c r="Q89" i="6"/>
  <c r="Q53" i="6"/>
  <c r="Q77" i="6"/>
  <c r="Q72" i="6"/>
  <c r="Q74" i="6"/>
  <c r="Q76" i="6"/>
  <c r="Q94" i="6"/>
  <c r="Q80" i="6"/>
  <c r="Q82" i="6"/>
  <c r="Q84" i="6"/>
  <c r="Q102" i="6"/>
  <c r="Q91" i="6"/>
  <c r="Q97" i="6"/>
  <c r="Q61" i="6"/>
  <c r="Q85" i="6"/>
  <c r="Q87" i="6"/>
  <c r="Q51" i="6"/>
  <c r="Q73" i="6"/>
  <c r="Q78" i="6"/>
  <c r="Q88" i="6"/>
  <c r="Q90" i="6"/>
  <c r="Q92" i="6"/>
  <c r="Q86" i="6"/>
  <c r="K91" i="3"/>
  <c r="L91" i="3" s="1"/>
  <c r="K103" i="3"/>
  <c r="AS37" i="6"/>
  <c r="AS7" i="6"/>
  <c r="AM7" i="5"/>
  <c r="AH50" i="6"/>
  <c r="AH52" i="6"/>
  <c r="AH54" i="6"/>
  <c r="AH56" i="6"/>
  <c r="AH85" i="6"/>
  <c r="AH60" i="6"/>
  <c r="AH62" i="6"/>
  <c r="AH64" i="6"/>
  <c r="AH93" i="6"/>
  <c r="AH79" i="6"/>
  <c r="AH97" i="6"/>
  <c r="AH99" i="6"/>
  <c r="AH58" i="6"/>
  <c r="AH103" i="6"/>
  <c r="AH105" i="6"/>
  <c r="AH107" i="6"/>
  <c r="AH66" i="6"/>
  <c r="AH68" i="6"/>
  <c r="AH70" i="6"/>
  <c r="AH72" i="6"/>
  <c r="AH101" i="6"/>
  <c r="AH76" i="6"/>
  <c r="AH78" i="6"/>
  <c r="AH80" i="6"/>
  <c r="AH109" i="6"/>
  <c r="AH95" i="6"/>
  <c r="AH51" i="6"/>
  <c r="AH53" i="6"/>
  <c r="AH74" i="6"/>
  <c r="AH57" i="6"/>
  <c r="AH59" i="6"/>
  <c r="AH61" i="6"/>
  <c r="AH82" i="6"/>
  <c r="AH84" i="6"/>
  <c r="AH86" i="6"/>
  <c r="AH55" i="6"/>
  <c r="AH92" i="6"/>
  <c r="AH94" i="6"/>
  <c r="AH90" i="6"/>
  <c r="AH65" i="6"/>
  <c r="AH67" i="6"/>
  <c r="AH88" i="6"/>
  <c r="AH98" i="6"/>
  <c r="AH73" i="6"/>
  <c r="AH75" i="6"/>
  <c r="AH96" i="6"/>
  <c r="AH71" i="6"/>
  <c r="AH100" i="6"/>
  <c r="AH102" i="6"/>
  <c r="AH69" i="6"/>
  <c r="AH106" i="6"/>
  <c r="AH108" i="6"/>
  <c r="AH110" i="6"/>
  <c r="AH77" i="6"/>
  <c r="AH63" i="6"/>
  <c r="AH81" i="6"/>
  <c r="AH83" i="6"/>
  <c r="AH104" i="6"/>
  <c r="AH87" i="6"/>
  <c r="AH89" i="6"/>
  <c r="AH91" i="6"/>
  <c r="AS44" i="6"/>
  <c r="V69" i="6"/>
  <c r="V71" i="6"/>
  <c r="V62" i="6"/>
  <c r="V77" i="6"/>
  <c r="V79" i="6"/>
  <c r="V81" i="6"/>
  <c r="V56" i="6"/>
  <c r="V58" i="6"/>
  <c r="V60" i="6"/>
  <c r="V89" i="6"/>
  <c r="V64" i="6"/>
  <c r="V66" i="6"/>
  <c r="V68" i="6"/>
  <c r="V70" i="6"/>
  <c r="V83" i="6"/>
  <c r="V85" i="6"/>
  <c r="V87" i="6"/>
  <c r="V78" i="6"/>
  <c r="V91" i="6"/>
  <c r="V93" i="6"/>
  <c r="V95" i="6"/>
  <c r="V97" i="6"/>
  <c r="V72" i="6"/>
  <c r="V74" i="6"/>
  <c r="V76" i="6"/>
  <c r="V105" i="6"/>
  <c r="V80" i="6"/>
  <c r="V82" i="6"/>
  <c r="V84" i="6"/>
  <c r="V86" i="6"/>
  <c r="V99" i="6"/>
  <c r="V101" i="6"/>
  <c r="V103" i="6"/>
  <c r="V94" i="6"/>
  <c r="V107" i="6"/>
  <c r="V109" i="6"/>
  <c r="V92" i="6"/>
  <c r="V51" i="6"/>
  <c r="V88" i="6"/>
  <c r="V90" i="6"/>
  <c r="V100" i="6"/>
  <c r="V59" i="6"/>
  <c r="V96" i="6"/>
  <c r="V98" i="6"/>
  <c r="V57" i="6"/>
  <c r="V102" i="6"/>
  <c r="V53" i="6"/>
  <c r="V55" i="6"/>
  <c r="V108" i="6"/>
  <c r="V110" i="6"/>
  <c r="V61" i="6"/>
  <c r="V63" i="6"/>
  <c r="V65" i="6"/>
  <c r="V67" i="6"/>
  <c r="V104" i="6"/>
  <c r="V106" i="6"/>
  <c r="V73" i="6"/>
  <c r="V75" i="6"/>
  <c r="V50" i="6"/>
  <c r="V52" i="6"/>
  <c r="V54" i="6"/>
  <c r="AS47" i="6"/>
  <c r="X56" i="3"/>
  <c r="X58" i="3"/>
  <c r="AS17" i="6"/>
  <c r="AS24" i="6"/>
  <c r="AB54" i="6"/>
  <c r="AB56" i="6"/>
  <c r="AB73" i="6"/>
  <c r="AB51" i="6"/>
  <c r="AB63" i="6"/>
  <c r="AB81" i="6"/>
  <c r="AB82" i="6"/>
  <c r="AB85" i="6"/>
  <c r="AB103" i="6"/>
  <c r="AB101" i="6"/>
  <c r="AB90" i="6"/>
  <c r="AB55" i="6"/>
  <c r="AB62" i="6"/>
  <c r="AB64" i="6"/>
  <c r="AB53" i="6"/>
  <c r="AB71" i="6"/>
  <c r="AB70" i="6"/>
  <c r="AB72" i="6"/>
  <c r="AB98" i="6"/>
  <c r="AB105" i="6"/>
  <c r="AB79" i="6"/>
  <c r="AB96" i="6"/>
  <c r="AB106" i="6"/>
  <c r="AB60" i="6"/>
  <c r="AB75" i="6"/>
  <c r="AB104" i="6"/>
  <c r="AB69" i="6"/>
  <c r="AB107" i="6"/>
  <c r="AB78" i="6"/>
  <c r="AB67" i="6"/>
  <c r="AB80" i="6"/>
  <c r="AB76" i="6"/>
  <c r="AB86" i="6"/>
  <c r="AB57" i="6"/>
  <c r="AB52" i="6"/>
  <c r="AB95" i="6"/>
  <c r="AB50" i="6"/>
  <c r="AB68" i="6"/>
  <c r="AB89" i="6"/>
  <c r="AB58" i="6"/>
  <c r="AB84" i="6"/>
  <c r="AB92" i="6"/>
  <c r="AB94" i="6"/>
  <c r="AB83" i="6"/>
  <c r="AB88" i="6"/>
  <c r="AB100" i="6"/>
  <c r="AB102" i="6"/>
  <c r="AB59" i="6"/>
  <c r="AB61" i="6"/>
  <c r="AB109" i="6"/>
  <c r="AB65" i="6"/>
  <c r="AB66" i="6"/>
  <c r="AB77" i="6"/>
  <c r="AB87" i="6"/>
  <c r="AB91" i="6"/>
  <c r="AB74" i="6"/>
  <c r="AB93" i="6"/>
  <c r="AB108" i="6"/>
  <c r="AB110" i="6"/>
  <c r="AB99" i="6"/>
  <c r="AB97" i="6"/>
  <c r="U58" i="3"/>
  <c r="U56" i="3"/>
  <c r="K71" i="3"/>
  <c r="L67" i="3"/>
  <c r="AS26" i="6"/>
  <c r="AS12" i="6"/>
  <c r="AM12" i="5"/>
  <c r="AS27" i="6"/>
  <c r="P108" i="6"/>
  <c r="P55" i="6"/>
  <c r="P52" i="6"/>
  <c r="P91" i="6"/>
  <c r="P102" i="6"/>
  <c r="P80" i="6"/>
  <c r="P95" i="6"/>
  <c r="P92" i="6"/>
  <c r="P99" i="6"/>
  <c r="P58" i="6"/>
  <c r="P89" i="6"/>
  <c r="P86" i="6"/>
  <c r="P107" i="6"/>
  <c r="P71" i="6"/>
  <c r="P68" i="6"/>
  <c r="P83" i="6"/>
  <c r="P78" i="6"/>
  <c r="P96" i="6"/>
  <c r="P65" i="6"/>
  <c r="P93" i="6"/>
  <c r="P56" i="6"/>
  <c r="P90" i="6"/>
  <c r="P61" i="6"/>
  <c r="P53" i="6"/>
  <c r="P87" i="6"/>
  <c r="P84" i="6"/>
  <c r="P109" i="6"/>
  <c r="P50" i="6"/>
  <c r="P81" i="6"/>
  <c r="P66" i="6"/>
  <c r="P94" i="6"/>
  <c r="P106" i="6"/>
  <c r="P77" i="6"/>
  <c r="P74" i="6"/>
  <c r="P72" i="6"/>
  <c r="P103" i="6"/>
  <c r="P60" i="6"/>
  <c r="P101" i="6"/>
  <c r="P69" i="6"/>
  <c r="P82" i="6"/>
  <c r="P100" i="6"/>
  <c r="P59" i="6"/>
  <c r="P110" i="6"/>
  <c r="P63" i="6"/>
  <c r="P51" i="6"/>
  <c r="P62" i="6"/>
  <c r="P88" i="6"/>
  <c r="P57" i="6"/>
  <c r="P75" i="6"/>
  <c r="P70" i="6"/>
  <c r="P85" i="6"/>
  <c r="P98" i="6"/>
  <c r="P76" i="6"/>
  <c r="P97" i="6"/>
  <c r="P64" i="6"/>
  <c r="P79" i="6"/>
  <c r="P54" i="6"/>
  <c r="P105" i="6"/>
  <c r="P104" i="6"/>
  <c r="P73" i="6"/>
  <c r="P67" i="6"/>
  <c r="W71" i="3"/>
  <c r="W72" i="3" s="1"/>
  <c r="I72" i="3"/>
  <c r="AS45" i="6"/>
  <c r="AS34" i="6"/>
  <c r="T58" i="3"/>
  <c r="T56" i="3"/>
  <c r="R71" i="3"/>
  <c r="R72" i="3" s="1"/>
  <c r="D72" i="3"/>
  <c r="AM9" i="5"/>
  <c r="AS9" i="6"/>
  <c r="AS38" i="6"/>
  <c r="AS19" i="6"/>
  <c r="R58" i="3"/>
  <c r="R56" i="3"/>
  <c r="Q71" i="3"/>
  <c r="Q72" i="3" s="1"/>
  <c r="C72" i="3"/>
  <c r="AS23" i="6"/>
  <c r="AM11" i="5"/>
  <c r="AS11" i="6"/>
  <c r="AS30" i="6"/>
  <c r="V71" i="3"/>
  <c r="V72" i="3" s="1"/>
  <c r="H72" i="3"/>
  <c r="AS33" i="6"/>
  <c r="AS31" i="6"/>
  <c r="AS6" i="6"/>
  <c r="AM6" i="5"/>
  <c r="P58" i="3"/>
  <c r="P56" i="3"/>
  <c r="W58" i="3"/>
  <c r="W56" i="3"/>
  <c r="S71" i="3"/>
  <c r="S72" i="3" s="1"/>
  <c r="E72" i="3"/>
  <c r="AS36" i="6"/>
  <c r="AM5" i="5"/>
  <c r="AS5" i="6"/>
  <c r="AS8" i="6"/>
  <c r="AM8" i="5"/>
  <c r="V58" i="3"/>
  <c r="V56" i="3"/>
  <c r="T71" i="3"/>
  <c r="T72" i="3" s="1"/>
  <c r="F72" i="3"/>
  <c r="AS10" i="6"/>
  <c r="AM10" i="5"/>
  <c r="AS25" i="6"/>
  <c r="AS41" i="6"/>
  <c r="AF102" i="6"/>
  <c r="AF58" i="6"/>
  <c r="AF77" i="6"/>
  <c r="AF79" i="6"/>
  <c r="AF100" i="6"/>
  <c r="AF80" i="6"/>
  <c r="AF101" i="6"/>
  <c r="AF54" i="6"/>
  <c r="AF97" i="6"/>
  <c r="AF99" i="6"/>
  <c r="AF64" i="6"/>
  <c r="AF72" i="6"/>
  <c r="AF107" i="6"/>
  <c r="AF91" i="6"/>
  <c r="AF78" i="6"/>
  <c r="AF95" i="6"/>
  <c r="AF56" i="6"/>
  <c r="AF57" i="6"/>
  <c r="AF66" i="6"/>
  <c r="AF103" i="6"/>
  <c r="AF50" i="6"/>
  <c r="AF84" i="6"/>
  <c r="AF93" i="6"/>
  <c r="AF51" i="6"/>
  <c r="AF52" i="6"/>
  <c r="AF55" i="6"/>
  <c r="AF73" i="6"/>
  <c r="AF53" i="6"/>
  <c r="AF94" i="6"/>
  <c r="AF70" i="6"/>
  <c r="AF82" i="6"/>
  <c r="AF88" i="6"/>
  <c r="AF92" i="6"/>
  <c r="AF98" i="6"/>
  <c r="AF76" i="6"/>
  <c r="AF106" i="6"/>
  <c r="AF109" i="6"/>
  <c r="AF65" i="6"/>
  <c r="AF67" i="6"/>
  <c r="AF69" i="6"/>
  <c r="AF71" i="6"/>
  <c r="AF59" i="6"/>
  <c r="AF75" i="6"/>
  <c r="AF60" i="6"/>
  <c r="AF96" i="6"/>
  <c r="AF86" i="6"/>
  <c r="AF108" i="6"/>
  <c r="AF61" i="6"/>
  <c r="AF110" i="6"/>
  <c r="AF74" i="6"/>
  <c r="AF104" i="6"/>
  <c r="AF85" i="6"/>
  <c r="AF68" i="6"/>
  <c r="AF81" i="6"/>
  <c r="AF83" i="6"/>
  <c r="AF62" i="6"/>
  <c r="AF63" i="6"/>
  <c r="AF105" i="6"/>
  <c r="AF89" i="6"/>
  <c r="AF90" i="6"/>
  <c r="AF87" i="6"/>
  <c r="AG82" i="6"/>
  <c r="AG84" i="6"/>
  <c r="AG86" i="6"/>
  <c r="AG96" i="6"/>
  <c r="AG104" i="6"/>
  <c r="AG55" i="6"/>
  <c r="AG100" i="6"/>
  <c r="AG51" i="6"/>
  <c r="AG64" i="6"/>
  <c r="AG75" i="6"/>
  <c r="AG68" i="6"/>
  <c r="AG76" i="6"/>
  <c r="AG90" i="6"/>
  <c r="AG92" i="6"/>
  <c r="AG94" i="6"/>
  <c r="AG79" i="6"/>
  <c r="AG65" i="6"/>
  <c r="AG99" i="6"/>
  <c r="AG106" i="6"/>
  <c r="AG85" i="6"/>
  <c r="AG54" i="6"/>
  <c r="AG109" i="6"/>
  <c r="AG66" i="6"/>
  <c r="AG87" i="6"/>
  <c r="AG88" i="6"/>
  <c r="AG103" i="6"/>
  <c r="AG105" i="6"/>
  <c r="AG53" i="6"/>
  <c r="AG98" i="6"/>
  <c r="AG108" i="6"/>
  <c r="AG58" i="6"/>
  <c r="AG69" i="6"/>
  <c r="AG101" i="6"/>
  <c r="AG91" i="6"/>
  <c r="AG50" i="6"/>
  <c r="AG77" i="6"/>
  <c r="AG63" i="6"/>
  <c r="AG60" i="6"/>
  <c r="AG80" i="6"/>
  <c r="AG102" i="6"/>
  <c r="AG56" i="6"/>
  <c r="AG61" i="6"/>
  <c r="AG83" i="6"/>
  <c r="AG95" i="6"/>
  <c r="AG67" i="6"/>
  <c r="AG110" i="6"/>
  <c r="AG52" i="6"/>
  <c r="AG97" i="6"/>
  <c r="AG57" i="6"/>
  <c r="AG73" i="6"/>
  <c r="AG93" i="6"/>
  <c r="AG78" i="6"/>
  <c r="AG59" i="6"/>
  <c r="AG81" i="6"/>
  <c r="AG71" i="6"/>
  <c r="AG62" i="6"/>
  <c r="AG70" i="6"/>
  <c r="AG89" i="6"/>
  <c r="AG72" i="6"/>
  <c r="AG74" i="6"/>
  <c r="AG107" i="6"/>
  <c r="I123" i="3"/>
  <c r="K112" i="3"/>
  <c r="AH20" i="5"/>
  <c r="AH128" i="5"/>
  <c r="AH394" i="5"/>
  <c r="AH452" i="5"/>
  <c r="AH67" i="5"/>
  <c r="AH203" i="5"/>
  <c r="AH509" i="5"/>
  <c r="AH303" i="5"/>
  <c r="AH230" i="5"/>
  <c r="AT82" i="6" l="1"/>
  <c r="AN67" i="6"/>
  <c r="AU95" i="6"/>
  <c r="AU60" i="6"/>
  <c r="AU50" i="6"/>
  <c r="AU66" i="6"/>
  <c r="AU110" i="6"/>
  <c r="AU69" i="6"/>
  <c r="AU86" i="6"/>
  <c r="AU62" i="6"/>
  <c r="AN86" i="6"/>
  <c r="AU94" i="6"/>
  <c r="AT53" i="6"/>
  <c r="AU64" i="6"/>
  <c r="AU54" i="6"/>
  <c r="AU78" i="6"/>
  <c r="AM57" i="6"/>
  <c r="AT62" i="6"/>
  <c r="AU80" i="6"/>
  <c r="AT58" i="6"/>
  <c r="AU102" i="6"/>
  <c r="AU70" i="6"/>
  <c r="AU107" i="6"/>
  <c r="AU98" i="6"/>
  <c r="AT99" i="6"/>
  <c r="AT93" i="6"/>
  <c r="AT94" i="6"/>
  <c r="AT54" i="6"/>
  <c r="AM71" i="6"/>
  <c r="AP67" i="6"/>
  <c r="AN94" i="6"/>
  <c r="AN78" i="6"/>
  <c r="AT107" i="6"/>
  <c r="AT61" i="6"/>
  <c r="AP53" i="6"/>
  <c r="AT103" i="6"/>
  <c r="AU68" i="6"/>
  <c r="AU65" i="6"/>
  <c r="AO65" i="6"/>
  <c r="AO74" i="6"/>
  <c r="AT71" i="6"/>
  <c r="AS100" i="6"/>
  <c r="AU85" i="6"/>
  <c r="AU96" i="6"/>
  <c r="AT87" i="6"/>
  <c r="AT57" i="6"/>
  <c r="AO109" i="6"/>
  <c r="AU82" i="6"/>
  <c r="AU76" i="6"/>
  <c r="AU101" i="6"/>
  <c r="AU109" i="6"/>
  <c r="AT60" i="6"/>
  <c r="AT81" i="6"/>
  <c r="AT67" i="6"/>
  <c r="AT73" i="6"/>
  <c r="AU59" i="6"/>
  <c r="AT92" i="6"/>
  <c r="AT78" i="6"/>
  <c r="AU61" i="6"/>
  <c r="AU81" i="6"/>
  <c r="AU52" i="6"/>
  <c r="AT89" i="6"/>
  <c r="AT110" i="6"/>
  <c r="AT109" i="6"/>
  <c r="X185" i="6"/>
  <c r="X169" i="6"/>
  <c r="X153" i="6"/>
  <c r="X137" i="6"/>
  <c r="X121" i="6"/>
  <c r="X184" i="6"/>
  <c r="X168" i="6"/>
  <c r="X136" i="6"/>
  <c r="X152" i="6"/>
  <c r="X178" i="6"/>
  <c r="X160" i="6"/>
  <c r="X142" i="6"/>
  <c r="X124" i="6"/>
  <c r="X167" i="6"/>
  <c r="X112" i="6"/>
  <c r="X161" i="6"/>
  <c r="X177" i="6"/>
  <c r="X159" i="6"/>
  <c r="X141" i="6"/>
  <c r="X123" i="6"/>
  <c r="X132" i="6"/>
  <c r="X149" i="6"/>
  <c r="X176" i="6"/>
  <c r="X158" i="6"/>
  <c r="X140" i="6"/>
  <c r="X122" i="6"/>
  <c r="X148" i="6"/>
  <c r="X175" i="6"/>
  <c r="X157" i="6"/>
  <c r="X139" i="6"/>
  <c r="X120" i="6"/>
  <c r="X172" i="6"/>
  <c r="X130" i="6"/>
  <c r="X165" i="6"/>
  <c r="X163" i="6"/>
  <c r="X126" i="6"/>
  <c r="X174" i="6"/>
  <c r="X156" i="6"/>
  <c r="X138" i="6"/>
  <c r="X119" i="6"/>
  <c r="X117" i="6"/>
  <c r="X131" i="6"/>
  <c r="X166" i="6"/>
  <c r="X127" i="6"/>
  <c r="X173" i="6"/>
  <c r="X155" i="6"/>
  <c r="X135" i="6"/>
  <c r="X118" i="6"/>
  <c r="X154" i="6"/>
  <c r="X129" i="6"/>
  <c r="X134" i="6"/>
  <c r="X114" i="6"/>
  <c r="X113" i="6"/>
  <c r="X164" i="6"/>
  <c r="X143" i="6"/>
  <c r="X171" i="6"/>
  <c r="X151" i="6"/>
  <c r="X133" i="6"/>
  <c r="X116" i="6"/>
  <c r="X111" i="6"/>
  <c r="X162" i="6"/>
  <c r="X170" i="6"/>
  <c r="X150" i="6"/>
  <c r="X115" i="6"/>
  <c r="X146" i="6"/>
  <c r="X125" i="6"/>
  <c r="X183" i="6"/>
  <c r="X147" i="6"/>
  <c r="X182" i="6"/>
  <c r="X181" i="6"/>
  <c r="X144" i="6"/>
  <c r="X128" i="6"/>
  <c r="X145" i="6"/>
  <c r="X180" i="6"/>
  <c r="X179" i="6"/>
  <c r="AI40" i="6"/>
  <c r="AI47" i="6"/>
  <c r="AI23" i="6"/>
  <c r="AI24" i="6"/>
  <c r="AI35" i="6"/>
  <c r="AI32" i="6"/>
  <c r="AI33" i="6"/>
  <c r="AI18" i="6"/>
  <c r="AI25" i="6"/>
  <c r="AI39" i="6"/>
  <c r="AI28" i="6"/>
  <c r="AI42" i="6"/>
  <c r="AI37" i="6"/>
  <c r="AI19" i="6"/>
  <c r="AI36" i="6"/>
  <c r="AI41" i="6"/>
  <c r="AI12" i="6"/>
  <c r="AI27" i="6"/>
  <c r="AI43" i="6"/>
  <c r="AI44" i="6"/>
  <c r="AI5" i="6"/>
  <c r="AI7" i="6"/>
  <c r="AI38" i="6"/>
  <c r="AI11" i="6"/>
  <c r="AI13" i="6"/>
  <c r="AI21" i="6"/>
  <c r="AI34" i="6"/>
  <c r="AI14" i="6"/>
  <c r="AI8" i="6"/>
  <c r="AI20" i="6"/>
  <c r="AI15" i="6"/>
  <c r="AI22" i="6"/>
  <c r="AI46" i="6"/>
  <c r="AI45" i="6"/>
  <c r="AI26" i="6"/>
  <c r="AI29" i="6"/>
  <c r="AI6" i="6"/>
  <c r="AI4" i="6"/>
  <c r="AI30" i="6"/>
  <c r="AI9" i="6"/>
  <c r="AI10" i="6"/>
  <c r="AI3" i="6"/>
  <c r="AI16" i="6"/>
  <c r="AI49" i="6"/>
  <c r="AI31" i="6"/>
  <c r="AI17" i="6"/>
  <c r="AI48" i="6"/>
  <c r="W48" i="6"/>
  <c r="W47" i="6"/>
  <c r="W31" i="6"/>
  <c r="W37" i="6"/>
  <c r="W3" i="6"/>
  <c r="W14" i="6"/>
  <c r="W34" i="6"/>
  <c r="W5" i="6"/>
  <c r="W33" i="6"/>
  <c r="W19" i="6"/>
  <c r="W26" i="6"/>
  <c r="W44" i="6"/>
  <c r="W36" i="6"/>
  <c r="W12" i="6"/>
  <c r="W15" i="6"/>
  <c r="W39" i="6"/>
  <c r="W29" i="6"/>
  <c r="W42" i="6"/>
  <c r="W9" i="6"/>
  <c r="W21" i="6"/>
  <c r="W23" i="6"/>
  <c r="W27" i="6"/>
  <c r="W17" i="6"/>
  <c r="W16" i="6"/>
  <c r="W7" i="6"/>
  <c r="W8" i="6"/>
  <c r="W6" i="6"/>
  <c r="W22" i="6"/>
  <c r="W10" i="6"/>
  <c r="W4" i="6"/>
  <c r="W13" i="6"/>
  <c r="W40" i="6"/>
  <c r="W43" i="6"/>
  <c r="W18" i="6"/>
  <c r="W24" i="6"/>
  <c r="W45" i="6"/>
  <c r="W28" i="6"/>
  <c r="W30" i="6"/>
  <c r="W32" i="6"/>
  <c r="W11" i="6"/>
  <c r="W49" i="6"/>
  <c r="W46" i="6"/>
  <c r="W25" i="6"/>
  <c r="W38" i="6"/>
  <c r="W41" i="6"/>
  <c r="W35" i="6"/>
  <c r="W20" i="6"/>
  <c r="AT20" i="6" s="1"/>
  <c r="AT86" i="6"/>
  <c r="AT69" i="6"/>
  <c r="AT63" i="6"/>
  <c r="AT65" i="6"/>
  <c r="AU108" i="6"/>
  <c r="AU67" i="6"/>
  <c r="AT59" i="6"/>
  <c r="AT85" i="6"/>
  <c r="AU74" i="6"/>
  <c r="AU58" i="6"/>
  <c r="AU103" i="6"/>
  <c r="AT76" i="6"/>
  <c r="AT72" i="6"/>
  <c r="AT96" i="6"/>
  <c r="AT79" i="6"/>
  <c r="AT68" i="6"/>
  <c r="AT90" i="6"/>
  <c r="AT102" i="6"/>
  <c r="AU83" i="6"/>
  <c r="AU55" i="6"/>
  <c r="AT74" i="6"/>
  <c r="AT100" i="6"/>
  <c r="AI158" i="6"/>
  <c r="AI179" i="6"/>
  <c r="AI117" i="6"/>
  <c r="AI152" i="6"/>
  <c r="AI154" i="6"/>
  <c r="AI156" i="6"/>
  <c r="AI159" i="6"/>
  <c r="AI164" i="6"/>
  <c r="AI143" i="6"/>
  <c r="AI119" i="6"/>
  <c r="AI121" i="6"/>
  <c r="AI125" i="6"/>
  <c r="AI132" i="6"/>
  <c r="AI142" i="6"/>
  <c r="AI172" i="6"/>
  <c r="AI116" i="6"/>
  <c r="AI149" i="6"/>
  <c r="AI123" i="6"/>
  <c r="AI153" i="6"/>
  <c r="AI157" i="6"/>
  <c r="AI177" i="6"/>
  <c r="AI169" i="6"/>
  <c r="AI173" i="6"/>
  <c r="AI151" i="6"/>
  <c r="AI155" i="6"/>
  <c r="AI148" i="6"/>
  <c r="AI178" i="6"/>
  <c r="AI180" i="6"/>
  <c r="AI182" i="6"/>
  <c r="AI130" i="6"/>
  <c r="AI181" i="6"/>
  <c r="AI141" i="6"/>
  <c r="AI115" i="6"/>
  <c r="AI184" i="6"/>
  <c r="AI131" i="6"/>
  <c r="AI140" i="6"/>
  <c r="AI114" i="6"/>
  <c r="AI134" i="6"/>
  <c r="AI171" i="6"/>
  <c r="AI170" i="6"/>
  <c r="AI167" i="6"/>
  <c r="AI183" i="6"/>
  <c r="AI138" i="6"/>
  <c r="AI163" i="6"/>
  <c r="AI146" i="6"/>
  <c r="AI147" i="6"/>
  <c r="AI129" i="6"/>
  <c r="AI165" i="6"/>
  <c r="AI185" i="6"/>
  <c r="AI113" i="6"/>
  <c r="AI128" i="6"/>
  <c r="AI136" i="6"/>
  <c r="AI139" i="6"/>
  <c r="AI112" i="6"/>
  <c r="AI176" i="6"/>
  <c r="AI161" i="6"/>
  <c r="AI133" i="6"/>
  <c r="AI137" i="6"/>
  <c r="AI145" i="6"/>
  <c r="AI118" i="6"/>
  <c r="AI160" i="6"/>
  <c r="AI175" i="6"/>
  <c r="AI168" i="6"/>
  <c r="AI144" i="6"/>
  <c r="AI126" i="6"/>
  <c r="AI127" i="6"/>
  <c r="AI162" i="6"/>
  <c r="AI135" i="6"/>
  <c r="AI166" i="6"/>
  <c r="AI111" i="6"/>
  <c r="AI174" i="6"/>
  <c r="AI150" i="6"/>
  <c r="AI120" i="6"/>
  <c r="AI122" i="6"/>
  <c r="AI124" i="6"/>
  <c r="AU84" i="6"/>
  <c r="AU72" i="6"/>
  <c r="AT105" i="6"/>
  <c r="AT106" i="6"/>
  <c r="Q19" i="6"/>
  <c r="Q11" i="6"/>
  <c r="Q45" i="6"/>
  <c r="Q7" i="6"/>
  <c r="Q9" i="6"/>
  <c r="Q4" i="6"/>
  <c r="Q49" i="6"/>
  <c r="Q41" i="6"/>
  <c r="Q43" i="6"/>
  <c r="Q30" i="6"/>
  <c r="Q35" i="6"/>
  <c r="Q26" i="6"/>
  <c r="Q8" i="6"/>
  <c r="Q16" i="6"/>
  <c r="Q5" i="6"/>
  <c r="Q44" i="6"/>
  <c r="Q18" i="6"/>
  <c r="Q3" i="6"/>
  <c r="Q39" i="6"/>
  <c r="Q40" i="6"/>
  <c r="Q6" i="6"/>
  <c r="Q38" i="6"/>
  <c r="Q33" i="6"/>
  <c r="Q20" i="6"/>
  <c r="Q37" i="6"/>
  <c r="Q47" i="6"/>
  <c r="Q12" i="6"/>
  <c r="Q32" i="6"/>
  <c r="Q27" i="6"/>
  <c r="Q23" i="6"/>
  <c r="Q31" i="6"/>
  <c r="Q10" i="6"/>
  <c r="Q29" i="6"/>
  <c r="Q46" i="6"/>
  <c r="Q34" i="6"/>
  <c r="Q13" i="6"/>
  <c r="Q21" i="6"/>
  <c r="Q15" i="6"/>
  <c r="Q14" i="6"/>
  <c r="Q24" i="6"/>
  <c r="Q36" i="6"/>
  <c r="Q22" i="6"/>
  <c r="Q17" i="6"/>
  <c r="Q25" i="6"/>
  <c r="Q28" i="6"/>
  <c r="Q48" i="6"/>
  <c r="Q42" i="6"/>
  <c r="AU93" i="6"/>
  <c r="AU51" i="6"/>
  <c r="AU53" i="6"/>
  <c r="AU90" i="6"/>
  <c r="AE24" i="6"/>
  <c r="AE12" i="6"/>
  <c r="AE27" i="6"/>
  <c r="AE33" i="6"/>
  <c r="AE6" i="6"/>
  <c r="AE47" i="6"/>
  <c r="AE23" i="6"/>
  <c r="AE8" i="6"/>
  <c r="AE48" i="6"/>
  <c r="AE43" i="6"/>
  <c r="AE29" i="6"/>
  <c r="AE46" i="6"/>
  <c r="AE36" i="6"/>
  <c r="AE15" i="6"/>
  <c r="AE5" i="6"/>
  <c r="AE40" i="6"/>
  <c r="AE39" i="6"/>
  <c r="AE13" i="6"/>
  <c r="AE16" i="6"/>
  <c r="AE30" i="6"/>
  <c r="AE9" i="6"/>
  <c r="AE42" i="6"/>
  <c r="AE10" i="6"/>
  <c r="AE38" i="6"/>
  <c r="AE26" i="6"/>
  <c r="AE4" i="6"/>
  <c r="AE35" i="6"/>
  <c r="AE44" i="6"/>
  <c r="AE3" i="6"/>
  <c r="AE25" i="6"/>
  <c r="AE31" i="6"/>
  <c r="AE49" i="6"/>
  <c r="AE18" i="6"/>
  <c r="AE19" i="6"/>
  <c r="AE21" i="6"/>
  <c r="AE20" i="6"/>
  <c r="AE41" i="6"/>
  <c r="AE45" i="6"/>
  <c r="AE34" i="6"/>
  <c r="AE14" i="6"/>
  <c r="AE17" i="6"/>
  <c r="AE7" i="6"/>
  <c r="AE22" i="6"/>
  <c r="AE11" i="6"/>
  <c r="AE32" i="6"/>
  <c r="AE28" i="6"/>
  <c r="AE37" i="6"/>
  <c r="AT101" i="6"/>
  <c r="AT104" i="6"/>
  <c r="AC40" i="6"/>
  <c r="AC12" i="6"/>
  <c r="AC5" i="6"/>
  <c r="AC43" i="6"/>
  <c r="AC48" i="6"/>
  <c r="AC38" i="6"/>
  <c r="AC6" i="6"/>
  <c r="AC13" i="6"/>
  <c r="AC46" i="6"/>
  <c r="AC28" i="6"/>
  <c r="AC39" i="6"/>
  <c r="AC25" i="6"/>
  <c r="AC16" i="6"/>
  <c r="AC29" i="6"/>
  <c r="AC10" i="6"/>
  <c r="AC7" i="6"/>
  <c r="AC49" i="6"/>
  <c r="AC35" i="6"/>
  <c r="AC21" i="6"/>
  <c r="AC14" i="6"/>
  <c r="AC15" i="6"/>
  <c r="AC34" i="6"/>
  <c r="AC8" i="6"/>
  <c r="AC45" i="6"/>
  <c r="AC31" i="6"/>
  <c r="AC11" i="6"/>
  <c r="AC20" i="6"/>
  <c r="AC18" i="6"/>
  <c r="AC17" i="6"/>
  <c r="AC42" i="6"/>
  <c r="AC41" i="6"/>
  <c r="AC26" i="6"/>
  <c r="AC24" i="6"/>
  <c r="AC30" i="6"/>
  <c r="AC36" i="6"/>
  <c r="AC22" i="6"/>
  <c r="AC4" i="6"/>
  <c r="AC37" i="6"/>
  <c r="AC23" i="6"/>
  <c r="AC32" i="6"/>
  <c r="AC27" i="6"/>
  <c r="AC9" i="6"/>
  <c r="AC3" i="6"/>
  <c r="AC47" i="6"/>
  <c r="AC33" i="6"/>
  <c r="AC19" i="6"/>
  <c r="AC44" i="6"/>
  <c r="S4" i="6"/>
  <c r="S24" i="6"/>
  <c r="S44" i="6"/>
  <c r="S19" i="6"/>
  <c r="S39" i="6"/>
  <c r="S13" i="6"/>
  <c r="S37" i="6"/>
  <c r="S36" i="6"/>
  <c r="S16" i="6"/>
  <c r="S30" i="6"/>
  <c r="S5" i="6"/>
  <c r="S25" i="6"/>
  <c r="S45" i="6"/>
  <c r="S48" i="6"/>
  <c r="S22" i="6"/>
  <c r="S7" i="6"/>
  <c r="S17" i="6"/>
  <c r="S42" i="6"/>
  <c r="S11" i="6"/>
  <c r="S31" i="6"/>
  <c r="S34" i="6"/>
  <c r="S8" i="6"/>
  <c r="S28" i="6"/>
  <c r="S49" i="6"/>
  <c r="S3" i="6"/>
  <c r="S43" i="6"/>
  <c r="AP43" i="6" s="1"/>
  <c r="S23" i="6"/>
  <c r="S20" i="6"/>
  <c r="S40" i="6"/>
  <c r="S14" i="6"/>
  <c r="S35" i="6"/>
  <c r="S9" i="6"/>
  <c r="S29" i="6"/>
  <c r="S32" i="6"/>
  <c r="S6" i="6"/>
  <c r="S10" i="6"/>
  <c r="S46" i="6"/>
  <c r="S21" i="6"/>
  <c r="S41" i="6"/>
  <c r="S15" i="6"/>
  <c r="S18" i="6"/>
  <c r="S38" i="6"/>
  <c r="S12" i="6"/>
  <c r="S33" i="6"/>
  <c r="S26" i="6"/>
  <c r="S27" i="6"/>
  <c r="S47" i="6"/>
  <c r="AT50" i="6"/>
  <c r="AT88" i="6"/>
  <c r="AT95" i="6"/>
  <c r="U49" i="6"/>
  <c r="U41" i="6"/>
  <c r="U42" i="6"/>
  <c r="U14" i="6"/>
  <c r="U47" i="6"/>
  <c r="U19" i="6"/>
  <c r="U4" i="6"/>
  <c r="U21" i="6"/>
  <c r="U22" i="6"/>
  <c r="U6" i="6"/>
  <c r="U30" i="6"/>
  <c r="U27" i="6"/>
  <c r="U28" i="6"/>
  <c r="U39" i="6"/>
  <c r="U10" i="6"/>
  <c r="U36" i="6"/>
  <c r="U24" i="6"/>
  <c r="U18" i="6"/>
  <c r="U25" i="6"/>
  <c r="U46" i="6"/>
  <c r="U23" i="6"/>
  <c r="U33" i="6"/>
  <c r="U45" i="6"/>
  <c r="U7" i="6"/>
  <c r="U16" i="6"/>
  <c r="U44" i="6"/>
  <c r="U48" i="6"/>
  <c r="U26" i="6"/>
  <c r="U13" i="6"/>
  <c r="U8" i="6"/>
  <c r="U32" i="6"/>
  <c r="U40" i="6"/>
  <c r="U12" i="6"/>
  <c r="U17" i="6"/>
  <c r="U31" i="6"/>
  <c r="U37" i="6"/>
  <c r="U5" i="6"/>
  <c r="U34" i="6"/>
  <c r="U43" i="6"/>
  <c r="U9" i="6"/>
  <c r="U11" i="6"/>
  <c r="U15" i="6"/>
  <c r="U38" i="6"/>
  <c r="U3" i="6"/>
  <c r="U20" i="6"/>
  <c r="U29" i="6"/>
  <c r="U35" i="6"/>
  <c r="P13" i="6"/>
  <c r="P12" i="6"/>
  <c r="P32" i="6"/>
  <c r="P6" i="6"/>
  <c r="P26" i="6"/>
  <c r="P49" i="6"/>
  <c r="P23" i="6"/>
  <c r="P45" i="6"/>
  <c r="P44" i="6"/>
  <c r="P18" i="6"/>
  <c r="P38" i="6"/>
  <c r="P15" i="6"/>
  <c r="P35" i="6"/>
  <c r="P9" i="6"/>
  <c r="P27" i="6"/>
  <c r="P30" i="6"/>
  <c r="P4" i="6"/>
  <c r="P24" i="6"/>
  <c r="P47" i="6"/>
  <c r="P21" i="6"/>
  <c r="P41" i="6"/>
  <c r="P3" i="6"/>
  <c r="P16" i="6"/>
  <c r="P36" i="6"/>
  <c r="P10" i="6"/>
  <c r="P33" i="6"/>
  <c r="P7" i="6"/>
  <c r="P29" i="6"/>
  <c r="P28" i="6"/>
  <c r="P48" i="6"/>
  <c r="P22" i="6"/>
  <c r="P42" i="6"/>
  <c r="P19" i="6"/>
  <c r="P39" i="6"/>
  <c r="P11" i="6"/>
  <c r="P14" i="6"/>
  <c r="P34" i="6"/>
  <c r="P8" i="6"/>
  <c r="P31" i="6"/>
  <c r="P5" i="6"/>
  <c r="P25" i="6"/>
  <c r="P43" i="6"/>
  <c r="P46" i="6"/>
  <c r="P20" i="6"/>
  <c r="P40" i="6"/>
  <c r="P17" i="6"/>
  <c r="P37" i="6"/>
  <c r="AU91" i="6"/>
  <c r="AU87" i="6"/>
  <c r="AU57" i="6"/>
  <c r="AJ41" i="6"/>
  <c r="AJ25" i="6"/>
  <c r="AJ9" i="6"/>
  <c r="AJ40" i="6"/>
  <c r="AJ24" i="6"/>
  <c r="AJ8" i="6"/>
  <c r="AJ39" i="6"/>
  <c r="AJ23" i="6"/>
  <c r="AJ7" i="6"/>
  <c r="AJ38" i="6"/>
  <c r="AJ22" i="6"/>
  <c r="AJ6" i="6"/>
  <c r="AJ37" i="6"/>
  <c r="AJ21" i="6"/>
  <c r="AJ5" i="6"/>
  <c r="AJ36" i="6"/>
  <c r="AJ20" i="6"/>
  <c r="AJ4" i="6"/>
  <c r="AJ35" i="6"/>
  <c r="AJ19" i="6"/>
  <c r="AJ34" i="6"/>
  <c r="AJ18" i="6"/>
  <c r="AJ49" i="6"/>
  <c r="AJ44" i="6"/>
  <c r="AJ12" i="6"/>
  <c r="AJ15" i="6"/>
  <c r="AJ14" i="6"/>
  <c r="AJ43" i="6"/>
  <c r="AJ11" i="6"/>
  <c r="AJ42" i="6"/>
  <c r="AJ10" i="6"/>
  <c r="AJ33" i="6"/>
  <c r="AJ3" i="6"/>
  <c r="AJ32" i="6"/>
  <c r="AJ31" i="6"/>
  <c r="AJ13" i="6"/>
  <c r="AJ30" i="6"/>
  <c r="AJ29" i="6"/>
  <c r="AJ28" i="6"/>
  <c r="AJ27" i="6"/>
  <c r="AJ26" i="6"/>
  <c r="AJ17" i="6"/>
  <c r="AJ46" i="6"/>
  <c r="AJ48" i="6"/>
  <c r="AJ16" i="6"/>
  <c r="AJ47" i="6"/>
  <c r="AJ45" i="6"/>
  <c r="AT97" i="6"/>
  <c r="AT83" i="6"/>
  <c r="AT52" i="6"/>
  <c r="AG3" i="6"/>
  <c r="AG36" i="6"/>
  <c r="AG4" i="6"/>
  <c r="AG17" i="6"/>
  <c r="AG38" i="6"/>
  <c r="AG41" i="6"/>
  <c r="AG34" i="6"/>
  <c r="AG13" i="6"/>
  <c r="AG12" i="6"/>
  <c r="AG20" i="6"/>
  <c r="AG33" i="6"/>
  <c r="AG6" i="6"/>
  <c r="AG28" i="6"/>
  <c r="AG23" i="6"/>
  <c r="AG9" i="6"/>
  <c r="AG37" i="6"/>
  <c r="AG42" i="6"/>
  <c r="AG29" i="6"/>
  <c r="AG16" i="6"/>
  <c r="AG40" i="6"/>
  <c r="AG19" i="6"/>
  <c r="AG47" i="6"/>
  <c r="AG18" i="6"/>
  <c r="AG8" i="6"/>
  <c r="AG5" i="6"/>
  <c r="AG43" i="6"/>
  <c r="AG48" i="6"/>
  <c r="AG25" i="6"/>
  <c r="AG22" i="6"/>
  <c r="AG44" i="6"/>
  <c r="AG15" i="6"/>
  <c r="AG24" i="6"/>
  <c r="AG39" i="6"/>
  <c r="AG14" i="6"/>
  <c r="AG11" i="6"/>
  <c r="AG32" i="6"/>
  <c r="AG46" i="6"/>
  <c r="AG31" i="6"/>
  <c r="AG49" i="6"/>
  <c r="AG10" i="6"/>
  <c r="AG21" i="6"/>
  <c r="AG7" i="6"/>
  <c r="AG35" i="6"/>
  <c r="AG30" i="6"/>
  <c r="AG27" i="6"/>
  <c r="AG45" i="6"/>
  <c r="AG26" i="6"/>
  <c r="AB25" i="6"/>
  <c r="AB28" i="6"/>
  <c r="AB19" i="6"/>
  <c r="AB38" i="6"/>
  <c r="AB43" i="6"/>
  <c r="AB48" i="6"/>
  <c r="AB34" i="6"/>
  <c r="AB5" i="6"/>
  <c r="AB47" i="6"/>
  <c r="AB18" i="6"/>
  <c r="AB37" i="6"/>
  <c r="AB15" i="6"/>
  <c r="AB26" i="6"/>
  <c r="AB39" i="6"/>
  <c r="AB20" i="6"/>
  <c r="AB24" i="6"/>
  <c r="AB31" i="6"/>
  <c r="AB7" i="6"/>
  <c r="AB22" i="6"/>
  <c r="AB42" i="6"/>
  <c r="AB3" i="6"/>
  <c r="AB21" i="6"/>
  <c r="AB32" i="6"/>
  <c r="AB41" i="6"/>
  <c r="AB30" i="6"/>
  <c r="AB13" i="6"/>
  <c r="AB9" i="6"/>
  <c r="AB11" i="6"/>
  <c r="AB8" i="6"/>
  <c r="AB36" i="6"/>
  <c r="AB16" i="6"/>
  <c r="AB33" i="6"/>
  <c r="AB40" i="6"/>
  <c r="AB10" i="6"/>
  <c r="AB44" i="6"/>
  <c r="AB14" i="6"/>
  <c r="AB45" i="6"/>
  <c r="AB27" i="6"/>
  <c r="AB46" i="6"/>
  <c r="AB4" i="6"/>
  <c r="AB29" i="6"/>
  <c r="AB35" i="6"/>
  <c r="AB6" i="6"/>
  <c r="AB17" i="6"/>
  <c r="AB23" i="6"/>
  <c r="AB49" i="6"/>
  <c r="AB12" i="6"/>
  <c r="AU99" i="6"/>
  <c r="AU77" i="6"/>
  <c r="AU104" i="6"/>
  <c r="AU73" i="6"/>
  <c r="X39" i="6"/>
  <c r="X47" i="6"/>
  <c r="X32" i="6"/>
  <c r="X6" i="6"/>
  <c r="X8" i="6"/>
  <c r="X35" i="6"/>
  <c r="X12" i="6"/>
  <c r="X46" i="6"/>
  <c r="X37" i="6"/>
  <c r="AU37" i="6" s="1"/>
  <c r="X3" i="6"/>
  <c r="X13" i="6"/>
  <c r="X9" i="6"/>
  <c r="X30" i="6"/>
  <c r="X14" i="6"/>
  <c r="X10" i="6"/>
  <c r="X38" i="6"/>
  <c r="X5" i="6"/>
  <c r="X16" i="6"/>
  <c r="X48" i="6"/>
  <c r="X45" i="6"/>
  <c r="X25" i="6"/>
  <c r="X20" i="6"/>
  <c r="X36" i="6"/>
  <c r="X4" i="6"/>
  <c r="X40" i="6"/>
  <c r="X27" i="6"/>
  <c r="X33" i="6"/>
  <c r="X18" i="6"/>
  <c r="X24" i="6"/>
  <c r="X28" i="6"/>
  <c r="X43" i="6"/>
  <c r="X22" i="6"/>
  <c r="X7" i="6"/>
  <c r="X21" i="6"/>
  <c r="X41" i="6"/>
  <c r="X34" i="6"/>
  <c r="X23" i="6"/>
  <c r="X11" i="6"/>
  <c r="X31" i="6"/>
  <c r="X26" i="6"/>
  <c r="X42" i="6"/>
  <c r="X17" i="6"/>
  <c r="X19" i="6"/>
  <c r="X29" i="6"/>
  <c r="X44" i="6"/>
  <c r="X49" i="6"/>
  <c r="X15" i="6"/>
  <c r="AT91" i="6"/>
  <c r="AT66" i="6"/>
  <c r="AT77" i="6"/>
  <c r="R24" i="6"/>
  <c r="R42" i="6"/>
  <c r="R18" i="6"/>
  <c r="R15" i="6"/>
  <c r="R7" i="6"/>
  <c r="R29" i="6"/>
  <c r="R6" i="6"/>
  <c r="R22" i="6"/>
  <c r="R31" i="6"/>
  <c r="R8" i="6"/>
  <c r="R30" i="6"/>
  <c r="R3" i="6"/>
  <c r="R39" i="6"/>
  <c r="R37" i="6"/>
  <c r="R23" i="6"/>
  <c r="R33" i="6"/>
  <c r="R27" i="6"/>
  <c r="R35" i="6"/>
  <c r="R16" i="6"/>
  <c r="R40" i="6"/>
  <c r="R49" i="6"/>
  <c r="R46" i="6"/>
  <c r="R47" i="6"/>
  <c r="R28" i="6"/>
  <c r="R11" i="6"/>
  <c r="R4" i="6"/>
  <c r="R48" i="6"/>
  <c r="R20" i="6"/>
  <c r="R45" i="6"/>
  <c r="R38" i="6"/>
  <c r="R13" i="6"/>
  <c r="R36" i="6"/>
  <c r="R41" i="6"/>
  <c r="R26" i="6"/>
  <c r="R14" i="6"/>
  <c r="R32" i="6"/>
  <c r="R12" i="6"/>
  <c r="R9" i="6"/>
  <c r="R34" i="6"/>
  <c r="R5" i="6"/>
  <c r="R10" i="6"/>
  <c r="R19" i="6"/>
  <c r="R21" i="6"/>
  <c r="R17" i="6"/>
  <c r="R43" i="6"/>
  <c r="R44" i="6"/>
  <c r="R25" i="6"/>
  <c r="W152" i="6"/>
  <c r="W154" i="6"/>
  <c r="W156" i="6"/>
  <c r="W159" i="6"/>
  <c r="W164" i="6"/>
  <c r="W143" i="6"/>
  <c r="W158" i="6"/>
  <c r="W179" i="6"/>
  <c r="AT179" i="6" s="1"/>
  <c r="W117" i="6"/>
  <c r="AT117" i="6" s="1"/>
  <c r="W123" i="6"/>
  <c r="W119" i="6"/>
  <c r="W121" i="6"/>
  <c r="W125" i="6"/>
  <c r="W132" i="6"/>
  <c r="W142" i="6"/>
  <c r="W172" i="6"/>
  <c r="W116" i="6"/>
  <c r="W149" i="6"/>
  <c r="W151" i="6"/>
  <c r="W155" i="6"/>
  <c r="W148" i="6"/>
  <c r="W178" i="6"/>
  <c r="W153" i="6"/>
  <c r="W157" i="6"/>
  <c r="W177" i="6"/>
  <c r="W169" i="6"/>
  <c r="AT169" i="6" s="1"/>
  <c r="W173" i="6"/>
  <c r="AT173" i="6" s="1"/>
  <c r="W184" i="6"/>
  <c r="W131" i="6"/>
  <c r="W140" i="6"/>
  <c r="W114" i="6"/>
  <c r="W180" i="6"/>
  <c r="W182" i="6"/>
  <c r="W130" i="6"/>
  <c r="W181" i="6"/>
  <c r="W141" i="6"/>
  <c r="W115" i="6"/>
  <c r="W167" i="6"/>
  <c r="W183" i="6"/>
  <c r="W138" i="6"/>
  <c r="W163" i="6"/>
  <c r="W146" i="6"/>
  <c r="W147" i="6"/>
  <c r="W134" i="6"/>
  <c r="AT134" i="6" s="1"/>
  <c r="W171" i="6"/>
  <c r="AT171" i="6" s="1"/>
  <c r="W170" i="6"/>
  <c r="AT170" i="6" s="1"/>
  <c r="W128" i="6"/>
  <c r="W136" i="6"/>
  <c r="W139" i="6"/>
  <c r="W112" i="6"/>
  <c r="AT112" i="6" s="1"/>
  <c r="W176" i="6"/>
  <c r="W129" i="6"/>
  <c r="W165" i="6"/>
  <c r="W185" i="6"/>
  <c r="W113" i="6"/>
  <c r="W160" i="6"/>
  <c r="W175" i="6"/>
  <c r="W168" i="6"/>
  <c r="W144" i="6"/>
  <c r="W161" i="6"/>
  <c r="W133" i="6"/>
  <c r="W137" i="6"/>
  <c r="W145" i="6"/>
  <c r="W118" i="6"/>
  <c r="W120" i="6"/>
  <c r="W122" i="6"/>
  <c r="W124" i="6"/>
  <c r="W126" i="6"/>
  <c r="W127" i="6"/>
  <c r="W162" i="6"/>
  <c r="W135" i="6"/>
  <c r="W166" i="6"/>
  <c r="W111" i="6"/>
  <c r="AT111" i="6" s="1"/>
  <c r="W174" i="6"/>
  <c r="AT174" i="6" s="1"/>
  <c r="W150" i="6"/>
  <c r="AU75" i="6"/>
  <c r="AU97" i="6"/>
  <c r="AU71" i="6"/>
  <c r="AU89" i="6"/>
  <c r="AT98" i="6"/>
  <c r="AT80" i="6"/>
  <c r="AT70" i="6"/>
  <c r="AT75" i="6"/>
  <c r="AD32" i="6"/>
  <c r="AD21" i="6"/>
  <c r="AD44" i="6"/>
  <c r="AD20" i="6"/>
  <c r="AD49" i="6"/>
  <c r="AD13" i="6"/>
  <c r="AD6" i="6"/>
  <c r="AD29" i="6"/>
  <c r="AD7" i="6"/>
  <c r="AD18" i="6"/>
  <c r="AD16" i="6"/>
  <c r="AD11" i="6"/>
  <c r="AD48" i="6"/>
  <c r="AD25" i="6"/>
  <c r="AD12" i="6"/>
  <c r="AD37" i="6"/>
  <c r="AD41" i="6"/>
  <c r="AD8" i="6"/>
  <c r="AD42" i="6"/>
  <c r="AD35" i="6"/>
  <c r="AD24" i="6"/>
  <c r="AD39" i="6"/>
  <c r="AD30" i="6"/>
  <c r="AD28" i="6"/>
  <c r="AD19" i="6"/>
  <c r="AD27" i="6"/>
  <c r="AD45" i="6"/>
  <c r="AD36" i="6"/>
  <c r="AD23" i="6"/>
  <c r="AD38" i="6"/>
  <c r="AD34" i="6"/>
  <c r="AD40" i="6"/>
  <c r="AD26" i="6"/>
  <c r="AD14" i="6"/>
  <c r="AD43" i="6"/>
  <c r="AD9" i="6"/>
  <c r="AD5" i="6"/>
  <c r="AD46" i="6"/>
  <c r="AD47" i="6"/>
  <c r="AD22" i="6"/>
  <c r="AD31" i="6"/>
  <c r="AD15" i="6"/>
  <c r="AD10" i="6"/>
  <c r="AD33" i="6"/>
  <c r="AD3" i="6"/>
  <c r="AD4" i="6"/>
  <c r="AD17" i="6"/>
  <c r="AU56" i="6"/>
  <c r="AU88" i="6"/>
  <c r="AU105" i="6"/>
  <c r="AT55" i="6"/>
  <c r="AT64" i="6"/>
  <c r="AF20" i="6"/>
  <c r="AF19" i="6"/>
  <c r="AF14" i="6"/>
  <c r="AF35" i="6"/>
  <c r="AF18" i="6"/>
  <c r="AF48" i="6"/>
  <c r="AF26" i="6"/>
  <c r="AF34" i="6"/>
  <c r="AF6" i="6"/>
  <c r="AF3" i="6"/>
  <c r="AF33" i="6"/>
  <c r="AF11" i="6"/>
  <c r="AF15" i="6"/>
  <c r="AF45" i="6"/>
  <c r="AF31" i="6"/>
  <c r="AF16" i="6"/>
  <c r="AF25" i="6"/>
  <c r="AF29" i="6"/>
  <c r="AF44" i="6"/>
  <c r="AF21" i="6"/>
  <c r="AF39" i="6"/>
  <c r="AF5" i="6"/>
  <c r="AF7" i="6"/>
  <c r="AF10" i="6"/>
  <c r="AF30" i="6"/>
  <c r="AF12" i="6"/>
  <c r="AF37" i="6"/>
  <c r="AF13" i="6"/>
  <c r="AF24" i="6"/>
  <c r="AF49" i="6"/>
  <c r="AF23" i="6"/>
  <c r="AF38" i="6"/>
  <c r="AF27" i="6"/>
  <c r="AF36" i="6"/>
  <c r="AF42" i="6"/>
  <c r="AF41" i="6"/>
  <c r="AF17" i="6"/>
  <c r="AF32" i="6"/>
  <c r="AF8" i="6"/>
  <c r="AF22" i="6"/>
  <c r="AF40" i="6"/>
  <c r="AF4" i="6"/>
  <c r="AF9" i="6"/>
  <c r="AF43" i="6"/>
  <c r="AF28" i="6"/>
  <c r="AF46" i="6"/>
  <c r="AF47" i="6"/>
  <c r="AJ181" i="6"/>
  <c r="AJ169" i="6"/>
  <c r="AJ153" i="6"/>
  <c r="AJ137" i="6"/>
  <c r="AJ121" i="6"/>
  <c r="AJ185" i="6"/>
  <c r="AJ168" i="6"/>
  <c r="AJ152" i="6"/>
  <c r="AJ136" i="6"/>
  <c r="AJ120" i="6"/>
  <c r="AJ184" i="6"/>
  <c r="AJ167" i="6"/>
  <c r="AJ151" i="6"/>
  <c r="AJ135" i="6"/>
  <c r="AJ119" i="6"/>
  <c r="AJ183" i="6"/>
  <c r="AJ166" i="6"/>
  <c r="AJ150" i="6"/>
  <c r="AJ134" i="6"/>
  <c r="AJ118" i="6"/>
  <c r="AJ182" i="6"/>
  <c r="AJ165" i="6"/>
  <c r="AJ149" i="6"/>
  <c r="AJ133" i="6"/>
  <c r="AJ117" i="6"/>
  <c r="AJ180" i="6"/>
  <c r="AJ164" i="6"/>
  <c r="AJ148" i="6"/>
  <c r="AJ132" i="6"/>
  <c r="AJ116" i="6"/>
  <c r="AJ179" i="6"/>
  <c r="AJ163" i="6"/>
  <c r="AJ147" i="6"/>
  <c r="AJ131" i="6"/>
  <c r="AJ115" i="6"/>
  <c r="AJ178" i="6"/>
  <c r="AJ162" i="6"/>
  <c r="AJ146" i="6"/>
  <c r="AJ130" i="6"/>
  <c r="AJ114" i="6"/>
  <c r="AJ177" i="6"/>
  <c r="AJ161" i="6"/>
  <c r="AJ145" i="6"/>
  <c r="AJ129" i="6"/>
  <c r="AJ113" i="6"/>
  <c r="AJ155" i="6"/>
  <c r="AJ112" i="6"/>
  <c r="AJ156" i="6"/>
  <c r="AJ154" i="6"/>
  <c r="AJ111" i="6"/>
  <c r="AJ144" i="6"/>
  <c r="AJ143" i="6"/>
  <c r="AJ176" i="6"/>
  <c r="AJ142" i="6"/>
  <c r="AJ157" i="6"/>
  <c r="AJ122" i="6"/>
  <c r="AJ175" i="6"/>
  <c r="AJ141" i="6"/>
  <c r="AJ174" i="6"/>
  <c r="AJ140" i="6"/>
  <c r="AJ158" i="6"/>
  <c r="AJ173" i="6"/>
  <c r="AJ139" i="6"/>
  <c r="AJ123" i="6"/>
  <c r="AJ172" i="6"/>
  <c r="AJ138" i="6"/>
  <c r="AJ171" i="6"/>
  <c r="AJ128" i="6"/>
  <c r="AJ170" i="6"/>
  <c r="AJ127" i="6"/>
  <c r="AJ160" i="6"/>
  <c r="AJ126" i="6"/>
  <c r="AJ124" i="6"/>
  <c r="AJ159" i="6"/>
  <c r="AJ125" i="6"/>
  <c r="Y36" i="3"/>
  <c r="Y34" i="3"/>
  <c r="AU92" i="6"/>
  <c r="AU100" i="6"/>
  <c r="AU106" i="6"/>
  <c r="AT108" i="6"/>
  <c r="AT56" i="6"/>
  <c r="AT51" i="6"/>
  <c r="AT84" i="6"/>
  <c r="T3" i="6"/>
  <c r="T25" i="6"/>
  <c r="T20" i="6"/>
  <c r="T14" i="6"/>
  <c r="T34" i="6"/>
  <c r="T22" i="6"/>
  <c r="T47" i="6"/>
  <c r="T37" i="6"/>
  <c r="T5" i="6"/>
  <c r="T48" i="6"/>
  <c r="T7" i="6"/>
  <c r="T40" i="6"/>
  <c r="T31" i="6"/>
  <c r="T45" i="6"/>
  <c r="T33" i="6"/>
  <c r="T21" i="6"/>
  <c r="T38" i="6"/>
  <c r="T49" i="6"/>
  <c r="T13" i="6"/>
  <c r="T24" i="6"/>
  <c r="T39" i="6"/>
  <c r="T42" i="6"/>
  <c r="T44" i="6"/>
  <c r="T41" i="6"/>
  <c r="T28" i="6"/>
  <c r="T15" i="6"/>
  <c r="AQ15" i="6" s="1"/>
  <c r="T30" i="6"/>
  <c r="T16" i="6"/>
  <c r="T17" i="6"/>
  <c r="T10" i="6"/>
  <c r="T35" i="6"/>
  <c r="T43" i="6"/>
  <c r="T36" i="6"/>
  <c r="T29" i="6"/>
  <c r="T12" i="6"/>
  <c r="T4" i="6"/>
  <c r="T11" i="6"/>
  <c r="T23" i="6"/>
  <c r="T9" i="6"/>
  <c r="T27" i="6"/>
  <c r="T19" i="6"/>
  <c r="T26" i="6"/>
  <c r="T18" i="6"/>
  <c r="T6" i="6"/>
  <c r="T46" i="6"/>
  <c r="T32" i="6"/>
  <c r="T8" i="6"/>
  <c r="AS50" i="6"/>
  <c r="AS52" i="6"/>
  <c r="AS82" i="6"/>
  <c r="AS66" i="6"/>
  <c r="AO60" i="6"/>
  <c r="AO86" i="6"/>
  <c r="AS51" i="6"/>
  <c r="AS102" i="6"/>
  <c r="AN82" i="6"/>
  <c r="AN66" i="6"/>
  <c r="AN50" i="6"/>
  <c r="AS97" i="6"/>
  <c r="AM96" i="6"/>
  <c r="AP104" i="6"/>
  <c r="AN75" i="6"/>
  <c r="AN65" i="6"/>
  <c r="AO70" i="6"/>
  <c r="AO110" i="6"/>
  <c r="AO103" i="6"/>
  <c r="AO96" i="6"/>
  <c r="AP77" i="6"/>
  <c r="AN97" i="6"/>
  <c r="AP66" i="6"/>
  <c r="AO63" i="6"/>
  <c r="AP91" i="6"/>
  <c r="AM86" i="6"/>
  <c r="AM59" i="6"/>
  <c r="AP81" i="6"/>
  <c r="AS54" i="6"/>
  <c r="AO85" i="6"/>
  <c r="AS108" i="6"/>
  <c r="AN98" i="6"/>
  <c r="AS55" i="6"/>
  <c r="AN96" i="6"/>
  <c r="AN84" i="6"/>
  <c r="AP52" i="6"/>
  <c r="AP88" i="6"/>
  <c r="AN91" i="6"/>
  <c r="AN59" i="6"/>
  <c r="AO79" i="6"/>
  <c r="AO78" i="6"/>
  <c r="AM85" i="6"/>
  <c r="AS95" i="6"/>
  <c r="AS79" i="6"/>
  <c r="AM73" i="6"/>
  <c r="AS87" i="6"/>
  <c r="AP87" i="6"/>
  <c r="AM54" i="6"/>
  <c r="AS98" i="6"/>
  <c r="AM72" i="6"/>
  <c r="AM65" i="6"/>
  <c r="AM52" i="6"/>
  <c r="AS74" i="6"/>
  <c r="AS58" i="6"/>
  <c r="AN77" i="6"/>
  <c r="AN55" i="6"/>
  <c r="AN71" i="6"/>
  <c r="AO106" i="6"/>
  <c r="AO91" i="6"/>
  <c r="AM70" i="6"/>
  <c r="AS104" i="6"/>
  <c r="AS88" i="6"/>
  <c r="AN69" i="6"/>
  <c r="AO50" i="6"/>
  <c r="AO89" i="6"/>
  <c r="AP68" i="6"/>
  <c r="AS110" i="6"/>
  <c r="AN81" i="6"/>
  <c r="AO84" i="6"/>
  <c r="AP78" i="6"/>
  <c r="AM109" i="6"/>
  <c r="AS101" i="6"/>
  <c r="AS85" i="6"/>
  <c r="AN102" i="6"/>
  <c r="AO68" i="6"/>
  <c r="AM53" i="6"/>
  <c r="AM80" i="6"/>
  <c r="AO104" i="6"/>
  <c r="AM76" i="6"/>
  <c r="AM60" i="6"/>
  <c r="AM102" i="6"/>
  <c r="AO56" i="6"/>
  <c r="AM98" i="6"/>
  <c r="AS73" i="6"/>
  <c r="AN88" i="6"/>
  <c r="AN72" i="6"/>
  <c r="AN56" i="6"/>
  <c r="AN95" i="6"/>
  <c r="AO99" i="6"/>
  <c r="AO83" i="6"/>
  <c r="AO67" i="6"/>
  <c r="AP84" i="6"/>
  <c r="AS94" i="6"/>
  <c r="AO100" i="6"/>
  <c r="AO93" i="6"/>
  <c r="AS84" i="6"/>
  <c r="AP107" i="6"/>
  <c r="AO98" i="6"/>
  <c r="AP96" i="6"/>
  <c r="AM51" i="6"/>
  <c r="AM81" i="6"/>
  <c r="AS78" i="6"/>
  <c r="AS71" i="6"/>
  <c r="AS103" i="6"/>
  <c r="AO52" i="6"/>
  <c r="AP90" i="6"/>
  <c r="AM105" i="6"/>
  <c r="AS53" i="6"/>
  <c r="AS99" i="6"/>
  <c r="AO77" i="6"/>
  <c r="AO61" i="6"/>
  <c r="AO107" i="6"/>
  <c r="AP50" i="6"/>
  <c r="AS57" i="6"/>
  <c r="AN80" i="6"/>
  <c r="AN64" i="6"/>
  <c r="AN110" i="6"/>
  <c r="AO88" i="6"/>
  <c r="AP100" i="6"/>
  <c r="AP62" i="6"/>
  <c r="AN62" i="6"/>
  <c r="AN108" i="6"/>
  <c r="AO76" i="6"/>
  <c r="AO53" i="6"/>
  <c r="AP56" i="6"/>
  <c r="AP105" i="6"/>
  <c r="AS96" i="6"/>
  <c r="AN92" i="6"/>
  <c r="AN76" i="6"/>
  <c r="AN60" i="6"/>
  <c r="AN106" i="6"/>
  <c r="AO51" i="6"/>
  <c r="AM56" i="6"/>
  <c r="AS75" i="6"/>
  <c r="AS59" i="6"/>
  <c r="AS105" i="6"/>
  <c r="AS89" i="6"/>
  <c r="AN90" i="6"/>
  <c r="AN74" i="6"/>
  <c r="AN58" i="6"/>
  <c r="AN104" i="6"/>
  <c r="AO72" i="6"/>
  <c r="AP101" i="6"/>
  <c r="AP93" i="6"/>
  <c r="AS68" i="6"/>
  <c r="AO108" i="6"/>
  <c r="AO97" i="6"/>
  <c r="AO87" i="6"/>
  <c r="AN100" i="6"/>
  <c r="AO69" i="6"/>
  <c r="AP102" i="6"/>
  <c r="AP83" i="6"/>
  <c r="AP86" i="6"/>
  <c r="AS69" i="6"/>
  <c r="AO54" i="6"/>
  <c r="AO95" i="6"/>
  <c r="AN70" i="6"/>
  <c r="AN54" i="6"/>
  <c r="AP61" i="6"/>
  <c r="AN68" i="6"/>
  <c r="AN52" i="6"/>
  <c r="AO92" i="6"/>
  <c r="AP79" i="6"/>
  <c r="AP106" i="6"/>
  <c r="AS86" i="6"/>
  <c r="AS70" i="6"/>
  <c r="AO90" i="6"/>
  <c r="AP60" i="6"/>
  <c r="AP55" i="6"/>
  <c r="AP89" i="6"/>
  <c r="AM100" i="6"/>
  <c r="AM64" i="6"/>
  <c r="AM97" i="6"/>
  <c r="AM101" i="6"/>
  <c r="AM90" i="6"/>
  <c r="AM103" i="6"/>
  <c r="AM93" i="6"/>
  <c r="AM91" i="6"/>
  <c r="AM74" i="6"/>
  <c r="AM75" i="6"/>
  <c r="AM77" i="6"/>
  <c r="AM78" i="6"/>
  <c r="AM88" i="6"/>
  <c r="AM68" i="6"/>
  <c r="AM62" i="6"/>
  <c r="AM66" i="6"/>
  <c r="AM67" i="6"/>
  <c r="AN61" i="6"/>
  <c r="AN99" i="6"/>
  <c r="AN79" i="6"/>
  <c r="AN103" i="6"/>
  <c r="AO71" i="6"/>
  <c r="AO55" i="6"/>
  <c r="AP69" i="6"/>
  <c r="AP64" i="6"/>
  <c r="AP65" i="6"/>
  <c r="P163" i="6"/>
  <c r="P157" i="6"/>
  <c r="P128" i="6"/>
  <c r="P145" i="6"/>
  <c r="P139" i="6"/>
  <c r="P158" i="6"/>
  <c r="P150" i="6"/>
  <c r="P167" i="6"/>
  <c r="P172" i="6"/>
  <c r="P180" i="6"/>
  <c r="P175" i="6"/>
  <c r="P114" i="6"/>
  <c r="P124" i="6"/>
  <c r="P132" i="6"/>
  <c r="P127" i="6"/>
  <c r="P119" i="6"/>
  <c r="P136" i="6"/>
  <c r="P162" i="6"/>
  <c r="P154" i="6"/>
  <c r="P149" i="6"/>
  <c r="P125" i="6"/>
  <c r="P161" i="6"/>
  <c r="P184" i="6"/>
  <c r="P179" i="6"/>
  <c r="P169" i="6"/>
  <c r="P144" i="6"/>
  <c r="P183" i="6"/>
  <c r="P131" i="6"/>
  <c r="P141" i="6"/>
  <c r="P174" i="6"/>
  <c r="P166" i="6"/>
  <c r="P130" i="6"/>
  <c r="P153" i="6"/>
  <c r="P126" i="6"/>
  <c r="P118" i="6"/>
  <c r="P113" i="6"/>
  <c r="P152" i="6"/>
  <c r="P140" i="6"/>
  <c r="P148" i="6"/>
  <c r="P143" i="6"/>
  <c r="P135" i="6"/>
  <c r="P177" i="6"/>
  <c r="P178" i="6"/>
  <c r="P170" i="6"/>
  <c r="P165" i="6"/>
  <c r="P173" i="6"/>
  <c r="P121" i="6"/>
  <c r="P122" i="6"/>
  <c r="P117" i="6"/>
  <c r="P123" i="6"/>
  <c r="P160" i="6"/>
  <c r="P146" i="6"/>
  <c r="P147" i="6"/>
  <c r="P155" i="6"/>
  <c r="P112" i="6"/>
  <c r="P182" i="6"/>
  <c r="P168" i="6"/>
  <c r="P185" i="6"/>
  <c r="P142" i="6"/>
  <c r="P134" i="6"/>
  <c r="P129" i="6"/>
  <c r="P115" i="6"/>
  <c r="P156" i="6"/>
  <c r="P164" i="6"/>
  <c r="P159" i="6"/>
  <c r="P151" i="6"/>
  <c r="P137" i="6"/>
  <c r="P116" i="6"/>
  <c r="P111" i="6"/>
  <c r="P181" i="6"/>
  <c r="P176" i="6"/>
  <c r="P138" i="6"/>
  <c r="P133" i="6"/>
  <c r="P171" i="6"/>
  <c r="P120" i="6"/>
  <c r="U82" i="3"/>
  <c r="U83" i="3" s="1"/>
  <c r="G83" i="3"/>
  <c r="AR83" i="6"/>
  <c r="AR61" i="6"/>
  <c r="AR60" i="6"/>
  <c r="AR98" i="6"/>
  <c r="AQ63" i="6"/>
  <c r="AQ71" i="6"/>
  <c r="AQ65" i="6"/>
  <c r="AQ66" i="6"/>
  <c r="V180" i="6"/>
  <c r="V148" i="6"/>
  <c r="V151" i="6"/>
  <c r="V140" i="6"/>
  <c r="V156" i="6"/>
  <c r="V119" i="6"/>
  <c r="V174" i="6"/>
  <c r="V111" i="6"/>
  <c r="V134" i="6"/>
  <c r="V150" i="6"/>
  <c r="V157" i="6"/>
  <c r="V135" i="6"/>
  <c r="V177" i="6"/>
  <c r="V184" i="6"/>
  <c r="V172" i="6"/>
  <c r="V120" i="6"/>
  <c r="V152" i="6"/>
  <c r="V122" i="6"/>
  <c r="V153" i="6"/>
  <c r="V118" i="6"/>
  <c r="V113" i="6"/>
  <c r="V127" i="6"/>
  <c r="V175" i="6"/>
  <c r="V154" i="6"/>
  <c r="V181" i="6"/>
  <c r="V173" i="6"/>
  <c r="V168" i="6"/>
  <c r="V169" i="6"/>
  <c r="V170" i="6"/>
  <c r="V166" i="6"/>
  <c r="V129" i="6"/>
  <c r="V143" i="6"/>
  <c r="V139" i="6"/>
  <c r="V178" i="6"/>
  <c r="V142" i="6"/>
  <c r="V128" i="6"/>
  <c r="V160" i="6"/>
  <c r="V145" i="6"/>
  <c r="V176" i="6"/>
  <c r="V164" i="6"/>
  <c r="V167" i="6"/>
  <c r="V121" i="6"/>
  <c r="V115" i="6"/>
  <c r="V130" i="6"/>
  <c r="V141" i="6"/>
  <c r="V161" i="6"/>
  <c r="V138" i="6"/>
  <c r="V147" i="6"/>
  <c r="V162" i="6"/>
  <c r="V183" i="6"/>
  <c r="V114" i="6"/>
  <c r="V185" i="6"/>
  <c r="V116" i="6"/>
  <c r="V159" i="6"/>
  <c r="V146" i="6"/>
  <c r="V126" i="6"/>
  <c r="V123" i="6"/>
  <c r="V137" i="6"/>
  <c r="V117" i="6"/>
  <c r="V144" i="6"/>
  <c r="V155" i="6"/>
  <c r="V179" i="6"/>
  <c r="V125" i="6"/>
  <c r="V131" i="6"/>
  <c r="V171" i="6"/>
  <c r="V182" i="6"/>
  <c r="V133" i="6"/>
  <c r="V136" i="6"/>
  <c r="V163" i="6"/>
  <c r="V165" i="6"/>
  <c r="V158" i="6"/>
  <c r="V149" i="6"/>
  <c r="V112" i="6"/>
  <c r="V124" i="6"/>
  <c r="V132" i="6"/>
  <c r="AB141" i="6"/>
  <c r="AB135" i="6"/>
  <c r="AB136" i="6"/>
  <c r="AB163" i="6"/>
  <c r="AB123" i="6"/>
  <c r="AB175" i="6"/>
  <c r="AB117" i="6"/>
  <c r="AB144" i="6"/>
  <c r="AB174" i="6"/>
  <c r="AB166" i="6"/>
  <c r="AB130" i="6"/>
  <c r="AB126" i="6"/>
  <c r="AB118" i="6"/>
  <c r="AB127" i="6"/>
  <c r="AB148" i="6"/>
  <c r="AB157" i="6"/>
  <c r="AB151" i="6"/>
  <c r="AB170" i="6"/>
  <c r="AB179" i="6"/>
  <c r="AB171" i="6"/>
  <c r="AB131" i="6"/>
  <c r="AB121" i="6"/>
  <c r="AB160" i="6"/>
  <c r="AB155" i="6"/>
  <c r="AB112" i="6"/>
  <c r="AB182" i="6"/>
  <c r="AB142" i="6"/>
  <c r="AB134" i="6"/>
  <c r="AB143" i="6"/>
  <c r="AB164" i="6"/>
  <c r="AB173" i="6"/>
  <c r="AB167" i="6"/>
  <c r="AB125" i="6"/>
  <c r="AB119" i="6"/>
  <c r="AB176" i="6"/>
  <c r="AB147" i="6"/>
  <c r="AB169" i="6"/>
  <c r="AB120" i="6"/>
  <c r="AB165" i="6"/>
  <c r="AB128" i="6"/>
  <c r="AB159" i="6"/>
  <c r="AB158" i="6"/>
  <c r="AB150" i="6"/>
  <c r="AB183" i="6"/>
  <c r="AB180" i="6"/>
  <c r="AB111" i="6"/>
  <c r="AB114" i="6"/>
  <c r="AB113" i="6"/>
  <c r="AB156" i="6"/>
  <c r="AB115" i="6"/>
  <c r="AB140" i="6"/>
  <c r="AB161" i="6"/>
  <c r="AB181" i="6"/>
  <c r="AB116" i="6"/>
  <c r="AB153" i="6"/>
  <c r="AB146" i="6"/>
  <c r="AB138" i="6"/>
  <c r="AB132" i="6"/>
  <c r="AB145" i="6"/>
  <c r="AB168" i="6"/>
  <c r="AB177" i="6"/>
  <c r="AB129" i="6"/>
  <c r="AB149" i="6"/>
  <c r="AB154" i="6"/>
  <c r="AB137" i="6"/>
  <c r="AB172" i="6"/>
  <c r="AB178" i="6"/>
  <c r="AB133" i="6"/>
  <c r="AB124" i="6"/>
  <c r="AB162" i="6"/>
  <c r="AB185" i="6"/>
  <c r="AB122" i="6"/>
  <c r="AB184" i="6"/>
  <c r="AB139" i="6"/>
  <c r="AB152" i="6"/>
  <c r="R176" i="6"/>
  <c r="R124" i="6"/>
  <c r="R132" i="6"/>
  <c r="R175" i="6"/>
  <c r="R183" i="6"/>
  <c r="R120" i="6"/>
  <c r="R162" i="6"/>
  <c r="R154" i="6"/>
  <c r="R119" i="6"/>
  <c r="R166" i="6"/>
  <c r="R155" i="6"/>
  <c r="R184" i="6"/>
  <c r="R127" i="6"/>
  <c r="R174" i="6"/>
  <c r="R182" i="6"/>
  <c r="R115" i="6"/>
  <c r="R157" i="6"/>
  <c r="R126" i="6"/>
  <c r="R118" i="6"/>
  <c r="R169" i="6"/>
  <c r="R114" i="6"/>
  <c r="R179" i="6"/>
  <c r="R148" i="6"/>
  <c r="R153" i="6"/>
  <c r="R185" i="6"/>
  <c r="R136" i="6"/>
  <c r="R140" i="6"/>
  <c r="R170" i="6"/>
  <c r="R112" i="6"/>
  <c r="R123" i="6"/>
  <c r="R171" i="6"/>
  <c r="R178" i="6"/>
  <c r="R143" i="6"/>
  <c r="R177" i="6"/>
  <c r="R139" i="6"/>
  <c r="R131" i="6"/>
  <c r="R122" i="6"/>
  <c r="R165" i="6"/>
  <c r="R128" i="6"/>
  <c r="R113" i="6"/>
  <c r="R130" i="6"/>
  <c r="R173" i="6"/>
  <c r="R142" i="6"/>
  <c r="R149" i="6"/>
  <c r="R129" i="6"/>
  <c r="R152" i="6"/>
  <c r="R117" i="6"/>
  <c r="R164" i="6"/>
  <c r="R144" i="6"/>
  <c r="R145" i="6"/>
  <c r="R125" i="6"/>
  <c r="R156" i="6"/>
  <c r="R121" i="6"/>
  <c r="R135" i="6"/>
  <c r="R161" i="6"/>
  <c r="R147" i="6"/>
  <c r="R116" i="6"/>
  <c r="R159" i="6"/>
  <c r="R160" i="6"/>
  <c r="R146" i="6"/>
  <c r="R138" i="6"/>
  <c r="R181" i="6"/>
  <c r="R151" i="6"/>
  <c r="R168" i="6"/>
  <c r="R111" i="6"/>
  <c r="R158" i="6"/>
  <c r="R134" i="6"/>
  <c r="R141" i="6"/>
  <c r="R133" i="6"/>
  <c r="R180" i="6"/>
  <c r="R167" i="6"/>
  <c r="R163" i="6"/>
  <c r="R172" i="6"/>
  <c r="R137" i="6"/>
  <c r="R150" i="6"/>
  <c r="J83" i="3"/>
  <c r="X82" i="3"/>
  <c r="X83" i="3" s="1"/>
  <c r="AR62" i="6"/>
  <c r="AR59" i="6"/>
  <c r="AR56" i="6"/>
  <c r="AR51" i="6"/>
  <c r="AQ75" i="6"/>
  <c r="AQ56" i="6"/>
  <c r="AQ110" i="6"/>
  <c r="AQ58" i="6"/>
  <c r="AH128" i="6"/>
  <c r="AH138" i="6"/>
  <c r="AH162" i="6"/>
  <c r="AH165" i="6"/>
  <c r="AH141" i="6"/>
  <c r="AH145" i="6"/>
  <c r="AH114" i="6"/>
  <c r="AH179" i="6"/>
  <c r="AH125" i="6"/>
  <c r="AH167" i="6"/>
  <c r="AH131" i="6"/>
  <c r="AH123" i="6"/>
  <c r="AH166" i="6"/>
  <c r="AH168" i="6"/>
  <c r="AH153" i="6"/>
  <c r="AH180" i="6"/>
  <c r="AH182" i="6"/>
  <c r="AH144" i="6"/>
  <c r="AH132" i="6"/>
  <c r="AH140" i="6"/>
  <c r="AH158" i="6"/>
  <c r="AH161" i="6"/>
  <c r="AH154" i="6"/>
  <c r="AH178" i="6"/>
  <c r="AH175" i="6"/>
  <c r="AH120" i="6"/>
  <c r="AH183" i="6"/>
  <c r="AH130" i="6"/>
  <c r="AH117" i="6"/>
  <c r="AH119" i="6"/>
  <c r="AH174" i="6"/>
  <c r="AH184" i="6"/>
  <c r="AH147" i="6"/>
  <c r="AH139" i="6"/>
  <c r="AH157" i="6"/>
  <c r="AH113" i="6"/>
  <c r="AH160" i="6"/>
  <c r="AH169" i="6"/>
  <c r="AH118" i="6"/>
  <c r="AH134" i="6"/>
  <c r="AH135" i="6"/>
  <c r="AH177" i="6"/>
  <c r="AH148" i="6"/>
  <c r="AH156" i="6"/>
  <c r="AH172" i="6"/>
  <c r="AH173" i="6"/>
  <c r="AH121" i="6"/>
  <c r="AH170" i="6"/>
  <c r="AH111" i="6"/>
  <c r="AH142" i="6"/>
  <c r="AH136" i="6"/>
  <c r="AH122" i="6"/>
  <c r="AH146" i="6"/>
  <c r="AH133" i="6"/>
  <c r="AH127" i="6"/>
  <c r="AH112" i="6"/>
  <c r="AH176" i="6"/>
  <c r="AH163" i="6"/>
  <c r="AH155" i="6"/>
  <c r="AH159" i="6"/>
  <c r="AH129" i="6"/>
  <c r="AH115" i="6"/>
  <c r="AH185" i="6"/>
  <c r="AH150" i="6"/>
  <c r="AH149" i="6"/>
  <c r="AH151" i="6"/>
  <c r="AH137" i="6"/>
  <c r="AH164" i="6"/>
  <c r="AH126" i="6"/>
  <c r="AH181" i="6"/>
  <c r="AH152" i="6"/>
  <c r="AH116" i="6"/>
  <c r="AH124" i="6"/>
  <c r="AH143" i="6"/>
  <c r="AH171" i="6"/>
  <c r="AD177" i="6"/>
  <c r="AD172" i="6"/>
  <c r="AD174" i="6"/>
  <c r="AD160" i="6"/>
  <c r="AD132" i="6"/>
  <c r="AD140" i="6"/>
  <c r="AD118" i="6"/>
  <c r="AD182" i="6"/>
  <c r="AD122" i="6"/>
  <c r="AD135" i="6"/>
  <c r="AD178" i="6"/>
  <c r="AD121" i="6"/>
  <c r="AD185" i="6"/>
  <c r="AD157" i="6"/>
  <c r="AD143" i="6"/>
  <c r="AD156" i="6"/>
  <c r="AD129" i="6"/>
  <c r="AD147" i="6"/>
  <c r="AD133" i="6"/>
  <c r="AD116" i="6"/>
  <c r="AD126" i="6"/>
  <c r="AD112" i="6"/>
  <c r="AD176" i="6"/>
  <c r="AD138" i="6"/>
  <c r="AD134" i="6"/>
  <c r="AD120" i="6"/>
  <c r="AD154" i="6"/>
  <c r="AD171" i="6"/>
  <c r="AD137" i="6"/>
  <c r="AD155" i="6"/>
  <c r="AD173" i="6"/>
  <c r="AD148" i="6"/>
  <c r="AD145" i="6"/>
  <c r="AD163" i="6"/>
  <c r="AD149" i="6"/>
  <c r="AD146" i="6"/>
  <c r="AD151" i="6"/>
  <c r="AD142" i="6"/>
  <c r="AD128" i="6"/>
  <c r="AD114" i="6"/>
  <c r="AD168" i="6"/>
  <c r="AD159" i="6"/>
  <c r="AD150" i="6"/>
  <c r="AD136" i="6"/>
  <c r="AD170" i="6"/>
  <c r="AD123" i="6"/>
  <c r="AD164" i="6"/>
  <c r="AD153" i="6"/>
  <c r="AD125" i="6"/>
  <c r="AD111" i="6"/>
  <c r="AD161" i="6"/>
  <c r="AD167" i="6"/>
  <c r="AD115" i="6"/>
  <c r="AD179" i="6"/>
  <c r="AD165" i="6"/>
  <c r="AD124" i="6"/>
  <c r="AD175" i="6"/>
  <c r="AD158" i="6"/>
  <c r="AD144" i="6"/>
  <c r="AD130" i="6"/>
  <c r="AD162" i="6"/>
  <c r="AD180" i="6"/>
  <c r="AD166" i="6"/>
  <c r="AD152" i="6"/>
  <c r="AD119" i="6"/>
  <c r="AD184" i="6"/>
  <c r="AD183" i="6"/>
  <c r="AD169" i="6"/>
  <c r="AD141" i="6"/>
  <c r="AD127" i="6"/>
  <c r="AD139" i="6"/>
  <c r="AD113" i="6"/>
  <c r="AD131" i="6"/>
  <c r="AD117" i="6"/>
  <c r="AD181" i="6"/>
  <c r="AP98" i="6"/>
  <c r="Q165" i="6"/>
  <c r="Q122" i="6"/>
  <c r="Q166" i="6"/>
  <c r="Q131" i="6"/>
  <c r="Q168" i="6"/>
  <c r="Q117" i="6"/>
  <c r="Q180" i="6"/>
  <c r="Q181" i="6"/>
  <c r="Q160" i="6"/>
  <c r="Q146" i="6"/>
  <c r="Q156" i="6"/>
  <c r="Q179" i="6"/>
  <c r="Q158" i="6"/>
  <c r="Q145" i="6"/>
  <c r="Q159" i="6"/>
  <c r="Q116" i="6"/>
  <c r="Q135" i="6"/>
  <c r="Q182" i="6"/>
  <c r="Q151" i="6"/>
  <c r="Q115" i="6"/>
  <c r="Q177" i="6"/>
  <c r="Q138" i="6"/>
  <c r="Q127" i="6"/>
  <c r="Q120" i="6"/>
  <c r="Q184" i="6"/>
  <c r="Q183" i="6"/>
  <c r="Q118" i="6"/>
  <c r="Q174" i="6"/>
  <c r="Q176" i="6"/>
  <c r="Q162" i="6"/>
  <c r="Q172" i="6"/>
  <c r="Q143" i="6"/>
  <c r="Q123" i="6"/>
  <c r="Q175" i="6"/>
  <c r="Q121" i="6"/>
  <c r="Q132" i="6"/>
  <c r="Q155" i="6"/>
  <c r="Q147" i="6"/>
  <c r="Q169" i="6"/>
  <c r="Q153" i="6"/>
  <c r="Q137" i="6"/>
  <c r="Q154" i="6"/>
  <c r="Q112" i="6"/>
  <c r="Q136" i="6"/>
  <c r="Q149" i="6"/>
  <c r="Q134" i="6"/>
  <c r="Q139" i="6"/>
  <c r="Q114" i="6"/>
  <c r="Q126" i="6"/>
  <c r="Q125" i="6"/>
  <c r="Q185" i="6"/>
  <c r="Q119" i="6"/>
  <c r="Q148" i="6"/>
  <c r="Q173" i="6"/>
  <c r="Q128" i="6"/>
  <c r="Q133" i="6"/>
  <c r="Q157" i="6"/>
  <c r="Q170" i="6"/>
  <c r="Q113" i="6"/>
  <c r="Q152" i="6"/>
  <c r="Q140" i="6"/>
  <c r="Q167" i="6"/>
  <c r="Q150" i="6"/>
  <c r="Q111" i="6"/>
  <c r="Q130" i="6"/>
  <c r="Q178" i="6"/>
  <c r="Q142" i="6"/>
  <c r="Q163" i="6"/>
  <c r="Q144" i="6"/>
  <c r="Q141" i="6"/>
  <c r="Q161" i="6"/>
  <c r="Q164" i="6"/>
  <c r="Q124" i="6"/>
  <c r="Q129" i="6"/>
  <c r="Q171" i="6"/>
  <c r="AR75" i="6"/>
  <c r="AR88" i="6"/>
  <c r="AR102" i="6"/>
  <c r="AR92" i="6"/>
  <c r="AQ60" i="6"/>
  <c r="AQ87" i="6"/>
  <c r="AQ69" i="6"/>
  <c r="AQ53" i="6"/>
  <c r="AS83" i="6"/>
  <c r="AK97" i="6"/>
  <c r="AK89" i="6"/>
  <c r="AK100" i="6"/>
  <c r="AK54" i="6"/>
  <c r="AK76" i="6"/>
  <c r="AK95" i="6"/>
  <c r="AK56" i="6"/>
  <c r="AK75" i="6"/>
  <c r="AK78" i="6"/>
  <c r="AK51" i="6"/>
  <c r="AK65" i="6"/>
  <c r="AK81" i="6"/>
  <c r="AK77" i="6"/>
  <c r="AK92" i="6"/>
  <c r="AK106" i="6"/>
  <c r="AK60" i="6"/>
  <c r="AK105" i="6"/>
  <c r="AK94" i="6"/>
  <c r="AK108" i="6"/>
  <c r="AK62" i="6"/>
  <c r="AK91" i="6"/>
  <c r="AK57" i="6"/>
  <c r="AK64" i="6"/>
  <c r="AK102" i="6"/>
  <c r="AK93" i="6"/>
  <c r="AK90" i="6"/>
  <c r="AK50" i="6"/>
  <c r="AK87" i="6"/>
  <c r="AK107" i="6"/>
  <c r="AK73" i="6"/>
  <c r="AK72" i="6"/>
  <c r="AK109" i="6"/>
  <c r="AK59" i="6"/>
  <c r="AK58" i="6"/>
  <c r="AK74" i="6"/>
  <c r="AK110" i="6"/>
  <c r="AK61" i="6"/>
  <c r="AK99" i="6"/>
  <c r="AK53" i="6"/>
  <c r="AK88" i="6"/>
  <c r="AK79" i="6"/>
  <c r="AK101" i="6"/>
  <c r="AK55" i="6"/>
  <c r="AK98" i="6"/>
  <c r="AK52" i="6"/>
  <c r="AK63" i="6"/>
  <c r="AK80" i="6"/>
  <c r="AK69" i="6"/>
  <c r="AK104" i="6"/>
  <c r="AK66" i="6"/>
  <c r="AK82" i="6"/>
  <c r="AK71" i="6"/>
  <c r="AK83" i="6"/>
  <c r="AK68" i="6"/>
  <c r="AK84" i="6"/>
  <c r="AK96" i="6"/>
  <c r="AK85" i="6"/>
  <c r="AK70" i="6"/>
  <c r="AK86" i="6"/>
  <c r="AK67" i="6"/>
  <c r="AK103" i="6"/>
  <c r="AP71" i="6"/>
  <c r="AC111" i="6"/>
  <c r="AC122" i="6"/>
  <c r="AC146" i="6"/>
  <c r="AC164" i="6"/>
  <c r="AC152" i="6"/>
  <c r="AC176" i="6"/>
  <c r="AC169" i="6"/>
  <c r="AC119" i="6"/>
  <c r="AC128" i="6"/>
  <c r="AC121" i="6"/>
  <c r="AC163" i="6"/>
  <c r="AC129" i="6"/>
  <c r="AC158" i="6"/>
  <c r="AC150" i="6"/>
  <c r="AC143" i="6"/>
  <c r="AC135" i="6"/>
  <c r="AC116" i="6"/>
  <c r="AC180" i="6"/>
  <c r="AC123" i="6"/>
  <c r="AC133" i="6"/>
  <c r="AC124" i="6"/>
  <c r="AC132" i="6"/>
  <c r="AC177" i="6"/>
  <c r="AC131" i="6"/>
  <c r="AC138" i="6"/>
  <c r="AC162" i="6"/>
  <c r="AC148" i="6"/>
  <c r="AC149" i="6"/>
  <c r="AC168" i="6"/>
  <c r="AC114" i="6"/>
  <c r="AC185" i="6"/>
  <c r="AC139" i="6"/>
  <c r="AC120" i="6"/>
  <c r="AC144" i="6"/>
  <c r="AC137" i="6"/>
  <c r="AC181" i="6"/>
  <c r="AC157" i="6"/>
  <c r="AC174" i="6"/>
  <c r="AC166" i="6"/>
  <c r="AC125" i="6"/>
  <c r="AC155" i="6"/>
  <c r="AC175" i="6"/>
  <c r="AC118" i="6"/>
  <c r="AC161" i="6"/>
  <c r="AC171" i="6"/>
  <c r="AC140" i="6"/>
  <c r="AC147" i="6"/>
  <c r="AC141" i="6"/>
  <c r="AC113" i="6"/>
  <c r="AC154" i="6"/>
  <c r="AC178" i="6"/>
  <c r="AC165" i="6"/>
  <c r="AC167" i="6"/>
  <c r="AC184" i="6"/>
  <c r="AC130" i="6"/>
  <c r="AC117" i="6"/>
  <c r="AC183" i="6"/>
  <c r="AC136" i="6"/>
  <c r="AC160" i="6"/>
  <c r="AC153" i="6"/>
  <c r="AC127" i="6"/>
  <c r="AC156" i="6"/>
  <c r="AC112" i="6"/>
  <c r="AC182" i="6"/>
  <c r="AC145" i="6"/>
  <c r="AC173" i="6"/>
  <c r="AC126" i="6"/>
  <c r="AC134" i="6"/>
  <c r="AC179" i="6"/>
  <c r="AC115" i="6"/>
  <c r="AC172" i="6"/>
  <c r="AC159" i="6"/>
  <c r="AC151" i="6"/>
  <c r="AC170" i="6"/>
  <c r="AC142" i="6"/>
  <c r="AR64" i="6"/>
  <c r="AR63" i="6"/>
  <c r="AR90" i="6"/>
  <c r="AR104" i="6"/>
  <c r="AQ108" i="6"/>
  <c r="AQ83" i="6"/>
  <c r="AQ67" i="6"/>
  <c r="AQ51" i="6"/>
  <c r="Q67" i="3"/>
  <c r="Q69" i="3"/>
  <c r="AM55" i="6"/>
  <c r="Y63" i="6"/>
  <c r="Y70" i="6"/>
  <c r="Y75" i="6"/>
  <c r="Y101" i="6"/>
  <c r="Y57" i="6"/>
  <c r="Y79" i="6"/>
  <c r="Y92" i="6"/>
  <c r="Y109" i="6"/>
  <c r="Y82" i="6"/>
  <c r="Y108" i="6"/>
  <c r="Y104" i="6"/>
  <c r="Y97" i="6"/>
  <c r="Y99" i="6"/>
  <c r="Y90" i="6"/>
  <c r="Y88" i="6"/>
  <c r="Y91" i="6"/>
  <c r="Y62" i="6"/>
  <c r="Y84" i="6"/>
  <c r="Y85" i="6"/>
  <c r="Y95" i="6"/>
  <c r="Y87" i="6"/>
  <c r="Y78" i="6"/>
  <c r="Y60" i="6"/>
  <c r="Y71" i="6"/>
  <c r="Y51" i="6"/>
  <c r="Y103" i="6"/>
  <c r="Y106" i="6"/>
  <c r="Y105" i="6"/>
  <c r="Y107" i="6"/>
  <c r="Y98" i="6"/>
  <c r="Y100" i="6"/>
  <c r="Y73" i="6"/>
  <c r="Y77" i="6"/>
  <c r="Y53" i="6"/>
  <c r="Y86" i="6"/>
  <c r="Y61" i="6"/>
  <c r="Y56" i="6"/>
  <c r="Z56" i="6" s="1"/>
  <c r="Y93" i="6"/>
  <c r="Y58" i="6"/>
  <c r="Y102" i="6"/>
  <c r="Z102" i="6" s="1"/>
  <c r="Y59" i="6"/>
  <c r="Y72" i="6"/>
  <c r="Y52" i="6"/>
  <c r="Y81" i="6"/>
  <c r="Y67" i="6"/>
  <c r="Y69" i="6"/>
  <c r="Y96" i="6"/>
  <c r="Y89" i="6"/>
  <c r="Y94" i="6"/>
  <c r="Y74" i="6"/>
  <c r="Y64" i="6"/>
  <c r="Y55" i="6"/>
  <c r="Y66" i="6"/>
  <c r="Y68" i="6"/>
  <c r="Y50" i="6"/>
  <c r="Y80" i="6"/>
  <c r="Y110" i="6"/>
  <c r="Y54" i="6"/>
  <c r="Y76" i="6"/>
  <c r="Y65" i="6"/>
  <c r="Y83" i="6"/>
  <c r="AP59" i="6"/>
  <c r="AR54" i="6"/>
  <c r="AR105" i="6"/>
  <c r="AR50" i="6"/>
  <c r="AR53" i="6"/>
  <c r="AQ99" i="6"/>
  <c r="AQ55" i="6"/>
  <c r="AQ95" i="6"/>
  <c r="AQ91" i="6"/>
  <c r="T158" i="6"/>
  <c r="T156" i="6"/>
  <c r="T159" i="6"/>
  <c r="T145" i="6"/>
  <c r="T130" i="6"/>
  <c r="T135" i="6"/>
  <c r="T137" i="6"/>
  <c r="T141" i="6"/>
  <c r="T163" i="6"/>
  <c r="T123" i="6"/>
  <c r="T133" i="6"/>
  <c r="T164" i="6"/>
  <c r="T185" i="6"/>
  <c r="T150" i="6"/>
  <c r="T138" i="6"/>
  <c r="T146" i="6"/>
  <c r="T170" i="6"/>
  <c r="T111" i="6"/>
  <c r="T175" i="6"/>
  <c r="T161" i="6"/>
  <c r="T128" i="6"/>
  <c r="T112" i="6"/>
  <c r="T151" i="6"/>
  <c r="T171" i="6"/>
  <c r="T149" i="6"/>
  <c r="T152" i="6"/>
  <c r="T154" i="6"/>
  <c r="T157" i="6"/>
  <c r="T176" i="6"/>
  <c r="T180" i="6"/>
  <c r="T131" i="6"/>
  <c r="T179" i="6"/>
  <c r="T120" i="6"/>
  <c r="T114" i="6"/>
  <c r="T122" i="6"/>
  <c r="T183" i="6"/>
  <c r="T121" i="6"/>
  <c r="T127" i="6"/>
  <c r="T113" i="6"/>
  <c r="T177" i="6"/>
  <c r="T166" i="6"/>
  <c r="T172" i="6"/>
  <c r="T167" i="6"/>
  <c r="T139" i="6"/>
  <c r="T181" i="6"/>
  <c r="T144" i="6"/>
  <c r="T118" i="6"/>
  <c r="T125" i="6"/>
  <c r="T162" i="6"/>
  <c r="T182" i="6"/>
  <c r="T142" i="6"/>
  <c r="T132" i="6"/>
  <c r="T136" i="6"/>
  <c r="T140" i="6"/>
  <c r="T126" i="6"/>
  <c r="T124" i="6"/>
  <c r="T119" i="6"/>
  <c r="T143" i="6"/>
  <c r="T129" i="6"/>
  <c r="T148" i="6"/>
  <c r="T147" i="6"/>
  <c r="T155" i="6"/>
  <c r="T169" i="6"/>
  <c r="T173" i="6"/>
  <c r="T115" i="6"/>
  <c r="T153" i="6"/>
  <c r="T174" i="6"/>
  <c r="T165" i="6"/>
  <c r="T178" i="6"/>
  <c r="T117" i="6"/>
  <c r="T184" i="6"/>
  <c r="T134" i="6"/>
  <c r="T160" i="6"/>
  <c r="T116" i="6"/>
  <c r="T168" i="6"/>
  <c r="AM108" i="6"/>
  <c r="X69" i="3"/>
  <c r="X67" i="3"/>
  <c r="S118" i="6"/>
  <c r="S184" i="6"/>
  <c r="S146" i="6"/>
  <c r="S181" i="6"/>
  <c r="S141" i="6"/>
  <c r="S174" i="6"/>
  <c r="S165" i="6"/>
  <c r="S170" i="6"/>
  <c r="S132" i="6"/>
  <c r="S152" i="6"/>
  <c r="S117" i="6"/>
  <c r="S125" i="6"/>
  <c r="S145" i="6"/>
  <c r="S119" i="6"/>
  <c r="S157" i="6"/>
  <c r="S139" i="6"/>
  <c r="S160" i="6"/>
  <c r="S127" i="6"/>
  <c r="S148" i="6"/>
  <c r="S112" i="6"/>
  <c r="S182" i="6"/>
  <c r="S161" i="6"/>
  <c r="S167" i="6"/>
  <c r="S134" i="6"/>
  <c r="S136" i="6"/>
  <c r="S143" i="6"/>
  <c r="S122" i="6"/>
  <c r="S168" i="6"/>
  <c r="S114" i="6"/>
  <c r="S177" i="6"/>
  <c r="S183" i="6"/>
  <c r="S133" i="6"/>
  <c r="S138" i="6"/>
  <c r="S159" i="6"/>
  <c r="S124" i="6"/>
  <c r="S164" i="6"/>
  <c r="S155" i="6"/>
  <c r="S113" i="6"/>
  <c r="S176" i="6"/>
  <c r="S121" i="6"/>
  <c r="S142" i="6"/>
  <c r="S128" i="6"/>
  <c r="S135" i="6"/>
  <c r="S115" i="6"/>
  <c r="S140" i="6"/>
  <c r="S163" i="6"/>
  <c r="S150" i="6"/>
  <c r="S173" i="6"/>
  <c r="S175" i="6"/>
  <c r="S137" i="6"/>
  <c r="S185" i="6"/>
  <c r="S120" i="6"/>
  <c r="S130" i="6"/>
  <c r="S162" i="6"/>
  <c r="S156" i="6"/>
  <c r="S180" i="6"/>
  <c r="S149" i="6"/>
  <c r="S154" i="6"/>
  <c r="S131" i="6"/>
  <c r="S153" i="6"/>
  <c r="S158" i="6"/>
  <c r="S171" i="6"/>
  <c r="S129" i="6"/>
  <c r="S178" i="6"/>
  <c r="S172" i="6"/>
  <c r="S179" i="6"/>
  <c r="S144" i="6"/>
  <c r="S151" i="6"/>
  <c r="S147" i="6"/>
  <c r="S169" i="6"/>
  <c r="S123" i="6"/>
  <c r="S166" i="6"/>
  <c r="S111" i="6"/>
  <c r="S116" i="6"/>
  <c r="S126" i="6"/>
  <c r="AR87" i="6"/>
  <c r="AR94" i="6"/>
  <c r="AR86" i="6"/>
  <c r="AR91" i="6"/>
  <c r="AQ61" i="6"/>
  <c r="AQ59" i="6"/>
  <c r="AQ84" i="6"/>
  <c r="AQ62" i="6"/>
  <c r="AF167" i="6"/>
  <c r="AF122" i="6"/>
  <c r="AF112" i="6"/>
  <c r="AF117" i="6"/>
  <c r="AF141" i="6"/>
  <c r="AF144" i="6"/>
  <c r="AF113" i="6"/>
  <c r="AF161" i="6"/>
  <c r="AF168" i="6"/>
  <c r="AF183" i="6"/>
  <c r="AF143" i="6"/>
  <c r="AF171" i="6"/>
  <c r="AF155" i="6"/>
  <c r="AF128" i="6"/>
  <c r="AF134" i="6"/>
  <c r="AF135" i="6"/>
  <c r="AF164" i="6"/>
  <c r="AF160" i="6"/>
  <c r="AF133" i="6"/>
  <c r="AF157" i="6"/>
  <c r="AF176" i="6"/>
  <c r="AF118" i="6"/>
  <c r="AF177" i="6"/>
  <c r="AF184" i="6"/>
  <c r="AF119" i="6"/>
  <c r="AF126" i="6"/>
  <c r="AF148" i="6"/>
  <c r="AF123" i="6"/>
  <c r="AF152" i="6"/>
  <c r="AF150" i="6"/>
  <c r="AF120" i="6"/>
  <c r="AF129" i="6"/>
  <c r="AF138" i="6"/>
  <c r="AF149" i="6"/>
  <c r="AF173" i="6"/>
  <c r="AF159" i="6"/>
  <c r="AF139" i="6"/>
  <c r="AF115" i="6"/>
  <c r="AF170" i="6"/>
  <c r="AF153" i="6"/>
  <c r="AF169" i="6"/>
  <c r="AF180" i="6"/>
  <c r="AF163" i="6"/>
  <c r="AF130" i="6"/>
  <c r="AF162" i="6"/>
  <c r="AF132" i="6"/>
  <c r="AF114" i="6"/>
  <c r="AF165" i="6"/>
  <c r="AF142" i="6"/>
  <c r="AF156" i="6"/>
  <c r="AF131" i="6"/>
  <c r="AF172" i="6"/>
  <c r="AF146" i="6"/>
  <c r="AF111" i="6"/>
  <c r="AF166" i="6"/>
  <c r="AF154" i="6"/>
  <c r="AF175" i="6"/>
  <c r="AF185" i="6"/>
  <c r="AF140" i="6"/>
  <c r="AF179" i="6"/>
  <c r="AF116" i="6"/>
  <c r="AF137" i="6"/>
  <c r="AF136" i="6"/>
  <c r="AF147" i="6"/>
  <c r="AF174" i="6"/>
  <c r="AF127" i="6"/>
  <c r="AF178" i="6"/>
  <c r="AF145" i="6"/>
  <c r="AF182" i="6"/>
  <c r="AF125" i="6"/>
  <c r="AF181" i="6"/>
  <c r="AF158" i="6"/>
  <c r="AF121" i="6"/>
  <c r="AF124" i="6"/>
  <c r="AF151" i="6"/>
  <c r="AM106" i="6"/>
  <c r="AM83" i="6"/>
  <c r="AO62" i="6"/>
  <c r="AP110" i="6"/>
  <c r="AP63" i="6"/>
  <c r="AE127" i="6"/>
  <c r="AE119" i="6"/>
  <c r="AE184" i="6"/>
  <c r="AE114" i="6"/>
  <c r="AE170" i="6"/>
  <c r="AE149" i="6"/>
  <c r="AE157" i="6"/>
  <c r="AE161" i="6"/>
  <c r="AE122" i="6"/>
  <c r="AE158" i="6"/>
  <c r="AE171" i="6"/>
  <c r="AE180" i="6"/>
  <c r="AE183" i="6"/>
  <c r="AE144" i="6"/>
  <c r="AE117" i="6"/>
  <c r="AE132" i="6"/>
  <c r="AE126" i="6"/>
  <c r="AE166" i="6"/>
  <c r="AE147" i="6"/>
  <c r="AE139" i="6"/>
  <c r="AE168" i="6"/>
  <c r="AE113" i="6"/>
  <c r="AE136" i="6"/>
  <c r="AE169" i="6"/>
  <c r="AE143" i="6"/>
  <c r="AE135" i="6"/>
  <c r="AE177" i="6"/>
  <c r="AE130" i="6"/>
  <c r="AE165" i="6"/>
  <c r="AE173" i="6"/>
  <c r="AE121" i="6"/>
  <c r="AE138" i="6"/>
  <c r="AE125" i="6"/>
  <c r="AE118" i="6"/>
  <c r="AE182" i="6"/>
  <c r="AE152" i="6"/>
  <c r="AE148" i="6"/>
  <c r="AE176" i="6"/>
  <c r="AE140" i="6"/>
  <c r="AE163" i="6"/>
  <c r="AE178" i="6"/>
  <c r="AE172" i="6"/>
  <c r="AE129" i="6"/>
  <c r="AE115" i="6"/>
  <c r="AE185" i="6"/>
  <c r="AE124" i="6"/>
  <c r="AE159" i="6"/>
  <c r="AE151" i="6"/>
  <c r="AE137" i="6"/>
  <c r="AE146" i="6"/>
  <c r="AE111" i="6"/>
  <c r="AE181" i="6"/>
  <c r="AE134" i="6"/>
  <c r="AE112" i="6"/>
  <c r="AE154" i="6"/>
  <c r="AE133" i="6"/>
  <c r="AE141" i="6"/>
  <c r="AE128" i="6"/>
  <c r="AE120" i="6"/>
  <c r="AE156" i="6"/>
  <c r="AE155" i="6"/>
  <c r="AE164" i="6"/>
  <c r="AE145" i="6"/>
  <c r="AE142" i="6"/>
  <c r="AE179" i="6"/>
  <c r="AE116" i="6"/>
  <c r="AE174" i="6"/>
  <c r="AE167" i="6"/>
  <c r="AE131" i="6"/>
  <c r="AE123" i="6"/>
  <c r="AE160" i="6"/>
  <c r="AE175" i="6"/>
  <c r="AE150" i="6"/>
  <c r="AE153" i="6"/>
  <c r="AE162" i="6"/>
  <c r="AR71" i="6"/>
  <c r="AR101" i="6"/>
  <c r="AR82" i="6"/>
  <c r="AR72" i="6"/>
  <c r="AQ103" i="6"/>
  <c r="AQ106" i="6"/>
  <c r="AQ50" i="6"/>
  <c r="AQ100" i="6"/>
  <c r="AM94" i="6"/>
  <c r="AS80" i="6"/>
  <c r="AS64" i="6"/>
  <c r="AP51" i="6"/>
  <c r="AP76" i="6"/>
  <c r="AR110" i="6"/>
  <c r="AR52" i="6"/>
  <c r="AR107" i="6"/>
  <c r="AR70" i="6"/>
  <c r="AQ74" i="6"/>
  <c r="AQ98" i="6"/>
  <c r="AQ68" i="6"/>
  <c r="AQ92" i="6"/>
  <c r="K82" i="3"/>
  <c r="L78" i="3"/>
  <c r="AO58" i="6"/>
  <c r="AP82" i="6"/>
  <c r="AP54" i="6"/>
  <c r="AP97" i="6"/>
  <c r="AR103" i="6"/>
  <c r="AR57" i="6"/>
  <c r="AR74" i="6"/>
  <c r="AR68" i="6"/>
  <c r="AQ57" i="6"/>
  <c r="AQ97" i="6"/>
  <c r="AQ52" i="6"/>
  <c r="AM107" i="6"/>
  <c r="AS76" i="6"/>
  <c r="AS60" i="6"/>
  <c r="I83" i="3"/>
  <c r="W82" i="3"/>
  <c r="W83" i="3" s="1"/>
  <c r="AO102" i="6"/>
  <c r="AO82" i="6"/>
  <c r="AP57" i="6"/>
  <c r="AP103" i="6"/>
  <c r="U67" i="3"/>
  <c r="U69" i="3"/>
  <c r="AR77" i="6"/>
  <c r="AR99" i="6"/>
  <c r="AR89" i="6"/>
  <c r="AR66" i="6"/>
  <c r="AQ72" i="6"/>
  <c r="AQ64" i="6"/>
  <c r="AQ78" i="6"/>
  <c r="V69" i="3"/>
  <c r="V67" i="3"/>
  <c r="AM63" i="6"/>
  <c r="AM50" i="6"/>
  <c r="U153" i="6"/>
  <c r="U181" i="6"/>
  <c r="U135" i="6"/>
  <c r="U148" i="6"/>
  <c r="U123" i="6"/>
  <c r="U173" i="6"/>
  <c r="U183" i="6"/>
  <c r="U170" i="6"/>
  <c r="U131" i="6"/>
  <c r="U136" i="6"/>
  <c r="U122" i="6"/>
  <c r="U146" i="6"/>
  <c r="U166" i="6"/>
  <c r="U112" i="6"/>
  <c r="U176" i="6"/>
  <c r="U177" i="6"/>
  <c r="U118" i="6"/>
  <c r="U142" i="6"/>
  <c r="U155" i="6"/>
  <c r="U157" i="6"/>
  <c r="U129" i="6"/>
  <c r="U156" i="6"/>
  <c r="U169" i="6"/>
  <c r="U125" i="6"/>
  <c r="U127" i="6"/>
  <c r="U164" i="6"/>
  <c r="U121" i="6"/>
  <c r="U161" i="6"/>
  <c r="U152" i="6"/>
  <c r="U116" i="6"/>
  <c r="U124" i="6"/>
  <c r="U141" i="6"/>
  <c r="U113" i="6"/>
  <c r="U128" i="6"/>
  <c r="U138" i="6"/>
  <c r="U162" i="6"/>
  <c r="U149" i="6"/>
  <c r="U182" i="6"/>
  <c r="U115" i="6"/>
  <c r="U114" i="6"/>
  <c r="U159" i="6"/>
  <c r="U134" i="6"/>
  <c r="U158" i="6"/>
  <c r="U163" i="6"/>
  <c r="U117" i="6"/>
  <c r="U167" i="6"/>
  <c r="U172" i="6"/>
  <c r="U185" i="6"/>
  <c r="U168" i="6"/>
  <c r="U165" i="6"/>
  <c r="U180" i="6"/>
  <c r="U137" i="6"/>
  <c r="U143" i="6"/>
  <c r="U144" i="6"/>
  <c r="U132" i="6"/>
  <c r="U140" i="6"/>
  <c r="U179" i="6"/>
  <c r="U151" i="6"/>
  <c r="U175" i="6"/>
  <c r="U154" i="6"/>
  <c r="U178" i="6"/>
  <c r="U171" i="6"/>
  <c r="U120" i="6"/>
  <c r="U145" i="6"/>
  <c r="U130" i="6"/>
  <c r="U119" i="6"/>
  <c r="U150" i="6"/>
  <c r="U174" i="6"/>
  <c r="U184" i="6"/>
  <c r="U139" i="6"/>
  <c r="U111" i="6"/>
  <c r="U126" i="6"/>
  <c r="U133" i="6"/>
  <c r="U160" i="6"/>
  <c r="U147" i="6"/>
  <c r="AS106" i="6"/>
  <c r="AS90" i="6"/>
  <c r="T82" i="3"/>
  <c r="T83" i="3" s="1"/>
  <c r="F83" i="3"/>
  <c r="AO80" i="6"/>
  <c r="AP70" i="6"/>
  <c r="AP85" i="6"/>
  <c r="AR106" i="6"/>
  <c r="AR69" i="6"/>
  <c r="AR80" i="6"/>
  <c r="AQ82" i="6"/>
  <c r="AQ88" i="6"/>
  <c r="AQ102" i="6"/>
  <c r="P69" i="3"/>
  <c r="P67" i="3"/>
  <c r="R67" i="3"/>
  <c r="R69" i="3"/>
  <c r="AM104" i="6"/>
  <c r="AM110" i="6"/>
  <c r="AM89" i="6"/>
  <c r="AG131" i="6"/>
  <c r="AG143" i="6"/>
  <c r="AG168" i="6"/>
  <c r="AG154" i="6"/>
  <c r="AG147" i="6"/>
  <c r="AG134" i="6"/>
  <c r="AG120" i="6"/>
  <c r="AG144" i="6"/>
  <c r="AG135" i="6"/>
  <c r="AG138" i="6"/>
  <c r="AG172" i="6"/>
  <c r="AG174" i="6"/>
  <c r="AG155" i="6"/>
  <c r="AG117" i="6"/>
  <c r="AG137" i="6"/>
  <c r="AG113" i="6"/>
  <c r="AG145" i="6"/>
  <c r="AG129" i="6"/>
  <c r="AG179" i="6"/>
  <c r="AG181" i="6"/>
  <c r="AG162" i="6"/>
  <c r="AG148" i="6"/>
  <c r="AG150" i="6"/>
  <c r="AG114" i="6"/>
  <c r="AG184" i="6"/>
  <c r="AG170" i="6"/>
  <c r="AG126" i="6"/>
  <c r="AG136" i="6"/>
  <c r="AG160" i="6"/>
  <c r="AG151" i="6"/>
  <c r="AG180" i="6"/>
  <c r="AG153" i="6"/>
  <c r="AG112" i="6"/>
  <c r="AG115" i="6"/>
  <c r="AG139" i="6"/>
  <c r="AG140" i="6"/>
  <c r="AG123" i="6"/>
  <c r="AG173" i="6"/>
  <c r="AG127" i="6"/>
  <c r="AG111" i="6"/>
  <c r="AG183" i="6"/>
  <c r="AG166" i="6"/>
  <c r="AG125" i="6"/>
  <c r="AG178" i="6"/>
  <c r="AG164" i="6"/>
  <c r="AG159" i="6"/>
  <c r="AG142" i="6"/>
  <c r="AG130" i="6"/>
  <c r="AG122" i="6"/>
  <c r="AG124" i="6"/>
  <c r="AG171" i="6"/>
  <c r="AG169" i="6"/>
  <c r="AG152" i="6"/>
  <c r="AG176" i="6"/>
  <c r="AG167" i="6"/>
  <c r="AG118" i="6"/>
  <c r="AG161" i="6"/>
  <c r="AG128" i="6"/>
  <c r="AG175" i="6"/>
  <c r="AG177" i="6"/>
  <c r="AG156" i="6"/>
  <c r="AG182" i="6"/>
  <c r="AG133" i="6"/>
  <c r="AG165" i="6"/>
  <c r="AG149" i="6"/>
  <c r="AG121" i="6"/>
  <c r="AG158" i="6"/>
  <c r="AG163" i="6"/>
  <c r="AG116" i="6"/>
  <c r="AG119" i="6"/>
  <c r="AG141" i="6"/>
  <c r="AG185" i="6"/>
  <c r="AG146" i="6"/>
  <c r="AG132" i="6"/>
  <c r="AG157" i="6"/>
  <c r="AS72" i="6"/>
  <c r="AS56" i="6"/>
  <c r="Q82" i="3"/>
  <c r="Q83" i="3" s="1"/>
  <c r="C83" i="3"/>
  <c r="AO81" i="6"/>
  <c r="AP108" i="6"/>
  <c r="AP74" i="6"/>
  <c r="AP75" i="6"/>
  <c r="AP58" i="6"/>
  <c r="AR65" i="6"/>
  <c r="AR97" i="6"/>
  <c r="AR78" i="6"/>
  <c r="AQ90" i="6"/>
  <c r="AQ70" i="6"/>
  <c r="AQ54" i="6"/>
  <c r="AQ96" i="6"/>
  <c r="S67" i="3"/>
  <c r="S69" i="3"/>
  <c r="W67" i="3"/>
  <c r="W69" i="3"/>
  <c r="AM84" i="6"/>
  <c r="AM58" i="6"/>
  <c r="Y71" i="3"/>
  <c r="Y72" i="3" s="1"/>
  <c r="K72" i="3"/>
  <c r="AS67" i="6"/>
  <c r="AS81" i="6"/>
  <c r="AN73" i="6"/>
  <c r="AN53" i="6"/>
  <c r="AN93" i="6"/>
  <c r="V82" i="3"/>
  <c r="V83" i="3" s="1"/>
  <c r="H83" i="3"/>
  <c r="AO66" i="6"/>
  <c r="AP72" i="6"/>
  <c r="AP73" i="6"/>
  <c r="Y56" i="3"/>
  <c r="Y58" i="3"/>
  <c r="AR108" i="6"/>
  <c r="AR79" i="6"/>
  <c r="AR76" i="6"/>
  <c r="AQ93" i="6"/>
  <c r="AQ94" i="6"/>
  <c r="AQ81" i="6"/>
  <c r="AQ76" i="6"/>
  <c r="T67" i="3"/>
  <c r="T69" i="3"/>
  <c r="AM87" i="6"/>
  <c r="AM99" i="6"/>
  <c r="AS65" i="6"/>
  <c r="AS92" i="6"/>
  <c r="AN51" i="6"/>
  <c r="AN89" i="6"/>
  <c r="AN109" i="6"/>
  <c r="AN101" i="6"/>
  <c r="S82" i="3"/>
  <c r="S83" i="3" s="1"/>
  <c r="E83" i="3"/>
  <c r="AO64" i="6"/>
  <c r="AO94" i="6"/>
  <c r="AP92" i="6"/>
  <c r="AR95" i="6"/>
  <c r="AR100" i="6"/>
  <c r="AR84" i="6"/>
  <c r="AR55" i="6"/>
  <c r="AQ86" i="6"/>
  <c r="AQ105" i="6"/>
  <c r="AQ101" i="6"/>
  <c r="AQ79" i="6"/>
  <c r="AM79" i="6"/>
  <c r="AM82" i="6"/>
  <c r="AM92" i="6"/>
  <c r="AS63" i="6"/>
  <c r="AS109" i="6"/>
  <c r="AS93" i="6"/>
  <c r="AS77" i="6"/>
  <c r="K114" i="3"/>
  <c r="K102" i="3"/>
  <c r="L102" i="3" s="1"/>
  <c r="AN87" i="6"/>
  <c r="AN105" i="6"/>
  <c r="AN57" i="6"/>
  <c r="R82" i="3"/>
  <c r="R83" i="3" s="1"/>
  <c r="D83" i="3"/>
  <c r="AO59" i="6"/>
  <c r="AO101" i="6"/>
  <c r="AP95" i="6"/>
  <c r="AP94" i="6"/>
  <c r="AP109" i="6"/>
  <c r="AP99" i="6"/>
  <c r="AR109" i="6"/>
  <c r="AR81" i="6"/>
  <c r="AR67" i="6"/>
  <c r="AR58" i="6"/>
  <c r="AQ80" i="6"/>
  <c r="AQ104" i="6"/>
  <c r="AQ85" i="6"/>
  <c r="AQ77" i="6"/>
  <c r="AM69" i="6"/>
  <c r="AM61" i="6"/>
  <c r="AM95" i="6"/>
  <c r="AS61" i="6"/>
  <c r="AS107" i="6"/>
  <c r="AS91" i="6"/>
  <c r="AS62" i="6"/>
  <c r="J89" i="3"/>
  <c r="J93" i="3" s="1"/>
  <c r="H89" i="3"/>
  <c r="H93" i="3" s="1"/>
  <c r="G89" i="3"/>
  <c r="G93" i="3" s="1"/>
  <c r="D89" i="3"/>
  <c r="D93" i="3" s="1"/>
  <c r="E89" i="3"/>
  <c r="E93" i="3" s="1"/>
  <c r="F89" i="3"/>
  <c r="F93" i="3" s="1"/>
  <c r="B89" i="3"/>
  <c r="B93" i="3" s="1"/>
  <c r="C89" i="3"/>
  <c r="C93" i="3" s="1"/>
  <c r="I89" i="3"/>
  <c r="I93" i="3" s="1"/>
  <c r="K89" i="3"/>
  <c r="AN85" i="6"/>
  <c r="AN83" i="6"/>
  <c r="AN63" i="6"/>
  <c r="AN107" i="6"/>
  <c r="P82" i="3"/>
  <c r="P83" i="3" s="1"/>
  <c r="B83" i="3"/>
  <c r="AO73" i="6"/>
  <c r="AO57" i="6"/>
  <c r="AP80" i="6"/>
  <c r="AR73" i="6"/>
  <c r="AR85" i="6"/>
  <c r="AR93" i="6"/>
  <c r="AR96" i="6"/>
  <c r="AQ89" i="6"/>
  <c r="AQ109" i="6"/>
  <c r="AQ73" i="6"/>
  <c r="AQ107" i="6"/>
  <c r="K123" i="3"/>
  <c r="AH304" i="5"/>
  <c r="AH510" i="5"/>
  <c r="AH204" i="5"/>
  <c r="AH68" i="5"/>
  <c r="AH453" i="5"/>
  <c r="AH395" i="5"/>
  <c r="AH129" i="5"/>
  <c r="AH231" i="5"/>
  <c r="AH21" i="5"/>
  <c r="AT158" i="6" l="1"/>
  <c r="AT181" i="6"/>
  <c r="AT129" i="6"/>
  <c r="AT172" i="6"/>
  <c r="AT141" i="6"/>
  <c r="AT168" i="6"/>
  <c r="AT165" i="6"/>
  <c r="AT116" i="6"/>
  <c r="AT123" i="6"/>
  <c r="AT144" i="6"/>
  <c r="AT153" i="6"/>
  <c r="AT162" i="6"/>
  <c r="AT128" i="6"/>
  <c r="AT32" i="6"/>
  <c r="AT113" i="6"/>
  <c r="AT185" i="6"/>
  <c r="AT127" i="6"/>
  <c r="AT115" i="6"/>
  <c r="AT126" i="6"/>
  <c r="AT149" i="6"/>
  <c r="AT131" i="6"/>
  <c r="AT177" i="6"/>
  <c r="AT166" i="6"/>
  <c r="AT154" i="6"/>
  <c r="AT139" i="6"/>
  <c r="AT114" i="6"/>
  <c r="AT184" i="6"/>
  <c r="AP21" i="6"/>
  <c r="AQ34" i="6"/>
  <c r="AT159" i="6"/>
  <c r="AT142" i="6"/>
  <c r="AT147" i="6"/>
  <c r="AT175" i="6"/>
  <c r="AT130" i="6"/>
  <c r="AT137" i="6"/>
  <c r="AT119" i="6"/>
  <c r="AT183" i="6"/>
  <c r="AT122" i="6"/>
  <c r="AQ37" i="6"/>
  <c r="AT118" i="6"/>
  <c r="AT180" i="6"/>
  <c r="AT125" i="6"/>
  <c r="AT163" i="6"/>
  <c r="AT132" i="6"/>
  <c r="AP41" i="6"/>
  <c r="AQ21" i="6"/>
  <c r="AP16" i="6"/>
  <c r="AT13" i="6"/>
  <c r="AT148" i="6"/>
  <c r="AQ35" i="6"/>
  <c r="AU36" i="6"/>
  <c r="AT176" i="6"/>
  <c r="AT156" i="6"/>
  <c r="AT145" i="6"/>
  <c r="AT121" i="6"/>
  <c r="AQ32" i="6"/>
  <c r="AT138" i="6"/>
  <c r="AU42" i="6"/>
  <c r="AT178" i="6"/>
  <c r="AT124" i="6"/>
  <c r="AU41" i="6"/>
  <c r="AU32" i="6"/>
  <c r="AP30" i="6"/>
  <c r="AP6" i="6"/>
  <c r="AT30" i="6"/>
  <c r="AP38" i="6"/>
  <c r="AT151" i="6"/>
  <c r="AT120" i="6"/>
  <c r="AT182" i="6"/>
  <c r="AT133" i="6"/>
  <c r="AT161" i="6"/>
  <c r="AT150" i="6"/>
  <c r="AQ43" i="6"/>
  <c r="AT146" i="6"/>
  <c r="AT160" i="6"/>
  <c r="AU40" i="6"/>
  <c r="AP9" i="6"/>
  <c r="AP47" i="6"/>
  <c r="AT167" i="6"/>
  <c r="AT143" i="6"/>
  <c r="AT164" i="6"/>
  <c r="AM20" i="6"/>
  <c r="AQ48" i="6"/>
  <c r="AT155" i="6"/>
  <c r="AU25" i="6"/>
  <c r="AU46" i="6"/>
  <c r="AU17" i="6"/>
  <c r="AU3" i="6"/>
  <c r="AQ45" i="6"/>
  <c r="AP23" i="6"/>
  <c r="AT42" i="6"/>
  <c r="AO41" i="6"/>
  <c r="AP32" i="6"/>
  <c r="AP42" i="6"/>
  <c r="AT49" i="6"/>
  <c r="AN39" i="6"/>
  <c r="AQ19" i="6"/>
  <c r="AQ28" i="6"/>
  <c r="AU34" i="6"/>
  <c r="AM33" i="6"/>
  <c r="AR16" i="6"/>
  <c r="AQ9" i="6"/>
  <c r="AU16" i="6"/>
  <c r="AT39" i="6"/>
  <c r="AQ24" i="6"/>
  <c r="AP8" i="6"/>
  <c r="AN43" i="6"/>
  <c r="AT10" i="6"/>
  <c r="AT7" i="6"/>
  <c r="AT33" i="6"/>
  <c r="AT157" i="6"/>
  <c r="AT135" i="6"/>
  <c r="AP25" i="6"/>
  <c r="AO35" i="6"/>
  <c r="AO42" i="6"/>
  <c r="AU45" i="6"/>
  <c r="AU6" i="6"/>
  <c r="AM18" i="6"/>
  <c r="AP12" i="6"/>
  <c r="AP5" i="6"/>
  <c r="AT18" i="6"/>
  <c r="AU48" i="6"/>
  <c r="AR21" i="6"/>
  <c r="AQ44" i="6"/>
  <c r="AQ47" i="6"/>
  <c r="AT152" i="6"/>
  <c r="AU21" i="6"/>
  <c r="AU47" i="6"/>
  <c r="AP3" i="6"/>
  <c r="AQ23" i="6"/>
  <c r="AT136" i="6"/>
  <c r="AU7" i="6"/>
  <c r="AU5" i="6"/>
  <c r="AP15" i="6"/>
  <c r="AP36" i="6"/>
  <c r="AU22" i="6"/>
  <c r="AU38" i="6"/>
  <c r="AT35" i="6"/>
  <c r="AT4" i="6"/>
  <c r="AT140" i="6"/>
  <c r="AU15" i="6"/>
  <c r="AU43" i="6"/>
  <c r="AU10" i="6"/>
  <c r="AM26" i="6"/>
  <c r="AU14" i="6"/>
  <c r="AT38" i="6"/>
  <c r="AQ29" i="6"/>
  <c r="AQ49" i="6"/>
  <c r="AM47" i="6"/>
  <c r="AP10" i="6"/>
  <c r="AT25" i="6"/>
  <c r="AM43" i="6"/>
  <c r="AR22" i="6"/>
  <c r="AO24" i="6"/>
  <c r="AM10" i="6"/>
  <c r="AM36" i="6"/>
  <c r="AQ42" i="6"/>
  <c r="AT15" i="6"/>
  <c r="AQ11" i="6"/>
  <c r="AQ39" i="6"/>
  <c r="AT12" i="6"/>
  <c r="AN37" i="6"/>
  <c r="AT41" i="6"/>
  <c r="AT36" i="6"/>
  <c r="AQ13" i="6"/>
  <c r="AQ20" i="6"/>
  <c r="AO20" i="6"/>
  <c r="AU49" i="6"/>
  <c r="AP34" i="6"/>
  <c r="AT22" i="6"/>
  <c r="AQ36" i="6"/>
  <c r="AQ38" i="6"/>
  <c r="AO19" i="6"/>
  <c r="AO8" i="6"/>
  <c r="AU29" i="6"/>
  <c r="AU18" i="6"/>
  <c r="AU9" i="6"/>
  <c r="AN15" i="6"/>
  <c r="AN38" i="6"/>
  <c r="AN4" i="6"/>
  <c r="AT8" i="6"/>
  <c r="AT19" i="6"/>
  <c r="AN21" i="6"/>
  <c r="AN6" i="6"/>
  <c r="AN9" i="6"/>
  <c r="AQ33" i="6"/>
  <c r="AP29" i="6"/>
  <c r="AP17" i="6"/>
  <c r="AP4" i="6"/>
  <c r="AN13" i="6"/>
  <c r="AN40" i="6"/>
  <c r="AT11" i="6"/>
  <c r="AT16" i="6"/>
  <c r="AO47" i="6"/>
  <c r="AO6" i="6"/>
  <c r="AP7" i="6"/>
  <c r="AN34" i="6"/>
  <c r="AN45" i="6"/>
  <c r="AT34" i="6"/>
  <c r="AP35" i="6"/>
  <c r="AP22" i="6"/>
  <c r="AN11" i="6"/>
  <c r="AT14" i="6"/>
  <c r="AQ16" i="6"/>
  <c r="AU31" i="6"/>
  <c r="AP14" i="6"/>
  <c r="AP48" i="6"/>
  <c r="AT28" i="6"/>
  <c r="AQ18" i="6"/>
  <c r="AQ7" i="6"/>
  <c r="AU11" i="6"/>
  <c r="AU20" i="6"/>
  <c r="AU35" i="6"/>
  <c r="AM29" i="6"/>
  <c r="AM15" i="6"/>
  <c r="AR48" i="6"/>
  <c r="AP26" i="6"/>
  <c r="AP40" i="6"/>
  <c r="AP45" i="6"/>
  <c r="AT21" i="6"/>
  <c r="AT37" i="6"/>
  <c r="AQ26" i="6"/>
  <c r="AO14" i="6"/>
  <c r="AO16" i="6"/>
  <c r="AU23" i="6"/>
  <c r="AU8" i="6"/>
  <c r="AM7" i="6"/>
  <c r="AM38" i="6"/>
  <c r="AR15" i="6"/>
  <c r="AR44" i="6"/>
  <c r="AP33" i="6"/>
  <c r="AP20" i="6"/>
  <c r="X200" i="6"/>
  <c r="X199" i="6"/>
  <c r="X195" i="6"/>
  <c r="X201" i="6"/>
  <c r="X198" i="6"/>
  <c r="X212" i="6"/>
  <c r="X194" i="6"/>
  <c r="X211" i="6"/>
  <c r="X193" i="6"/>
  <c r="X210" i="6"/>
  <c r="X192" i="6"/>
  <c r="X203" i="6"/>
  <c r="X209" i="6"/>
  <c r="X191" i="6"/>
  <c r="X208" i="6"/>
  <c r="X190" i="6"/>
  <c r="X207" i="6"/>
  <c r="X186" i="6"/>
  <c r="X197" i="6"/>
  <c r="X189" i="6"/>
  <c r="X206" i="6"/>
  <c r="X188" i="6"/>
  <c r="X205" i="6"/>
  <c r="X187" i="6"/>
  <c r="X204" i="6"/>
  <c r="X202" i="6"/>
  <c r="X196" i="6"/>
  <c r="AO18" i="6"/>
  <c r="AR38" i="6"/>
  <c r="AR30" i="6"/>
  <c r="AU115" i="6"/>
  <c r="AU118" i="6"/>
  <c r="AU172" i="6"/>
  <c r="AU161" i="6"/>
  <c r="AJ197" i="6"/>
  <c r="AJ203" i="6"/>
  <c r="AJ186" i="6"/>
  <c r="AJ202" i="6"/>
  <c r="AJ201" i="6"/>
  <c r="AJ200" i="6"/>
  <c r="AJ199" i="6"/>
  <c r="AJ198" i="6"/>
  <c r="AJ196" i="6"/>
  <c r="AJ212" i="6"/>
  <c r="AJ195" i="6"/>
  <c r="AJ211" i="6"/>
  <c r="AJ194" i="6"/>
  <c r="AJ190" i="6"/>
  <c r="AJ189" i="6"/>
  <c r="AJ188" i="6"/>
  <c r="AJ187" i="6"/>
  <c r="AJ192" i="6"/>
  <c r="AJ210" i="6"/>
  <c r="AJ191" i="6"/>
  <c r="AJ209" i="6"/>
  <c r="AJ193" i="6"/>
  <c r="AJ208" i="6"/>
  <c r="AJ207" i="6"/>
  <c r="AJ206" i="6"/>
  <c r="AJ205" i="6"/>
  <c r="AJ204" i="6"/>
  <c r="AQ22" i="6"/>
  <c r="AO26" i="6"/>
  <c r="AM46" i="6"/>
  <c r="AR6" i="6"/>
  <c r="AL6" i="5"/>
  <c r="AU150" i="6"/>
  <c r="AU135" i="6"/>
  <c r="AU120" i="6"/>
  <c r="AU112" i="6"/>
  <c r="AO27" i="6"/>
  <c r="AL11" i="5"/>
  <c r="AR11" i="6"/>
  <c r="AN7" i="6"/>
  <c r="AU170" i="6"/>
  <c r="AU155" i="6"/>
  <c r="AU139" i="6"/>
  <c r="AU167" i="6"/>
  <c r="AQ4" i="6"/>
  <c r="AQ14" i="6"/>
  <c r="AO36" i="6"/>
  <c r="AO33" i="6"/>
  <c r="AM25" i="6"/>
  <c r="AM44" i="6"/>
  <c r="AL9" i="5"/>
  <c r="AR9" i="6"/>
  <c r="AL7" i="5"/>
  <c r="AR7" i="6"/>
  <c r="AT44" i="6"/>
  <c r="AU162" i="6"/>
  <c r="AU173" i="6"/>
  <c r="AU157" i="6"/>
  <c r="AU124" i="6"/>
  <c r="AQ12" i="6"/>
  <c r="AO25" i="6"/>
  <c r="AO13" i="6"/>
  <c r="AO23" i="6"/>
  <c r="AU39" i="6"/>
  <c r="AM5" i="6"/>
  <c r="AM45" i="6"/>
  <c r="AR43" i="6"/>
  <c r="AR45" i="6"/>
  <c r="AL4" i="5"/>
  <c r="AR4" i="6"/>
  <c r="AP18" i="6"/>
  <c r="AN46" i="6"/>
  <c r="AN3" i="6"/>
  <c r="AT6" i="6"/>
  <c r="AT26" i="6"/>
  <c r="AU111" i="6"/>
  <c r="AU127" i="6"/>
  <c r="AU175" i="6"/>
  <c r="AU142" i="6"/>
  <c r="AQ25" i="6"/>
  <c r="AO44" i="6"/>
  <c r="AO38" i="6"/>
  <c r="AO37" i="6"/>
  <c r="AM31" i="6"/>
  <c r="AM16" i="6"/>
  <c r="AM23" i="6"/>
  <c r="AR34" i="6"/>
  <c r="AR33" i="6"/>
  <c r="AR19" i="6"/>
  <c r="AP49" i="6"/>
  <c r="AN29" i="6"/>
  <c r="AN18" i="6"/>
  <c r="AN19" i="6"/>
  <c r="AT46" i="6"/>
  <c r="AU179" i="6"/>
  <c r="AU116" i="6"/>
  <c r="AU166" i="6"/>
  <c r="AU148" i="6"/>
  <c r="AU160" i="6"/>
  <c r="AQ3" i="6"/>
  <c r="AO43" i="6"/>
  <c r="AO45" i="6"/>
  <c r="AO39" i="6"/>
  <c r="AM8" i="6"/>
  <c r="AM3" i="6"/>
  <c r="AM49" i="6"/>
  <c r="AR5" i="6"/>
  <c r="AL5" i="5"/>
  <c r="AR23" i="6"/>
  <c r="AR47" i="6"/>
  <c r="AP28" i="6"/>
  <c r="AP37" i="6"/>
  <c r="AN10" i="6"/>
  <c r="AN44" i="6"/>
  <c r="AU180" i="6"/>
  <c r="AU133" i="6"/>
  <c r="AU131" i="6"/>
  <c r="AU122" i="6"/>
  <c r="AU178" i="6"/>
  <c r="AO17" i="6"/>
  <c r="AO3" i="6"/>
  <c r="AU28" i="6"/>
  <c r="AM34" i="6"/>
  <c r="AM41" i="6"/>
  <c r="AR37" i="6"/>
  <c r="AR46" i="6"/>
  <c r="AR14" i="6"/>
  <c r="AP13" i="6"/>
  <c r="AN42" i="6"/>
  <c r="AN31" i="6"/>
  <c r="AN5" i="6"/>
  <c r="AT5" i="6"/>
  <c r="AU145" i="6"/>
  <c r="AU151" i="6"/>
  <c r="AU117" i="6"/>
  <c r="AU140" i="6"/>
  <c r="AU152" i="6"/>
  <c r="AI204" i="6"/>
  <c r="AI207" i="6"/>
  <c r="AI197" i="6"/>
  <c r="AI188" i="6"/>
  <c r="AI209" i="6"/>
  <c r="AI187" i="6"/>
  <c r="AI212" i="6"/>
  <c r="AI208" i="6"/>
  <c r="AI202" i="6"/>
  <c r="AI210" i="6"/>
  <c r="AI186" i="6"/>
  <c r="AI201" i="6"/>
  <c r="AI193" i="6"/>
  <c r="AI203" i="6"/>
  <c r="AI191" i="6"/>
  <c r="AI211" i="6"/>
  <c r="AI200" i="6"/>
  <c r="AI192" i="6"/>
  <c r="AI194" i="6"/>
  <c r="AI198" i="6"/>
  <c r="AI199" i="6"/>
  <c r="AI196" i="6"/>
  <c r="AI195" i="6"/>
  <c r="AI206" i="6"/>
  <c r="AI190" i="6"/>
  <c r="AI189" i="6"/>
  <c r="AI205" i="6"/>
  <c r="AQ8" i="6"/>
  <c r="AO21" i="6"/>
  <c r="AO48" i="6"/>
  <c r="AO30" i="6"/>
  <c r="AU44" i="6"/>
  <c r="AU24" i="6"/>
  <c r="AU30" i="6"/>
  <c r="AM14" i="6"/>
  <c r="AM21" i="6"/>
  <c r="AM6" i="6"/>
  <c r="AR31" i="6"/>
  <c r="AR25" i="6"/>
  <c r="AR42" i="6"/>
  <c r="AP46" i="6"/>
  <c r="AP39" i="6"/>
  <c r="AN48" i="6"/>
  <c r="AN23" i="6"/>
  <c r="AN16" i="6"/>
  <c r="AT17" i="6"/>
  <c r="AU128" i="6"/>
  <c r="AU171" i="6"/>
  <c r="AU119" i="6"/>
  <c r="AU158" i="6"/>
  <c r="AU136" i="6"/>
  <c r="W204" i="6"/>
  <c r="W207" i="6"/>
  <c r="W197" i="6"/>
  <c r="W188" i="6"/>
  <c r="W208" i="6"/>
  <c r="W209" i="6"/>
  <c r="W187" i="6"/>
  <c r="W212" i="6"/>
  <c r="W202" i="6"/>
  <c r="W210" i="6"/>
  <c r="W186" i="6"/>
  <c r="W201" i="6"/>
  <c r="W193" i="6"/>
  <c r="W211" i="6"/>
  <c r="W200" i="6"/>
  <c r="W192" i="6"/>
  <c r="W203" i="6"/>
  <c r="W191" i="6"/>
  <c r="W196" i="6"/>
  <c r="W195" i="6"/>
  <c r="W194" i="6"/>
  <c r="W198" i="6"/>
  <c r="W199" i="6"/>
  <c r="W206" i="6"/>
  <c r="W190" i="6"/>
  <c r="W189" i="6"/>
  <c r="W205" i="6"/>
  <c r="AQ10" i="6"/>
  <c r="AO4" i="6"/>
  <c r="AM11" i="6"/>
  <c r="AM32" i="6"/>
  <c r="AR17" i="6"/>
  <c r="AR18" i="6"/>
  <c r="AR41" i="6"/>
  <c r="AP31" i="6"/>
  <c r="AP19" i="6"/>
  <c r="AN28" i="6"/>
  <c r="AN27" i="6"/>
  <c r="AN8" i="6"/>
  <c r="AT27" i="6"/>
  <c r="AU144" i="6"/>
  <c r="AU143" i="6"/>
  <c r="AU138" i="6"/>
  <c r="AU176" i="6"/>
  <c r="AU168" i="6"/>
  <c r="AQ46" i="6"/>
  <c r="AQ17" i="6"/>
  <c r="AQ31" i="6"/>
  <c r="AO10" i="6"/>
  <c r="AO11" i="6"/>
  <c r="AO31" i="6"/>
  <c r="AU19" i="6"/>
  <c r="AU33" i="6"/>
  <c r="AU13" i="6"/>
  <c r="AM39" i="6"/>
  <c r="AM24" i="6"/>
  <c r="AM12" i="6"/>
  <c r="AR12" i="6"/>
  <c r="AL12" i="5"/>
  <c r="AR24" i="6"/>
  <c r="AR49" i="6"/>
  <c r="AP11" i="6"/>
  <c r="AP44" i="6"/>
  <c r="AN25" i="6"/>
  <c r="AN32" i="6"/>
  <c r="AN26" i="6"/>
  <c r="AT23" i="6"/>
  <c r="AT3" i="6"/>
  <c r="AU181" i="6"/>
  <c r="AU164" i="6"/>
  <c r="AU156" i="6"/>
  <c r="AU149" i="6"/>
  <c r="AU184" i="6"/>
  <c r="AQ6" i="6"/>
  <c r="AQ40" i="6"/>
  <c r="AO5" i="6"/>
  <c r="AO28" i="6"/>
  <c r="AO22" i="6"/>
  <c r="AU27" i="6"/>
  <c r="AM19" i="6"/>
  <c r="AM4" i="6"/>
  <c r="AM13" i="6"/>
  <c r="AR40" i="6"/>
  <c r="AR36" i="6"/>
  <c r="AP24" i="6"/>
  <c r="AN17" i="6"/>
  <c r="AN12" i="6"/>
  <c r="AN35" i="6"/>
  <c r="AT45" i="6"/>
  <c r="AU182" i="6"/>
  <c r="AU113" i="6"/>
  <c r="AU174" i="6"/>
  <c r="AU132" i="6"/>
  <c r="AU121" i="6"/>
  <c r="AQ30" i="6"/>
  <c r="AO34" i="6"/>
  <c r="AM42" i="6"/>
  <c r="AM30" i="6"/>
  <c r="AR35" i="6"/>
  <c r="AR32" i="6"/>
  <c r="AL10" i="5"/>
  <c r="AR10" i="6"/>
  <c r="AN22" i="6"/>
  <c r="AN47" i="6"/>
  <c r="AN30" i="6"/>
  <c r="AT24" i="6"/>
  <c r="AT9" i="6"/>
  <c r="AT31" i="6"/>
  <c r="AU147" i="6"/>
  <c r="AU114" i="6"/>
  <c r="AU126" i="6"/>
  <c r="AU123" i="6"/>
  <c r="AU137" i="6"/>
  <c r="AO9" i="6"/>
  <c r="AO46" i="6"/>
  <c r="AO29" i="6"/>
  <c r="AU26" i="6"/>
  <c r="AU4" i="6"/>
  <c r="AM37" i="6"/>
  <c r="AM22" i="6"/>
  <c r="AM27" i="6"/>
  <c r="AR29" i="6"/>
  <c r="AL8" i="5"/>
  <c r="AR8" i="6"/>
  <c r="AR39" i="6"/>
  <c r="AN36" i="6"/>
  <c r="AT47" i="6"/>
  <c r="AU183" i="6"/>
  <c r="AU134" i="6"/>
  <c r="AU163" i="6"/>
  <c r="AU141" i="6"/>
  <c r="AU153" i="6"/>
  <c r="AQ5" i="6"/>
  <c r="Y27" i="6"/>
  <c r="Y28" i="6"/>
  <c r="Y16" i="6"/>
  <c r="Y34" i="6"/>
  <c r="Y12" i="6"/>
  <c r="Y48" i="6"/>
  <c r="Y10" i="6"/>
  <c r="Y42" i="6"/>
  <c r="Y41" i="6"/>
  <c r="Y25" i="6"/>
  <c r="Y49" i="6"/>
  <c r="Y26" i="6"/>
  <c r="Y33" i="6"/>
  <c r="Y24" i="6"/>
  <c r="Y9" i="6"/>
  <c r="Y31" i="6"/>
  <c r="Y17" i="6"/>
  <c r="Y32" i="6"/>
  <c r="Y18" i="6"/>
  <c r="Y40" i="6"/>
  <c r="Y47" i="6"/>
  <c r="Y3" i="6"/>
  <c r="Y23" i="6"/>
  <c r="Y46" i="6"/>
  <c r="Y22" i="6"/>
  <c r="Y8" i="6"/>
  <c r="Y7" i="6"/>
  <c r="Y39" i="6"/>
  <c r="Y15" i="6"/>
  <c r="Y38" i="6"/>
  <c r="Y4" i="6"/>
  <c r="Y14" i="6"/>
  <c r="Y45" i="6"/>
  <c r="Y36" i="6"/>
  <c r="Y29" i="6"/>
  <c r="Y44" i="6"/>
  <c r="Y30" i="6"/>
  <c r="Y6" i="6"/>
  <c r="Y13" i="6"/>
  <c r="Y37" i="6"/>
  <c r="Y35" i="6"/>
  <c r="Y21" i="6"/>
  <c r="Y11" i="6"/>
  <c r="Y43" i="6"/>
  <c r="Y19" i="6"/>
  <c r="Y5" i="6"/>
  <c r="Y20" i="6"/>
  <c r="AO12" i="6"/>
  <c r="AO49" i="6"/>
  <c r="AO7" i="6"/>
  <c r="AU12" i="6"/>
  <c r="AM17" i="6"/>
  <c r="AM48" i="6"/>
  <c r="AM9" i="6"/>
  <c r="AR20" i="6"/>
  <c r="AR13" i="6"/>
  <c r="AR28" i="6"/>
  <c r="AN24" i="6"/>
  <c r="AN20" i="6"/>
  <c r="AN41" i="6"/>
  <c r="AT43" i="6"/>
  <c r="AT29" i="6"/>
  <c r="AT48" i="6"/>
  <c r="AU125" i="6"/>
  <c r="AU129" i="6"/>
  <c r="AU165" i="6"/>
  <c r="AU159" i="6"/>
  <c r="AU169" i="6"/>
  <c r="AQ27" i="6"/>
  <c r="AQ41" i="6"/>
  <c r="AK8" i="6"/>
  <c r="AK26" i="6"/>
  <c r="AK3" i="6"/>
  <c r="AK16" i="6"/>
  <c r="AK25" i="6"/>
  <c r="AK21" i="6"/>
  <c r="AK47" i="6"/>
  <c r="AK32" i="6"/>
  <c r="AK49" i="6"/>
  <c r="AK37" i="6"/>
  <c r="AK29" i="6"/>
  <c r="AK42" i="6"/>
  <c r="AK10" i="6"/>
  <c r="AK36" i="6"/>
  <c r="AK6" i="6"/>
  <c r="AK5" i="6"/>
  <c r="AK28" i="6"/>
  <c r="AK7" i="6"/>
  <c r="AK22" i="6"/>
  <c r="AK20" i="6"/>
  <c r="AK13" i="6"/>
  <c r="AK9" i="6"/>
  <c r="AK35" i="6"/>
  <c r="AK31" i="6"/>
  <c r="AK44" i="6"/>
  <c r="AK11" i="6"/>
  <c r="AK46" i="6"/>
  <c r="AK33" i="6"/>
  <c r="AK39" i="6"/>
  <c r="AK18" i="6"/>
  <c r="AK48" i="6"/>
  <c r="AK34" i="6"/>
  <c r="AK38" i="6"/>
  <c r="AK15" i="6"/>
  <c r="AK24" i="6"/>
  <c r="AK17" i="6"/>
  <c r="AK14" i="6"/>
  <c r="AK30" i="6"/>
  <c r="AK23" i="6"/>
  <c r="AK19" i="6"/>
  <c r="AK45" i="6"/>
  <c r="AK41" i="6"/>
  <c r="AK40" i="6"/>
  <c r="AK12" i="6"/>
  <c r="AK27" i="6"/>
  <c r="AK43" i="6"/>
  <c r="AK4" i="6"/>
  <c r="AO32" i="6"/>
  <c r="AO40" i="6"/>
  <c r="AO15" i="6"/>
  <c r="AM40" i="6"/>
  <c r="AM28" i="6"/>
  <c r="AM35" i="6"/>
  <c r="AR3" i="6"/>
  <c r="AL3" i="5"/>
  <c r="AR26" i="6"/>
  <c r="AR27" i="6"/>
  <c r="AP27" i="6"/>
  <c r="AN14" i="6"/>
  <c r="AN33" i="6"/>
  <c r="AN49" i="6"/>
  <c r="AT40" i="6"/>
  <c r="AU146" i="6"/>
  <c r="AU154" i="6"/>
  <c r="AU130" i="6"/>
  <c r="AU177" i="6"/>
  <c r="AU185" i="6"/>
  <c r="AV102" i="6"/>
  <c r="AN162" i="6"/>
  <c r="AO138" i="6"/>
  <c r="AO172" i="6"/>
  <c r="AR154" i="6"/>
  <c r="AQ180" i="6"/>
  <c r="AR165" i="6"/>
  <c r="AR130" i="6"/>
  <c r="AR168" i="6"/>
  <c r="AR113" i="6"/>
  <c r="AR153" i="6"/>
  <c r="AN170" i="6"/>
  <c r="AO123" i="6"/>
  <c r="AR145" i="6"/>
  <c r="AR141" i="6"/>
  <c r="AP139" i="6"/>
  <c r="AN137" i="6"/>
  <c r="AR120" i="6"/>
  <c r="AP183" i="6"/>
  <c r="AR161" i="6"/>
  <c r="AR146" i="6"/>
  <c r="AO185" i="6"/>
  <c r="AO119" i="6"/>
  <c r="AS125" i="6"/>
  <c r="AO163" i="6"/>
  <c r="AO147" i="6"/>
  <c r="AS179" i="6"/>
  <c r="AM168" i="6"/>
  <c r="AP152" i="6"/>
  <c r="AM182" i="6"/>
  <c r="AN126" i="6"/>
  <c r="AN123" i="6"/>
  <c r="AN165" i="6"/>
  <c r="AN160" i="6"/>
  <c r="AS142" i="6"/>
  <c r="AS151" i="6"/>
  <c r="AN120" i="6"/>
  <c r="AM124" i="6"/>
  <c r="AR167" i="6"/>
  <c r="AR112" i="6"/>
  <c r="AQ173" i="6"/>
  <c r="AQ179" i="6"/>
  <c r="AS139" i="6"/>
  <c r="AM131" i="6"/>
  <c r="AQ155" i="6"/>
  <c r="AO130" i="6"/>
  <c r="AS138" i="6"/>
  <c r="AM185" i="6"/>
  <c r="AM177" i="6"/>
  <c r="AM144" i="6"/>
  <c r="AQ185" i="6"/>
  <c r="AO113" i="6"/>
  <c r="AO153" i="6"/>
  <c r="AO154" i="6"/>
  <c r="AS161" i="6"/>
  <c r="AM169" i="6"/>
  <c r="AO128" i="6"/>
  <c r="AO148" i="6"/>
  <c r="AS155" i="6"/>
  <c r="AM138" i="6"/>
  <c r="AM143" i="6"/>
  <c r="AR127" i="6"/>
  <c r="AR131" i="6"/>
  <c r="AP149" i="6"/>
  <c r="AQ133" i="6"/>
  <c r="AN178" i="6"/>
  <c r="AN175" i="6"/>
  <c r="AO180" i="6"/>
  <c r="AO135" i="6"/>
  <c r="AO165" i="6"/>
  <c r="AS144" i="6"/>
  <c r="AS135" i="6"/>
  <c r="AM112" i="6"/>
  <c r="AM181" i="6"/>
  <c r="AR183" i="6"/>
  <c r="AP167" i="6"/>
  <c r="AP165" i="6"/>
  <c r="AN111" i="6"/>
  <c r="AN114" i="6"/>
  <c r="AN143" i="6"/>
  <c r="AN116" i="6"/>
  <c r="AS124" i="6"/>
  <c r="AN150" i="6"/>
  <c r="AO139" i="6"/>
  <c r="AO118" i="6"/>
  <c r="AP155" i="6"/>
  <c r="AQ184" i="6"/>
  <c r="AQ126" i="6"/>
  <c r="AN145" i="6"/>
  <c r="AP151" i="6"/>
  <c r="AP164" i="6"/>
  <c r="AP112" i="6"/>
  <c r="AP181" i="6"/>
  <c r="AQ117" i="6"/>
  <c r="AQ112" i="6"/>
  <c r="AO176" i="6"/>
  <c r="AM123" i="6"/>
  <c r="AR150" i="6"/>
  <c r="AR138" i="6"/>
  <c r="AR135" i="6"/>
  <c r="AP144" i="6"/>
  <c r="AP185" i="6"/>
  <c r="AP124" i="6"/>
  <c r="AP146" i="6"/>
  <c r="AQ178" i="6"/>
  <c r="AQ128" i="6"/>
  <c r="AQ130" i="6"/>
  <c r="AN136" i="6"/>
  <c r="AR128" i="6"/>
  <c r="AQ183" i="6"/>
  <c r="AQ145" i="6"/>
  <c r="AN113" i="6"/>
  <c r="AN118" i="6"/>
  <c r="Q93" i="3"/>
  <c r="Q94" i="3" s="1"/>
  <c r="C94" i="3"/>
  <c r="T193" i="6"/>
  <c r="T187" i="6"/>
  <c r="T212" i="6"/>
  <c r="T206" i="6"/>
  <c r="T209" i="6"/>
  <c r="T198" i="6"/>
  <c r="T195" i="6"/>
  <c r="T200" i="6"/>
  <c r="T211" i="6"/>
  <c r="T189" i="6"/>
  <c r="T186" i="6"/>
  <c r="T197" i="6"/>
  <c r="T199" i="6"/>
  <c r="T192" i="6"/>
  <c r="T202" i="6"/>
  <c r="T205" i="6"/>
  <c r="T208" i="6"/>
  <c r="T201" i="6"/>
  <c r="T194" i="6"/>
  <c r="T188" i="6"/>
  <c r="T191" i="6"/>
  <c r="T203" i="6"/>
  <c r="T210" i="6"/>
  <c r="T204" i="6"/>
  <c r="T207" i="6"/>
  <c r="T196" i="6"/>
  <c r="T190" i="6"/>
  <c r="AR180" i="6"/>
  <c r="AR155" i="6"/>
  <c r="Y82" i="3"/>
  <c r="Y83" i="3" s="1"/>
  <c r="K83" i="3"/>
  <c r="AP147" i="6"/>
  <c r="AP130" i="6"/>
  <c r="AP182" i="6"/>
  <c r="AP141" i="6"/>
  <c r="AQ113" i="6"/>
  <c r="AQ151" i="6"/>
  <c r="AQ137" i="6"/>
  <c r="AV96" i="6"/>
  <c r="Z96" i="6"/>
  <c r="AV100" i="6"/>
  <c r="AW100" i="6" s="1"/>
  <c r="BF100" i="6" s="1"/>
  <c r="L100" i="7" s="1"/>
  <c r="Z100" i="6"/>
  <c r="AV88" i="6"/>
  <c r="Z88" i="6"/>
  <c r="AN125" i="6"/>
  <c r="AN182" i="6"/>
  <c r="AN122" i="6"/>
  <c r="AO116" i="6"/>
  <c r="AS129" i="6"/>
  <c r="AS172" i="6"/>
  <c r="AM171" i="6"/>
  <c r="AM180" i="6"/>
  <c r="P93" i="3"/>
  <c r="P94" i="3" s="1"/>
  <c r="B94" i="3"/>
  <c r="Q80" i="3"/>
  <c r="Q78" i="3"/>
  <c r="AR119" i="6"/>
  <c r="AR142" i="6"/>
  <c r="AR181" i="6"/>
  <c r="AP120" i="6"/>
  <c r="AQ140" i="6"/>
  <c r="AQ127" i="6"/>
  <c r="AQ135" i="6"/>
  <c r="AV69" i="6"/>
  <c r="Z69" i="6"/>
  <c r="AV98" i="6"/>
  <c r="Z98" i="6"/>
  <c r="AV90" i="6"/>
  <c r="Z90" i="6"/>
  <c r="AN130" i="6"/>
  <c r="AN135" i="6"/>
  <c r="AS166" i="6"/>
  <c r="AS184" i="6"/>
  <c r="AM133" i="6"/>
  <c r="AM135" i="6"/>
  <c r="AM172" i="6"/>
  <c r="T93" i="3"/>
  <c r="T94" i="3" s="1"/>
  <c r="F94" i="3"/>
  <c r="AE208" i="6"/>
  <c r="AE201" i="6"/>
  <c r="AE191" i="6"/>
  <c r="AE188" i="6"/>
  <c r="AE207" i="6"/>
  <c r="AE187" i="6"/>
  <c r="AE194" i="6"/>
  <c r="AE190" i="6"/>
  <c r="AE193" i="6"/>
  <c r="AE203" i="6"/>
  <c r="AE210" i="6"/>
  <c r="AE192" i="6"/>
  <c r="AE209" i="6"/>
  <c r="AE189" i="6"/>
  <c r="AE196" i="6"/>
  <c r="AE195" i="6"/>
  <c r="AE212" i="6"/>
  <c r="AE211" i="6"/>
  <c r="AE198" i="6"/>
  <c r="AE200" i="6"/>
  <c r="AE197" i="6"/>
  <c r="AE205" i="6"/>
  <c r="AE186" i="6"/>
  <c r="AE204" i="6"/>
  <c r="AE199" i="6"/>
  <c r="AE206" i="6"/>
  <c r="AE202" i="6"/>
  <c r="AR118" i="6"/>
  <c r="AP148" i="6"/>
  <c r="AQ136" i="6"/>
  <c r="AQ121" i="6"/>
  <c r="Z83" i="6"/>
  <c r="AV83" i="6"/>
  <c r="AV67" i="6"/>
  <c r="Z67" i="6"/>
  <c r="AV107" i="6"/>
  <c r="Z107" i="6"/>
  <c r="AV99" i="6"/>
  <c r="Z99" i="6"/>
  <c r="AO167" i="6"/>
  <c r="AO161" i="6"/>
  <c r="AO162" i="6"/>
  <c r="AS141" i="6"/>
  <c r="AS170" i="6"/>
  <c r="AS177" i="6"/>
  <c r="AM179" i="6"/>
  <c r="AM167" i="6"/>
  <c r="S93" i="3"/>
  <c r="S94" i="3" s="1"/>
  <c r="E94" i="3"/>
  <c r="S203" i="6"/>
  <c r="S208" i="6"/>
  <c r="S186" i="6"/>
  <c r="S211" i="6"/>
  <c r="S189" i="6"/>
  <c r="S194" i="6"/>
  <c r="S202" i="6"/>
  <c r="S197" i="6"/>
  <c r="S205" i="6"/>
  <c r="S210" i="6"/>
  <c r="S188" i="6"/>
  <c r="S199" i="6"/>
  <c r="S191" i="6"/>
  <c r="S196" i="6"/>
  <c r="S204" i="6"/>
  <c r="S201" i="6"/>
  <c r="S207" i="6"/>
  <c r="S212" i="6"/>
  <c r="S190" i="6"/>
  <c r="S187" i="6"/>
  <c r="S206" i="6"/>
  <c r="S200" i="6"/>
  <c r="S193" i="6"/>
  <c r="S209" i="6"/>
  <c r="S192" i="6"/>
  <c r="S198" i="6"/>
  <c r="S195" i="6"/>
  <c r="AR185" i="6"/>
  <c r="AR177" i="6"/>
  <c r="AP179" i="6"/>
  <c r="AP137" i="6"/>
  <c r="AP159" i="6"/>
  <c r="AP127" i="6"/>
  <c r="AP184" i="6"/>
  <c r="AQ165" i="6"/>
  <c r="AQ132" i="6"/>
  <c r="AQ161" i="6"/>
  <c r="AV65" i="6"/>
  <c r="Z65" i="6"/>
  <c r="AV81" i="6"/>
  <c r="Z81" i="6"/>
  <c r="AV105" i="6"/>
  <c r="Z105" i="6"/>
  <c r="AV97" i="6"/>
  <c r="Z97" i="6"/>
  <c r="AN139" i="6"/>
  <c r="AN172" i="6"/>
  <c r="AN159" i="6"/>
  <c r="AO179" i="6"/>
  <c r="AO120" i="6"/>
  <c r="AS130" i="6"/>
  <c r="AS169" i="6"/>
  <c r="AM176" i="6"/>
  <c r="AM148" i="6"/>
  <c r="AM184" i="6"/>
  <c r="AM150" i="6"/>
  <c r="R93" i="3"/>
  <c r="R94" i="3" s="1"/>
  <c r="D94" i="3"/>
  <c r="AR172" i="6"/>
  <c r="AR124" i="6"/>
  <c r="AR176" i="6"/>
  <c r="AP172" i="6"/>
  <c r="AP175" i="6"/>
  <c r="AP138" i="6"/>
  <c r="AP160" i="6"/>
  <c r="AP118" i="6"/>
  <c r="AQ174" i="6"/>
  <c r="AQ142" i="6"/>
  <c r="AQ122" i="6"/>
  <c r="AQ175" i="6"/>
  <c r="AQ159" i="6"/>
  <c r="AV76" i="6"/>
  <c r="Z76" i="6"/>
  <c r="AV52" i="6"/>
  <c r="Z52" i="6"/>
  <c r="AV106" i="6"/>
  <c r="Z106" i="6"/>
  <c r="AV104" i="6"/>
  <c r="Z104" i="6"/>
  <c r="AC208" i="6"/>
  <c r="AC192" i="6"/>
  <c r="AC189" i="6"/>
  <c r="AC194" i="6"/>
  <c r="AC196" i="6"/>
  <c r="AC207" i="6"/>
  <c r="AC202" i="6"/>
  <c r="AC210" i="6"/>
  <c r="AC197" i="6"/>
  <c r="AC191" i="6"/>
  <c r="AC188" i="6"/>
  <c r="AC199" i="6"/>
  <c r="AC212" i="6"/>
  <c r="AC211" i="6"/>
  <c r="AC204" i="6"/>
  <c r="AC198" i="6"/>
  <c r="AC201" i="6"/>
  <c r="AC193" i="6"/>
  <c r="AC190" i="6"/>
  <c r="AC209" i="6"/>
  <c r="AC186" i="6"/>
  <c r="AC203" i="6"/>
  <c r="AC200" i="6"/>
  <c r="AC206" i="6"/>
  <c r="AC195" i="6"/>
  <c r="AC187" i="6"/>
  <c r="AC205" i="6"/>
  <c r="AN167" i="6"/>
  <c r="AN134" i="6"/>
  <c r="AO133" i="6"/>
  <c r="AO121" i="6"/>
  <c r="AO122" i="6"/>
  <c r="AO114" i="6"/>
  <c r="AO183" i="6"/>
  <c r="AS132" i="6"/>
  <c r="AS117" i="6"/>
  <c r="AS115" i="6"/>
  <c r="AS168" i="6"/>
  <c r="AS157" i="6"/>
  <c r="AM155" i="6"/>
  <c r="AM140" i="6"/>
  <c r="AM161" i="6"/>
  <c r="AM158" i="6"/>
  <c r="U93" i="3"/>
  <c r="U94" i="3" s="1"/>
  <c r="G94" i="3"/>
  <c r="T78" i="3"/>
  <c r="T80" i="3"/>
  <c r="AR171" i="6"/>
  <c r="AR116" i="6"/>
  <c r="AG186" i="6"/>
  <c r="AG187" i="6"/>
  <c r="AG202" i="6"/>
  <c r="AG201" i="6"/>
  <c r="AG207" i="6"/>
  <c r="AG194" i="6"/>
  <c r="AG188" i="6"/>
  <c r="AG211" i="6"/>
  <c r="AG189" i="6"/>
  <c r="AG210" i="6"/>
  <c r="AG204" i="6"/>
  <c r="AG193" i="6"/>
  <c r="AG209" i="6"/>
  <c r="AG196" i="6"/>
  <c r="AG190" i="6"/>
  <c r="AG195" i="6"/>
  <c r="AG191" i="6"/>
  <c r="AG212" i="6"/>
  <c r="AG206" i="6"/>
  <c r="AG197" i="6"/>
  <c r="AG192" i="6"/>
  <c r="AG198" i="6"/>
  <c r="AG208" i="6"/>
  <c r="AG203" i="6"/>
  <c r="AG199" i="6"/>
  <c r="AG200" i="6"/>
  <c r="AG205" i="6"/>
  <c r="AP178" i="6"/>
  <c r="AP173" i="6"/>
  <c r="AP133" i="6"/>
  <c r="AQ153" i="6"/>
  <c r="AQ182" i="6"/>
  <c r="AQ114" i="6"/>
  <c r="AQ111" i="6"/>
  <c r="AQ156" i="6"/>
  <c r="AV54" i="6"/>
  <c r="Z54" i="6"/>
  <c r="AV72" i="6"/>
  <c r="Z72" i="6"/>
  <c r="AV103" i="6"/>
  <c r="Z103" i="6"/>
  <c r="AV108" i="6"/>
  <c r="Z108" i="6"/>
  <c r="Q187" i="6"/>
  <c r="Q200" i="6"/>
  <c r="Q212" i="6"/>
  <c r="Q206" i="6"/>
  <c r="Q208" i="6"/>
  <c r="Q207" i="6"/>
  <c r="Q198" i="6"/>
  <c r="Q205" i="6"/>
  <c r="Q193" i="6"/>
  <c r="Q192" i="6"/>
  <c r="Q211" i="6"/>
  <c r="Q195" i="6"/>
  <c r="Q189" i="6"/>
  <c r="Q203" i="6"/>
  <c r="Q186" i="6"/>
  <c r="Q194" i="6"/>
  <c r="Q197" i="6"/>
  <c r="Q191" i="6"/>
  <c r="Q202" i="6"/>
  <c r="Q210" i="6"/>
  <c r="Q199" i="6"/>
  <c r="Q209" i="6"/>
  <c r="Q196" i="6"/>
  <c r="Q188" i="6"/>
  <c r="Q204" i="6"/>
  <c r="Q201" i="6"/>
  <c r="Q190" i="6"/>
  <c r="AN140" i="6"/>
  <c r="AN149" i="6"/>
  <c r="AN176" i="6"/>
  <c r="AN158" i="6"/>
  <c r="AO141" i="6"/>
  <c r="AO156" i="6"/>
  <c r="AO131" i="6"/>
  <c r="AO169" i="6"/>
  <c r="AO175" i="6"/>
  <c r="AS137" i="6"/>
  <c r="AS121" i="6"/>
  <c r="AS173" i="6"/>
  <c r="AS150" i="6"/>
  <c r="AM111" i="6"/>
  <c r="AM147" i="6"/>
  <c r="AM152" i="6"/>
  <c r="AM125" i="6"/>
  <c r="AM139" i="6"/>
  <c r="V93" i="3"/>
  <c r="V94" i="3" s="1"/>
  <c r="H94" i="3"/>
  <c r="Y69" i="3"/>
  <c r="Y67" i="3"/>
  <c r="Y186" i="6" s="1"/>
  <c r="AR178" i="6"/>
  <c r="AR117" i="6"/>
  <c r="AR152" i="6"/>
  <c r="AR166" i="6"/>
  <c r="U203" i="6"/>
  <c r="U186" i="6"/>
  <c r="U205" i="6"/>
  <c r="U202" i="6"/>
  <c r="U193" i="6"/>
  <c r="U188" i="6"/>
  <c r="U204" i="6"/>
  <c r="U196" i="6"/>
  <c r="U190" i="6"/>
  <c r="U195" i="6"/>
  <c r="U212" i="6"/>
  <c r="U206" i="6"/>
  <c r="U197" i="6"/>
  <c r="U198" i="6"/>
  <c r="U192" i="6"/>
  <c r="U199" i="6"/>
  <c r="U200" i="6"/>
  <c r="U189" i="6"/>
  <c r="U209" i="6"/>
  <c r="U191" i="6"/>
  <c r="U211" i="6"/>
  <c r="U208" i="6"/>
  <c r="U194" i="6"/>
  <c r="U210" i="6"/>
  <c r="U201" i="6"/>
  <c r="U187" i="6"/>
  <c r="U207" i="6"/>
  <c r="AP129" i="6"/>
  <c r="AP150" i="6"/>
  <c r="AP157" i="6"/>
  <c r="AQ115" i="6"/>
  <c r="AQ162" i="6"/>
  <c r="AQ120" i="6"/>
  <c r="AQ170" i="6"/>
  <c r="AQ158" i="6"/>
  <c r="AV110" i="6"/>
  <c r="Z110" i="6"/>
  <c r="AV59" i="6"/>
  <c r="Z59" i="6"/>
  <c r="AV51" i="6"/>
  <c r="Z51" i="6"/>
  <c r="AV82" i="6"/>
  <c r="Z82" i="6"/>
  <c r="AN152" i="6"/>
  <c r="AN174" i="6"/>
  <c r="AN179" i="6"/>
  <c r="AO134" i="6"/>
  <c r="AO125" i="6"/>
  <c r="AO132" i="6"/>
  <c r="AS112" i="6"/>
  <c r="AS123" i="6"/>
  <c r="AS167" i="6"/>
  <c r="AS181" i="6"/>
  <c r="AS134" i="6"/>
  <c r="AM116" i="6"/>
  <c r="AM146" i="6"/>
  <c r="AM113" i="6"/>
  <c r="AM149" i="6"/>
  <c r="AM145" i="6"/>
  <c r="J94" i="3"/>
  <c r="X93" i="3"/>
  <c r="X94" i="3" s="1"/>
  <c r="R80" i="3"/>
  <c r="R78" i="3"/>
  <c r="AD207" i="6"/>
  <c r="AD194" i="6"/>
  <c r="AD193" i="6"/>
  <c r="AD210" i="6"/>
  <c r="AD201" i="6"/>
  <c r="AD209" i="6"/>
  <c r="AD188" i="6"/>
  <c r="AD196" i="6"/>
  <c r="AD187" i="6"/>
  <c r="AD195" i="6"/>
  <c r="AD204" i="6"/>
  <c r="AD212" i="6"/>
  <c r="AD203" i="6"/>
  <c r="AD211" i="6"/>
  <c r="AD190" i="6"/>
  <c r="AD198" i="6"/>
  <c r="AD189" i="6"/>
  <c r="AD197" i="6"/>
  <c r="AD206" i="6"/>
  <c r="AD200" i="6"/>
  <c r="AD205" i="6"/>
  <c r="AD186" i="6"/>
  <c r="AD192" i="6"/>
  <c r="AD202" i="6"/>
  <c r="AD191" i="6"/>
  <c r="AD199" i="6"/>
  <c r="AD208" i="6"/>
  <c r="AR163" i="6"/>
  <c r="AP171" i="6"/>
  <c r="AP163" i="6"/>
  <c r="AP177" i="6"/>
  <c r="AP119" i="6"/>
  <c r="AQ125" i="6"/>
  <c r="AQ146" i="6"/>
  <c r="AV80" i="6"/>
  <c r="Z80" i="6"/>
  <c r="AV71" i="6"/>
  <c r="Z71" i="6"/>
  <c r="AV109" i="6"/>
  <c r="Z109" i="6"/>
  <c r="AN171" i="6"/>
  <c r="AN112" i="6"/>
  <c r="AN156" i="6"/>
  <c r="AO158" i="6"/>
  <c r="AO145" i="6"/>
  <c r="AO177" i="6"/>
  <c r="AO126" i="6"/>
  <c r="AO124" i="6"/>
  <c r="AS149" i="6"/>
  <c r="AS126" i="6"/>
  <c r="AS164" i="6"/>
  <c r="AS154" i="6"/>
  <c r="AS111" i="6"/>
  <c r="AM137" i="6"/>
  <c r="AM160" i="6"/>
  <c r="AM118" i="6"/>
  <c r="AM154" i="6"/>
  <c r="AM128" i="6"/>
  <c r="AK125" i="6"/>
  <c r="AK113" i="6"/>
  <c r="AK140" i="6"/>
  <c r="AK167" i="6"/>
  <c r="AK147" i="6"/>
  <c r="AK161" i="6"/>
  <c r="AK165" i="6"/>
  <c r="AK176" i="6"/>
  <c r="AK139" i="6"/>
  <c r="AK159" i="6"/>
  <c r="AK126" i="6"/>
  <c r="AK179" i="6"/>
  <c r="AK114" i="6"/>
  <c r="AK112" i="6"/>
  <c r="AK185" i="6"/>
  <c r="AK173" i="6"/>
  <c r="AK132" i="6"/>
  <c r="AK175" i="6"/>
  <c r="AK169" i="6"/>
  <c r="AK117" i="6"/>
  <c r="AK153" i="6"/>
  <c r="AK149" i="6"/>
  <c r="AK170" i="6"/>
  <c r="AK135" i="6"/>
  <c r="AK178" i="6"/>
  <c r="AK121" i="6"/>
  <c r="AK163" i="6"/>
  <c r="AK138" i="6"/>
  <c r="AK134" i="6"/>
  <c r="AK177" i="6"/>
  <c r="AK151" i="6"/>
  <c r="AK183" i="6"/>
  <c r="AK133" i="6"/>
  <c r="AK166" i="6"/>
  <c r="AK144" i="6"/>
  <c r="AK156" i="6"/>
  <c r="AK155" i="6"/>
  <c r="AK184" i="6"/>
  <c r="AK154" i="6"/>
  <c r="AK119" i="6"/>
  <c r="AK116" i="6"/>
  <c r="AK157" i="6"/>
  <c r="AK122" i="6"/>
  <c r="AK136" i="6"/>
  <c r="AK164" i="6"/>
  <c r="AK120" i="6"/>
  <c r="AK162" i="6"/>
  <c r="AK129" i="6"/>
  <c r="AK145" i="6"/>
  <c r="AK182" i="6"/>
  <c r="AK131" i="6"/>
  <c r="AK146" i="6"/>
  <c r="AK180" i="6"/>
  <c r="AK172" i="6"/>
  <c r="AK171" i="6"/>
  <c r="AK123" i="6"/>
  <c r="AK152" i="6"/>
  <c r="AK160" i="6"/>
  <c r="AK142" i="6"/>
  <c r="AK127" i="6"/>
  <c r="AK150" i="6"/>
  <c r="AK115" i="6"/>
  <c r="AK143" i="6"/>
  <c r="AK130" i="6"/>
  <c r="AK118" i="6"/>
  <c r="AK174" i="6"/>
  <c r="AK158" i="6"/>
  <c r="AK181" i="6"/>
  <c r="AK141" i="6"/>
  <c r="AK124" i="6"/>
  <c r="AK148" i="6"/>
  <c r="AK168" i="6"/>
  <c r="AK137" i="6"/>
  <c r="AK111" i="6"/>
  <c r="AK128" i="6"/>
  <c r="R192" i="6"/>
  <c r="R198" i="6"/>
  <c r="R207" i="6"/>
  <c r="R199" i="6"/>
  <c r="R208" i="6"/>
  <c r="R200" i="6"/>
  <c r="R193" i="6"/>
  <c r="R186" i="6"/>
  <c r="R194" i="6"/>
  <c r="R202" i="6"/>
  <c r="R209" i="6"/>
  <c r="R201" i="6"/>
  <c r="R210" i="6"/>
  <c r="R187" i="6"/>
  <c r="R195" i="6"/>
  <c r="R188" i="6"/>
  <c r="R196" i="6"/>
  <c r="R203" i="6"/>
  <c r="R211" i="6"/>
  <c r="R204" i="6"/>
  <c r="R212" i="6"/>
  <c r="R189" i="6"/>
  <c r="R197" i="6"/>
  <c r="R190" i="6"/>
  <c r="R205" i="6"/>
  <c r="R206" i="6"/>
  <c r="R191" i="6"/>
  <c r="AR147" i="6"/>
  <c r="AR175" i="6"/>
  <c r="AR158" i="6"/>
  <c r="AR121" i="6"/>
  <c r="AR122" i="6"/>
  <c r="AP158" i="6"/>
  <c r="AP140" i="6"/>
  <c r="AP114" i="6"/>
  <c r="AP145" i="6"/>
  <c r="AQ169" i="6"/>
  <c r="AQ118" i="6"/>
  <c r="AQ131" i="6"/>
  <c r="AQ138" i="6"/>
  <c r="AV50" i="6"/>
  <c r="Z50" i="6"/>
  <c r="AV58" i="6"/>
  <c r="Z58" i="6"/>
  <c r="AV60" i="6"/>
  <c r="Z60" i="6"/>
  <c r="AV92" i="6"/>
  <c r="Z92" i="6"/>
  <c r="AN129" i="6"/>
  <c r="AN154" i="6"/>
  <c r="AN183" i="6"/>
  <c r="AN146" i="6"/>
  <c r="AO111" i="6"/>
  <c r="AO144" i="6"/>
  <c r="AO143" i="6"/>
  <c r="AO157" i="6"/>
  <c r="AS158" i="6"/>
  <c r="AS146" i="6"/>
  <c r="AS176" i="6"/>
  <c r="AS175" i="6"/>
  <c r="AS174" i="6"/>
  <c r="U80" i="3"/>
  <c r="U78" i="3"/>
  <c r="AM151" i="6"/>
  <c r="AM126" i="6"/>
  <c r="AM162" i="6"/>
  <c r="AM157" i="6"/>
  <c r="P80" i="3"/>
  <c r="P78" i="3"/>
  <c r="Y172" i="6"/>
  <c r="Y166" i="6"/>
  <c r="Y184" i="6"/>
  <c r="Y113" i="6"/>
  <c r="Y122" i="6"/>
  <c r="Y163" i="6"/>
  <c r="Y180" i="6"/>
  <c r="Y144" i="6"/>
  <c r="Y133" i="6"/>
  <c r="Y170" i="6"/>
  <c r="Y114" i="6"/>
  <c r="Y175" i="6"/>
  <c r="Y116" i="6"/>
  <c r="Y147" i="6"/>
  <c r="Y139" i="6"/>
  <c r="Y117" i="6"/>
  <c r="Y145" i="6"/>
  <c r="Y134" i="6"/>
  <c r="Y160" i="6"/>
  <c r="Z160" i="6" s="1"/>
  <c r="Y150" i="6"/>
  <c r="Y155" i="6"/>
  <c r="Y123" i="6"/>
  <c r="Y136" i="6"/>
  <c r="Y177" i="6"/>
  <c r="Y128" i="6"/>
  <c r="Y148" i="6"/>
  <c r="Y174" i="6"/>
  <c r="Y176" i="6"/>
  <c r="Y151" i="6"/>
  <c r="Y157" i="6"/>
  <c r="Y131" i="6"/>
  <c r="Y154" i="6"/>
  <c r="Y156" i="6"/>
  <c r="Y182" i="6"/>
  <c r="Y135" i="6"/>
  <c r="Y161" i="6"/>
  <c r="Y185" i="6"/>
  <c r="Y138" i="6"/>
  <c r="Y183" i="6"/>
  <c r="Y126" i="6"/>
  <c r="Y127" i="6"/>
  <c r="Y124" i="6"/>
  <c r="Y112" i="6"/>
  <c r="Y152" i="6"/>
  <c r="Y173" i="6"/>
  <c r="Y159" i="6"/>
  <c r="Y115" i="6"/>
  <c r="Y141" i="6"/>
  <c r="Y143" i="6"/>
  <c r="Y137" i="6"/>
  <c r="Y129" i="6"/>
  <c r="Y149" i="6"/>
  <c r="Y153" i="6"/>
  <c r="Y146" i="6"/>
  <c r="Y132" i="6"/>
  <c r="Y118" i="6"/>
  <c r="Y158" i="6"/>
  <c r="Y120" i="6"/>
  <c r="Y121" i="6"/>
  <c r="Y171" i="6"/>
  <c r="Y125" i="6"/>
  <c r="Y130" i="6"/>
  <c r="Y140" i="6"/>
  <c r="Y164" i="6"/>
  <c r="Y165" i="6"/>
  <c r="Y119" i="6"/>
  <c r="Y178" i="6"/>
  <c r="Y111" i="6"/>
  <c r="Y168" i="6"/>
  <c r="Y162" i="6"/>
  <c r="Y167" i="6"/>
  <c r="Y169" i="6"/>
  <c r="Y179" i="6"/>
  <c r="Y181" i="6"/>
  <c r="Z181" i="6" s="1"/>
  <c r="Y142" i="6"/>
  <c r="P187" i="6"/>
  <c r="P190" i="6"/>
  <c r="P210" i="6"/>
  <c r="P195" i="6"/>
  <c r="P189" i="6"/>
  <c r="P205" i="6"/>
  <c r="P196" i="6"/>
  <c r="P201" i="6"/>
  <c r="P204" i="6"/>
  <c r="P206" i="6"/>
  <c r="P212" i="6"/>
  <c r="P211" i="6"/>
  <c r="P203" i="6"/>
  <c r="P192" i="6"/>
  <c r="P200" i="6"/>
  <c r="P197" i="6"/>
  <c r="P186" i="6"/>
  <c r="P208" i="6"/>
  <c r="P202" i="6"/>
  <c r="P199" i="6"/>
  <c r="P207" i="6"/>
  <c r="P198" i="6"/>
  <c r="P191" i="6"/>
  <c r="P209" i="6"/>
  <c r="P188" i="6"/>
  <c r="P194" i="6"/>
  <c r="P193" i="6"/>
  <c r="AR160" i="6"/>
  <c r="AR151" i="6"/>
  <c r="AR134" i="6"/>
  <c r="AR164" i="6"/>
  <c r="AR136" i="6"/>
  <c r="AP153" i="6"/>
  <c r="AP115" i="6"/>
  <c r="AP168" i="6"/>
  <c r="AP125" i="6"/>
  <c r="AQ144" i="6"/>
  <c r="AQ150" i="6"/>
  <c r="AV68" i="6"/>
  <c r="Z68" i="6"/>
  <c r="AV93" i="6"/>
  <c r="Z93" i="6"/>
  <c r="AV78" i="6"/>
  <c r="Z78" i="6"/>
  <c r="Z79" i="6"/>
  <c r="AV79" i="6"/>
  <c r="AN124" i="6"/>
  <c r="AN157" i="6"/>
  <c r="AN184" i="6"/>
  <c r="AO168" i="6"/>
  <c r="AO164" i="6"/>
  <c r="AO178" i="6"/>
  <c r="AO115" i="6"/>
  <c r="AS165" i="6"/>
  <c r="AS159" i="6"/>
  <c r="AS145" i="6"/>
  <c r="AS127" i="6"/>
  <c r="AS119" i="6"/>
  <c r="AM159" i="6"/>
  <c r="AM117" i="6"/>
  <c r="AM153" i="6"/>
  <c r="AM136" i="6"/>
  <c r="AM163" i="6"/>
  <c r="AB211" i="6"/>
  <c r="AB204" i="6"/>
  <c r="AB202" i="6"/>
  <c r="AB207" i="6"/>
  <c r="AB212" i="6"/>
  <c r="AB187" i="6"/>
  <c r="AB203" i="6"/>
  <c r="AB195" i="6"/>
  <c r="AB200" i="6"/>
  <c r="AB194" i="6"/>
  <c r="AB198" i="6"/>
  <c r="AB186" i="6"/>
  <c r="AB208" i="6"/>
  <c r="AB189" i="6"/>
  <c r="AB206" i="6"/>
  <c r="AB210" i="6"/>
  <c r="AB190" i="6"/>
  <c r="AB197" i="6"/>
  <c r="AB205" i="6"/>
  <c r="AB196" i="6"/>
  <c r="AB209" i="6"/>
  <c r="AB193" i="6"/>
  <c r="AB192" i="6"/>
  <c r="AB199" i="6"/>
  <c r="AB188" i="6"/>
  <c r="AB201" i="6"/>
  <c r="AB191" i="6"/>
  <c r="AR133" i="6"/>
  <c r="AR179" i="6"/>
  <c r="AR159" i="6"/>
  <c r="AP126" i="6"/>
  <c r="AP131" i="6"/>
  <c r="AP135" i="6"/>
  <c r="AP122" i="6"/>
  <c r="AP117" i="6"/>
  <c r="AQ147" i="6"/>
  <c r="AQ181" i="6"/>
  <c r="AQ176" i="6"/>
  <c r="AV66" i="6"/>
  <c r="Z66" i="6"/>
  <c r="AV56" i="6"/>
  <c r="AV87" i="6"/>
  <c r="Z87" i="6"/>
  <c r="AV57" i="6"/>
  <c r="Z57" i="6"/>
  <c r="AN164" i="6"/>
  <c r="AN133" i="6"/>
  <c r="AN153" i="6"/>
  <c r="AN181" i="6"/>
  <c r="X80" i="3"/>
  <c r="X78" i="3"/>
  <c r="AO151" i="6"/>
  <c r="AO117" i="6"/>
  <c r="AO171" i="6"/>
  <c r="AO182" i="6"/>
  <c r="AS163" i="6"/>
  <c r="AS116" i="6"/>
  <c r="AS160" i="6"/>
  <c r="AS113" i="6"/>
  <c r="AS156" i="6"/>
  <c r="AM164" i="6"/>
  <c r="AM122" i="6"/>
  <c r="AM130" i="6"/>
  <c r="AM119" i="6"/>
  <c r="J100" i="3"/>
  <c r="J104" i="3" s="1"/>
  <c r="D100" i="3"/>
  <c r="D104" i="3" s="1"/>
  <c r="E100" i="3"/>
  <c r="E104" i="3" s="1"/>
  <c r="B100" i="3"/>
  <c r="B104" i="3" s="1"/>
  <c r="H100" i="3"/>
  <c r="H104" i="3" s="1"/>
  <c r="C100" i="3"/>
  <c r="C104" i="3" s="1"/>
  <c r="F100" i="3"/>
  <c r="F104" i="3" s="1"/>
  <c r="G100" i="3"/>
  <c r="G104" i="3" s="1"/>
  <c r="I100" i="3"/>
  <c r="I104" i="3" s="1"/>
  <c r="K100" i="3"/>
  <c r="AR126" i="6"/>
  <c r="AR140" i="6"/>
  <c r="AR114" i="6"/>
  <c r="AR125" i="6"/>
  <c r="AR170" i="6"/>
  <c r="W80" i="3"/>
  <c r="W78" i="3"/>
  <c r="AP116" i="6"/>
  <c r="AP154" i="6"/>
  <c r="AP128" i="6"/>
  <c r="AP143" i="6"/>
  <c r="AQ148" i="6"/>
  <c r="AQ139" i="6"/>
  <c r="AQ157" i="6"/>
  <c r="AQ164" i="6"/>
  <c r="AV55" i="6"/>
  <c r="Z55" i="6"/>
  <c r="AV61" i="6"/>
  <c r="Z61" i="6"/>
  <c r="AV95" i="6"/>
  <c r="Z95" i="6"/>
  <c r="AV101" i="6"/>
  <c r="Z101" i="6"/>
  <c r="AN161" i="6"/>
  <c r="AN128" i="6"/>
  <c r="AN169" i="6"/>
  <c r="AN127" i="6"/>
  <c r="AN180" i="6"/>
  <c r="AO181" i="6"/>
  <c r="AO152" i="6"/>
  <c r="AO174" i="6"/>
  <c r="AS136" i="6"/>
  <c r="AS185" i="6"/>
  <c r="AS128" i="6"/>
  <c r="AS118" i="6"/>
  <c r="AS140" i="6"/>
  <c r="AM156" i="6"/>
  <c r="AM121" i="6"/>
  <c r="AM166" i="6"/>
  <c r="AM127" i="6"/>
  <c r="K125" i="3"/>
  <c r="K124" i="3" s="1"/>
  <c r="L124" i="3" s="1"/>
  <c r="K122" i="3" s="1"/>
  <c r="K113" i="3"/>
  <c r="L113" i="3" s="1"/>
  <c r="S80" i="3"/>
  <c r="S78" i="3"/>
  <c r="AR111" i="6"/>
  <c r="AR132" i="6"/>
  <c r="AR115" i="6"/>
  <c r="AR169" i="6"/>
  <c r="V208" i="6"/>
  <c r="V191" i="6"/>
  <c r="V186" i="6"/>
  <c r="V194" i="6"/>
  <c r="V197" i="6"/>
  <c r="V207" i="6"/>
  <c r="V202" i="6"/>
  <c r="V210" i="6"/>
  <c r="V199" i="6"/>
  <c r="V196" i="6"/>
  <c r="V188" i="6"/>
  <c r="V212" i="6"/>
  <c r="V201" i="6"/>
  <c r="V193" i="6"/>
  <c r="V204" i="6"/>
  <c r="V209" i="6"/>
  <c r="V187" i="6"/>
  <c r="V198" i="6"/>
  <c r="V190" i="6"/>
  <c r="V195" i="6"/>
  <c r="V203" i="6"/>
  <c r="V200" i="6"/>
  <c r="V206" i="6"/>
  <c r="V211" i="6"/>
  <c r="V189" i="6"/>
  <c r="V192" i="6"/>
  <c r="V205" i="6"/>
  <c r="AP111" i="6"/>
  <c r="AP142" i="6"/>
  <c r="AP136" i="6"/>
  <c r="AP132" i="6"/>
  <c r="AQ168" i="6"/>
  <c r="AQ129" i="6"/>
  <c r="AQ167" i="6"/>
  <c r="AQ154" i="6"/>
  <c r="AV64" i="6"/>
  <c r="Z64" i="6"/>
  <c r="AV86" i="6"/>
  <c r="Z86" i="6"/>
  <c r="Z85" i="6"/>
  <c r="AV85" i="6"/>
  <c r="AV75" i="6"/>
  <c r="Z75" i="6"/>
  <c r="AN141" i="6"/>
  <c r="AN173" i="6"/>
  <c r="AN147" i="6"/>
  <c r="AN138" i="6"/>
  <c r="AN117" i="6"/>
  <c r="AO129" i="6"/>
  <c r="AO112" i="6"/>
  <c r="AO127" i="6"/>
  <c r="AS133" i="6"/>
  <c r="AS114" i="6"/>
  <c r="AS153" i="6"/>
  <c r="AM115" i="6"/>
  <c r="AM173" i="6"/>
  <c r="AM174" i="6"/>
  <c r="AM132" i="6"/>
  <c r="AR139" i="6"/>
  <c r="AR144" i="6"/>
  <c r="AR182" i="6"/>
  <c r="AR156" i="6"/>
  <c r="AR173" i="6"/>
  <c r="AH205" i="6"/>
  <c r="AH208" i="6"/>
  <c r="AH194" i="6"/>
  <c r="AH210" i="6"/>
  <c r="AH191" i="6"/>
  <c r="AH202" i="6"/>
  <c r="AH207" i="6"/>
  <c r="AH199" i="6"/>
  <c r="AH196" i="6"/>
  <c r="AH188" i="6"/>
  <c r="AH193" i="6"/>
  <c r="AH201" i="6"/>
  <c r="AH212" i="6"/>
  <c r="AH204" i="6"/>
  <c r="AH209" i="6"/>
  <c r="AH187" i="6"/>
  <c r="AH198" i="6"/>
  <c r="AH190" i="6"/>
  <c r="AH195" i="6"/>
  <c r="AH203" i="6"/>
  <c r="AH200" i="6"/>
  <c r="AH206" i="6"/>
  <c r="AH211" i="6"/>
  <c r="AH189" i="6"/>
  <c r="AH186" i="6"/>
  <c r="AH192" i="6"/>
  <c r="AH197" i="6"/>
  <c r="AP166" i="6"/>
  <c r="AP180" i="6"/>
  <c r="AP121" i="6"/>
  <c r="AP134" i="6"/>
  <c r="AP170" i="6"/>
  <c r="AQ116" i="6"/>
  <c r="AQ143" i="6"/>
  <c r="AQ172" i="6"/>
  <c r="AQ152" i="6"/>
  <c r="AQ123" i="6"/>
  <c r="AV74" i="6"/>
  <c r="Z74" i="6"/>
  <c r="AV53" i="6"/>
  <c r="Z53" i="6"/>
  <c r="AV84" i="6"/>
  <c r="Z84" i="6"/>
  <c r="AV70" i="6"/>
  <c r="Z70" i="6"/>
  <c r="AN144" i="6"/>
  <c r="AN148" i="6"/>
  <c r="AN155" i="6"/>
  <c r="AN177" i="6"/>
  <c r="AN168" i="6"/>
  <c r="AO146" i="6"/>
  <c r="AO149" i="6"/>
  <c r="AO170" i="6"/>
  <c r="AO184" i="6"/>
  <c r="AS182" i="6"/>
  <c r="AS183" i="6"/>
  <c r="AS178" i="6"/>
  <c r="AS122" i="6"/>
  <c r="AS148" i="6"/>
  <c r="AM129" i="6"/>
  <c r="AM165" i="6"/>
  <c r="AM141" i="6"/>
  <c r="K93" i="3"/>
  <c r="L89" i="3"/>
  <c r="V80" i="3"/>
  <c r="V78" i="3"/>
  <c r="AR184" i="6"/>
  <c r="AR143" i="6"/>
  <c r="AR149" i="6"/>
  <c r="AR129" i="6"/>
  <c r="AR123" i="6"/>
  <c r="AP123" i="6"/>
  <c r="AP156" i="6"/>
  <c r="AP176" i="6"/>
  <c r="AQ160" i="6"/>
  <c r="AQ119" i="6"/>
  <c r="AQ166" i="6"/>
  <c r="AQ149" i="6"/>
  <c r="AQ163" i="6"/>
  <c r="AV94" i="6"/>
  <c r="Z94" i="6"/>
  <c r="AV77" i="6"/>
  <c r="Z77" i="6"/>
  <c r="AV62" i="6"/>
  <c r="Z62" i="6"/>
  <c r="AV63" i="6"/>
  <c r="AW63" i="6" s="1"/>
  <c r="BG63" i="6" s="1"/>
  <c r="M63" i="7" s="1"/>
  <c r="Z63" i="6"/>
  <c r="AN163" i="6"/>
  <c r="AN119" i="6"/>
  <c r="AN132" i="6"/>
  <c r="AN115" i="6"/>
  <c r="AN131" i="6"/>
  <c r="AO150" i="6"/>
  <c r="AO160" i="6"/>
  <c r="AO142" i="6"/>
  <c r="AO140" i="6"/>
  <c r="AO155" i="6"/>
  <c r="AS171" i="6"/>
  <c r="AS162" i="6"/>
  <c r="AS152" i="6"/>
  <c r="AS180" i="6"/>
  <c r="AM134" i="6"/>
  <c r="AM170" i="6"/>
  <c r="AM114" i="6"/>
  <c r="I94" i="3"/>
  <c r="W93" i="3"/>
  <c r="W94" i="3" s="1"/>
  <c r="AF186" i="6"/>
  <c r="AF197" i="6"/>
  <c r="AF195" i="6"/>
  <c r="AF202" i="6"/>
  <c r="AF192" i="6"/>
  <c r="AF188" i="6"/>
  <c r="AF208" i="6"/>
  <c r="AF201" i="6"/>
  <c r="AF194" i="6"/>
  <c r="AF204" i="6"/>
  <c r="AF199" i="6"/>
  <c r="AF210" i="6"/>
  <c r="AF205" i="6"/>
  <c r="AF196" i="6"/>
  <c r="AF191" i="6"/>
  <c r="AF203" i="6"/>
  <c r="AF212" i="6"/>
  <c r="AF190" i="6"/>
  <c r="AF209" i="6"/>
  <c r="AF211" i="6"/>
  <c r="AF207" i="6"/>
  <c r="AF193" i="6"/>
  <c r="AF206" i="6"/>
  <c r="AF198" i="6"/>
  <c r="AF189" i="6"/>
  <c r="AF187" i="6"/>
  <c r="AF200" i="6"/>
  <c r="AR174" i="6"/>
  <c r="AR137" i="6"/>
  <c r="AR162" i="6"/>
  <c r="AR157" i="6"/>
  <c r="AR148" i="6"/>
  <c r="AP169" i="6"/>
  <c r="AP162" i="6"/>
  <c r="AP113" i="6"/>
  <c r="AP161" i="6"/>
  <c r="AP174" i="6"/>
  <c r="AQ134" i="6"/>
  <c r="AQ124" i="6"/>
  <c r="AQ177" i="6"/>
  <c r="AQ171" i="6"/>
  <c r="AQ141" i="6"/>
  <c r="AV89" i="6"/>
  <c r="Z89" i="6"/>
  <c r="AV73" i="6"/>
  <c r="Z73" i="6"/>
  <c r="AV91" i="6"/>
  <c r="AW91" i="6" s="1"/>
  <c r="BG91" i="6" s="1"/>
  <c r="M91" i="7" s="1"/>
  <c r="Z91" i="6"/>
  <c r="AN142" i="6"/>
  <c r="AN185" i="6"/>
  <c r="AN121" i="6"/>
  <c r="AN151" i="6"/>
  <c r="AN166" i="6"/>
  <c r="AO137" i="6"/>
  <c r="AO159" i="6"/>
  <c r="AO173" i="6"/>
  <c r="AO136" i="6"/>
  <c r="AO166" i="6"/>
  <c r="AS131" i="6"/>
  <c r="AS147" i="6"/>
  <c r="AS143" i="6"/>
  <c r="AS120" i="6"/>
  <c r="AM120" i="6"/>
  <c r="AM142" i="6"/>
  <c r="AM178" i="6"/>
  <c r="AM183" i="6"/>
  <c r="AM175" i="6"/>
  <c r="AH232" i="5"/>
  <c r="AH130" i="5"/>
  <c r="AH396" i="5"/>
  <c r="AH454" i="5"/>
  <c r="AH69" i="5"/>
  <c r="AH205" i="5"/>
  <c r="AH511" i="5"/>
  <c r="AH22" i="5"/>
  <c r="AH305" i="5"/>
  <c r="V95" i="7"/>
  <c r="X63" i="7" l="1"/>
  <c r="AF62" i="20"/>
  <c r="W100" i="7"/>
  <c r="AD99" i="20"/>
  <c r="X91" i="7"/>
  <c r="AF90" i="20"/>
  <c r="AT203" i="6"/>
  <c r="AU208" i="6"/>
  <c r="AT192" i="6"/>
  <c r="AT199" i="6"/>
  <c r="AU209" i="6"/>
  <c r="AT193" i="6"/>
  <c r="AT201" i="6"/>
  <c r="AN195" i="6"/>
  <c r="AU191" i="6"/>
  <c r="AU203" i="6"/>
  <c r="AU192" i="6"/>
  <c r="AU202" i="6"/>
  <c r="AT205" i="6"/>
  <c r="AT186" i="6"/>
  <c r="AT189" i="6"/>
  <c r="AT210" i="6"/>
  <c r="AT190" i="6"/>
  <c r="AT202" i="6"/>
  <c r="AU196" i="6"/>
  <c r="AU204" i="6"/>
  <c r="AU193" i="6"/>
  <c r="AU198" i="6"/>
  <c r="AU199" i="6"/>
  <c r="AU207" i="6"/>
  <c r="AT191" i="6"/>
  <c r="AU190" i="6"/>
  <c r="AW71" i="6"/>
  <c r="BC71" i="6" s="1"/>
  <c r="I71" i="7" s="1"/>
  <c r="AV29" i="6"/>
  <c r="Z29" i="6"/>
  <c r="AV18" i="6"/>
  <c r="Z18" i="6"/>
  <c r="Z16" i="6"/>
  <c r="AV16" i="6"/>
  <c r="BG100" i="6"/>
  <c r="M100" i="7" s="1"/>
  <c r="AW73" i="6"/>
  <c r="BH73" i="6" s="1"/>
  <c r="N73" i="7" s="1"/>
  <c r="AW50" i="6"/>
  <c r="AZ50" i="6" s="1"/>
  <c r="F50" i="7" s="1"/>
  <c r="AV36" i="6"/>
  <c r="Z36" i="6"/>
  <c r="Z32" i="6"/>
  <c r="AV32" i="6"/>
  <c r="Z28" i="6"/>
  <c r="AV28" i="6"/>
  <c r="BF91" i="6"/>
  <c r="L91" i="7" s="1"/>
  <c r="AW84" i="6"/>
  <c r="BH84" i="6" s="1"/>
  <c r="N84" i="7" s="1"/>
  <c r="AW85" i="6"/>
  <c r="BH85" i="6" s="1"/>
  <c r="N85" i="7" s="1"/>
  <c r="AV45" i="6"/>
  <c r="Z45" i="6"/>
  <c r="Z17" i="6"/>
  <c r="AV17" i="6"/>
  <c r="AV27" i="6"/>
  <c r="Z27" i="6"/>
  <c r="AW89" i="6"/>
  <c r="BH89" i="6" s="1"/>
  <c r="N89" i="7" s="1"/>
  <c r="AW99" i="6"/>
  <c r="BH99" i="6" s="1"/>
  <c r="N99" i="7" s="1"/>
  <c r="Z14" i="6"/>
  <c r="AV14" i="6"/>
  <c r="AV31" i="6"/>
  <c r="Z31" i="6"/>
  <c r="AT206" i="6"/>
  <c r="AT212" i="6"/>
  <c r="BF63" i="6"/>
  <c r="L63" i="7" s="1"/>
  <c r="AW90" i="6"/>
  <c r="BH90" i="6" s="1"/>
  <c r="N90" i="7" s="1"/>
  <c r="AV20" i="6"/>
  <c r="Z20" i="6"/>
  <c r="AV4" i="6"/>
  <c r="AN4" i="5"/>
  <c r="Z4" i="6"/>
  <c r="AN9" i="5"/>
  <c r="AV9" i="6"/>
  <c r="Z9" i="6"/>
  <c r="AT187" i="6"/>
  <c r="BH63" i="6"/>
  <c r="N63" i="7" s="1"/>
  <c r="X280" i="6"/>
  <c r="X264" i="6"/>
  <c r="X248" i="6"/>
  <c r="X232" i="6"/>
  <c r="X216" i="6"/>
  <c r="X263" i="6"/>
  <c r="X231" i="6"/>
  <c r="X215" i="6"/>
  <c r="X279" i="6"/>
  <c r="X247" i="6"/>
  <c r="X269" i="6"/>
  <c r="X251" i="6"/>
  <c r="X233" i="6"/>
  <c r="X213" i="6"/>
  <c r="X281" i="6"/>
  <c r="X239" i="6"/>
  <c r="X268" i="6"/>
  <c r="X250" i="6"/>
  <c r="X230" i="6"/>
  <c r="X276" i="6"/>
  <c r="X285" i="6"/>
  <c r="X267" i="6"/>
  <c r="X249" i="6"/>
  <c r="X229" i="6"/>
  <c r="X261" i="6"/>
  <c r="X284" i="6"/>
  <c r="X266" i="6"/>
  <c r="X246" i="6"/>
  <c r="X228" i="6"/>
  <c r="X222" i="6"/>
  <c r="X271" i="6"/>
  <c r="X270" i="6"/>
  <c r="X283" i="6"/>
  <c r="X265" i="6"/>
  <c r="X245" i="6"/>
  <c r="X227" i="6"/>
  <c r="X225" i="6"/>
  <c r="X255" i="6"/>
  <c r="X235" i="6"/>
  <c r="X252" i="6"/>
  <c r="X282" i="6"/>
  <c r="X262" i="6"/>
  <c r="X244" i="6"/>
  <c r="X226" i="6"/>
  <c r="X221" i="6"/>
  <c r="X219" i="6"/>
  <c r="X254" i="6"/>
  <c r="X214" i="6"/>
  <c r="X243" i="6"/>
  <c r="X258" i="6"/>
  <c r="X257" i="6"/>
  <c r="X218" i="6"/>
  <c r="X217" i="6"/>
  <c r="X278" i="6"/>
  <c r="X260" i="6"/>
  <c r="X242" i="6"/>
  <c r="X224" i="6"/>
  <c r="X275" i="6"/>
  <c r="X236" i="6"/>
  <c r="X277" i="6"/>
  <c r="X259" i="6"/>
  <c r="X241" i="6"/>
  <c r="X223" i="6"/>
  <c r="X240" i="6"/>
  <c r="X237" i="6"/>
  <c r="X253" i="6"/>
  <c r="X234" i="6"/>
  <c r="X274" i="6"/>
  <c r="X256" i="6"/>
  <c r="X238" i="6"/>
  <c r="X220" i="6"/>
  <c r="X273" i="6"/>
  <c r="X272" i="6"/>
  <c r="AW107" i="6"/>
  <c r="BH107" i="6" s="1"/>
  <c r="N107" i="7" s="1"/>
  <c r="AV5" i="6"/>
  <c r="AN5" i="5"/>
  <c r="Z5" i="6"/>
  <c r="AV38" i="6"/>
  <c r="Z38" i="6"/>
  <c r="Z24" i="6"/>
  <c r="AV24" i="6"/>
  <c r="AT198" i="6"/>
  <c r="AT209" i="6"/>
  <c r="AJ278" i="6"/>
  <c r="AJ262" i="6"/>
  <c r="AJ277" i="6"/>
  <c r="AJ261" i="6"/>
  <c r="AJ245" i="6"/>
  <c r="AJ229" i="6"/>
  <c r="AJ213" i="6"/>
  <c r="AJ272" i="6"/>
  <c r="AJ254" i="6"/>
  <c r="AJ237" i="6"/>
  <c r="AJ220" i="6"/>
  <c r="AJ271" i="6"/>
  <c r="AJ253" i="6"/>
  <c r="AJ236" i="6"/>
  <c r="AJ219" i="6"/>
  <c r="AJ270" i="6"/>
  <c r="AJ252" i="6"/>
  <c r="AJ235" i="6"/>
  <c r="AJ218" i="6"/>
  <c r="AJ269" i="6"/>
  <c r="AJ251" i="6"/>
  <c r="AJ234" i="6"/>
  <c r="AJ217" i="6"/>
  <c r="AJ268" i="6"/>
  <c r="AJ250" i="6"/>
  <c r="AJ233" i="6"/>
  <c r="AJ216" i="6"/>
  <c r="AJ285" i="6"/>
  <c r="AJ267" i="6"/>
  <c r="AJ249" i="6"/>
  <c r="AJ232" i="6"/>
  <c r="AJ215" i="6"/>
  <c r="AJ284" i="6"/>
  <c r="AJ266" i="6"/>
  <c r="AJ248" i="6"/>
  <c r="AJ231" i="6"/>
  <c r="AJ214" i="6"/>
  <c r="AJ283" i="6"/>
  <c r="AJ265" i="6"/>
  <c r="AJ247" i="6"/>
  <c r="AJ230" i="6"/>
  <c r="AJ282" i="6"/>
  <c r="AJ264" i="6"/>
  <c r="AJ246" i="6"/>
  <c r="AJ228" i="6"/>
  <c r="AJ276" i="6"/>
  <c r="AJ258" i="6"/>
  <c r="AJ274" i="6"/>
  <c r="AJ226" i="6"/>
  <c r="AJ280" i="6"/>
  <c r="AJ273" i="6"/>
  <c r="AJ225" i="6"/>
  <c r="AJ263" i="6"/>
  <c r="AJ224" i="6"/>
  <c r="AJ260" i="6"/>
  <c r="AJ223" i="6"/>
  <c r="AJ227" i="6"/>
  <c r="AJ259" i="6"/>
  <c r="AJ222" i="6"/>
  <c r="AJ257" i="6"/>
  <c r="AJ221" i="6"/>
  <c r="AJ238" i="6"/>
  <c r="AJ275" i="6"/>
  <c r="AJ256" i="6"/>
  <c r="AJ255" i="6"/>
  <c r="AJ244" i="6"/>
  <c r="AJ243" i="6"/>
  <c r="AJ242" i="6"/>
  <c r="AJ279" i="6"/>
  <c r="AJ241" i="6"/>
  <c r="AJ281" i="6"/>
  <c r="AJ240" i="6"/>
  <c r="AJ239" i="6"/>
  <c r="AW98" i="6"/>
  <c r="BE98" i="6" s="1"/>
  <c r="K98" i="7" s="1"/>
  <c r="AW102" i="6"/>
  <c r="BH102" i="6" s="1"/>
  <c r="N102" i="7" s="1"/>
  <c r="AV19" i="6"/>
  <c r="Z19" i="6"/>
  <c r="Z15" i="6"/>
  <c r="AV15" i="6"/>
  <c r="AV33" i="6"/>
  <c r="Z33" i="6"/>
  <c r="AT194" i="6"/>
  <c r="AT208" i="6"/>
  <c r="AU210" i="6"/>
  <c r="AW64" i="6"/>
  <c r="BD64" i="6" s="1"/>
  <c r="J64" i="7" s="1"/>
  <c r="W279" i="6"/>
  <c r="W214" i="6"/>
  <c r="W216" i="6"/>
  <c r="W250" i="6"/>
  <c r="W263" i="6"/>
  <c r="W282" i="6"/>
  <c r="W283" i="6"/>
  <c r="W247" i="6"/>
  <c r="W242" i="6"/>
  <c r="W224" i="6"/>
  <c r="W244" i="6"/>
  <c r="W246" i="6"/>
  <c r="W248" i="6"/>
  <c r="W285" i="6"/>
  <c r="W239" i="6"/>
  <c r="W234" i="6"/>
  <c r="W215" i="6"/>
  <c r="W281" i="6"/>
  <c r="W284" i="6"/>
  <c r="W256" i="6"/>
  <c r="W227" i="6"/>
  <c r="W240" i="6"/>
  <c r="W261" i="6"/>
  <c r="W217" i="6"/>
  <c r="W278" i="6"/>
  <c r="W266" i="6"/>
  <c r="W245" i="6"/>
  <c r="W280" i="6"/>
  <c r="W232" i="6"/>
  <c r="W275" i="6"/>
  <c r="W222" i="6"/>
  <c r="W233" i="6"/>
  <c r="W237" i="6"/>
  <c r="W271" i="6"/>
  <c r="W274" i="6"/>
  <c r="W277" i="6"/>
  <c r="W264" i="6"/>
  <c r="W243" i="6"/>
  <c r="W259" i="6"/>
  <c r="W254" i="6"/>
  <c r="W265" i="6"/>
  <c r="W235" i="6"/>
  <c r="W269" i="6"/>
  <c r="W238" i="6"/>
  <c r="W267" i="6"/>
  <c r="W223" i="6"/>
  <c r="W220" i="6"/>
  <c r="W226" i="6"/>
  <c r="W230" i="6"/>
  <c r="W276" i="6"/>
  <c r="W270" i="6"/>
  <c r="W225" i="6"/>
  <c r="W219" i="6"/>
  <c r="W213" i="6"/>
  <c r="W229" i="6"/>
  <c r="W257" i="6"/>
  <c r="W252" i="6"/>
  <c r="W258" i="6"/>
  <c r="W228" i="6"/>
  <c r="W262" i="6"/>
  <c r="W221" i="6"/>
  <c r="W236" i="6"/>
  <c r="W249" i="6"/>
  <c r="W251" i="6"/>
  <c r="W253" i="6"/>
  <c r="W255" i="6"/>
  <c r="W218" i="6"/>
  <c r="W231" i="6"/>
  <c r="W260" i="6"/>
  <c r="W241" i="6"/>
  <c r="W268" i="6"/>
  <c r="W273" i="6"/>
  <c r="W272" i="6"/>
  <c r="AW67" i="6"/>
  <c r="BH67" i="6" s="1"/>
  <c r="N67" i="7" s="1"/>
  <c r="AV43" i="6"/>
  <c r="Z43" i="6"/>
  <c r="Z39" i="6"/>
  <c r="AV39" i="6"/>
  <c r="AV26" i="6"/>
  <c r="Z26" i="6"/>
  <c r="AT195" i="6"/>
  <c r="AT188" i="6"/>
  <c r="AW101" i="6"/>
  <c r="BH101" i="6" s="1"/>
  <c r="N101" i="7" s="1"/>
  <c r="AI279" i="6"/>
  <c r="AI214" i="6"/>
  <c r="AI216" i="6"/>
  <c r="AI250" i="6"/>
  <c r="AI263" i="6"/>
  <c r="AI282" i="6"/>
  <c r="AI283" i="6"/>
  <c r="AI247" i="6"/>
  <c r="AI242" i="6"/>
  <c r="AI244" i="6"/>
  <c r="AI246" i="6"/>
  <c r="AI248" i="6"/>
  <c r="AI285" i="6"/>
  <c r="AI239" i="6"/>
  <c r="AI234" i="6"/>
  <c r="AI215" i="6"/>
  <c r="AI281" i="6"/>
  <c r="AI284" i="6"/>
  <c r="AI224" i="6"/>
  <c r="AI261" i="6"/>
  <c r="AI217" i="6"/>
  <c r="AI278" i="6"/>
  <c r="AI266" i="6"/>
  <c r="AI245" i="6"/>
  <c r="AI256" i="6"/>
  <c r="AI227" i="6"/>
  <c r="AI240" i="6"/>
  <c r="AI275" i="6"/>
  <c r="AI222" i="6"/>
  <c r="AI233" i="6"/>
  <c r="AI237" i="6"/>
  <c r="AI271" i="6"/>
  <c r="AI274" i="6"/>
  <c r="AI277" i="6"/>
  <c r="AI280" i="6"/>
  <c r="AI232" i="6"/>
  <c r="AI259" i="6"/>
  <c r="AI254" i="6"/>
  <c r="AI265" i="6"/>
  <c r="AI235" i="6"/>
  <c r="AI269" i="6"/>
  <c r="AI238" i="6"/>
  <c r="AI264" i="6"/>
  <c r="AI243" i="6"/>
  <c r="AI223" i="6"/>
  <c r="AI220" i="6"/>
  <c r="AI226" i="6"/>
  <c r="AI230" i="6"/>
  <c r="AI276" i="6"/>
  <c r="AI270" i="6"/>
  <c r="AI225" i="6"/>
  <c r="AI267" i="6"/>
  <c r="AI213" i="6"/>
  <c r="AI229" i="6"/>
  <c r="AI257" i="6"/>
  <c r="AI252" i="6"/>
  <c r="AI258" i="6"/>
  <c r="AI228" i="6"/>
  <c r="AI262" i="6"/>
  <c r="AI221" i="6"/>
  <c r="AI236" i="6"/>
  <c r="AI249" i="6"/>
  <c r="AI272" i="6"/>
  <c r="AI219" i="6"/>
  <c r="AI251" i="6"/>
  <c r="AI253" i="6"/>
  <c r="AI255" i="6"/>
  <c r="AI218" i="6"/>
  <c r="AI231" i="6"/>
  <c r="AI260" i="6"/>
  <c r="AI241" i="6"/>
  <c r="AI268" i="6"/>
  <c r="AI273" i="6"/>
  <c r="AW104" i="6"/>
  <c r="BE104" i="7" s="1"/>
  <c r="Z11" i="6"/>
  <c r="AN11" i="5"/>
  <c r="AV11" i="6"/>
  <c r="AV7" i="6"/>
  <c r="AN7" i="5"/>
  <c r="Z7" i="6"/>
  <c r="Z49" i="6"/>
  <c r="AV49" i="6"/>
  <c r="AT196" i="6"/>
  <c r="AT197" i="6"/>
  <c r="AU187" i="6"/>
  <c r="AU211" i="6"/>
  <c r="Z21" i="6"/>
  <c r="AV21" i="6"/>
  <c r="AN8" i="5"/>
  <c r="AV8" i="6"/>
  <c r="Z8" i="6"/>
  <c r="AV25" i="6"/>
  <c r="Z25" i="6"/>
  <c r="AT207" i="6"/>
  <c r="AU205" i="6"/>
  <c r="AU194" i="6"/>
  <c r="AW82" i="6"/>
  <c r="BH82" i="6" s="1"/>
  <c r="N82" i="7" s="1"/>
  <c r="AW106" i="6"/>
  <c r="BH106" i="6" s="1"/>
  <c r="N106" i="7" s="1"/>
  <c r="AW97" i="6"/>
  <c r="BH97" i="6" s="1"/>
  <c r="N97" i="7" s="1"/>
  <c r="AV35" i="6"/>
  <c r="Z35" i="6"/>
  <c r="AV22" i="6"/>
  <c r="Z22" i="6"/>
  <c r="Z41" i="6"/>
  <c r="AV41" i="6"/>
  <c r="AT204" i="6"/>
  <c r="AU188" i="6"/>
  <c r="AU212" i="6"/>
  <c r="AW108" i="6"/>
  <c r="BH108" i="6" s="1"/>
  <c r="N108" i="7" s="1"/>
  <c r="Z37" i="6"/>
  <c r="AV37" i="6"/>
  <c r="Z46" i="6"/>
  <c r="AV46" i="6"/>
  <c r="Z42" i="6"/>
  <c r="AV42" i="6"/>
  <c r="AU206" i="6"/>
  <c r="AW61" i="6"/>
  <c r="BH61" i="6" s="1"/>
  <c r="N61" i="7" s="1"/>
  <c r="AW51" i="6"/>
  <c r="BH51" i="6" s="1"/>
  <c r="N51" i="7" s="1"/>
  <c r="AW105" i="6"/>
  <c r="BH105" i="6" s="1"/>
  <c r="N105" i="7" s="1"/>
  <c r="AV13" i="6"/>
  <c r="Z13" i="6"/>
  <c r="AV23" i="6"/>
  <c r="Z23" i="6"/>
  <c r="Z10" i="6"/>
  <c r="AN10" i="5"/>
  <c r="AV10" i="6"/>
  <c r="AT200" i="6"/>
  <c r="AU189" i="6"/>
  <c r="AU201" i="6"/>
  <c r="AW57" i="6"/>
  <c r="AZ57" i="6" s="1"/>
  <c r="F57" i="7" s="1"/>
  <c r="AW60" i="6"/>
  <c r="BH60" i="6" s="1"/>
  <c r="N60" i="7" s="1"/>
  <c r="AW103" i="6"/>
  <c r="BH103" i="6" s="1"/>
  <c r="N103" i="7" s="1"/>
  <c r="AW88" i="6"/>
  <c r="BH88" i="6" s="1"/>
  <c r="N88" i="7" s="1"/>
  <c r="AV6" i="6"/>
  <c r="AN6" i="5"/>
  <c r="Z6" i="6"/>
  <c r="Z3" i="6"/>
  <c r="AN3" i="5"/>
  <c r="AV3" i="6"/>
  <c r="AW3" i="6" s="1"/>
  <c r="BG3" i="6" s="1"/>
  <c r="M3" i="7" s="1"/>
  <c r="AV48" i="6"/>
  <c r="Z48" i="6"/>
  <c r="AT211" i="6"/>
  <c r="AU197" i="6"/>
  <c r="AU195" i="6"/>
  <c r="AW55" i="6"/>
  <c r="BD55" i="6" s="1"/>
  <c r="J55" i="7" s="1"/>
  <c r="AW78" i="6"/>
  <c r="AZ78" i="6" s="1"/>
  <c r="F78" i="7" s="1"/>
  <c r="AW109" i="6"/>
  <c r="BH109" i="6" s="1"/>
  <c r="N109" i="7" s="1"/>
  <c r="AW76" i="6"/>
  <c r="AW81" i="6"/>
  <c r="BH81" i="6" s="1"/>
  <c r="N81" i="7" s="1"/>
  <c r="AV30" i="6"/>
  <c r="Z30" i="6"/>
  <c r="Z47" i="6"/>
  <c r="AV47" i="6"/>
  <c r="Z12" i="6"/>
  <c r="AV12" i="6"/>
  <c r="AN12" i="5"/>
  <c r="AU186" i="6"/>
  <c r="BH91" i="6"/>
  <c r="N91" i="7" s="1"/>
  <c r="AW72" i="6"/>
  <c r="BH72" i="6" s="1"/>
  <c r="N72" i="7" s="1"/>
  <c r="BH100" i="6"/>
  <c r="N100" i="7" s="1"/>
  <c r="Z44" i="6"/>
  <c r="AV44" i="6"/>
  <c r="AV40" i="6"/>
  <c r="Z40" i="6"/>
  <c r="AV34" i="6"/>
  <c r="Z34" i="6"/>
  <c r="AU200" i="6"/>
  <c r="AO205" i="6"/>
  <c r="AP195" i="6"/>
  <c r="AO198" i="6"/>
  <c r="AO191" i="6"/>
  <c r="AP207" i="6"/>
  <c r="AN212" i="6"/>
  <c r="AO193" i="6"/>
  <c r="AO209" i="6"/>
  <c r="AO195" i="6"/>
  <c r="AR192" i="6"/>
  <c r="AP189" i="6"/>
  <c r="AP212" i="6"/>
  <c r="AP208" i="6"/>
  <c r="AN202" i="6"/>
  <c r="AS191" i="6"/>
  <c r="AR206" i="6"/>
  <c r="AV181" i="6"/>
  <c r="AR212" i="6"/>
  <c r="AO187" i="6"/>
  <c r="AR187" i="6"/>
  <c r="AS198" i="6"/>
  <c r="AR211" i="6"/>
  <c r="AR202" i="6"/>
  <c r="AN207" i="6"/>
  <c r="BE89" i="6"/>
  <c r="K89" i="7" s="1"/>
  <c r="V89" i="7" s="1"/>
  <c r="AM186" i="6"/>
  <c r="AO196" i="6"/>
  <c r="AO192" i="6"/>
  <c r="AN200" i="6"/>
  <c r="AP201" i="6"/>
  <c r="AP196" i="6"/>
  <c r="AM192" i="6"/>
  <c r="AN186" i="6"/>
  <c r="AM203" i="6"/>
  <c r="AO201" i="6"/>
  <c r="AM193" i="6"/>
  <c r="AR208" i="6"/>
  <c r="AR188" i="6"/>
  <c r="AP191" i="6"/>
  <c r="AM212" i="6"/>
  <c r="AO197" i="6"/>
  <c r="AM189" i="6"/>
  <c r="AV164" i="6"/>
  <c r="AO212" i="6"/>
  <c r="AO208" i="6"/>
  <c r="AR200" i="6"/>
  <c r="AR203" i="6"/>
  <c r="AM199" i="6"/>
  <c r="AM195" i="6"/>
  <c r="AO204" i="6"/>
  <c r="AO199" i="6"/>
  <c r="AR199" i="6"/>
  <c r="AN199" i="6"/>
  <c r="AN208" i="6"/>
  <c r="AO211" i="6"/>
  <c r="AS195" i="6"/>
  <c r="AS194" i="6"/>
  <c r="AS190" i="6"/>
  <c r="AP203" i="6"/>
  <c r="AS208" i="6"/>
  <c r="AP204" i="6"/>
  <c r="AR190" i="6"/>
  <c r="AS201" i="6"/>
  <c r="AP188" i="6"/>
  <c r="AS205" i="6"/>
  <c r="AS188" i="6"/>
  <c r="AN190" i="6"/>
  <c r="AN211" i="6"/>
  <c r="AS192" i="6"/>
  <c r="AR193" i="6"/>
  <c r="AN201" i="6"/>
  <c r="AN192" i="6"/>
  <c r="AP205" i="6"/>
  <c r="AS189" i="6"/>
  <c r="AS199" i="6"/>
  <c r="AO190" i="6"/>
  <c r="AO186" i="6"/>
  <c r="AR191" i="6"/>
  <c r="AN204" i="6"/>
  <c r="AN193" i="6"/>
  <c r="AP209" i="6"/>
  <c r="AP197" i="6"/>
  <c r="AM191" i="6"/>
  <c r="AR209" i="6"/>
  <c r="AR205" i="6"/>
  <c r="AM198" i="6"/>
  <c r="AO189" i="6"/>
  <c r="AO200" i="6"/>
  <c r="AR189" i="6"/>
  <c r="AR186" i="6"/>
  <c r="AN196" i="6"/>
  <c r="AN198" i="6"/>
  <c r="AP200" i="6"/>
  <c r="BB107" i="6"/>
  <c r="H107" i="7" s="1"/>
  <c r="AZ107" i="6"/>
  <c r="F107" i="7" s="1"/>
  <c r="Q107" i="7" s="1"/>
  <c r="BA107" i="6"/>
  <c r="G107" i="7" s="1"/>
  <c r="R107" i="7" s="1"/>
  <c r="BC107" i="6"/>
  <c r="I107" i="7" s="1"/>
  <c r="T107" i="7" s="1"/>
  <c r="AY107" i="6"/>
  <c r="E107" i="7" s="1"/>
  <c r="BE107" i="7"/>
  <c r="BD107" i="6"/>
  <c r="J107" i="7" s="1"/>
  <c r="AY73" i="6"/>
  <c r="E73" i="7" s="1"/>
  <c r="AZ73" i="6"/>
  <c r="F73" i="7" s="1"/>
  <c r="Q73" i="7" s="1"/>
  <c r="BE73" i="7"/>
  <c r="BC73" i="6"/>
  <c r="I73" i="7" s="1"/>
  <c r="T73" i="7" s="1"/>
  <c r="BE73" i="6"/>
  <c r="K73" i="7" s="1"/>
  <c r="V73" i="7" s="1"/>
  <c r="BB73" i="6"/>
  <c r="H73" i="7" s="1"/>
  <c r="BA73" i="6"/>
  <c r="G73" i="7" s="1"/>
  <c r="R73" i="7" s="1"/>
  <c r="BD73" i="6"/>
  <c r="J73" i="7" s="1"/>
  <c r="K126" i="3"/>
  <c r="K127" i="3" s="1"/>
  <c r="R104" i="3"/>
  <c r="R105" i="3" s="1"/>
  <c r="D105" i="3"/>
  <c r="AM196" i="6"/>
  <c r="AV119" i="6"/>
  <c r="Z119" i="6"/>
  <c r="AV137" i="6"/>
  <c r="Z137" i="6"/>
  <c r="AV182" i="6"/>
  <c r="Z182" i="6"/>
  <c r="AV134" i="6"/>
  <c r="Z134" i="6"/>
  <c r="AV166" i="6"/>
  <c r="Z166" i="6"/>
  <c r="AW110" i="6"/>
  <c r="Y80" i="3"/>
  <c r="Y78" i="3"/>
  <c r="AQ202" i="6"/>
  <c r="AS186" i="6"/>
  <c r="X104" i="3"/>
  <c r="X105" i="3" s="1"/>
  <c r="J105" i="3"/>
  <c r="AM205" i="6"/>
  <c r="AV165" i="6"/>
  <c r="Z165" i="6"/>
  <c r="AV143" i="6"/>
  <c r="Z143" i="6"/>
  <c r="Z156" i="6"/>
  <c r="AV156" i="6"/>
  <c r="AV145" i="6"/>
  <c r="AW145" i="6" s="1"/>
  <c r="Z145" i="6"/>
  <c r="AV172" i="6"/>
  <c r="Z172" i="6"/>
  <c r="AQ192" i="6"/>
  <c r="Q89" i="3"/>
  <c r="Q91" i="3"/>
  <c r="AM207" i="6"/>
  <c r="AV141" i="6"/>
  <c r="Z141" i="6"/>
  <c r="AV154" i="6"/>
  <c r="Z154" i="6"/>
  <c r="AV117" i="6"/>
  <c r="Z117" i="6"/>
  <c r="P241" i="6"/>
  <c r="P232" i="6"/>
  <c r="P280" i="6"/>
  <c r="P244" i="6"/>
  <c r="P230" i="6"/>
  <c r="P279" i="6"/>
  <c r="P283" i="6"/>
  <c r="P259" i="6"/>
  <c r="P266" i="6"/>
  <c r="P270" i="6"/>
  <c r="P240" i="6"/>
  <c r="P253" i="6"/>
  <c r="P234" i="6"/>
  <c r="P245" i="6"/>
  <c r="P262" i="6"/>
  <c r="P257" i="6"/>
  <c r="P275" i="6"/>
  <c r="P258" i="6"/>
  <c r="P235" i="6"/>
  <c r="P225" i="6"/>
  <c r="P251" i="6"/>
  <c r="P273" i="6"/>
  <c r="P213" i="6"/>
  <c r="P228" i="6"/>
  <c r="P284" i="6"/>
  <c r="P217" i="6"/>
  <c r="P227" i="6"/>
  <c r="P272" i="6"/>
  <c r="P250" i="6"/>
  <c r="P222" i="6"/>
  <c r="P246" i="6"/>
  <c r="P221" i="6"/>
  <c r="P248" i="6"/>
  <c r="P229" i="6"/>
  <c r="P249" i="6"/>
  <c r="P281" i="6"/>
  <c r="P218" i="6"/>
  <c r="P265" i="6"/>
  <c r="P268" i="6"/>
  <c r="P216" i="6"/>
  <c r="P274" i="6"/>
  <c r="P261" i="6"/>
  <c r="P260" i="6"/>
  <c r="P219" i="6"/>
  <c r="P233" i="6"/>
  <c r="P276" i="6"/>
  <c r="P267" i="6"/>
  <c r="P285" i="6"/>
  <c r="P239" i="6"/>
  <c r="P237" i="6"/>
  <c r="P223" i="6"/>
  <c r="P215" i="6"/>
  <c r="P226" i="6"/>
  <c r="P214" i="6"/>
  <c r="P269" i="6"/>
  <c r="P238" i="6"/>
  <c r="P264" i="6"/>
  <c r="P231" i="6"/>
  <c r="P255" i="6"/>
  <c r="P224" i="6"/>
  <c r="P271" i="6"/>
  <c r="P243" i="6"/>
  <c r="P254" i="6"/>
  <c r="P247" i="6"/>
  <c r="P278" i="6"/>
  <c r="P256" i="6"/>
  <c r="P242" i="6"/>
  <c r="P252" i="6"/>
  <c r="P277" i="6"/>
  <c r="P220" i="6"/>
  <c r="P236" i="6"/>
  <c r="P282" i="6"/>
  <c r="P263" i="6"/>
  <c r="AQ199" i="6"/>
  <c r="AS187" i="6"/>
  <c r="AV140" i="6"/>
  <c r="Z140" i="6"/>
  <c r="Z115" i="6"/>
  <c r="AV115" i="6"/>
  <c r="AV131" i="6"/>
  <c r="Z131" i="6"/>
  <c r="AV139" i="6"/>
  <c r="Z139" i="6"/>
  <c r="AB214" i="6"/>
  <c r="AB285" i="6"/>
  <c r="AB248" i="6"/>
  <c r="AB274" i="6"/>
  <c r="AB260" i="6"/>
  <c r="AB237" i="6"/>
  <c r="AB227" i="6"/>
  <c r="AB271" i="6"/>
  <c r="AB234" i="6"/>
  <c r="AB282" i="6"/>
  <c r="AB283" i="6"/>
  <c r="AB281" i="6"/>
  <c r="AB233" i="6"/>
  <c r="AB273" i="6"/>
  <c r="AB217" i="6"/>
  <c r="AB279" i="6"/>
  <c r="AB224" i="6"/>
  <c r="AB226" i="6"/>
  <c r="AB243" i="6"/>
  <c r="AB284" i="6"/>
  <c r="AB238" i="6"/>
  <c r="AB278" i="6"/>
  <c r="AB264" i="6"/>
  <c r="AB236" i="6"/>
  <c r="AB276" i="6"/>
  <c r="AB230" i="6"/>
  <c r="AB223" i="6"/>
  <c r="AB225" i="6"/>
  <c r="AB228" i="6"/>
  <c r="AB221" i="6"/>
  <c r="AB253" i="6"/>
  <c r="AB261" i="6"/>
  <c r="AB265" i="6"/>
  <c r="AB250" i="6"/>
  <c r="AB251" i="6"/>
  <c r="AB219" i="6"/>
  <c r="AB240" i="6"/>
  <c r="AB242" i="6"/>
  <c r="AB215" i="6"/>
  <c r="AB247" i="6"/>
  <c r="AB213" i="6"/>
  <c r="AB216" i="6"/>
  <c r="AB280" i="6"/>
  <c r="AB275" i="6"/>
  <c r="AB254" i="6"/>
  <c r="AB239" i="6"/>
  <c r="AB241" i="6"/>
  <c r="AB277" i="6"/>
  <c r="AB246" i="6"/>
  <c r="AB229" i="6"/>
  <c r="AB235" i="6"/>
  <c r="AB252" i="6"/>
  <c r="AB269" i="6"/>
  <c r="AB256" i="6"/>
  <c r="AB258" i="6"/>
  <c r="AB244" i="6"/>
  <c r="AB259" i="6"/>
  <c r="AB232" i="6"/>
  <c r="AB218" i="6"/>
  <c r="AB266" i="6"/>
  <c r="AB249" i="6"/>
  <c r="AB255" i="6"/>
  <c r="AB257" i="6"/>
  <c r="AB231" i="6"/>
  <c r="AB270" i="6"/>
  <c r="AB263" i="6"/>
  <c r="AB267" i="6"/>
  <c r="AB245" i="6"/>
  <c r="AB222" i="6"/>
  <c r="AB262" i="6"/>
  <c r="AB272" i="6"/>
  <c r="AB220" i="6"/>
  <c r="AB268" i="6"/>
  <c r="R89" i="3"/>
  <c r="R91" i="3"/>
  <c r="AQ197" i="6"/>
  <c r="V256" i="6"/>
  <c r="V258" i="6"/>
  <c r="V275" i="6"/>
  <c r="V216" i="6"/>
  <c r="V248" i="6"/>
  <c r="V213" i="6"/>
  <c r="V215" i="6"/>
  <c r="V246" i="6"/>
  <c r="V238" i="6"/>
  <c r="V270" i="6"/>
  <c r="V223" i="6"/>
  <c r="V285" i="6"/>
  <c r="V268" i="6"/>
  <c r="V241" i="6"/>
  <c r="V227" i="6"/>
  <c r="V234" i="6"/>
  <c r="V220" i="6"/>
  <c r="V260" i="6"/>
  <c r="V235" i="6"/>
  <c r="V221" i="6"/>
  <c r="V272" i="6"/>
  <c r="V274" i="6"/>
  <c r="V233" i="6"/>
  <c r="V265" i="6"/>
  <c r="V267" i="6"/>
  <c r="V229" i="6"/>
  <c r="V231" i="6"/>
  <c r="V277" i="6"/>
  <c r="V232" i="6"/>
  <c r="V264" i="6"/>
  <c r="V239" i="6"/>
  <c r="V271" i="6"/>
  <c r="V262" i="6"/>
  <c r="V254" i="6"/>
  <c r="V224" i="6"/>
  <c r="V250" i="6"/>
  <c r="V214" i="6"/>
  <c r="V284" i="6"/>
  <c r="V257" i="6"/>
  <c r="V243" i="6"/>
  <c r="V226" i="6"/>
  <c r="V236" i="6"/>
  <c r="V276" i="6"/>
  <c r="V251" i="6"/>
  <c r="V237" i="6"/>
  <c r="V245" i="6"/>
  <c r="V228" i="6"/>
  <c r="V249" i="6"/>
  <c r="V281" i="6"/>
  <c r="V283" i="6"/>
  <c r="V255" i="6"/>
  <c r="V247" i="6"/>
  <c r="V263" i="6"/>
  <c r="V280" i="6"/>
  <c r="V266" i="6"/>
  <c r="V273" i="6"/>
  <c r="V278" i="6"/>
  <c r="V240" i="6"/>
  <c r="V242" i="6"/>
  <c r="V230" i="6"/>
  <c r="V222" i="6"/>
  <c r="V259" i="6"/>
  <c r="V261" i="6"/>
  <c r="V252" i="6"/>
  <c r="V225" i="6"/>
  <c r="V253" i="6"/>
  <c r="V269" i="6"/>
  <c r="V244" i="6"/>
  <c r="V219" i="6"/>
  <c r="V218" i="6"/>
  <c r="V282" i="6"/>
  <c r="V217" i="6"/>
  <c r="V279" i="6"/>
  <c r="AS209" i="6"/>
  <c r="AM202" i="6"/>
  <c r="AM210" i="6"/>
  <c r="AV130" i="6"/>
  <c r="Z130" i="6"/>
  <c r="AV159" i="6"/>
  <c r="Z159" i="6"/>
  <c r="Z157" i="6"/>
  <c r="AV157" i="6"/>
  <c r="AV147" i="6"/>
  <c r="Z147" i="6"/>
  <c r="R221" i="6"/>
  <c r="R252" i="6"/>
  <c r="R214" i="6"/>
  <c r="R281" i="6"/>
  <c r="R248" i="6"/>
  <c r="R275" i="6"/>
  <c r="R244" i="6"/>
  <c r="R233" i="6"/>
  <c r="R241" i="6"/>
  <c r="R267" i="6"/>
  <c r="R258" i="6"/>
  <c r="R266" i="6"/>
  <c r="R255" i="6"/>
  <c r="R279" i="6"/>
  <c r="R243" i="6"/>
  <c r="R218" i="6"/>
  <c r="R285" i="6"/>
  <c r="R231" i="6"/>
  <c r="R224" i="6"/>
  <c r="R226" i="6"/>
  <c r="R237" i="6"/>
  <c r="R261" i="6"/>
  <c r="R238" i="6"/>
  <c r="R278" i="6"/>
  <c r="R264" i="6"/>
  <c r="R213" i="6"/>
  <c r="R268" i="6"/>
  <c r="R230" i="6"/>
  <c r="R219" i="6"/>
  <c r="R283" i="6"/>
  <c r="R220" i="6"/>
  <c r="R260" i="6"/>
  <c r="R249" i="6"/>
  <c r="R257" i="6"/>
  <c r="R259" i="6"/>
  <c r="R274" i="6"/>
  <c r="R282" i="6"/>
  <c r="R271" i="6"/>
  <c r="R240" i="6"/>
  <c r="R234" i="6"/>
  <c r="R223" i="6"/>
  <c r="R247" i="6"/>
  <c r="R216" i="6"/>
  <c r="R253" i="6"/>
  <c r="R277" i="6"/>
  <c r="R254" i="6"/>
  <c r="R235" i="6"/>
  <c r="R229" i="6"/>
  <c r="R284" i="6"/>
  <c r="R246" i="6"/>
  <c r="R273" i="6"/>
  <c r="R236" i="6"/>
  <c r="R276" i="6"/>
  <c r="R265" i="6"/>
  <c r="R256" i="6"/>
  <c r="R228" i="6"/>
  <c r="R217" i="6"/>
  <c r="R225" i="6"/>
  <c r="R232" i="6"/>
  <c r="R250" i="6"/>
  <c r="R239" i="6"/>
  <c r="R263" i="6"/>
  <c r="R251" i="6"/>
  <c r="R242" i="6"/>
  <c r="R269" i="6"/>
  <c r="R215" i="6"/>
  <c r="R270" i="6"/>
  <c r="R227" i="6"/>
  <c r="R280" i="6"/>
  <c r="R245" i="6"/>
  <c r="R222" i="6"/>
  <c r="R262" i="6"/>
  <c r="R272" i="6"/>
  <c r="AN188" i="6"/>
  <c r="AN205" i="6"/>
  <c r="AQ190" i="6"/>
  <c r="AQ186" i="6"/>
  <c r="AH229" i="6"/>
  <c r="AH260" i="6"/>
  <c r="AH252" i="6"/>
  <c r="AH241" i="6"/>
  <c r="AH224" i="6"/>
  <c r="AH283" i="6"/>
  <c r="AH282" i="6"/>
  <c r="AH239" i="6"/>
  <c r="AH235" i="6"/>
  <c r="AH259" i="6"/>
  <c r="AH234" i="6"/>
  <c r="AH258" i="6"/>
  <c r="AH233" i="6"/>
  <c r="AH281" i="6"/>
  <c r="AH253" i="6"/>
  <c r="AH272" i="6"/>
  <c r="AH231" i="6"/>
  <c r="AH263" i="6"/>
  <c r="AH216" i="6"/>
  <c r="AH245" i="6"/>
  <c r="AH273" i="6"/>
  <c r="AH246" i="6"/>
  <c r="AH238" i="6"/>
  <c r="AH269" i="6"/>
  <c r="AH276" i="6"/>
  <c r="AH268" i="6"/>
  <c r="AH257" i="6"/>
  <c r="AH228" i="6"/>
  <c r="AH220" i="6"/>
  <c r="AH255" i="6"/>
  <c r="AH251" i="6"/>
  <c r="AH250" i="6"/>
  <c r="AH274" i="6"/>
  <c r="AH249" i="6"/>
  <c r="AH232" i="6"/>
  <c r="AH226" i="6"/>
  <c r="AH247" i="6"/>
  <c r="AH279" i="6"/>
  <c r="AH254" i="6"/>
  <c r="AH261" i="6"/>
  <c r="AH275" i="6"/>
  <c r="AH262" i="6"/>
  <c r="AH227" i="6"/>
  <c r="AH280" i="6"/>
  <c r="AH285" i="6"/>
  <c r="AH214" i="6"/>
  <c r="AH284" i="6"/>
  <c r="AH221" i="6"/>
  <c r="AH240" i="6"/>
  <c r="AH244" i="6"/>
  <c r="AH236" i="6"/>
  <c r="AH225" i="6"/>
  <c r="AH248" i="6"/>
  <c r="AH213" i="6"/>
  <c r="AH266" i="6"/>
  <c r="AH223" i="6"/>
  <c r="AH219" i="6"/>
  <c r="AH270" i="6"/>
  <c r="AH267" i="6"/>
  <c r="AH242" i="6"/>
  <c r="AH217" i="6"/>
  <c r="AH265" i="6"/>
  <c r="AH243" i="6"/>
  <c r="AH218" i="6"/>
  <c r="AH215" i="6"/>
  <c r="AH277" i="6"/>
  <c r="AH278" i="6"/>
  <c r="AH237" i="6"/>
  <c r="AH256" i="6"/>
  <c r="AH271" i="6"/>
  <c r="AH230" i="6"/>
  <c r="AH222" i="6"/>
  <c r="AH264" i="6"/>
  <c r="AS204" i="6"/>
  <c r="BD100" i="6"/>
  <c r="J100" i="7" s="1"/>
  <c r="BE100" i="7"/>
  <c r="BB100" i="7" s="1"/>
  <c r="AZ100" i="6"/>
  <c r="F100" i="7" s="1"/>
  <c r="BB100" i="6"/>
  <c r="H100" i="7" s="1"/>
  <c r="AY100" i="6"/>
  <c r="E100" i="7" s="1"/>
  <c r="BE100" i="6"/>
  <c r="K100" i="7" s="1"/>
  <c r="BC100" i="6"/>
  <c r="I100" i="7" s="1"/>
  <c r="BA100" i="6"/>
  <c r="G100" i="7" s="1"/>
  <c r="AM208" i="6"/>
  <c r="AM190" i="6"/>
  <c r="AV125" i="6"/>
  <c r="Z125" i="6"/>
  <c r="AV173" i="6"/>
  <c r="Z173" i="6"/>
  <c r="AV151" i="6"/>
  <c r="Z151" i="6"/>
  <c r="AV116" i="6"/>
  <c r="Z116" i="6"/>
  <c r="AO207" i="6"/>
  <c r="AD259" i="6"/>
  <c r="AD222" i="6"/>
  <c r="AD285" i="6"/>
  <c r="AD256" i="6"/>
  <c r="AD236" i="6"/>
  <c r="AD268" i="6"/>
  <c r="AD214" i="6"/>
  <c r="AD261" i="6"/>
  <c r="AD232" i="6"/>
  <c r="AD228" i="6"/>
  <c r="AD221" i="6"/>
  <c r="AD231" i="6"/>
  <c r="AD219" i="6"/>
  <c r="AD249" i="6"/>
  <c r="AD250" i="6"/>
  <c r="AD217" i="6"/>
  <c r="AD253" i="6"/>
  <c r="AD251" i="6"/>
  <c r="AD271" i="6"/>
  <c r="AD267" i="6"/>
  <c r="AD273" i="6"/>
  <c r="AD229" i="6"/>
  <c r="AD270" i="6"/>
  <c r="AD227" i="6"/>
  <c r="AD243" i="6"/>
  <c r="AD260" i="6"/>
  <c r="AD274" i="6"/>
  <c r="AD262" i="6"/>
  <c r="AD272" i="6"/>
  <c r="AD282" i="6"/>
  <c r="AD238" i="6"/>
  <c r="AD279" i="6"/>
  <c r="AD248" i="6"/>
  <c r="AD275" i="6"/>
  <c r="AD230" i="6"/>
  <c r="AD223" i="6"/>
  <c r="AD265" i="6"/>
  <c r="AD278" i="6"/>
  <c r="AD247" i="6"/>
  <c r="AD277" i="6"/>
  <c r="AD225" i="6"/>
  <c r="AD284" i="6"/>
  <c r="AD269" i="6"/>
  <c r="AD280" i="6"/>
  <c r="AD226" i="6"/>
  <c r="AD276" i="6"/>
  <c r="AD245" i="6"/>
  <c r="AD239" i="6"/>
  <c r="AD264" i="6"/>
  <c r="AD215" i="6"/>
  <c r="AD224" i="6"/>
  <c r="AD220" i="6"/>
  <c r="AD281" i="6"/>
  <c r="AD252" i="6"/>
  <c r="AD237" i="6"/>
  <c r="AD218" i="6"/>
  <c r="AD240" i="6"/>
  <c r="AD241" i="6"/>
  <c r="AD244" i="6"/>
  <c r="AD213" i="6"/>
  <c r="AD254" i="6"/>
  <c r="AD216" i="6"/>
  <c r="AD235" i="6"/>
  <c r="AD266" i="6"/>
  <c r="AD242" i="6"/>
  <c r="AD246" i="6"/>
  <c r="AD233" i="6"/>
  <c r="AD257" i="6"/>
  <c r="AD283" i="6"/>
  <c r="AD234" i="6"/>
  <c r="AD263" i="6"/>
  <c r="AD255" i="6"/>
  <c r="AD258" i="6"/>
  <c r="Q227" i="6"/>
  <c r="Q235" i="6"/>
  <c r="Q222" i="6"/>
  <c r="Q242" i="6"/>
  <c r="Q265" i="6"/>
  <c r="Q258" i="6"/>
  <c r="Q261" i="6"/>
  <c r="Q263" i="6"/>
  <c r="Q241" i="6"/>
  <c r="Q256" i="6"/>
  <c r="Q237" i="6"/>
  <c r="Q223" i="6"/>
  <c r="Q224" i="6"/>
  <c r="Q276" i="6"/>
  <c r="Q234" i="6"/>
  <c r="Q250" i="6"/>
  <c r="Q268" i="6"/>
  <c r="Q277" i="6"/>
  <c r="Q216" i="6"/>
  <c r="Q213" i="6"/>
  <c r="Q238" i="6"/>
  <c r="Q228" i="6"/>
  <c r="Q221" i="6"/>
  <c r="Q243" i="6"/>
  <c r="Q251" i="6"/>
  <c r="Q215" i="6"/>
  <c r="Q279" i="6"/>
  <c r="Q264" i="6"/>
  <c r="Q281" i="6"/>
  <c r="Q274" i="6"/>
  <c r="Q253" i="6"/>
  <c r="Q239" i="6"/>
  <c r="Q284" i="6"/>
  <c r="Q257" i="6"/>
  <c r="Q260" i="6"/>
  <c r="Q266" i="6"/>
  <c r="Q246" i="6"/>
  <c r="Q285" i="6"/>
  <c r="Q214" i="6"/>
  <c r="Q254" i="6"/>
  <c r="Q220" i="6"/>
  <c r="Q240" i="6"/>
  <c r="Q244" i="6"/>
  <c r="Q233" i="6"/>
  <c r="Q232" i="6"/>
  <c r="Q229" i="6"/>
  <c r="Q231" i="6"/>
  <c r="Q217" i="6"/>
  <c r="Q271" i="6"/>
  <c r="Q259" i="6"/>
  <c r="Q267" i="6"/>
  <c r="Q269" i="6"/>
  <c r="Q255" i="6"/>
  <c r="Q272" i="6"/>
  <c r="Q219" i="6"/>
  <c r="Q248" i="6"/>
  <c r="Q282" i="6"/>
  <c r="Q270" i="6"/>
  <c r="Q247" i="6"/>
  <c r="Q230" i="6"/>
  <c r="Q273" i="6"/>
  <c r="Q236" i="6"/>
  <c r="Q226" i="6"/>
  <c r="Q249" i="6"/>
  <c r="Q278" i="6"/>
  <c r="Q245" i="6"/>
  <c r="Q225" i="6"/>
  <c r="Q218" i="6"/>
  <c r="Q283" i="6"/>
  <c r="Q252" i="6"/>
  <c r="Q275" i="6"/>
  <c r="Q280" i="6"/>
  <c r="Q262" i="6"/>
  <c r="AQ196" i="6"/>
  <c r="AQ189" i="6"/>
  <c r="W91" i="3"/>
  <c r="W89" i="3"/>
  <c r="AW95" i="6"/>
  <c r="BA85" i="6"/>
  <c r="G85" i="7" s="1"/>
  <c r="BD85" i="6"/>
  <c r="J85" i="7" s="1"/>
  <c r="AZ85" i="6"/>
  <c r="F85" i="7" s="1"/>
  <c r="BC85" i="6"/>
  <c r="I85" i="7" s="1"/>
  <c r="AY85" i="6"/>
  <c r="E85" i="7" s="1"/>
  <c r="BB85" i="6"/>
  <c r="H85" i="7" s="1"/>
  <c r="BE85" i="7"/>
  <c r="BE85" i="6"/>
  <c r="K85" i="7" s="1"/>
  <c r="AS193" i="6"/>
  <c r="AM187" i="6"/>
  <c r="AV171" i="6"/>
  <c r="Z171" i="6"/>
  <c r="AV152" i="6"/>
  <c r="Z152" i="6"/>
  <c r="AV176" i="6"/>
  <c r="Z176" i="6"/>
  <c r="Z175" i="6"/>
  <c r="AV175" i="6"/>
  <c r="AO203" i="6"/>
  <c r="X91" i="3"/>
  <c r="X89" i="3"/>
  <c r="AN209" i="6"/>
  <c r="AW80" i="6"/>
  <c r="AP199" i="6"/>
  <c r="S89" i="3"/>
  <c r="S91" i="3"/>
  <c r="AC229" i="6"/>
  <c r="AC215" i="6"/>
  <c r="AC241" i="6"/>
  <c r="AC249" i="6"/>
  <c r="AC276" i="6"/>
  <c r="AC251" i="6"/>
  <c r="AC237" i="6"/>
  <c r="AC279" i="6"/>
  <c r="AC271" i="6"/>
  <c r="AC254" i="6"/>
  <c r="AC284" i="6"/>
  <c r="AC268" i="6"/>
  <c r="AC223" i="6"/>
  <c r="AC266" i="6"/>
  <c r="AC240" i="6"/>
  <c r="AC214" i="6"/>
  <c r="AC250" i="6"/>
  <c r="AC220" i="6"/>
  <c r="AC257" i="6"/>
  <c r="AC256" i="6"/>
  <c r="AC260" i="6"/>
  <c r="AC242" i="6"/>
  <c r="AC245" i="6"/>
  <c r="AC231" i="6"/>
  <c r="AC232" i="6"/>
  <c r="AC243" i="6"/>
  <c r="AC217" i="6"/>
  <c r="AC270" i="6"/>
  <c r="AC222" i="6"/>
  <c r="AC267" i="6"/>
  <c r="AC253" i="6"/>
  <c r="AC265" i="6"/>
  <c r="AC275" i="6"/>
  <c r="AC262" i="6"/>
  <c r="AC246" i="6"/>
  <c r="AC219" i="6"/>
  <c r="AC226" i="6"/>
  <c r="AC230" i="6"/>
  <c r="AC239" i="6"/>
  <c r="AC278" i="6"/>
  <c r="AC252" i="6"/>
  <c r="AC258" i="6"/>
  <c r="AC261" i="6"/>
  <c r="AC247" i="6"/>
  <c r="AC236" i="6"/>
  <c r="AC282" i="6"/>
  <c r="AC283" i="6"/>
  <c r="AC269" i="6"/>
  <c r="AC218" i="6"/>
  <c r="AC259" i="6"/>
  <c r="AC274" i="6"/>
  <c r="AC238" i="6"/>
  <c r="AC264" i="6"/>
  <c r="AC248" i="6"/>
  <c r="AC273" i="6"/>
  <c r="AC281" i="6"/>
  <c r="AC272" i="6"/>
  <c r="AC280" i="6"/>
  <c r="AC213" i="6"/>
  <c r="AC228" i="6"/>
  <c r="AC225" i="6"/>
  <c r="AC233" i="6"/>
  <c r="AC235" i="6"/>
  <c r="AC277" i="6"/>
  <c r="AC263" i="6"/>
  <c r="AC255" i="6"/>
  <c r="AC285" i="6"/>
  <c r="AC234" i="6"/>
  <c r="AC221" i="6"/>
  <c r="AC224" i="6"/>
  <c r="AC244" i="6"/>
  <c r="AC216" i="6"/>
  <c r="AC227" i="6"/>
  <c r="AW96" i="6"/>
  <c r="AQ207" i="6"/>
  <c r="AQ211" i="6"/>
  <c r="AW79" i="6"/>
  <c r="AM197" i="6"/>
  <c r="AV142" i="6"/>
  <c r="Z142" i="6"/>
  <c r="AV121" i="6"/>
  <c r="Z121" i="6"/>
  <c r="AV112" i="6"/>
  <c r="Z112" i="6"/>
  <c r="Z174" i="6"/>
  <c r="AV174" i="6"/>
  <c r="AV114" i="6"/>
  <c r="Z114" i="6"/>
  <c r="AQ204" i="6"/>
  <c r="AQ200" i="6"/>
  <c r="Y93" i="3"/>
  <c r="Y94" i="3" s="1"/>
  <c r="K94" i="3"/>
  <c r="AS212" i="6"/>
  <c r="AW75" i="6"/>
  <c r="BH75" i="6" s="1"/>
  <c r="N75" i="7" s="1"/>
  <c r="K104" i="3"/>
  <c r="L100" i="3"/>
  <c r="AM200" i="6"/>
  <c r="AV120" i="6"/>
  <c r="Z120" i="6"/>
  <c r="AV124" i="6"/>
  <c r="Z124" i="6"/>
  <c r="Z148" i="6"/>
  <c r="AV148" i="6"/>
  <c r="AV170" i="6"/>
  <c r="Z170" i="6"/>
  <c r="U281" i="6"/>
  <c r="U257" i="6"/>
  <c r="U244" i="6"/>
  <c r="U227" i="6"/>
  <c r="U239" i="6"/>
  <c r="U242" i="6"/>
  <c r="U282" i="6"/>
  <c r="U262" i="6"/>
  <c r="U247" i="6"/>
  <c r="U284" i="6"/>
  <c r="U222" i="6"/>
  <c r="U226" i="6"/>
  <c r="U266" i="6"/>
  <c r="U234" i="6"/>
  <c r="U215" i="6"/>
  <c r="U253" i="6"/>
  <c r="U216" i="6"/>
  <c r="U267" i="6"/>
  <c r="U259" i="6"/>
  <c r="U261" i="6"/>
  <c r="U228" i="6"/>
  <c r="U231" i="6"/>
  <c r="U241" i="6"/>
  <c r="U260" i="6"/>
  <c r="U278" i="6"/>
  <c r="U249" i="6"/>
  <c r="U273" i="6"/>
  <c r="U258" i="6"/>
  <c r="U238" i="6"/>
  <c r="U233" i="6"/>
  <c r="U221" i="6"/>
  <c r="U256" i="6"/>
  <c r="U254" i="6"/>
  <c r="U235" i="6"/>
  <c r="U271" i="6"/>
  <c r="U229" i="6"/>
  <c r="U252" i="6"/>
  <c r="U220" i="6"/>
  <c r="U243" i="6"/>
  <c r="U279" i="6"/>
  <c r="U280" i="6"/>
  <c r="U232" i="6"/>
  <c r="U251" i="6"/>
  <c r="U276" i="6"/>
  <c r="U264" i="6"/>
  <c r="U214" i="6"/>
  <c r="U283" i="6"/>
  <c r="U275" i="6"/>
  <c r="U224" i="6"/>
  <c r="U217" i="6"/>
  <c r="U265" i="6"/>
  <c r="U223" i="6"/>
  <c r="U274" i="6"/>
  <c r="U269" i="6"/>
  <c r="U237" i="6"/>
  <c r="U255" i="6"/>
  <c r="U272" i="6"/>
  <c r="U270" i="6"/>
  <c r="U277" i="6"/>
  <c r="U245" i="6"/>
  <c r="U263" i="6"/>
  <c r="U268" i="6"/>
  <c r="U236" i="6"/>
  <c r="U246" i="6"/>
  <c r="U248" i="6"/>
  <c r="U250" i="6"/>
  <c r="U218" i="6"/>
  <c r="U285" i="6"/>
  <c r="U240" i="6"/>
  <c r="U230" i="6"/>
  <c r="U213" i="6"/>
  <c r="U225" i="6"/>
  <c r="U219" i="6"/>
  <c r="AO188" i="6"/>
  <c r="AR198" i="6"/>
  <c r="AN210" i="6"/>
  <c r="AN206" i="6"/>
  <c r="AP198" i="6"/>
  <c r="AP210" i="6"/>
  <c r="P91" i="3"/>
  <c r="P89" i="3"/>
  <c r="AQ210" i="6"/>
  <c r="AQ195" i="6"/>
  <c r="AW74" i="6"/>
  <c r="BH74" i="6" s="1"/>
  <c r="N74" i="7" s="1"/>
  <c r="S253" i="6"/>
  <c r="S246" i="6"/>
  <c r="S233" i="6"/>
  <c r="S219" i="6"/>
  <c r="S260" i="6"/>
  <c r="S254" i="6"/>
  <c r="S237" i="6"/>
  <c r="S272" i="6"/>
  <c r="S268" i="6"/>
  <c r="S225" i="6"/>
  <c r="S248" i="6"/>
  <c r="S250" i="6"/>
  <c r="S220" i="6"/>
  <c r="S263" i="6"/>
  <c r="S227" i="6"/>
  <c r="S224" i="6"/>
  <c r="S228" i="6"/>
  <c r="S215" i="6"/>
  <c r="S285" i="6"/>
  <c r="S249" i="6"/>
  <c r="S213" i="6"/>
  <c r="S245" i="6"/>
  <c r="S255" i="6"/>
  <c r="S262" i="6"/>
  <c r="S239" i="6"/>
  <c r="S235" i="6"/>
  <c r="S267" i="6"/>
  <c r="S276" i="6"/>
  <c r="S270" i="6"/>
  <c r="S264" i="6"/>
  <c r="S242" i="6"/>
  <c r="S274" i="6"/>
  <c r="S284" i="6"/>
  <c r="S241" i="6"/>
  <c r="S243" i="6"/>
  <c r="S266" i="6"/>
  <c r="S236" i="6"/>
  <c r="S216" i="6"/>
  <c r="S279" i="6"/>
  <c r="S265" i="6"/>
  <c r="S226" i="6"/>
  <c r="S214" i="6"/>
  <c r="S231" i="6"/>
  <c r="S221" i="6"/>
  <c r="S240" i="6"/>
  <c r="S229" i="6"/>
  <c r="S261" i="6"/>
  <c r="S269" i="6"/>
  <c r="S278" i="6"/>
  <c r="S280" i="6"/>
  <c r="S251" i="6"/>
  <c r="S283" i="6"/>
  <c r="S230" i="6"/>
  <c r="S257" i="6"/>
  <c r="S259" i="6"/>
  <c r="S258" i="6"/>
  <c r="S244" i="6"/>
  <c r="S238" i="6"/>
  <c r="S217" i="6"/>
  <c r="S281" i="6"/>
  <c r="S282" i="6"/>
  <c r="S252" i="6"/>
  <c r="S222" i="6"/>
  <c r="S223" i="6"/>
  <c r="S256" i="6"/>
  <c r="S218" i="6"/>
  <c r="S247" i="6"/>
  <c r="S232" i="6"/>
  <c r="S234" i="6"/>
  <c r="S277" i="6"/>
  <c r="S271" i="6"/>
  <c r="S273" i="6"/>
  <c r="S275" i="6"/>
  <c r="I105" i="3"/>
  <c r="W104" i="3"/>
  <c r="W105" i="3" s="1"/>
  <c r="AV179" i="6"/>
  <c r="Z179" i="6"/>
  <c r="AV158" i="6"/>
  <c r="Z158" i="6"/>
  <c r="AV127" i="6"/>
  <c r="Z127" i="6"/>
  <c r="AV128" i="6"/>
  <c r="Z128" i="6"/>
  <c r="AV133" i="6"/>
  <c r="Z133" i="6"/>
  <c r="AG258" i="6"/>
  <c r="AG240" i="6"/>
  <c r="AG262" i="6"/>
  <c r="AG243" i="6"/>
  <c r="AG276" i="6"/>
  <c r="AG270" i="6"/>
  <c r="AG253" i="6"/>
  <c r="AG271" i="6"/>
  <c r="AG238" i="6"/>
  <c r="AG234" i="6"/>
  <c r="AG261" i="6"/>
  <c r="AG264" i="6"/>
  <c r="AG277" i="6"/>
  <c r="AG267" i="6"/>
  <c r="AG278" i="6"/>
  <c r="AG228" i="6"/>
  <c r="AG224" i="6"/>
  <c r="AG275" i="6"/>
  <c r="AG215" i="6"/>
  <c r="AG255" i="6"/>
  <c r="AG227" i="6"/>
  <c r="AG274" i="6"/>
  <c r="AG237" i="6"/>
  <c r="AG250" i="6"/>
  <c r="AG217" i="6"/>
  <c r="AG268" i="6"/>
  <c r="AG245" i="6"/>
  <c r="AG214" i="6"/>
  <c r="AG279" i="6"/>
  <c r="AG220" i="6"/>
  <c r="AG248" i="6"/>
  <c r="AG239" i="6"/>
  <c r="AG265" i="6"/>
  <c r="AG232" i="6"/>
  <c r="AG251" i="6"/>
  <c r="AG226" i="6"/>
  <c r="AG266" i="6"/>
  <c r="AG263" i="6"/>
  <c r="AG213" i="6"/>
  <c r="AG225" i="6"/>
  <c r="AG247" i="6"/>
  <c r="AG230" i="6"/>
  <c r="AG231" i="6"/>
  <c r="AG257" i="6"/>
  <c r="AG244" i="6"/>
  <c r="AG221" i="6"/>
  <c r="AG273" i="6"/>
  <c r="AG281" i="6"/>
  <c r="AG242" i="6"/>
  <c r="AG284" i="6"/>
  <c r="AG229" i="6"/>
  <c r="AG282" i="6"/>
  <c r="AG249" i="6"/>
  <c r="AG254" i="6"/>
  <c r="AG236" i="6"/>
  <c r="AG280" i="6"/>
  <c r="AG216" i="6"/>
  <c r="AG256" i="6"/>
  <c r="AG218" i="6"/>
  <c r="AG285" i="6"/>
  <c r="AG269" i="6"/>
  <c r="AG223" i="6"/>
  <c r="AG283" i="6"/>
  <c r="AG233" i="6"/>
  <c r="AG259" i="6"/>
  <c r="AG246" i="6"/>
  <c r="AG252" i="6"/>
  <c r="AG272" i="6"/>
  <c r="AG241" i="6"/>
  <c r="AG260" i="6"/>
  <c r="AG219" i="6"/>
  <c r="AG222" i="6"/>
  <c r="AG235" i="6"/>
  <c r="AR197" i="6"/>
  <c r="AF255" i="6"/>
  <c r="AF242" i="6"/>
  <c r="AF260" i="6"/>
  <c r="AF246" i="6"/>
  <c r="AF243" i="6"/>
  <c r="AF233" i="6"/>
  <c r="AF280" i="6"/>
  <c r="AF282" i="6"/>
  <c r="AF253" i="6"/>
  <c r="AF219" i="6"/>
  <c r="AF256" i="6"/>
  <c r="AF257" i="6"/>
  <c r="AF221" i="6"/>
  <c r="AF262" i="6"/>
  <c r="AF249" i="6"/>
  <c r="AF232" i="6"/>
  <c r="AF265" i="6"/>
  <c r="AF277" i="6"/>
  <c r="AF269" i="6"/>
  <c r="AF275" i="6"/>
  <c r="AF254" i="6"/>
  <c r="AF258" i="6"/>
  <c r="AF247" i="6"/>
  <c r="AF278" i="6"/>
  <c r="AF271" i="6"/>
  <c r="AF218" i="6"/>
  <c r="AF276" i="6"/>
  <c r="AF285" i="6"/>
  <c r="AF283" i="6"/>
  <c r="AF213" i="6"/>
  <c r="AF220" i="6"/>
  <c r="AF250" i="6"/>
  <c r="AF272" i="6"/>
  <c r="AF215" i="6"/>
  <c r="AF237" i="6"/>
  <c r="AF229" i="6"/>
  <c r="AF248" i="6"/>
  <c r="AF274" i="6"/>
  <c r="AF227" i="6"/>
  <c r="AF252" i="6"/>
  <c r="AF270" i="6"/>
  <c r="AF234" i="6"/>
  <c r="AF273" i="6"/>
  <c r="AF251" i="6"/>
  <c r="AF225" i="6"/>
  <c r="AF245" i="6"/>
  <c r="AF214" i="6"/>
  <c r="AF268" i="6"/>
  <c r="AF239" i="6"/>
  <c r="AF235" i="6"/>
  <c r="AF267" i="6"/>
  <c r="AF236" i="6"/>
  <c r="AF279" i="6"/>
  <c r="AF281" i="6"/>
  <c r="AF226" i="6"/>
  <c r="AF244" i="6"/>
  <c r="AF223" i="6"/>
  <c r="AF284" i="6"/>
  <c r="AF240" i="6"/>
  <c r="AF264" i="6"/>
  <c r="AF266" i="6"/>
  <c r="AF224" i="6"/>
  <c r="AF231" i="6"/>
  <c r="AF216" i="6"/>
  <c r="AF241" i="6"/>
  <c r="AF261" i="6"/>
  <c r="AF228" i="6"/>
  <c r="AF222" i="6"/>
  <c r="AF238" i="6"/>
  <c r="AF263" i="6"/>
  <c r="AF217" i="6"/>
  <c r="AF230" i="6"/>
  <c r="AF259" i="6"/>
  <c r="AP192" i="6"/>
  <c r="AQ203" i="6"/>
  <c r="AQ198" i="6"/>
  <c r="AS196" i="6"/>
  <c r="AE271" i="6"/>
  <c r="AE273" i="6"/>
  <c r="AE281" i="6"/>
  <c r="AE276" i="6"/>
  <c r="AE270" i="6"/>
  <c r="AE247" i="6"/>
  <c r="AE233" i="6"/>
  <c r="AE274" i="6"/>
  <c r="AE284" i="6"/>
  <c r="AE237" i="6"/>
  <c r="AE272" i="6"/>
  <c r="AE236" i="6"/>
  <c r="AE222" i="6"/>
  <c r="AE248" i="6"/>
  <c r="AE250" i="6"/>
  <c r="AE218" i="6"/>
  <c r="AE245" i="6"/>
  <c r="AE225" i="6"/>
  <c r="AE226" i="6"/>
  <c r="AE275" i="6"/>
  <c r="AE267" i="6"/>
  <c r="AE263" i="6"/>
  <c r="AE227" i="6"/>
  <c r="AE219" i="6"/>
  <c r="AE230" i="6"/>
  <c r="AE251" i="6"/>
  <c r="AE249" i="6"/>
  <c r="AE244" i="6"/>
  <c r="AE238" i="6"/>
  <c r="AE264" i="6"/>
  <c r="AE242" i="6"/>
  <c r="AE252" i="6"/>
  <c r="AE224" i="6"/>
  <c r="AE239" i="6"/>
  <c r="AE241" i="6"/>
  <c r="AE266" i="6"/>
  <c r="AE216" i="6"/>
  <c r="AE261" i="6"/>
  <c r="AE215" i="6"/>
  <c r="AE279" i="6"/>
  <c r="AE228" i="6"/>
  <c r="AE213" i="6"/>
  <c r="AE269" i="6"/>
  <c r="AE285" i="6"/>
  <c r="AE240" i="6"/>
  <c r="AE243" i="6"/>
  <c r="AE235" i="6"/>
  <c r="AE246" i="6"/>
  <c r="AE278" i="6"/>
  <c r="AE280" i="6"/>
  <c r="AE265" i="6"/>
  <c r="AE260" i="6"/>
  <c r="AE254" i="6"/>
  <c r="AE255" i="6"/>
  <c r="AE257" i="6"/>
  <c r="AE258" i="6"/>
  <c r="AE268" i="6"/>
  <c r="AE223" i="6"/>
  <c r="AE231" i="6"/>
  <c r="AE217" i="6"/>
  <c r="AE282" i="6"/>
  <c r="AE220" i="6"/>
  <c r="AE277" i="6"/>
  <c r="AE221" i="6"/>
  <c r="AE256" i="6"/>
  <c r="AE214" i="6"/>
  <c r="AE229" i="6"/>
  <c r="AE283" i="6"/>
  <c r="AE232" i="6"/>
  <c r="AE234" i="6"/>
  <c r="AE259" i="6"/>
  <c r="AE253" i="6"/>
  <c r="AE262" i="6"/>
  <c r="U104" i="3"/>
  <c r="U105" i="3" s="1"/>
  <c r="G105" i="3"/>
  <c r="AW87" i="6"/>
  <c r="AV169" i="6"/>
  <c r="Z169" i="6"/>
  <c r="AV118" i="6"/>
  <c r="Z118" i="6"/>
  <c r="AV126" i="6"/>
  <c r="Z126" i="6"/>
  <c r="AV177" i="6"/>
  <c r="Z177" i="6"/>
  <c r="AV144" i="6"/>
  <c r="Z144" i="6"/>
  <c r="Y208" i="6"/>
  <c r="Y204" i="6"/>
  <c r="Y207" i="6"/>
  <c r="Y205" i="6"/>
  <c r="Y187" i="6"/>
  <c r="Y211" i="6"/>
  <c r="Y206" i="6"/>
  <c r="Y189" i="6"/>
  <c r="Y199" i="6"/>
  <c r="Y193" i="6"/>
  <c r="Y194" i="6"/>
  <c r="Y197" i="6"/>
  <c r="Y202" i="6"/>
  <c r="Y203" i="6"/>
  <c r="Y198" i="6"/>
  <c r="Y209" i="6"/>
  <c r="Y192" i="6"/>
  <c r="Y210" i="6"/>
  <c r="Y191" i="6"/>
  <c r="Y188" i="6"/>
  <c r="Y201" i="6"/>
  <c r="Y196" i="6"/>
  <c r="Y190" i="6"/>
  <c r="Y195" i="6"/>
  <c r="Y200" i="6"/>
  <c r="Y212" i="6"/>
  <c r="AN191" i="6"/>
  <c r="T232" i="6"/>
  <c r="T243" i="6"/>
  <c r="T247" i="6"/>
  <c r="T230" i="6"/>
  <c r="T222" i="6"/>
  <c r="T254" i="6"/>
  <c r="T258" i="6"/>
  <c r="T260" i="6"/>
  <c r="T252" i="6"/>
  <c r="T241" i="6"/>
  <c r="T227" i="6"/>
  <c r="T218" i="6"/>
  <c r="T282" i="6"/>
  <c r="T271" i="6"/>
  <c r="T263" i="6"/>
  <c r="T237" i="6"/>
  <c r="T279" i="6"/>
  <c r="T223" i="6"/>
  <c r="T283" i="6"/>
  <c r="T224" i="6"/>
  <c r="T272" i="6"/>
  <c r="T267" i="6"/>
  <c r="T281" i="6"/>
  <c r="T275" i="6"/>
  <c r="T278" i="6"/>
  <c r="T248" i="6"/>
  <c r="T274" i="6"/>
  <c r="T269" i="6"/>
  <c r="T246" i="6"/>
  <c r="T268" i="6"/>
  <c r="T270" i="6"/>
  <c r="T234" i="6"/>
  <c r="T276" i="6"/>
  <c r="T225" i="6"/>
  <c r="T251" i="6"/>
  <c r="T231" i="6"/>
  <c r="T220" i="6"/>
  <c r="T235" i="6"/>
  <c r="T265" i="6"/>
  <c r="T217" i="6"/>
  <c r="T239" i="6"/>
  <c r="T221" i="6"/>
  <c r="T226" i="6"/>
  <c r="T228" i="6"/>
  <c r="T233" i="6"/>
  <c r="T262" i="6"/>
  <c r="T264" i="6"/>
  <c r="T250" i="6"/>
  <c r="T219" i="6"/>
  <c r="T284" i="6"/>
  <c r="T277" i="6"/>
  <c r="T253" i="6"/>
  <c r="T214" i="6"/>
  <c r="T257" i="6"/>
  <c r="T215" i="6"/>
  <c r="T245" i="6"/>
  <c r="T236" i="6"/>
  <c r="T285" i="6"/>
  <c r="T273" i="6"/>
  <c r="T242" i="6"/>
  <c r="T244" i="6"/>
  <c r="T255" i="6"/>
  <c r="T240" i="6"/>
  <c r="T213" i="6"/>
  <c r="T280" i="6"/>
  <c r="T266" i="6"/>
  <c r="T261" i="6"/>
  <c r="T216" i="6"/>
  <c r="T256" i="6"/>
  <c r="T229" i="6"/>
  <c r="T259" i="6"/>
  <c r="T249" i="6"/>
  <c r="T238" i="6"/>
  <c r="AQ191" i="6"/>
  <c r="AQ209" i="6"/>
  <c r="T104" i="3"/>
  <c r="T105" i="3" s="1"/>
  <c r="F105" i="3"/>
  <c r="AW56" i="6"/>
  <c r="BH56" i="6" s="1"/>
  <c r="N56" i="7" s="1"/>
  <c r="AM211" i="6"/>
  <c r="AV167" i="6"/>
  <c r="Z167" i="6"/>
  <c r="AV132" i="6"/>
  <c r="AW132" i="6" s="1"/>
  <c r="Z132" i="6"/>
  <c r="AV183" i="6"/>
  <c r="Z183" i="6"/>
  <c r="AV136" i="6"/>
  <c r="Z136" i="6"/>
  <c r="AV180" i="6"/>
  <c r="Z180" i="6"/>
  <c r="AO210" i="6"/>
  <c r="AR207" i="6"/>
  <c r="AK193" i="6"/>
  <c r="AK195" i="6"/>
  <c r="AK212" i="6"/>
  <c r="AK192" i="6"/>
  <c r="AK211" i="6"/>
  <c r="AK187" i="6"/>
  <c r="AK202" i="6"/>
  <c r="AK194" i="6"/>
  <c r="AK206" i="6"/>
  <c r="AK208" i="6"/>
  <c r="AK209" i="6"/>
  <c r="AK196" i="6"/>
  <c r="AK201" i="6"/>
  <c r="AK210" i="6"/>
  <c r="AK197" i="6"/>
  <c r="AK205" i="6"/>
  <c r="AK198" i="6"/>
  <c r="AK188" i="6"/>
  <c r="AK191" i="6"/>
  <c r="AK200" i="6"/>
  <c r="AK204" i="6"/>
  <c r="AK203" i="6"/>
  <c r="AK207" i="6"/>
  <c r="AK186" i="6"/>
  <c r="AK190" i="6"/>
  <c r="AK189" i="6"/>
  <c r="AK199" i="6"/>
  <c r="AN197" i="6"/>
  <c r="AN187" i="6"/>
  <c r="AP193" i="6"/>
  <c r="AP202" i="6"/>
  <c r="AQ188" i="6"/>
  <c r="AQ206" i="6"/>
  <c r="AS211" i="6"/>
  <c r="AS210" i="6"/>
  <c r="Q104" i="3"/>
  <c r="Q105" i="3" s="1"/>
  <c r="C105" i="3"/>
  <c r="Z162" i="6"/>
  <c r="AV162" i="6"/>
  <c r="AV146" i="6"/>
  <c r="Z146" i="6"/>
  <c r="AV138" i="6"/>
  <c r="Z138" i="6"/>
  <c r="AV123" i="6"/>
  <c r="Z123" i="6"/>
  <c r="AV163" i="6"/>
  <c r="Z163" i="6"/>
  <c r="AW58" i="6"/>
  <c r="AR195" i="6"/>
  <c r="AN194" i="6"/>
  <c r="AP194" i="6"/>
  <c r="AW92" i="6"/>
  <c r="AQ194" i="6"/>
  <c r="AQ212" i="6"/>
  <c r="Z164" i="6"/>
  <c r="AS206" i="6"/>
  <c r="AS202" i="6"/>
  <c r="J111" i="3"/>
  <c r="J115" i="3" s="1"/>
  <c r="B111" i="3"/>
  <c r="B115" i="3" s="1"/>
  <c r="C111" i="3"/>
  <c r="C115" i="3" s="1"/>
  <c r="G111" i="3"/>
  <c r="G115" i="3" s="1"/>
  <c r="E111" i="3"/>
  <c r="E115" i="3" s="1"/>
  <c r="D111" i="3"/>
  <c r="D115" i="3" s="1"/>
  <c r="F111" i="3"/>
  <c r="F115" i="3" s="1"/>
  <c r="H111" i="3"/>
  <c r="H115" i="3" s="1"/>
  <c r="I111" i="3"/>
  <c r="I115" i="3" s="1"/>
  <c r="K111" i="3"/>
  <c r="V104" i="3"/>
  <c r="V105" i="3" s="1"/>
  <c r="H105" i="3"/>
  <c r="AM194" i="6"/>
  <c r="AM206" i="6"/>
  <c r="AV168" i="6"/>
  <c r="Z168" i="6"/>
  <c r="AV153" i="6"/>
  <c r="Z153" i="6"/>
  <c r="AV185" i="6"/>
  <c r="Z185" i="6"/>
  <c r="Z155" i="6"/>
  <c r="AV155" i="6"/>
  <c r="AV122" i="6"/>
  <c r="Z122" i="6"/>
  <c r="AR201" i="6"/>
  <c r="AP206" i="6"/>
  <c r="AQ201" i="6"/>
  <c r="AQ187" i="6"/>
  <c r="AS200" i="6"/>
  <c r="AS207" i="6"/>
  <c r="G122" i="3"/>
  <c r="G126" i="3" s="1"/>
  <c r="J122" i="3"/>
  <c r="J126" i="3" s="1"/>
  <c r="D122" i="3"/>
  <c r="D126" i="3" s="1"/>
  <c r="H122" i="3"/>
  <c r="H126" i="3" s="1"/>
  <c r="F122" i="3"/>
  <c r="F126" i="3" s="1"/>
  <c r="E122" i="3"/>
  <c r="E126" i="3" s="1"/>
  <c r="C122" i="3"/>
  <c r="C126" i="3" s="1"/>
  <c r="B122" i="3"/>
  <c r="B126" i="3" s="1"/>
  <c r="I122" i="3"/>
  <c r="I126" i="3" s="1"/>
  <c r="P104" i="3"/>
  <c r="P105" i="3" s="1"/>
  <c r="B105" i="3"/>
  <c r="AW68" i="6"/>
  <c r="AM188" i="6"/>
  <c r="AM204" i="6"/>
  <c r="AV111" i="6"/>
  <c r="Z111" i="6"/>
  <c r="AV149" i="6"/>
  <c r="Z149" i="6"/>
  <c r="Z161" i="6"/>
  <c r="AV161" i="6"/>
  <c r="AV150" i="6"/>
  <c r="Z150" i="6"/>
  <c r="AV113" i="6"/>
  <c r="Z113" i="6"/>
  <c r="AO206" i="6"/>
  <c r="AO202" i="6"/>
  <c r="AW59" i="6"/>
  <c r="BH59" i="6" s="1"/>
  <c r="N59" i="7" s="1"/>
  <c r="AR210" i="6"/>
  <c r="AR196" i="6"/>
  <c r="V89" i="3"/>
  <c r="V91" i="3"/>
  <c r="AN203" i="6"/>
  <c r="AW52" i="6"/>
  <c r="AP187" i="6"/>
  <c r="AP211" i="6"/>
  <c r="AQ208" i="6"/>
  <c r="AQ193" i="6"/>
  <c r="AS203" i="6"/>
  <c r="AS197" i="6"/>
  <c r="S104" i="3"/>
  <c r="S105" i="3" s="1"/>
  <c r="E105" i="3"/>
  <c r="AM209" i="6"/>
  <c r="AM201" i="6"/>
  <c r="AV178" i="6"/>
  <c r="Z178" i="6"/>
  <c r="AV129" i="6"/>
  <c r="Z129" i="6"/>
  <c r="AV135" i="6"/>
  <c r="Z135" i="6"/>
  <c r="AV160" i="6"/>
  <c r="Z184" i="6"/>
  <c r="AV184" i="6"/>
  <c r="AO194" i="6"/>
  <c r="BE102" i="6"/>
  <c r="K102" i="7" s="1"/>
  <c r="BB102" i="6"/>
  <c r="H102" i="7" s="1"/>
  <c r="BD102" i="6"/>
  <c r="J102" i="7" s="1"/>
  <c r="AZ102" i="6"/>
  <c r="F102" i="7" s="1"/>
  <c r="BE102" i="7"/>
  <c r="BA102" i="6"/>
  <c r="G102" i="7" s="1"/>
  <c r="AY102" i="6"/>
  <c r="E102" i="7" s="1"/>
  <c r="AR194" i="6"/>
  <c r="AR204" i="6"/>
  <c r="AN189" i="6"/>
  <c r="U91" i="3"/>
  <c r="U89" i="3"/>
  <c r="AP190" i="6"/>
  <c r="AP186" i="6"/>
  <c r="T89" i="3"/>
  <c r="T91" i="3"/>
  <c r="AQ205" i="6"/>
  <c r="AW69" i="6"/>
  <c r="BH69" i="6" s="1"/>
  <c r="N69" i="7" s="1"/>
  <c r="U107" i="7"/>
  <c r="P107" i="7"/>
  <c r="U73" i="7"/>
  <c r="Y103" i="7"/>
  <c r="BE63" i="7"/>
  <c r="BC63" i="7" s="1"/>
  <c r="BE63" i="6"/>
  <c r="K63" i="7" s="1"/>
  <c r="BA63" i="6"/>
  <c r="G63" i="7" s="1"/>
  <c r="AY63" i="6"/>
  <c r="E63" i="7" s="1"/>
  <c r="BC63" i="6"/>
  <c r="I63" i="7" s="1"/>
  <c r="BB63" i="6"/>
  <c r="H63" i="7" s="1"/>
  <c r="AZ63" i="6"/>
  <c r="F63" i="7" s="1"/>
  <c r="BB84" i="6"/>
  <c r="H84" i="7" s="1"/>
  <c r="BE84" i="7"/>
  <c r="BD84" i="6"/>
  <c r="J84" i="7" s="1"/>
  <c r="AZ84" i="6"/>
  <c r="F84" i="7" s="1"/>
  <c r="AY84" i="6"/>
  <c r="E84" i="7" s="1"/>
  <c r="BC84" i="6"/>
  <c r="I84" i="7" s="1"/>
  <c r="BE84" i="6"/>
  <c r="K84" i="7" s="1"/>
  <c r="BA84" i="6"/>
  <c r="G84" i="7" s="1"/>
  <c r="BE91" i="6"/>
  <c r="K91" i="7" s="1"/>
  <c r="BE91" i="7"/>
  <c r="BC91" i="7" s="1"/>
  <c r="BC91" i="6"/>
  <c r="I91" i="7" s="1"/>
  <c r="BA91" i="6"/>
  <c r="G91" i="7" s="1"/>
  <c r="AY91" i="6"/>
  <c r="E91" i="7" s="1"/>
  <c r="BB91" i="6"/>
  <c r="H91" i="7" s="1"/>
  <c r="AZ91" i="6"/>
  <c r="F91" i="7" s="1"/>
  <c r="BD91" i="6"/>
  <c r="J91" i="7" s="1"/>
  <c r="AW62" i="6"/>
  <c r="BD63" i="6"/>
  <c r="J63" i="7" s="1"/>
  <c r="AH23" i="5"/>
  <c r="AH512" i="5"/>
  <c r="AH206" i="5"/>
  <c r="AH70" i="5"/>
  <c r="AH455" i="5"/>
  <c r="AH397" i="5"/>
  <c r="AH131" i="5"/>
  <c r="AH306" i="5"/>
  <c r="AH233" i="5"/>
  <c r="AY89" i="6" l="1"/>
  <c r="E89" i="7" s="1"/>
  <c r="AY51" i="6"/>
  <c r="E51" i="7" s="1"/>
  <c r="BD89" i="6"/>
  <c r="J89" i="7" s="1"/>
  <c r="BC51" i="6"/>
  <c r="I51" i="7" s="1"/>
  <c r="BB51" i="6"/>
  <c r="H51" i="7" s="1"/>
  <c r="AU107" i="7"/>
  <c r="BE89" i="7"/>
  <c r="BA89" i="7" s="1"/>
  <c r="BE51" i="6"/>
  <c r="K51" i="7" s="1"/>
  <c r="AZ51" i="6"/>
  <c r="F51" i="7" s="1"/>
  <c r="BD51" i="6"/>
  <c r="J51" i="7" s="1"/>
  <c r="BA89" i="6"/>
  <c r="G89" i="7" s="1"/>
  <c r="BA50" i="6"/>
  <c r="G50" i="7" s="1"/>
  <c r="R50" i="7" s="1"/>
  <c r="BE50" i="7"/>
  <c r="AV50" i="7" s="1"/>
  <c r="BE50" i="6"/>
  <c r="K50" i="7" s="1"/>
  <c r="V50" i="7" s="1"/>
  <c r="BE51" i="7"/>
  <c r="BB50" i="6"/>
  <c r="H50" i="7" s="1"/>
  <c r="S50" i="7" s="1"/>
  <c r="BA51" i="6"/>
  <c r="G51" i="7" s="1"/>
  <c r="BD50" i="6"/>
  <c r="J50" i="7" s="1"/>
  <c r="U50" i="7" s="1"/>
  <c r="AZ89" i="6"/>
  <c r="F89" i="7" s="1"/>
  <c r="Q89" i="7" s="1"/>
  <c r="BB89" i="6"/>
  <c r="H89" i="7" s="1"/>
  <c r="U90" i="20"/>
  <c r="AG90" i="20"/>
  <c r="AE99" i="20"/>
  <c r="AG62" i="20"/>
  <c r="Q50" i="7"/>
  <c r="AZ61" i="6"/>
  <c r="F61" i="7" s="1"/>
  <c r="BE61" i="6"/>
  <c r="K61" i="7" s="1"/>
  <c r="BA61" i="7" s="1"/>
  <c r="BE61" i="7"/>
  <c r="AY61" i="6"/>
  <c r="E61" i="7" s="1"/>
  <c r="X100" i="7"/>
  <c r="BC100" i="7"/>
  <c r="AF99" i="20"/>
  <c r="BC61" i="6"/>
  <c r="I61" i="7" s="1"/>
  <c r="T61" i="7" s="1"/>
  <c r="U99" i="20"/>
  <c r="BD61" i="6"/>
  <c r="J61" i="7" s="1"/>
  <c r="BA61" i="6"/>
  <c r="G61" i="7" s="1"/>
  <c r="AY98" i="6"/>
  <c r="E98" i="7" s="1"/>
  <c r="P98" i="7" s="1"/>
  <c r="AZ98" i="6"/>
  <c r="F98" i="7" s="1"/>
  <c r="X3" i="7"/>
  <c r="AF2" i="20"/>
  <c r="BA98" i="6"/>
  <c r="G98" i="7" s="1"/>
  <c r="W63" i="7"/>
  <c r="AD62" i="20"/>
  <c r="BB63" i="7"/>
  <c r="BB98" i="6"/>
  <c r="H98" i="7" s="1"/>
  <c r="W91" i="7"/>
  <c r="BB91" i="7"/>
  <c r="AD90" i="20"/>
  <c r="Y126" i="3"/>
  <c r="Y127" i="3" s="1"/>
  <c r="Y124" i="3" s="1"/>
  <c r="BC50" i="6"/>
  <c r="I50" i="7" s="1"/>
  <c r="BE98" i="7"/>
  <c r="BA98" i="7" s="1"/>
  <c r="U62" i="20"/>
  <c r="AZ73" i="7"/>
  <c r="BH71" i="6"/>
  <c r="N71" i="7" s="1"/>
  <c r="Y71" i="7" s="1"/>
  <c r="AV73" i="7"/>
  <c r="AY73" i="7"/>
  <c r="BA73" i="7"/>
  <c r="AW73" i="7"/>
  <c r="BB64" i="6"/>
  <c r="H64" i="7" s="1"/>
  <c r="S64" i="7" s="1"/>
  <c r="AU278" i="6"/>
  <c r="AQ256" i="6"/>
  <c r="AY71" i="6"/>
  <c r="E71" i="7" s="1"/>
  <c r="P71" i="7" s="1"/>
  <c r="BE90" i="7"/>
  <c r="BD90" i="7" s="1"/>
  <c r="BC90" i="6"/>
  <c r="I90" i="7" s="1"/>
  <c r="BE90" i="6"/>
  <c r="K90" i="7" s="1"/>
  <c r="BB90" i="6"/>
  <c r="H90" i="7" s="1"/>
  <c r="BE71" i="7"/>
  <c r="BB55" i="6"/>
  <c r="H55" i="7" s="1"/>
  <c r="S55" i="7" s="1"/>
  <c r="AT267" i="6"/>
  <c r="AT232" i="6"/>
  <c r="AZ104" i="6"/>
  <c r="F104" i="7" s="1"/>
  <c r="Q104" i="7" s="1"/>
  <c r="AZ55" i="6"/>
  <c r="F55" i="7" s="1"/>
  <c r="Q55" i="7" s="1"/>
  <c r="BA71" i="6"/>
  <c r="G71" i="7" s="1"/>
  <c r="R71" i="7" s="1"/>
  <c r="T71" i="7"/>
  <c r="AY64" i="6"/>
  <c r="E64" i="7" s="1"/>
  <c r="P64" i="7" s="1"/>
  <c r="AU89" i="7"/>
  <c r="BE64" i="6"/>
  <c r="K64" i="7" s="1"/>
  <c r="V64" i="7" s="1"/>
  <c r="P89" i="7"/>
  <c r="AZ64" i="6"/>
  <c r="F64" i="7" s="1"/>
  <c r="Q64" i="7" s="1"/>
  <c r="BE71" i="6"/>
  <c r="K71" i="7" s="1"/>
  <c r="BE64" i="7"/>
  <c r="BE3" i="7"/>
  <c r="BC3" i="7" s="1"/>
  <c r="BE105" i="6"/>
  <c r="K105" i="7" s="1"/>
  <c r="V105" i="7" s="1"/>
  <c r="AU255" i="6"/>
  <c r="AT280" i="6"/>
  <c r="BC98" i="6"/>
  <c r="I98" i="7" s="1"/>
  <c r="AZ105" i="6"/>
  <c r="F105" i="7" s="1"/>
  <c r="Q105" i="7" s="1"/>
  <c r="BC78" i="6"/>
  <c r="I78" i="7" s="1"/>
  <c r="T78" i="7" s="1"/>
  <c r="BE78" i="6"/>
  <c r="K78" i="7" s="1"/>
  <c r="V78" i="7" s="1"/>
  <c r="AX73" i="7"/>
  <c r="Y82" i="7"/>
  <c r="Y109" i="7"/>
  <c r="AZ108" i="6"/>
  <c r="F108" i="7" s="1"/>
  <c r="Q108" i="7" s="1"/>
  <c r="BD104" i="6"/>
  <c r="J104" i="7" s="1"/>
  <c r="BH57" i="6"/>
  <c r="N57" i="7" s="1"/>
  <c r="BC104" i="6"/>
  <c r="I104" i="7" s="1"/>
  <c r="T104" i="7" s="1"/>
  <c r="BE104" i="6"/>
  <c r="K104" i="7" s="1"/>
  <c r="BA104" i="7" s="1"/>
  <c r="AU251" i="6"/>
  <c r="AU269" i="6"/>
  <c r="U64" i="7"/>
  <c r="Q78" i="7"/>
  <c r="Y72" i="7"/>
  <c r="BB108" i="6"/>
  <c r="H108" i="7" s="1"/>
  <c r="AZ101" i="6"/>
  <c r="F101" i="7" s="1"/>
  <c r="BA101" i="6"/>
  <c r="G101" i="7" s="1"/>
  <c r="BH104" i="6"/>
  <c r="N104" i="7" s="1"/>
  <c r="AY101" i="6"/>
  <c r="E101" i="7" s="1"/>
  <c r="AT221" i="6"/>
  <c r="AT248" i="6"/>
  <c r="AT262" i="6"/>
  <c r="AT238" i="6"/>
  <c r="AT246" i="6"/>
  <c r="Y89" i="7"/>
  <c r="BB101" i="6"/>
  <c r="H101" i="7" s="1"/>
  <c r="BC64" i="6"/>
  <c r="I64" i="7" s="1"/>
  <c r="T64" i="7" s="1"/>
  <c r="BH78" i="6"/>
  <c r="N78" i="7" s="1"/>
  <c r="AT228" i="6"/>
  <c r="AT269" i="6"/>
  <c r="AT244" i="6"/>
  <c r="BD3" i="6"/>
  <c r="J3" i="7" s="1"/>
  <c r="U3" i="7" s="1"/>
  <c r="AT258" i="6"/>
  <c r="AU234" i="6"/>
  <c r="BC3" i="6"/>
  <c r="I3" i="7" s="1"/>
  <c r="AY108" i="6"/>
  <c r="E108" i="7" s="1"/>
  <c r="BD105" i="6"/>
  <c r="J105" i="7" s="1"/>
  <c r="BD101" i="6"/>
  <c r="J101" i="7" s="1"/>
  <c r="BD78" i="6"/>
  <c r="J78" i="7" s="1"/>
  <c r="AT242" i="6"/>
  <c r="AU265" i="6"/>
  <c r="AU250" i="6"/>
  <c r="BH3" i="6"/>
  <c r="N3" i="7" s="1"/>
  <c r="BA3" i="6"/>
  <c r="G3" i="7" s="1"/>
  <c r="R3" i="7" s="1"/>
  <c r="BE108" i="7"/>
  <c r="AY105" i="6"/>
  <c r="E105" i="7" s="1"/>
  <c r="BE101" i="7"/>
  <c r="BE3" i="6"/>
  <c r="K3" i="7" s="1"/>
  <c r="V3" i="7" s="1"/>
  <c r="BD108" i="6"/>
  <c r="J108" i="7" s="1"/>
  <c r="BB105" i="6"/>
  <c r="H105" i="7" s="1"/>
  <c r="AY104" i="6"/>
  <c r="E104" i="7" s="1"/>
  <c r="AY78" i="6"/>
  <c r="E78" i="7" s="1"/>
  <c r="AZ3" i="6"/>
  <c r="F3" i="7" s="1"/>
  <c r="BE108" i="6"/>
  <c r="K108" i="7" s="1"/>
  <c r="BE105" i="7"/>
  <c r="BC101" i="6"/>
  <c r="I101" i="7" s="1"/>
  <c r="BB78" i="6"/>
  <c r="H78" i="7" s="1"/>
  <c r="AY3" i="6"/>
  <c r="E3" i="7" s="1"/>
  <c r="BE107" i="6"/>
  <c r="K107" i="7" s="1"/>
  <c r="BC108" i="6"/>
  <c r="I108" i="7" s="1"/>
  <c r="BC105" i="6"/>
  <c r="I105" i="7" s="1"/>
  <c r="BA78" i="6"/>
  <c r="G78" i="7" s="1"/>
  <c r="BH98" i="6"/>
  <c r="N98" i="7" s="1"/>
  <c r="AU241" i="6"/>
  <c r="AU213" i="6"/>
  <c r="BB3" i="6"/>
  <c r="H3" i="7" s="1"/>
  <c r="BA108" i="6"/>
  <c r="G108" i="7" s="1"/>
  <c r="BE101" i="6"/>
  <c r="K101" i="7" s="1"/>
  <c r="U55" i="7"/>
  <c r="Q57" i="7"/>
  <c r="V98" i="7"/>
  <c r="BH55" i="6"/>
  <c r="N55" i="7" s="1"/>
  <c r="AT245" i="6"/>
  <c r="AT235" i="6"/>
  <c r="AT266" i="6"/>
  <c r="AT224" i="6"/>
  <c r="AY55" i="6"/>
  <c r="E55" i="7" s="1"/>
  <c r="AT265" i="6"/>
  <c r="BE55" i="7"/>
  <c r="AT257" i="6"/>
  <c r="AU280" i="6"/>
  <c r="BC55" i="6"/>
  <c r="I55" i="7" s="1"/>
  <c r="BE55" i="6"/>
  <c r="K55" i="7" s="1"/>
  <c r="BF3" i="6"/>
  <c r="L3" i="7" s="1"/>
  <c r="AT241" i="6"/>
  <c r="BA55" i="6"/>
  <c r="G55" i="7" s="1"/>
  <c r="AU222" i="6"/>
  <c r="AT225" i="6"/>
  <c r="AT277" i="6"/>
  <c r="AU259" i="6"/>
  <c r="AU221" i="6"/>
  <c r="AU228" i="6"/>
  <c r="AU233" i="6"/>
  <c r="AT218" i="6"/>
  <c r="AT270" i="6"/>
  <c r="AT284" i="6"/>
  <c r="AT216" i="6"/>
  <c r="AU277" i="6"/>
  <c r="AU226" i="6"/>
  <c r="AT255" i="6"/>
  <c r="AT214" i="6"/>
  <c r="AU244" i="6"/>
  <c r="AU266" i="6"/>
  <c r="AU262" i="6"/>
  <c r="AU284" i="6"/>
  <c r="AU247" i="6"/>
  <c r="BB60" i="6"/>
  <c r="H60" i="7" s="1"/>
  <c r="AU272" i="6"/>
  <c r="AU224" i="6"/>
  <c r="AT249" i="6"/>
  <c r="AT220" i="6"/>
  <c r="AT239" i="6"/>
  <c r="AU273" i="6"/>
  <c r="AU252" i="6"/>
  <c r="AU229" i="6"/>
  <c r="BB61" i="6"/>
  <c r="H61" i="7" s="1"/>
  <c r="AY90" i="6"/>
  <c r="E90" i="7" s="1"/>
  <c r="AT275" i="6"/>
  <c r="AU235" i="6"/>
  <c r="BD132" i="6"/>
  <c r="J132" i="7" s="1"/>
  <c r="U132" i="7" s="1"/>
  <c r="BF132" i="6"/>
  <c r="L132" i="7" s="1"/>
  <c r="BG132" i="6"/>
  <c r="M132" i="7" s="1"/>
  <c r="BE62" i="6"/>
  <c r="K62" i="7" s="1"/>
  <c r="V62" i="7" s="1"/>
  <c r="BF62" i="6"/>
  <c r="L62" i="7" s="1"/>
  <c r="BG62" i="6"/>
  <c r="M62" i="7" s="1"/>
  <c r="BH62" i="6"/>
  <c r="N62" i="7" s="1"/>
  <c r="AW160" i="6"/>
  <c r="BH160" i="6" s="1"/>
  <c r="N160" i="7" s="1"/>
  <c r="AW180" i="6"/>
  <c r="BH180" i="6" s="1"/>
  <c r="N180" i="7" s="1"/>
  <c r="Y90" i="7"/>
  <c r="AW183" i="6"/>
  <c r="BH183" i="6" s="1"/>
  <c r="N183" i="7" s="1"/>
  <c r="BG52" i="6"/>
  <c r="M52" i="7" s="1"/>
  <c r="BF52" i="6"/>
  <c r="L52" i="7" s="1"/>
  <c r="BH52" i="6"/>
  <c r="N52" i="7" s="1"/>
  <c r="AW149" i="6"/>
  <c r="BH149" i="6" s="1"/>
  <c r="N149" i="7" s="1"/>
  <c r="BF145" i="6"/>
  <c r="L145" i="7" s="1"/>
  <c r="BG145" i="6"/>
  <c r="M145" i="7" s="1"/>
  <c r="AW152" i="6"/>
  <c r="BH152" i="6" s="1"/>
  <c r="N152" i="7" s="1"/>
  <c r="BG95" i="6"/>
  <c r="M95" i="7" s="1"/>
  <c r="BF95" i="6"/>
  <c r="AW173" i="6"/>
  <c r="BH173" i="6" s="1"/>
  <c r="N173" i="7" s="1"/>
  <c r="BF110" i="6"/>
  <c r="L110" i="7" s="1"/>
  <c r="BG110" i="6"/>
  <c r="M110" i="7" s="1"/>
  <c r="AW40" i="6"/>
  <c r="BH40" i="6" s="1"/>
  <c r="N40" i="7" s="1"/>
  <c r="BG76" i="6"/>
  <c r="M76" i="7" s="1"/>
  <c r="AY76" i="6"/>
  <c r="E76" i="7" s="1"/>
  <c r="BE76" i="7"/>
  <c r="BE76" i="6"/>
  <c r="K76" i="7" s="1"/>
  <c r="BC76" i="6"/>
  <c r="I76" i="7" s="1"/>
  <c r="BF76" i="6"/>
  <c r="L76" i="7" s="1"/>
  <c r="BA76" i="6"/>
  <c r="G76" i="7" s="1"/>
  <c r="AZ76" i="6"/>
  <c r="F76" i="7" s="1"/>
  <c r="BB76" i="6"/>
  <c r="H76" i="7" s="1"/>
  <c r="BD76" i="6"/>
  <c r="J76" i="7" s="1"/>
  <c r="AT222" i="6"/>
  <c r="BA64" i="6"/>
  <c r="G64" i="7" s="1"/>
  <c r="BG64" i="6"/>
  <c r="M64" i="7" s="1"/>
  <c r="BF64" i="6"/>
  <c r="L64" i="7" s="1"/>
  <c r="AW5" i="6"/>
  <c r="BH5" i="6" s="1"/>
  <c r="N5" i="7" s="1"/>
  <c r="AU219" i="6"/>
  <c r="AW4" i="6"/>
  <c r="BH4" i="6" s="1"/>
  <c r="N4" i="7" s="1"/>
  <c r="AW14" i="6"/>
  <c r="BH14" i="6" s="1"/>
  <c r="N14" i="7" s="1"/>
  <c r="BG50" i="6"/>
  <c r="M50" i="7" s="1"/>
  <c r="BF50" i="6"/>
  <c r="L50" i="7" s="1"/>
  <c r="AY50" i="6"/>
  <c r="E50" i="7" s="1"/>
  <c r="AW18" i="6"/>
  <c r="BH18" i="6" s="1"/>
  <c r="N18" i="7" s="1"/>
  <c r="AW126" i="6"/>
  <c r="BH126" i="6" s="1"/>
  <c r="N126" i="7" s="1"/>
  <c r="BG79" i="6"/>
  <c r="M79" i="7" s="1"/>
  <c r="BF79" i="6"/>
  <c r="L79" i="7" s="1"/>
  <c r="W315" i="6"/>
  <c r="W291" i="6"/>
  <c r="W309" i="6"/>
  <c r="W329" i="6"/>
  <c r="W372" i="6"/>
  <c r="W290" i="6"/>
  <c r="W292" i="6"/>
  <c r="W367" i="6"/>
  <c r="W330" i="6"/>
  <c r="W333" i="6"/>
  <c r="W288" i="6"/>
  <c r="W323" i="6"/>
  <c r="W361" i="6"/>
  <c r="W357" i="6"/>
  <c r="W305" i="6"/>
  <c r="W306" i="6"/>
  <c r="W351" i="6"/>
  <c r="W348" i="6"/>
  <c r="W339" i="6"/>
  <c r="W356" i="6"/>
  <c r="W363" i="6"/>
  <c r="W320" i="6"/>
  <c r="W311" i="6"/>
  <c r="W317" i="6"/>
  <c r="W310" i="6"/>
  <c r="W370" i="6"/>
  <c r="W336" i="6"/>
  <c r="W328" i="6"/>
  <c r="W359" i="6"/>
  <c r="W345" i="6"/>
  <c r="W354" i="6"/>
  <c r="W287" i="6"/>
  <c r="W338" i="6"/>
  <c r="W343" i="6"/>
  <c r="W349" i="6"/>
  <c r="W344" i="6"/>
  <c r="W302" i="6"/>
  <c r="W342" i="6"/>
  <c r="W347" i="6"/>
  <c r="W340" i="6"/>
  <c r="W346" i="6"/>
  <c r="W303" i="6"/>
  <c r="W289" i="6"/>
  <c r="W334" i="6"/>
  <c r="W312" i="6"/>
  <c r="W318" i="6"/>
  <c r="W325" i="6"/>
  <c r="W286" i="6"/>
  <c r="W368" i="6"/>
  <c r="W373" i="6"/>
  <c r="W374" i="6"/>
  <c r="W369" i="6"/>
  <c r="W335" i="6"/>
  <c r="W352" i="6"/>
  <c r="W308" i="6"/>
  <c r="W301" i="6"/>
  <c r="W299" i="6"/>
  <c r="W304" i="6"/>
  <c r="W313" i="6"/>
  <c r="W322" i="6"/>
  <c r="W297" i="6"/>
  <c r="W327" i="6"/>
  <c r="W375" i="6"/>
  <c r="W376" i="6"/>
  <c r="W300" i="6"/>
  <c r="W319" i="6"/>
  <c r="W321" i="6"/>
  <c r="W331" i="6"/>
  <c r="W355" i="6"/>
  <c r="W341" i="6"/>
  <c r="W353" i="6"/>
  <c r="W294" i="6"/>
  <c r="W366" i="6"/>
  <c r="W324" i="6"/>
  <c r="W332" i="6"/>
  <c r="W316" i="6"/>
  <c r="W298" i="6"/>
  <c r="W337" i="6"/>
  <c r="W360" i="6"/>
  <c r="W362" i="6"/>
  <c r="W364" i="6"/>
  <c r="W314" i="6"/>
  <c r="W365" i="6"/>
  <c r="W326" i="6"/>
  <c r="W371" i="6"/>
  <c r="W295" i="6"/>
  <c r="W307" i="6"/>
  <c r="W350" i="6"/>
  <c r="W293" i="6"/>
  <c r="W296" i="6"/>
  <c r="W358" i="6"/>
  <c r="AW141" i="6"/>
  <c r="BH141" i="6" s="1"/>
  <c r="N141" i="7" s="1"/>
  <c r="AW44" i="6"/>
  <c r="BH44" i="6" s="1"/>
  <c r="N44" i="7" s="1"/>
  <c r="AY103" i="6"/>
  <c r="E103" i="7" s="1"/>
  <c r="BF103" i="6"/>
  <c r="L103" i="7" s="1"/>
  <c r="BE103" i="6"/>
  <c r="K103" i="7" s="1"/>
  <c r="AZ103" i="6"/>
  <c r="F103" i="7" s="1"/>
  <c r="BG103" i="6"/>
  <c r="M103" i="7" s="1"/>
  <c r="BE103" i="7"/>
  <c r="BD103" i="7" s="1"/>
  <c r="BA103" i="6"/>
  <c r="G103" i="7" s="1"/>
  <c r="BB103" i="6"/>
  <c r="H103" i="7" s="1"/>
  <c r="BC103" i="6"/>
  <c r="I103" i="7" s="1"/>
  <c r="BD103" i="6"/>
  <c r="J103" i="7" s="1"/>
  <c r="BF61" i="6"/>
  <c r="L61" i="7" s="1"/>
  <c r="BG61" i="6"/>
  <c r="M61" i="7" s="1"/>
  <c r="AW37" i="6"/>
  <c r="BE106" i="6"/>
  <c r="K106" i="7" s="1"/>
  <c r="BD106" i="6"/>
  <c r="J106" i="7" s="1"/>
  <c r="AZ106" i="6"/>
  <c r="F106" i="7" s="1"/>
  <c r="BG106" i="6"/>
  <c r="M106" i="7" s="1"/>
  <c r="BE106" i="7"/>
  <c r="BF106" i="6"/>
  <c r="L106" i="7" s="1"/>
  <c r="AY106" i="6"/>
  <c r="E106" i="7" s="1"/>
  <c r="BC106" i="6"/>
  <c r="I106" i="7" s="1"/>
  <c r="BA106" i="6"/>
  <c r="G106" i="7" s="1"/>
  <c r="BB106" i="6"/>
  <c r="H106" i="7" s="1"/>
  <c r="AW43" i="6"/>
  <c r="BH43" i="6" s="1"/>
  <c r="N43" i="7" s="1"/>
  <c r="AT236" i="6"/>
  <c r="AT223" i="6"/>
  <c r="AT285" i="6"/>
  <c r="AW17" i="6"/>
  <c r="AW178" i="6"/>
  <c r="BH178" i="6" s="1"/>
  <c r="N178" i="7" s="1"/>
  <c r="AW122" i="6"/>
  <c r="BH122" i="6" s="1"/>
  <c r="N122" i="7" s="1"/>
  <c r="AW136" i="6"/>
  <c r="BH136" i="6" s="1"/>
  <c r="N136" i="7" s="1"/>
  <c r="AW179" i="6"/>
  <c r="BH179" i="6" s="1"/>
  <c r="N179" i="7" s="1"/>
  <c r="Y179" i="7" s="1"/>
  <c r="AW171" i="6"/>
  <c r="BH171" i="6" s="1"/>
  <c r="N171" i="7" s="1"/>
  <c r="AI309" i="6"/>
  <c r="AI329" i="6"/>
  <c r="AI372" i="6"/>
  <c r="AI290" i="6"/>
  <c r="AI292" i="6"/>
  <c r="AI367" i="6"/>
  <c r="AI330" i="6"/>
  <c r="AI333" i="6"/>
  <c r="AI315" i="6"/>
  <c r="AI291" i="6"/>
  <c r="AI361" i="6"/>
  <c r="AI357" i="6"/>
  <c r="AI305" i="6"/>
  <c r="AI306" i="6"/>
  <c r="AI351" i="6"/>
  <c r="AI348" i="6"/>
  <c r="AI339" i="6"/>
  <c r="AI356" i="6"/>
  <c r="AI287" i="6"/>
  <c r="AI288" i="6"/>
  <c r="AI323" i="6"/>
  <c r="AI320" i="6"/>
  <c r="AI311" i="6"/>
  <c r="AI317" i="6"/>
  <c r="AI310" i="6"/>
  <c r="AI370" i="6"/>
  <c r="AI336" i="6"/>
  <c r="AI328" i="6"/>
  <c r="AI359" i="6"/>
  <c r="AI345" i="6"/>
  <c r="AI354" i="6"/>
  <c r="AI358" i="6"/>
  <c r="AI363" i="6"/>
  <c r="AI338" i="6"/>
  <c r="AI343" i="6"/>
  <c r="AI349" i="6"/>
  <c r="AI344" i="6"/>
  <c r="AI302" i="6"/>
  <c r="AI342" i="6"/>
  <c r="AI347" i="6"/>
  <c r="AI340" i="6"/>
  <c r="AI346" i="6"/>
  <c r="AI303" i="6"/>
  <c r="AI289" i="6"/>
  <c r="AI334" i="6"/>
  <c r="AI312" i="6"/>
  <c r="AI318" i="6"/>
  <c r="AI325" i="6"/>
  <c r="AI286" i="6"/>
  <c r="AI368" i="6"/>
  <c r="AI373" i="6"/>
  <c r="AI374" i="6"/>
  <c r="AI369" i="6"/>
  <c r="AI335" i="6"/>
  <c r="AI352" i="6"/>
  <c r="AI308" i="6"/>
  <c r="AI301" i="6"/>
  <c r="AI304" i="6"/>
  <c r="AI313" i="6"/>
  <c r="AI322" i="6"/>
  <c r="AI297" i="6"/>
  <c r="AI327" i="6"/>
  <c r="AI375" i="6"/>
  <c r="AI376" i="6"/>
  <c r="AI300" i="6"/>
  <c r="AI319" i="6"/>
  <c r="AI321" i="6"/>
  <c r="AI299" i="6"/>
  <c r="AI341" i="6"/>
  <c r="AI353" i="6"/>
  <c r="AI294" i="6"/>
  <c r="AI366" i="6"/>
  <c r="AI324" i="6"/>
  <c r="AI332" i="6"/>
  <c r="AI316" i="6"/>
  <c r="AI298" i="6"/>
  <c r="AI337" i="6"/>
  <c r="AI331" i="6"/>
  <c r="AI355" i="6"/>
  <c r="AI360" i="6"/>
  <c r="AI362" i="6"/>
  <c r="AI364" i="6"/>
  <c r="AI314" i="6"/>
  <c r="AI365" i="6"/>
  <c r="AI326" i="6"/>
  <c r="AI371" i="6"/>
  <c r="AI295" i="6"/>
  <c r="AI307" i="6"/>
  <c r="AI350" i="6"/>
  <c r="AI293" i="6"/>
  <c r="AI296" i="6"/>
  <c r="AW125" i="6"/>
  <c r="BH125" i="6" s="1"/>
  <c r="N125" i="7" s="1"/>
  <c r="AW166" i="6"/>
  <c r="BH166" i="6" s="1"/>
  <c r="N166" i="7" s="1"/>
  <c r="AW10" i="6"/>
  <c r="BH10" i="6" s="1"/>
  <c r="N10" i="7" s="1"/>
  <c r="BG101" i="6"/>
  <c r="M101" i="7" s="1"/>
  <c r="BF101" i="6"/>
  <c r="L101" i="7" s="1"/>
  <c r="AU246" i="6"/>
  <c r="AW20" i="6"/>
  <c r="AW29" i="6"/>
  <c r="BH29" i="6" s="1"/>
  <c r="N29" i="7" s="1"/>
  <c r="AW155" i="6"/>
  <c r="BH155" i="6" s="1"/>
  <c r="N155" i="7" s="1"/>
  <c r="BF58" i="6"/>
  <c r="L58" i="7" s="1"/>
  <c r="BG58" i="6"/>
  <c r="M58" i="7" s="1"/>
  <c r="AW118" i="6"/>
  <c r="BH118" i="6" s="1"/>
  <c r="AW170" i="6"/>
  <c r="BH170" i="6" s="1"/>
  <c r="N170" i="7" s="1"/>
  <c r="BG109" i="6"/>
  <c r="M109" i="7" s="1"/>
  <c r="BF109" i="6"/>
  <c r="L109" i="7" s="1"/>
  <c r="AZ109" i="6"/>
  <c r="F109" i="7" s="1"/>
  <c r="BB109" i="6"/>
  <c r="H109" i="7" s="1"/>
  <c r="BE109" i="6"/>
  <c r="K109" i="7" s="1"/>
  <c r="AY109" i="6"/>
  <c r="E109" i="7" s="1"/>
  <c r="BA109" i="6"/>
  <c r="G109" i="7" s="1"/>
  <c r="BD109" i="6"/>
  <c r="J109" i="7" s="1"/>
  <c r="BE109" i="7"/>
  <c r="BD109" i="7" s="1"/>
  <c r="BC109" i="6"/>
  <c r="I109" i="7" s="1"/>
  <c r="BG60" i="6"/>
  <c r="M60" i="7" s="1"/>
  <c r="BF60" i="6"/>
  <c r="L60" i="7" s="1"/>
  <c r="BE60" i="6"/>
  <c r="K60" i="7" s="1"/>
  <c r="BD60" i="6"/>
  <c r="J60" i="7" s="1"/>
  <c r="BE60" i="7"/>
  <c r="BC60" i="6"/>
  <c r="I60" i="7" s="1"/>
  <c r="BA60" i="6"/>
  <c r="G60" i="7" s="1"/>
  <c r="BG82" i="6"/>
  <c r="M82" i="7" s="1"/>
  <c r="BF82" i="6"/>
  <c r="L82" i="7" s="1"/>
  <c r="AZ82" i="6"/>
  <c r="F82" i="7" s="1"/>
  <c r="AY82" i="6"/>
  <c r="E82" i="7" s="1"/>
  <c r="BB82" i="6"/>
  <c r="H82" i="7" s="1"/>
  <c r="BD82" i="6"/>
  <c r="J82" i="7" s="1"/>
  <c r="BE82" i="6"/>
  <c r="K82" i="7" s="1"/>
  <c r="BA82" i="6"/>
  <c r="G82" i="7" s="1"/>
  <c r="BC82" i="6"/>
  <c r="I82" i="7" s="1"/>
  <c r="BE82" i="7"/>
  <c r="BD82" i="7" s="1"/>
  <c r="AU236" i="6"/>
  <c r="BF73" i="6"/>
  <c r="L73" i="7" s="1"/>
  <c r="BG73" i="6"/>
  <c r="M73" i="7" s="1"/>
  <c r="AW134" i="6"/>
  <c r="BH134" i="6" s="1"/>
  <c r="N134" i="7" s="1"/>
  <c r="BH95" i="6"/>
  <c r="N95" i="7" s="1"/>
  <c r="BC102" i="6"/>
  <c r="I102" i="7" s="1"/>
  <c r="AY102" i="7" s="1"/>
  <c r="BG102" i="6"/>
  <c r="M102" i="7" s="1"/>
  <c r="BF102" i="6"/>
  <c r="L102" i="7" s="1"/>
  <c r="BG107" i="6"/>
  <c r="M107" i="7" s="1"/>
  <c r="BF107" i="6"/>
  <c r="L107" i="7" s="1"/>
  <c r="AU275" i="6"/>
  <c r="BA90" i="6"/>
  <c r="G90" i="7" s="1"/>
  <c r="BF90" i="6"/>
  <c r="L90" i="7" s="1"/>
  <c r="AZ90" i="6"/>
  <c r="F90" i="7" s="1"/>
  <c r="BD90" i="6"/>
  <c r="J90" i="7" s="1"/>
  <c r="BG90" i="6"/>
  <c r="M90" i="7" s="1"/>
  <c r="BF99" i="6"/>
  <c r="L99" i="7" s="1"/>
  <c r="BG99" i="6"/>
  <c r="M99" i="7" s="1"/>
  <c r="AY99" i="6"/>
  <c r="E99" i="7" s="1"/>
  <c r="BB99" i="6"/>
  <c r="H99" i="7" s="1"/>
  <c r="BA99" i="6"/>
  <c r="G99" i="7" s="1"/>
  <c r="AZ99" i="6"/>
  <c r="F99" i="7" s="1"/>
  <c r="BE99" i="7"/>
  <c r="BE99" i="6"/>
  <c r="K99" i="7" s="1"/>
  <c r="BC99" i="6"/>
  <c r="I99" i="7" s="1"/>
  <c r="BD99" i="6"/>
  <c r="J99" i="7" s="1"/>
  <c r="AW45" i="6"/>
  <c r="BH45" i="6" s="1"/>
  <c r="N45" i="7" s="1"/>
  <c r="BH110" i="6"/>
  <c r="N110" i="7" s="1"/>
  <c r="AW163" i="6"/>
  <c r="BH163" i="6" s="1"/>
  <c r="N163" i="7" s="1"/>
  <c r="AW169" i="6"/>
  <c r="BH169" i="6" s="1"/>
  <c r="N169" i="7" s="1"/>
  <c r="BG80" i="6"/>
  <c r="M80" i="7" s="1"/>
  <c r="BF80" i="6"/>
  <c r="L80" i="7" s="1"/>
  <c r="AW139" i="6"/>
  <c r="BH139" i="6" s="1"/>
  <c r="N139" i="7" s="1"/>
  <c r="BG78" i="6"/>
  <c r="M78" i="7" s="1"/>
  <c r="BF78" i="6"/>
  <c r="L78" i="7" s="1"/>
  <c r="BF57" i="6"/>
  <c r="L57" i="7" s="1"/>
  <c r="BD57" i="6"/>
  <c r="J57" i="7" s="1"/>
  <c r="BE57" i="6"/>
  <c r="K57" i="7" s="1"/>
  <c r="BC57" i="6"/>
  <c r="I57" i="7" s="1"/>
  <c r="BG57" i="6"/>
  <c r="M57" i="7" s="1"/>
  <c r="BB57" i="6"/>
  <c r="H57" i="7" s="1"/>
  <c r="BA57" i="6"/>
  <c r="G57" i="7" s="1"/>
  <c r="AW25" i="6"/>
  <c r="BH25" i="6" s="1"/>
  <c r="N25" i="7" s="1"/>
  <c r="BF67" i="6"/>
  <c r="L67" i="7" s="1"/>
  <c r="BD67" i="6"/>
  <c r="J67" i="7" s="1"/>
  <c r="BE67" i="6"/>
  <c r="K67" i="7" s="1"/>
  <c r="AY67" i="6"/>
  <c r="E67" i="7" s="1"/>
  <c r="BA67" i="6"/>
  <c r="G67" i="7" s="1"/>
  <c r="BB67" i="6"/>
  <c r="H67" i="7" s="1"/>
  <c r="BC67" i="6"/>
  <c r="I67" i="7" s="1"/>
  <c r="AZ67" i="6"/>
  <c r="F67" i="7" s="1"/>
  <c r="BE67" i="7"/>
  <c r="BG67" i="6"/>
  <c r="M67" i="7" s="1"/>
  <c r="AU282" i="6"/>
  <c r="AU261" i="6"/>
  <c r="AU279" i="6"/>
  <c r="BG69" i="6"/>
  <c r="M69" i="7" s="1"/>
  <c r="BF69" i="6"/>
  <c r="L69" i="7" s="1"/>
  <c r="BG68" i="6"/>
  <c r="M68" i="7" s="1"/>
  <c r="BF68" i="6"/>
  <c r="L68" i="7" s="1"/>
  <c r="AW185" i="6"/>
  <c r="BC185" i="6" s="1"/>
  <c r="I185" i="7" s="1"/>
  <c r="BH132" i="6"/>
  <c r="N132" i="7" s="1"/>
  <c r="BF87" i="6"/>
  <c r="L87" i="7" s="1"/>
  <c r="BG87" i="6"/>
  <c r="M87" i="7" s="1"/>
  <c r="AW147" i="6"/>
  <c r="BH147" i="6" s="1"/>
  <c r="N147" i="7" s="1"/>
  <c r="AW182" i="6"/>
  <c r="BH182" i="6" s="1"/>
  <c r="N182" i="7" s="1"/>
  <c r="BF72" i="6"/>
  <c r="L72" i="7" s="1"/>
  <c r="AZ72" i="6"/>
  <c r="F72" i="7" s="1"/>
  <c r="BE72" i="7"/>
  <c r="BD72" i="7" s="1"/>
  <c r="BE72" i="6"/>
  <c r="K72" i="7" s="1"/>
  <c r="BC72" i="6"/>
  <c r="I72" i="7" s="1"/>
  <c r="BB72" i="6"/>
  <c r="H72" i="7" s="1"/>
  <c r="AY72" i="6"/>
  <c r="E72" i="7" s="1"/>
  <c r="BA72" i="6"/>
  <c r="G72" i="7" s="1"/>
  <c r="BD72" i="6"/>
  <c r="J72" i="7" s="1"/>
  <c r="BG72" i="6"/>
  <c r="M72" i="7" s="1"/>
  <c r="AW12" i="6"/>
  <c r="BH12" i="6" s="1"/>
  <c r="N12" i="7" s="1"/>
  <c r="AW48" i="6"/>
  <c r="BH48" i="6" s="1"/>
  <c r="N48" i="7" s="1"/>
  <c r="AW23" i="6"/>
  <c r="BH23" i="6" s="1"/>
  <c r="N23" i="7" s="1"/>
  <c r="BF108" i="6"/>
  <c r="L108" i="7" s="1"/>
  <c r="BG108" i="6"/>
  <c r="M108" i="7" s="1"/>
  <c r="AT272" i="6"/>
  <c r="AT252" i="6"/>
  <c r="AT278" i="6"/>
  <c r="BD98" i="6"/>
  <c r="J98" i="7" s="1"/>
  <c r="BG98" i="6"/>
  <c r="M98" i="7" s="1"/>
  <c r="BF98" i="6"/>
  <c r="L98" i="7" s="1"/>
  <c r="AU242" i="6"/>
  <c r="AU215" i="6"/>
  <c r="BC89" i="6"/>
  <c r="I89" i="7" s="1"/>
  <c r="BF89" i="6"/>
  <c r="L89" i="7" s="1"/>
  <c r="BG89" i="6"/>
  <c r="M89" i="7" s="1"/>
  <c r="BH80" i="6"/>
  <c r="N80" i="7" s="1"/>
  <c r="BD71" i="6"/>
  <c r="J71" i="7" s="1"/>
  <c r="BF71" i="6"/>
  <c r="L71" i="7" s="1"/>
  <c r="AZ71" i="6"/>
  <c r="F71" i="7" s="1"/>
  <c r="BB71" i="6"/>
  <c r="H71" i="7" s="1"/>
  <c r="BG71" i="6"/>
  <c r="M71" i="7" s="1"/>
  <c r="BG59" i="6"/>
  <c r="M59" i="7" s="1"/>
  <c r="BF59" i="6"/>
  <c r="L59" i="7" s="1"/>
  <c r="BF92" i="6"/>
  <c r="L92" i="7" s="1"/>
  <c r="BG92" i="6"/>
  <c r="M92" i="7" s="1"/>
  <c r="AW123" i="6"/>
  <c r="BH123" i="6" s="1"/>
  <c r="N123" i="7" s="1"/>
  <c r="AW124" i="6"/>
  <c r="BE124" i="6" s="1"/>
  <c r="K124" i="7" s="1"/>
  <c r="V124" i="7" s="1"/>
  <c r="AW114" i="6"/>
  <c r="BE114" i="6" s="1"/>
  <c r="K114" i="7" s="1"/>
  <c r="X376" i="6"/>
  <c r="X360" i="6"/>
  <c r="X344" i="6"/>
  <c r="X328" i="6"/>
  <c r="X312" i="6"/>
  <c r="X296" i="6"/>
  <c r="X327" i="6"/>
  <c r="X295" i="6"/>
  <c r="X375" i="6"/>
  <c r="X359" i="6"/>
  <c r="X343" i="6"/>
  <c r="X311" i="6"/>
  <c r="X372" i="6"/>
  <c r="X356" i="6"/>
  <c r="X362" i="6"/>
  <c r="X341" i="6"/>
  <c r="X323" i="6"/>
  <c r="X305" i="6"/>
  <c r="X287" i="6"/>
  <c r="X314" i="6"/>
  <c r="X365" i="6"/>
  <c r="X345" i="6"/>
  <c r="X324" i="6"/>
  <c r="X361" i="6"/>
  <c r="X340" i="6"/>
  <c r="X322" i="6"/>
  <c r="X304" i="6"/>
  <c r="X286" i="6"/>
  <c r="X313" i="6"/>
  <c r="X358" i="6"/>
  <c r="X339" i="6"/>
  <c r="X321" i="6"/>
  <c r="X303" i="6"/>
  <c r="X369" i="6"/>
  <c r="X290" i="6"/>
  <c r="X325" i="6"/>
  <c r="X306" i="6"/>
  <c r="X357" i="6"/>
  <c r="X338" i="6"/>
  <c r="X320" i="6"/>
  <c r="X302" i="6"/>
  <c r="X317" i="6"/>
  <c r="X350" i="6"/>
  <c r="X368" i="6"/>
  <c r="X291" i="6"/>
  <c r="X308" i="6"/>
  <c r="X355" i="6"/>
  <c r="X337" i="6"/>
  <c r="X319" i="6"/>
  <c r="X301" i="6"/>
  <c r="X331" i="6"/>
  <c r="X329" i="6"/>
  <c r="X374" i="6"/>
  <c r="X354" i="6"/>
  <c r="X336" i="6"/>
  <c r="X318" i="6"/>
  <c r="X300" i="6"/>
  <c r="X347" i="6"/>
  <c r="X364" i="6"/>
  <c r="X373" i="6"/>
  <c r="X353" i="6"/>
  <c r="X335" i="6"/>
  <c r="X299" i="6"/>
  <c r="X326" i="6"/>
  <c r="X288" i="6"/>
  <c r="X371" i="6"/>
  <c r="X352" i="6"/>
  <c r="X334" i="6"/>
  <c r="X316" i="6"/>
  <c r="X298" i="6"/>
  <c r="X370" i="6"/>
  <c r="X351" i="6"/>
  <c r="X333" i="6"/>
  <c r="X315" i="6"/>
  <c r="X297" i="6"/>
  <c r="X294" i="6"/>
  <c r="X349" i="6"/>
  <c r="X332" i="6"/>
  <c r="X293" i="6"/>
  <c r="X366" i="6"/>
  <c r="X289" i="6"/>
  <c r="X367" i="6"/>
  <c r="X348" i="6"/>
  <c r="X330" i="6"/>
  <c r="X310" i="6"/>
  <c r="X292" i="6"/>
  <c r="X309" i="6"/>
  <c r="X346" i="6"/>
  <c r="X363" i="6"/>
  <c r="X307" i="6"/>
  <c r="X342" i="6"/>
  <c r="AW157" i="6"/>
  <c r="BH157" i="6" s="1"/>
  <c r="N157" i="7" s="1"/>
  <c r="AZ60" i="6"/>
  <c r="F60" i="7" s="1"/>
  <c r="BH58" i="6"/>
  <c r="N58" i="7" s="1"/>
  <c r="BG55" i="6"/>
  <c r="M55" i="7" s="1"/>
  <c r="BF55" i="6"/>
  <c r="L55" i="7" s="1"/>
  <c r="BH92" i="6"/>
  <c r="N92" i="7" s="1"/>
  <c r="AW41" i="6"/>
  <c r="BH41" i="6" s="1"/>
  <c r="N41" i="7" s="1"/>
  <c r="AW8" i="6"/>
  <c r="BH8" i="6" s="1"/>
  <c r="N8" i="7" s="1"/>
  <c r="BG104" i="6"/>
  <c r="M104" i="7" s="1"/>
  <c r="BF104" i="6"/>
  <c r="L104" i="7" s="1"/>
  <c r="BA104" i="6"/>
  <c r="G104" i="7" s="1"/>
  <c r="AT273" i="6"/>
  <c r="AT254" i="6"/>
  <c r="AT217" i="6"/>
  <c r="AT247" i="6"/>
  <c r="AU220" i="6"/>
  <c r="AU260" i="6"/>
  <c r="AU249" i="6"/>
  <c r="AU231" i="6"/>
  <c r="BH68" i="6"/>
  <c r="N68" i="7" s="1"/>
  <c r="AW28" i="6"/>
  <c r="AW174" i="6"/>
  <c r="BH174" i="6" s="1"/>
  <c r="N174" i="7" s="1"/>
  <c r="BG96" i="6"/>
  <c r="M96" i="7" s="1"/>
  <c r="BF96" i="6"/>
  <c r="L96" i="7" s="1"/>
  <c r="AJ374" i="6"/>
  <c r="AJ358" i="6"/>
  <c r="AJ342" i="6"/>
  <c r="AJ326" i="6"/>
  <c r="AJ310" i="6"/>
  <c r="AJ294" i="6"/>
  <c r="AJ373" i="6"/>
  <c r="AJ357" i="6"/>
  <c r="AJ341" i="6"/>
  <c r="AJ325" i="6"/>
  <c r="AJ309" i="6"/>
  <c r="AJ293" i="6"/>
  <c r="AJ371" i="6"/>
  <c r="AJ355" i="6"/>
  <c r="AJ365" i="6"/>
  <c r="AJ346" i="6"/>
  <c r="AJ328" i="6"/>
  <c r="AJ308" i="6"/>
  <c r="AJ290" i="6"/>
  <c r="AJ364" i="6"/>
  <c r="AJ345" i="6"/>
  <c r="AJ327" i="6"/>
  <c r="AJ307" i="6"/>
  <c r="AJ289" i="6"/>
  <c r="AJ363" i="6"/>
  <c r="AJ344" i="6"/>
  <c r="AJ324" i="6"/>
  <c r="AJ306" i="6"/>
  <c r="AJ288" i="6"/>
  <c r="AJ362" i="6"/>
  <c r="AJ343" i="6"/>
  <c r="AJ323" i="6"/>
  <c r="AJ305" i="6"/>
  <c r="AJ287" i="6"/>
  <c r="AJ361" i="6"/>
  <c r="AJ340" i="6"/>
  <c r="AJ322" i="6"/>
  <c r="AJ304" i="6"/>
  <c r="AJ286" i="6"/>
  <c r="AJ360" i="6"/>
  <c r="AJ339" i="6"/>
  <c r="AJ321" i="6"/>
  <c r="AJ303" i="6"/>
  <c r="AJ359" i="6"/>
  <c r="AJ338" i="6"/>
  <c r="AJ320" i="6"/>
  <c r="AJ302" i="6"/>
  <c r="AJ356" i="6"/>
  <c r="AJ337" i="6"/>
  <c r="AJ319" i="6"/>
  <c r="AJ301" i="6"/>
  <c r="AJ376" i="6"/>
  <c r="AJ354" i="6"/>
  <c r="AJ336" i="6"/>
  <c r="AJ318" i="6"/>
  <c r="AJ300" i="6"/>
  <c r="AJ369" i="6"/>
  <c r="AJ350" i="6"/>
  <c r="AJ332" i="6"/>
  <c r="AJ314" i="6"/>
  <c r="AJ296" i="6"/>
  <c r="AJ370" i="6"/>
  <c r="AJ317" i="6"/>
  <c r="AJ330" i="6"/>
  <c r="AJ368" i="6"/>
  <c r="AJ316" i="6"/>
  <c r="AJ367" i="6"/>
  <c r="AJ315" i="6"/>
  <c r="AJ331" i="6"/>
  <c r="AJ366" i="6"/>
  <c r="AJ313" i="6"/>
  <c r="AJ353" i="6"/>
  <c r="AJ312" i="6"/>
  <c r="AJ352" i="6"/>
  <c r="AJ311" i="6"/>
  <c r="AJ351" i="6"/>
  <c r="AJ299" i="6"/>
  <c r="AJ349" i="6"/>
  <c r="AJ298" i="6"/>
  <c r="AJ348" i="6"/>
  <c r="AJ297" i="6"/>
  <c r="AJ347" i="6"/>
  <c r="AJ295" i="6"/>
  <c r="AJ372" i="6"/>
  <c r="AJ335" i="6"/>
  <c r="AJ292" i="6"/>
  <c r="AJ329" i="6"/>
  <c r="AJ334" i="6"/>
  <c r="AJ291" i="6"/>
  <c r="AJ375" i="6"/>
  <c r="AJ333" i="6"/>
  <c r="AW115" i="6"/>
  <c r="BH115" i="6" s="1"/>
  <c r="N115" i="7" s="1"/>
  <c r="AW137" i="6"/>
  <c r="BH137" i="6" s="1"/>
  <c r="N137" i="7" s="1"/>
  <c r="AY57" i="6"/>
  <c r="E57" i="7" s="1"/>
  <c r="BH87" i="6"/>
  <c r="N87" i="7" s="1"/>
  <c r="AW47" i="6"/>
  <c r="BH47" i="6" s="1"/>
  <c r="N47" i="7" s="1"/>
  <c r="AW13" i="6"/>
  <c r="BH13" i="6" s="1"/>
  <c r="N13" i="7" s="1"/>
  <c r="BH79" i="6"/>
  <c r="N79" i="7" s="1"/>
  <c r="Y79" i="7" s="1"/>
  <c r="AT268" i="6"/>
  <c r="AT229" i="6"/>
  <c r="AT259" i="6"/>
  <c r="AT261" i="6"/>
  <c r="AT283" i="6"/>
  <c r="AU238" i="6"/>
  <c r="AU267" i="6"/>
  <c r="AU263" i="6"/>
  <c r="AW120" i="6"/>
  <c r="BE120" i="7" s="1"/>
  <c r="AW21" i="6"/>
  <c r="AW49" i="6"/>
  <c r="AT213" i="6"/>
  <c r="AT243" i="6"/>
  <c r="AT240" i="6"/>
  <c r="AT282" i="6"/>
  <c r="AU256" i="6"/>
  <c r="AU217" i="6"/>
  <c r="AU225" i="6"/>
  <c r="AU285" i="6"/>
  <c r="AU216" i="6"/>
  <c r="AW168" i="6"/>
  <c r="BH168" i="6" s="1"/>
  <c r="N168" i="7" s="1"/>
  <c r="BF56" i="6"/>
  <c r="L56" i="7" s="1"/>
  <c r="BG56" i="6"/>
  <c r="M56" i="7" s="1"/>
  <c r="AW133" i="6"/>
  <c r="AW119" i="6"/>
  <c r="BC119" i="6" s="1"/>
  <c r="I119" i="7" s="1"/>
  <c r="AW22" i="6"/>
  <c r="BH22" i="6" s="1"/>
  <c r="N22" i="7" s="1"/>
  <c r="AT260" i="6"/>
  <c r="AT219" i="6"/>
  <c r="AT264" i="6"/>
  <c r="AT227" i="6"/>
  <c r="AT263" i="6"/>
  <c r="AW24" i="6"/>
  <c r="BH24" i="6" s="1"/>
  <c r="N24" i="7" s="1"/>
  <c r="AU274" i="6"/>
  <c r="AU218" i="6"/>
  <c r="AU227" i="6"/>
  <c r="AU276" i="6"/>
  <c r="AU232" i="6"/>
  <c r="BG85" i="6"/>
  <c r="M85" i="7" s="1"/>
  <c r="BF85" i="6"/>
  <c r="L85" i="7" s="1"/>
  <c r="AW113" i="6"/>
  <c r="BA113" i="6" s="1"/>
  <c r="G113" i="7" s="1"/>
  <c r="AW146" i="6"/>
  <c r="BH146" i="6" s="1"/>
  <c r="N146" i="7" s="1"/>
  <c r="AW112" i="6"/>
  <c r="BH112" i="6" s="1"/>
  <c r="N112" i="7" s="1"/>
  <c r="AW164" i="6"/>
  <c r="BE164" i="7" s="1"/>
  <c r="AW181" i="6"/>
  <c r="BH181" i="6" s="1"/>
  <c r="N181" i="7" s="1"/>
  <c r="AW30" i="6"/>
  <c r="BH30" i="6" s="1"/>
  <c r="N30" i="7" s="1"/>
  <c r="AT231" i="6"/>
  <c r="AT256" i="6"/>
  <c r="AT250" i="6"/>
  <c r="AW33" i="6"/>
  <c r="BH33" i="6" s="1"/>
  <c r="N33" i="7" s="1"/>
  <c r="AU257" i="6"/>
  <c r="AU245" i="6"/>
  <c r="AU230" i="6"/>
  <c r="AU248" i="6"/>
  <c r="AW162" i="6"/>
  <c r="BH162" i="6" s="1"/>
  <c r="N162" i="7" s="1"/>
  <c r="AW128" i="6"/>
  <c r="BH128" i="6" s="1"/>
  <c r="N128" i="7" s="1"/>
  <c r="AW116" i="6"/>
  <c r="BE116" i="6" s="1"/>
  <c r="K116" i="7" s="1"/>
  <c r="BH145" i="6"/>
  <c r="N145" i="7" s="1"/>
  <c r="Y145" i="7" s="1"/>
  <c r="AW6" i="6"/>
  <c r="BH6" i="6" s="1"/>
  <c r="N6" i="7" s="1"/>
  <c r="BG105" i="6"/>
  <c r="M105" i="7" s="1"/>
  <c r="BF105" i="6"/>
  <c r="L105" i="7" s="1"/>
  <c r="AW35" i="6"/>
  <c r="BH35" i="6" s="1"/>
  <c r="N35" i="7" s="1"/>
  <c r="AT274" i="6"/>
  <c r="AW15" i="6"/>
  <c r="BH15" i="6" s="1"/>
  <c r="N15" i="7" s="1"/>
  <c r="AU253" i="6"/>
  <c r="AU258" i="6"/>
  <c r="AU264" i="6"/>
  <c r="AW9" i="6"/>
  <c r="BH9" i="6" s="1"/>
  <c r="N9" i="7" s="1"/>
  <c r="BG84" i="6"/>
  <c r="M84" i="7" s="1"/>
  <c r="BF84" i="6"/>
  <c r="L84" i="7" s="1"/>
  <c r="AW36" i="6"/>
  <c r="BH36" i="6" s="1"/>
  <c r="N36" i="7" s="1"/>
  <c r="AW150" i="6"/>
  <c r="BC150" i="6" s="1"/>
  <c r="I150" i="7" s="1"/>
  <c r="BG75" i="6"/>
  <c r="M75" i="7" s="1"/>
  <c r="BF75" i="6"/>
  <c r="L75" i="7" s="1"/>
  <c r="AW156" i="6"/>
  <c r="BD156" i="6" s="1"/>
  <c r="AY60" i="6"/>
  <c r="E60" i="7" s="1"/>
  <c r="AW42" i="6"/>
  <c r="AW7" i="6"/>
  <c r="AW26" i="6"/>
  <c r="BH26" i="6" s="1"/>
  <c r="N26" i="7" s="1"/>
  <c r="AT276" i="6"/>
  <c r="AT271" i="6"/>
  <c r="AT281" i="6"/>
  <c r="AW38" i="6"/>
  <c r="BH38" i="6" s="1"/>
  <c r="N38" i="7" s="1"/>
  <c r="AU237" i="6"/>
  <c r="AU243" i="6"/>
  <c r="AU283" i="6"/>
  <c r="AU268" i="6"/>
  <c r="BH96" i="6"/>
  <c r="N96" i="7" s="1"/>
  <c r="AW16" i="6"/>
  <c r="AW161" i="6"/>
  <c r="BH161" i="6" s="1"/>
  <c r="N161" i="7" s="1"/>
  <c r="Y161" i="7" s="1"/>
  <c r="AW127" i="6"/>
  <c r="BH127" i="6" s="1"/>
  <c r="N127" i="7" s="1"/>
  <c r="BG74" i="6"/>
  <c r="M74" i="7" s="1"/>
  <c r="BF74" i="6"/>
  <c r="L74" i="7" s="1"/>
  <c r="AW176" i="6"/>
  <c r="BA105" i="6"/>
  <c r="G105" i="7" s="1"/>
  <c r="BB104" i="6"/>
  <c r="H104" i="7" s="1"/>
  <c r="BE78" i="7"/>
  <c r="BE57" i="7"/>
  <c r="BG81" i="6"/>
  <c r="M81" i="7" s="1"/>
  <c r="BF81" i="6"/>
  <c r="L81" i="7" s="1"/>
  <c r="BC81" i="6"/>
  <c r="I81" i="7" s="1"/>
  <c r="BD81" i="6"/>
  <c r="J81" i="7" s="1"/>
  <c r="BE81" i="6"/>
  <c r="K81" i="7" s="1"/>
  <c r="BA81" i="6"/>
  <c r="G81" i="7" s="1"/>
  <c r="BE81" i="7"/>
  <c r="BB81" i="6"/>
  <c r="H81" i="7" s="1"/>
  <c r="AY81" i="6"/>
  <c r="E81" i="7" s="1"/>
  <c r="AZ81" i="6"/>
  <c r="F81" i="7" s="1"/>
  <c r="AW11" i="6"/>
  <c r="BH11" i="6" s="1"/>
  <c r="N11" i="7" s="1"/>
  <c r="AT253" i="6"/>
  <c r="AT230" i="6"/>
  <c r="AT237" i="6"/>
  <c r="AT215" i="6"/>
  <c r="AT279" i="6"/>
  <c r="AU240" i="6"/>
  <c r="AU214" i="6"/>
  <c r="AU270" i="6"/>
  <c r="AU239" i="6"/>
  <c r="AW177" i="6"/>
  <c r="BH177" i="6" s="1"/>
  <c r="N177" i="7" s="1"/>
  <c r="BH76" i="6"/>
  <c r="N76" i="7" s="1"/>
  <c r="BF88" i="6"/>
  <c r="L88" i="7" s="1"/>
  <c r="BE88" i="7"/>
  <c r="BE88" i="6"/>
  <c r="K88" i="7" s="1"/>
  <c r="AY88" i="6"/>
  <c r="E88" i="7" s="1"/>
  <c r="BA88" i="6"/>
  <c r="G88" i="7" s="1"/>
  <c r="BG88" i="6"/>
  <c r="M88" i="7" s="1"/>
  <c r="BC88" i="6"/>
  <c r="I88" i="7" s="1"/>
  <c r="BB88" i="6"/>
  <c r="H88" i="7" s="1"/>
  <c r="AZ88" i="6"/>
  <c r="F88" i="7" s="1"/>
  <c r="BD88" i="6"/>
  <c r="J88" i="7" s="1"/>
  <c r="BF51" i="6"/>
  <c r="L51" i="7" s="1"/>
  <c r="BG51" i="6"/>
  <c r="M51" i="7" s="1"/>
  <c r="AW46" i="6"/>
  <c r="BH46" i="6" s="1"/>
  <c r="N46" i="7" s="1"/>
  <c r="BD97" i="6"/>
  <c r="J97" i="7" s="1"/>
  <c r="BG97" i="6"/>
  <c r="M97" i="7" s="1"/>
  <c r="BE97" i="6"/>
  <c r="K97" i="7" s="1"/>
  <c r="BB97" i="6"/>
  <c r="H97" i="7" s="1"/>
  <c r="BF97" i="6"/>
  <c r="L97" i="7" s="1"/>
  <c r="BC97" i="6"/>
  <c r="I97" i="7" s="1"/>
  <c r="BA97" i="6"/>
  <c r="G97" i="7" s="1"/>
  <c r="AZ97" i="6"/>
  <c r="F97" i="7" s="1"/>
  <c r="AY97" i="6"/>
  <c r="E97" i="7" s="1"/>
  <c r="BE97" i="7"/>
  <c r="BD97" i="7" s="1"/>
  <c r="AT251" i="6"/>
  <c r="AT226" i="6"/>
  <c r="AT233" i="6"/>
  <c r="AT234" i="6"/>
  <c r="BH64" i="6"/>
  <c r="N64" i="7" s="1"/>
  <c r="Y64" i="7" s="1"/>
  <c r="AW19" i="6"/>
  <c r="BH19" i="6" s="1"/>
  <c r="N19" i="7" s="1"/>
  <c r="AU223" i="6"/>
  <c r="AU254" i="6"/>
  <c r="AU271" i="6"/>
  <c r="AU281" i="6"/>
  <c r="AW31" i="6"/>
  <c r="BH50" i="6"/>
  <c r="N50" i="7" s="1"/>
  <c r="AZ152" i="6"/>
  <c r="F152" i="7" s="1"/>
  <c r="Q152" i="7" s="1"/>
  <c r="BC152" i="6"/>
  <c r="I152" i="7" s="1"/>
  <c r="T152" i="7" s="1"/>
  <c r="BB173" i="6"/>
  <c r="H173" i="7" s="1"/>
  <c r="BB152" i="6"/>
  <c r="H152" i="7" s="1"/>
  <c r="S152" i="7" s="1"/>
  <c r="BA173" i="6"/>
  <c r="G173" i="7" s="1"/>
  <c r="BC173" i="6"/>
  <c r="I173" i="7" s="1"/>
  <c r="T173" i="7" s="1"/>
  <c r="BD152" i="6"/>
  <c r="J152" i="7" s="1"/>
  <c r="BE152" i="7"/>
  <c r="BD173" i="6"/>
  <c r="J173" i="7" s="1"/>
  <c r="AY173" i="6"/>
  <c r="E173" i="7" s="1"/>
  <c r="AQ246" i="6"/>
  <c r="AQ228" i="6"/>
  <c r="AQ269" i="6"/>
  <c r="BE155" i="6"/>
  <c r="K155" i="7" s="1"/>
  <c r="V155" i="7" s="1"/>
  <c r="AQ240" i="6"/>
  <c r="BC155" i="6"/>
  <c r="I155" i="7" s="1"/>
  <c r="R89" i="7"/>
  <c r="AQ219" i="6"/>
  <c r="AQ213" i="6"/>
  <c r="AQ218" i="6"/>
  <c r="AU73" i="7"/>
  <c r="P73" i="7"/>
  <c r="AQ224" i="6"/>
  <c r="AQ242" i="6"/>
  <c r="AQ270" i="6"/>
  <c r="AQ229" i="6"/>
  <c r="AQ284" i="6"/>
  <c r="S73" i="7"/>
  <c r="S108" i="7"/>
  <c r="S107" i="7"/>
  <c r="AQ280" i="6"/>
  <c r="AQ273" i="6"/>
  <c r="AQ283" i="6"/>
  <c r="AQ233" i="6"/>
  <c r="AQ266" i="6"/>
  <c r="AW107" i="7"/>
  <c r="AZ89" i="7"/>
  <c r="AQ216" i="6"/>
  <c r="AQ225" i="6"/>
  <c r="AQ251" i="6"/>
  <c r="BD118" i="6"/>
  <c r="J118" i="7" s="1"/>
  <c r="U118" i="7" s="1"/>
  <c r="AZ118" i="6"/>
  <c r="F118" i="7" s="1"/>
  <c r="Q118" i="7" s="1"/>
  <c r="U89" i="7"/>
  <c r="AQ234" i="6"/>
  <c r="BE118" i="7"/>
  <c r="AQ264" i="6"/>
  <c r="AZ107" i="7"/>
  <c r="BB118" i="6"/>
  <c r="H118" i="7" s="1"/>
  <c r="S118" i="7" s="1"/>
  <c r="BE118" i="6"/>
  <c r="K118" i="7" s="1"/>
  <c r="V118" i="7" s="1"/>
  <c r="BC118" i="6"/>
  <c r="I118" i="7" s="1"/>
  <c r="T118" i="7" s="1"/>
  <c r="AV107" i="7"/>
  <c r="AY107" i="7"/>
  <c r="AQ285" i="6"/>
  <c r="AX107" i="7"/>
  <c r="AQ257" i="6"/>
  <c r="AQ267" i="6"/>
  <c r="AQ238" i="6"/>
  <c r="AQ236" i="6"/>
  <c r="AQ231" i="6"/>
  <c r="AQ244" i="6"/>
  <c r="AQ282" i="6"/>
  <c r="BD155" i="6"/>
  <c r="AQ215" i="6"/>
  <c r="AQ230" i="6"/>
  <c r="AQ261" i="6"/>
  <c r="AQ277" i="6"/>
  <c r="AQ235" i="6"/>
  <c r="AQ276" i="6"/>
  <c r="AQ250" i="6"/>
  <c r="AM282" i="6"/>
  <c r="AM238" i="6"/>
  <c r="AM216" i="6"/>
  <c r="AO232" i="6"/>
  <c r="AO268" i="6"/>
  <c r="AM269" i="6"/>
  <c r="AM283" i="6"/>
  <c r="AN238" i="6"/>
  <c r="AS234" i="6"/>
  <c r="AM230" i="6"/>
  <c r="AN242" i="6"/>
  <c r="AO250" i="6"/>
  <c r="AQ226" i="6"/>
  <c r="AQ274" i="6"/>
  <c r="AQ227" i="6"/>
  <c r="BD73" i="7"/>
  <c r="BD102" i="7"/>
  <c r="AQ254" i="6"/>
  <c r="AO263" i="6"/>
  <c r="AO283" i="6"/>
  <c r="AS219" i="6"/>
  <c r="AS214" i="6"/>
  <c r="AO277" i="6"/>
  <c r="AQ223" i="6"/>
  <c r="AO255" i="6"/>
  <c r="AQ271" i="6"/>
  <c r="AR272" i="6"/>
  <c r="AR255" i="6"/>
  <c r="AO267" i="6"/>
  <c r="AR243" i="6"/>
  <c r="AN283" i="6"/>
  <c r="AM251" i="6"/>
  <c r="AN260" i="6"/>
  <c r="AZ100" i="7"/>
  <c r="AP222" i="6"/>
  <c r="AR265" i="6"/>
  <c r="AQ259" i="6"/>
  <c r="AP264" i="6"/>
  <c r="AQ253" i="6"/>
  <c r="AQ247" i="6"/>
  <c r="AR278" i="6"/>
  <c r="AO279" i="6"/>
  <c r="AM217" i="6"/>
  <c r="AR279" i="6"/>
  <c r="AO239" i="6"/>
  <c r="AP233" i="6"/>
  <c r="AO253" i="6"/>
  <c r="AO230" i="6"/>
  <c r="AO266" i="6"/>
  <c r="AM228" i="6"/>
  <c r="AQ248" i="6"/>
  <c r="AP215" i="6"/>
  <c r="AP284" i="6"/>
  <c r="AP228" i="6"/>
  <c r="AP253" i="6"/>
  <c r="AN252" i="6"/>
  <c r="AN272" i="6"/>
  <c r="AM214" i="6"/>
  <c r="AM265" i="6"/>
  <c r="AM273" i="6"/>
  <c r="AM279" i="6"/>
  <c r="AP274" i="6"/>
  <c r="AM277" i="6"/>
  <c r="AM226" i="6"/>
  <c r="AM218" i="6"/>
  <c r="AQ281" i="6"/>
  <c r="AQ258" i="6"/>
  <c r="AP261" i="6"/>
  <c r="AP227" i="6"/>
  <c r="AN266" i="6"/>
  <c r="AN213" i="6"/>
  <c r="AN225" i="6"/>
  <c r="AN267" i="6"/>
  <c r="AN216" i="6"/>
  <c r="AN222" i="6"/>
  <c r="AO222" i="6"/>
  <c r="AM223" i="6"/>
  <c r="AM249" i="6"/>
  <c r="AQ222" i="6"/>
  <c r="AP282" i="6"/>
  <c r="AP240" i="6"/>
  <c r="AP270" i="6"/>
  <c r="AR248" i="6"/>
  <c r="AN245" i="6"/>
  <c r="AO275" i="6"/>
  <c r="AN278" i="6"/>
  <c r="AN271" i="6"/>
  <c r="AN227" i="6"/>
  <c r="AM239" i="6"/>
  <c r="AM241" i="6"/>
  <c r="AN239" i="6"/>
  <c r="AQ243" i="6"/>
  <c r="AM254" i="6"/>
  <c r="AQ279" i="6"/>
  <c r="AQ232" i="6"/>
  <c r="AS267" i="6"/>
  <c r="AQ237" i="6"/>
  <c r="AN273" i="6"/>
  <c r="AN232" i="6"/>
  <c r="AS217" i="6"/>
  <c r="AS243" i="6"/>
  <c r="AS265" i="6"/>
  <c r="AM233" i="6"/>
  <c r="AQ263" i="6"/>
  <c r="AR277" i="6"/>
  <c r="AR251" i="6"/>
  <c r="AR273" i="6"/>
  <c r="AS257" i="6"/>
  <c r="AS233" i="6"/>
  <c r="AS215" i="6"/>
  <c r="AP257" i="6"/>
  <c r="AR270" i="6"/>
  <c r="AR249" i="6"/>
  <c r="AN244" i="6"/>
  <c r="AN237" i="6"/>
  <c r="AO251" i="6"/>
  <c r="AS218" i="6"/>
  <c r="AS280" i="6"/>
  <c r="AS284" i="6"/>
  <c r="AS274" i="6"/>
  <c r="AM255" i="6"/>
  <c r="BD107" i="7"/>
  <c r="Y74" i="7"/>
  <c r="R102" i="7"/>
  <c r="AW102" i="7"/>
  <c r="R115" i="3"/>
  <c r="R116" i="3" s="1"/>
  <c r="D116" i="3"/>
  <c r="AV209" i="6"/>
  <c r="Z209" i="6"/>
  <c r="AV208" i="6"/>
  <c r="Z208" i="6"/>
  <c r="AP256" i="6"/>
  <c r="AP278" i="6"/>
  <c r="AR222" i="6"/>
  <c r="AW175" i="6"/>
  <c r="BH175" i="6" s="1"/>
  <c r="N175" i="7" s="1"/>
  <c r="AN255" i="6"/>
  <c r="AN246" i="6"/>
  <c r="AN265" i="6"/>
  <c r="V100" i="7"/>
  <c r="BA100" i="7"/>
  <c r="AO254" i="6"/>
  <c r="AS273" i="6"/>
  <c r="AS246" i="6"/>
  <c r="AM259" i="6"/>
  <c r="AW165" i="6"/>
  <c r="BH165" i="6" s="1"/>
  <c r="N165" i="7" s="1"/>
  <c r="L122" i="3"/>
  <c r="I127" i="3"/>
  <c r="W126" i="3"/>
  <c r="W127" i="3" s="1"/>
  <c r="S115" i="3"/>
  <c r="S116" i="3" s="1"/>
  <c r="E116" i="3"/>
  <c r="AW167" i="6"/>
  <c r="BH167" i="6" s="1"/>
  <c r="N167" i="7" s="1"/>
  <c r="AV198" i="6"/>
  <c r="Z198" i="6"/>
  <c r="AP223" i="6"/>
  <c r="AP269" i="6"/>
  <c r="AP224" i="6"/>
  <c r="AR232" i="6"/>
  <c r="AR284" i="6"/>
  <c r="AN218" i="6"/>
  <c r="AN269" i="6"/>
  <c r="AJ100" i="7"/>
  <c r="AK100" i="7" s="1"/>
  <c r="P100" i="7"/>
  <c r="AM100" i="7"/>
  <c r="AU100" i="7"/>
  <c r="BD100" i="7"/>
  <c r="Y100" i="7"/>
  <c r="AO219" i="6"/>
  <c r="AS282" i="6"/>
  <c r="AS266" i="6"/>
  <c r="AM236" i="6"/>
  <c r="AM268" i="6"/>
  <c r="AM213" i="6"/>
  <c r="Y273" i="6"/>
  <c r="Y244" i="6"/>
  <c r="Y246" i="6"/>
  <c r="Y213" i="6"/>
  <c r="Y282" i="6"/>
  <c r="Y228" i="6"/>
  <c r="Y255" i="6"/>
  <c r="Y260" i="6"/>
  <c r="Y281" i="6"/>
  <c r="Y220" i="6"/>
  <c r="Y214" i="6"/>
  <c r="Y222" i="6"/>
  <c r="Y266" i="6"/>
  <c r="Y259" i="6"/>
  <c r="Y257" i="6"/>
  <c r="Y285" i="6"/>
  <c r="Y223" i="6"/>
  <c r="Y242" i="6"/>
  <c r="Y234" i="6"/>
  <c r="Y274" i="6"/>
  <c r="Y267" i="6"/>
  <c r="Y227" i="6"/>
  <c r="Y271" i="6"/>
  <c r="Y237" i="6"/>
  <c r="Y231" i="6"/>
  <c r="Y245" i="6"/>
  <c r="Y261" i="6"/>
  <c r="Y219" i="6"/>
  <c r="Y263" i="6"/>
  <c r="Y258" i="6"/>
  <c r="Y254" i="6"/>
  <c r="Y250" i="6"/>
  <c r="Y239" i="6"/>
  <c r="Y235" i="6"/>
  <c r="Y269" i="6"/>
  <c r="Y215" i="6"/>
  <c r="Y221" i="6"/>
  <c r="Y256" i="6"/>
  <c r="Y270" i="6"/>
  <c r="Y251" i="6"/>
  <c r="Y236" i="6"/>
  <c r="Y249" i="6"/>
  <c r="Y277" i="6"/>
  <c r="Y232" i="6"/>
  <c r="Y229" i="6"/>
  <c r="Y233" i="6"/>
  <c r="Y283" i="6"/>
  <c r="Y262" i="6"/>
  <c r="Y253" i="6"/>
  <c r="Y241" i="6"/>
  <c r="Y230" i="6"/>
  <c r="Y280" i="6"/>
  <c r="Y247" i="6"/>
  <c r="Y217" i="6"/>
  <c r="Y264" i="6"/>
  <c r="Y276" i="6"/>
  <c r="Y216" i="6"/>
  <c r="Y224" i="6"/>
  <c r="Z224" i="6" s="1"/>
  <c r="Y238" i="6"/>
  <c r="Y272" i="6"/>
  <c r="Y265" i="6"/>
  <c r="Y248" i="6"/>
  <c r="Y278" i="6"/>
  <c r="Y226" i="6"/>
  <c r="Y243" i="6"/>
  <c r="Y279" i="6"/>
  <c r="Y268" i="6"/>
  <c r="Y275" i="6"/>
  <c r="Y218" i="6"/>
  <c r="Y252" i="6"/>
  <c r="Y240" i="6"/>
  <c r="Y284" i="6"/>
  <c r="Y225" i="6"/>
  <c r="Q102" i="7"/>
  <c r="AV102" i="7"/>
  <c r="BE52" i="6"/>
  <c r="K52" i="7" s="1"/>
  <c r="BA52" i="6"/>
  <c r="G52" i="7" s="1"/>
  <c r="AY52" i="6"/>
  <c r="E52" i="7" s="1"/>
  <c r="BE52" i="7"/>
  <c r="BB52" i="6"/>
  <c r="H52" i="7" s="1"/>
  <c r="BD52" i="6"/>
  <c r="J52" i="7" s="1"/>
  <c r="AZ52" i="6"/>
  <c r="F52" i="7" s="1"/>
  <c r="BC52" i="6"/>
  <c r="I52" i="7" s="1"/>
  <c r="P126" i="3"/>
  <c r="P127" i="3" s="1"/>
  <c r="B127" i="3"/>
  <c r="U115" i="3"/>
  <c r="U116" i="3" s="1"/>
  <c r="G116" i="3"/>
  <c r="AV203" i="6"/>
  <c r="Z203" i="6"/>
  <c r="AW158" i="6"/>
  <c r="AP242" i="6"/>
  <c r="BE74" i="7"/>
  <c r="BD74" i="7" s="1"/>
  <c r="BE74" i="6"/>
  <c r="K74" i="7" s="1"/>
  <c r="AZ74" i="6"/>
  <c r="F74" i="7" s="1"/>
  <c r="AY74" i="6"/>
  <c r="E74" i="7" s="1"/>
  <c r="BA74" i="6"/>
  <c r="G74" i="7" s="1"/>
  <c r="BD74" i="6"/>
  <c r="J74" i="7" s="1"/>
  <c r="BC74" i="6"/>
  <c r="I74" i="7" s="1"/>
  <c r="BB74" i="6"/>
  <c r="H74" i="7" s="1"/>
  <c r="AR219" i="6"/>
  <c r="AR280" i="6"/>
  <c r="AR247" i="6"/>
  <c r="Y75" i="7"/>
  <c r="AX100" i="7"/>
  <c r="S100" i="7"/>
  <c r="AS213" i="6"/>
  <c r="AM220" i="6"/>
  <c r="AC299" i="6"/>
  <c r="AC342" i="6"/>
  <c r="AC328" i="6"/>
  <c r="AC319" i="6"/>
  <c r="AC311" i="6"/>
  <c r="AC343" i="6"/>
  <c r="AC359" i="6"/>
  <c r="AC291" i="6"/>
  <c r="AC374" i="6"/>
  <c r="AC363" i="6"/>
  <c r="AC371" i="6"/>
  <c r="AC345" i="6"/>
  <c r="AC347" i="6"/>
  <c r="AC301" i="6"/>
  <c r="AC344" i="6"/>
  <c r="AC348" i="6"/>
  <c r="AC306" i="6"/>
  <c r="AC332" i="6"/>
  <c r="AC372" i="6"/>
  <c r="AC304" i="6"/>
  <c r="AC339" i="6"/>
  <c r="AC376" i="6"/>
  <c r="AC370" i="6"/>
  <c r="AC340" i="6"/>
  <c r="AC360" i="6"/>
  <c r="AC351" i="6"/>
  <c r="AC287" i="6"/>
  <c r="AC326" i="6"/>
  <c r="AC338" i="6"/>
  <c r="AC373" i="6"/>
  <c r="AC321" i="6"/>
  <c r="AC314" i="6"/>
  <c r="AC352" i="6"/>
  <c r="AC325" i="6"/>
  <c r="AC327" i="6"/>
  <c r="AC369" i="6"/>
  <c r="AC315" i="6"/>
  <c r="AC362" i="6"/>
  <c r="AC366" i="6"/>
  <c r="AC335" i="6"/>
  <c r="AC341" i="6"/>
  <c r="AC350" i="6"/>
  <c r="AC361" i="6"/>
  <c r="AC307" i="6"/>
  <c r="AC294" i="6"/>
  <c r="AC365" i="6"/>
  <c r="AC322" i="6"/>
  <c r="AC312" i="6"/>
  <c r="AC375" i="6"/>
  <c r="AC317" i="6"/>
  <c r="AC302" i="6"/>
  <c r="AC286" i="6"/>
  <c r="AC310" i="6"/>
  <c r="AC298" i="6"/>
  <c r="AC292" i="6"/>
  <c r="AC320" i="6"/>
  <c r="AC293" i="6"/>
  <c r="AC296" i="6"/>
  <c r="AC358" i="6"/>
  <c r="AC318" i="6"/>
  <c r="AC300" i="6"/>
  <c r="AC353" i="6"/>
  <c r="AC303" i="6"/>
  <c r="AC346" i="6"/>
  <c r="AC297" i="6"/>
  <c r="AC337" i="6"/>
  <c r="AC334" i="6"/>
  <c r="AC368" i="6"/>
  <c r="AC295" i="6"/>
  <c r="AC357" i="6"/>
  <c r="AC331" i="6"/>
  <c r="AC324" i="6"/>
  <c r="AC308" i="6"/>
  <c r="AC355" i="6"/>
  <c r="AC367" i="6"/>
  <c r="AC288" i="6"/>
  <c r="AC323" i="6"/>
  <c r="AC356" i="6"/>
  <c r="AC290" i="6"/>
  <c r="AC313" i="6"/>
  <c r="AC349" i="6"/>
  <c r="AC333" i="6"/>
  <c r="AC364" i="6"/>
  <c r="AC330" i="6"/>
  <c r="AC289" i="6"/>
  <c r="AC305" i="6"/>
  <c r="AC354" i="6"/>
  <c r="AC336" i="6"/>
  <c r="AC309" i="6"/>
  <c r="AC316" i="6"/>
  <c r="AC329" i="6"/>
  <c r="P3" i="7"/>
  <c r="AK250" i="6"/>
  <c r="AK244" i="6"/>
  <c r="AK249" i="6"/>
  <c r="AK268" i="6"/>
  <c r="AK263" i="6"/>
  <c r="AK222" i="6"/>
  <c r="AK272" i="6"/>
  <c r="AK226" i="6"/>
  <c r="AK271" i="6"/>
  <c r="AK281" i="6"/>
  <c r="AK256" i="6"/>
  <c r="AK252" i="6"/>
  <c r="AK284" i="6"/>
  <c r="AK242" i="6"/>
  <c r="AK233" i="6"/>
  <c r="AK270" i="6"/>
  <c r="AK274" i="6"/>
  <c r="AK214" i="6"/>
  <c r="AK257" i="6"/>
  <c r="AK261" i="6"/>
  <c r="AK283" i="6"/>
  <c r="AK264" i="6"/>
  <c r="AK280" i="6"/>
  <c r="AK218" i="6"/>
  <c r="AK228" i="6"/>
  <c r="AK239" i="6"/>
  <c r="AK221" i="6"/>
  <c r="AK237" i="6"/>
  <c r="AK285" i="6"/>
  <c r="AK262" i="6"/>
  <c r="AK227" i="6"/>
  <c r="AK238" i="6"/>
  <c r="AK260" i="6"/>
  <c r="AK265" i="6"/>
  <c r="AK240" i="6"/>
  <c r="AK276" i="6"/>
  <c r="AK243" i="6"/>
  <c r="AK259" i="6"/>
  <c r="AK275" i="6"/>
  <c r="AK223" i="6"/>
  <c r="AK253" i="6"/>
  <c r="AK241" i="6"/>
  <c r="AK225" i="6"/>
  <c r="AK230" i="6"/>
  <c r="AK277" i="6"/>
  <c r="AK224" i="6"/>
  <c r="AK236" i="6"/>
  <c r="AK251" i="6"/>
  <c r="AK217" i="6"/>
  <c r="AK215" i="6"/>
  <c r="AK258" i="6"/>
  <c r="AK247" i="6"/>
  <c r="AK278" i="6"/>
  <c r="AK255" i="6"/>
  <c r="AK231" i="6"/>
  <c r="AK246" i="6"/>
  <c r="AK234" i="6"/>
  <c r="AK216" i="6"/>
  <c r="AK254" i="6"/>
  <c r="AK245" i="6"/>
  <c r="AK220" i="6"/>
  <c r="AK279" i="6"/>
  <c r="AK232" i="6"/>
  <c r="AK235" i="6"/>
  <c r="AK229" i="6"/>
  <c r="AK269" i="6"/>
  <c r="AK219" i="6"/>
  <c r="AK273" i="6"/>
  <c r="AK248" i="6"/>
  <c r="AK266" i="6"/>
  <c r="AK282" i="6"/>
  <c r="AK213" i="6"/>
  <c r="AK267" i="6"/>
  <c r="U102" i="7"/>
  <c r="AZ102" i="7"/>
  <c r="Q126" i="3"/>
  <c r="Q127" i="3" s="1"/>
  <c r="C127" i="3"/>
  <c r="Q115" i="3"/>
  <c r="Q116" i="3" s="1"/>
  <c r="C116" i="3"/>
  <c r="Q102" i="3"/>
  <c r="Q100" i="3"/>
  <c r="Y56" i="7"/>
  <c r="Z202" i="6"/>
  <c r="AV202" i="6"/>
  <c r="AP252" i="6"/>
  <c r="AP229" i="6"/>
  <c r="AP263" i="6"/>
  <c r="AR225" i="6"/>
  <c r="AR260" i="6"/>
  <c r="AR262" i="6"/>
  <c r="AN259" i="6"/>
  <c r="AN257" i="6"/>
  <c r="AN277" i="6"/>
  <c r="AN235" i="6"/>
  <c r="Q100" i="7"/>
  <c r="AV100" i="7"/>
  <c r="AO216" i="6"/>
  <c r="AO258" i="6"/>
  <c r="AS263" i="6"/>
  <c r="AS272" i="6"/>
  <c r="AS248" i="6"/>
  <c r="Q288" i="6"/>
  <c r="Q349" i="6"/>
  <c r="Q325" i="6"/>
  <c r="Q294" i="6"/>
  <c r="Q367" i="6"/>
  <c r="Q310" i="6"/>
  <c r="Q300" i="6"/>
  <c r="Q360" i="6"/>
  <c r="Q335" i="6"/>
  <c r="Q346" i="6"/>
  <c r="Q286" i="6"/>
  <c r="Q318" i="6"/>
  <c r="Q307" i="6"/>
  <c r="Q292" i="6"/>
  <c r="Q306" i="6"/>
  <c r="Q327" i="6"/>
  <c r="Q336" i="6"/>
  <c r="Q317" i="6"/>
  <c r="Q362" i="6"/>
  <c r="Q353" i="6"/>
  <c r="Q321" i="6"/>
  <c r="Q329" i="6"/>
  <c r="Q347" i="6"/>
  <c r="Q293" i="6"/>
  <c r="Q334" i="6"/>
  <c r="Q354" i="6"/>
  <c r="Q357" i="6"/>
  <c r="Q328" i="6"/>
  <c r="Q303" i="6"/>
  <c r="Q364" i="6"/>
  <c r="Q308" i="6"/>
  <c r="Q369" i="6"/>
  <c r="Q332" i="6"/>
  <c r="Q365" i="6"/>
  <c r="Q295" i="6"/>
  <c r="Q356" i="6"/>
  <c r="Q330" i="6"/>
  <c r="Q331" i="6"/>
  <c r="Q320" i="6"/>
  <c r="Q376" i="6"/>
  <c r="Q289" i="6"/>
  <c r="Q304" i="6"/>
  <c r="Q358" i="6"/>
  <c r="Q359" i="6"/>
  <c r="Q323" i="6"/>
  <c r="Q352" i="6"/>
  <c r="Q322" i="6"/>
  <c r="Q297" i="6"/>
  <c r="Q299" i="6"/>
  <c r="Q296" i="6"/>
  <c r="Q333" i="6"/>
  <c r="Q324" i="6"/>
  <c r="Q355" i="6"/>
  <c r="Q337" i="6"/>
  <c r="Q373" i="6"/>
  <c r="Q350" i="6"/>
  <c r="Q363" i="6"/>
  <c r="Q309" i="6"/>
  <c r="Q374" i="6"/>
  <c r="Q370" i="6"/>
  <c r="Q345" i="6"/>
  <c r="Q340" i="6"/>
  <c r="Q344" i="6"/>
  <c r="Q319" i="6"/>
  <c r="Q326" i="6"/>
  <c r="Q348" i="6"/>
  <c r="Q368" i="6"/>
  <c r="Q291" i="6"/>
  <c r="Q372" i="6"/>
  <c r="Q290" i="6"/>
  <c r="Q311" i="6"/>
  <c r="Q316" i="6"/>
  <c r="Q298" i="6"/>
  <c r="Q301" i="6"/>
  <c r="Q342" i="6"/>
  <c r="Q351" i="6"/>
  <c r="Q305" i="6"/>
  <c r="Q366" i="6"/>
  <c r="Q315" i="6"/>
  <c r="Q375" i="6"/>
  <c r="Q339" i="6"/>
  <c r="Q314" i="6"/>
  <c r="Q338" i="6"/>
  <c r="Q313" i="6"/>
  <c r="Q343" i="6"/>
  <c r="Q312" i="6"/>
  <c r="Q287" i="6"/>
  <c r="Q302" i="6"/>
  <c r="Q361" i="6"/>
  <c r="Q341" i="6"/>
  <c r="Q371" i="6"/>
  <c r="S3" i="7"/>
  <c r="AY69" i="6"/>
  <c r="E69" i="7" s="1"/>
  <c r="BB69" i="6"/>
  <c r="H69" i="7" s="1"/>
  <c r="AZ69" i="6"/>
  <c r="F69" i="7" s="1"/>
  <c r="BA69" i="6"/>
  <c r="G69" i="7" s="1"/>
  <c r="BE69" i="6"/>
  <c r="K69" i="7" s="1"/>
  <c r="BC69" i="6"/>
  <c r="I69" i="7" s="1"/>
  <c r="BE69" i="7"/>
  <c r="BD69" i="6"/>
  <c r="J69" i="7" s="1"/>
  <c r="S102" i="7"/>
  <c r="AX102" i="7"/>
  <c r="AH295" i="6"/>
  <c r="AH301" i="6"/>
  <c r="AH338" i="6"/>
  <c r="AH305" i="6"/>
  <c r="AH341" i="6"/>
  <c r="AH306" i="6"/>
  <c r="AH308" i="6"/>
  <c r="AH369" i="6"/>
  <c r="AH348" i="6"/>
  <c r="AH374" i="6"/>
  <c r="AH332" i="6"/>
  <c r="AH287" i="6"/>
  <c r="AH318" i="6"/>
  <c r="AH310" i="6"/>
  <c r="AH319" i="6"/>
  <c r="AH291" i="6"/>
  <c r="AH299" i="6"/>
  <c r="AH297" i="6"/>
  <c r="AH372" i="6"/>
  <c r="AH312" i="6"/>
  <c r="AH293" i="6"/>
  <c r="AH344" i="6"/>
  <c r="AH357" i="6"/>
  <c r="AH368" i="6"/>
  <c r="AH347" i="6"/>
  <c r="AH290" i="6"/>
  <c r="AH361" i="6"/>
  <c r="AH307" i="6"/>
  <c r="AH286" i="6"/>
  <c r="AH351" i="6"/>
  <c r="AH337" i="6"/>
  <c r="AH376" i="6"/>
  <c r="AH330" i="6"/>
  <c r="AH326" i="6"/>
  <c r="AH315" i="6"/>
  <c r="AH329" i="6"/>
  <c r="AH311" i="6"/>
  <c r="AH365" i="6"/>
  <c r="AH352" i="6"/>
  <c r="AH360" i="6"/>
  <c r="AH373" i="6"/>
  <c r="AH324" i="6"/>
  <c r="AH339" i="6"/>
  <c r="AH364" i="6"/>
  <c r="AH323" i="6"/>
  <c r="AH304" i="6"/>
  <c r="AH334" i="6"/>
  <c r="AH313" i="6"/>
  <c r="AH335" i="6"/>
  <c r="AH296" i="6"/>
  <c r="AH317" i="6"/>
  <c r="AH342" i="6"/>
  <c r="AH298" i="6"/>
  <c r="AH309" i="6"/>
  <c r="AH346" i="6"/>
  <c r="AH343" i="6"/>
  <c r="AH363" i="6"/>
  <c r="AH322" i="6"/>
  <c r="AH300" i="6"/>
  <c r="AH355" i="6"/>
  <c r="AH320" i="6"/>
  <c r="AH292" i="6"/>
  <c r="AH353" i="6"/>
  <c r="AH362" i="6"/>
  <c r="AH354" i="6"/>
  <c r="AH328" i="6"/>
  <c r="AH333" i="6"/>
  <c r="AH302" i="6"/>
  <c r="AH327" i="6"/>
  <c r="AH303" i="6"/>
  <c r="AH367" i="6"/>
  <c r="AH350" i="6"/>
  <c r="AH359" i="6"/>
  <c r="AH356" i="6"/>
  <c r="AH294" i="6"/>
  <c r="AH371" i="6"/>
  <c r="AH370" i="6"/>
  <c r="AH325" i="6"/>
  <c r="AH336" i="6"/>
  <c r="AH331" i="6"/>
  <c r="AH288" i="6"/>
  <c r="AH345" i="6"/>
  <c r="AH289" i="6"/>
  <c r="AH316" i="6"/>
  <c r="AH349" i="6"/>
  <c r="AH321" i="6"/>
  <c r="AH358" i="6"/>
  <c r="AH314" i="6"/>
  <c r="AH340" i="6"/>
  <c r="AH366" i="6"/>
  <c r="AH375" i="6"/>
  <c r="S126" i="3"/>
  <c r="S127" i="3" s="1"/>
  <c r="E127" i="3"/>
  <c r="AW153" i="6"/>
  <c r="BH153" i="6" s="1"/>
  <c r="N153" i="7" s="1"/>
  <c r="P115" i="3"/>
  <c r="P116" i="3" s="1"/>
  <c r="B116" i="3"/>
  <c r="BA56" i="6"/>
  <c r="G56" i="7" s="1"/>
  <c r="BB56" i="6"/>
  <c r="H56" i="7" s="1"/>
  <c r="AZ56" i="6"/>
  <c r="F56" i="7" s="1"/>
  <c r="AY56" i="6"/>
  <c r="E56" i="7" s="1"/>
  <c r="BE56" i="7"/>
  <c r="BD56" i="7" s="1"/>
  <c r="BC56" i="6"/>
  <c r="I56" i="7" s="1"/>
  <c r="BD56" i="6"/>
  <c r="J56" i="7" s="1"/>
  <c r="BE56" i="6"/>
  <c r="K56" i="7" s="1"/>
  <c r="AV197" i="6"/>
  <c r="Z197" i="6"/>
  <c r="AP220" i="6"/>
  <c r="AR213" i="6"/>
  <c r="AR237" i="6"/>
  <c r="AR241" i="6"/>
  <c r="AR282" i="6"/>
  <c r="AE306" i="6"/>
  <c r="AE337" i="6"/>
  <c r="AE350" i="6"/>
  <c r="AE314" i="6"/>
  <c r="AE287" i="6"/>
  <c r="AE319" i="6"/>
  <c r="AE374" i="6"/>
  <c r="AE331" i="6"/>
  <c r="AE309" i="6"/>
  <c r="AE311" i="6"/>
  <c r="AE317" i="6"/>
  <c r="AE301" i="6"/>
  <c r="AE364" i="6"/>
  <c r="AE354" i="6"/>
  <c r="AE339" i="6"/>
  <c r="AE341" i="6"/>
  <c r="AE327" i="6"/>
  <c r="AE359" i="6"/>
  <c r="AE321" i="6"/>
  <c r="AE328" i="6"/>
  <c r="AE333" i="6"/>
  <c r="AE288" i="6"/>
  <c r="AE336" i="6"/>
  <c r="AE368" i="6"/>
  <c r="AE351" i="6"/>
  <c r="AE318" i="6"/>
  <c r="AE308" i="6"/>
  <c r="AE356" i="6"/>
  <c r="AE310" i="6"/>
  <c r="AE342" i="6"/>
  <c r="AE345" i="6"/>
  <c r="AE323" i="6"/>
  <c r="AE376" i="6"/>
  <c r="AE330" i="6"/>
  <c r="AE300" i="6"/>
  <c r="AE332" i="6"/>
  <c r="AE322" i="6"/>
  <c r="AE353" i="6"/>
  <c r="AE366" i="6"/>
  <c r="AE297" i="6"/>
  <c r="AE303" i="6"/>
  <c r="AE289" i="6"/>
  <c r="AE296" i="6"/>
  <c r="AE347" i="6"/>
  <c r="AE325" i="6"/>
  <c r="AE357" i="6"/>
  <c r="AE299" i="6"/>
  <c r="AE315" i="6"/>
  <c r="AE286" i="6"/>
  <c r="AE370" i="6"/>
  <c r="AE355" i="6"/>
  <c r="AE304" i="6"/>
  <c r="AE343" i="6"/>
  <c r="AE375" i="6"/>
  <c r="AE291" i="6"/>
  <c r="AE344" i="6"/>
  <c r="AE349" i="6"/>
  <c r="AE372" i="6"/>
  <c r="AE352" i="6"/>
  <c r="AE290" i="6"/>
  <c r="AE367" i="6"/>
  <c r="AE334" i="6"/>
  <c r="AE324" i="6"/>
  <c r="AE346" i="6"/>
  <c r="AE326" i="6"/>
  <c r="AE358" i="6"/>
  <c r="AE361" i="6"/>
  <c r="AE293" i="6"/>
  <c r="AE298" i="6"/>
  <c r="AE313" i="6"/>
  <c r="AE316" i="6"/>
  <c r="AE348" i="6"/>
  <c r="AE338" i="6"/>
  <c r="AE369" i="6"/>
  <c r="AE295" i="6"/>
  <c r="AE373" i="6"/>
  <c r="AE305" i="6"/>
  <c r="AE312" i="6"/>
  <c r="AE363" i="6"/>
  <c r="AE371" i="6"/>
  <c r="AE320" i="6"/>
  <c r="AE335" i="6"/>
  <c r="AE302" i="6"/>
  <c r="AE292" i="6"/>
  <c r="AE365" i="6"/>
  <c r="AE294" i="6"/>
  <c r="AE329" i="6"/>
  <c r="AE307" i="6"/>
  <c r="AE360" i="6"/>
  <c r="AE340" i="6"/>
  <c r="AE362" i="6"/>
  <c r="AN284" i="6"/>
  <c r="AN268" i="6"/>
  <c r="AO225" i="6"/>
  <c r="AO247" i="6"/>
  <c r="AO213" i="6"/>
  <c r="AS244" i="6"/>
  <c r="AS247" i="6"/>
  <c r="AS250" i="6"/>
  <c r="AS221" i="6"/>
  <c r="AS216" i="6"/>
  <c r="AM252" i="6"/>
  <c r="AM215" i="6"/>
  <c r="AM281" i="6"/>
  <c r="AM225" i="6"/>
  <c r="AM244" i="6"/>
  <c r="X100" i="3"/>
  <c r="X102" i="3"/>
  <c r="V102" i="7"/>
  <c r="BA102" i="7"/>
  <c r="S100" i="3"/>
  <c r="S102" i="3"/>
  <c r="V308" i="6"/>
  <c r="V286" i="6"/>
  <c r="V294" i="6"/>
  <c r="V355" i="6"/>
  <c r="V364" i="6"/>
  <c r="V370" i="6"/>
  <c r="V288" i="6"/>
  <c r="V329" i="6"/>
  <c r="V289" i="6"/>
  <c r="V352" i="6"/>
  <c r="V342" i="6"/>
  <c r="V312" i="6"/>
  <c r="V357" i="6"/>
  <c r="V337" i="6"/>
  <c r="V333" i="6"/>
  <c r="V290" i="6"/>
  <c r="V347" i="6"/>
  <c r="V311" i="6"/>
  <c r="V307" i="6"/>
  <c r="V360" i="6"/>
  <c r="V316" i="6"/>
  <c r="V302" i="6"/>
  <c r="V375" i="6"/>
  <c r="V303" i="6"/>
  <c r="V324" i="6"/>
  <c r="V340" i="6"/>
  <c r="V326" i="6"/>
  <c r="V350" i="6"/>
  <c r="V368" i="6"/>
  <c r="V320" i="6"/>
  <c r="V305" i="6"/>
  <c r="V353" i="6"/>
  <c r="V374" i="6"/>
  <c r="V373" i="6"/>
  <c r="V327" i="6"/>
  <c r="V365" i="6"/>
  <c r="V363" i="6"/>
  <c r="V318" i="6"/>
  <c r="V339" i="6"/>
  <c r="V332" i="6"/>
  <c r="V356" i="6"/>
  <c r="V313" i="6"/>
  <c r="V354" i="6"/>
  <c r="V301" i="6"/>
  <c r="V296" i="6"/>
  <c r="V366" i="6"/>
  <c r="V369" i="6"/>
  <c r="V336" i="6"/>
  <c r="V321" i="6"/>
  <c r="V343" i="6"/>
  <c r="V344" i="6"/>
  <c r="V300" i="6"/>
  <c r="V295" i="6"/>
  <c r="V334" i="6"/>
  <c r="V287" i="6"/>
  <c r="V293" i="6"/>
  <c r="V314" i="6"/>
  <c r="V346" i="6"/>
  <c r="V291" i="6"/>
  <c r="V361" i="6"/>
  <c r="V341" i="6"/>
  <c r="V309" i="6"/>
  <c r="V299" i="6"/>
  <c r="V298" i="6"/>
  <c r="V330" i="6"/>
  <c r="V310" i="6"/>
  <c r="V322" i="6"/>
  <c r="V359" i="6"/>
  <c r="V335" i="6"/>
  <c r="V348" i="6"/>
  <c r="V315" i="6"/>
  <c r="V372" i="6"/>
  <c r="V328" i="6"/>
  <c r="V304" i="6"/>
  <c r="V351" i="6"/>
  <c r="V345" i="6"/>
  <c r="V297" i="6"/>
  <c r="V292" i="6"/>
  <c r="V306" i="6"/>
  <c r="V338" i="6"/>
  <c r="V317" i="6"/>
  <c r="V371" i="6"/>
  <c r="V349" i="6"/>
  <c r="V331" i="6"/>
  <c r="V376" i="6"/>
  <c r="V323" i="6"/>
  <c r="V367" i="6"/>
  <c r="V362" i="6"/>
  <c r="V358" i="6"/>
  <c r="V319" i="6"/>
  <c r="V325" i="6"/>
  <c r="T126" i="3"/>
  <c r="T127" i="3" s="1"/>
  <c r="F127" i="3"/>
  <c r="J116" i="3"/>
  <c r="X115" i="3"/>
  <c r="X116" i="3" s="1"/>
  <c r="AV194" i="6"/>
  <c r="Z194" i="6"/>
  <c r="AP281" i="6"/>
  <c r="AP221" i="6"/>
  <c r="AP276" i="6"/>
  <c r="AP250" i="6"/>
  <c r="AR230" i="6"/>
  <c r="AR269" i="6"/>
  <c r="AR220" i="6"/>
  <c r="AR231" i="6"/>
  <c r="AR242" i="6"/>
  <c r="S293" i="6"/>
  <c r="S344" i="6"/>
  <c r="S288" i="6"/>
  <c r="S336" i="6"/>
  <c r="S343" i="6"/>
  <c r="S369" i="6"/>
  <c r="S334" i="6"/>
  <c r="S376" i="6"/>
  <c r="S346" i="6"/>
  <c r="S324" i="6"/>
  <c r="S363" i="6"/>
  <c r="S295" i="6"/>
  <c r="S308" i="6"/>
  <c r="S361" i="6"/>
  <c r="S348" i="6"/>
  <c r="S338" i="6"/>
  <c r="S371" i="6"/>
  <c r="S310" i="6"/>
  <c r="S301" i="6"/>
  <c r="S289" i="6"/>
  <c r="S307" i="6"/>
  <c r="S312" i="6"/>
  <c r="S365" i="6"/>
  <c r="S317" i="6"/>
  <c r="S352" i="6"/>
  <c r="S342" i="6"/>
  <c r="S337" i="6"/>
  <c r="S302" i="6"/>
  <c r="S292" i="6"/>
  <c r="S304" i="6"/>
  <c r="S362" i="6"/>
  <c r="S359" i="6"/>
  <c r="S331" i="6"/>
  <c r="S309" i="6"/>
  <c r="S360" i="6"/>
  <c r="S298" i="6"/>
  <c r="S372" i="6"/>
  <c r="S366" i="6"/>
  <c r="S306" i="6"/>
  <c r="S339" i="6"/>
  <c r="S350" i="6"/>
  <c r="S357" i="6"/>
  <c r="S321" i="6"/>
  <c r="S294" i="6"/>
  <c r="S374" i="6"/>
  <c r="S333" i="6"/>
  <c r="S313" i="6"/>
  <c r="S329" i="6"/>
  <c r="S335" i="6"/>
  <c r="S291" i="6"/>
  <c r="S364" i="6"/>
  <c r="S354" i="6"/>
  <c r="S373" i="6"/>
  <c r="S319" i="6"/>
  <c r="S303" i="6"/>
  <c r="S375" i="6"/>
  <c r="S323" i="6"/>
  <c r="S328" i="6"/>
  <c r="S367" i="6"/>
  <c r="S320" i="6"/>
  <c r="S368" i="6"/>
  <c r="S326" i="6"/>
  <c r="S353" i="6"/>
  <c r="S318" i="6"/>
  <c r="S340" i="6"/>
  <c r="S330" i="6"/>
  <c r="S300" i="6"/>
  <c r="S345" i="6"/>
  <c r="S347" i="6"/>
  <c r="S325" i="6"/>
  <c r="S314" i="6"/>
  <c r="S332" i="6"/>
  <c r="S341" i="6"/>
  <c r="S297" i="6"/>
  <c r="S322" i="6"/>
  <c r="S355" i="6"/>
  <c r="S299" i="6"/>
  <c r="S356" i="6"/>
  <c r="S290" i="6"/>
  <c r="S351" i="6"/>
  <c r="S296" i="6"/>
  <c r="S349" i="6"/>
  <c r="S327" i="6"/>
  <c r="S305" i="6"/>
  <c r="S316" i="6"/>
  <c r="S358" i="6"/>
  <c r="S286" i="6"/>
  <c r="S370" i="6"/>
  <c r="S315" i="6"/>
  <c r="S287" i="6"/>
  <c r="S311" i="6"/>
  <c r="AN249" i="6"/>
  <c r="AN217" i="6"/>
  <c r="AN250" i="6"/>
  <c r="U100" i="7"/>
  <c r="AO272" i="6"/>
  <c r="AO217" i="6"/>
  <c r="AO223" i="6"/>
  <c r="AO264" i="6"/>
  <c r="AO241" i="6"/>
  <c r="AS269" i="6"/>
  <c r="AS255" i="6"/>
  <c r="AS224" i="6"/>
  <c r="AS235" i="6"/>
  <c r="AS275" i="6"/>
  <c r="AM242" i="6"/>
  <c r="AM235" i="6"/>
  <c r="AM280" i="6"/>
  <c r="R102" i="3"/>
  <c r="R100" i="3"/>
  <c r="AF364" i="6"/>
  <c r="AF354" i="6"/>
  <c r="AF319" i="6"/>
  <c r="AF367" i="6"/>
  <c r="AF337" i="6"/>
  <c r="AF297" i="6"/>
  <c r="AF328" i="6"/>
  <c r="AF341" i="6"/>
  <c r="AF288" i="6"/>
  <c r="AF336" i="6"/>
  <c r="AF317" i="6"/>
  <c r="AF318" i="6"/>
  <c r="AF308" i="6"/>
  <c r="AF356" i="6"/>
  <c r="AF310" i="6"/>
  <c r="AF339" i="6"/>
  <c r="AF343" i="6"/>
  <c r="AF376" i="6"/>
  <c r="AF330" i="6"/>
  <c r="AF300" i="6"/>
  <c r="AF322" i="6"/>
  <c r="AF365" i="6"/>
  <c r="AF366" i="6"/>
  <c r="AF361" i="6"/>
  <c r="AF293" i="6"/>
  <c r="AF291" i="6"/>
  <c r="AF296" i="6"/>
  <c r="AF309" i="6"/>
  <c r="AF313" i="6"/>
  <c r="AF305" i="6"/>
  <c r="AF331" i="6"/>
  <c r="AF363" i="6"/>
  <c r="AF286" i="6"/>
  <c r="AF370" i="6"/>
  <c r="AF335" i="6"/>
  <c r="AF304" i="6"/>
  <c r="AF353" i="6"/>
  <c r="AF307" i="6"/>
  <c r="AF311" i="6"/>
  <c r="AF344" i="6"/>
  <c r="AF357" i="6"/>
  <c r="AF372" i="6"/>
  <c r="AF352" i="6"/>
  <c r="AF290" i="6"/>
  <c r="AF333" i="6"/>
  <c r="AF334" i="6"/>
  <c r="AF324" i="6"/>
  <c r="AF346" i="6"/>
  <c r="AF326" i="6"/>
  <c r="AF358" i="6"/>
  <c r="AF355" i="6"/>
  <c r="AF359" i="6"/>
  <c r="AF298" i="6"/>
  <c r="AF299" i="6"/>
  <c r="AF316" i="6"/>
  <c r="AF348" i="6"/>
  <c r="AF338" i="6"/>
  <c r="AF303" i="6"/>
  <c r="AF329" i="6"/>
  <c r="AF321" i="6"/>
  <c r="AF289" i="6"/>
  <c r="AF295" i="6"/>
  <c r="AF312" i="6"/>
  <c r="AF325" i="6"/>
  <c r="AF351" i="6"/>
  <c r="AF320" i="6"/>
  <c r="AF347" i="6"/>
  <c r="AF301" i="6"/>
  <c r="AF302" i="6"/>
  <c r="AF292" i="6"/>
  <c r="AF373" i="6"/>
  <c r="AF294" i="6"/>
  <c r="AF369" i="6"/>
  <c r="AF323" i="6"/>
  <c r="AF327" i="6"/>
  <c r="AF360" i="6"/>
  <c r="AF340" i="6"/>
  <c r="AF362" i="6"/>
  <c r="AF368" i="6"/>
  <c r="AF306" i="6"/>
  <c r="AF349" i="6"/>
  <c r="AF350" i="6"/>
  <c r="AF314" i="6"/>
  <c r="AF287" i="6"/>
  <c r="AF342" i="6"/>
  <c r="AF374" i="6"/>
  <c r="AF371" i="6"/>
  <c r="AF375" i="6"/>
  <c r="AF345" i="6"/>
  <c r="AF315" i="6"/>
  <c r="AF332" i="6"/>
  <c r="Y102" i="7"/>
  <c r="V126" i="3"/>
  <c r="V127" i="3" s="1"/>
  <c r="H127" i="3"/>
  <c r="Y3" i="7"/>
  <c r="T102" i="3"/>
  <c r="T100" i="3"/>
  <c r="AQ255" i="6"/>
  <c r="AQ262" i="6"/>
  <c r="AQ268" i="6"/>
  <c r="AV212" i="6"/>
  <c r="Z212" i="6"/>
  <c r="AV193" i="6"/>
  <c r="Z193" i="6"/>
  <c r="AZ87" i="6"/>
  <c r="F87" i="7" s="1"/>
  <c r="BC87" i="6"/>
  <c r="I87" i="7" s="1"/>
  <c r="AY87" i="6"/>
  <c r="E87" i="7" s="1"/>
  <c r="BB87" i="6"/>
  <c r="H87" i="7" s="1"/>
  <c r="BD87" i="6"/>
  <c r="J87" i="7" s="1"/>
  <c r="BE87" i="6"/>
  <c r="K87" i="7" s="1"/>
  <c r="BE87" i="7"/>
  <c r="BA87" i="6"/>
  <c r="G87" i="7" s="1"/>
  <c r="W102" i="3"/>
  <c r="W100" i="3"/>
  <c r="AP217" i="6"/>
  <c r="AP231" i="6"/>
  <c r="AP267" i="6"/>
  <c r="AP248" i="6"/>
  <c r="AR240" i="6"/>
  <c r="AR274" i="6"/>
  <c r="AR252" i="6"/>
  <c r="AR228" i="6"/>
  <c r="AR239" i="6"/>
  <c r="V85" i="7"/>
  <c r="BA85" i="7"/>
  <c r="BC95" i="6"/>
  <c r="M35" i="18" s="1"/>
  <c r="BA95" i="6"/>
  <c r="K35" i="18" s="1"/>
  <c r="S35" i="18" s="1"/>
  <c r="AZ95" i="6"/>
  <c r="J35" i="18" s="1"/>
  <c r="R35" i="18" s="1"/>
  <c r="BD95" i="6"/>
  <c r="AY95" i="6"/>
  <c r="I35" i="18" s="1"/>
  <c r="Q35" i="18" s="1"/>
  <c r="BB95" i="6"/>
  <c r="L35" i="18" s="1"/>
  <c r="T35" i="18" s="1"/>
  <c r="BE95" i="6"/>
  <c r="BE95" i="7"/>
  <c r="AN226" i="6"/>
  <c r="AN231" i="6"/>
  <c r="AN253" i="6"/>
  <c r="AN234" i="6"/>
  <c r="AO262" i="6"/>
  <c r="AO228" i="6"/>
  <c r="AO234" i="6"/>
  <c r="AO278" i="6"/>
  <c r="AO233" i="6"/>
  <c r="AW159" i="6"/>
  <c r="AS253" i="6"/>
  <c r="AS283" i="6"/>
  <c r="AS254" i="6"/>
  <c r="AS260" i="6"/>
  <c r="AS258" i="6"/>
  <c r="AM256" i="6"/>
  <c r="AM237" i="6"/>
  <c r="AM229" i="6"/>
  <c r="AM258" i="6"/>
  <c r="AM232" i="6"/>
  <c r="BA110" i="6"/>
  <c r="G110" i="7" s="1"/>
  <c r="AZ110" i="6"/>
  <c r="F110" i="7" s="1"/>
  <c r="BE110" i="6"/>
  <c r="K110" i="7" s="1"/>
  <c r="BE110" i="7"/>
  <c r="BC110" i="6"/>
  <c r="I110" i="7" s="1"/>
  <c r="BB110" i="6"/>
  <c r="H110" i="7" s="1"/>
  <c r="BD110" i="6"/>
  <c r="J110" i="7" s="1"/>
  <c r="AY110" i="6"/>
  <c r="E110" i="7" s="1"/>
  <c r="T352" i="6"/>
  <c r="T303" i="6"/>
  <c r="T302" i="6"/>
  <c r="T292" i="6"/>
  <c r="T375" i="6"/>
  <c r="T326" i="6"/>
  <c r="T325" i="6"/>
  <c r="T329" i="6"/>
  <c r="T360" i="6"/>
  <c r="T340" i="6"/>
  <c r="T297" i="6"/>
  <c r="T316" i="6"/>
  <c r="T306" i="6"/>
  <c r="T351" i="6"/>
  <c r="T350" i="6"/>
  <c r="T314" i="6"/>
  <c r="T301" i="6"/>
  <c r="T289" i="6"/>
  <c r="T374" i="6"/>
  <c r="T373" i="6"/>
  <c r="T299" i="6"/>
  <c r="T347" i="6"/>
  <c r="T323" i="6"/>
  <c r="T349" i="6"/>
  <c r="T364" i="6"/>
  <c r="T354" i="6"/>
  <c r="T321" i="6"/>
  <c r="T369" i="6"/>
  <c r="T320" i="6"/>
  <c r="T371" i="6"/>
  <c r="T295" i="6"/>
  <c r="T328" i="6"/>
  <c r="T343" i="6"/>
  <c r="T288" i="6"/>
  <c r="T294" i="6"/>
  <c r="T368" i="6"/>
  <c r="T319" i="6"/>
  <c r="T318" i="6"/>
  <c r="T308" i="6"/>
  <c r="T356" i="6"/>
  <c r="T362" i="6"/>
  <c r="T342" i="6"/>
  <c r="T341" i="6"/>
  <c r="T345" i="6"/>
  <c r="T376" i="6"/>
  <c r="T330" i="6"/>
  <c r="T317" i="6"/>
  <c r="T332" i="6"/>
  <c r="T322" i="6"/>
  <c r="T367" i="6"/>
  <c r="T366" i="6"/>
  <c r="T363" i="6"/>
  <c r="T339" i="6"/>
  <c r="T291" i="6"/>
  <c r="T296" i="6"/>
  <c r="T311" i="6"/>
  <c r="T315" i="6"/>
  <c r="T307" i="6"/>
  <c r="T336" i="6"/>
  <c r="T365" i="6"/>
  <c r="T286" i="6"/>
  <c r="T370" i="6"/>
  <c r="T337" i="6"/>
  <c r="T304" i="6"/>
  <c r="T310" i="6"/>
  <c r="T309" i="6"/>
  <c r="T313" i="6"/>
  <c r="T344" i="6"/>
  <c r="T359" i="6"/>
  <c r="T372" i="6"/>
  <c r="T300" i="6"/>
  <c r="T290" i="6"/>
  <c r="T335" i="6"/>
  <c r="T334" i="6"/>
  <c r="T324" i="6"/>
  <c r="T346" i="6"/>
  <c r="T287" i="6"/>
  <c r="T358" i="6"/>
  <c r="T357" i="6"/>
  <c r="T361" i="6"/>
  <c r="T298" i="6"/>
  <c r="T333" i="6"/>
  <c r="T348" i="6"/>
  <c r="T338" i="6"/>
  <c r="T305" i="6"/>
  <c r="T331" i="6"/>
  <c r="T355" i="6"/>
  <c r="T293" i="6"/>
  <c r="T312" i="6"/>
  <c r="T327" i="6"/>
  <c r="T353" i="6"/>
  <c r="AW111" i="6"/>
  <c r="R126" i="3"/>
  <c r="R127" i="3" s="1"/>
  <c r="D127" i="3"/>
  <c r="BC58" i="6"/>
  <c r="I58" i="7" s="1"/>
  <c r="BB58" i="6"/>
  <c r="H58" i="7" s="1"/>
  <c r="BE58" i="6"/>
  <c r="K58" i="7" s="1"/>
  <c r="BD58" i="6"/>
  <c r="J58" i="7" s="1"/>
  <c r="BE58" i="7"/>
  <c r="AZ58" i="6"/>
  <c r="F58" i="7" s="1"/>
  <c r="BA58" i="6"/>
  <c r="G58" i="7" s="1"/>
  <c r="AY58" i="6"/>
  <c r="E58" i="7" s="1"/>
  <c r="AV200" i="6"/>
  <c r="Z200" i="6"/>
  <c r="AV199" i="6"/>
  <c r="Z199" i="6"/>
  <c r="AP238" i="6"/>
  <c r="AP214" i="6"/>
  <c r="AP235" i="6"/>
  <c r="AP225" i="6"/>
  <c r="AR285" i="6"/>
  <c r="AR223" i="6"/>
  <c r="AR229" i="6"/>
  <c r="AR261" i="6"/>
  <c r="AR227" i="6"/>
  <c r="Y104" i="3"/>
  <c r="Y105" i="3" s="1"/>
  <c r="K105" i="3"/>
  <c r="BE80" i="6"/>
  <c r="K80" i="7" s="1"/>
  <c r="BE80" i="7"/>
  <c r="BD80" i="6"/>
  <c r="J80" i="7" s="1"/>
  <c r="BA80" i="6"/>
  <c r="G80" i="7" s="1"/>
  <c r="BB80" i="6"/>
  <c r="H80" i="7" s="1"/>
  <c r="BC80" i="6"/>
  <c r="I80" i="7" s="1"/>
  <c r="AY80" i="6"/>
  <c r="E80" i="7" s="1"/>
  <c r="AZ80" i="6"/>
  <c r="F80" i="7" s="1"/>
  <c r="AN236" i="6"/>
  <c r="AN229" i="6"/>
  <c r="AN274" i="6"/>
  <c r="AN276" i="6"/>
  <c r="AW151" i="6"/>
  <c r="AO256" i="6"/>
  <c r="AO240" i="6"/>
  <c r="AO238" i="6"/>
  <c r="AO244" i="6"/>
  <c r="AS225" i="6"/>
  <c r="AS281" i="6"/>
  <c r="AS262" i="6"/>
  <c r="AS220" i="6"/>
  <c r="AS256" i="6"/>
  <c r="AM278" i="6"/>
  <c r="AM248" i="6"/>
  <c r="AM275" i="6"/>
  <c r="AW184" i="6"/>
  <c r="Y59" i="7"/>
  <c r="X126" i="3"/>
  <c r="X127" i="3" s="1"/>
  <c r="J127" i="3"/>
  <c r="AV195" i="6"/>
  <c r="Z195" i="6"/>
  <c r="AV189" i="6"/>
  <c r="Z189" i="6"/>
  <c r="U102" i="3"/>
  <c r="U100" i="3"/>
  <c r="AP275" i="6"/>
  <c r="AP244" i="6"/>
  <c r="AP226" i="6"/>
  <c r="AP239" i="6"/>
  <c r="AP268" i="6"/>
  <c r="P295" i="6"/>
  <c r="P296" i="6"/>
  <c r="P325" i="6"/>
  <c r="P329" i="6"/>
  <c r="P308" i="6"/>
  <c r="P346" i="6"/>
  <c r="P331" i="6"/>
  <c r="P365" i="6"/>
  <c r="P286" i="6"/>
  <c r="P324" i="6"/>
  <c r="P300" i="6"/>
  <c r="P374" i="6"/>
  <c r="P376" i="6"/>
  <c r="P290" i="6"/>
  <c r="P372" i="6"/>
  <c r="P361" i="6"/>
  <c r="P302" i="6"/>
  <c r="P333" i="6"/>
  <c r="P312" i="6"/>
  <c r="P350" i="6"/>
  <c r="P309" i="6"/>
  <c r="P355" i="6"/>
  <c r="P321" i="6"/>
  <c r="P316" i="6"/>
  <c r="P303" i="6"/>
  <c r="P332" i="6"/>
  <c r="P366" i="6"/>
  <c r="P320" i="6"/>
  <c r="P338" i="6"/>
  <c r="P297" i="6"/>
  <c r="P341" i="6"/>
  <c r="P344" i="6"/>
  <c r="P342" i="6"/>
  <c r="P298" i="6"/>
  <c r="P362" i="6"/>
  <c r="P354" i="6"/>
  <c r="P357" i="6"/>
  <c r="P288" i="6"/>
  <c r="P289" i="6"/>
  <c r="P291" i="6"/>
  <c r="P356" i="6"/>
  <c r="P337" i="6"/>
  <c r="P340" i="6"/>
  <c r="P310" i="6"/>
  <c r="P343" i="6"/>
  <c r="P347" i="6"/>
  <c r="P317" i="6"/>
  <c r="P375" i="6"/>
  <c r="P323" i="6"/>
  <c r="P351" i="6"/>
  <c r="P359" i="6"/>
  <c r="P363" i="6"/>
  <c r="P306" i="6"/>
  <c r="P370" i="6"/>
  <c r="P368" i="6"/>
  <c r="P373" i="6"/>
  <c r="P311" i="6"/>
  <c r="P334" i="6"/>
  <c r="P319" i="6"/>
  <c r="P292" i="6"/>
  <c r="P348" i="6"/>
  <c r="P301" i="6"/>
  <c r="P336" i="6"/>
  <c r="P287" i="6"/>
  <c r="P327" i="6"/>
  <c r="P353" i="6"/>
  <c r="P314" i="6"/>
  <c r="P364" i="6"/>
  <c r="P358" i="6"/>
  <c r="P371" i="6"/>
  <c r="P369" i="6"/>
  <c r="P299" i="6"/>
  <c r="P330" i="6"/>
  <c r="P304" i="6"/>
  <c r="P305" i="6"/>
  <c r="P360" i="6"/>
  <c r="P322" i="6"/>
  <c r="P307" i="6"/>
  <c r="P328" i="6"/>
  <c r="P326" i="6"/>
  <c r="P315" i="6"/>
  <c r="P293" i="6"/>
  <c r="P335" i="6"/>
  <c r="P339" i="6"/>
  <c r="P345" i="6"/>
  <c r="P367" i="6"/>
  <c r="P352" i="6"/>
  <c r="P313" i="6"/>
  <c r="P349" i="6"/>
  <c r="P294" i="6"/>
  <c r="P318" i="6"/>
  <c r="AR218" i="6"/>
  <c r="AR271" i="6"/>
  <c r="AR259" i="6"/>
  <c r="AR244" i="6"/>
  <c r="AZ75" i="6"/>
  <c r="F75" i="7" s="1"/>
  <c r="AY75" i="6"/>
  <c r="E75" i="7" s="1"/>
  <c r="BA75" i="6"/>
  <c r="G75" i="7" s="1"/>
  <c r="BE75" i="7"/>
  <c r="BD75" i="7" s="1"/>
  <c r="BD75" i="6"/>
  <c r="J75" i="7" s="1"/>
  <c r="BE75" i="6"/>
  <c r="K75" i="7" s="1"/>
  <c r="BC75" i="6"/>
  <c r="I75" i="7" s="1"/>
  <c r="BB75" i="6"/>
  <c r="H75" i="7" s="1"/>
  <c r="S85" i="7"/>
  <c r="AX85" i="7"/>
  <c r="AN281" i="6"/>
  <c r="AN224" i="6"/>
  <c r="Q61" i="7"/>
  <c r="AV61" i="7"/>
  <c r="AO245" i="6"/>
  <c r="AO265" i="6"/>
  <c r="AO271" i="6"/>
  <c r="AO261" i="6"/>
  <c r="AW130" i="6"/>
  <c r="BH130" i="6" s="1"/>
  <c r="N130" i="7" s="1"/>
  <c r="AS252" i="6"/>
  <c r="AS249" i="6"/>
  <c r="AS271" i="6"/>
  <c r="AM247" i="6"/>
  <c r="AM285" i="6"/>
  <c r="AM221" i="6"/>
  <c r="AM257" i="6"/>
  <c r="AW172" i="6"/>
  <c r="BD59" i="6"/>
  <c r="J59" i="7" s="1"/>
  <c r="BE59" i="7"/>
  <c r="BE59" i="6"/>
  <c r="K59" i="7" s="1"/>
  <c r="AZ59" i="6"/>
  <c r="F59" i="7" s="1"/>
  <c r="AY59" i="6"/>
  <c r="E59" i="7" s="1"/>
  <c r="BB59" i="6"/>
  <c r="H59" i="7" s="1"/>
  <c r="BC59" i="6"/>
  <c r="I59" i="7" s="1"/>
  <c r="BA59" i="6"/>
  <c r="G59" i="7" s="1"/>
  <c r="U126" i="3"/>
  <c r="U127" i="3" s="1"/>
  <c r="G127" i="3"/>
  <c r="BD92" i="6"/>
  <c r="J92" i="7" s="1"/>
  <c r="BB92" i="6"/>
  <c r="H92" i="7" s="1"/>
  <c r="BE92" i="7"/>
  <c r="AZ92" i="6"/>
  <c r="F92" i="7" s="1"/>
  <c r="BE92" i="6"/>
  <c r="K92" i="7" s="1"/>
  <c r="AY92" i="6"/>
  <c r="E92" i="7" s="1"/>
  <c r="BA92" i="6"/>
  <c r="G92" i="7" s="1"/>
  <c r="BC92" i="6"/>
  <c r="I92" i="7" s="1"/>
  <c r="AV190" i="6"/>
  <c r="Z190" i="6"/>
  <c r="AV206" i="6"/>
  <c r="Z206" i="6"/>
  <c r="AP273" i="6"/>
  <c r="AP258" i="6"/>
  <c r="AP265" i="6"/>
  <c r="AP262" i="6"/>
  <c r="AP272" i="6"/>
  <c r="AB365" i="6"/>
  <c r="AB358" i="6"/>
  <c r="AB367" i="6"/>
  <c r="AB314" i="6"/>
  <c r="AB302" i="6"/>
  <c r="AB375" i="6"/>
  <c r="AB291" i="6"/>
  <c r="AB319" i="6"/>
  <c r="AB325" i="6"/>
  <c r="AB321" i="6"/>
  <c r="AB324" i="6"/>
  <c r="AB329" i="6"/>
  <c r="AB357" i="6"/>
  <c r="AB323" i="6"/>
  <c r="AB300" i="6"/>
  <c r="AB297" i="6"/>
  <c r="AB301" i="6"/>
  <c r="AB339" i="6"/>
  <c r="AB374" i="6"/>
  <c r="AB309" i="6"/>
  <c r="AB322" i="6"/>
  <c r="AB364" i="6"/>
  <c r="AB318" i="6"/>
  <c r="AB360" i="6"/>
  <c r="AB304" i="6"/>
  <c r="AB352" i="6"/>
  <c r="AB344" i="6"/>
  <c r="AB348" i="6"/>
  <c r="AB340" i="6"/>
  <c r="AB370" i="6"/>
  <c r="AB326" i="6"/>
  <c r="AB296" i="6"/>
  <c r="AB289" i="6"/>
  <c r="AB292" i="6"/>
  <c r="AB317" i="6"/>
  <c r="AB372" i="6"/>
  <c r="AB287" i="6"/>
  <c r="AB335" i="6"/>
  <c r="AB347" i="6"/>
  <c r="AB330" i="6"/>
  <c r="AB343" i="6"/>
  <c r="AB356" i="6"/>
  <c r="AB345" i="6"/>
  <c r="AB371" i="6"/>
  <c r="AB361" i="6"/>
  <c r="AB337" i="6"/>
  <c r="AB299" i="6"/>
  <c r="AB333" i="6"/>
  <c r="AB307" i="6"/>
  <c r="AB359" i="6"/>
  <c r="AB316" i="6"/>
  <c r="AB327" i="6"/>
  <c r="AB362" i="6"/>
  <c r="AB363" i="6"/>
  <c r="AB376" i="6"/>
  <c r="AB290" i="6"/>
  <c r="AB338" i="6"/>
  <c r="AB366" i="6"/>
  <c r="AB334" i="6"/>
  <c r="AB320" i="6"/>
  <c r="AB312" i="6"/>
  <c r="AB298" i="6"/>
  <c r="AB286" i="6"/>
  <c r="AB350" i="6"/>
  <c r="AB342" i="6"/>
  <c r="AB351" i="6"/>
  <c r="AB305" i="6"/>
  <c r="AB308" i="6"/>
  <c r="AB294" i="6"/>
  <c r="AB303" i="6"/>
  <c r="AB295" i="6"/>
  <c r="AB373" i="6"/>
  <c r="AB346" i="6"/>
  <c r="AB349" i="6"/>
  <c r="AB293" i="6"/>
  <c r="AB311" i="6"/>
  <c r="AB341" i="6"/>
  <c r="AB313" i="6"/>
  <c r="AB369" i="6"/>
  <c r="AB288" i="6"/>
  <c r="AB331" i="6"/>
  <c r="AB306" i="6"/>
  <c r="AB332" i="6"/>
  <c r="AB353" i="6"/>
  <c r="AB355" i="6"/>
  <c r="AB310" i="6"/>
  <c r="AB336" i="6"/>
  <c r="AB328" i="6"/>
  <c r="AB354" i="6"/>
  <c r="AB368" i="6"/>
  <c r="AB315" i="6"/>
  <c r="AR250" i="6"/>
  <c r="AR217" i="6"/>
  <c r="AR235" i="6"/>
  <c r="AR267" i="6"/>
  <c r="AR257" i="6"/>
  <c r="AY96" i="6"/>
  <c r="E96" i="7" s="1"/>
  <c r="BB96" i="6"/>
  <c r="H96" i="7" s="1"/>
  <c r="BE96" i="7"/>
  <c r="BD96" i="6"/>
  <c r="J96" i="7" s="1"/>
  <c r="BE96" i="6"/>
  <c r="K96" i="7" s="1"/>
  <c r="BA96" i="6"/>
  <c r="G96" i="7" s="1"/>
  <c r="BC96" i="6"/>
  <c r="I96" i="7" s="1"/>
  <c r="AZ96" i="6"/>
  <c r="F96" i="7" s="1"/>
  <c r="P85" i="7"/>
  <c r="AU85" i="7"/>
  <c r="AN230" i="6"/>
  <c r="AN233" i="6"/>
  <c r="AN264" i="6"/>
  <c r="AN223" i="6"/>
  <c r="BD61" i="7"/>
  <c r="Y61" i="7"/>
  <c r="AO280" i="6"/>
  <c r="AO276" i="6"/>
  <c r="AO282" i="6"/>
  <c r="AO237" i="6"/>
  <c r="AO248" i="6"/>
  <c r="AS261" i="6"/>
  <c r="AS228" i="6"/>
  <c r="AS239" i="6"/>
  <c r="AS227" i="6"/>
  <c r="AM267" i="6"/>
  <c r="AM246" i="6"/>
  <c r="AM262" i="6"/>
  <c r="AW117" i="6"/>
  <c r="BH117" i="6" s="1"/>
  <c r="N117" i="7" s="1"/>
  <c r="Y107" i="7"/>
  <c r="U306" i="6"/>
  <c r="U315" i="6"/>
  <c r="U318" i="6"/>
  <c r="U316" i="6"/>
  <c r="U327" i="6"/>
  <c r="U294" i="6"/>
  <c r="U374" i="6"/>
  <c r="U341" i="6"/>
  <c r="U321" i="6"/>
  <c r="U323" i="6"/>
  <c r="U369" i="6"/>
  <c r="U310" i="6"/>
  <c r="U298" i="6"/>
  <c r="U354" i="6"/>
  <c r="U345" i="6"/>
  <c r="U363" i="6"/>
  <c r="U290" i="6"/>
  <c r="U326" i="6"/>
  <c r="U335" i="6"/>
  <c r="U328" i="6"/>
  <c r="U343" i="6"/>
  <c r="U288" i="6"/>
  <c r="U358" i="6"/>
  <c r="U342" i="6"/>
  <c r="U295" i="6"/>
  <c r="U366" i="6"/>
  <c r="U308" i="6"/>
  <c r="U356" i="6"/>
  <c r="U350" i="6"/>
  <c r="U313" i="6"/>
  <c r="U355" i="6"/>
  <c r="U337" i="6"/>
  <c r="U376" i="6"/>
  <c r="U332" i="6"/>
  <c r="U293" i="6"/>
  <c r="U329" i="6"/>
  <c r="U322" i="6"/>
  <c r="U299" i="6"/>
  <c r="U330" i="6"/>
  <c r="U307" i="6"/>
  <c r="U365" i="6"/>
  <c r="U309" i="6"/>
  <c r="U296" i="6"/>
  <c r="U357" i="6"/>
  <c r="U305" i="6"/>
  <c r="U349" i="6"/>
  <c r="U334" i="6"/>
  <c r="U286" i="6"/>
  <c r="U362" i="6"/>
  <c r="U370" i="6"/>
  <c r="U361" i="6"/>
  <c r="U304" i="6"/>
  <c r="U367" i="6"/>
  <c r="U319" i="6"/>
  <c r="U344" i="6"/>
  <c r="U359" i="6"/>
  <c r="U372" i="6"/>
  <c r="U353" i="6"/>
  <c r="U331" i="6"/>
  <c r="U314" i="6"/>
  <c r="U324" i="6"/>
  <c r="U348" i="6"/>
  <c r="U320" i="6"/>
  <c r="U371" i="6"/>
  <c r="U287" i="6"/>
  <c r="U300" i="6"/>
  <c r="U291" i="6"/>
  <c r="U336" i="6"/>
  <c r="U338" i="6"/>
  <c r="U333" i="6"/>
  <c r="U289" i="6"/>
  <c r="U297" i="6"/>
  <c r="U346" i="6"/>
  <c r="U301" i="6"/>
  <c r="U312" i="6"/>
  <c r="U373" i="6"/>
  <c r="U347" i="6"/>
  <c r="U325" i="6"/>
  <c r="U352" i="6"/>
  <c r="U311" i="6"/>
  <c r="U302" i="6"/>
  <c r="U292" i="6"/>
  <c r="U375" i="6"/>
  <c r="U351" i="6"/>
  <c r="U364" i="6"/>
  <c r="U339" i="6"/>
  <c r="U303" i="6"/>
  <c r="U360" i="6"/>
  <c r="U340" i="6"/>
  <c r="U317" i="6"/>
  <c r="U368" i="6"/>
  <c r="AQ221" i="6"/>
  <c r="AQ241" i="6"/>
  <c r="AV196" i="6"/>
  <c r="Z196" i="6"/>
  <c r="AV186" i="6"/>
  <c r="Z186" i="6"/>
  <c r="AP271" i="6"/>
  <c r="AP259" i="6"/>
  <c r="AP279" i="6"/>
  <c r="AP255" i="6"/>
  <c r="AP237" i="6"/>
  <c r="AR224" i="6"/>
  <c r="AR254" i="6"/>
  <c r="AR216" i="6"/>
  <c r="AR281" i="6"/>
  <c r="Y85" i="7"/>
  <c r="BD85" i="7"/>
  <c r="T85" i="7"/>
  <c r="AY85" i="7"/>
  <c r="AN247" i="6"/>
  <c r="AN279" i="6"/>
  <c r="AO227" i="6"/>
  <c r="AO236" i="6"/>
  <c r="AO274" i="6"/>
  <c r="AO226" i="6"/>
  <c r="AO281" i="6"/>
  <c r="AS259" i="6"/>
  <c r="AS245" i="6"/>
  <c r="AS264" i="6"/>
  <c r="AS241" i="6"/>
  <c r="AD305" i="6"/>
  <c r="AD366" i="6"/>
  <c r="AD333" i="6"/>
  <c r="AD310" i="6"/>
  <c r="AD374" i="6"/>
  <c r="AD373" i="6"/>
  <c r="AD300" i="6"/>
  <c r="AD307" i="6"/>
  <c r="AD375" i="6"/>
  <c r="AD288" i="6"/>
  <c r="AD320" i="6"/>
  <c r="AD306" i="6"/>
  <c r="AD292" i="6"/>
  <c r="AD354" i="6"/>
  <c r="AD287" i="6"/>
  <c r="AD296" i="6"/>
  <c r="AD328" i="6"/>
  <c r="AD314" i="6"/>
  <c r="AD295" i="6"/>
  <c r="AD348" i="6"/>
  <c r="AD355" i="6"/>
  <c r="AD329" i="6"/>
  <c r="AD361" i="6"/>
  <c r="AD331" i="6"/>
  <c r="AD301" i="6"/>
  <c r="AD340" i="6"/>
  <c r="AD372" i="6"/>
  <c r="AD335" i="6"/>
  <c r="AD367" i="6"/>
  <c r="AD321" i="6"/>
  <c r="AD369" i="6"/>
  <c r="AD343" i="6"/>
  <c r="AD318" i="6"/>
  <c r="AD309" i="6"/>
  <c r="AD341" i="6"/>
  <c r="AD364" i="6"/>
  <c r="AD352" i="6"/>
  <c r="AD349" i="6"/>
  <c r="AD326" i="6"/>
  <c r="AD360" i="6"/>
  <c r="AD362" i="6"/>
  <c r="AD322" i="6"/>
  <c r="AD316" i="6"/>
  <c r="AD323" i="6"/>
  <c r="AD297" i="6"/>
  <c r="AD304" i="6"/>
  <c r="AD336" i="6"/>
  <c r="AD330" i="6"/>
  <c r="AD308" i="6"/>
  <c r="AD370" i="6"/>
  <c r="AD303" i="6"/>
  <c r="AD312" i="6"/>
  <c r="AD344" i="6"/>
  <c r="AD347" i="6"/>
  <c r="AD311" i="6"/>
  <c r="AD286" i="6"/>
  <c r="AD371" i="6"/>
  <c r="AD345" i="6"/>
  <c r="AD299" i="6"/>
  <c r="AD337" i="6"/>
  <c r="AD317" i="6"/>
  <c r="AD294" i="6"/>
  <c r="AD358" i="6"/>
  <c r="AD351" i="6"/>
  <c r="AD289" i="6"/>
  <c r="AD350" i="6"/>
  <c r="AD291" i="6"/>
  <c r="AD359" i="6"/>
  <c r="AD334" i="6"/>
  <c r="AD325" i="6"/>
  <c r="AD357" i="6"/>
  <c r="AD338" i="6"/>
  <c r="AD368" i="6"/>
  <c r="AD365" i="6"/>
  <c r="AD342" i="6"/>
  <c r="AD376" i="6"/>
  <c r="AD290" i="6"/>
  <c r="AD346" i="6"/>
  <c r="AD332" i="6"/>
  <c r="AD339" i="6"/>
  <c r="AD313" i="6"/>
  <c r="AD298" i="6"/>
  <c r="AD363" i="6"/>
  <c r="AD324" i="6"/>
  <c r="AD356" i="6"/>
  <c r="AD319" i="6"/>
  <c r="AD315" i="6"/>
  <c r="AD353" i="6"/>
  <c r="AD327" i="6"/>
  <c r="AD302" i="6"/>
  <c r="AD293" i="6"/>
  <c r="AM243" i="6"/>
  <c r="AM276" i="6"/>
  <c r="AM222" i="6"/>
  <c r="AM245" i="6"/>
  <c r="Y73" i="7"/>
  <c r="AG338" i="6"/>
  <c r="AG315" i="6"/>
  <c r="AG323" i="6"/>
  <c r="AG373" i="6"/>
  <c r="AG342" i="6"/>
  <c r="AG312" i="6"/>
  <c r="AG371" i="6"/>
  <c r="AG307" i="6"/>
  <c r="AG334" i="6"/>
  <c r="AG293" i="6"/>
  <c r="AG302" i="6"/>
  <c r="AG292" i="6"/>
  <c r="AG345" i="6"/>
  <c r="AG317" i="6"/>
  <c r="AG290" i="6"/>
  <c r="AG337" i="6"/>
  <c r="AG360" i="6"/>
  <c r="AG288" i="6"/>
  <c r="AG320" i="6"/>
  <c r="AG297" i="6"/>
  <c r="AG318" i="6"/>
  <c r="AG356" i="6"/>
  <c r="AG348" i="6"/>
  <c r="AG311" i="6"/>
  <c r="AG339" i="6"/>
  <c r="AG305" i="6"/>
  <c r="AG330" i="6"/>
  <c r="AG349" i="6"/>
  <c r="AG340" i="6"/>
  <c r="AG354" i="6"/>
  <c r="AG343" i="6"/>
  <c r="AG291" i="6"/>
  <c r="AG301" i="6"/>
  <c r="AG319" i="6"/>
  <c r="AG328" i="6"/>
  <c r="AG341" i="6"/>
  <c r="AG361" i="6"/>
  <c r="AG336" i="6"/>
  <c r="AG295" i="6"/>
  <c r="AG366" i="6"/>
  <c r="AG308" i="6"/>
  <c r="AG304" i="6"/>
  <c r="AG286" i="6"/>
  <c r="AG353" i="6"/>
  <c r="AG287" i="6"/>
  <c r="AG376" i="6"/>
  <c r="AG372" i="6"/>
  <c r="AG325" i="6"/>
  <c r="AG322" i="6"/>
  <c r="AG331" i="6"/>
  <c r="AG332" i="6"/>
  <c r="AG346" i="6"/>
  <c r="AG352" i="6"/>
  <c r="AG296" i="6"/>
  <c r="AG355" i="6"/>
  <c r="AG289" i="6"/>
  <c r="AG335" i="6"/>
  <c r="AG350" i="6"/>
  <c r="AG364" i="6"/>
  <c r="AG370" i="6"/>
  <c r="AG359" i="6"/>
  <c r="AG299" i="6"/>
  <c r="AG306" i="6"/>
  <c r="AG303" i="6"/>
  <c r="AG344" i="6"/>
  <c r="AG357" i="6"/>
  <c r="AG367" i="6"/>
  <c r="AG309" i="6"/>
  <c r="AG313" i="6"/>
  <c r="AG316" i="6"/>
  <c r="AG324" i="6"/>
  <c r="AG362" i="6"/>
  <c r="AG368" i="6"/>
  <c r="AG369" i="6"/>
  <c r="AG321" i="6"/>
  <c r="AG298" i="6"/>
  <c r="AG333" i="6"/>
  <c r="AG294" i="6"/>
  <c r="AG375" i="6"/>
  <c r="AG310" i="6"/>
  <c r="AG347" i="6"/>
  <c r="AG326" i="6"/>
  <c r="AG374" i="6"/>
  <c r="AG358" i="6"/>
  <c r="AG365" i="6"/>
  <c r="AG351" i="6"/>
  <c r="AG314" i="6"/>
  <c r="AG300" i="6"/>
  <c r="AG327" i="6"/>
  <c r="AG363" i="6"/>
  <c r="AG329" i="6"/>
  <c r="BD68" i="6"/>
  <c r="J68" i="7" s="1"/>
  <c r="BE68" i="7"/>
  <c r="AZ68" i="6"/>
  <c r="F68" i="7" s="1"/>
  <c r="BA68" i="6"/>
  <c r="G68" i="7" s="1"/>
  <c r="BB68" i="6"/>
  <c r="H68" i="7" s="1"/>
  <c r="BC68" i="6"/>
  <c r="I68" i="7" s="1"/>
  <c r="AY68" i="6"/>
  <c r="E68" i="7" s="1"/>
  <c r="BE68" i="6"/>
  <c r="K68" i="7" s="1"/>
  <c r="V100" i="3"/>
  <c r="V102" i="3"/>
  <c r="AQ239" i="6"/>
  <c r="AQ278" i="6"/>
  <c r="AQ252" i="6"/>
  <c r="AV201" i="6"/>
  <c r="Z201" i="6"/>
  <c r="AV211" i="6"/>
  <c r="Z211" i="6"/>
  <c r="AP277" i="6"/>
  <c r="AP216" i="6"/>
  <c r="AP245" i="6"/>
  <c r="AP254" i="6"/>
  <c r="AR246" i="6"/>
  <c r="AR275" i="6"/>
  <c r="AR256" i="6"/>
  <c r="AR253" i="6"/>
  <c r="AW142" i="6"/>
  <c r="AV85" i="7"/>
  <c r="Q85" i="7"/>
  <c r="AN270" i="6"/>
  <c r="AN240" i="6"/>
  <c r="AN215" i="6"/>
  <c r="AN256" i="6"/>
  <c r="AO270" i="6"/>
  <c r="AO273" i="6"/>
  <c r="AO259" i="6"/>
  <c r="AO224" i="6"/>
  <c r="AO214" i="6"/>
  <c r="AS222" i="6"/>
  <c r="AS237" i="6"/>
  <c r="AS232" i="6"/>
  <c r="AS268" i="6"/>
  <c r="R303" i="6"/>
  <c r="R373" i="6"/>
  <c r="R327" i="6"/>
  <c r="R302" i="6"/>
  <c r="R328" i="6"/>
  <c r="R309" i="6"/>
  <c r="R360" i="6"/>
  <c r="R316" i="6"/>
  <c r="R342" i="6"/>
  <c r="R333" i="6"/>
  <c r="R372" i="6"/>
  <c r="R292" i="6"/>
  <c r="R340" i="6"/>
  <c r="R363" i="6"/>
  <c r="R355" i="6"/>
  <c r="R306" i="6"/>
  <c r="R290" i="6"/>
  <c r="R329" i="6"/>
  <c r="R315" i="6"/>
  <c r="R291" i="6"/>
  <c r="R368" i="6"/>
  <c r="R314" i="6"/>
  <c r="R346" i="6"/>
  <c r="R289" i="6"/>
  <c r="R337" i="6"/>
  <c r="R350" i="6"/>
  <c r="R304" i="6"/>
  <c r="R349" i="6"/>
  <c r="R319" i="6"/>
  <c r="R295" i="6"/>
  <c r="R343" i="6"/>
  <c r="R318" i="6"/>
  <c r="R344" i="6"/>
  <c r="R323" i="6"/>
  <c r="R325" i="6"/>
  <c r="R376" i="6"/>
  <c r="R332" i="6"/>
  <c r="R296" i="6"/>
  <c r="R365" i="6"/>
  <c r="R364" i="6"/>
  <c r="R358" i="6"/>
  <c r="R308" i="6"/>
  <c r="R310" i="6"/>
  <c r="R301" i="6"/>
  <c r="R371" i="6"/>
  <c r="R286" i="6"/>
  <c r="R322" i="6"/>
  <c r="R345" i="6"/>
  <c r="R331" i="6"/>
  <c r="R307" i="6"/>
  <c r="R354" i="6"/>
  <c r="R294" i="6"/>
  <c r="R297" i="6"/>
  <c r="R305" i="6"/>
  <c r="R353" i="6"/>
  <c r="R366" i="6"/>
  <c r="R320" i="6"/>
  <c r="R361" i="6"/>
  <c r="R335" i="6"/>
  <c r="R311" i="6"/>
  <c r="R359" i="6"/>
  <c r="R334" i="6"/>
  <c r="R298" i="6"/>
  <c r="R367" i="6"/>
  <c r="R357" i="6"/>
  <c r="R362" i="6"/>
  <c r="R348" i="6"/>
  <c r="R312" i="6"/>
  <c r="R287" i="6"/>
  <c r="R341" i="6"/>
  <c r="R374" i="6"/>
  <c r="R300" i="6"/>
  <c r="R326" i="6"/>
  <c r="R317" i="6"/>
  <c r="R293" i="6"/>
  <c r="R356" i="6"/>
  <c r="R338" i="6"/>
  <c r="R324" i="6"/>
  <c r="R347" i="6"/>
  <c r="R339" i="6"/>
  <c r="R370" i="6"/>
  <c r="R336" i="6"/>
  <c r="R313" i="6"/>
  <c r="R299" i="6"/>
  <c r="R369" i="6"/>
  <c r="R352" i="6"/>
  <c r="R330" i="6"/>
  <c r="R351" i="6"/>
  <c r="R321" i="6"/>
  <c r="R375" i="6"/>
  <c r="R288" i="6"/>
  <c r="AM271" i="6"/>
  <c r="AM250" i="6"/>
  <c r="AM234" i="6"/>
  <c r="AW154" i="6"/>
  <c r="AW135" i="6"/>
  <c r="BH135" i="6" s="1"/>
  <c r="N135" i="7" s="1"/>
  <c r="K115" i="3"/>
  <c r="L111" i="3"/>
  <c r="AQ249" i="6"/>
  <c r="AQ245" i="6"/>
  <c r="AQ217" i="6"/>
  <c r="AQ275" i="6"/>
  <c r="AQ260" i="6"/>
  <c r="AV188" i="6"/>
  <c r="Z188" i="6"/>
  <c r="AV187" i="6"/>
  <c r="Z187" i="6"/>
  <c r="AP234" i="6"/>
  <c r="AP230" i="6"/>
  <c r="AP236" i="6"/>
  <c r="AP213" i="6"/>
  <c r="AP260" i="6"/>
  <c r="AR236" i="6"/>
  <c r="AR283" i="6"/>
  <c r="AR221" i="6"/>
  <c r="AR215" i="6"/>
  <c r="Y91" i="3"/>
  <c r="Y89" i="3"/>
  <c r="U85" i="7"/>
  <c r="AZ85" i="7"/>
  <c r="AN262" i="6"/>
  <c r="AN282" i="6"/>
  <c r="AN220" i="6"/>
  <c r="AN251" i="6"/>
  <c r="AN241" i="6"/>
  <c r="AO215" i="6"/>
  <c r="AO246" i="6"/>
  <c r="AO257" i="6"/>
  <c r="AO231" i="6"/>
  <c r="AO252" i="6"/>
  <c r="AS230" i="6"/>
  <c r="AS251" i="6"/>
  <c r="AS277" i="6"/>
  <c r="AS285" i="6"/>
  <c r="AW131" i="6"/>
  <c r="AM224" i="6"/>
  <c r="AM219" i="6"/>
  <c r="AM272" i="6"/>
  <c r="AM253" i="6"/>
  <c r="I116" i="3"/>
  <c r="W115" i="3"/>
  <c r="W116" i="3" s="1"/>
  <c r="AQ265" i="6"/>
  <c r="AV191" i="6"/>
  <c r="Z191" i="6"/>
  <c r="AV205" i="6"/>
  <c r="Z205" i="6"/>
  <c r="AP232" i="6"/>
  <c r="AP283" i="6"/>
  <c r="AP266" i="6"/>
  <c r="AP249" i="6"/>
  <c r="AP219" i="6"/>
  <c r="AR268" i="6"/>
  <c r="AR214" i="6"/>
  <c r="AR233" i="6"/>
  <c r="AR234" i="6"/>
  <c r="R85" i="7"/>
  <c r="AW85" i="7"/>
  <c r="AN280" i="6"/>
  <c r="AN248" i="6"/>
  <c r="AN254" i="6"/>
  <c r="AN243" i="6"/>
  <c r="AN263" i="6"/>
  <c r="AZ61" i="7"/>
  <c r="U61" i="7"/>
  <c r="AO269" i="6"/>
  <c r="AO284" i="6"/>
  <c r="AO249" i="6"/>
  <c r="AO285" i="6"/>
  <c r="AO221" i="6"/>
  <c r="AS242" i="6"/>
  <c r="AS276" i="6"/>
  <c r="AS231" i="6"/>
  <c r="AS223" i="6"/>
  <c r="AM260" i="6"/>
  <c r="AM227" i="6"/>
  <c r="AM240" i="6"/>
  <c r="V115" i="3"/>
  <c r="V116" i="3" s="1"/>
  <c r="H116" i="3"/>
  <c r="AV210" i="6"/>
  <c r="Z210" i="6"/>
  <c r="AV207" i="6"/>
  <c r="Z207" i="6"/>
  <c r="AP247" i="6"/>
  <c r="AP251" i="6"/>
  <c r="AP243" i="6"/>
  <c r="AP285" i="6"/>
  <c r="AR263" i="6"/>
  <c r="AR264" i="6"/>
  <c r="AR238" i="6"/>
  <c r="AR266" i="6"/>
  <c r="BB79" i="6"/>
  <c r="H79" i="7" s="1"/>
  <c r="BE79" i="6"/>
  <c r="K79" i="7" s="1"/>
  <c r="BE79" i="7"/>
  <c r="AZ79" i="6"/>
  <c r="F79" i="7" s="1"/>
  <c r="AY79" i="6"/>
  <c r="E79" i="7" s="1"/>
  <c r="BA79" i="6"/>
  <c r="G79" i="7" s="1"/>
  <c r="BC79" i="6"/>
  <c r="I79" i="7" s="1"/>
  <c r="BD79" i="6"/>
  <c r="J79" i="7" s="1"/>
  <c r="AN275" i="6"/>
  <c r="AN219" i="6"/>
  <c r="AN214" i="6"/>
  <c r="AN221" i="6"/>
  <c r="AN261" i="6"/>
  <c r="R100" i="7"/>
  <c r="AW100" i="7"/>
  <c r="R61" i="7"/>
  <c r="AW61" i="7"/>
  <c r="AO242" i="6"/>
  <c r="AO229" i="6"/>
  <c r="AO260" i="6"/>
  <c r="AO218" i="6"/>
  <c r="AS240" i="6"/>
  <c r="AS236" i="6"/>
  <c r="AS229" i="6"/>
  <c r="AS270" i="6"/>
  <c r="AM231" i="6"/>
  <c r="AM261" i="6"/>
  <c r="AM270" i="6"/>
  <c r="AW143" i="6"/>
  <c r="BH143" i="6" s="1"/>
  <c r="N143" i="7" s="1"/>
  <c r="AU102" i="7"/>
  <c r="P102" i="7"/>
  <c r="P102" i="3"/>
  <c r="P100" i="3"/>
  <c r="T115" i="3"/>
  <c r="T116" i="3" s="1"/>
  <c r="F116" i="3"/>
  <c r="AQ214" i="6"/>
  <c r="AQ220" i="6"/>
  <c r="AQ272" i="6"/>
  <c r="AV192" i="6"/>
  <c r="Z192" i="6"/>
  <c r="AV204" i="6"/>
  <c r="Z204" i="6"/>
  <c r="AP218" i="6"/>
  <c r="AP280" i="6"/>
  <c r="AP241" i="6"/>
  <c r="AP246" i="6"/>
  <c r="AR245" i="6"/>
  <c r="AR276" i="6"/>
  <c r="AR258" i="6"/>
  <c r="AR226" i="6"/>
  <c r="AN285" i="6"/>
  <c r="AN228" i="6"/>
  <c r="AN258" i="6"/>
  <c r="T100" i="7"/>
  <c r="AY100" i="7"/>
  <c r="AO235" i="6"/>
  <c r="AO220" i="6"/>
  <c r="AO243" i="6"/>
  <c r="AS279" i="6"/>
  <c r="AS278" i="6"/>
  <c r="AS226" i="6"/>
  <c r="AS238" i="6"/>
  <c r="AM263" i="6"/>
  <c r="AM264" i="6"/>
  <c r="AM274" i="6"/>
  <c r="AM284" i="6"/>
  <c r="AM266" i="6"/>
  <c r="U152" i="7"/>
  <c r="U173" i="7"/>
  <c r="P173" i="7"/>
  <c r="Y162" i="7"/>
  <c r="BE145" i="6"/>
  <c r="K145" i="7" s="1"/>
  <c r="AW83" i="6"/>
  <c r="U63" i="7"/>
  <c r="AZ63" i="7"/>
  <c r="BC139" i="6"/>
  <c r="I139" i="7" s="1"/>
  <c r="BE139" i="7"/>
  <c r="BD139" i="6"/>
  <c r="J139" i="7" s="1"/>
  <c r="BA139" i="6"/>
  <c r="G139" i="7" s="1"/>
  <c r="BE139" i="6"/>
  <c r="K139" i="7" s="1"/>
  <c r="AY139" i="6"/>
  <c r="E139" i="7" s="1"/>
  <c r="AZ139" i="6"/>
  <c r="F139" i="7" s="1"/>
  <c r="BB139" i="6"/>
  <c r="H139" i="7" s="1"/>
  <c r="AW54" i="6"/>
  <c r="AW121" i="6"/>
  <c r="AW148" i="6"/>
  <c r="AW94" i="6"/>
  <c r="AW65" i="6"/>
  <c r="BE132" i="7"/>
  <c r="BA132" i="6"/>
  <c r="G132" i="7" s="1"/>
  <c r="AY132" i="6"/>
  <c r="E132" i="7" s="1"/>
  <c r="BE132" i="6"/>
  <c r="K132" i="7" s="1"/>
  <c r="BC132" i="6"/>
  <c r="I132" i="7" s="1"/>
  <c r="AZ132" i="6"/>
  <c r="F132" i="7" s="1"/>
  <c r="BB132" i="6"/>
  <c r="H132" i="7" s="1"/>
  <c r="AW144" i="6"/>
  <c r="AW66" i="6"/>
  <c r="AZ91" i="7"/>
  <c r="U91" i="7"/>
  <c r="AY51" i="7"/>
  <c r="T51" i="7"/>
  <c r="AV63" i="7"/>
  <c r="Q63" i="7"/>
  <c r="P51" i="7"/>
  <c r="AU51" i="7"/>
  <c r="S63" i="7"/>
  <c r="AX63" i="7"/>
  <c r="AW70" i="6"/>
  <c r="AW32" i="6"/>
  <c r="Q91" i="7"/>
  <c r="AV91" i="7"/>
  <c r="S51" i="7"/>
  <c r="AX51" i="7"/>
  <c r="T63" i="7"/>
  <c r="AY63" i="7"/>
  <c r="AX91" i="7"/>
  <c r="S91" i="7"/>
  <c r="BD51" i="7"/>
  <c r="Y51" i="7"/>
  <c r="AW39" i="6"/>
  <c r="AW84" i="7"/>
  <c r="R84" i="7"/>
  <c r="P63" i="7"/>
  <c r="AJ63" i="7"/>
  <c r="AK63" i="7" s="1"/>
  <c r="AM63" i="7"/>
  <c r="AU63" i="7"/>
  <c r="AW77" i="6"/>
  <c r="AW140" i="6"/>
  <c r="P91" i="7"/>
  <c r="AM91" i="7"/>
  <c r="AJ91" i="7"/>
  <c r="AK91" i="7" s="1"/>
  <c r="AU91" i="7"/>
  <c r="R51" i="7"/>
  <c r="AW51" i="7"/>
  <c r="V84" i="7"/>
  <c r="BA84" i="7"/>
  <c r="R63" i="7"/>
  <c r="AW63" i="7"/>
  <c r="R91" i="7"/>
  <c r="AW91" i="7"/>
  <c r="V51" i="7"/>
  <c r="BA51" i="7"/>
  <c r="T84" i="7"/>
  <c r="AY84" i="7"/>
  <c r="V63" i="7"/>
  <c r="BA63" i="7"/>
  <c r="AW138" i="6"/>
  <c r="T91" i="7"/>
  <c r="AY91" i="7"/>
  <c r="AV51" i="7"/>
  <c r="Q51" i="7"/>
  <c r="Y84" i="7"/>
  <c r="BD84" i="7"/>
  <c r="Y63" i="7"/>
  <c r="BD63" i="7"/>
  <c r="AW129" i="6"/>
  <c r="BA62" i="6"/>
  <c r="G62" i="7" s="1"/>
  <c r="BD62" i="6"/>
  <c r="J62" i="7" s="1"/>
  <c r="AZ62" i="6"/>
  <c r="F62" i="7" s="1"/>
  <c r="BE62" i="7"/>
  <c r="BB62" i="6"/>
  <c r="H62" i="7" s="1"/>
  <c r="BC62" i="6"/>
  <c r="I62" i="7" s="1"/>
  <c r="AY62" i="6"/>
  <c r="E62" i="7" s="1"/>
  <c r="BD91" i="7"/>
  <c r="Y91" i="7"/>
  <c r="P84" i="7"/>
  <c r="AU84" i="7"/>
  <c r="AW93" i="6"/>
  <c r="U51" i="7"/>
  <c r="AZ51" i="7"/>
  <c r="Q84" i="7"/>
  <c r="AV84" i="7"/>
  <c r="BB145" i="6"/>
  <c r="H145" i="7" s="1"/>
  <c r="BA145" i="6"/>
  <c r="G145" i="7" s="1"/>
  <c r="AZ145" i="6"/>
  <c r="F145" i="7" s="1"/>
  <c r="BE145" i="7"/>
  <c r="BC145" i="6"/>
  <c r="I145" i="7" s="1"/>
  <c r="AY145" i="6"/>
  <c r="E145" i="7" s="1"/>
  <c r="BD145" i="6"/>
  <c r="J145" i="7" s="1"/>
  <c r="V91" i="7"/>
  <c r="BA91" i="7"/>
  <c r="U84" i="7"/>
  <c r="AZ84" i="7"/>
  <c r="AW53" i="6"/>
  <c r="AW27" i="6"/>
  <c r="AW34" i="6"/>
  <c r="AW86" i="6"/>
  <c r="S84" i="7"/>
  <c r="AX84" i="7"/>
  <c r="AH307" i="5"/>
  <c r="AH132" i="5"/>
  <c r="AH398" i="5"/>
  <c r="AH456" i="5"/>
  <c r="AH71" i="5"/>
  <c r="AH207" i="5"/>
  <c r="AH513" i="5"/>
  <c r="AH234" i="5"/>
  <c r="AH24" i="5"/>
  <c r="AW89" i="7" l="1"/>
  <c r="V61" i="7"/>
  <c r="AU61" i="7"/>
  <c r="P61" i="7"/>
  <c r="BD89" i="7"/>
  <c r="BD79" i="7"/>
  <c r="BB149" i="6"/>
  <c r="H149" i="7" s="1"/>
  <c r="BD171" i="6"/>
  <c r="J171" i="7" s="1"/>
  <c r="AW50" i="7"/>
  <c r="AX89" i="7"/>
  <c r="AZ132" i="7"/>
  <c r="BA50" i="7"/>
  <c r="AZ50" i="7"/>
  <c r="AX50" i="7"/>
  <c r="AY61" i="7"/>
  <c r="Y122" i="3"/>
  <c r="S89" i="7"/>
  <c r="AV89" i="7"/>
  <c r="BB183" i="6"/>
  <c r="H183" i="7" s="1"/>
  <c r="S183" i="7" s="1"/>
  <c r="BE183" i="6"/>
  <c r="K183" i="7" s="1"/>
  <c r="V183" i="7" s="1"/>
  <c r="BE125" i="6"/>
  <c r="K125" i="7" s="1"/>
  <c r="V125" i="7" s="1"/>
  <c r="AY118" i="6"/>
  <c r="E118" i="7" s="1"/>
  <c r="AU118" i="7" s="1"/>
  <c r="BE155" i="7"/>
  <c r="BD170" i="6"/>
  <c r="J170" i="7" s="1"/>
  <c r="U170" i="7" s="1"/>
  <c r="BC170" i="6"/>
  <c r="I170" i="7" s="1"/>
  <c r="T170" i="7" s="1"/>
  <c r="BB170" i="6"/>
  <c r="H170" i="7" s="1"/>
  <c r="S170" i="7" s="1"/>
  <c r="AJ85" i="7"/>
  <c r="AK85" i="7" s="1"/>
  <c r="AY170" i="6"/>
  <c r="E170" i="7" s="1"/>
  <c r="P170" i="7" s="1"/>
  <c r="BE170" i="7"/>
  <c r="BE170" i="6"/>
  <c r="K170" i="7" s="1"/>
  <c r="BA170" i="6"/>
  <c r="G170" i="7" s="1"/>
  <c r="R170" i="7" s="1"/>
  <c r="BC160" i="6"/>
  <c r="I160" i="7" s="1"/>
  <c r="T160" i="7" s="1"/>
  <c r="AY160" i="6"/>
  <c r="E160" i="7" s="1"/>
  <c r="P160" i="7" s="1"/>
  <c r="BB160" i="6"/>
  <c r="H160" i="7" s="1"/>
  <c r="S160" i="7" s="1"/>
  <c r="BA160" i="6"/>
  <c r="G160" i="7" s="1"/>
  <c r="BE160" i="6"/>
  <c r="K160" i="7" s="1"/>
  <c r="V160" i="7" s="1"/>
  <c r="AM85" i="7"/>
  <c r="BD160" i="6"/>
  <c r="J160" i="7" s="1"/>
  <c r="BE160" i="7"/>
  <c r="AZ160" i="6"/>
  <c r="F160" i="7" s="1"/>
  <c r="BD180" i="6"/>
  <c r="J180" i="7" s="1"/>
  <c r="U180" i="7" s="1"/>
  <c r="U84" i="20"/>
  <c r="AY180" i="6"/>
  <c r="E180" i="7" s="1"/>
  <c r="BE180" i="6"/>
  <c r="K180" i="7" s="1"/>
  <c r="BE180" i="7"/>
  <c r="BD180" i="7" s="1"/>
  <c r="AZ3" i="7"/>
  <c r="AZ180" i="6"/>
  <c r="F180" i="7" s="1"/>
  <c r="BA180" i="6"/>
  <c r="G180" i="7" s="1"/>
  <c r="R180" i="7" s="1"/>
  <c r="BC180" i="6"/>
  <c r="I180" i="7" s="1"/>
  <c r="AJ102" i="7"/>
  <c r="AK102" i="7" s="1"/>
  <c r="AM102" i="7"/>
  <c r="U83" i="20"/>
  <c r="U109" i="20"/>
  <c r="AX152" i="7"/>
  <c r="AM51" i="7"/>
  <c r="U95" i="20"/>
  <c r="U73" i="20"/>
  <c r="U51" i="20"/>
  <c r="U68" i="20"/>
  <c r="AG99" i="20"/>
  <c r="U86" i="20"/>
  <c r="U106" i="20"/>
  <c r="AE62" i="20"/>
  <c r="U87" i="20"/>
  <c r="U67" i="20"/>
  <c r="AG2" i="20"/>
  <c r="U108" i="20"/>
  <c r="AU98" i="7"/>
  <c r="U81" i="20"/>
  <c r="U54" i="20"/>
  <c r="U63" i="20"/>
  <c r="AE90" i="20"/>
  <c r="AD72" i="20"/>
  <c r="BB73" i="7"/>
  <c r="X71" i="7"/>
  <c r="AF70" i="20"/>
  <c r="BC71" i="7"/>
  <c r="W58" i="7"/>
  <c r="AD57" i="20"/>
  <c r="BB58" i="7"/>
  <c r="U61" i="20"/>
  <c r="W51" i="7"/>
  <c r="AD50" i="20"/>
  <c r="BB51" i="7"/>
  <c r="X81" i="7"/>
  <c r="AF80" i="20"/>
  <c r="BC81" i="7"/>
  <c r="X108" i="7"/>
  <c r="AF107" i="20"/>
  <c r="BC108" i="7"/>
  <c r="W99" i="7"/>
  <c r="AD98" i="20"/>
  <c r="BB99" i="7"/>
  <c r="W60" i="7"/>
  <c r="BB60" i="7"/>
  <c r="AD59" i="20"/>
  <c r="X103" i="7"/>
  <c r="AF102" i="20"/>
  <c r="BC103" i="7"/>
  <c r="X95" i="7"/>
  <c r="AF94" i="20"/>
  <c r="BC95" i="7"/>
  <c r="BC132" i="7"/>
  <c r="AF131" i="20"/>
  <c r="W108" i="7"/>
  <c r="AD107" i="20"/>
  <c r="BB108" i="7"/>
  <c r="X87" i="7"/>
  <c r="AF86" i="20"/>
  <c r="BC87" i="7"/>
  <c r="W80" i="7"/>
  <c r="AD79" i="20"/>
  <c r="BB80" i="7"/>
  <c r="X90" i="7"/>
  <c r="AF89" i="20"/>
  <c r="BC90" i="7"/>
  <c r="X60" i="7"/>
  <c r="BC60" i="7"/>
  <c r="AF59" i="20"/>
  <c r="U75" i="20"/>
  <c r="BB132" i="7"/>
  <c r="AD131" i="20"/>
  <c r="W104" i="7"/>
  <c r="AD103" i="20"/>
  <c r="BB104" i="7"/>
  <c r="AD70" i="20"/>
  <c r="BB71" i="7"/>
  <c r="W87" i="7"/>
  <c r="AD86" i="20"/>
  <c r="BB87" i="7"/>
  <c r="X80" i="7"/>
  <c r="AF79" i="20"/>
  <c r="BC80" i="7"/>
  <c r="U89" i="20"/>
  <c r="W106" i="7"/>
  <c r="BB106" i="7"/>
  <c r="AD105" i="20"/>
  <c r="W79" i="7"/>
  <c r="AD78" i="20"/>
  <c r="BB79" i="7"/>
  <c r="AF144" i="20"/>
  <c r="BC145" i="7"/>
  <c r="U131" i="20"/>
  <c r="U58" i="20"/>
  <c r="U79" i="20"/>
  <c r="X104" i="7"/>
  <c r="BC104" i="7"/>
  <c r="AF103" i="20"/>
  <c r="U70" i="20"/>
  <c r="W103" i="7"/>
  <c r="AD102" i="20"/>
  <c r="BB103" i="7"/>
  <c r="X79" i="7"/>
  <c r="AF78" i="20"/>
  <c r="BC79" i="7"/>
  <c r="AD144" i="20"/>
  <c r="BB145" i="7"/>
  <c r="R98" i="7"/>
  <c r="AW98" i="7"/>
  <c r="W96" i="7"/>
  <c r="AD95" i="20"/>
  <c r="BB96" i="7"/>
  <c r="U66" i="20"/>
  <c r="W90" i="7"/>
  <c r="AD89" i="20"/>
  <c r="BB90" i="7"/>
  <c r="W101" i="7"/>
  <c r="AD100" i="20"/>
  <c r="BB101" i="7"/>
  <c r="X106" i="7"/>
  <c r="AF105" i="20"/>
  <c r="BC106" i="7"/>
  <c r="U77" i="20"/>
  <c r="X88" i="7"/>
  <c r="AF87" i="20"/>
  <c r="BC88" i="7"/>
  <c r="X96" i="7"/>
  <c r="AF95" i="20"/>
  <c r="BC96" i="7"/>
  <c r="AF88" i="20"/>
  <c r="BC89" i="7"/>
  <c r="X72" i="7"/>
  <c r="AF71" i="20"/>
  <c r="BC72" i="7"/>
  <c r="W68" i="7"/>
  <c r="AD67" i="20"/>
  <c r="BB68" i="7"/>
  <c r="W67" i="7"/>
  <c r="AD66" i="20"/>
  <c r="BB67" i="7"/>
  <c r="X101" i="7"/>
  <c r="AF100" i="20"/>
  <c r="BC101" i="7"/>
  <c r="W76" i="7"/>
  <c r="AD75" i="20"/>
  <c r="BB76" i="7"/>
  <c r="U100" i="20"/>
  <c r="W74" i="7"/>
  <c r="AD73" i="20"/>
  <c r="BB74" i="7"/>
  <c r="W105" i="7"/>
  <c r="BB105" i="7"/>
  <c r="AD104" i="20"/>
  <c r="W89" i="7"/>
  <c r="AD88" i="20"/>
  <c r="BB89" i="7"/>
  <c r="U71" i="20"/>
  <c r="X68" i="7"/>
  <c r="AF67" i="20"/>
  <c r="BC68" i="7"/>
  <c r="U105" i="20"/>
  <c r="W52" i="7"/>
  <c r="AD51" i="20"/>
  <c r="BB52" i="7"/>
  <c r="W3" i="7"/>
  <c r="AD2" i="20"/>
  <c r="BB3" i="7"/>
  <c r="U104" i="20"/>
  <c r="X78" i="7"/>
  <c r="BC78" i="7"/>
  <c r="AF77" i="20"/>
  <c r="X99" i="7"/>
  <c r="AF98" i="20"/>
  <c r="BC99" i="7"/>
  <c r="X74" i="7"/>
  <c r="AF73" i="20"/>
  <c r="BC74" i="7"/>
  <c r="X105" i="7"/>
  <c r="BC105" i="7"/>
  <c r="AF104" i="20"/>
  <c r="W55" i="7"/>
  <c r="AD54" i="20"/>
  <c r="BB55" i="7"/>
  <c r="W69" i="7"/>
  <c r="AD68" i="20"/>
  <c r="BB69" i="7"/>
  <c r="U98" i="20"/>
  <c r="W107" i="7"/>
  <c r="BB107" i="7"/>
  <c r="AD106" i="20"/>
  <c r="W50" i="7"/>
  <c r="AD49" i="20"/>
  <c r="BB50" i="7"/>
  <c r="X52" i="7"/>
  <c r="AF51" i="20"/>
  <c r="BC52" i="7"/>
  <c r="AZ104" i="7"/>
  <c r="U103" i="20"/>
  <c r="U49" i="20"/>
  <c r="X55" i="7"/>
  <c r="AF54" i="20"/>
  <c r="BC55" i="7"/>
  <c r="X69" i="7"/>
  <c r="AF68" i="20"/>
  <c r="BC69" i="7"/>
  <c r="X107" i="7"/>
  <c r="AF106" i="20"/>
  <c r="BC107" i="7"/>
  <c r="X50" i="7"/>
  <c r="AF49" i="20"/>
  <c r="BC50" i="7"/>
  <c r="T50" i="7"/>
  <c r="AY50" i="7"/>
  <c r="AV98" i="7"/>
  <c r="Q98" i="7"/>
  <c r="W81" i="7"/>
  <c r="AD80" i="20"/>
  <c r="BB81" i="7"/>
  <c r="U91" i="20"/>
  <c r="U57" i="20"/>
  <c r="W97" i="7"/>
  <c r="AD96" i="20"/>
  <c r="BB97" i="7"/>
  <c r="W75" i="7"/>
  <c r="AD74" i="20"/>
  <c r="BB75" i="7"/>
  <c r="X57" i="7"/>
  <c r="AF56" i="20"/>
  <c r="BC57" i="7"/>
  <c r="W102" i="7"/>
  <c r="AD101" i="20"/>
  <c r="BB102" i="7"/>
  <c r="W82" i="7"/>
  <c r="AD81" i="20"/>
  <c r="BB82" i="7"/>
  <c r="X61" i="7"/>
  <c r="BC61" i="7"/>
  <c r="AF60" i="20"/>
  <c r="U101" i="20"/>
  <c r="U50" i="20"/>
  <c r="U144" i="20"/>
  <c r="AZ152" i="7"/>
  <c r="U78" i="20"/>
  <c r="U74" i="20"/>
  <c r="W88" i="7"/>
  <c r="AD87" i="20"/>
  <c r="BB88" i="7"/>
  <c r="X75" i="7"/>
  <c r="AF74" i="20"/>
  <c r="BC75" i="7"/>
  <c r="X92" i="7"/>
  <c r="BC92" i="7"/>
  <c r="AF91" i="20"/>
  <c r="W98" i="7"/>
  <c r="AD97" i="20"/>
  <c r="BB98" i="7"/>
  <c r="X102" i="7"/>
  <c r="AF101" i="20"/>
  <c r="BC102" i="7"/>
  <c r="X82" i="7"/>
  <c r="AF81" i="20"/>
  <c r="BC82" i="7"/>
  <c r="W109" i="7"/>
  <c r="AD108" i="20"/>
  <c r="BB109" i="7"/>
  <c r="W61" i="7"/>
  <c r="BB61" i="7"/>
  <c r="AD60" i="20"/>
  <c r="X76" i="7"/>
  <c r="AF75" i="20"/>
  <c r="BC76" i="7"/>
  <c r="U107" i="20"/>
  <c r="U72" i="20"/>
  <c r="X51" i="7"/>
  <c r="AF50" i="20"/>
  <c r="BC51" i="7"/>
  <c r="W85" i="7"/>
  <c r="BB85" i="7"/>
  <c r="AD84" i="20"/>
  <c r="X56" i="7"/>
  <c r="AF55" i="20"/>
  <c r="BC56" i="7"/>
  <c r="W92" i="7"/>
  <c r="BB92" i="7"/>
  <c r="AD91" i="20"/>
  <c r="X98" i="7"/>
  <c r="AF97" i="20"/>
  <c r="BC98" i="7"/>
  <c r="X109" i="7"/>
  <c r="AF108" i="20"/>
  <c r="BC109" i="7"/>
  <c r="U102" i="20"/>
  <c r="U2" i="20"/>
  <c r="X97" i="7"/>
  <c r="AF96" i="20"/>
  <c r="BC97" i="7"/>
  <c r="X85" i="7"/>
  <c r="BC85" i="7"/>
  <c r="AF84" i="20"/>
  <c r="W56" i="7"/>
  <c r="AD55" i="20"/>
  <c r="BB56" i="7"/>
  <c r="W59" i="7"/>
  <c r="BB59" i="7"/>
  <c r="AD58" i="20"/>
  <c r="U97" i="20"/>
  <c r="X67" i="7"/>
  <c r="AF66" i="20"/>
  <c r="BC67" i="7"/>
  <c r="U56" i="20"/>
  <c r="X110" i="7"/>
  <c r="AF109" i="20"/>
  <c r="BC110" i="7"/>
  <c r="U55" i="20"/>
  <c r="U96" i="20"/>
  <c r="U80" i="20"/>
  <c r="AD83" i="20"/>
  <c r="BB84" i="7"/>
  <c r="X59" i="7"/>
  <c r="BC59" i="7"/>
  <c r="AF58" i="20"/>
  <c r="W57" i="7"/>
  <c r="AD56" i="20"/>
  <c r="BB57" i="7"/>
  <c r="W64" i="7"/>
  <c r="AD63" i="20"/>
  <c r="BB64" i="7"/>
  <c r="W110" i="7"/>
  <c r="AD109" i="20"/>
  <c r="BB110" i="7"/>
  <c r="X62" i="7"/>
  <c r="AF61" i="20"/>
  <c r="BC62" i="7"/>
  <c r="U88" i="20"/>
  <c r="AJ51" i="7"/>
  <c r="AK51" i="7" s="1"/>
  <c r="AP51" i="7" s="1"/>
  <c r="BA62" i="7"/>
  <c r="X84" i="7"/>
  <c r="AF83" i="20"/>
  <c r="BC84" i="7"/>
  <c r="W72" i="7"/>
  <c r="AD71" i="20"/>
  <c r="BB72" i="7"/>
  <c r="W78" i="7"/>
  <c r="BB78" i="7"/>
  <c r="AD77" i="20"/>
  <c r="X73" i="7"/>
  <c r="AF72" i="20"/>
  <c r="BC73" i="7"/>
  <c r="U59" i="20"/>
  <c r="X58" i="7"/>
  <c r="BC58" i="7"/>
  <c r="AF57" i="20"/>
  <c r="X64" i="7"/>
  <c r="AF63" i="20"/>
  <c r="BC64" i="7"/>
  <c r="W62" i="7"/>
  <c r="AD61" i="20"/>
  <c r="BB62" i="7"/>
  <c r="S98" i="7"/>
  <c r="AX98" i="7"/>
  <c r="U60" i="20"/>
  <c r="X132" i="7"/>
  <c r="W132" i="7"/>
  <c r="X145" i="7"/>
  <c r="W145" i="7"/>
  <c r="BE157" i="6"/>
  <c r="K157" i="7" s="1"/>
  <c r="V157" i="7" s="1"/>
  <c r="BE157" i="7"/>
  <c r="BD157" i="7" s="1"/>
  <c r="BA155" i="7"/>
  <c r="AU71" i="7"/>
  <c r="AW71" i="7"/>
  <c r="AY183" i="6"/>
  <c r="E183" i="7" s="1"/>
  <c r="BE183" i="7"/>
  <c r="BC122" i="6"/>
  <c r="I122" i="7" s="1"/>
  <c r="BA178" i="6"/>
  <c r="G178" i="7" s="1"/>
  <c r="BE122" i="6"/>
  <c r="K122" i="7" s="1"/>
  <c r="V122" i="7" s="1"/>
  <c r="AY125" i="6"/>
  <c r="E125" i="7" s="1"/>
  <c r="P125" i="7" s="1"/>
  <c r="BE125" i="7"/>
  <c r="BD178" i="6"/>
  <c r="J178" i="7" s="1"/>
  <c r="BA125" i="6"/>
  <c r="G125" i="7" s="1"/>
  <c r="AZ183" i="6"/>
  <c r="F183" i="7" s="1"/>
  <c r="Q183" i="7" s="1"/>
  <c r="BE178" i="7"/>
  <c r="BD178" i="7" s="1"/>
  <c r="BC183" i="6"/>
  <c r="I183" i="7" s="1"/>
  <c r="BD183" i="6"/>
  <c r="J183" i="7" s="1"/>
  <c r="BD125" i="6"/>
  <c r="J125" i="7" s="1"/>
  <c r="AZ125" i="6"/>
  <c r="F125" i="7" s="1"/>
  <c r="Q125" i="7" s="1"/>
  <c r="BA183" i="6"/>
  <c r="G183" i="7" s="1"/>
  <c r="R183" i="7" s="1"/>
  <c r="AY178" i="6"/>
  <c r="E178" i="7" s="1"/>
  <c r="P178" i="7" s="1"/>
  <c r="BB125" i="6"/>
  <c r="H125" i="7" s="1"/>
  <c r="S125" i="7" s="1"/>
  <c r="AM61" i="7"/>
  <c r="AX61" i="7"/>
  <c r="BD181" i="6"/>
  <c r="J181" i="7" s="1"/>
  <c r="BE122" i="7"/>
  <c r="BB122" i="6"/>
  <c r="H122" i="7" s="1"/>
  <c r="S122" i="7" s="1"/>
  <c r="S61" i="7"/>
  <c r="BC166" i="6"/>
  <c r="I166" i="7" s="1"/>
  <c r="T166" i="7" s="1"/>
  <c r="AJ64" i="7"/>
  <c r="AK64" i="7" s="1"/>
  <c r="AP64" i="7" s="1"/>
  <c r="BD71" i="7"/>
  <c r="AM64" i="7"/>
  <c r="AY152" i="7"/>
  <c r="AJ61" i="7"/>
  <c r="AK61" i="7" s="1"/>
  <c r="AP61" i="7" s="1"/>
  <c r="U104" i="7"/>
  <c r="AV152" i="7"/>
  <c r="AY122" i="6"/>
  <c r="E122" i="7" s="1"/>
  <c r="P122" i="7" s="1"/>
  <c r="BA122" i="6"/>
  <c r="G122" i="7" s="1"/>
  <c r="R122" i="7" s="1"/>
  <c r="AZ122" i="6"/>
  <c r="F122" i="7" s="1"/>
  <c r="AY181" i="6"/>
  <c r="E181" i="7" s="1"/>
  <c r="P181" i="7" s="1"/>
  <c r="BC157" i="6"/>
  <c r="I157" i="7" s="1"/>
  <c r="AY157" i="6"/>
  <c r="E157" i="7" s="1"/>
  <c r="AZ157" i="6"/>
  <c r="F157" i="7" s="1"/>
  <c r="Q157" i="7" s="1"/>
  <c r="AZ101" i="7"/>
  <c r="BA64" i="7"/>
  <c r="BB181" i="6"/>
  <c r="H181" i="7" s="1"/>
  <c r="BE181" i="7"/>
  <c r="BD181" i="7" s="1"/>
  <c r="Q3" i="7"/>
  <c r="BD64" i="7"/>
  <c r="AY64" i="7"/>
  <c r="AX64" i="7"/>
  <c r="AU64" i="7"/>
  <c r="BB157" i="6"/>
  <c r="H157" i="7" s="1"/>
  <c r="S157" i="7" s="1"/>
  <c r="U101" i="7"/>
  <c r="AZ64" i="7"/>
  <c r="BC125" i="6"/>
  <c r="I125" i="7" s="1"/>
  <c r="T125" i="7" s="1"/>
  <c r="AY104" i="7"/>
  <c r="BE178" i="6"/>
  <c r="K178" i="7" s="1"/>
  <c r="AV64" i="7"/>
  <c r="BB178" i="6"/>
  <c r="H178" i="7" s="1"/>
  <c r="AZ178" i="6"/>
  <c r="F178" i="7" s="1"/>
  <c r="AU3" i="7"/>
  <c r="AX118" i="7"/>
  <c r="BA160" i="7"/>
  <c r="AY108" i="7"/>
  <c r="BB171" i="6"/>
  <c r="H171" i="7" s="1"/>
  <c r="BC171" i="6"/>
  <c r="I171" i="7" s="1"/>
  <c r="T171" i="7" s="1"/>
  <c r="BA185" i="6"/>
  <c r="G185" i="7" s="1"/>
  <c r="R185" i="7" s="1"/>
  <c r="BC149" i="6"/>
  <c r="I149" i="7" s="1"/>
  <c r="BE171" i="6"/>
  <c r="K171" i="7" s="1"/>
  <c r="S149" i="7"/>
  <c r="AY171" i="6"/>
  <c r="E171" i="7" s="1"/>
  <c r="BD3" i="7"/>
  <c r="BA3" i="7"/>
  <c r="BA171" i="6"/>
  <c r="G171" i="7" s="1"/>
  <c r="AV3" i="7"/>
  <c r="AY149" i="6"/>
  <c r="E149" i="7" s="1"/>
  <c r="BE149" i="6"/>
  <c r="K149" i="7" s="1"/>
  <c r="BA118" i="7"/>
  <c r="AW3" i="7"/>
  <c r="BD80" i="7"/>
  <c r="AZ149" i="6"/>
  <c r="F149" i="7" s="1"/>
  <c r="AX3" i="7"/>
  <c r="Y80" i="7"/>
  <c r="BE149" i="7"/>
  <c r="AX149" i="7" s="1"/>
  <c r="AZ171" i="6"/>
  <c r="F171" i="7" s="1"/>
  <c r="Q171" i="7" s="1"/>
  <c r="BE171" i="7"/>
  <c r="AZ171" i="7" s="1"/>
  <c r="AZ118" i="7"/>
  <c r="U171" i="7"/>
  <c r="S173" i="7"/>
  <c r="AV118" i="7"/>
  <c r="BE150" i="7"/>
  <c r="AY150" i="7" s="1"/>
  <c r="BD55" i="7"/>
  <c r="AW64" i="7"/>
  <c r="AY71" i="7"/>
  <c r="BE161" i="7"/>
  <c r="BD161" i="7" s="1"/>
  <c r="BA149" i="6"/>
  <c r="G149" i="7" s="1"/>
  <c r="AY161" i="6"/>
  <c r="E161" i="7" s="1"/>
  <c r="P161" i="7" s="1"/>
  <c r="BA181" i="6"/>
  <c r="G181" i="7" s="1"/>
  <c r="R181" i="7" s="1"/>
  <c r="T108" i="7"/>
  <c r="AY152" i="6"/>
  <c r="E152" i="7" s="1"/>
  <c r="BE161" i="6"/>
  <c r="K161" i="7" s="1"/>
  <c r="BE152" i="6"/>
  <c r="K152" i="7" s="1"/>
  <c r="Y92" i="7"/>
  <c r="BB161" i="6"/>
  <c r="H161" i="7" s="1"/>
  <c r="BD122" i="6"/>
  <c r="J122" i="7" s="1"/>
  <c r="BC161" i="6"/>
  <c r="I161" i="7" s="1"/>
  <c r="BD149" i="6"/>
  <c r="J149" i="7" s="1"/>
  <c r="BA152" i="6"/>
  <c r="G152" i="7" s="1"/>
  <c r="BC114" i="6"/>
  <c r="I114" i="7" s="1"/>
  <c r="T114" i="7" s="1"/>
  <c r="AZ185" i="6"/>
  <c r="F185" i="7" s="1"/>
  <c r="Q185" i="7" s="1"/>
  <c r="AX90" i="7"/>
  <c r="S90" i="7"/>
  <c r="V90" i="7"/>
  <c r="BA90" i="7"/>
  <c r="AY90" i="7"/>
  <c r="T90" i="7"/>
  <c r="BC168" i="6"/>
  <c r="I168" i="7" s="1"/>
  <c r="T168" i="7" s="1"/>
  <c r="Y180" i="7"/>
  <c r="AV104" i="7"/>
  <c r="AS345" i="6"/>
  <c r="AS301" i="6"/>
  <c r="BC178" i="6"/>
  <c r="I178" i="7" s="1"/>
  <c r="BA105" i="7"/>
  <c r="BA114" i="6"/>
  <c r="G114" i="7" s="1"/>
  <c r="R114" i="7" s="1"/>
  <c r="BA166" i="6"/>
  <c r="G166" i="7" s="1"/>
  <c r="R166" i="7" s="1"/>
  <c r="BB136" i="6"/>
  <c r="H136" i="7" s="1"/>
  <c r="S136" i="7" s="1"/>
  <c r="AZ166" i="6"/>
  <c r="F166" i="7" s="1"/>
  <c r="AZ136" i="6"/>
  <c r="F136" i="7" s="1"/>
  <c r="Q136" i="7" s="1"/>
  <c r="BB166" i="6"/>
  <c r="H166" i="7" s="1"/>
  <c r="S166" i="7" s="1"/>
  <c r="BE136" i="6"/>
  <c r="K136" i="7" s="1"/>
  <c r="V136" i="7" s="1"/>
  <c r="BE166" i="6"/>
  <c r="K166" i="7" s="1"/>
  <c r="BD136" i="6"/>
  <c r="J136" i="7" s="1"/>
  <c r="BD166" i="6"/>
  <c r="J166" i="7" s="1"/>
  <c r="BE119" i="7"/>
  <c r="BC136" i="6"/>
  <c r="I136" i="7" s="1"/>
  <c r="T136" i="7" s="1"/>
  <c r="AY166" i="6"/>
  <c r="E166" i="7" s="1"/>
  <c r="AY136" i="6"/>
  <c r="E136" i="7" s="1"/>
  <c r="P136" i="7" s="1"/>
  <c r="BE166" i="7"/>
  <c r="BD114" i="6"/>
  <c r="J114" i="7" s="1"/>
  <c r="BB114" i="6"/>
  <c r="H114" i="7" s="1"/>
  <c r="S114" i="7" s="1"/>
  <c r="BD105" i="7"/>
  <c r="BE114" i="7"/>
  <c r="BD168" i="6"/>
  <c r="J168" i="7" s="1"/>
  <c r="AZ114" i="6"/>
  <c r="F114" i="7" s="1"/>
  <c r="Q114" i="7" s="1"/>
  <c r="AJ73" i="7"/>
  <c r="AK73" i="7" s="1"/>
  <c r="AP73" i="7" s="1"/>
  <c r="AQ73" i="7" s="1"/>
  <c r="BA150" i="6"/>
  <c r="G150" i="7" s="1"/>
  <c r="BB150" i="6"/>
  <c r="H150" i="7" s="1"/>
  <c r="BD150" i="6"/>
  <c r="J150" i="7" s="1"/>
  <c r="Y166" i="7"/>
  <c r="BE181" i="6"/>
  <c r="K181" i="7" s="1"/>
  <c r="BH150" i="6"/>
  <c r="N150" i="7" s="1"/>
  <c r="BH116" i="6"/>
  <c r="N116" i="7" s="1"/>
  <c r="AJ3" i="7"/>
  <c r="AK3" i="7" s="1"/>
  <c r="BD116" i="6"/>
  <c r="J116" i="7" s="1"/>
  <c r="BC181" i="6"/>
  <c r="I181" i="7" s="1"/>
  <c r="T181" i="7" s="1"/>
  <c r="AY150" i="6"/>
  <c r="E150" i="7" s="1"/>
  <c r="AY116" i="6"/>
  <c r="E116" i="7" s="1"/>
  <c r="BB116" i="6"/>
  <c r="H116" i="7" s="1"/>
  <c r="BD161" i="6"/>
  <c r="J161" i="7" s="1"/>
  <c r="BA161" i="6"/>
  <c r="G161" i="7" s="1"/>
  <c r="BA71" i="7"/>
  <c r="V71" i="7"/>
  <c r="AM89" i="7"/>
  <c r="AV105" i="7"/>
  <c r="AQ362" i="6"/>
  <c r="AZ161" i="6"/>
  <c r="F161" i="7" s="1"/>
  <c r="AZ170" i="6"/>
  <c r="F170" i="7" s="1"/>
  <c r="Q170" i="7" s="1"/>
  <c r="BC116" i="6"/>
  <c r="I116" i="7" s="1"/>
  <c r="BB155" i="6"/>
  <c r="H155" i="7" s="1"/>
  <c r="V116" i="7"/>
  <c r="N35" i="18"/>
  <c r="V35" i="18" s="1"/>
  <c r="BH114" i="6"/>
  <c r="N114" i="7" s="1"/>
  <c r="Y114" i="7" s="1"/>
  <c r="AJ107" i="7"/>
  <c r="AM108" i="7"/>
  <c r="AU368" i="6"/>
  <c r="AU297" i="6"/>
  <c r="T98" i="7"/>
  <c r="AY98" i="7"/>
  <c r="AJ104" i="7"/>
  <c r="AY177" i="6"/>
  <c r="E177" i="7" s="1"/>
  <c r="AJ108" i="7"/>
  <c r="AK108" i="7" s="1"/>
  <c r="AM107" i="7"/>
  <c r="AX108" i="7"/>
  <c r="AJ105" i="7"/>
  <c r="AK105" i="7" s="1"/>
  <c r="AV108" i="7"/>
  <c r="AM73" i="7"/>
  <c r="W73" i="7"/>
  <c r="AM71" i="7"/>
  <c r="W71" i="7"/>
  <c r="T3" i="7"/>
  <c r="AJ89" i="7"/>
  <c r="X89" i="7"/>
  <c r="AM84" i="7"/>
  <c r="W84" i="7"/>
  <c r="V114" i="7"/>
  <c r="AZ119" i="6"/>
  <c r="F119" i="7" s="1"/>
  <c r="BD119" i="6"/>
  <c r="J119" i="7" s="1"/>
  <c r="AY119" i="6"/>
  <c r="E119" i="7" s="1"/>
  <c r="BA146" i="6"/>
  <c r="G146" i="7" s="1"/>
  <c r="BC128" i="6"/>
  <c r="I128" i="7" s="1"/>
  <c r="AU347" i="6"/>
  <c r="V104" i="7"/>
  <c r="BD146" i="6"/>
  <c r="J146" i="7" s="1"/>
  <c r="BC146" i="6"/>
  <c r="I146" i="7" s="1"/>
  <c r="T146" i="7" s="1"/>
  <c r="BE128" i="6"/>
  <c r="K128" i="7" s="1"/>
  <c r="AO301" i="6"/>
  <c r="AJ71" i="7"/>
  <c r="AK71" i="7" s="1"/>
  <c r="BE168" i="7"/>
  <c r="BD168" i="7" s="1"/>
  <c r="BC123" i="6"/>
  <c r="I123" i="7" s="1"/>
  <c r="Y141" i="7"/>
  <c r="T185" i="7"/>
  <c r="AX105" i="7"/>
  <c r="S105" i="7"/>
  <c r="AJ84" i="7"/>
  <c r="R173" i="7"/>
  <c r="BE185" i="6"/>
  <c r="K185" i="7" s="1"/>
  <c r="BH119" i="6"/>
  <c r="N119" i="7" s="1"/>
  <c r="U108" i="7"/>
  <c r="AZ108" i="7"/>
  <c r="AU101" i="7"/>
  <c r="P101" i="7"/>
  <c r="AS305" i="6"/>
  <c r="BH120" i="6"/>
  <c r="N120" i="7" s="1"/>
  <c r="BD120" i="7" s="1"/>
  <c r="N118" i="7"/>
  <c r="Y118" i="7" s="1"/>
  <c r="BD98" i="7"/>
  <c r="Y98" i="7"/>
  <c r="AT332" i="6"/>
  <c r="R78" i="7"/>
  <c r="T105" i="7"/>
  <c r="AY105" i="7"/>
  <c r="AU105" i="7"/>
  <c r="P105" i="7"/>
  <c r="BE112" i="7"/>
  <c r="BD112" i="7" s="1"/>
  <c r="R101" i="7"/>
  <c r="V107" i="7"/>
  <c r="BA107" i="7"/>
  <c r="Q101" i="7"/>
  <c r="AV101" i="7"/>
  <c r="AY118" i="7"/>
  <c r="BA168" i="6"/>
  <c r="G168" i="7" s="1"/>
  <c r="BB174" i="6"/>
  <c r="H174" i="7" s="1"/>
  <c r="BC162" i="6"/>
  <c r="I162" i="7" s="1"/>
  <c r="AU294" i="6"/>
  <c r="AU373" i="6"/>
  <c r="AU286" i="6"/>
  <c r="S78" i="7"/>
  <c r="BE112" i="6"/>
  <c r="K112" i="7" s="1"/>
  <c r="AU304" i="6"/>
  <c r="AU343" i="6"/>
  <c r="AW101" i="7"/>
  <c r="AY101" i="7"/>
  <c r="T101" i="7"/>
  <c r="S101" i="7"/>
  <c r="AX101" i="7"/>
  <c r="AO336" i="6"/>
  <c r="BB168" i="6"/>
  <c r="H168" i="7" s="1"/>
  <c r="BD162" i="6"/>
  <c r="J162" i="7" s="1"/>
  <c r="AU307" i="6"/>
  <c r="AU317" i="6"/>
  <c r="AU359" i="6"/>
  <c r="AU302" i="6"/>
  <c r="V108" i="7"/>
  <c r="BA108" i="7"/>
  <c r="AO367" i="6"/>
  <c r="BE119" i="6"/>
  <c r="K119" i="7" s="1"/>
  <c r="BB185" i="6"/>
  <c r="H185" i="7" s="1"/>
  <c r="BE174" i="6"/>
  <c r="K174" i="7" s="1"/>
  <c r="BE162" i="7"/>
  <c r="BD162" i="7" s="1"/>
  <c r="AU346" i="6"/>
  <c r="AU320" i="6"/>
  <c r="U78" i="7"/>
  <c r="AM3" i="7"/>
  <c r="AY168" i="6"/>
  <c r="E168" i="7" s="1"/>
  <c r="BA112" i="6"/>
  <c r="G112" i="7" s="1"/>
  <c r="AU370" i="6"/>
  <c r="V101" i="7"/>
  <c r="BA101" i="7"/>
  <c r="AY3" i="7"/>
  <c r="BB119" i="6"/>
  <c r="H119" i="7" s="1"/>
  <c r="AW108" i="7"/>
  <c r="R108" i="7"/>
  <c r="P78" i="7"/>
  <c r="AZ105" i="7"/>
  <c r="U105" i="7"/>
  <c r="BE168" i="6"/>
  <c r="K168" i="7" s="1"/>
  <c r="BE185" i="7"/>
  <c r="Y95" i="7"/>
  <c r="P104" i="7"/>
  <c r="AU104" i="7"/>
  <c r="P108" i="7"/>
  <c r="AU108" i="7"/>
  <c r="T150" i="7"/>
  <c r="Y181" i="7"/>
  <c r="Y126" i="7"/>
  <c r="Y169" i="7"/>
  <c r="R113" i="7"/>
  <c r="T119" i="7"/>
  <c r="U156" i="7"/>
  <c r="AT288" i="6"/>
  <c r="AV55" i="7"/>
  <c r="AX55" i="7"/>
  <c r="BH113" i="6"/>
  <c r="N113" i="7" s="1"/>
  <c r="AU342" i="6"/>
  <c r="AU364" i="6"/>
  <c r="AU322" i="6"/>
  <c r="AT299" i="6"/>
  <c r="AU55" i="7"/>
  <c r="P55" i="7"/>
  <c r="BB177" i="6"/>
  <c r="H177" i="7" s="1"/>
  <c r="AU351" i="6"/>
  <c r="AU361" i="6"/>
  <c r="AU295" i="6"/>
  <c r="S60" i="7"/>
  <c r="AU338" i="6"/>
  <c r="AO341" i="6"/>
  <c r="AU298" i="6"/>
  <c r="AU296" i="6"/>
  <c r="BE113" i="6"/>
  <c r="K113" i="7" s="1"/>
  <c r="BE177" i="6"/>
  <c r="K177" i="7" s="1"/>
  <c r="V177" i="7" s="1"/>
  <c r="AZ177" i="6"/>
  <c r="F177" i="7" s="1"/>
  <c r="BB113" i="6"/>
  <c r="H113" i="7" s="1"/>
  <c r="AZ113" i="6"/>
  <c r="F113" i="7" s="1"/>
  <c r="BA162" i="6"/>
  <c r="G162" i="7" s="1"/>
  <c r="AY146" i="6"/>
  <c r="E146" i="7" s="1"/>
  <c r="BC113" i="6"/>
  <c r="I113" i="7" s="1"/>
  <c r="AU314" i="6"/>
  <c r="AT291" i="6"/>
  <c r="R55" i="7"/>
  <c r="AW55" i="7"/>
  <c r="BE146" i="7"/>
  <c r="AU371" i="6"/>
  <c r="AT351" i="6"/>
  <c r="AT315" i="6"/>
  <c r="AU90" i="7"/>
  <c r="P90" i="7"/>
  <c r="BA119" i="6"/>
  <c r="G119" i="7" s="1"/>
  <c r="AU288" i="6"/>
  <c r="AT306" i="6"/>
  <c r="BB156" i="6"/>
  <c r="H156" i="7" s="1"/>
  <c r="AT305" i="6"/>
  <c r="BA55" i="7"/>
  <c r="V55" i="7"/>
  <c r="BA156" i="6"/>
  <c r="G156" i="7" s="1"/>
  <c r="AU293" i="6"/>
  <c r="T55" i="7"/>
  <c r="AY55" i="7"/>
  <c r="AZ55" i="7"/>
  <c r="BE146" i="6"/>
  <c r="K146" i="7" s="1"/>
  <c r="AT361" i="6"/>
  <c r="AO340" i="6"/>
  <c r="BA157" i="6"/>
  <c r="G157" i="7" s="1"/>
  <c r="AZ146" i="6"/>
  <c r="F146" i="7" s="1"/>
  <c r="BE123" i="7"/>
  <c r="BD123" i="7" s="1"/>
  <c r="BD81" i="7"/>
  <c r="AU349" i="6"/>
  <c r="AT316" i="6"/>
  <c r="AT323" i="6"/>
  <c r="AZ94" i="6"/>
  <c r="F94" i="7" s="1"/>
  <c r="Q94" i="7" s="1"/>
  <c r="BF94" i="6"/>
  <c r="L94" i="7" s="1"/>
  <c r="BG94" i="6"/>
  <c r="M94" i="7" s="1"/>
  <c r="BH94" i="6"/>
  <c r="N94" i="7" s="1"/>
  <c r="BE148" i="6"/>
  <c r="K148" i="7" s="1"/>
  <c r="V148" i="7" s="1"/>
  <c r="BF148" i="6"/>
  <c r="L148" i="7" s="1"/>
  <c r="BG148" i="6"/>
  <c r="M148" i="7" s="1"/>
  <c r="BH148" i="6"/>
  <c r="N148" i="7" s="1"/>
  <c r="Y50" i="7"/>
  <c r="AJ50" i="7"/>
  <c r="AK50" i="7" s="1"/>
  <c r="BD50" i="7"/>
  <c r="AM50" i="7"/>
  <c r="BE121" i="6"/>
  <c r="K121" i="7" s="1"/>
  <c r="V121" i="7" s="1"/>
  <c r="BF121" i="6"/>
  <c r="L121" i="7" s="1"/>
  <c r="BG121" i="6"/>
  <c r="M121" i="7" s="1"/>
  <c r="BH121" i="6"/>
  <c r="N121" i="7" s="1"/>
  <c r="AW204" i="6"/>
  <c r="BH204" i="6" s="1"/>
  <c r="N204" i="7" s="1"/>
  <c r="Y68" i="7"/>
  <c r="Y110" i="7"/>
  <c r="BF27" i="6"/>
  <c r="L27" i="7" s="1"/>
  <c r="BG27" i="6"/>
  <c r="M27" i="7" s="1"/>
  <c r="BH27" i="6"/>
  <c r="N27" i="7" s="1"/>
  <c r="BE83" i="6"/>
  <c r="K83" i="7" s="1"/>
  <c r="V83" i="7" s="1"/>
  <c r="BF83" i="6"/>
  <c r="L83" i="7" s="1"/>
  <c r="BG83" i="6"/>
  <c r="M83" i="7" s="1"/>
  <c r="BH83" i="6"/>
  <c r="N83" i="7" s="1"/>
  <c r="AW192" i="6"/>
  <c r="BE192" i="7" s="1"/>
  <c r="Y23" i="7"/>
  <c r="Y45" i="7"/>
  <c r="BA53" i="6"/>
  <c r="G53" i="7" s="1"/>
  <c r="R53" i="7" s="1"/>
  <c r="BF53" i="6"/>
  <c r="L53" i="7" s="1"/>
  <c r="BG53" i="6"/>
  <c r="M53" i="7" s="1"/>
  <c r="BH53" i="6"/>
  <c r="N53" i="7" s="1"/>
  <c r="BF140" i="6"/>
  <c r="L140" i="7" s="1"/>
  <c r="BG140" i="6"/>
  <c r="M140" i="7" s="1"/>
  <c r="BH140" i="6"/>
  <c r="N140" i="7" s="1"/>
  <c r="AW207" i="6"/>
  <c r="BH207" i="6" s="1"/>
  <c r="N207" i="7" s="1"/>
  <c r="Y76" i="7"/>
  <c r="Y58" i="7"/>
  <c r="BE70" i="6"/>
  <c r="K70" i="7" s="1"/>
  <c r="V70" i="7" s="1"/>
  <c r="BG70" i="6"/>
  <c r="M70" i="7" s="1"/>
  <c r="BF70" i="6"/>
  <c r="L70" i="7" s="1"/>
  <c r="BH70" i="6"/>
  <c r="N70" i="7" s="1"/>
  <c r="AW210" i="6"/>
  <c r="BH210" i="6" s="1"/>
  <c r="N210" i="7" s="1"/>
  <c r="BE34" i="6"/>
  <c r="K34" i="7" s="1"/>
  <c r="V34" i="7" s="1"/>
  <c r="BG34" i="6"/>
  <c r="M34" i="7" s="1"/>
  <c r="BF34" i="6"/>
  <c r="L34" i="7" s="1"/>
  <c r="BH34" i="6"/>
  <c r="N34" i="7" s="1"/>
  <c r="BA66" i="6"/>
  <c r="G66" i="7" s="1"/>
  <c r="R66" i="7" s="1"/>
  <c r="BG66" i="6"/>
  <c r="M66" i="7" s="1"/>
  <c r="BF66" i="6"/>
  <c r="L66" i="7" s="1"/>
  <c r="BH66" i="6"/>
  <c r="N66" i="7" s="1"/>
  <c r="BC65" i="6"/>
  <c r="I65" i="7" s="1"/>
  <c r="BG65" i="6"/>
  <c r="M65" i="7" s="1"/>
  <c r="BF65" i="6"/>
  <c r="L65" i="7" s="1"/>
  <c r="BH65" i="6"/>
  <c r="N65" i="7" s="1"/>
  <c r="AH160" i="20" s="1"/>
  <c r="BE54" i="6"/>
  <c r="K54" i="7" s="1"/>
  <c r="V54" i="7" s="1"/>
  <c r="BG54" i="6"/>
  <c r="M54" i="7" s="1"/>
  <c r="BF54" i="6"/>
  <c r="L54" i="7" s="1"/>
  <c r="BH54" i="6"/>
  <c r="N54" i="7" s="1"/>
  <c r="BE32" i="6"/>
  <c r="K32" i="7" s="1"/>
  <c r="V32" i="7" s="1"/>
  <c r="BG32" i="6"/>
  <c r="M32" i="7" s="1"/>
  <c r="BF32" i="6"/>
  <c r="L32" i="7" s="1"/>
  <c r="BH32" i="6"/>
  <c r="N32" i="7" s="1"/>
  <c r="BE144" i="6"/>
  <c r="K144" i="7" s="1"/>
  <c r="V144" i="7" s="1"/>
  <c r="BF144" i="6"/>
  <c r="L144" i="7" s="1"/>
  <c r="BG144" i="6"/>
  <c r="M144" i="7" s="1"/>
  <c r="BH144" i="6"/>
  <c r="N144" i="7" s="1"/>
  <c r="Y22" i="7"/>
  <c r="AZ93" i="6"/>
  <c r="F93" i="7" s="1"/>
  <c r="Q93" i="7" s="1"/>
  <c r="BF93" i="6"/>
  <c r="L93" i="7" s="1"/>
  <c r="BG93" i="6"/>
  <c r="M93" i="7" s="1"/>
  <c r="BH93" i="6"/>
  <c r="N93" i="7" s="1"/>
  <c r="BE39" i="6"/>
  <c r="K39" i="7" s="1"/>
  <c r="V39" i="7" s="1"/>
  <c r="BF39" i="6"/>
  <c r="L39" i="7" s="1"/>
  <c r="BG39" i="6"/>
  <c r="M39" i="7" s="1"/>
  <c r="BH39" i="6"/>
  <c r="N39" i="7" s="1"/>
  <c r="Y96" i="7"/>
  <c r="Y35" i="7"/>
  <c r="BA129" i="6"/>
  <c r="G129" i="7" s="1"/>
  <c r="BF129" i="6"/>
  <c r="L129" i="7" s="1"/>
  <c r="BG129" i="6"/>
  <c r="M129" i="7" s="1"/>
  <c r="BH129" i="6"/>
  <c r="N129" i="7" s="1"/>
  <c r="BF138" i="6"/>
  <c r="L138" i="7" s="1"/>
  <c r="BG138" i="6"/>
  <c r="M138" i="7" s="1"/>
  <c r="BH138" i="6"/>
  <c r="N138" i="7" s="1"/>
  <c r="BE77" i="6"/>
  <c r="K77" i="7" s="1"/>
  <c r="V77" i="7" s="1"/>
  <c r="BF77" i="6"/>
  <c r="L77" i="7" s="1"/>
  <c r="BG77" i="6"/>
  <c r="M77" i="7" s="1"/>
  <c r="BH77" i="6"/>
  <c r="N77" i="7" s="1"/>
  <c r="Y87" i="7"/>
  <c r="BE86" i="6"/>
  <c r="K86" i="7" s="1"/>
  <c r="BG86" i="6"/>
  <c r="M86" i="7" s="1"/>
  <c r="BF86" i="6"/>
  <c r="L86" i="7" s="1"/>
  <c r="BH86" i="6"/>
  <c r="N86" i="7" s="1"/>
  <c r="Y6" i="7"/>
  <c r="BF172" i="6"/>
  <c r="L172" i="7" s="1"/>
  <c r="BG172" i="6"/>
  <c r="M172" i="7" s="1"/>
  <c r="U88" i="7"/>
  <c r="AZ88" i="7"/>
  <c r="AX81" i="7"/>
  <c r="S81" i="7"/>
  <c r="BF176" i="6"/>
  <c r="L176" i="7" s="1"/>
  <c r="BE176" i="6"/>
  <c r="K176" i="7" s="1"/>
  <c r="AY176" i="6"/>
  <c r="E176" i="7" s="1"/>
  <c r="AZ176" i="6"/>
  <c r="F176" i="7" s="1"/>
  <c r="BG176" i="6"/>
  <c r="M176" i="7" s="1"/>
  <c r="BE176" i="7"/>
  <c r="BB176" i="6"/>
  <c r="H176" i="7" s="1"/>
  <c r="BA176" i="6"/>
  <c r="G176" i="7" s="1"/>
  <c r="BD176" i="6"/>
  <c r="J176" i="7" s="1"/>
  <c r="BC176" i="6"/>
  <c r="I176" i="7" s="1"/>
  <c r="BF156" i="6"/>
  <c r="L156" i="7" s="1"/>
  <c r="BG156" i="6"/>
  <c r="M156" i="7" s="1"/>
  <c r="AZ156" i="6"/>
  <c r="F156" i="7" s="1"/>
  <c r="BD164" i="6"/>
  <c r="J164" i="7" s="1"/>
  <c r="BF164" i="6"/>
  <c r="L164" i="7" s="1"/>
  <c r="BB164" i="6"/>
  <c r="H164" i="7" s="1"/>
  <c r="BE164" i="6"/>
  <c r="K164" i="7" s="1"/>
  <c r="BG164" i="6"/>
  <c r="M164" i="7" s="1"/>
  <c r="BA164" i="6"/>
  <c r="G164" i="7" s="1"/>
  <c r="AZ164" i="6"/>
  <c r="F164" i="7" s="1"/>
  <c r="AY164" i="6"/>
  <c r="E164" i="7" s="1"/>
  <c r="AZ133" i="6"/>
  <c r="F133" i="7" s="1"/>
  <c r="BF133" i="6"/>
  <c r="L133" i="7" s="1"/>
  <c r="BG133" i="6"/>
  <c r="M133" i="7" s="1"/>
  <c r="BD133" i="6"/>
  <c r="J133" i="7" s="1"/>
  <c r="BE133" i="7"/>
  <c r="BC133" i="6"/>
  <c r="I133" i="7" s="1"/>
  <c r="BA133" i="6"/>
  <c r="G133" i="7" s="1"/>
  <c r="BE133" i="6"/>
  <c r="K133" i="7" s="1"/>
  <c r="AY133" i="6"/>
  <c r="E133" i="7" s="1"/>
  <c r="BB133" i="6"/>
  <c r="H133" i="7" s="1"/>
  <c r="AW104" i="7"/>
  <c r="AM104" i="7"/>
  <c r="R104" i="7"/>
  <c r="AU353" i="6"/>
  <c r="AU291" i="6"/>
  <c r="AU313" i="6"/>
  <c r="AU372" i="6"/>
  <c r="BF124" i="6"/>
  <c r="L124" i="7" s="1"/>
  <c r="BG124" i="6"/>
  <c r="M124" i="7" s="1"/>
  <c r="BC124" i="6"/>
  <c r="I124" i="7" s="1"/>
  <c r="BB124" i="6"/>
  <c r="H124" i="7" s="1"/>
  <c r="BD124" i="6"/>
  <c r="J124" i="7" s="1"/>
  <c r="BE124" i="7"/>
  <c r="AY124" i="6"/>
  <c r="E124" i="7" s="1"/>
  <c r="BA124" i="6"/>
  <c r="G124" i="7" s="1"/>
  <c r="AZ124" i="6"/>
  <c r="F124" i="7" s="1"/>
  <c r="AU72" i="7"/>
  <c r="P72" i="7"/>
  <c r="AJ72" i="7"/>
  <c r="AK72" i="7" s="1"/>
  <c r="AM72" i="7"/>
  <c r="BF185" i="6"/>
  <c r="L185" i="7" s="1"/>
  <c r="BG185" i="6"/>
  <c r="M185" i="7" s="1"/>
  <c r="BD185" i="6"/>
  <c r="J185" i="7" s="1"/>
  <c r="AY185" i="6"/>
  <c r="E185" i="7" s="1"/>
  <c r="S57" i="7"/>
  <c r="AX57" i="7"/>
  <c r="V109" i="7"/>
  <c r="BA109" i="7"/>
  <c r="Q106" i="7"/>
  <c r="AV106" i="7"/>
  <c r="AT314" i="6"/>
  <c r="AT319" i="6"/>
  <c r="AT373" i="6"/>
  <c r="AT343" i="6"/>
  <c r="AT348" i="6"/>
  <c r="S76" i="7"/>
  <c r="AX76" i="7"/>
  <c r="AW206" i="6"/>
  <c r="BH206" i="6" s="1"/>
  <c r="N206" i="7" s="1"/>
  <c r="AW195" i="6"/>
  <c r="BH195" i="6" s="1"/>
  <c r="N195" i="7" s="1"/>
  <c r="AU97" i="7"/>
  <c r="P97" i="7"/>
  <c r="AJ97" i="7"/>
  <c r="AK97" i="7" s="1"/>
  <c r="AM97" i="7"/>
  <c r="Q88" i="7"/>
  <c r="AV88" i="7"/>
  <c r="AZ6" i="6"/>
  <c r="F6" i="7" s="1"/>
  <c r="BC6" i="6"/>
  <c r="I6" i="7" s="1"/>
  <c r="AY6" i="6"/>
  <c r="E6" i="7" s="1"/>
  <c r="BD6" i="6"/>
  <c r="J6" i="7" s="1"/>
  <c r="BE6" i="6"/>
  <c r="K6" i="7" s="1"/>
  <c r="BB6" i="6"/>
  <c r="H6" i="7" s="1"/>
  <c r="BG6" i="6"/>
  <c r="M6" i="7" s="1"/>
  <c r="BE6" i="7"/>
  <c r="BD6" i="7" s="1"/>
  <c r="BA6" i="6"/>
  <c r="G6" i="7" s="1"/>
  <c r="BF6" i="6"/>
  <c r="L6" i="7" s="1"/>
  <c r="Y33" i="7"/>
  <c r="Y24" i="7"/>
  <c r="BF157" i="6"/>
  <c r="L157" i="7" s="1"/>
  <c r="BG157" i="6"/>
  <c r="M157" i="7" s="1"/>
  <c r="AU311" i="6"/>
  <c r="AX72" i="7"/>
  <c r="S72" i="7"/>
  <c r="S109" i="7"/>
  <c r="AX109" i="7"/>
  <c r="BG20" i="6"/>
  <c r="M20" i="7" s="1"/>
  <c r="BF20" i="6"/>
  <c r="L20" i="7" s="1"/>
  <c r="BB20" i="6"/>
  <c r="H20" i="7" s="1"/>
  <c r="BA20" i="6"/>
  <c r="G20" i="7" s="1"/>
  <c r="BE20" i="6"/>
  <c r="K20" i="7" s="1"/>
  <c r="BD20" i="6"/>
  <c r="J20" i="7" s="1"/>
  <c r="AZ20" i="6"/>
  <c r="F20" i="7" s="1"/>
  <c r="BE20" i="7"/>
  <c r="BC20" i="6"/>
  <c r="I20" i="7" s="1"/>
  <c r="AY20" i="6"/>
  <c r="E20" i="7" s="1"/>
  <c r="BE10" i="7"/>
  <c r="BE10" i="6"/>
  <c r="K10" i="7" s="1"/>
  <c r="BB10" i="6"/>
  <c r="H10" i="7" s="1"/>
  <c r="AZ10" i="6"/>
  <c r="F10" i="7" s="1"/>
  <c r="BG10" i="6"/>
  <c r="M10" i="7" s="1"/>
  <c r="BF10" i="6"/>
  <c r="L10" i="7" s="1"/>
  <c r="AY10" i="6"/>
  <c r="E10" i="7" s="1"/>
  <c r="BD10" i="6"/>
  <c r="J10" i="7" s="1"/>
  <c r="BC10" i="6"/>
  <c r="I10" i="7" s="1"/>
  <c r="BA10" i="6"/>
  <c r="G10" i="7" s="1"/>
  <c r="U106" i="7"/>
  <c r="AZ106" i="7"/>
  <c r="AU103" i="7"/>
  <c r="P103" i="7"/>
  <c r="AM103" i="7"/>
  <c r="AJ103" i="7"/>
  <c r="AK103" i="7" s="1"/>
  <c r="AT364" i="6"/>
  <c r="AT300" i="6"/>
  <c r="AT368" i="6"/>
  <c r="AT338" i="6"/>
  <c r="BC4" i="6"/>
  <c r="I4" i="7" s="1"/>
  <c r="AY4" i="6"/>
  <c r="E4" i="7" s="1"/>
  <c r="BD4" i="6"/>
  <c r="J4" i="7" s="1"/>
  <c r="AZ4" i="6"/>
  <c r="F4" i="7" s="1"/>
  <c r="BE4" i="7"/>
  <c r="BD4" i="7" s="1"/>
  <c r="BB4" i="6"/>
  <c r="H4" i="7" s="1"/>
  <c r="BA4" i="6"/>
  <c r="G4" i="7" s="1"/>
  <c r="BF4" i="6"/>
  <c r="L4" i="7" s="1"/>
  <c r="BE4" i="6"/>
  <c r="K4" i="7" s="1"/>
  <c r="BG4" i="6"/>
  <c r="M4" i="7" s="1"/>
  <c r="Q76" i="7"/>
  <c r="AV76" i="7"/>
  <c r="BF183" i="6"/>
  <c r="L183" i="7" s="1"/>
  <c r="BG183" i="6"/>
  <c r="M183" i="7" s="1"/>
  <c r="BF117" i="6"/>
  <c r="L117" i="7" s="1"/>
  <c r="BG117" i="6"/>
  <c r="M117" i="7" s="1"/>
  <c r="AJ422" i="6"/>
  <c r="AJ406" i="6"/>
  <c r="AJ390" i="6"/>
  <c r="AJ421" i="6"/>
  <c r="AJ405" i="6"/>
  <c r="AJ389" i="6"/>
  <c r="AJ419" i="6"/>
  <c r="AJ403" i="6"/>
  <c r="AJ387" i="6"/>
  <c r="AJ425" i="6"/>
  <c r="AJ404" i="6"/>
  <c r="AJ384" i="6"/>
  <c r="AJ424" i="6"/>
  <c r="AJ402" i="6"/>
  <c r="AJ383" i="6"/>
  <c r="AJ423" i="6"/>
  <c r="AJ401" i="6"/>
  <c r="AJ382" i="6"/>
  <c r="AJ420" i="6"/>
  <c r="AJ400" i="6"/>
  <c r="AJ381" i="6"/>
  <c r="AJ418" i="6"/>
  <c r="AJ399" i="6"/>
  <c r="AJ380" i="6"/>
  <c r="AJ417" i="6"/>
  <c r="AJ398" i="6"/>
  <c r="AJ379" i="6"/>
  <c r="AJ416" i="6"/>
  <c r="AJ397" i="6"/>
  <c r="AJ378" i="6"/>
  <c r="AJ434" i="6"/>
  <c r="AJ415" i="6"/>
  <c r="AJ396" i="6"/>
  <c r="AJ377" i="6"/>
  <c r="AJ433" i="6"/>
  <c r="AJ414" i="6"/>
  <c r="AJ395" i="6"/>
  <c r="AJ429" i="6"/>
  <c r="AJ410" i="6"/>
  <c r="AJ391" i="6"/>
  <c r="AJ427" i="6"/>
  <c r="AJ426" i="6"/>
  <c r="AJ413" i="6"/>
  <c r="AJ428" i="6"/>
  <c r="AJ412" i="6"/>
  <c r="AJ411" i="6"/>
  <c r="AJ409" i="6"/>
  <c r="AJ408" i="6"/>
  <c r="AJ431" i="6"/>
  <c r="AJ407" i="6"/>
  <c r="AJ385" i="6"/>
  <c r="AJ394" i="6"/>
  <c r="AJ393" i="6"/>
  <c r="AJ430" i="6"/>
  <c r="AJ392" i="6"/>
  <c r="AJ388" i="6"/>
  <c r="AJ432" i="6"/>
  <c r="AJ386" i="6"/>
  <c r="BF153" i="6"/>
  <c r="L153" i="7" s="1"/>
  <c r="BG153" i="6"/>
  <c r="M153" i="7" s="1"/>
  <c r="BF158" i="6"/>
  <c r="L158" i="7" s="1"/>
  <c r="BG158" i="6"/>
  <c r="M158" i="7" s="1"/>
  <c r="AW198" i="6"/>
  <c r="BH198" i="6" s="1"/>
  <c r="N198" i="7" s="1"/>
  <c r="BG31" i="6"/>
  <c r="M31" i="7" s="1"/>
  <c r="BE31" i="7"/>
  <c r="AY31" i="6"/>
  <c r="E31" i="7" s="1"/>
  <c r="BA31" i="6"/>
  <c r="G31" i="7" s="1"/>
  <c r="BD31" i="6"/>
  <c r="J31" i="7" s="1"/>
  <c r="BC31" i="6"/>
  <c r="I31" i="7" s="1"/>
  <c r="BB31" i="6"/>
  <c r="H31" i="7" s="1"/>
  <c r="AZ31" i="6"/>
  <c r="F31" i="7" s="1"/>
  <c r="BE31" i="6"/>
  <c r="K31" i="7" s="1"/>
  <c r="BF31" i="6"/>
  <c r="L31" i="7" s="1"/>
  <c r="Q97" i="7"/>
  <c r="AV97" i="7"/>
  <c r="AX88" i="7"/>
  <c r="S88" i="7"/>
  <c r="AW81" i="7"/>
  <c r="R81" i="7"/>
  <c r="BG38" i="6"/>
  <c r="M38" i="7" s="1"/>
  <c r="BE38" i="7"/>
  <c r="BD38" i="7" s="1"/>
  <c r="AZ38" i="6"/>
  <c r="F38" i="7" s="1"/>
  <c r="BC38" i="6"/>
  <c r="I38" i="7" s="1"/>
  <c r="BB38" i="6"/>
  <c r="H38" i="7" s="1"/>
  <c r="BD38" i="6"/>
  <c r="J38" i="7" s="1"/>
  <c r="BE38" i="6"/>
  <c r="K38" i="7" s="1"/>
  <c r="BA38" i="6"/>
  <c r="G38" i="7" s="1"/>
  <c r="BF38" i="6"/>
  <c r="L38" i="7" s="1"/>
  <c r="AY38" i="6"/>
  <c r="E38" i="7" s="1"/>
  <c r="BE33" i="6"/>
  <c r="K33" i="7" s="1"/>
  <c r="BE33" i="7"/>
  <c r="BD33" i="7" s="1"/>
  <c r="AY33" i="6"/>
  <c r="E33" i="7" s="1"/>
  <c r="BC33" i="6"/>
  <c r="I33" i="7" s="1"/>
  <c r="BB33" i="6"/>
  <c r="H33" i="7" s="1"/>
  <c r="BF33" i="6"/>
  <c r="L33" i="7" s="1"/>
  <c r="BA33" i="6"/>
  <c r="G33" i="7" s="1"/>
  <c r="AZ33" i="6"/>
  <c r="F33" i="7" s="1"/>
  <c r="BG33" i="6"/>
  <c r="M33" i="7" s="1"/>
  <c r="BD33" i="6"/>
  <c r="J33" i="7" s="1"/>
  <c r="BD24" i="6"/>
  <c r="J24" i="7" s="1"/>
  <c r="BE24" i="7"/>
  <c r="BD24" i="7" s="1"/>
  <c r="AZ24" i="6"/>
  <c r="F24" i="7" s="1"/>
  <c r="BC24" i="6"/>
  <c r="I24" i="7" s="1"/>
  <c r="BE24" i="6"/>
  <c r="K24" i="7" s="1"/>
  <c r="AY24" i="6"/>
  <c r="E24" i="7" s="1"/>
  <c r="BA24" i="6"/>
  <c r="G24" i="7" s="1"/>
  <c r="BB24" i="6"/>
  <c r="H24" i="7" s="1"/>
  <c r="BF24" i="6"/>
  <c r="L24" i="7" s="1"/>
  <c r="BG24" i="6"/>
  <c r="M24" i="7" s="1"/>
  <c r="BF49" i="6"/>
  <c r="L49" i="7" s="1"/>
  <c r="BG49" i="6"/>
  <c r="M49" i="7" s="1"/>
  <c r="AY49" i="6"/>
  <c r="E49" i="7" s="1"/>
  <c r="BB49" i="6"/>
  <c r="H49" i="7" s="1"/>
  <c r="BD49" i="6"/>
  <c r="J49" i="7" s="1"/>
  <c r="BE49" i="6"/>
  <c r="K49" i="7" s="1"/>
  <c r="BE49" i="7"/>
  <c r="BA49" i="6"/>
  <c r="G49" i="7" s="1"/>
  <c r="AZ49" i="6"/>
  <c r="F49" i="7" s="1"/>
  <c r="BC49" i="6"/>
  <c r="I49" i="7" s="1"/>
  <c r="BC28" i="6"/>
  <c r="I28" i="7" s="1"/>
  <c r="BF28" i="6"/>
  <c r="L28" i="7" s="1"/>
  <c r="BG28" i="6"/>
  <c r="M28" i="7" s="1"/>
  <c r="AY28" i="6"/>
  <c r="E28" i="7" s="1"/>
  <c r="BE28" i="7"/>
  <c r="AZ28" i="6"/>
  <c r="F28" i="7" s="1"/>
  <c r="BD28" i="6"/>
  <c r="J28" i="7" s="1"/>
  <c r="BE28" i="6"/>
  <c r="K28" i="7" s="1"/>
  <c r="BB28" i="6"/>
  <c r="H28" i="7" s="1"/>
  <c r="BA28" i="6"/>
  <c r="G28" i="7" s="1"/>
  <c r="AU350" i="6"/>
  <c r="BF123" i="6"/>
  <c r="L123" i="7" s="1"/>
  <c r="BG123" i="6"/>
  <c r="M123" i="7" s="1"/>
  <c r="BE123" i="6"/>
  <c r="K123" i="7" s="1"/>
  <c r="BD123" i="6"/>
  <c r="J123" i="7" s="1"/>
  <c r="AY123" i="6"/>
  <c r="E123" i="7" s="1"/>
  <c r="BB123" i="6"/>
  <c r="H123" i="7" s="1"/>
  <c r="BA123" i="6"/>
  <c r="G123" i="7" s="1"/>
  <c r="AZ123" i="6"/>
  <c r="F123" i="7" s="1"/>
  <c r="AY89" i="7"/>
  <c r="T89" i="7"/>
  <c r="AY72" i="7"/>
  <c r="T72" i="7"/>
  <c r="AY57" i="7"/>
  <c r="T57" i="7"/>
  <c r="BF169" i="6"/>
  <c r="L169" i="7" s="1"/>
  <c r="BG169" i="6"/>
  <c r="M169" i="7" s="1"/>
  <c r="BC169" i="6"/>
  <c r="I169" i="7" s="1"/>
  <c r="AY169" i="6"/>
  <c r="E169" i="7" s="1"/>
  <c r="BE169" i="7"/>
  <c r="BD169" i="7" s="1"/>
  <c r="AZ169" i="6"/>
  <c r="F169" i="7" s="1"/>
  <c r="BE169" i="6"/>
  <c r="K169" i="7" s="1"/>
  <c r="BB169" i="6"/>
  <c r="H169" i="7" s="1"/>
  <c r="BD169" i="6"/>
  <c r="J169" i="7" s="1"/>
  <c r="BA169" i="6"/>
  <c r="G169" i="7" s="1"/>
  <c r="Y99" i="7"/>
  <c r="T102" i="7"/>
  <c r="AW60" i="7"/>
  <c r="R60" i="7"/>
  <c r="Q109" i="7"/>
  <c r="AV109" i="7"/>
  <c r="BH20" i="6"/>
  <c r="N20" i="7" s="1"/>
  <c r="V106" i="7"/>
  <c r="BA106" i="7"/>
  <c r="AT362" i="6"/>
  <c r="AT376" i="6"/>
  <c r="AT286" i="6"/>
  <c r="AT287" i="6"/>
  <c r="AW76" i="7"/>
  <c r="R76" i="7"/>
  <c r="BF173" i="6"/>
  <c r="L173" i="7" s="1"/>
  <c r="BG173" i="6"/>
  <c r="M173" i="7" s="1"/>
  <c r="BE173" i="7"/>
  <c r="BE173" i="6"/>
  <c r="K173" i="7" s="1"/>
  <c r="AZ173" i="6"/>
  <c r="F173" i="7" s="1"/>
  <c r="AW211" i="6"/>
  <c r="BH211" i="6" s="1"/>
  <c r="N211" i="7" s="1"/>
  <c r="AW190" i="6"/>
  <c r="BH190" i="6" s="1"/>
  <c r="N190" i="7" s="1"/>
  <c r="BF184" i="6"/>
  <c r="BG184" i="6"/>
  <c r="X424" i="6"/>
  <c r="X408" i="6"/>
  <c r="X392" i="6"/>
  <c r="X391" i="6"/>
  <c r="X423" i="6"/>
  <c r="X407" i="6"/>
  <c r="X421" i="6"/>
  <c r="X405" i="6"/>
  <c r="X389" i="6"/>
  <c r="X420" i="6"/>
  <c r="X404" i="6"/>
  <c r="X388" i="6"/>
  <c r="X419" i="6"/>
  <c r="X426" i="6"/>
  <c r="X401" i="6"/>
  <c r="X381" i="6"/>
  <c r="X411" i="6"/>
  <c r="X409" i="6"/>
  <c r="X425" i="6"/>
  <c r="X400" i="6"/>
  <c r="X380" i="6"/>
  <c r="X422" i="6"/>
  <c r="X399" i="6"/>
  <c r="X379" i="6"/>
  <c r="X418" i="6"/>
  <c r="X398" i="6"/>
  <c r="X378" i="6"/>
  <c r="X417" i="6"/>
  <c r="X397" i="6"/>
  <c r="X377" i="6"/>
  <c r="X412" i="6"/>
  <c r="X429" i="6"/>
  <c r="X416" i="6"/>
  <c r="X396" i="6"/>
  <c r="X390" i="6"/>
  <c r="X387" i="6"/>
  <c r="X382" i="6"/>
  <c r="X415" i="6"/>
  <c r="X395" i="6"/>
  <c r="X432" i="6"/>
  <c r="X427" i="6"/>
  <c r="X414" i="6"/>
  <c r="X394" i="6"/>
  <c r="X384" i="6"/>
  <c r="X403" i="6"/>
  <c r="X434" i="6"/>
  <c r="X413" i="6"/>
  <c r="X393" i="6"/>
  <c r="X430" i="6"/>
  <c r="X402" i="6"/>
  <c r="X433" i="6"/>
  <c r="X406" i="6"/>
  <c r="X431" i="6"/>
  <c r="X410" i="6"/>
  <c r="X386" i="6"/>
  <c r="X383" i="6"/>
  <c r="X385" i="6"/>
  <c r="X428" i="6"/>
  <c r="BF167" i="6"/>
  <c r="L167" i="7" s="1"/>
  <c r="BG167" i="6"/>
  <c r="M167" i="7" s="1"/>
  <c r="BH31" i="6"/>
  <c r="N31" i="7" s="1"/>
  <c r="AW97" i="7"/>
  <c r="R97" i="7"/>
  <c r="T88" i="7"/>
  <c r="AY88" i="7"/>
  <c r="BA81" i="7"/>
  <c r="V81" i="7"/>
  <c r="BH49" i="6"/>
  <c r="N49" i="7" s="1"/>
  <c r="BH28" i="6"/>
  <c r="N28" i="7" s="1"/>
  <c r="Y104" i="7"/>
  <c r="AU315" i="6"/>
  <c r="V72" i="7"/>
  <c r="BA72" i="7"/>
  <c r="AV67" i="7"/>
  <c r="Q67" i="7"/>
  <c r="V57" i="7"/>
  <c r="BA57" i="7"/>
  <c r="AY60" i="7"/>
  <c r="T60" i="7"/>
  <c r="Y106" i="7"/>
  <c r="BE44" i="7"/>
  <c r="BD44" i="7" s="1"/>
  <c r="AZ44" i="6"/>
  <c r="F44" i="7" s="1"/>
  <c r="BA44" i="6"/>
  <c r="G44" i="7" s="1"/>
  <c r="BB44" i="6"/>
  <c r="H44" i="7" s="1"/>
  <c r="AY44" i="6"/>
  <c r="E44" i="7" s="1"/>
  <c r="BD44" i="6"/>
  <c r="J44" i="7" s="1"/>
  <c r="BC44" i="6"/>
  <c r="I44" i="7" s="1"/>
  <c r="BE44" i="6"/>
  <c r="K44" i="7" s="1"/>
  <c r="BF44" i="6"/>
  <c r="L44" i="7" s="1"/>
  <c r="BG44" i="6"/>
  <c r="M44" i="7" s="1"/>
  <c r="AT360" i="6"/>
  <c r="AT375" i="6"/>
  <c r="AT325" i="6"/>
  <c r="AT354" i="6"/>
  <c r="W434" i="6"/>
  <c r="W418" i="6"/>
  <c r="W404" i="6"/>
  <c r="W398" i="6"/>
  <c r="W407" i="6"/>
  <c r="W393" i="6"/>
  <c r="W387" i="6"/>
  <c r="W408" i="6"/>
  <c r="W405" i="6"/>
  <c r="W429" i="6"/>
  <c r="W390" i="6"/>
  <c r="W399" i="6"/>
  <c r="W386" i="6"/>
  <c r="W396" i="6"/>
  <c r="W432" i="6"/>
  <c r="W415" i="6"/>
  <c r="W391" i="6"/>
  <c r="W419" i="6"/>
  <c r="W383" i="6"/>
  <c r="W416" i="6"/>
  <c r="W411" i="6"/>
  <c r="W395" i="6"/>
  <c r="W382" i="6"/>
  <c r="W392" i="6"/>
  <c r="W400" i="6"/>
  <c r="W397" i="6"/>
  <c r="W431" i="6"/>
  <c r="W377" i="6"/>
  <c r="W427" i="6"/>
  <c r="W409" i="6"/>
  <c r="W430" i="6"/>
  <c r="W414" i="6"/>
  <c r="W378" i="6"/>
  <c r="W388" i="6"/>
  <c r="W433" i="6"/>
  <c r="W381" i="6"/>
  <c r="W389" i="6"/>
  <c r="W394" i="6"/>
  <c r="W402" i="6"/>
  <c r="W410" i="6"/>
  <c r="W384" i="6"/>
  <c r="W417" i="6"/>
  <c r="W423" i="6"/>
  <c r="W385" i="6"/>
  <c r="W420" i="6"/>
  <c r="W422" i="6"/>
  <c r="W426" i="6"/>
  <c r="W424" i="6"/>
  <c r="W428" i="6"/>
  <c r="W412" i="6"/>
  <c r="W421" i="6"/>
  <c r="W401" i="6"/>
  <c r="W380" i="6"/>
  <c r="W413" i="6"/>
  <c r="W406" i="6"/>
  <c r="W425" i="6"/>
  <c r="W403" i="6"/>
  <c r="W379" i="6"/>
  <c r="AW193" i="6"/>
  <c r="BH193" i="6" s="1"/>
  <c r="N193" i="7" s="1"/>
  <c r="AW208" i="6"/>
  <c r="BD208" i="6" s="1"/>
  <c r="J208" i="7" s="1"/>
  <c r="U208" i="7" s="1"/>
  <c r="T97" i="7"/>
  <c r="AY97" i="7"/>
  <c r="U81" i="7"/>
  <c r="AZ81" i="7"/>
  <c r="BF112" i="6"/>
  <c r="L112" i="7" s="1"/>
  <c r="BG112" i="6"/>
  <c r="M112" i="7" s="1"/>
  <c r="AZ112" i="6"/>
  <c r="F112" i="7" s="1"/>
  <c r="BB112" i="6"/>
  <c r="H112" i="7" s="1"/>
  <c r="BD112" i="6"/>
  <c r="J112" i="7" s="1"/>
  <c r="BC112" i="6"/>
  <c r="I112" i="7" s="1"/>
  <c r="BG21" i="6"/>
  <c r="M21" i="7" s="1"/>
  <c r="BF21" i="6"/>
  <c r="L21" i="7" s="1"/>
  <c r="AY21" i="6"/>
  <c r="E21" i="7" s="1"/>
  <c r="BB21" i="6"/>
  <c r="H21" i="7" s="1"/>
  <c r="BD21" i="6"/>
  <c r="J21" i="7" s="1"/>
  <c r="BE21" i="6"/>
  <c r="K21" i="7" s="1"/>
  <c r="BA21" i="6"/>
  <c r="G21" i="7" s="1"/>
  <c r="BE21" i="7"/>
  <c r="AZ21" i="6"/>
  <c r="F21" i="7" s="1"/>
  <c r="BC21" i="6"/>
  <c r="I21" i="7" s="1"/>
  <c r="Y8" i="7"/>
  <c r="AU363" i="6"/>
  <c r="AU333" i="6"/>
  <c r="AU300" i="6"/>
  <c r="AU340" i="6"/>
  <c r="AU375" i="6"/>
  <c r="T67" i="7"/>
  <c r="AY67" i="7"/>
  <c r="AZ57" i="7"/>
  <c r="U57" i="7"/>
  <c r="BF163" i="6"/>
  <c r="L163" i="7" s="1"/>
  <c r="BG163" i="6"/>
  <c r="M163" i="7" s="1"/>
  <c r="BE163" i="6"/>
  <c r="K163" i="7" s="1"/>
  <c r="BB163" i="6"/>
  <c r="H163" i="7" s="1"/>
  <c r="BD163" i="6"/>
  <c r="J163" i="7" s="1"/>
  <c r="BE163" i="7"/>
  <c r="BC163" i="6"/>
  <c r="I163" i="7" s="1"/>
  <c r="BA163" i="6"/>
  <c r="G163" i="7" s="1"/>
  <c r="AZ163" i="6"/>
  <c r="F163" i="7" s="1"/>
  <c r="AY163" i="6"/>
  <c r="E163" i="7" s="1"/>
  <c r="AZ90" i="7"/>
  <c r="U90" i="7"/>
  <c r="BD60" i="7"/>
  <c r="AX60" i="7"/>
  <c r="BF166" i="6"/>
  <c r="L166" i="7" s="1"/>
  <c r="BG166" i="6"/>
  <c r="M166" i="7" s="1"/>
  <c r="BF171" i="6"/>
  <c r="L171" i="7" s="1"/>
  <c r="BG171" i="6"/>
  <c r="M171" i="7" s="1"/>
  <c r="BF37" i="6"/>
  <c r="L37" i="7" s="1"/>
  <c r="BG37" i="6"/>
  <c r="M37" i="7" s="1"/>
  <c r="AZ37" i="6"/>
  <c r="F37" i="7" s="1"/>
  <c r="BE37" i="6"/>
  <c r="K37" i="7" s="1"/>
  <c r="BD37" i="6"/>
  <c r="J37" i="7" s="1"/>
  <c r="BB37" i="6"/>
  <c r="H37" i="7" s="1"/>
  <c r="BE37" i="7"/>
  <c r="AY37" i="6"/>
  <c r="E37" i="7" s="1"/>
  <c r="BC37" i="6"/>
  <c r="I37" i="7" s="1"/>
  <c r="BA37" i="6"/>
  <c r="G37" i="7" s="1"/>
  <c r="AT337" i="6"/>
  <c r="AT327" i="6"/>
  <c r="AT318" i="6"/>
  <c r="AT345" i="6"/>
  <c r="AT357" i="6"/>
  <c r="AY76" i="7"/>
  <c r="T76" i="7"/>
  <c r="BF131" i="6"/>
  <c r="L131" i="7" s="1"/>
  <c r="BG131" i="6"/>
  <c r="M131" i="7" s="1"/>
  <c r="BF154" i="6"/>
  <c r="L154" i="7" s="1"/>
  <c r="BG154" i="6"/>
  <c r="BF111" i="6"/>
  <c r="L111" i="7" s="1"/>
  <c r="BG111" i="6"/>
  <c r="M111" i="7" s="1"/>
  <c r="BD110" i="7"/>
  <c r="AI404" i="6"/>
  <c r="AI398" i="6"/>
  <c r="AI407" i="6"/>
  <c r="AI393" i="6"/>
  <c r="AI434" i="6"/>
  <c r="AI418" i="6"/>
  <c r="AI408" i="6"/>
  <c r="AI405" i="6"/>
  <c r="AI429" i="6"/>
  <c r="AI390" i="6"/>
  <c r="AI399" i="6"/>
  <c r="AI386" i="6"/>
  <c r="AI387" i="6"/>
  <c r="AI396" i="6"/>
  <c r="AI432" i="6"/>
  <c r="AI415" i="6"/>
  <c r="AI391" i="6"/>
  <c r="AI419" i="6"/>
  <c r="AI383" i="6"/>
  <c r="AI416" i="6"/>
  <c r="AI411" i="6"/>
  <c r="AI395" i="6"/>
  <c r="AI382" i="6"/>
  <c r="AI392" i="6"/>
  <c r="AI400" i="6"/>
  <c r="AI397" i="6"/>
  <c r="AI431" i="6"/>
  <c r="AI377" i="6"/>
  <c r="AI427" i="6"/>
  <c r="AI409" i="6"/>
  <c r="AI378" i="6"/>
  <c r="AI388" i="6"/>
  <c r="AI433" i="6"/>
  <c r="AI381" i="6"/>
  <c r="AI389" i="6"/>
  <c r="AI430" i="6"/>
  <c r="AI414" i="6"/>
  <c r="AI394" i="6"/>
  <c r="AI402" i="6"/>
  <c r="AI410" i="6"/>
  <c r="AI384" i="6"/>
  <c r="AI417" i="6"/>
  <c r="AI423" i="6"/>
  <c r="AI385" i="6"/>
  <c r="AI420" i="6"/>
  <c r="AI424" i="6"/>
  <c r="AI428" i="6"/>
  <c r="AI412" i="6"/>
  <c r="AI421" i="6"/>
  <c r="AI401" i="6"/>
  <c r="AI422" i="6"/>
  <c r="AI426" i="6"/>
  <c r="AI380" i="6"/>
  <c r="AI413" i="6"/>
  <c r="AI406" i="6"/>
  <c r="AI425" i="6"/>
  <c r="AI403" i="6"/>
  <c r="AI379" i="6"/>
  <c r="R88" i="7"/>
  <c r="AW88" i="7"/>
  <c r="T81" i="7"/>
  <c r="AY81" i="7"/>
  <c r="BF127" i="6"/>
  <c r="L127" i="7" s="1"/>
  <c r="BG127" i="6"/>
  <c r="M127" i="7" s="1"/>
  <c r="BA127" i="6"/>
  <c r="G127" i="7" s="1"/>
  <c r="BE127" i="6"/>
  <c r="K127" i="7" s="1"/>
  <c r="AY127" i="6"/>
  <c r="E127" i="7" s="1"/>
  <c r="BE127" i="7"/>
  <c r="BD127" i="7" s="1"/>
  <c r="BB127" i="6"/>
  <c r="H127" i="7" s="1"/>
  <c r="BC127" i="6"/>
  <c r="I127" i="7" s="1"/>
  <c r="BD127" i="6"/>
  <c r="J127" i="7" s="1"/>
  <c r="AZ127" i="6"/>
  <c r="F127" i="7" s="1"/>
  <c r="BE15" i="7"/>
  <c r="BC15" i="6"/>
  <c r="I15" i="7" s="1"/>
  <c r="AZ15" i="6"/>
  <c r="F15" i="7" s="1"/>
  <c r="AY15" i="6"/>
  <c r="E15" i="7" s="1"/>
  <c r="BF15" i="6"/>
  <c r="L15" i="7" s="1"/>
  <c r="BE15" i="6"/>
  <c r="K15" i="7" s="1"/>
  <c r="BD15" i="6"/>
  <c r="J15" i="7" s="1"/>
  <c r="BG15" i="6"/>
  <c r="M15" i="7" s="1"/>
  <c r="BB15" i="6"/>
  <c r="H15" i="7" s="1"/>
  <c r="BA15" i="6"/>
  <c r="G15" i="7" s="1"/>
  <c r="BA116" i="6"/>
  <c r="G116" i="7" s="1"/>
  <c r="BF116" i="6"/>
  <c r="L116" i="7" s="1"/>
  <c r="BG116" i="6"/>
  <c r="M116" i="7" s="1"/>
  <c r="BE116" i="7"/>
  <c r="BF168" i="6"/>
  <c r="L168" i="7" s="1"/>
  <c r="AZ168" i="6"/>
  <c r="F168" i="7" s="1"/>
  <c r="BG168" i="6"/>
  <c r="M168" i="7" s="1"/>
  <c r="BH21" i="6"/>
  <c r="N21" i="7" s="1"/>
  <c r="BB8" i="6"/>
  <c r="H8" i="7" s="1"/>
  <c r="AY8" i="6"/>
  <c r="E8" i="7" s="1"/>
  <c r="BG8" i="6"/>
  <c r="M8" i="7" s="1"/>
  <c r="BA8" i="6"/>
  <c r="G8" i="7" s="1"/>
  <c r="BE8" i="6"/>
  <c r="K8" i="7" s="1"/>
  <c r="BE8" i="7"/>
  <c r="BD8" i="7" s="1"/>
  <c r="AZ8" i="6"/>
  <c r="F8" i="7" s="1"/>
  <c r="BF8" i="6"/>
  <c r="L8" i="7" s="1"/>
  <c r="BC8" i="6"/>
  <c r="I8" i="7" s="1"/>
  <c r="BD8" i="6"/>
  <c r="J8" i="7" s="1"/>
  <c r="AU318" i="6"/>
  <c r="Y108" i="7"/>
  <c r="BD108" i="7"/>
  <c r="AV72" i="7"/>
  <c r="Q72" i="7"/>
  <c r="S67" i="7"/>
  <c r="AX67" i="7"/>
  <c r="AJ90" i="7"/>
  <c r="AK90" i="7" s="1"/>
  <c r="Q90" i="7"/>
  <c r="AV90" i="7"/>
  <c r="AM90" i="7"/>
  <c r="AZ60" i="7"/>
  <c r="U60" i="7"/>
  <c r="BH37" i="6"/>
  <c r="N37" i="7" s="1"/>
  <c r="AT298" i="6"/>
  <c r="AT297" i="6"/>
  <c r="AT312" i="6"/>
  <c r="AT359" i="6"/>
  <c r="BA76" i="7"/>
  <c r="V76" i="7"/>
  <c r="BF143" i="6"/>
  <c r="L143" i="7" s="1"/>
  <c r="BG143" i="6"/>
  <c r="M143" i="7" s="1"/>
  <c r="AW187" i="6"/>
  <c r="BH187" i="6" s="1"/>
  <c r="N187" i="7" s="1"/>
  <c r="BD96" i="7"/>
  <c r="BF159" i="6"/>
  <c r="L159" i="7" s="1"/>
  <c r="BG159" i="6"/>
  <c r="M159" i="7" s="1"/>
  <c r="AW212" i="6"/>
  <c r="BH212" i="6" s="1"/>
  <c r="N212" i="7" s="1"/>
  <c r="AW209" i="6"/>
  <c r="BH209" i="6" s="1"/>
  <c r="N209" i="7" s="1"/>
  <c r="AX97" i="7"/>
  <c r="S97" i="7"/>
  <c r="AM88" i="7"/>
  <c r="AU88" i="7"/>
  <c r="P88" i="7"/>
  <c r="AJ88" i="7"/>
  <c r="AK88" i="7" s="1"/>
  <c r="BF146" i="6"/>
  <c r="L146" i="7" s="1"/>
  <c r="BG146" i="6"/>
  <c r="M146" i="7" s="1"/>
  <c r="BH184" i="6"/>
  <c r="N184" i="7" s="1"/>
  <c r="AY13" i="6"/>
  <c r="E13" i="7" s="1"/>
  <c r="AZ13" i="6"/>
  <c r="F13" i="7" s="1"/>
  <c r="BC13" i="6"/>
  <c r="I13" i="7" s="1"/>
  <c r="BF13" i="6"/>
  <c r="L13" i="7" s="1"/>
  <c r="BB13" i="6"/>
  <c r="H13" i="7" s="1"/>
  <c r="BE13" i="7"/>
  <c r="BA13" i="6"/>
  <c r="G13" i="7" s="1"/>
  <c r="BE13" i="6"/>
  <c r="K13" i="7" s="1"/>
  <c r="BD13" i="6"/>
  <c r="J13" i="7" s="1"/>
  <c r="BG13" i="6"/>
  <c r="M13" i="7" s="1"/>
  <c r="AU309" i="6"/>
  <c r="AU336" i="6"/>
  <c r="AU324" i="6"/>
  <c r="AU327" i="6"/>
  <c r="R67" i="7"/>
  <c r="AW67" i="7"/>
  <c r="Y57" i="7"/>
  <c r="V60" i="7"/>
  <c r="BA60" i="7"/>
  <c r="BF170" i="6"/>
  <c r="L170" i="7" s="1"/>
  <c r="BG170" i="6"/>
  <c r="M170" i="7" s="1"/>
  <c r="BF179" i="6"/>
  <c r="L179" i="7" s="1"/>
  <c r="BG179" i="6"/>
  <c r="M179" i="7" s="1"/>
  <c r="BD179" i="6"/>
  <c r="J179" i="7" s="1"/>
  <c r="BB179" i="6"/>
  <c r="H179" i="7" s="1"/>
  <c r="BE179" i="7"/>
  <c r="BD179" i="7" s="1"/>
  <c r="AZ179" i="6"/>
  <c r="F179" i="7" s="1"/>
  <c r="BA179" i="6"/>
  <c r="G179" i="7" s="1"/>
  <c r="BC179" i="6"/>
  <c r="I179" i="7" s="1"/>
  <c r="AY179" i="6"/>
  <c r="E179" i="7" s="1"/>
  <c r="BE179" i="6"/>
  <c r="K179" i="7" s="1"/>
  <c r="BF141" i="6"/>
  <c r="L141" i="7" s="1"/>
  <c r="AY141" i="6"/>
  <c r="E141" i="7" s="1"/>
  <c r="BD141" i="6"/>
  <c r="J141" i="7" s="1"/>
  <c r="BB141" i="6"/>
  <c r="H141" i="7" s="1"/>
  <c r="BG141" i="6"/>
  <c r="M141" i="7" s="1"/>
  <c r="BA141" i="6"/>
  <c r="G141" i="7" s="1"/>
  <c r="BE141" i="6"/>
  <c r="K141" i="7" s="1"/>
  <c r="BC141" i="6"/>
  <c r="I141" i="7" s="1"/>
  <c r="BE141" i="7"/>
  <c r="BD141" i="7" s="1"/>
  <c r="AZ141" i="6"/>
  <c r="F141" i="7" s="1"/>
  <c r="AT322" i="6"/>
  <c r="AT334" i="6"/>
  <c r="AT328" i="6"/>
  <c r="BF126" i="6"/>
  <c r="L126" i="7" s="1"/>
  <c r="BA126" i="6"/>
  <c r="G126" i="7" s="1"/>
  <c r="BG126" i="6"/>
  <c r="M126" i="7" s="1"/>
  <c r="BE126" i="7"/>
  <c r="BD126" i="7" s="1"/>
  <c r="BC126" i="6"/>
  <c r="I126" i="7" s="1"/>
  <c r="AZ126" i="6"/>
  <c r="F126" i="7" s="1"/>
  <c r="BE126" i="6"/>
  <c r="K126" i="7" s="1"/>
  <c r="AY126" i="6"/>
  <c r="E126" i="7" s="1"/>
  <c r="BB126" i="6"/>
  <c r="H126" i="7" s="1"/>
  <c r="BD126" i="6"/>
  <c r="J126" i="7" s="1"/>
  <c r="Y5" i="7"/>
  <c r="BD76" i="7"/>
  <c r="BF152" i="6"/>
  <c r="L152" i="7" s="1"/>
  <c r="BG152" i="6"/>
  <c r="M152" i="7" s="1"/>
  <c r="BB180" i="6"/>
  <c r="H180" i="7" s="1"/>
  <c r="BF180" i="6"/>
  <c r="L180" i="7" s="1"/>
  <c r="BG180" i="6"/>
  <c r="M180" i="7" s="1"/>
  <c r="AW200" i="6"/>
  <c r="BH200" i="6" s="1"/>
  <c r="N200" i="7" s="1"/>
  <c r="BD87" i="7"/>
  <c r="AW194" i="6"/>
  <c r="BH194" i="6" s="1"/>
  <c r="N194" i="7" s="1"/>
  <c r="AW197" i="6"/>
  <c r="BH197" i="6" s="1"/>
  <c r="N197" i="7" s="1"/>
  <c r="AW203" i="6"/>
  <c r="BH203" i="6" s="1"/>
  <c r="N203" i="7" s="1"/>
  <c r="V97" i="7"/>
  <c r="BA97" i="7"/>
  <c r="V88" i="7"/>
  <c r="BA88" i="7"/>
  <c r="BF161" i="6"/>
  <c r="L161" i="7" s="1"/>
  <c r="BG161" i="6"/>
  <c r="M161" i="7" s="1"/>
  <c r="BF128" i="6"/>
  <c r="L128" i="7" s="1"/>
  <c r="AY128" i="6"/>
  <c r="E128" i="7" s="1"/>
  <c r="BD128" i="6"/>
  <c r="J128" i="7" s="1"/>
  <c r="BG128" i="6"/>
  <c r="M128" i="7" s="1"/>
  <c r="AZ128" i="6"/>
  <c r="F128" i="7" s="1"/>
  <c r="BB41" i="6"/>
  <c r="H41" i="7" s="1"/>
  <c r="BE41" i="7"/>
  <c r="BD41" i="7" s="1"/>
  <c r="BE41" i="6"/>
  <c r="K41" i="7" s="1"/>
  <c r="BA41" i="6"/>
  <c r="G41" i="7" s="1"/>
  <c r="BF41" i="6"/>
  <c r="L41" i="7" s="1"/>
  <c r="BG41" i="6"/>
  <c r="M41" i="7" s="1"/>
  <c r="AY41" i="6"/>
  <c r="E41" i="7" s="1"/>
  <c r="BD41" i="6"/>
  <c r="J41" i="7" s="1"/>
  <c r="AZ41" i="6"/>
  <c r="F41" i="7" s="1"/>
  <c r="BC41" i="6"/>
  <c r="I41" i="7" s="1"/>
  <c r="AU292" i="6"/>
  <c r="AU354" i="6"/>
  <c r="AU357" i="6"/>
  <c r="AU345" i="6"/>
  <c r="BE23" i="6"/>
  <c r="K23" i="7" s="1"/>
  <c r="BG23" i="6"/>
  <c r="M23" i="7" s="1"/>
  <c r="BE23" i="7"/>
  <c r="BD23" i="7" s="1"/>
  <c r="BC23" i="6"/>
  <c r="I23" i="7" s="1"/>
  <c r="BA23" i="6"/>
  <c r="G23" i="7" s="1"/>
  <c r="BD23" i="6"/>
  <c r="J23" i="7" s="1"/>
  <c r="BB23" i="6"/>
  <c r="H23" i="7" s="1"/>
  <c r="AY23" i="6"/>
  <c r="E23" i="7" s="1"/>
  <c r="AZ23" i="6"/>
  <c r="F23" i="7" s="1"/>
  <c r="BF23" i="6"/>
  <c r="L23" i="7" s="1"/>
  <c r="P67" i="7"/>
  <c r="AJ67" i="7"/>
  <c r="AK67" i="7" s="1"/>
  <c r="AU67" i="7"/>
  <c r="AM67" i="7"/>
  <c r="AY45" i="6"/>
  <c r="E45" i="7" s="1"/>
  <c r="BA45" i="6"/>
  <c r="G45" i="7" s="1"/>
  <c r="BD45" i="6"/>
  <c r="J45" i="7" s="1"/>
  <c r="AZ45" i="6"/>
  <c r="F45" i="7" s="1"/>
  <c r="BC45" i="6"/>
  <c r="I45" i="7" s="1"/>
  <c r="BG45" i="6"/>
  <c r="M45" i="7" s="1"/>
  <c r="BE45" i="7"/>
  <c r="BD45" i="7" s="1"/>
  <c r="BB45" i="6"/>
  <c r="H45" i="7" s="1"/>
  <c r="BE45" i="6"/>
  <c r="K45" i="7" s="1"/>
  <c r="BF45" i="6"/>
  <c r="L45" i="7" s="1"/>
  <c r="R90" i="7"/>
  <c r="AW90" i="7"/>
  <c r="BF125" i="6"/>
  <c r="L125" i="7" s="1"/>
  <c r="BG125" i="6"/>
  <c r="M125" i="7" s="1"/>
  <c r="Y43" i="7"/>
  <c r="AT358" i="6"/>
  <c r="AT313" i="6"/>
  <c r="AT289" i="6"/>
  <c r="AT336" i="6"/>
  <c r="AZ5" i="6"/>
  <c r="F5" i="7" s="1"/>
  <c r="BG5" i="6"/>
  <c r="M5" i="7" s="1"/>
  <c r="BE5" i="7"/>
  <c r="BD5" i="7" s="1"/>
  <c r="AY5" i="6"/>
  <c r="E5" i="7" s="1"/>
  <c r="BA5" i="6"/>
  <c r="G5" i="7" s="1"/>
  <c r="BB5" i="6"/>
  <c r="H5" i="7" s="1"/>
  <c r="BE5" i="6"/>
  <c r="K5" i="7" s="1"/>
  <c r="BC5" i="6"/>
  <c r="I5" i="7" s="1"/>
  <c r="BD5" i="6"/>
  <c r="J5" i="7" s="1"/>
  <c r="BF5" i="6"/>
  <c r="L5" i="7" s="1"/>
  <c r="AM76" i="7"/>
  <c r="AU76" i="7"/>
  <c r="P76" i="7"/>
  <c r="AJ76" i="7"/>
  <c r="AK76" i="7" s="1"/>
  <c r="BH158" i="6"/>
  <c r="N158" i="7" s="1"/>
  <c r="BB128" i="6"/>
  <c r="H128" i="7" s="1"/>
  <c r="Y81" i="7"/>
  <c r="BF150" i="6"/>
  <c r="L150" i="7" s="1"/>
  <c r="BG150" i="6"/>
  <c r="M150" i="7" s="1"/>
  <c r="BE150" i="6"/>
  <c r="K150" i="7" s="1"/>
  <c r="AZ150" i="6"/>
  <c r="F150" i="7" s="1"/>
  <c r="BF113" i="6"/>
  <c r="L113" i="7" s="1"/>
  <c r="BG113" i="6"/>
  <c r="M113" i="7" s="1"/>
  <c r="AY113" i="6"/>
  <c r="E113" i="7" s="1"/>
  <c r="BD113" i="6"/>
  <c r="J113" i="7" s="1"/>
  <c r="BE113" i="7"/>
  <c r="BF120" i="6"/>
  <c r="L120" i="7" s="1"/>
  <c r="BG120" i="6"/>
  <c r="M120" i="7" s="1"/>
  <c r="BA120" i="6"/>
  <c r="G120" i="7" s="1"/>
  <c r="BB120" i="6"/>
  <c r="H120" i="7" s="1"/>
  <c r="BE120" i="6"/>
  <c r="K120" i="7" s="1"/>
  <c r="AZ120" i="6"/>
  <c r="F120" i="7" s="1"/>
  <c r="AY120" i="6"/>
  <c r="E120" i="7" s="1"/>
  <c r="BC120" i="6"/>
  <c r="I120" i="7" s="1"/>
  <c r="BD120" i="6"/>
  <c r="J120" i="7" s="1"/>
  <c r="BG47" i="6"/>
  <c r="M47" i="7" s="1"/>
  <c r="AZ47" i="6"/>
  <c r="F47" i="7" s="1"/>
  <c r="BE47" i="6"/>
  <c r="K47" i="7" s="1"/>
  <c r="BB47" i="6"/>
  <c r="H47" i="7" s="1"/>
  <c r="AY47" i="6"/>
  <c r="E47" i="7" s="1"/>
  <c r="BC47" i="6"/>
  <c r="I47" i="7" s="1"/>
  <c r="BF47" i="6"/>
  <c r="L47" i="7" s="1"/>
  <c r="BD47" i="6"/>
  <c r="J47" i="7" s="1"/>
  <c r="BE47" i="7"/>
  <c r="BA47" i="6"/>
  <c r="G47" i="7" s="1"/>
  <c r="AU310" i="6"/>
  <c r="AU316" i="6"/>
  <c r="AU374" i="6"/>
  <c r="AU365" i="6"/>
  <c r="AU312" i="6"/>
  <c r="BF182" i="6"/>
  <c r="L182" i="7" s="1"/>
  <c r="BG182" i="6"/>
  <c r="M182" i="7" s="1"/>
  <c r="BB182" i="6"/>
  <c r="H182" i="7" s="1"/>
  <c r="BC182" i="6"/>
  <c r="I182" i="7" s="1"/>
  <c r="BA182" i="6"/>
  <c r="G182" i="7" s="1"/>
  <c r="AZ182" i="6"/>
  <c r="F182" i="7" s="1"/>
  <c r="BE182" i="6"/>
  <c r="K182" i="7" s="1"/>
  <c r="BE182" i="7"/>
  <c r="BD182" i="7" s="1"/>
  <c r="AY182" i="6"/>
  <c r="E182" i="7" s="1"/>
  <c r="BD182" i="6"/>
  <c r="J182" i="7" s="1"/>
  <c r="V67" i="7"/>
  <c r="BA67" i="7"/>
  <c r="AZ99" i="7"/>
  <c r="U99" i="7"/>
  <c r="AY82" i="7"/>
  <c r="T82" i="7"/>
  <c r="BA118" i="6"/>
  <c r="G118" i="7" s="1"/>
  <c r="BF118" i="6"/>
  <c r="L118" i="7" s="1"/>
  <c r="BG118" i="6"/>
  <c r="M118" i="7" s="1"/>
  <c r="BF136" i="6"/>
  <c r="L136" i="7" s="1"/>
  <c r="BG136" i="6"/>
  <c r="M136" i="7" s="1"/>
  <c r="BE136" i="7"/>
  <c r="BA136" i="6"/>
  <c r="G136" i="7" s="1"/>
  <c r="BA43" i="6"/>
  <c r="G43" i="7" s="1"/>
  <c r="BC43" i="6"/>
  <c r="I43" i="7" s="1"/>
  <c r="BE43" i="6"/>
  <c r="K43" i="7" s="1"/>
  <c r="BB43" i="6"/>
  <c r="H43" i="7" s="1"/>
  <c r="BE43" i="7"/>
  <c r="BD43" i="7" s="1"/>
  <c r="BG43" i="6"/>
  <c r="M43" i="7" s="1"/>
  <c r="BD43" i="6"/>
  <c r="J43" i="7" s="1"/>
  <c r="AY43" i="6"/>
  <c r="E43" i="7" s="1"/>
  <c r="AZ43" i="6"/>
  <c r="F43" i="7" s="1"/>
  <c r="BF43" i="6"/>
  <c r="L43" i="7" s="1"/>
  <c r="U103" i="7"/>
  <c r="AZ103" i="7"/>
  <c r="AT296" i="6"/>
  <c r="AT324" i="6"/>
  <c r="AT304" i="6"/>
  <c r="AT303" i="6"/>
  <c r="AT370" i="6"/>
  <c r="AT333" i="6"/>
  <c r="BC18" i="6"/>
  <c r="I18" i="7" s="1"/>
  <c r="AY18" i="6"/>
  <c r="E18" i="7" s="1"/>
  <c r="BE18" i="7"/>
  <c r="BE18" i="6"/>
  <c r="K18" i="7" s="1"/>
  <c r="BF18" i="6"/>
  <c r="L18" i="7" s="1"/>
  <c r="BG18" i="6"/>
  <c r="M18" i="7" s="1"/>
  <c r="BD18" i="6"/>
  <c r="J18" i="7" s="1"/>
  <c r="BB18" i="6"/>
  <c r="H18" i="7" s="1"/>
  <c r="BA18" i="6"/>
  <c r="G18" i="7" s="1"/>
  <c r="AZ18" i="6"/>
  <c r="F18" i="7" s="1"/>
  <c r="BF160" i="6"/>
  <c r="L160" i="7" s="1"/>
  <c r="BG160" i="6"/>
  <c r="M160" i="7" s="1"/>
  <c r="BF142" i="6"/>
  <c r="L142" i="7" s="1"/>
  <c r="BG142" i="6"/>
  <c r="M142" i="7" s="1"/>
  <c r="BF151" i="6"/>
  <c r="L151" i="7" s="1"/>
  <c r="BG151" i="6"/>
  <c r="M151" i="7" s="1"/>
  <c r="BF19" i="6"/>
  <c r="L19" i="7" s="1"/>
  <c r="AY19" i="6"/>
  <c r="E19" i="7" s="1"/>
  <c r="BC19" i="6"/>
  <c r="I19" i="7" s="1"/>
  <c r="AZ19" i="6"/>
  <c r="F19" i="7" s="1"/>
  <c r="BE19" i="7"/>
  <c r="BD19" i="7" s="1"/>
  <c r="BB19" i="6"/>
  <c r="H19" i="7" s="1"/>
  <c r="BA19" i="6"/>
  <c r="G19" i="7" s="1"/>
  <c r="BD19" i="6"/>
  <c r="J19" i="7" s="1"/>
  <c r="BE19" i="6"/>
  <c r="K19" i="7" s="1"/>
  <c r="BG19" i="6"/>
  <c r="M19" i="7" s="1"/>
  <c r="AZ97" i="7"/>
  <c r="U97" i="7"/>
  <c r="BF16" i="6"/>
  <c r="L16" i="7" s="1"/>
  <c r="BG16" i="6"/>
  <c r="M16" i="7" s="1"/>
  <c r="BC16" i="6"/>
  <c r="I16" i="7" s="1"/>
  <c r="BA16" i="6"/>
  <c r="G16" i="7" s="1"/>
  <c r="AY16" i="6"/>
  <c r="E16" i="7" s="1"/>
  <c r="BE16" i="7"/>
  <c r="BE16" i="6"/>
  <c r="K16" i="7" s="1"/>
  <c r="AZ16" i="6"/>
  <c r="F16" i="7" s="1"/>
  <c r="BB16" i="6"/>
  <c r="H16" i="7" s="1"/>
  <c r="BD16" i="6"/>
  <c r="J16" i="7" s="1"/>
  <c r="BC26" i="6"/>
  <c r="I26" i="7" s="1"/>
  <c r="BE26" i="7"/>
  <c r="BB26" i="6"/>
  <c r="H26" i="7" s="1"/>
  <c r="AY26" i="6"/>
  <c r="E26" i="7" s="1"/>
  <c r="BE26" i="6"/>
  <c r="K26" i="7" s="1"/>
  <c r="AZ26" i="6"/>
  <c r="F26" i="7" s="1"/>
  <c r="BA26" i="6"/>
  <c r="G26" i="7" s="1"/>
  <c r="BG26" i="6"/>
  <c r="M26" i="7" s="1"/>
  <c r="BD26" i="6"/>
  <c r="J26" i="7" s="1"/>
  <c r="BF26" i="6"/>
  <c r="L26" i="7" s="1"/>
  <c r="Y36" i="7"/>
  <c r="BB162" i="6"/>
  <c r="H162" i="7" s="1"/>
  <c r="BF162" i="6"/>
  <c r="L162" i="7" s="1"/>
  <c r="BG162" i="6"/>
  <c r="M162" i="7" s="1"/>
  <c r="AZ162" i="6"/>
  <c r="F162" i="7" s="1"/>
  <c r="BE162" i="6"/>
  <c r="K162" i="7" s="1"/>
  <c r="Y30" i="7"/>
  <c r="BF22" i="6"/>
  <c r="L22" i="7" s="1"/>
  <c r="BD22" i="6"/>
  <c r="J22" i="7" s="1"/>
  <c r="BB22" i="6"/>
  <c r="H22" i="7" s="1"/>
  <c r="BE22" i="6"/>
  <c r="K22" i="7" s="1"/>
  <c r="AY22" i="6"/>
  <c r="E22" i="7" s="1"/>
  <c r="BE22" i="7"/>
  <c r="BD22" i="7" s="1"/>
  <c r="BC22" i="6"/>
  <c r="I22" i="7" s="1"/>
  <c r="AZ22" i="6"/>
  <c r="F22" i="7" s="1"/>
  <c r="BG22" i="6"/>
  <c r="M22" i="7" s="1"/>
  <c r="BA22" i="6"/>
  <c r="G22" i="7" s="1"/>
  <c r="AU330" i="6"/>
  <c r="AU334" i="6"/>
  <c r="AU329" i="6"/>
  <c r="AU325" i="6"/>
  <c r="AU328" i="6"/>
  <c r="Y48" i="7"/>
  <c r="U67" i="7"/>
  <c r="AZ67" i="7"/>
  <c r="AM78" i="7"/>
  <c r="Y78" i="7"/>
  <c r="AJ78" i="7"/>
  <c r="AK78" i="7" s="1"/>
  <c r="T99" i="7"/>
  <c r="AY99" i="7"/>
  <c r="AW82" i="7"/>
  <c r="R82" i="7"/>
  <c r="Y60" i="7"/>
  <c r="S106" i="7"/>
  <c r="AX106" i="7"/>
  <c r="AY103" i="7"/>
  <c r="T103" i="7"/>
  <c r="AT293" i="6"/>
  <c r="AT366" i="6"/>
  <c r="AT346" i="6"/>
  <c r="AT310" i="6"/>
  <c r="AT330" i="6"/>
  <c r="AU50" i="7"/>
  <c r="P50" i="7"/>
  <c r="Y97" i="7"/>
  <c r="Y88" i="7"/>
  <c r="BD88" i="7"/>
  <c r="Y11" i="7"/>
  <c r="BD57" i="7"/>
  <c r="AV57" i="7"/>
  <c r="BH16" i="6"/>
  <c r="N16" i="7" s="1"/>
  <c r="BG7" i="6"/>
  <c r="M7" i="7" s="1"/>
  <c r="BF7" i="6"/>
  <c r="L7" i="7" s="1"/>
  <c r="BD7" i="6"/>
  <c r="J7" i="7" s="1"/>
  <c r="AY7" i="6"/>
  <c r="E7" i="7" s="1"/>
  <c r="BE7" i="7"/>
  <c r="BC7" i="6"/>
  <c r="I7" i="7" s="1"/>
  <c r="BB7" i="6"/>
  <c r="H7" i="7" s="1"/>
  <c r="AZ7" i="6"/>
  <c r="F7" i="7" s="1"/>
  <c r="BA7" i="6"/>
  <c r="G7" i="7" s="1"/>
  <c r="BE7" i="6"/>
  <c r="K7" i="7" s="1"/>
  <c r="AZ36" i="6"/>
  <c r="F36" i="7" s="1"/>
  <c r="BD36" i="6"/>
  <c r="J36" i="7" s="1"/>
  <c r="BF36" i="6"/>
  <c r="L36" i="7" s="1"/>
  <c r="BB36" i="6"/>
  <c r="H36" i="7" s="1"/>
  <c r="BE36" i="6"/>
  <c r="K36" i="7" s="1"/>
  <c r="BG36" i="6"/>
  <c r="M36" i="7" s="1"/>
  <c r="BC36" i="6"/>
  <c r="I36" i="7" s="1"/>
  <c r="AY36" i="6"/>
  <c r="E36" i="7" s="1"/>
  <c r="BE36" i="7"/>
  <c r="BA36" i="6"/>
  <c r="G36" i="7" s="1"/>
  <c r="BE30" i="6"/>
  <c r="K30" i="7" s="1"/>
  <c r="BE30" i="7"/>
  <c r="BD30" i="7" s="1"/>
  <c r="BF30" i="6"/>
  <c r="L30" i="7" s="1"/>
  <c r="BB30" i="6"/>
  <c r="H30" i="7" s="1"/>
  <c r="AY30" i="6"/>
  <c r="E30" i="7" s="1"/>
  <c r="BC30" i="6"/>
  <c r="I30" i="7" s="1"/>
  <c r="BD30" i="6"/>
  <c r="J30" i="7" s="1"/>
  <c r="BA30" i="6"/>
  <c r="G30" i="7" s="1"/>
  <c r="BG30" i="6"/>
  <c r="M30" i="7" s="1"/>
  <c r="AZ30" i="6"/>
  <c r="F30" i="7" s="1"/>
  <c r="AU348" i="6"/>
  <c r="AU352" i="6"/>
  <c r="AU331" i="6"/>
  <c r="AU290" i="6"/>
  <c r="AU287" i="6"/>
  <c r="AU344" i="6"/>
  <c r="AM98" i="7"/>
  <c r="AJ98" i="7"/>
  <c r="AK98" i="7" s="1"/>
  <c r="AZ98" i="7"/>
  <c r="U98" i="7"/>
  <c r="BB48" i="6"/>
  <c r="H48" i="7" s="1"/>
  <c r="BE48" i="7"/>
  <c r="BD48" i="7" s="1"/>
  <c r="BD48" i="6"/>
  <c r="J48" i="7" s="1"/>
  <c r="BE48" i="6"/>
  <c r="K48" i="7" s="1"/>
  <c r="BC48" i="6"/>
  <c r="I48" i="7" s="1"/>
  <c r="BG48" i="6"/>
  <c r="M48" i="7" s="1"/>
  <c r="BF48" i="6"/>
  <c r="L48" i="7" s="1"/>
  <c r="BA48" i="6"/>
  <c r="G48" i="7" s="1"/>
  <c r="AZ48" i="6"/>
  <c r="F48" i="7" s="1"/>
  <c r="AY48" i="6"/>
  <c r="E48" i="7" s="1"/>
  <c r="BF147" i="6"/>
  <c r="L147" i="7" s="1"/>
  <c r="BG147" i="6"/>
  <c r="M147" i="7" s="1"/>
  <c r="BB147" i="6"/>
  <c r="H147" i="7" s="1"/>
  <c r="BA147" i="6"/>
  <c r="G147" i="7" s="1"/>
  <c r="AY147" i="6"/>
  <c r="E147" i="7" s="1"/>
  <c r="BE147" i="6"/>
  <c r="K147" i="7" s="1"/>
  <c r="BE147" i="7"/>
  <c r="BC147" i="6"/>
  <c r="I147" i="7" s="1"/>
  <c r="AZ147" i="6"/>
  <c r="F147" i="7" s="1"/>
  <c r="BD147" i="6"/>
  <c r="J147" i="7" s="1"/>
  <c r="BD104" i="7"/>
  <c r="V99" i="7"/>
  <c r="BA99" i="7"/>
  <c r="BF134" i="6"/>
  <c r="L134" i="7" s="1"/>
  <c r="BG134" i="6"/>
  <c r="M134" i="7" s="1"/>
  <c r="BE134" i="7"/>
  <c r="BB134" i="6"/>
  <c r="H134" i="7" s="1"/>
  <c r="AY134" i="6"/>
  <c r="E134" i="7" s="1"/>
  <c r="BE134" i="6"/>
  <c r="K134" i="7" s="1"/>
  <c r="AZ134" i="6"/>
  <c r="F134" i="7" s="1"/>
  <c r="BC134" i="6"/>
  <c r="I134" i="7" s="1"/>
  <c r="BD134" i="6"/>
  <c r="J134" i="7" s="1"/>
  <c r="BA134" i="6"/>
  <c r="G134" i="7" s="1"/>
  <c r="V82" i="7"/>
  <c r="BA82" i="7"/>
  <c r="BF122" i="6"/>
  <c r="L122" i="7" s="1"/>
  <c r="BG122" i="6"/>
  <c r="M122" i="7" s="1"/>
  <c r="AW106" i="7"/>
  <c r="R106" i="7"/>
  <c r="S103" i="7"/>
  <c r="AX103" i="7"/>
  <c r="AT350" i="6"/>
  <c r="AT294" i="6"/>
  <c r="AT301" i="6"/>
  <c r="AT340" i="6"/>
  <c r="AT317" i="6"/>
  <c r="AT367" i="6"/>
  <c r="R64" i="7"/>
  <c r="Y40" i="7"/>
  <c r="BD68" i="7"/>
  <c r="BE128" i="7"/>
  <c r="BF11" i="6"/>
  <c r="L11" i="7" s="1"/>
  <c r="AZ11" i="6"/>
  <c r="F11" i="7" s="1"/>
  <c r="BD11" i="6"/>
  <c r="J11" i="7" s="1"/>
  <c r="BB11" i="6"/>
  <c r="H11" i="7" s="1"/>
  <c r="BA11" i="6"/>
  <c r="G11" i="7" s="1"/>
  <c r="BG11" i="6"/>
  <c r="M11" i="7" s="1"/>
  <c r="BE11" i="7"/>
  <c r="BD11" i="7" s="1"/>
  <c r="BE11" i="6"/>
  <c r="K11" i="7" s="1"/>
  <c r="AY11" i="6"/>
  <c r="E11" i="7" s="1"/>
  <c r="BC11" i="6"/>
  <c r="I11" i="7" s="1"/>
  <c r="BD78" i="7"/>
  <c r="AV78" i="7"/>
  <c r="AY78" i="7"/>
  <c r="AX78" i="7"/>
  <c r="AZ78" i="7"/>
  <c r="BA78" i="7"/>
  <c r="AW78" i="7"/>
  <c r="AU78" i="7"/>
  <c r="BH7" i="6"/>
  <c r="N7" i="7" s="1"/>
  <c r="AU57" i="7"/>
  <c r="P57" i="7"/>
  <c r="AJ57" i="7"/>
  <c r="AK57" i="7" s="1"/>
  <c r="AM57" i="7"/>
  <c r="AU367" i="6"/>
  <c r="AU301" i="6"/>
  <c r="AU369" i="6"/>
  <c r="AU305" i="6"/>
  <c r="AU360" i="6"/>
  <c r="S71" i="7"/>
  <c r="AX71" i="7"/>
  <c r="Y12" i="7"/>
  <c r="Y67" i="7"/>
  <c r="BD67" i="7"/>
  <c r="BD99" i="7"/>
  <c r="AZ82" i="7"/>
  <c r="U82" i="7"/>
  <c r="AY109" i="7"/>
  <c r="T109" i="7"/>
  <c r="AY106" i="7"/>
  <c r="T106" i="7"/>
  <c r="R103" i="7"/>
  <c r="AW103" i="7"/>
  <c r="AT307" i="6"/>
  <c r="AT353" i="6"/>
  <c r="AT308" i="6"/>
  <c r="AT347" i="6"/>
  <c r="AT311" i="6"/>
  <c r="AT292" i="6"/>
  <c r="AZ40" i="6"/>
  <c r="F40" i="7" s="1"/>
  <c r="BB40" i="6"/>
  <c r="H40" i="7" s="1"/>
  <c r="BD40" i="6"/>
  <c r="J40" i="7" s="1"/>
  <c r="BE40" i="6"/>
  <c r="K40" i="7" s="1"/>
  <c r="AY40" i="6"/>
  <c r="E40" i="7" s="1"/>
  <c r="BE40" i="7"/>
  <c r="BD40" i="7" s="1"/>
  <c r="BG40" i="6"/>
  <c r="M40" i="7" s="1"/>
  <c r="BA40" i="6"/>
  <c r="G40" i="7" s="1"/>
  <c r="BC40" i="6"/>
  <c r="I40" i="7" s="1"/>
  <c r="BF40" i="6"/>
  <c r="L40" i="7" s="1"/>
  <c r="AY156" i="6"/>
  <c r="E156" i="7" s="1"/>
  <c r="BA46" i="6"/>
  <c r="G46" i="7" s="1"/>
  <c r="AZ46" i="6"/>
  <c r="F46" i="7" s="1"/>
  <c r="BD46" i="6"/>
  <c r="J46" i="7" s="1"/>
  <c r="BG46" i="6"/>
  <c r="M46" i="7" s="1"/>
  <c r="BB46" i="6"/>
  <c r="H46" i="7" s="1"/>
  <c r="AY46" i="6"/>
  <c r="E46" i="7" s="1"/>
  <c r="BE46" i="6"/>
  <c r="K46" i="7" s="1"/>
  <c r="BC46" i="6"/>
  <c r="I46" i="7" s="1"/>
  <c r="BE46" i="7"/>
  <c r="BF46" i="6"/>
  <c r="L46" i="7" s="1"/>
  <c r="BH154" i="6"/>
  <c r="N154" i="7" s="1"/>
  <c r="AX104" i="7"/>
  <c r="S104" i="7"/>
  <c r="BF42" i="6"/>
  <c r="L42" i="7" s="1"/>
  <c r="BG42" i="6"/>
  <c r="M42" i="7" s="1"/>
  <c r="BD42" i="6"/>
  <c r="J42" i="7" s="1"/>
  <c r="BC42" i="6"/>
  <c r="I42" i="7" s="1"/>
  <c r="AY42" i="6"/>
  <c r="E42" i="7" s="1"/>
  <c r="AZ42" i="6"/>
  <c r="F42" i="7" s="1"/>
  <c r="BE42" i="6"/>
  <c r="K42" i="7" s="1"/>
  <c r="BA42" i="6"/>
  <c r="G42" i="7" s="1"/>
  <c r="BE42" i="7"/>
  <c r="BB42" i="6"/>
  <c r="H42" i="7" s="1"/>
  <c r="BD35" i="6"/>
  <c r="J35" i="7" s="1"/>
  <c r="AZ35" i="6"/>
  <c r="F35" i="7" s="1"/>
  <c r="BE35" i="7"/>
  <c r="BD35" i="7" s="1"/>
  <c r="BA35" i="6"/>
  <c r="G35" i="7" s="1"/>
  <c r="BE35" i="6"/>
  <c r="K35" i="7" s="1"/>
  <c r="BC35" i="6"/>
  <c r="I35" i="7" s="1"/>
  <c r="BG35" i="6"/>
  <c r="M35" i="7" s="1"/>
  <c r="AY35" i="6"/>
  <c r="E35" i="7" s="1"/>
  <c r="BF35" i="6"/>
  <c r="L35" i="7" s="1"/>
  <c r="BB35" i="6"/>
  <c r="H35" i="7" s="1"/>
  <c r="BF119" i="6"/>
  <c r="L119" i="7" s="1"/>
  <c r="BG119" i="6"/>
  <c r="M119" i="7" s="1"/>
  <c r="Y55" i="7"/>
  <c r="AM55" i="7"/>
  <c r="AJ55" i="7"/>
  <c r="AK55" i="7" s="1"/>
  <c r="AU289" i="6"/>
  <c r="AU319" i="6"/>
  <c r="AU303" i="6"/>
  <c r="AU323" i="6"/>
  <c r="AU376" i="6"/>
  <c r="Q71" i="7"/>
  <c r="AV71" i="7"/>
  <c r="BD12" i="6"/>
  <c r="J12" i="7" s="1"/>
  <c r="BB12" i="6"/>
  <c r="H12" i="7" s="1"/>
  <c r="BE12" i="6"/>
  <c r="K12" i="7" s="1"/>
  <c r="BE12" i="7"/>
  <c r="BF12" i="6"/>
  <c r="L12" i="7" s="1"/>
  <c r="BA12" i="6"/>
  <c r="G12" i="7" s="1"/>
  <c r="AZ12" i="6"/>
  <c r="F12" i="7" s="1"/>
  <c r="AY12" i="6"/>
  <c r="E12" i="7" s="1"/>
  <c r="BC12" i="6"/>
  <c r="I12" i="7" s="1"/>
  <c r="BG12" i="6"/>
  <c r="M12" i="7" s="1"/>
  <c r="Y25" i="7"/>
  <c r="Q99" i="7"/>
  <c r="AV99" i="7"/>
  <c r="AX82" i="7"/>
  <c r="S82" i="7"/>
  <c r="BF178" i="6"/>
  <c r="L178" i="7" s="1"/>
  <c r="BG178" i="6"/>
  <c r="M178" i="7" s="1"/>
  <c r="P106" i="7"/>
  <c r="AJ106" i="7"/>
  <c r="AK106" i="7" s="1"/>
  <c r="AU106" i="7"/>
  <c r="AM106" i="7"/>
  <c r="AT295" i="6"/>
  <c r="AT341" i="6"/>
  <c r="AT352" i="6"/>
  <c r="AT342" i="6"/>
  <c r="AT320" i="6"/>
  <c r="AT290" i="6"/>
  <c r="BF149" i="6"/>
  <c r="L149" i="7" s="1"/>
  <c r="BG149" i="6"/>
  <c r="M149" i="7" s="1"/>
  <c r="AW205" i="6"/>
  <c r="BC205" i="6" s="1"/>
  <c r="I205" i="7" s="1"/>
  <c r="BE156" i="6"/>
  <c r="K156" i="7" s="1"/>
  <c r="BA128" i="6"/>
  <c r="G128" i="7" s="1"/>
  <c r="BH142" i="6"/>
  <c r="N142" i="7" s="1"/>
  <c r="AW105" i="7"/>
  <c r="AM105" i="7"/>
  <c r="R105" i="7"/>
  <c r="BH42" i="6"/>
  <c r="N42" i="7" s="1"/>
  <c r="BH172" i="6"/>
  <c r="N172" i="7" s="1"/>
  <c r="BF137" i="6"/>
  <c r="L137" i="7" s="1"/>
  <c r="BE137" i="6"/>
  <c r="K137" i="7" s="1"/>
  <c r="BG137" i="6"/>
  <c r="M137" i="7" s="1"/>
  <c r="AY137" i="6"/>
  <c r="E137" i="7" s="1"/>
  <c r="AZ137" i="6"/>
  <c r="F137" i="7" s="1"/>
  <c r="BD137" i="6"/>
  <c r="J137" i="7" s="1"/>
  <c r="BB137" i="6"/>
  <c r="H137" i="7" s="1"/>
  <c r="BA137" i="6"/>
  <c r="G137" i="7" s="1"/>
  <c r="BE137" i="7"/>
  <c r="BC137" i="6"/>
  <c r="I137" i="7" s="1"/>
  <c r="AU366" i="6"/>
  <c r="AU326" i="6"/>
  <c r="AU337" i="6"/>
  <c r="AU321" i="6"/>
  <c r="AU341" i="6"/>
  <c r="BA25" i="6"/>
  <c r="G25" i="7" s="1"/>
  <c r="BG25" i="6"/>
  <c r="M25" i="7" s="1"/>
  <c r="BE25" i="7"/>
  <c r="BD25" i="7" s="1"/>
  <c r="BB25" i="6"/>
  <c r="H25" i="7" s="1"/>
  <c r="BD25" i="6"/>
  <c r="J25" i="7" s="1"/>
  <c r="AZ25" i="6"/>
  <c r="F25" i="7" s="1"/>
  <c r="AY25" i="6"/>
  <c r="E25" i="7" s="1"/>
  <c r="BF25" i="6"/>
  <c r="L25" i="7" s="1"/>
  <c r="BE25" i="6"/>
  <c r="K25" i="7" s="1"/>
  <c r="BC25" i="6"/>
  <c r="I25" i="7" s="1"/>
  <c r="BF139" i="6"/>
  <c r="L139" i="7" s="1"/>
  <c r="BG139" i="6"/>
  <c r="M139" i="7" s="1"/>
  <c r="R99" i="7"/>
  <c r="AW99" i="7"/>
  <c r="AM82" i="7"/>
  <c r="AJ82" i="7"/>
  <c r="AK82" i="7" s="1"/>
  <c r="P82" i="7"/>
  <c r="AU82" i="7"/>
  <c r="AZ109" i="7"/>
  <c r="U109" i="7"/>
  <c r="BD155" i="7"/>
  <c r="BF155" i="6"/>
  <c r="L155" i="7" s="1"/>
  <c r="BG155" i="6"/>
  <c r="BA155" i="6"/>
  <c r="G155" i="7" s="1"/>
  <c r="AY155" i="6"/>
  <c r="E155" i="7" s="1"/>
  <c r="AZ155" i="6"/>
  <c r="F155" i="7" s="1"/>
  <c r="BC17" i="6"/>
  <c r="I17" i="7" s="1"/>
  <c r="BG17" i="6"/>
  <c r="BF17" i="6"/>
  <c r="L17" i="7" s="1"/>
  <c r="BA17" i="6"/>
  <c r="G17" i="7" s="1"/>
  <c r="BE17" i="7"/>
  <c r="AZ17" i="6"/>
  <c r="F17" i="7" s="1"/>
  <c r="AY17" i="6"/>
  <c r="E17" i="7" s="1"/>
  <c r="BD17" i="6"/>
  <c r="BB17" i="6"/>
  <c r="H17" i="7" s="1"/>
  <c r="BE17" i="6"/>
  <c r="K17" i="7" s="1"/>
  <c r="AT371" i="6"/>
  <c r="AT355" i="6"/>
  <c r="AT335" i="6"/>
  <c r="AT302" i="6"/>
  <c r="AT363" i="6"/>
  <c r="AT372" i="6"/>
  <c r="BF135" i="6"/>
  <c r="L135" i="7" s="1"/>
  <c r="BG135" i="6"/>
  <c r="BD58" i="7"/>
  <c r="BF165" i="6"/>
  <c r="L165" i="7" s="1"/>
  <c r="BG165" i="6"/>
  <c r="M165" i="7" s="1"/>
  <c r="BE156" i="7"/>
  <c r="BC164" i="6"/>
  <c r="I164" i="7" s="1"/>
  <c r="AY112" i="6"/>
  <c r="E112" i="7" s="1"/>
  <c r="BD152" i="7"/>
  <c r="AV81" i="7"/>
  <c r="Q81" i="7"/>
  <c r="BH151" i="6"/>
  <c r="N151" i="7" s="1"/>
  <c r="AM60" i="7"/>
  <c r="AJ60" i="7"/>
  <c r="AK60" i="7" s="1"/>
  <c r="P60" i="7"/>
  <c r="AU60" i="7"/>
  <c r="BB9" i="6"/>
  <c r="H9" i="7" s="1"/>
  <c r="BA9" i="6"/>
  <c r="G9" i="7" s="1"/>
  <c r="BC9" i="6"/>
  <c r="I9" i="7" s="1"/>
  <c r="BG9" i="6"/>
  <c r="M9" i="7" s="1"/>
  <c r="BE9" i="6"/>
  <c r="K9" i="7" s="1"/>
  <c r="AY9" i="6"/>
  <c r="E9" i="7" s="1"/>
  <c r="BD9" i="6"/>
  <c r="J9" i="7" s="1"/>
  <c r="BE9" i="7"/>
  <c r="AZ9" i="6"/>
  <c r="F9" i="7" s="1"/>
  <c r="BF9" i="6"/>
  <c r="L9" i="7" s="1"/>
  <c r="AZ181" i="6"/>
  <c r="F181" i="7" s="1"/>
  <c r="BF181" i="6"/>
  <c r="L181" i="7" s="1"/>
  <c r="BG181" i="6"/>
  <c r="M181" i="7" s="1"/>
  <c r="BH159" i="6"/>
  <c r="N159" i="7" s="1"/>
  <c r="Q60" i="7"/>
  <c r="AV60" i="7"/>
  <c r="AU299" i="6"/>
  <c r="AU355" i="6"/>
  <c r="AU339" i="6"/>
  <c r="AU362" i="6"/>
  <c r="AY114" i="6"/>
  <c r="E114" i="7" s="1"/>
  <c r="BF114" i="6"/>
  <c r="L114" i="7" s="1"/>
  <c r="BG114" i="6"/>
  <c r="M114" i="7" s="1"/>
  <c r="U71" i="7"/>
  <c r="AZ71" i="7"/>
  <c r="U72" i="7"/>
  <c r="AZ72" i="7"/>
  <c r="S99" i="7"/>
  <c r="AX99" i="7"/>
  <c r="Q82" i="7"/>
  <c r="AV82" i="7"/>
  <c r="R109" i="7"/>
  <c r="AW109" i="7"/>
  <c r="BH111" i="6"/>
  <c r="N111" i="7" s="1"/>
  <c r="Y101" i="7"/>
  <c r="AJ101" i="7"/>
  <c r="AK101" i="7" s="1"/>
  <c r="BD101" i="7"/>
  <c r="AM101" i="7"/>
  <c r="BH17" i="6"/>
  <c r="N17" i="7" s="1"/>
  <c r="BD106" i="7"/>
  <c r="Q103" i="7"/>
  <c r="AV103" i="7"/>
  <c r="AT326" i="6"/>
  <c r="AT331" i="6"/>
  <c r="AT369" i="6"/>
  <c r="AT344" i="6"/>
  <c r="AT356" i="6"/>
  <c r="AT329" i="6"/>
  <c r="Y14" i="7"/>
  <c r="AW191" i="6"/>
  <c r="AZ191" i="6" s="1"/>
  <c r="F191" i="7" s="1"/>
  <c r="AW196" i="6"/>
  <c r="BH196" i="6" s="1"/>
  <c r="N196" i="7" s="1"/>
  <c r="BF130" i="6"/>
  <c r="L130" i="7" s="1"/>
  <c r="BG130" i="6"/>
  <c r="M130" i="7" s="1"/>
  <c r="AW189" i="6"/>
  <c r="BH189" i="6" s="1"/>
  <c r="N189" i="7" s="1"/>
  <c r="BF175" i="6"/>
  <c r="L175" i="7" s="1"/>
  <c r="BG175" i="6"/>
  <c r="M175" i="7" s="1"/>
  <c r="BD170" i="7"/>
  <c r="BD157" i="6"/>
  <c r="J157" i="7" s="1"/>
  <c r="AZ116" i="6"/>
  <c r="F116" i="7" s="1"/>
  <c r="BC156" i="6"/>
  <c r="I156" i="7" s="1"/>
  <c r="BB146" i="6"/>
  <c r="H146" i="7" s="1"/>
  <c r="AY162" i="6"/>
  <c r="E162" i="7" s="1"/>
  <c r="BF177" i="6"/>
  <c r="L177" i="7" s="1"/>
  <c r="BG177" i="6"/>
  <c r="M177" i="7" s="1"/>
  <c r="BA177" i="6"/>
  <c r="G177" i="7" s="1"/>
  <c r="BD177" i="6"/>
  <c r="J177" i="7" s="1"/>
  <c r="BC177" i="6"/>
  <c r="I177" i="7" s="1"/>
  <c r="BE177" i="7"/>
  <c r="AU81" i="7"/>
  <c r="P81" i="7"/>
  <c r="AJ81" i="7"/>
  <c r="AK81" i="7" s="1"/>
  <c r="AM81" i="7"/>
  <c r="BH176" i="6"/>
  <c r="N176" i="7" s="1"/>
  <c r="BH156" i="6"/>
  <c r="N156" i="7" s="1"/>
  <c r="Y105" i="7"/>
  <c r="BH164" i="6"/>
  <c r="N164" i="7" s="1"/>
  <c r="BH133" i="6"/>
  <c r="N133" i="7" s="1"/>
  <c r="BF115" i="6"/>
  <c r="L115" i="7" s="1"/>
  <c r="BC115" i="6"/>
  <c r="I115" i="7" s="1"/>
  <c r="BG115" i="6"/>
  <c r="M115" i="7" s="1"/>
  <c r="BD115" i="6"/>
  <c r="J115" i="7" s="1"/>
  <c r="BE115" i="7"/>
  <c r="AZ115" i="6"/>
  <c r="F115" i="7" s="1"/>
  <c r="BE115" i="6"/>
  <c r="K115" i="7" s="1"/>
  <c r="BB115" i="6"/>
  <c r="H115" i="7" s="1"/>
  <c r="AY115" i="6"/>
  <c r="E115" i="7" s="1"/>
  <c r="BA115" i="6"/>
  <c r="G115" i="7" s="1"/>
  <c r="AU306" i="6"/>
  <c r="BF174" i="6"/>
  <c r="L174" i="7" s="1"/>
  <c r="BG174" i="6"/>
  <c r="M174" i="7" s="1"/>
  <c r="BE174" i="7"/>
  <c r="AZ174" i="6"/>
  <c r="F174" i="7" s="1"/>
  <c r="BC174" i="6"/>
  <c r="I174" i="7" s="1"/>
  <c r="BA174" i="6"/>
  <c r="G174" i="7" s="1"/>
  <c r="AY174" i="6"/>
  <c r="E174" i="7" s="1"/>
  <c r="BD174" i="6"/>
  <c r="J174" i="7" s="1"/>
  <c r="BH131" i="6"/>
  <c r="N131" i="7" s="1"/>
  <c r="AU332" i="6"/>
  <c r="AU335" i="6"/>
  <c r="AU308" i="6"/>
  <c r="AU358" i="6"/>
  <c r="AU356" i="6"/>
  <c r="BH124" i="6"/>
  <c r="N124" i="7" s="1"/>
  <c r="AW72" i="7"/>
  <c r="R72" i="7"/>
  <c r="BH185" i="6"/>
  <c r="N185" i="7" s="1"/>
  <c r="AW57" i="7"/>
  <c r="R57" i="7"/>
  <c r="AM99" i="7"/>
  <c r="AU99" i="7"/>
  <c r="AJ99" i="7"/>
  <c r="AK99" i="7" s="1"/>
  <c r="P99" i="7"/>
  <c r="AJ109" i="7"/>
  <c r="AK109" i="7" s="1"/>
  <c r="P109" i="7"/>
  <c r="AM109" i="7"/>
  <c r="AU109" i="7"/>
  <c r="BG29" i="6"/>
  <c r="M29" i="7" s="1"/>
  <c r="BE29" i="7"/>
  <c r="AY29" i="6"/>
  <c r="E29" i="7" s="1"/>
  <c r="BC29" i="6"/>
  <c r="I29" i="7" s="1"/>
  <c r="AZ29" i="6"/>
  <c r="F29" i="7" s="1"/>
  <c r="BD29" i="6"/>
  <c r="J29" i="7" s="1"/>
  <c r="BA29" i="6"/>
  <c r="G29" i="7" s="1"/>
  <c r="BE29" i="6"/>
  <c r="K29" i="7" s="1"/>
  <c r="BF29" i="6"/>
  <c r="L29" i="7" s="1"/>
  <c r="BB29" i="6"/>
  <c r="H29" i="7" s="1"/>
  <c r="V103" i="7"/>
  <c r="BA103" i="7"/>
  <c r="AT365" i="6"/>
  <c r="AT321" i="6"/>
  <c r="AT374" i="6"/>
  <c r="AT349" i="6"/>
  <c r="AT339" i="6"/>
  <c r="AT309" i="6"/>
  <c r="BG14" i="6"/>
  <c r="M14" i="7" s="1"/>
  <c r="BE14" i="7"/>
  <c r="BD14" i="7" s="1"/>
  <c r="AY14" i="6"/>
  <c r="E14" i="7" s="1"/>
  <c r="BE14" i="6"/>
  <c r="K14" i="7" s="1"/>
  <c r="BB14" i="6"/>
  <c r="H14" i="7" s="1"/>
  <c r="BD14" i="6"/>
  <c r="J14" i="7" s="1"/>
  <c r="AZ14" i="6"/>
  <c r="F14" i="7" s="1"/>
  <c r="BA14" i="6"/>
  <c r="G14" i="7" s="1"/>
  <c r="BF14" i="6"/>
  <c r="L14" i="7" s="1"/>
  <c r="BC14" i="6"/>
  <c r="I14" i="7" s="1"/>
  <c r="AZ76" i="7"/>
  <c r="U76" i="7"/>
  <c r="AN298" i="6"/>
  <c r="AO321" i="6"/>
  <c r="AQ372" i="6"/>
  <c r="AQ291" i="6"/>
  <c r="AN314" i="6"/>
  <c r="AN348" i="6"/>
  <c r="AQ347" i="6"/>
  <c r="AP348" i="6"/>
  <c r="T155" i="7"/>
  <c r="AS306" i="6"/>
  <c r="AY155" i="7"/>
  <c r="AS376" i="6"/>
  <c r="AP287" i="6"/>
  <c r="AN354" i="6"/>
  <c r="AP303" i="6"/>
  <c r="AN311" i="6"/>
  <c r="AP349" i="6"/>
  <c r="AP309" i="6"/>
  <c r="AS310" i="6"/>
  <c r="AN289" i="6"/>
  <c r="AQ365" i="6"/>
  <c r="AP316" i="6"/>
  <c r="AP347" i="6"/>
  <c r="AP359" i="6"/>
  <c r="AP297" i="6"/>
  <c r="AP317" i="6"/>
  <c r="AS362" i="6"/>
  <c r="AP307" i="6"/>
  <c r="AP296" i="6"/>
  <c r="AN299" i="6"/>
  <c r="AN351" i="6"/>
  <c r="AO348" i="6"/>
  <c r="AO310" i="6"/>
  <c r="AP351" i="6"/>
  <c r="AS333" i="6"/>
  <c r="AP352" i="6"/>
  <c r="AP330" i="6"/>
  <c r="AO312" i="6"/>
  <c r="AQ318" i="6"/>
  <c r="AP326" i="6"/>
  <c r="AS309" i="6"/>
  <c r="AP320" i="6"/>
  <c r="AP286" i="6"/>
  <c r="AP306" i="6"/>
  <c r="AQ312" i="6"/>
  <c r="AS373" i="6"/>
  <c r="AQ331" i="6"/>
  <c r="AO352" i="6"/>
  <c r="AS346" i="6"/>
  <c r="AS352" i="6"/>
  <c r="AS358" i="6"/>
  <c r="AP370" i="6"/>
  <c r="AS367" i="6"/>
  <c r="AO324" i="6"/>
  <c r="AN313" i="6"/>
  <c r="AO288" i="6"/>
  <c r="AP331" i="6"/>
  <c r="AS347" i="6"/>
  <c r="AQ355" i="6"/>
  <c r="AO337" i="6"/>
  <c r="AP353" i="6"/>
  <c r="AP313" i="6"/>
  <c r="AP324" i="6"/>
  <c r="AN301" i="6"/>
  <c r="AN361" i="6"/>
  <c r="AQ287" i="6"/>
  <c r="AS323" i="6"/>
  <c r="AS318" i="6"/>
  <c r="AS370" i="6"/>
  <c r="AN337" i="6"/>
  <c r="AS364" i="6"/>
  <c r="AP327" i="6"/>
  <c r="AP288" i="6"/>
  <c r="AQ335" i="6"/>
  <c r="AP337" i="6"/>
  <c r="AQ346" i="6"/>
  <c r="AN323" i="6"/>
  <c r="AP299" i="6"/>
  <c r="AS312" i="6"/>
  <c r="AP363" i="6"/>
  <c r="AS342" i="6"/>
  <c r="AN371" i="6"/>
  <c r="AN358" i="6"/>
  <c r="AO329" i="6"/>
  <c r="AO373" i="6"/>
  <c r="AP339" i="6"/>
  <c r="AN287" i="6"/>
  <c r="AS302" i="6"/>
  <c r="AO347" i="6"/>
  <c r="AS316" i="6"/>
  <c r="AQ336" i="6"/>
  <c r="AP345" i="6"/>
  <c r="AQ323" i="6"/>
  <c r="AN376" i="6"/>
  <c r="AO339" i="6"/>
  <c r="AP369" i="6"/>
  <c r="AS334" i="6"/>
  <c r="AO343" i="6"/>
  <c r="AN343" i="6"/>
  <c r="AN333" i="6"/>
  <c r="AZ155" i="7"/>
  <c r="AS286" i="6"/>
  <c r="U155" i="7"/>
  <c r="AU170" i="7"/>
  <c r="AS374" i="6"/>
  <c r="AZ170" i="7"/>
  <c r="AQ325" i="6"/>
  <c r="AP318" i="6"/>
  <c r="AS290" i="6"/>
  <c r="AN375" i="6"/>
  <c r="AO351" i="6"/>
  <c r="AQ339" i="6"/>
  <c r="AP333" i="6"/>
  <c r="AS366" i="6"/>
  <c r="AY170" i="7"/>
  <c r="AW170" i="7"/>
  <c r="AP322" i="6"/>
  <c r="AP360" i="6"/>
  <c r="AN368" i="6"/>
  <c r="AN325" i="6"/>
  <c r="AN339" i="6"/>
  <c r="AP338" i="6"/>
  <c r="AO330" i="6"/>
  <c r="AP368" i="6"/>
  <c r="AO305" i="6"/>
  <c r="AO296" i="6"/>
  <c r="AP294" i="6"/>
  <c r="AS361" i="6"/>
  <c r="AO369" i="6"/>
  <c r="AO287" i="6"/>
  <c r="AO297" i="6"/>
  <c r="AO368" i="6"/>
  <c r="AQ328" i="6"/>
  <c r="AN335" i="6"/>
  <c r="AQ371" i="6"/>
  <c r="AN320" i="6"/>
  <c r="AS300" i="6"/>
  <c r="AN317" i="6"/>
  <c r="AO335" i="6"/>
  <c r="AN332" i="6"/>
  <c r="AP290" i="6"/>
  <c r="AP362" i="6"/>
  <c r="AO366" i="6"/>
  <c r="AQ373" i="6"/>
  <c r="AO374" i="6"/>
  <c r="AS297" i="6"/>
  <c r="AS341" i="6"/>
  <c r="AS296" i="6"/>
  <c r="AN345" i="6"/>
  <c r="AN307" i="6"/>
  <c r="AQ288" i="6"/>
  <c r="AP367" i="6"/>
  <c r="AS326" i="6"/>
  <c r="AN374" i="6"/>
  <c r="AO327" i="6"/>
  <c r="AP357" i="6"/>
  <c r="AP342" i="6"/>
  <c r="AN341" i="6"/>
  <c r="AN309" i="6"/>
  <c r="AO362" i="6"/>
  <c r="AQ361" i="6"/>
  <c r="AP315" i="6"/>
  <c r="AP341" i="6"/>
  <c r="AP323" i="6"/>
  <c r="AP346" i="6"/>
  <c r="AS328" i="6"/>
  <c r="AN363" i="6"/>
  <c r="AQ357" i="6"/>
  <c r="AS372" i="6"/>
  <c r="AN293" i="6"/>
  <c r="AN360" i="6"/>
  <c r="AP334" i="6"/>
  <c r="AS315" i="6"/>
  <c r="AP325" i="6"/>
  <c r="AP312" i="6"/>
  <c r="AO286" i="6"/>
  <c r="AQ316" i="6"/>
  <c r="AO371" i="6"/>
  <c r="AQ353" i="6"/>
  <c r="AP305" i="6"/>
  <c r="AP289" i="6"/>
  <c r="AP364" i="6"/>
  <c r="AP310" i="6"/>
  <c r="AO375" i="6"/>
  <c r="AO308" i="6"/>
  <c r="AQ356" i="6"/>
  <c r="AS330" i="6"/>
  <c r="AN326" i="6"/>
  <c r="AN288" i="6"/>
  <c r="AO358" i="6"/>
  <c r="AQ296" i="6"/>
  <c r="AS338" i="6"/>
  <c r="AS298" i="6"/>
  <c r="AP336" i="6"/>
  <c r="AS355" i="6"/>
  <c r="AN372" i="6"/>
  <c r="AP300" i="6"/>
  <c r="AS307" i="6"/>
  <c r="AO293" i="6"/>
  <c r="AQ364" i="6"/>
  <c r="AP291" i="6"/>
  <c r="AS371" i="6"/>
  <c r="AQ349" i="6"/>
  <c r="AO326" i="6"/>
  <c r="AO320" i="6"/>
  <c r="AO342" i="6"/>
  <c r="AQ308" i="6"/>
  <c r="AP329" i="6"/>
  <c r="AO300" i="6"/>
  <c r="AS369" i="6"/>
  <c r="AN297" i="6"/>
  <c r="AO353" i="6"/>
  <c r="AO360" i="6"/>
  <c r="AQ375" i="6"/>
  <c r="AP304" i="6"/>
  <c r="AP361" i="6"/>
  <c r="AN344" i="6"/>
  <c r="AN322" i="6"/>
  <c r="AO314" i="6"/>
  <c r="AQ363" i="6"/>
  <c r="AP374" i="6"/>
  <c r="V166" i="7"/>
  <c r="AP355" i="6"/>
  <c r="AP302" i="6"/>
  <c r="AS350" i="6"/>
  <c r="AN303" i="6"/>
  <c r="AQ333" i="6"/>
  <c r="AQ289" i="6"/>
  <c r="AN342" i="6"/>
  <c r="AO307" i="6"/>
  <c r="AP350" i="6"/>
  <c r="AP332" i="6"/>
  <c r="AP375" i="6"/>
  <c r="AS332" i="6"/>
  <c r="AN334" i="6"/>
  <c r="AP314" i="6"/>
  <c r="AP365" i="6"/>
  <c r="AS287" i="6"/>
  <c r="AS339" i="6"/>
  <c r="AS375" i="6"/>
  <c r="AN302" i="6"/>
  <c r="AO298" i="6"/>
  <c r="AO322" i="6"/>
  <c r="AO355" i="6"/>
  <c r="AQ286" i="6"/>
  <c r="AQ306" i="6"/>
  <c r="AP319" i="6"/>
  <c r="AP366" i="6"/>
  <c r="AO309" i="6"/>
  <c r="AQ344" i="6"/>
  <c r="AQ309" i="6"/>
  <c r="AQ303" i="6"/>
  <c r="AO370" i="6"/>
  <c r="AP376" i="6"/>
  <c r="AS293" i="6"/>
  <c r="AS329" i="6"/>
  <c r="AS349" i="6"/>
  <c r="AS344" i="6"/>
  <c r="AS327" i="6"/>
  <c r="AN356" i="6"/>
  <c r="AN353" i="6"/>
  <c r="AN294" i="6"/>
  <c r="AQ315" i="6"/>
  <c r="AQ360" i="6"/>
  <c r="AS311" i="6"/>
  <c r="AN338" i="6"/>
  <c r="AQ290" i="6"/>
  <c r="AP335" i="6"/>
  <c r="AP371" i="6"/>
  <c r="AS317" i="6"/>
  <c r="AS321" i="6"/>
  <c r="AS308" i="6"/>
  <c r="AN296" i="6"/>
  <c r="AN365" i="6"/>
  <c r="AO289" i="6"/>
  <c r="AO328" i="6"/>
  <c r="AQ348" i="6"/>
  <c r="AQ313" i="6"/>
  <c r="AQ294" i="6"/>
  <c r="AS368" i="6"/>
  <c r="AS357" i="6"/>
  <c r="AO313" i="6"/>
  <c r="AQ310" i="6"/>
  <c r="AP321" i="6"/>
  <c r="AN318" i="6"/>
  <c r="AS289" i="6"/>
  <c r="AN346" i="6"/>
  <c r="AO318" i="6"/>
  <c r="AS303" i="6"/>
  <c r="AN316" i="6"/>
  <c r="AN350" i="6"/>
  <c r="AS348" i="6"/>
  <c r="AN373" i="6"/>
  <c r="AN347" i="6"/>
  <c r="AN300" i="6"/>
  <c r="AO359" i="6"/>
  <c r="AQ324" i="6"/>
  <c r="AQ341" i="6"/>
  <c r="AQ321" i="6"/>
  <c r="AQ297" i="6"/>
  <c r="AP343" i="6"/>
  <c r="AS363" i="6"/>
  <c r="AN312" i="6"/>
  <c r="AN290" i="6"/>
  <c r="AQ334" i="6"/>
  <c r="AP354" i="6"/>
  <c r="AP298" i="6"/>
  <c r="AS359" i="6"/>
  <c r="AS365" i="6"/>
  <c r="AS360" i="6"/>
  <c r="AN355" i="6"/>
  <c r="AN321" i="6"/>
  <c r="AN367" i="6"/>
  <c r="AM328" i="6"/>
  <c r="AS331" i="6"/>
  <c r="AO372" i="6"/>
  <c r="AO350" i="6"/>
  <c r="AO316" i="6"/>
  <c r="AQ368" i="6"/>
  <c r="AO299" i="6"/>
  <c r="AM317" i="6"/>
  <c r="AQ307" i="6"/>
  <c r="AQ342" i="6"/>
  <c r="AQ354" i="6"/>
  <c r="AQ340" i="6"/>
  <c r="AP373" i="6"/>
  <c r="AP372" i="6"/>
  <c r="AS335" i="6"/>
  <c r="AS295" i="6"/>
  <c r="AQ311" i="6"/>
  <c r="AP301" i="6"/>
  <c r="AS294" i="6"/>
  <c r="AN291" i="6"/>
  <c r="AN324" i="6"/>
  <c r="AO365" i="6"/>
  <c r="AQ299" i="6"/>
  <c r="AS336" i="6"/>
  <c r="AS299" i="6"/>
  <c r="AO332" i="6"/>
  <c r="AQ366" i="6"/>
  <c r="AQ374" i="6"/>
  <c r="AQ302" i="6"/>
  <c r="AP356" i="6"/>
  <c r="AS292" i="6"/>
  <c r="AS320" i="6"/>
  <c r="AN308" i="6"/>
  <c r="AO294" i="6"/>
  <c r="AO376" i="6"/>
  <c r="AO291" i="6"/>
  <c r="AO302" i="6"/>
  <c r="AP308" i="6"/>
  <c r="AM372" i="6"/>
  <c r="AM292" i="6"/>
  <c r="AR363" i="6"/>
  <c r="AR352" i="6"/>
  <c r="AR320" i="6"/>
  <c r="AQ326" i="6"/>
  <c r="AP344" i="6"/>
  <c r="AZ92" i="7"/>
  <c r="AN295" i="6"/>
  <c r="AN319" i="6"/>
  <c r="AO331" i="6"/>
  <c r="AM339" i="6"/>
  <c r="AR297" i="6"/>
  <c r="AO338" i="6"/>
  <c r="AQ376" i="6"/>
  <c r="AQ320" i="6"/>
  <c r="AN357" i="6"/>
  <c r="AN286" i="6"/>
  <c r="BD171" i="7"/>
  <c r="AM341" i="6"/>
  <c r="AR302" i="6"/>
  <c r="AR362" i="6"/>
  <c r="AR311" i="6"/>
  <c r="AR345" i="6"/>
  <c r="AN331" i="6"/>
  <c r="AO354" i="6"/>
  <c r="AO325" i="6"/>
  <c r="AO315" i="6"/>
  <c r="AR356" i="6"/>
  <c r="AQ300" i="6"/>
  <c r="AO357" i="6"/>
  <c r="AO290" i="6"/>
  <c r="AR301" i="6"/>
  <c r="AR353" i="6"/>
  <c r="AR309" i="6"/>
  <c r="AR366" i="6"/>
  <c r="AQ305" i="6"/>
  <c r="AQ359" i="6"/>
  <c r="AQ319" i="6"/>
  <c r="AP340" i="6"/>
  <c r="AN362" i="6"/>
  <c r="AS353" i="6"/>
  <c r="AN349" i="6"/>
  <c r="AR360" i="6"/>
  <c r="AN336" i="6"/>
  <c r="AM364" i="6"/>
  <c r="AM363" i="6"/>
  <c r="AQ367" i="6"/>
  <c r="AS337" i="6"/>
  <c r="AN369" i="6"/>
  <c r="AN327" i="6"/>
  <c r="AO319" i="6"/>
  <c r="AR319" i="6"/>
  <c r="AR288" i="6"/>
  <c r="AQ298" i="6"/>
  <c r="AQ322" i="6"/>
  <c r="AQ343" i="6"/>
  <c r="AQ301" i="6"/>
  <c r="AQ352" i="6"/>
  <c r="AP292" i="6"/>
  <c r="AN315" i="6"/>
  <c r="AN306" i="6"/>
  <c r="AO311" i="6"/>
  <c r="AQ304" i="6"/>
  <c r="AQ332" i="6"/>
  <c r="AQ314" i="6"/>
  <c r="AP295" i="6"/>
  <c r="AN366" i="6"/>
  <c r="AN340" i="6"/>
  <c r="AN352" i="6"/>
  <c r="AN364" i="6"/>
  <c r="AN292" i="6"/>
  <c r="AO304" i="6"/>
  <c r="AR351" i="6"/>
  <c r="AR336" i="6"/>
  <c r="AM315" i="6"/>
  <c r="AM327" i="6"/>
  <c r="AM342" i="6"/>
  <c r="AQ337" i="6"/>
  <c r="AQ317" i="6"/>
  <c r="AQ295" i="6"/>
  <c r="AQ350" i="6"/>
  <c r="AP311" i="6"/>
  <c r="AS325" i="6"/>
  <c r="AS351" i="6"/>
  <c r="AS291" i="6"/>
  <c r="AS354" i="6"/>
  <c r="AO317" i="6"/>
  <c r="AO361" i="6"/>
  <c r="AZ59" i="7"/>
  <c r="AM375" i="6"/>
  <c r="AQ358" i="6"/>
  <c r="AQ370" i="6"/>
  <c r="AQ330" i="6"/>
  <c r="AQ351" i="6"/>
  <c r="AS319" i="6"/>
  <c r="AS304" i="6"/>
  <c r="AS313" i="6"/>
  <c r="AS340" i="6"/>
  <c r="AN370" i="6"/>
  <c r="AN359" i="6"/>
  <c r="AN328" i="6"/>
  <c r="Y135" i="7"/>
  <c r="Y175" i="7"/>
  <c r="Y167" i="7"/>
  <c r="Y117" i="7"/>
  <c r="AR287" i="6"/>
  <c r="AR376" i="6"/>
  <c r="AR290" i="6"/>
  <c r="AR306" i="6"/>
  <c r="R92" i="7"/>
  <c r="AW92" i="7"/>
  <c r="AM75" i="7"/>
  <c r="AJ75" i="7"/>
  <c r="AK75" i="7" s="1"/>
  <c r="AU75" i="7"/>
  <c r="P75" i="7"/>
  <c r="AM323" i="6"/>
  <c r="AM302" i="6"/>
  <c r="AM295" i="6"/>
  <c r="AY80" i="7"/>
  <c r="T80" i="7"/>
  <c r="BA58" i="7"/>
  <c r="V58" i="7"/>
  <c r="V69" i="7"/>
  <c r="BA69" i="7"/>
  <c r="V74" i="7"/>
  <c r="BA74" i="7"/>
  <c r="AV52" i="7"/>
  <c r="Q52" i="7"/>
  <c r="AV268" i="6"/>
  <c r="Z268" i="6"/>
  <c r="AV230" i="6"/>
  <c r="Z230" i="6"/>
  <c r="AV269" i="6"/>
  <c r="Z269" i="6"/>
  <c r="AV234" i="6"/>
  <c r="Z234" i="6"/>
  <c r="AV246" i="6"/>
  <c r="Z246" i="6"/>
  <c r="W124" i="3"/>
  <c r="W122" i="3"/>
  <c r="AR371" i="6"/>
  <c r="AR286" i="6"/>
  <c r="AR337" i="6"/>
  <c r="AM92" i="7"/>
  <c r="AU92" i="7"/>
  <c r="AJ92" i="7"/>
  <c r="AK92" i="7" s="1"/>
  <c r="P92" i="7"/>
  <c r="U59" i="7"/>
  <c r="AV75" i="7"/>
  <c r="Q75" i="7"/>
  <c r="AM326" i="6"/>
  <c r="AM287" i="6"/>
  <c r="AM344" i="6"/>
  <c r="AM361" i="6"/>
  <c r="Y69" i="7"/>
  <c r="BD69" i="7"/>
  <c r="BD184" i="6"/>
  <c r="BC184" i="6"/>
  <c r="I184" i="7" s="1"/>
  <c r="BE184" i="7"/>
  <c r="BB184" i="6"/>
  <c r="H184" i="7" s="1"/>
  <c r="BA184" i="6"/>
  <c r="G184" i="7" s="1"/>
  <c r="AY184" i="6"/>
  <c r="E184" i="7" s="1"/>
  <c r="AZ184" i="6"/>
  <c r="F184" i="7" s="1"/>
  <c r="BE184" i="6"/>
  <c r="K184" i="7" s="1"/>
  <c r="AX80" i="7"/>
  <c r="S80" i="7"/>
  <c r="AX58" i="7"/>
  <c r="S58" i="7"/>
  <c r="V56" i="7"/>
  <c r="BA56" i="7"/>
  <c r="R69" i="7"/>
  <c r="AW69" i="7"/>
  <c r="AZ52" i="7"/>
  <c r="U52" i="7"/>
  <c r="AV279" i="6"/>
  <c r="Z279" i="6"/>
  <c r="AV241" i="6"/>
  <c r="Z241" i="6"/>
  <c r="AV235" i="6"/>
  <c r="Z235" i="6"/>
  <c r="AV242" i="6"/>
  <c r="Z242" i="6"/>
  <c r="Z244" i="6"/>
  <c r="AV244" i="6"/>
  <c r="AW186" i="6"/>
  <c r="BH186" i="6" s="1"/>
  <c r="N186" i="7" s="1"/>
  <c r="AR334" i="6"/>
  <c r="AR355" i="6"/>
  <c r="BA92" i="7"/>
  <c r="V92" i="7"/>
  <c r="AM336" i="6"/>
  <c r="AW80" i="7"/>
  <c r="R80" i="7"/>
  <c r="T58" i="7"/>
  <c r="AU110" i="7"/>
  <c r="P110" i="7"/>
  <c r="AJ110" i="7"/>
  <c r="AK110" i="7" s="1"/>
  <c r="AM110" i="7"/>
  <c r="BA95" i="7"/>
  <c r="BD95" i="7"/>
  <c r="X111" i="3"/>
  <c r="X113" i="3"/>
  <c r="U56" i="7"/>
  <c r="AZ56" i="7"/>
  <c r="Q69" i="7"/>
  <c r="AV69" i="7"/>
  <c r="AX52" i="7"/>
  <c r="S52" i="7"/>
  <c r="AV243" i="6"/>
  <c r="Z243" i="6"/>
  <c r="AV253" i="6"/>
  <c r="Z253" i="6"/>
  <c r="AV239" i="6"/>
  <c r="Z239" i="6"/>
  <c r="AV223" i="6"/>
  <c r="Z223" i="6"/>
  <c r="Z273" i="6"/>
  <c r="AV273" i="6"/>
  <c r="AP100" i="7"/>
  <c r="AL100" i="7"/>
  <c r="Y143" i="7"/>
  <c r="W113" i="3"/>
  <c r="W111" i="3"/>
  <c r="AR325" i="6"/>
  <c r="AR348" i="6"/>
  <c r="AR349" i="6"/>
  <c r="AR313" i="6"/>
  <c r="AR354" i="6"/>
  <c r="AV92" i="7"/>
  <c r="Q92" i="7"/>
  <c r="AM307" i="6"/>
  <c r="AM301" i="6"/>
  <c r="AM347" i="6"/>
  <c r="AM297" i="6"/>
  <c r="AM290" i="6"/>
  <c r="AZ80" i="7"/>
  <c r="U80" i="7"/>
  <c r="U110" i="7"/>
  <c r="AZ110" i="7"/>
  <c r="AY56" i="7"/>
  <c r="T56" i="7"/>
  <c r="S69" i="7"/>
  <c r="AX69" i="7"/>
  <c r="AV226" i="6"/>
  <c r="Z226" i="6"/>
  <c r="AV262" i="6"/>
  <c r="Z262" i="6"/>
  <c r="AV250" i="6"/>
  <c r="Z250" i="6"/>
  <c r="AV285" i="6"/>
  <c r="Z285" i="6"/>
  <c r="Y183" i="7"/>
  <c r="BD143" i="6"/>
  <c r="J143" i="7" s="1"/>
  <c r="AY143" i="6"/>
  <c r="E143" i="7" s="1"/>
  <c r="AZ143" i="6"/>
  <c r="F143" i="7" s="1"/>
  <c r="BE143" i="7"/>
  <c r="BC143" i="6"/>
  <c r="I143" i="7" s="1"/>
  <c r="BA143" i="6"/>
  <c r="G143" i="7" s="1"/>
  <c r="BB143" i="6"/>
  <c r="H143" i="7" s="1"/>
  <c r="BE143" i="6"/>
  <c r="K143" i="7" s="1"/>
  <c r="U79" i="7"/>
  <c r="AZ79" i="7"/>
  <c r="AO323" i="6"/>
  <c r="AR347" i="6"/>
  <c r="AR324" i="6"/>
  <c r="AR305" i="6"/>
  <c r="AR350" i="6"/>
  <c r="AR298" i="6"/>
  <c r="AM322" i="6"/>
  <c r="AM348" i="6"/>
  <c r="AM343" i="6"/>
  <c r="AM338" i="6"/>
  <c r="AM376" i="6"/>
  <c r="R124" i="3"/>
  <c r="R122" i="3"/>
  <c r="AX110" i="7"/>
  <c r="S110" i="7"/>
  <c r="AE393" i="6"/>
  <c r="AE422" i="6"/>
  <c r="AE384" i="6"/>
  <c r="AE431" i="6"/>
  <c r="AE404" i="6"/>
  <c r="AE386" i="6"/>
  <c r="AE394" i="6"/>
  <c r="AE409" i="6"/>
  <c r="AE414" i="6"/>
  <c r="AE433" i="6"/>
  <c r="AE405" i="6"/>
  <c r="AE418" i="6"/>
  <c r="AE407" i="6"/>
  <c r="AE381" i="6"/>
  <c r="AE400" i="6"/>
  <c r="AE396" i="6"/>
  <c r="AE399" i="6"/>
  <c r="AE392" i="6"/>
  <c r="AE410" i="6"/>
  <c r="AE385" i="6"/>
  <c r="AE379" i="6"/>
  <c r="AE387" i="6"/>
  <c r="AE421" i="6"/>
  <c r="AE425" i="6"/>
  <c r="AE420" i="6"/>
  <c r="AE397" i="6"/>
  <c r="AE416" i="6"/>
  <c r="AE434" i="6"/>
  <c r="AE430" i="6"/>
  <c r="AE408" i="6"/>
  <c r="AE426" i="6"/>
  <c r="AE412" i="6"/>
  <c r="AE415" i="6"/>
  <c r="AE403" i="6"/>
  <c r="AE391" i="6"/>
  <c r="AE423" i="6"/>
  <c r="AE395" i="6"/>
  <c r="AE413" i="6"/>
  <c r="AE432" i="6"/>
  <c r="AE402" i="6"/>
  <c r="AE390" i="6"/>
  <c r="AE424" i="6"/>
  <c r="AE380" i="6"/>
  <c r="AE382" i="6"/>
  <c r="AE401" i="6"/>
  <c r="AE428" i="6"/>
  <c r="AE377" i="6"/>
  <c r="AE411" i="6"/>
  <c r="AE419" i="6"/>
  <c r="AE388" i="6"/>
  <c r="AE406" i="6"/>
  <c r="AE429" i="6"/>
  <c r="AE398" i="6"/>
  <c r="AE417" i="6"/>
  <c r="AE378" i="6"/>
  <c r="AE383" i="6"/>
  <c r="AE427" i="6"/>
  <c r="AE389" i="6"/>
  <c r="AM69" i="7"/>
  <c r="AU69" i="7"/>
  <c r="P69" i="7"/>
  <c r="AJ69" i="7"/>
  <c r="Q113" i="3"/>
  <c r="Q111" i="3"/>
  <c r="BE158" i="7"/>
  <c r="BB158" i="6"/>
  <c r="H158" i="7" s="1"/>
  <c r="BA158" i="6"/>
  <c r="G158" i="7" s="1"/>
  <c r="BE158" i="6"/>
  <c r="K158" i="7" s="1"/>
  <c r="AZ158" i="6"/>
  <c r="F158" i="7" s="1"/>
  <c r="BD158" i="6"/>
  <c r="J158" i="7" s="1"/>
  <c r="BC158" i="6"/>
  <c r="I158" i="7" s="1"/>
  <c r="AY158" i="6"/>
  <c r="E158" i="7" s="1"/>
  <c r="P52" i="7"/>
  <c r="AU52" i="7"/>
  <c r="AJ52" i="7"/>
  <c r="AK52" i="7" s="1"/>
  <c r="AM52" i="7"/>
  <c r="AV278" i="6"/>
  <c r="Z278" i="6"/>
  <c r="AV283" i="6"/>
  <c r="Z283" i="6"/>
  <c r="AV254" i="6"/>
  <c r="Z254" i="6"/>
  <c r="AV257" i="6"/>
  <c r="Z257" i="6"/>
  <c r="Y165" i="7"/>
  <c r="R111" i="3"/>
  <c r="R113" i="3"/>
  <c r="T79" i="7"/>
  <c r="AY79" i="7"/>
  <c r="AY131" i="6"/>
  <c r="E131" i="7" s="1"/>
  <c r="BD131" i="6"/>
  <c r="J131" i="7" s="1"/>
  <c r="BE131" i="7"/>
  <c r="BB131" i="6"/>
  <c r="H131" i="7" s="1"/>
  <c r="BC131" i="6"/>
  <c r="I131" i="7" s="1"/>
  <c r="BA131" i="6"/>
  <c r="G131" i="7" s="1"/>
  <c r="BE131" i="6"/>
  <c r="K131" i="7" s="1"/>
  <c r="AZ131" i="6"/>
  <c r="F131" i="7" s="1"/>
  <c r="AO344" i="6"/>
  <c r="AO303" i="6"/>
  <c r="AR373" i="6"/>
  <c r="AR314" i="6"/>
  <c r="AR357" i="6"/>
  <c r="AR310" i="6"/>
  <c r="AX92" i="7"/>
  <c r="S92" i="7"/>
  <c r="AM360" i="6"/>
  <c r="AM310" i="6"/>
  <c r="AM320" i="6"/>
  <c r="AM374" i="6"/>
  <c r="BA80" i="7"/>
  <c r="V80" i="7"/>
  <c r="AW199" i="6"/>
  <c r="BH199" i="6" s="1"/>
  <c r="N199" i="7" s="1"/>
  <c r="AY110" i="7"/>
  <c r="T110" i="7"/>
  <c r="T122" i="3"/>
  <c r="T124" i="3"/>
  <c r="S418" i="6"/>
  <c r="S401" i="6"/>
  <c r="S420" i="6"/>
  <c r="S408" i="6"/>
  <c r="S404" i="6"/>
  <c r="S392" i="6"/>
  <c r="S398" i="6"/>
  <c r="S407" i="6"/>
  <c r="S421" i="6"/>
  <c r="S393" i="6"/>
  <c r="S417" i="6"/>
  <c r="S419" i="6"/>
  <c r="S431" i="6"/>
  <c r="S416" i="6"/>
  <c r="S411" i="6"/>
  <c r="S413" i="6"/>
  <c r="S424" i="6"/>
  <c r="S410" i="6"/>
  <c r="S434" i="6"/>
  <c r="S390" i="6"/>
  <c r="S379" i="6"/>
  <c r="S412" i="6"/>
  <c r="S414" i="6"/>
  <c r="S400" i="6"/>
  <c r="S395" i="6"/>
  <c r="S415" i="6"/>
  <c r="S389" i="6"/>
  <c r="S396" i="6"/>
  <c r="S387" i="6"/>
  <c r="S378" i="6"/>
  <c r="S429" i="6"/>
  <c r="S399" i="6"/>
  <c r="S409" i="6"/>
  <c r="S433" i="6"/>
  <c r="S406" i="6"/>
  <c r="S386" i="6"/>
  <c r="S427" i="6"/>
  <c r="S430" i="6"/>
  <c r="S385" i="6"/>
  <c r="S426" i="6"/>
  <c r="S388" i="6"/>
  <c r="S405" i="6"/>
  <c r="S425" i="6"/>
  <c r="S402" i="6"/>
  <c r="S428" i="6"/>
  <c r="S383" i="6"/>
  <c r="S432" i="6"/>
  <c r="S381" i="6"/>
  <c r="S423" i="6"/>
  <c r="S422" i="6"/>
  <c r="S377" i="6"/>
  <c r="S380" i="6"/>
  <c r="S382" i="6"/>
  <c r="S403" i="6"/>
  <c r="S394" i="6"/>
  <c r="S391" i="6"/>
  <c r="S397" i="6"/>
  <c r="S384" i="6"/>
  <c r="P56" i="7"/>
  <c r="AJ56" i="7"/>
  <c r="AK56" i="7" s="1"/>
  <c r="AU56" i="7"/>
  <c r="AM56" i="7"/>
  <c r="BD52" i="7"/>
  <c r="Y52" i="7"/>
  <c r="AW52" i="7"/>
  <c r="R52" i="7"/>
  <c r="Z248" i="6"/>
  <c r="AV248" i="6"/>
  <c r="AV233" i="6"/>
  <c r="Z233" i="6"/>
  <c r="Z258" i="6"/>
  <c r="AV258" i="6"/>
  <c r="AV259" i="6"/>
  <c r="Z259" i="6"/>
  <c r="BD165" i="6"/>
  <c r="J165" i="7" s="1"/>
  <c r="BE165" i="7"/>
  <c r="BD165" i="7" s="1"/>
  <c r="BB165" i="6"/>
  <c r="H165" i="7" s="1"/>
  <c r="AZ165" i="6"/>
  <c r="F165" i="7" s="1"/>
  <c r="BA165" i="6"/>
  <c r="G165" i="7" s="1"/>
  <c r="BE165" i="6"/>
  <c r="K165" i="7" s="1"/>
  <c r="BC165" i="6"/>
  <c r="I165" i="7" s="1"/>
  <c r="AY165" i="6"/>
  <c r="E165" i="7" s="1"/>
  <c r="Y136" i="7"/>
  <c r="R79" i="7"/>
  <c r="AW79" i="7"/>
  <c r="AO345" i="6"/>
  <c r="AO306" i="6"/>
  <c r="AH419" i="6"/>
  <c r="AH391" i="6"/>
  <c r="AH393" i="6"/>
  <c r="AH384" i="6"/>
  <c r="AH386" i="6"/>
  <c r="AH404" i="6"/>
  <c r="AH424" i="6"/>
  <c r="AH426" i="6"/>
  <c r="AH382" i="6"/>
  <c r="AH427" i="6"/>
  <c r="AH429" i="6"/>
  <c r="AH385" i="6"/>
  <c r="AH389" i="6"/>
  <c r="AH407" i="6"/>
  <c r="AH425" i="6"/>
  <c r="AH406" i="6"/>
  <c r="AH400" i="6"/>
  <c r="AH402" i="6"/>
  <c r="AH420" i="6"/>
  <c r="AH430" i="6"/>
  <c r="AH378" i="6"/>
  <c r="AH380" i="6"/>
  <c r="AH398" i="6"/>
  <c r="AH433" i="6"/>
  <c r="AH381" i="6"/>
  <c r="AH383" i="6"/>
  <c r="AH401" i="6"/>
  <c r="AH422" i="6"/>
  <c r="AH405" i="6"/>
  <c r="AH423" i="6"/>
  <c r="AH388" i="6"/>
  <c r="AH379" i="6"/>
  <c r="AH416" i="6"/>
  <c r="AH418" i="6"/>
  <c r="AH390" i="6"/>
  <c r="AH387" i="6"/>
  <c r="AH394" i="6"/>
  <c r="AH396" i="6"/>
  <c r="AH428" i="6"/>
  <c r="AH392" i="6"/>
  <c r="AH397" i="6"/>
  <c r="AH399" i="6"/>
  <c r="AH414" i="6"/>
  <c r="AH395" i="6"/>
  <c r="AH421" i="6"/>
  <c r="AH377" i="6"/>
  <c r="AH431" i="6"/>
  <c r="AH403" i="6"/>
  <c r="AH432" i="6"/>
  <c r="AH434" i="6"/>
  <c r="AH417" i="6"/>
  <c r="AH408" i="6"/>
  <c r="AH410" i="6"/>
  <c r="AH412" i="6"/>
  <c r="AH409" i="6"/>
  <c r="AH411" i="6"/>
  <c r="AH413" i="6"/>
  <c r="AH415" i="6"/>
  <c r="AR368" i="6"/>
  <c r="AR312" i="6"/>
  <c r="AR331" i="6"/>
  <c r="AR296" i="6"/>
  <c r="AR308" i="6"/>
  <c r="AR369" i="6"/>
  <c r="AP85" i="7"/>
  <c r="U92" i="7"/>
  <c r="AM318" i="6"/>
  <c r="AM305" i="6"/>
  <c r="AM319" i="6"/>
  <c r="AM340" i="6"/>
  <c r="AM366" i="6"/>
  <c r="AM300" i="6"/>
  <c r="U426" i="6"/>
  <c r="U397" i="6"/>
  <c r="U434" i="6"/>
  <c r="U432" i="6"/>
  <c r="U430" i="6"/>
  <c r="U383" i="6"/>
  <c r="U399" i="6"/>
  <c r="U412" i="6"/>
  <c r="U421" i="6"/>
  <c r="U402" i="6"/>
  <c r="U384" i="6"/>
  <c r="U393" i="6"/>
  <c r="U411" i="6"/>
  <c r="U390" i="6"/>
  <c r="U424" i="6"/>
  <c r="U425" i="6"/>
  <c r="U419" i="6"/>
  <c r="U423" i="6"/>
  <c r="U401" i="6"/>
  <c r="U433" i="6"/>
  <c r="U404" i="6"/>
  <c r="U406" i="6"/>
  <c r="U387" i="6"/>
  <c r="U418" i="6"/>
  <c r="U405" i="6"/>
  <c r="U379" i="6"/>
  <c r="U415" i="6"/>
  <c r="U410" i="6"/>
  <c r="U394" i="6"/>
  <c r="U413" i="6"/>
  <c r="U400" i="6"/>
  <c r="U428" i="6"/>
  <c r="U391" i="6"/>
  <c r="U380" i="6"/>
  <c r="U398" i="6"/>
  <c r="U422" i="6"/>
  <c r="U409" i="6"/>
  <c r="U427" i="6"/>
  <c r="U429" i="6"/>
  <c r="U431" i="6"/>
  <c r="U389" i="6"/>
  <c r="U407" i="6"/>
  <c r="U416" i="6"/>
  <c r="U420" i="6"/>
  <c r="U392" i="6"/>
  <c r="U396" i="6"/>
  <c r="U395" i="6"/>
  <c r="U378" i="6"/>
  <c r="U408" i="6"/>
  <c r="U386" i="6"/>
  <c r="U403" i="6"/>
  <c r="U381" i="6"/>
  <c r="U417" i="6"/>
  <c r="U377" i="6"/>
  <c r="U388" i="6"/>
  <c r="U382" i="6"/>
  <c r="U414" i="6"/>
  <c r="U385" i="6"/>
  <c r="X122" i="3"/>
  <c r="X124" i="3"/>
  <c r="BA111" i="6"/>
  <c r="G111" i="7" s="1"/>
  <c r="BE111" i="6"/>
  <c r="K111" i="7" s="1"/>
  <c r="BE111" i="7"/>
  <c r="BD111" i="6"/>
  <c r="J111" i="7" s="1"/>
  <c r="BB111" i="6"/>
  <c r="H111" i="7" s="1"/>
  <c r="BC111" i="6"/>
  <c r="I111" i="7" s="1"/>
  <c r="AZ111" i="6"/>
  <c r="F111" i="7" s="1"/>
  <c r="AY111" i="6"/>
  <c r="E111" i="7" s="1"/>
  <c r="AQ345" i="6"/>
  <c r="AQ369" i="6"/>
  <c r="AP328" i="6"/>
  <c r="Q56" i="7"/>
  <c r="AV56" i="7"/>
  <c r="Q124" i="3"/>
  <c r="Q122" i="3"/>
  <c r="BA52" i="7"/>
  <c r="V52" i="7"/>
  <c r="AV265" i="6"/>
  <c r="Z265" i="6"/>
  <c r="AV229" i="6"/>
  <c r="Z229" i="6"/>
  <c r="AV263" i="6"/>
  <c r="Z263" i="6"/>
  <c r="AV266" i="6"/>
  <c r="Z266" i="6"/>
  <c r="Y171" i="7"/>
  <c r="P79" i="7"/>
  <c r="AU79" i="7"/>
  <c r="AJ79" i="7"/>
  <c r="AK79" i="7" s="1"/>
  <c r="AM79" i="7"/>
  <c r="Y115" i="3"/>
  <c r="Y116" i="3" s="1"/>
  <c r="K116" i="3"/>
  <c r="BD154" i="6"/>
  <c r="BE154" i="7"/>
  <c r="BA154" i="6"/>
  <c r="G154" i="7" s="1"/>
  <c r="BC154" i="6"/>
  <c r="I154" i="7" s="1"/>
  <c r="BE154" i="6"/>
  <c r="K154" i="7" s="1"/>
  <c r="AZ154" i="6"/>
  <c r="F154" i="7" s="1"/>
  <c r="AY154" i="6"/>
  <c r="E154" i="7" s="1"/>
  <c r="BB154" i="6"/>
  <c r="H154" i="7" s="1"/>
  <c r="V432" i="6"/>
  <c r="V380" i="6"/>
  <c r="V398" i="6"/>
  <c r="V406" i="6"/>
  <c r="V389" i="6"/>
  <c r="V383" i="6"/>
  <c r="V401" i="6"/>
  <c r="V430" i="6"/>
  <c r="V378" i="6"/>
  <c r="V423" i="6"/>
  <c r="V379" i="6"/>
  <c r="V433" i="6"/>
  <c r="V381" i="6"/>
  <c r="V418" i="6"/>
  <c r="V428" i="6"/>
  <c r="V411" i="6"/>
  <c r="V405" i="6"/>
  <c r="V396" i="6"/>
  <c r="V414" i="6"/>
  <c r="V422" i="6"/>
  <c r="V394" i="6"/>
  <c r="V399" i="6"/>
  <c r="V431" i="6"/>
  <c r="V384" i="6"/>
  <c r="V397" i="6"/>
  <c r="V377" i="6"/>
  <c r="V417" i="6"/>
  <c r="V387" i="6"/>
  <c r="V421" i="6"/>
  <c r="V434" i="6"/>
  <c r="V409" i="6"/>
  <c r="V427" i="6"/>
  <c r="V410" i="6"/>
  <c r="V412" i="6"/>
  <c r="V395" i="6"/>
  <c r="V392" i="6"/>
  <c r="V413" i="6"/>
  <c r="V415" i="6"/>
  <c r="V390" i="6"/>
  <c r="V400" i="6"/>
  <c r="V391" i="6"/>
  <c r="V393" i="6"/>
  <c r="V388" i="6"/>
  <c r="V403" i="6"/>
  <c r="V386" i="6"/>
  <c r="V404" i="6"/>
  <c r="V408" i="6"/>
  <c r="V426" i="6"/>
  <c r="V382" i="6"/>
  <c r="V416" i="6"/>
  <c r="V429" i="6"/>
  <c r="V385" i="6"/>
  <c r="V419" i="6"/>
  <c r="V407" i="6"/>
  <c r="V425" i="6"/>
  <c r="V424" i="6"/>
  <c r="V402" i="6"/>
  <c r="V420" i="6"/>
  <c r="AR317" i="6"/>
  <c r="AR323" i="6"/>
  <c r="AM294" i="6"/>
  <c r="AM304" i="6"/>
  <c r="AM334" i="6"/>
  <c r="AM337" i="6"/>
  <c r="AM332" i="6"/>
  <c r="AM324" i="6"/>
  <c r="AG423" i="6"/>
  <c r="AG425" i="6"/>
  <c r="AG431" i="6"/>
  <c r="AG433" i="6"/>
  <c r="AG383" i="6"/>
  <c r="AG416" i="6"/>
  <c r="AG418" i="6"/>
  <c r="AG390" i="6"/>
  <c r="AG394" i="6"/>
  <c r="AG412" i="6"/>
  <c r="AG399" i="6"/>
  <c r="AG401" i="6"/>
  <c r="AG386" i="6"/>
  <c r="AG388" i="6"/>
  <c r="AG414" i="6"/>
  <c r="AG381" i="6"/>
  <c r="AG429" i="6"/>
  <c r="AG409" i="6"/>
  <c r="AG405" i="6"/>
  <c r="AG400" i="6"/>
  <c r="AG417" i="6"/>
  <c r="AG392" i="6"/>
  <c r="AG378" i="6"/>
  <c r="AG428" i="6"/>
  <c r="AG397" i="6"/>
  <c r="AG391" i="6"/>
  <c r="AG404" i="6"/>
  <c r="AG421" i="6"/>
  <c r="AG432" i="6"/>
  <c r="AG430" i="6"/>
  <c r="AG408" i="6"/>
  <c r="AG410" i="6"/>
  <c r="AG395" i="6"/>
  <c r="AG420" i="6"/>
  <c r="AG407" i="6"/>
  <c r="AG403" i="6"/>
  <c r="AG424" i="6"/>
  <c r="AG415" i="6"/>
  <c r="AG382" i="6"/>
  <c r="AG380" i="6"/>
  <c r="AG426" i="6"/>
  <c r="AG411" i="6"/>
  <c r="AG379" i="6"/>
  <c r="AG402" i="6"/>
  <c r="AG419" i="6"/>
  <c r="AG413" i="6"/>
  <c r="AG398" i="6"/>
  <c r="AG406" i="6"/>
  <c r="AG387" i="6"/>
  <c r="AG377" i="6"/>
  <c r="AG396" i="6"/>
  <c r="AG384" i="6"/>
  <c r="AG385" i="6"/>
  <c r="AG427" i="6"/>
  <c r="AG393" i="6"/>
  <c r="AG389" i="6"/>
  <c r="AG434" i="6"/>
  <c r="AG422" i="6"/>
  <c r="Y102" i="3"/>
  <c r="Y100" i="3"/>
  <c r="V110" i="7"/>
  <c r="BA110" i="7"/>
  <c r="V122" i="3"/>
  <c r="V124" i="3"/>
  <c r="S56" i="7"/>
  <c r="AX56" i="7"/>
  <c r="AN305" i="6"/>
  <c r="AV272" i="6"/>
  <c r="Z272" i="6"/>
  <c r="Z232" i="6"/>
  <c r="AV232" i="6"/>
  <c r="AV219" i="6"/>
  <c r="Z219" i="6"/>
  <c r="AV222" i="6"/>
  <c r="Z222" i="6"/>
  <c r="BB167" i="6"/>
  <c r="H167" i="7" s="1"/>
  <c r="BE167" i="7"/>
  <c r="BD167" i="7" s="1"/>
  <c r="AZ167" i="6"/>
  <c r="F167" i="7" s="1"/>
  <c r="BA167" i="6"/>
  <c r="G167" i="7" s="1"/>
  <c r="BE167" i="6"/>
  <c r="K167" i="7" s="1"/>
  <c r="AY167" i="6"/>
  <c r="E167" i="7" s="1"/>
  <c r="BD167" i="6"/>
  <c r="J167" i="7" s="1"/>
  <c r="BC167" i="6"/>
  <c r="I167" i="7" s="1"/>
  <c r="BE175" i="7"/>
  <c r="BD175" i="7" s="1"/>
  <c r="AZ175" i="6"/>
  <c r="F175" i="7" s="1"/>
  <c r="BA175" i="6"/>
  <c r="G175" i="7" s="1"/>
  <c r="AY175" i="6"/>
  <c r="E175" i="7" s="1"/>
  <c r="BE175" i="6"/>
  <c r="K175" i="7" s="1"/>
  <c r="BD175" i="6"/>
  <c r="J175" i="7" s="1"/>
  <c r="BB175" i="6"/>
  <c r="H175" i="7" s="1"/>
  <c r="BC175" i="6"/>
  <c r="I175" i="7" s="1"/>
  <c r="T113" i="3"/>
  <c r="T111" i="3"/>
  <c r="Q79" i="7"/>
  <c r="AV79" i="7"/>
  <c r="AW188" i="6"/>
  <c r="AO334" i="6"/>
  <c r="AO295" i="6"/>
  <c r="AO363" i="6"/>
  <c r="AW201" i="6"/>
  <c r="BH201" i="6" s="1"/>
  <c r="N201" i="7" s="1"/>
  <c r="V68" i="7"/>
  <c r="BA68" i="7"/>
  <c r="AR340" i="6"/>
  <c r="AR346" i="6"/>
  <c r="AR372" i="6"/>
  <c r="AR365" i="6"/>
  <c r="AR295" i="6"/>
  <c r="AR321" i="6"/>
  <c r="AV96" i="7"/>
  <c r="Q96" i="7"/>
  <c r="U124" i="3"/>
  <c r="U122" i="3"/>
  <c r="AM349" i="6"/>
  <c r="AM330" i="6"/>
  <c r="AM311" i="6"/>
  <c r="AM356" i="6"/>
  <c r="AM303" i="6"/>
  <c r="AM286" i="6"/>
  <c r="BD59" i="7"/>
  <c r="AQ327" i="6"/>
  <c r="Q110" i="7"/>
  <c r="AV110" i="7"/>
  <c r="BE159" i="7"/>
  <c r="BC159" i="6"/>
  <c r="I159" i="7" s="1"/>
  <c r="BD159" i="6"/>
  <c r="J159" i="7" s="1"/>
  <c r="BE159" i="6"/>
  <c r="K159" i="7" s="1"/>
  <c r="AY159" i="6"/>
  <c r="E159" i="7" s="1"/>
  <c r="AZ159" i="6"/>
  <c r="F159" i="7" s="1"/>
  <c r="BA159" i="6"/>
  <c r="G159" i="7" s="1"/>
  <c r="BB159" i="6"/>
  <c r="H159" i="7" s="1"/>
  <c r="AW87" i="7"/>
  <c r="R87" i="7"/>
  <c r="AS314" i="6"/>
  <c r="AS356" i="6"/>
  <c r="AS324" i="6"/>
  <c r="R56" i="7"/>
  <c r="AW56" i="7"/>
  <c r="AW202" i="6"/>
  <c r="AV238" i="6"/>
  <c r="Z238" i="6"/>
  <c r="AV277" i="6"/>
  <c r="Z277" i="6"/>
  <c r="Z261" i="6"/>
  <c r="AV261" i="6"/>
  <c r="AV214" i="6"/>
  <c r="Z214" i="6"/>
  <c r="P388" i="6"/>
  <c r="P406" i="6"/>
  <c r="P394" i="6"/>
  <c r="P434" i="6"/>
  <c r="P380" i="6"/>
  <c r="P383" i="6"/>
  <c r="P415" i="6"/>
  <c r="P389" i="6"/>
  <c r="P391" i="6"/>
  <c r="P423" i="6"/>
  <c r="P403" i="6"/>
  <c r="P387" i="6"/>
  <c r="P431" i="6"/>
  <c r="P384" i="6"/>
  <c r="P416" i="6"/>
  <c r="P404" i="6"/>
  <c r="P422" i="6"/>
  <c r="P424" i="6"/>
  <c r="P426" i="6"/>
  <c r="P408" i="6"/>
  <c r="P413" i="6"/>
  <c r="P399" i="6"/>
  <c r="P385" i="6"/>
  <c r="P405" i="6"/>
  <c r="P382" i="6"/>
  <c r="P395" i="6"/>
  <c r="P379" i="6"/>
  <c r="P409" i="6"/>
  <c r="P429" i="6"/>
  <c r="P377" i="6"/>
  <c r="P432" i="6"/>
  <c r="P420" i="6"/>
  <c r="P393" i="6"/>
  <c r="P430" i="6"/>
  <c r="P402" i="6"/>
  <c r="P378" i="6"/>
  <c r="P398" i="6"/>
  <c r="P400" i="6"/>
  <c r="P401" i="6"/>
  <c r="P421" i="6"/>
  <c r="P412" i="6"/>
  <c r="P392" i="6"/>
  <c r="P381" i="6"/>
  <c r="P425" i="6"/>
  <c r="P419" i="6"/>
  <c r="P396" i="6"/>
  <c r="P386" i="6"/>
  <c r="P390" i="6"/>
  <c r="P414" i="6"/>
  <c r="P428" i="6"/>
  <c r="P410" i="6"/>
  <c r="P418" i="6"/>
  <c r="P417" i="6"/>
  <c r="P411" i="6"/>
  <c r="P397" i="6"/>
  <c r="P407" i="6"/>
  <c r="P427" i="6"/>
  <c r="P433" i="6"/>
  <c r="P68" i="7"/>
  <c r="AM68" i="7"/>
  <c r="AU68" i="7"/>
  <c r="AR359" i="6"/>
  <c r="AR307" i="6"/>
  <c r="AR342" i="6"/>
  <c r="AR341" i="6"/>
  <c r="BD117" i="6"/>
  <c r="J117" i="7" s="1"/>
  <c r="BE117" i="7"/>
  <c r="BB117" i="6"/>
  <c r="H117" i="7" s="1"/>
  <c r="AZ117" i="6"/>
  <c r="F117" i="7" s="1"/>
  <c r="AY117" i="6"/>
  <c r="E117" i="7" s="1"/>
  <c r="BE117" i="6"/>
  <c r="K117" i="7" s="1"/>
  <c r="BC117" i="6"/>
  <c r="I117" i="7" s="1"/>
  <c r="BA117" i="6"/>
  <c r="G117" i="7" s="1"/>
  <c r="AY96" i="7"/>
  <c r="T96" i="7"/>
  <c r="Y130" i="7"/>
  <c r="AM313" i="6"/>
  <c r="AM299" i="6"/>
  <c r="AM373" i="6"/>
  <c r="AM291" i="6"/>
  <c r="AM316" i="6"/>
  <c r="AM365" i="6"/>
  <c r="BD151" i="6"/>
  <c r="J151" i="7" s="1"/>
  <c r="BE151" i="7"/>
  <c r="BE151" i="6"/>
  <c r="K151" i="7" s="1"/>
  <c r="BB151" i="6"/>
  <c r="H151" i="7" s="1"/>
  <c r="BA151" i="6"/>
  <c r="G151" i="7" s="1"/>
  <c r="AZ151" i="6"/>
  <c r="F151" i="7" s="1"/>
  <c r="BC151" i="6"/>
  <c r="I151" i="7" s="1"/>
  <c r="AY151" i="6"/>
  <c r="E151" i="7" s="1"/>
  <c r="R110" i="7"/>
  <c r="AW110" i="7"/>
  <c r="U35" i="18"/>
  <c r="AV224" i="6"/>
  <c r="AV249" i="6"/>
  <c r="Z249" i="6"/>
  <c r="AV245" i="6"/>
  <c r="Z245" i="6"/>
  <c r="AV220" i="6"/>
  <c r="Z220" i="6"/>
  <c r="BD92" i="7"/>
  <c r="AB401" i="6"/>
  <c r="AB430" i="6"/>
  <c r="AB425" i="6"/>
  <c r="AB418" i="6"/>
  <c r="AB431" i="6"/>
  <c r="AB402" i="6"/>
  <c r="AB434" i="6"/>
  <c r="AB395" i="6"/>
  <c r="AB422" i="6"/>
  <c r="AB383" i="6"/>
  <c r="AB411" i="6"/>
  <c r="AB412" i="6"/>
  <c r="AB423" i="6"/>
  <c r="AB405" i="6"/>
  <c r="AB409" i="6"/>
  <c r="AB420" i="6"/>
  <c r="AB382" i="6"/>
  <c r="AB384" i="6"/>
  <c r="AB429" i="6"/>
  <c r="AB393" i="6"/>
  <c r="AB394" i="6"/>
  <c r="AB404" i="6"/>
  <c r="AB408" i="6"/>
  <c r="AB421" i="6"/>
  <c r="AB381" i="6"/>
  <c r="AB399" i="6"/>
  <c r="AB391" i="6"/>
  <c r="AB380" i="6"/>
  <c r="AB377" i="6"/>
  <c r="AB385" i="6"/>
  <c r="AB433" i="6"/>
  <c r="AB428" i="6"/>
  <c r="AB398" i="6"/>
  <c r="AB400" i="6"/>
  <c r="AB386" i="6"/>
  <c r="AB390" i="6"/>
  <c r="AB424" i="6"/>
  <c r="AB432" i="6"/>
  <c r="AB378" i="6"/>
  <c r="AB392" i="6"/>
  <c r="AB397" i="6"/>
  <c r="AB415" i="6"/>
  <c r="AB417" i="6"/>
  <c r="AB403" i="6"/>
  <c r="AB407" i="6"/>
  <c r="AB427" i="6"/>
  <c r="AB414" i="6"/>
  <c r="AB416" i="6"/>
  <c r="AB388" i="6"/>
  <c r="AB426" i="6"/>
  <c r="AB406" i="6"/>
  <c r="AB410" i="6"/>
  <c r="AB413" i="6"/>
  <c r="AB389" i="6"/>
  <c r="AB419" i="6"/>
  <c r="AB379" i="6"/>
  <c r="AB387" i="6"/>
  <c r="AB396" i="6"/>
  <c r="BA79" i="7"/>
  <c r="V79" i="7"/>
  <c r="Y357" i="6"/>
  <c r="Y337" i="6"/>
  <c r="Y306" i="6"/>
  <c r="Y368" i="6"/>
  <c r="Y296" i="6"/>
  <c r="Y349" i="6"/>
  <c r="Y360" i="6"/>
  <c r="Y335" i="6"/>
  <c r="Y299" i="6"/>
  <c r="Y287" i="6"/>
  <c r="Y344" i="6"/>
  <c r="Y293" i="6"/>
  <c r="Y290" i="6"/>
  <c r="Y366" i="6"/>
  <c r="Y302" i="6"/>
  <c r="Y327" i="6"/>
  <c r="Y352" i="6"/>
  <c r="Y300" i="6"/>
  <c r="Y361" i="6"/>
  <c r="Y365" i="6"/>
  <c r="Y318" i="6"/>
  <c r="Y310" i="6"/>
  <c r="Y345" i="6"/>
  <c r="Y326" i="6"/>
  <c r="Y340" i="6"/>
  <c r="Y311" i="6"/>
  <c r="Y328" i="6"/>
  <c r="Y353" i="6"/>
  <c r="Y315" i="6"/>
  <c r="Y338" i="6"/>
  <c r="Y332" i="6"/>
  <c r="Y336" i="6"/>
  <c r="Y369" i="6"/>
  <c r="Y334" i="6"/>
  <c r="Y312" i="6"/>
  <c r="Y309" i="6"/>
  <c r="Y313" i="6"/>
  <c r="Y333" i="6"/>
  <c r="Y304" i="6"/>
  <c r="Y320" i="6"/>
  <c r="Y295" i="6"/>
  <c r="Y305" i="6"/>
  <c r="Y371" i="6"/>
  <c r="Y376" i="6"/>
  <c r="Y297" i="6"/>
  <c r="Y317" i="6"/>
  <c r="Y356" i="6"/>
  <c r="Y362" i="6"/>
  <c r="Y367" i="6"/>
  <c r="Y294" i="6"/>
  <c r="Y289" i="6"/>
  <c r="Y355" i="6"/>
  <c r="Y354" i="6"/>
  <c r="Y348" i="6"/>
  <c r="Y321" i="6"/>
  <c r="Y291" i="6"/>
  <c r="Y331" i="6"/>
  <c r="Y346" i="6"/>
  <c r="Y288" i="6"/>
  <c r="Y325" i="6"/>
  <c r="Y364" i="6"/>
  <c r="Y339" i="6"/>
  <c r="Y329" i="6"/>
  <c r="Y308" i="6"/>
  <c r="Y374" i="6"/>
  <c r="Y341" i="6"/>
  <c r="Y370" i="6"/>
  <c r="Y330" i="6"/>
  <c r="Y350" i="6"/>
  <c r="Y342" i="6"/>
  <c r="Y351" i="6"/>
  <c r="Y323" i="6"/>
  <c r="Y303" i="6"/>
  <c r="Y292" i="6"/>
  <c r="Y372" i="6"/>
  <c r="Y358" i="6"/>
  <c r="Y375" i="6"/>
  <c r="Y314" i="6"/>
  <c r="Y343" i="6"/>
  <c r="Y286" i="6"/>
  <c r="Y319" i="6"/>
  <c r="Y307" i="6"/>
  <c r="Y347" i="6"/>
  <c r="Y322" i="6"/>
  <c r="Y373" i="6"/>
  <c r="Y316" i="6"/>
  <c r="Y359" i="6"/>
  <c r="Y298" i="6"/>
  <c r="Y363" i="6"/>
  <c r="Y324" i="6"/>
  <c r="Y301" i="6"/>
  <c r="AO356" i="6"/>
  <c r="AO349" i="6"/>
  <c r="AO292" i="6"/>
  <c r="T68" i="7"/>
  <c r="AY68" i="7"/>
  <c r="AR303" i="6"/>
  <c r="AR289" i="6"/>
  <c r="AR344" i="6"/>
  <c r="AR330" i="6"/>
  <c r="AR358" i="6"/>
  <c r="AR374" i="6"/>
  <c r="R96" i="7"/>
  <c r="AW96" i="7"/>
  <c r="R59" i="7"/>
  <c r="AW59" i="7"/>
  <c r="BD172" i="6"/>
  <c r="J172" i="7" s="1"/>
  <c r="BA172" i="6"/>
  <c r="G172" i="7" s="1"/>
  <c r="BC172" i="6"/>
  <c r="I172" i="7" s="1"/>
  <c r="AY172" i="6"/>
  <c r="E172" i="7" s="1"/>
  <c r="BB172" i="6"/>
  <c r="H172" i="7" s="1"/>
  <c r="AZ172" i="6"/>
  <c r="F172" i="7" s="1"/>
  <c r="BE172" i="6"/>
  <c r="K172" i="7" s="1"/>
  <c r="BE172" i="7"/>
  <c r="BE130" i="7"/>
  <c r="BD130" i="7" s="1"/>
  <c r="BC130" i="6"/>
  <c r="I130" i="7" s="1"/>
  <c r="BA130" i="6"/>
  <c r="G130" i="7" s="1"/>
  <c r="BD130" i="6"/>
  <c r="J130" i="7" s="1"/>
  <c r="BE130" i="6"/>
  <c r="K130" i="7" s="1"/>
  <c r="BB130" i="6"/>
  <c r="H130" i="7" s="1"/>
  <c r="AZ130" i="6"/>
  <c r="F130" i="7" s="1"/>
  <c r="AY130" i="6"/>
  <c r="E130" i="7" s="1"/>
  <c r="S75" i="7"/>
  <c r="AX75" i="7"/>
  <c r="AM352" i="6"/>
  <c r="AM369" i="6"/>
  <c r="AM368" i="6"/>
  <c r="AM289" i="6"/>
  <c r="AM321" i="6"/>
  <c r="AM331" i="6"/>
  <c r="AQ293" i="6"/>
  <c r="AQ329" i="6"/>
  <c r="V87" i="7"/>
  <c r="BA87" i="7"/>
  <c r="AP358" i="6"/>
  <c r="AS288" i="6"/>
  <c r="P113" i="3"/>
  <c r="P111" i="3"/>
  <c r="AN304" i="6"/>
  <c r="S74" i="7"/>
  <c r="AX74" i="7"/>
  <c r="AV225" i="6"/>
  <c r="Z225" i="6"/>
  <c r="AV216" i="6"/>
  <c r="Z216" i="6"/>
  <c r="AV236" i="6"/>
  <c r="Z236" i="6"/>
  <c r="AV231" i="6"/>
  <c r="Z231" i="6"/>
  <c r="AV281" i="6"/>
  <c r="Z281" i="6"/>
  <c r="T122" i="7"/>
  <c r="S79" i="7"/>
  <c r="AX79" i="7"/>
  <c r="AK376" i="6"/>
  <c r="AK295" i="6"/>
  <c r="AK357" i="6"/>
  <c r="AK326" i="6"/>
  <c r="AK312" i="6"/>
  <c r="AK356" i="6"/>
  <c r="AK315" i="6"/>
  <c r="AK367" i="6"/>
  <c r="AK293" i="6"/>
  <c r="AK300" i="6"/>
  <c r="AK330" i="6"/>
  <c r="AK297" i="6"/>
  <c r="AK349" i="6"/>
  <c r="AK334" i="6"/>
  <c r="AK360" i="6"/>
  <c r="AK309" i="6"/>
  <c r="AK364" i="6"/>
  <c r="AK294" i="6"/>
  <c r="AK290" i="6"/>
  <c r="AK310" i="6"/>
  <c r="AK370" i="6"/>
  <c r="AK323" i="6"/>
  <c r="AK344" i="6"/>
  <c r="AK368" i="6"/>
  <c r="AK304" i="6"/>
  <c r="AK375" i="6"/>
  <c r="AK346" i="6"/>
  <c r="AK362" i="6"/>
  <c r="AK313" i="6"/>
  <c r="AK286" i="6"/>
  <c r="AK322" i="6"/>
  <c r="AK333" i="6"/>
  <c r="AK337" i="6"/>
  <c r="AK363" i="6"/>
  <c r="AK320" i="6"/>
  <c r="AK328" i="6"/>
  <c r="AK289" i="6"/>
  <c r="AK303" i="6"/>
  <c r="AK339" i="6"/>
  <c r="AK348" i="6"/>
  <c r="AK306" i="6"/>
  <c r="AK287" i="6"/>
  <c r="AK341" i="6"/>
  <c r="AK374" i="6"/>
  <c r="AK355" i="6"/>
  <c r="AK345" i="6"/>
  <c r="AK332" i="6"/>
  <c r="AK354" i="6"/>
  <c r="AK305" i="6"/>
  <c r="AK372" i="6"/>
  <c r="AK316" i="6"/>
  <c r="AK331" i="6"/>
  <c r="AK311" i="6"/>
  <c r="AK342" i="6"/>
  <c r="AK298" i="6"/>
  <c r="AK318" i="6"/>
  <c r="AK288" i="6"/>
  <c r="AK365" i="6"/>
  <c r="AK359" i="6"/>
  <c r="AK335" i="6"/>
  <c r="AK302" i="6"/>
  <c r="AK352" i="6"/>
  <c r="AK327" i="6"/>
  <c r="AK319" i="6"/>
  <c r="AK361" i="6"/>
  <c r="AK296" i="6"/>
  <c r="AK321" i="6"/>
  <c r="AK366" i="6"/>
  <c r="AK324" i="6"/>
  <c r="AK353" i="6"/>
  <c r="AK317" i="6"/>
  <c r="AK350" i="6"/>
  <c r="AK308" i="6"/>
  <c r="AK373" i="6"/>
  <c r="AK358" i="6"/>
  <c r="AK343" i="6"/>
  <c r="AK329" i="6"/>
  <c r="AK325" i="6"/>
  <c r="AK340" i="6"/>
  <c r="AK347" i="6"/>
  <c r="AK314" i="6"/>
  <c r="AK291" i="6"/>
  <c r="AK369" i="6"/>
  <c r="AK299" i="6"/>
  <c r="AK307" i="6"/>
  <c r="AK351" i="6"/>
  <c r="AK338" i="6"/>
  <c r="AK371" i="6"/>
  <c r="AK292" i="6"/>
  <c r="AK301" i="6"/>
  <c r="AK336" i="6"/>
  <c r="S68" i="7"/>
  <c r="AX68" i="7"/>
  <c r="AR339" i="6"/>
  <c r="AR333" i="6"/>
  <c r="AR299" i="6"/>
  <c r="AR294" i="6"/>
  <c r="V96" i="7"/>
  <c r="BA96" i="7"/>
  <c r="AY59" i="7"/>
  <c r="T59" i="7"/>
  <c r="T75" i="7"/>
  <c r="AY75" i="7"/>
  <c r="AM367" i="6"/>
  <c r="AM371" i="6"/>
  <c r="AM370" i="6"/>
  <c r="AM288" i="6"/>
  <c r="AM355" i="6"/>
  <c r="AM346" i="6"/>
  <c r="AU58" i="7"/>
  <c r="AJ58" i="7"/>
  <c r="AK58" i="7" s="1"/>
  <c r="AM58" i="7"/>
  <c r="P58" i="7"/>
  <c r="U87" i="7"/>
  <c r="AZ87" i="7"/>
  <c r="R385" i="6"/>
  <c r="R405" i="6"/>
  <c r="R398" i="6"/>
  <c r="R400" i="6"/>
  <c r="R417" i="6"/>
  <c r="R396" i="6"/>
  <c r="R422" i="6"/>
  <c r="R378" i="6"/>
  <c r="R386" i="6"/>
  <c r="R404" i="6"/>
  <c r="R379" i="6"/>
  <c r="R383" i="6"/>
  <c r="R426" i="6"/>
  <c r="R391" i="6"/>
  <c r="R419" i="6"/>
  <c r="R433" i="6"/>
  <c r="R401" i="6"/>
  <c r="R412" i="6"/>
  <c r="R414" i="6"/>
  <c r="R416" i="6"/>
  <c r="R421" i="6"/>
  <c r="R420" i="6"/>
  <c r="R392" i="6"/>
  <c r="R394" i="6"/>
  <c r="R402" i="6"/>
  <c r="R377" i="6"/>
  <c r="R395" i="6"/>
  <c r="R387" i="6"/>
  <c r="R407" i="6"/>
  <c r="R427" i="6"/>
  <c r="R423" i="6"/>
  <c r="R428" i="6"/>
  <c r="R430" i="6"/>
  <c r="R418" i="6"/>
  <c r="R390" i="6"/>
  <c r="R408" i="6"/>
  <c r="R403" i="6"/>
  <c r="R393" i="6"/>
  <c r="R381" i="6"/>
  <c r="R425" i="6"/>
  <c r="R413" i="6"/>
  <c r="R431" i="6"/>
  <c r="R399" i="6"/>
  <c r="R434" i="6"/>
  <c r="R382" i="6"/>
  <c r="R384" i="6"/>
  <c r="R415" i="6"/>
  <c r="R389" i="6"/>
  <c r="R406" i="6"/>
  <c r="R424" i="6"/>
  <c r="R432" i="6"/>
  <c r="R380" i="6"/>
  <c r="R409" i="6"/>
  <c r="R397" i="6"/>
  <c r="R410" i="6"/>
  <c r="R388" i="6"/>
  <c r="R429" i="6"/>
  <c r="R411" i="6"/>
  <c r="Y153" i="7"/>
  <c r="T74" i="7"/>
  <c r="AY74" i="7"/>
  <c r="AV284" i="6"/>
  <c r="Z284" i="6"/>
  <c r="AV276" i="6"/>
  <c r="Z276" i="6"/>
  <c r="AV251" i="6"/>
  <c r="Z251" i="6"/>
  <c r="AV237" i="6"/>
  <c r="Z237" i="6"/>
  <c r="AV260" i="6"/>
  <c r="Z260" i="6"/>
  <c r="AJ68" i="7"/>
  <c r="AK68" i="7" s="1"/>
  <c r="V113" i="3"/>
  <c r="V111" i="3"/>
  <c r="AO333" i="6"/>
  <c r="BD142" i="6"/>
  <c r="J142" i="7" s="1"/>
  <c r="BE142" i="7"/>
  <c r="BE142" i="6"/>
  <c r="K142" i="7" s="1"/>
  <c r="BB142" i="6"/>
  <c r="H142" i="7" s="1"/>
  <c r="AY142" i="6"/>
  <c r="E142" i="7" s="1"/>
  <c r="BC142" i="6"/>
  <c r="I142" i="7" s="1"/>
  <c r="BA142" i="6"/>
  <c r="G142" i="7" s="1"/>
  <c r="AZ142" i="6"/>
  <c r="F142" i="7" s="1"/>
  <c r="AW68" i="7"/>
  <c r="R68" i="7"/>
  <c r="AR364" i="6"/>
  <c r="AR338" i="6"/>
  <c r="AR367" i="6"/>
  <c r="AR322" i="6"/>
  <c r="AR343" i="6"/>
  <c r="AR327" i="6"/>
  <c r="AZ96" i="7"/>
  <c r="U96" i="7"/>
  <c r="S59" i="7"/>
  <c r="AX59" i="7"/>
  <c r="BA75" i="7"/>
  <c r="V75" i="7"/>
  <c r="AM345" i="6"/>
  <c r="AM358" i="6"/>
  <c r="AM306" i="6"/>
  <c r="AM357" i="6"/>
  <c r="AM309" i="6"/>
  <c r="AM308" i="6"/>
  <c r="R58" i="7"/>
  <c r="AW58" i="7"/>
  <c r="AX87" i="7"/>
  <c r="S87" i="7"/>
  <c r="AD417" i="6"/>
  <c r="AD396" i="6"/>
  <c r="AD422" i="6"/>
  <c r="AD378" i="6"/>
  <c r="AD386" i="6"/>
  <c r="AD404" i="6"/>
  <c r="AD393" i="6"/>
  <c r="AD426" i="6"/>
  <c r="AD389" i="6"/>
  <c r="AD413" i="6"/>
  <c r="AD399" i="6"/>
  <c r="AD412" i="6"/>
  <c r="AD414" i="6"/>
  <c r="AD419" i="6"/>
  <c r="AD420" i="6"/>
  <c r="AD392" i="6"/>
  <c r="AD402" i="6"/>
  <c r="AD391" i="6"/>
  <c r="AD409" i="6"/>
  <c r="AD385" i="6"/>
  <c r="AD405" i="6"/>
  <c r="AD425" i="6"/>
  <c r="AD381" i="6"/>
  <c r="AD421" i="6"/>
  <c r="AD428" i="6"/>
  <c r="AD430" i="6"/>
  <c r="AD433" i="6"/>
  <c r="AD418" i="6"/>
  <c r="AD390" i="6"/>
  <c r="AD408" i="6"/>
  <c r="AD416" i="6"/>
  <c r="AD401" i="6"/>
  <c r="AD407" i="6"/>
  <c r="AD379" i="6"/>
  <c r="AD394" i="6"/>
  <c r="AD423" i="6"/>
  <c r="AD411" i="6"/>
  <c r="AD429" i="6"/>
  <c r="AD397" i="6"/>
  <c r="AD434" i="6"/>
  <c r="AD382" i="6"/>
  <c r="AD384" i="6"/>
  <c r="AD415" i="6"/>
  <c r="AD387" i="6"/>
  <c r="AD406" i="6"/>
  <c r="AD424" i="6"/>
  <c r="AD432" i="6"/>
  <c r="AD380" i="6"/>
  <c r="AD377" i="6"/>
  <c r="AD395" i="6"/>
  <c r="AD410" i="6"/>
  <c r="AD388" i="6"/>
  <c r="AD427" i="6"/>
  <c r="AD431" i="6"/>
  <c r="AD383" i="6"/>
  <c r="AD403" i="6"/>
  <c r="AD398" i="6"/>
  <c r="AD400" i="6"/>
  <c r="BE153" i="7"/>
  <c r="BD153" i="7" s="1"/>
  <c r="BC153" i="6"/>
  <c r="I153" i="7" s="1"/>
  <c r="AY153" i="6"/>
  <c r="E153" i="7" s="1"/>
  <c r="BA153" i="6"/>
  <c r="G153" i="7" s="1"/>
  <c r="BE153" i="6"/>
  <c r="K153" i="7" s="1"/>
  <c r="AZ153" i="6"/>
  <c r="F153" i="7" s="1"/>
  <c r="BB153" i="6"/>
  <c r="H153" i="7" s="1"/>
  <c r="BD153" i="6"/>
  <c r="J153" i="7" s="1"/>
  <c r="U74" i="7"/>
  <c r="AZ74" i="7"/>
  <c r="U113" i="3"/>
  <c r="U111" i="3"/>
  <c r="AV240" i="6"/>
  <c r="Z240" i="6"/>
  <c r="AV264" i="6"/>
  <c r="Z264" i="6"/>
  <c r="AV270" i="6"/>
  <c r="Z270" i="6"/>
  <c r="AV271" i="6"/>
  <c r="Z271" i="6"/>
  <c r="AV255" i="6"/>
  <c r="Z255" i="6"/>
  <c r="AP102" i="7"/>
  <c r="Y122" i="7"/>
  <c r="Q68" i="7"/>
  <c r="AV68" i="7"/>
  <c r="AR304" i="6"/>
  <c r="AR329" i="6"/>
  <c r="AR328" i="6"/>
  <c r="AR316" i="6"/>
  <c r="P59" i="7"/>
  <c r="AJ59" i="7"/>
  <c r="AK59" i="7" s="1"/>
  <c r="AM59" i="7"/>
  <c r="AU59" i="7"/>
  <c r="AZ75" i="7"/>
  <c r="U75" i="7"/>
  <c r="AM354" i="6"/>
  <c r="AM350" i="6"/>
  <c r="AM329" i="6"/>
  <c r="Q58" i="7"/>
  <c r="AV58" i="7"/>
  <c r="AM87" i="7"/>
  <c r="AJ87" i="7"/>
  <c r="AK87" i="7" s="1"/>
  <c r="AU87" i="7"/>
  <c r="P87" i="7"/>
  <c r="T403" i="6"/>
  <c r="T421" i="6"/>
  <c r="T400" i="6"/>
  <c r="T380" i="6"/>
  <c r="T388" i="6"/>
  <c r="T406" i="6"/>
  <c r="T378" i="6"/>
  <c r="T425" i="6"/>
  <c r="T428" i="6"/>
  <c r="T430" i="6"/>
  <c r="T431" i="6"/>
  <c r="T433" i="6"/>
  <c r="T411" i="6"/>
  <c r="T413" i="6"/>
  <c r="T416" i="6"/>
  <c r="T418" i="6"/>
  <c r="T419" i="6"/>
  <c r="T391" i="6"/>
  <c r="T394" i="6"/>
  <c r="T396" i="6"/>
  <c r="T404" i="6"/>
  <c r="T422" i="6"/>
  <c r="T377" i="6"/>
  <c r="T382" i="6"/>
  <c r="T429" i="6"/>
  <c r="T385" i="6"/>
  <c r="T427" i="6"/>
  <c r="T407" i="6"/>
  <c r="T432" i="6"/>
  <c r="T389" i="6"/>
  <c r="T392" i="6"/>
  <c r="T410" i="6"/>
  <c r="T420" i="6"/>
  <c r="T383" i="6"/>
  <c r="T393" i="6"/>
  <c r="T398" i="6"/>
  <c r="T423" i="6"/>
  <c r="T401" i="6"/>
  <c r="T379" i="6"/>
  <c r="T381" i="6"/>
  <c r="T408" i="6"/>
  <c r="T386" i="6"/>
  <c r="T387" i="6"/>
  <c r="T405" i="6"/>
  <c r="T399" i="6"/>
  <c r="T426" i="6"/>
  <c r="T434" i="6"/>
  <c r="T390" i="6"/>
  <c r="T384" i="6"/>
  <c r="T409" i="6"/>
  <c r="T412" i="6"/>
  <c r="T414" i="6"/>
  <c r="T424" i="6"/>
  <c r="T417" i="6"/>
  <c r="T395" i="6"/>
  <c r="T397" i="6"/>
  <c r="T415" i="6"/>
  <c r="T402" i="6"/>
  <c r="AZ69" i="7"/>
  <c r="U69" i="7"/>
  <c r="R74" i="7"/>
  <c r="AW74" i="7"/>
  <c r="AV252" i="6"/>
  <c r="Z252" i="6"/>
  <c r="AV217" i="6"/>
  <c r="Z217" i="6"/>
  <c r="AV256" i="6"/>
  <c r="Z256" i="6"/>
  <c r="AV227" i="6"/>
  <c r="Z227" i="6"/>
  <c r="AV228" i="6"/>
  <c r="Z228" i="6"/>
  <c r="AO364" i="6"/>
  <c r="AZ68" i="7"/>
  <c r="AR375" i="6"/>
  <c r="AR291" i="6"/>
  <c r="AR361" i="6"/>
  <c r="AR293" i="6"/>
  <c r="AR335" i="6"/>
  <c r="AR318" i="6"/>
  <c r="S96" i="7"/>
  <c r="AX96" i="7"/>
  <c r="Q59" i="7"/>
  <c r="AV59" i="7"/>
  <c r="AM335" i="6"/>
  <c r="AM314" i="6"/>
  <c r="AM359" i="6"/>
  <c r="AM362" i="6"/>
  <c r="AM312" i="6"/>
  <c r="AM325" i="6"/>
  <c r="AV80" i="7"/>
  <c r="Q80" i="7"/>
  <c r="AY58" i="7"/>
  <c r="AQ338" i="6"/>
  <c r="AQ292" i="6"/>
  <c r="T87" i="7"/>
  <c r="AY87" i="7"/>
  <c r="AF389" i="6"/>
  <c r="AF401" i="6"/>
  <c r="AF411" i="6"/>
  <c r="AF433" i="6"/>
  <c r="AF422" i="6"/>
  <c r="AF377" i="6"/>
  <c r="AF434" i="6"/>
  <c r="AF424" i="6"/>
  <c r="AF381" i="6"/>
  <c r="AF384" i="6"/>
  <c r="AF414" i="6"/>
  <c r="AF387" i="6"/>
  <c r="AF405" i="6"/>
  <c r="AF396" i="6"/>
  <c r="AF413" i="6"/>
  <c r="AF378" i="6"/>
  <c r="AF392" i="6"/>
  <c r="AF409" i="6"/>
  <c r="AF388" i="6"/>
  <c r="AF403" i="6"/>
  <c r="AF397" i="6"/>
  <c r="AF400" i="6"/>
  <c r="AF430" i="6"/>
  <c r="AF394" i="6"/>
  <c r="AF421" i="6"/>
  <c r="AF412" i="6"/>
  <c r="AF429" i="6"/>
  <c r="AF391" i="6"/>
  <c r="AF407" i="6"/>
  <c r="AF425" i="6"/>
  <c r="AF404" i="6"/>
  <c r="AF419" i="6"/>
  <c r="AF415" i="6"/>
  <c r="AF416" i="6"/>
  <c r="AF383" i="6"/>
  <c r="AF410" i="6"/>
  <c r="AF386" i="6"/>
  <c r="AF428" i="6"/>
  <c r="AF420" i="6"/>
  <c r="AF426" i="6"/>
  <c r="AF379" i="6"/>
  <c r="AF399" i="6"/>
  <c r="AF423" i="6"/>
  <c r="AF432" i="6"/>
  <c r="AF390" i="6"/>
  <c r="AF431" i="6"/>
  <c r="AF382" i="6"/>
  <c r="AF385" i="6"/>
  <c r="AF402" i="6"/>
  <c r="AF395" i="6"/>
  <c r="AF406" i="6"/>
  <c r="AF380" i="6"/>
  <c r="AF418" i="6"/>
  <c r="AF417" i="6"/>
  <c r="AF427" i="6"/>
  <c r="AF393" i="6"/>
  <c r="AF398" i="6"/>
  <c r="AF408" i="6"/>
  <c r="AS322" i="6"/>
  <c r="S122" i="3"/>
  <c r="S124" i="3"/>
  <c r="AN329" i="6"/>
  <c r="AN310" i="6"/>
  <c r="Q381" i="6"/>
  <c r="Q415" i="6"/>
  <c r="Q408" i="6"/>
  <c r="Q378" i="6"/>
  <c r="Q431" i="6"/>
  <c r="Q410" i="6"/>
  <c r="Q434" i="6"/>
  <c r="Q400" i="6"/>
  <c r="Q384" i="6"/>
  <c r="Q403" i="6"/>
  <c r="Q421" i="6"/>
  <c r="Q395" i="6"/>
  <c r="Q391" i="6"/>
  <c r="Q416" i="6"/>
  <c r="Q417" i="6"/>
  <c r="Q424" i="6"/>
  <c r="Q427" i="6"/>
  <c r="Q387" i="6"/>
  <c r="Q388" i="6"/>
  <c r="Q430" i="6"/>
  <c r="Q433" i="6"/>
  <c r="Q429" i="6"/>
  <c r="Q382" i="6"/>
  <c r="Q406" i="6"/>
  <c r="Q399" i="6"/>
  <c r="Q398" i="6"/>
  <c r="Q407" i="6"/>
  <c r="Q411" i="6"/>
  <c r="Q432" i="6"/>
  <c r="Q413" i="6"/>
  <c r="Q397" i="6"/>
  <c r="Q419" i="6"/>
  <c r="Q386" i="6"/>
  <c r="Q383" i="6"/>
  <c r="Q428" i="6"/>
  <c r="Q412" i="6"/>
  <c r="Q425" i="6"/>
  <c r="Q380" i="6"/>
  <c r="Q422" i="6"/>
  <c r="Q426" i="6"/>
  <c r="Q414" i="6"/>
  <c r="Q389" i="6"/>
  <c r="Q423" i="6"/>
  <c r="Q385" i="6"/>
  <c r="Q402" i="6"/>
  <c r="Q393" i="6"/>
  <c r="Q392" i="6"/>
  <c r="Q377" i="6"/>
  <c r="Q401" i="6"/>
  <c r="Q409" i="6"/>
  <c r="Q390" i="6"/>
  <c r="Q394" i="6"/>
  <c r="Q396" i="6"/>
  <c r="Q420" i="6"/>
  <c r="Q404" i="6"/>
  <c r="Q418" i="6"/>
  <c r="Q405" i="6"/>
  <c r="Q379" i="6"/>
  <c r="AJ74" i="7"/>
  <c r="AU74" i="7"/>
  <c r="P74" i="7"/>
  <c r="AM74" i="7"/>
  <c r="P124" i="3"/>
  <c r="P122" i="3"/>
  <c r="AV218" i="6"/>
  <c r="Z218" i="6"/>
  <c r="AV247" i="6"/>
  <c r="Z247" i="6"/>
  <c r="AV221" i="6"/>
  <c r="Z221" i="6"/>
  <c r="AV267" i="6"/>
  <c r="Z267" i="6"/>
  <c r="AV282" i="6"/>
  <c r="Z282" i="6"/>
  <c r="BB135" i="6"/>
  <c r="H135" i="7" s="1"/>
  <c r="BC135" i="6"/>
  <c r="I135" i="7" s="1"/>
  <c r="AY135" i="6"/>
  <c r="E135" i="7" s="1"/>
  <c r="BE135" i="6"/>
  <c r="K135" i="7" s="1"/>
  <c r="BD135" i="6"/>
  <c r="BE135" i="7"/>
  <c r="AZ135" i="6"/>
  <c r="F135" i="7" s="1"/>
  <c r="BA135" i="6"/>
  <c r="G135" i="7" s="1"/>
  <c r="AO346" i="6"/>
  <c r="U68" i="7"/>
  <c r="AR292" i="6"/>
  <c r="AR300" i="6"/>
  <c r="AR370" i="6"/>
  <c r="AR332" i="6"/>
  <c r="AR326" i="6"/>
  <c r="AR315" i="6"/>
  <c r="AU96" i="7"/>
  <c r="P96" i="7"/>
  <c r="AJ96" i="7"/>
  <c r="AK96" i="7" s="1"/>
  <c r="AM96" i="7"/>
  <c r="AY92" i="7"/>
  <c r="T92" i="7"/>
  <c r="BA59" i="7"/>
  <c r="V59" i="7"/>
  <c r="AW75" i="7"/>
  <c r="R75" i="7"/>
  <c r="AM293" i="6"/>
  <c r="AM353" i="6"/>
  <c r="AM351" i="6"/>
  <c r="AM298" i="6"/>
  <c r="AM333" i="6"/>
  <c r="AM296" i="6"/>
  <c r="AU80" i="7"/>
  <c r="P80" i="7"/>
  <c r="AM80" i="7"/>
  <c r="AJ80" i="7"/>
  <c r="AK80" i="7" s="1"/>
  <c r="AZ58" i="7"/>
  <c r="U58" i="7"/>
  <c r="Q87" i="7"/>
  <c r="AV87" i="7"/>
  <c r="AP293" i="6"/>
  <c r="AS343" i="6"/>
  <c r="T69" i="7"/>
  <c r="AY69" i="7"/>
  <c r="AN330" i="6"/>
  <c r="AC422" i="6"/>
  <c r="AC388" i="6"/>
  <c r="AC418" i="6"/>
  <c r="AC431" i="6"/>
  <c r="AC433" i="6"/>
  <c r="AC379" i="6"/>
  <c r="AC377" i="6"/>
  <c r="AC392" i="6"/>
  <c r="AC398" i="6"/>
  <c r="AC410" i="6"/>
  <c r="AC391" i="6"/>
  <c r="AC387" i="6"/>
  <c r="AC404" i="6"/>
  <c r="AC430" i="6"/>
  <c r="AC425" i="6"/>
  <c r="AC405" i="6"/>
  <c r="AC385" i="6"/>
  <c r="AC413" i="6"/>
  <c r="AC380" i="6"/>
  <c r="AC417" i="6"/>
  <c r="AC427" i="6"/>
  <c r="AC412" i="6"/>
  <c r="AC403" i="6"/>
  <c r="AC408" i="6"/>
  <c r="AC434" i="6"/>
  <c r="AC393" i="6"/>
  <c r="AC401" i="6"/>
  <c r="AC402" i="6"/>
  <c r="AC411" i="6"/>
  <c r="AC394" i="6"/>
  <c r="AC420" i="6"/>
  <c r="AC421" i="6"/>
  <c r="AC381" i="6"/>
  <c r="AC384" i="6"/>
  <c r="AC419" i="6"/>
  <c r="AC397" i="6"/>
  <c r="AC414" i="6"/>
  <c r="AC415" i="6"/>
  <c r="AC407" i="6"/>
  <c r="AC428" i="6"/>
  <c r="AC400" i="6"/>
  <c r="AC396" i="6"/>
  <c r="AC424" i="6"/>
  <c r="AC382" i="6"/>
  <c r="AC406" i="6"/>
  <c r="AC383" i="6"/>
  <c r="AC389" i="6"/>
  <c r="AC409" i="6"/>
  <c r="AC416" i="6"/>
  <c r="AC395" i="6"/>
  <c r="AC429" i="6"/>
  <c r="AC423" i="6"/>
  <c r="AC426" i="6"/>
  <c r="AC378" i="6"/>
  <c r="AC386" i="6"/>
  <c r="AC390" i="6"/>
  <c r="AC432" i="6"/>
  <c r="AC399" i="6"/>
  <c r="AV74" i="7"/>
  <c r="Q74" i="7"/>
  <c r="AY52" i="7"/>
  <c r="T52" i="7"/>
  <c r="AV275" i="6"/>
  <c r="Z275" i="6"/>
  <c r="AV280" i="6"/>
  <c r="Z280" i="6"/>
  <c r="AV215" i="6"/>
  <c r="Z215" i="6"/>
  <c r="AV274" i="6"/>
  <c r="Z274" i="6"/>
  <c r="AV213" i="6"/>
  <c r="Z213" i="6"/>
  <c r="S113" i="3"/>
  <c r="S111" i="3"/>
  <c r="Y516" i="6"/>
  <c r="Y515" i="6"/>
  <c r="Y526" i="6"/>
  <c r="Y537" i="6"/>
  <c r="Y508" i="6"/>
  <c r="Y499" i="6"/>
  <c r="Y539" i="6"/>
  <c r="Y498" i="6"/>
  <c r="Y536" i="6"/>
  <c r="Y509" i="6"/>
  <c r="Y542" i="6"/>
  <c r="Y528" i="6"/>
  <c r="Y529" i="6"/>
  <c r="Y531" i="6"/>
  <c r="Y501" i="6"/>
  <c r="Y533" i="6"/>
  <c r="Y496" i="6"/>
  <c r="Y514" i="6"/>
  <c r="Y519" i="6"/>
  <c r="Y517" i="6"/>
  <c r="Y495" i="6"/>
  <c r="Y523" i="6"/>
  <c r="Y494" i="6"/>
  <c r="Y507" i="6"/>
  <c r="Y530" i="6"/>
  <c r="Y534" i="6"/>
  <c r="Y492" i="6"/>
  <c r="Y511" i="6"/>
  <c r="Y545" i="6"/>
  <c r="Y522" i="6"/>
  <c r="Y510" i="6"/>
  <c r="Y525" i="6"/>
  <c r="Y497" i="6"/>
  <c r="Y538" i="6"/>
  <c r="Y527" i="6"/>
  <c r="Y512" i="6"/>
  <c r="Y502" i="6"/>
  <c r="Y541" i="6"/>
  <c r="Y518" i="6"/>
  <c r="Y503" i="6"/>
  <c r="Y504" i="6"/>
  <c r="Y535" i="6"/>
  <c r="Y500" i="6"/>
  <c r="Y543" i="6"/>
  <c r="Y505" i="6"/>
  <c r="Y506" i="6"/>
  <c r="Y521" i="6"/>
  <c r="Y532" i="6"/>
  <c r="Y513" i="6"/>
  <c r="Y524" i="6"/>
  <c r="Y520" i="6"/>
  <c r="Y540" i="6"/>
  <c r="Y493" i="6"/>
  <c r="Y544" i="6"/>
  <c r="AK541" i="6"/>
  <c r="AK494" i="6"/>
  <c r="AK529" i="6"/>
  <c r="AK501" i="6"/>
  <c r="AK544" i="6"/>
  <c r="AK505" i="6"/>
  <c r="AK512" i="6"/>
  <c r="AK506" i="6"/>
  <c r="AK523" i="6"/>
  <c r="AK515" i="6"/>
  <c r="AK539" i="6"/>
  <c r="AK516" i="6"/>
  <c r="AK527" i="6"/>
  <c r="AK510" i="6"/>
  <c r="AK495" i="6"/>
  <c r="AK513" i="6"/>
  <c r="AK538" i="6"/>
  <c r="AK521" i="6"/>
  <c r="AK528" i="6"/>
  <c r="AK502" i="6"/>
  <c r="AK517" i="6"/>
  <c r="AK520" i="6"/>
  <c r="AK509" i="6"/>
  <c r="AK522" i="6"/>
  <c r="AK531" i="6"/>
  <c r="AK492" i="6"/>
  <c r="AK536" i="6"/>
  <c r="AK498" i="6"/>
  <c r="AK503" i="6"/>
  <c r="AK526" i="6"/>
  <c r="AK530" i="6"/>
  <c r="AK543" i="6"/>
  <c r="AK537" i="6"/>
  <c r="AK499" i="6"/>
  <c r="AK508" i="6"/>
  <c r="AK525" i="6"/>
  <c r="AK514" i="6"/>
  <c r="AK535" i="6"/>
  <c r="AK542" i="6"/>
  <c r="AK534" i="6"/>
  <c r="AK540" i="6"/>
  <c r="AK519" i="6"/>
  <c r="AK511" i="6"/>
  <c r="AK524" i="6"/>
  <c r="AK504" i="6"/>
  <c r="AK545" i="6"/>
  <c r="AK518" i="6"/>
  <c r="AK493" i="6"/>
  <c r="AK496" i="6"/>
  <c r="AK507" i="6"/>
  <c r="AK533" i="6"/>
  <c r="AK532" i="6"/>
  <c r="AK500" i="6"/>
  <c r="AK497" i="6"/>
  <c r="BA145" i="7"/>
  <c r="V145" i="7"/>
  <c r="BE65" i="6"/>
  <c r="K65" i="7" s="1"/>
  <c r="BD94" i="6"/>
  <c r="J94" i="7" s="1"/>
  <c r="BC94" i="6"/>
  <c r="I94" i="7" s="1"/>
  <c r="BA94" i="6"/>
  <c r="G94" i="7" s="1"/>
  <c r="BB94" i="6"/>
  <c r="H94" i="7" s="1"/>
  <c r="AZ53" i="6"/>
  <c r="F53" i="7" s="1"/>
  <c r="AL91" i="7"/>
  <c r="BE27" i="7"/>
  <c r="AZ27" i="6"/>
  <c r="F27" i="7" s="1"/>
  <c r="AY27" i="6"/>
  <c r="E27" i="7" s="1"/>
  <c r="BE27" i="6"/>
  <c r="K27" i="7" s="1"/>
  <c r="Y62" i="7"/>
  <c r="BD62" i="7"/>
  <c r="U62" i="7"/>
  <c r="AZ62" i="7"/>
  <c r="AY140" i="6"/>
  <c r="E140" i="7" s="1"/>
  <c r="BE140" i="7"/>
  <c r="BE140" i="6"/>
  <c r="K140" i="7" s="1"/>
  <c r="BC53" i="6"/>
  <c r="I53" i="7" s="1"/>
  <c r="AW132" i="7"/>
  <c r="R132" i="7"/>
  <c r="AU139" i="7"/>
  <c r="P139" i="7"/>
  <c r="R62" i="7"/>
  <c r="AW62" i="7"/>
  <c r="BC27" i="6"/>
  <c r="I27" i="7" s="1"/>
  <c r="AZ65" i="6"/>
  <c r="F65" i="7" s="1"/>
  <c r="BA65" i="6"/>
  <c r="G65" i="7" s="1"/>
  <c r="BD65" i="6"/>
  <c r="J65" i="7" s="1"/>
  <c r="BE65" i="7"/>
  <c r="BB65" i="6"/>
  <c r="H65" i="7" s="1"/>
  <c r="AY65" i="6"/>
  <c r="E65" i="7" s="1"/>
  <c r="BA139" i="7"/>
  <c r="V139" i="7"/>
  <c r="BD34" i="6"/>
  <c r="J34" i="7" s="1"/>
  <c r="BE34" i="7"/>
  <c r="BA34" i="6"/>
  <c r="G34" i="7" s="1"/>
  <c r="AZ34" i="6"/>
  <c r="F34" i="7" s="1"/>
  <c r="BB34" i="6"/>
  <c r="H34" i="7" s="1"/>
  <c r="BC34" i="6"/>
  <c r="I34" i="7" s="1"/>
  <c r="AY34" i="6"/>
  <c r="E34" i="7" s="1"/>
  <c r="BE138" i="7"/>
  <c r="BA138" i="6"/>
  <c r="G138" i="7" s="1"/>
  <c r="AY138" i="6"/>
  <c r="E138" i="7" s="1"/>
  <c r="BE138" i="6"/>
  <c r="K138" i="7" s="1"/>
  <c r="AZ138" i="6"/>
  <c r="F138" i="7" s="1"/>
  <c r="BB138" i="6"/>
  <c r="H138" i="7" s="1"/>
  <c r="BC138" i="6"/>
  <c r="I138" i="7" s="1"/>
  <c r="BB140" i="6"/>
  <c r="H140" i="7" s="1"/>
  <c r="AL63" i="7"/>
  <c r="BB53" i="6"/>
  <c r="H53" i="7" s="1"/>
  <c r="AW139" i="7"/>
  <c r="R139" i="7"/>
  <c r="BE129" i="6"/>
  <c r="K129" i="7" s="1"/>
  <c r="AZ129" i="6"/>
  <c r="F129" i="7" s="1"/>
  <c r="BD129" i="6"/>
  <c r="J129" i="7" s="1"/>
  <c r="BB129" i="6"/>
  <c r="H129" i="7" s="1"/>
  <c r="BE129" i="7"/>
  <c r="BC129" i="6"/>
  <c r="I129" i="7" s="1"/>
  <c r="AY129" i="6"/>
  <c r="E129" i="7" s="1"/>
  <c r="BD27" i="6"/>
  <c r="J27" i="7" s="1"/>
  <c r="AZ139" i="7"/>
  <c r="U139" i="7"/>
  <c r="BD145" i="7"/>
  <c r="U145" i="7"/>
  <c r="AZ145" i="7"/>
  <c r="AY77" i="6"/>
  <c r="E77" i="7" s="1"/>
  <c r="BB77" i="6"/>
  <c r="H77" i="7" s="1"/>
  <c r="BE77" i="7"/>
  <c r="AZ77" i="6"/>
  <c r="F77" i="7" s="1"/>
  <c r="BA77" i="6"/>
  <c r="G77" i="7" s="1"/>
  <c r="BC77" i="6"/>
  <c r="I77" i="7" s="1"/>
  <c r="BD77" i="6"/>
  <c r="J77" i="7" s="1"/>
  <c r="BA140" i="6"/>
  <c r="G140" i="7" s="1"/>
  <c r="AY139" i="7"/>
  <c r="T139" i="7"/>
  <c r="AJ145" i="7"/>
  <c r="AK145" i="7" s="1"/>
  <c r="P145" i="7"/>
  <c r="AU145" i="7"/>
  <c r="AM145" i="7"/>
  <c r="BD138" i="6"/>
  <c r="J138" i="7" s="1"/>
  <c r="BB27" i="6"/>
  <c r="H27" i="7" s="1"/>
  <c r="T145" i="7"/>
  <c r="AY145" i="7"/>
  <c r="AY32" i="6"/>
  <c r="E32" i="7" s="1"/>
  <c r="BE32" i="7"/>
  <c r="AZ32" i="6"/>
  <c r="F32" i="7" s="1"/>
  <c r="BC32" i="6"/>
  <c r="I32" i="7" s="1"/>
  <c r="BB32" i="6"/>
  <c r="H32" i="7" s="1"/>
  <c r="BD32" i="6"/>
  <c r="J32" i="7" s="1"/>
  <c r="BA32" i="6"/>
  <c r="G32" i="7" s="1"/>
  <c r="BE144" i="7"/>
  <c r="AY144" i="6"/>
  <c r="E144" i="7" s="1"/>
  <c r="BD144" i="6"/>
  <c r="J144" i="7" s="1"/>
  <c r="AZ144" i="6"/>
  <c r="F144" i="7" s="1"/>
  <c r="BC144" i="6"/>
  <c r="I144" i="7" s="1"/>
  <c r="BA144" i="6"/>
  <c r="G144" i="7" s="1"/>
  <c r="BB144" i="6"/>
  <c r="H144" i="7" s="1"/>
  <c r="AP91" i="7"/>
  <c r="BD39" i="6"/>
  <c r="J39" i="7" s="1"/>
  <c r="BC39" i="6"/>
  <c r="I39" i="7" s="1"/>
  <c r="BB39" i="6"/>
  <c r="H39" i="7" s="1"/>
  <c r="BA39" i="6"/>
  <c r="G39" i="7" s="1"/>
  <c r="BE39" i="7"/>
  <c r="AZ39" i="6"/>
  <c r="F39" i="7" s="1"/>
  <c r="AY39" i="6"/>
  <c r="E39" i="7" s="1"/>
  <c r="BD70" i="6"/>
  <c r="J70" i="7" s="1"/>
  <c r="BC70" i="6"/>
  <c r="I70" i="7" s="1"/>
  <c r="BE70" i="7"/>
  <c r="BA70" i="6"/>
  <c r="G70" i="7" s="1"/>
  <c r="AY70" i="6"/>
  <c r="E70" i="7" s="1"/>
  <c r="AZ70" i="6"/>
  <c r="F70" i="7" s="1"/>
  <c r="BB70" i="6"/>
  <c r="H70" i="7" s="1"/>
  <c r="AV145" i="7"/>
  <c r="Q145" i="7"/>
  <c r="AY53" i="6"/>
  <c r="E53" i="7" s="1"/>
  <c r="BE53" i="7"/>
  <c r="AW53" i="7" s="1"/>
  <c r="BE53" i="6"/>
  <c r="K53" i="7" s="1"/>
  <c r="AW145" i="7"/>
  <c r="R145" i="7"/>
  <c r="BD53" i="6"/>
  <c r="J53" i="7" s="1"/>
  <c r="S132" i="7"/>
  <c r="AX132" i="7"/>
  <c r="BE83" i="7"/>
  <c r="BB83" i="6"/>
  <c r="H83" i="7" s="1"/>
  <c r="BA83" i="6"/>
  <c r="G83" i="7" s="1"/>
  <c r="BD83" i="6"/>
  <c r="J83" i="7" s="1"/>
  <c r="AZ83" i="6"/>
  <c r="F83" i="7" s="1"/>
  <c r="BC83" i="6"/>
  <c r="I83" i="7" s="1"/>
  <c r="AY83" i="6"/>
  <c r="E83" i="7" s="1"/>
  <c r="AX145" i="7"/>
  <c r="S145" i="7"/>
  <c r="AJ62" i="7"/>
  <c r="AK62" i="7" s="1"/>
  <c r="P62" i="7"/>
  <c r="AM62" i="7"/>
  <c r="AU62" i="7"/>
  <c r="BD140" i="6"/>
  <c r="J140" i="7" s="1"/>
  <c r="Q132" i="7"/>
  <c r="AV132" i="7"/>
  <c r="BC140" i="6"/>
  <c r="I140" i="7" s="1"/>
  <c r="AY62" i="7"/>
  <c r="T62" i="7"/>
  <c r="AY132" i="7"/>
  <c r="T132" i="7"/>
  <c r="BA148" i="6"/>
  <c r="G148" i="7" s="1"/>
  <c r="BD148" i="6"/>
  <c r="J148" i="7" s="1"/>
  <c r="AY148" i="6"/>
  <c r="E148" i="7" s="1"/>
  <c r="BE148" i="7"/>
  <c r="BC148" i="6"/>
  <c r="I148" i="7" s="1"/>
  <c r="BB148" i="6"/>
  <c r="H148" i="7" s="1"/>
  <c r="AZ148" i="6"/>
  <c r="F148" i="7" s="1"/>
  <c r="BE93" i="7"/>
  <c r="BC93" i="6"/>
  <c r="I93" i="7" s="1"/>
  <c r="AY93" i="6"/>
  <c r="E93" i="7" s="1"/>
  <c r="BD93" i="6"/>
  <c r="J93" i="7" s="1"/>
  <c r="BE93" i="6"/>
  <c r="K93" i="7" s="1"/>
  <c r="BB93" i="6"/>
  <c r="H93" i="7" s="1"/>
  <c r="S62" i="7"/>
  <c r="AX62" i="7"/>
  <c r="AZ66" i="6"/>
  <c r="F66" i="7" s="1"/>
  <c r="BB66" i="6"/>
  <c r="H66" i="7" s="1"/>
  <c r="BE66" i="7"/>
  <c r="BE66" i="6"/>
  <c r="K66" i="7" s="1"/>
  <c r="BD66" i="6"/>
  <c r="J66" i="7" s="1"/>
  <c r="BC66" i="6"/>
  <c r="I66" i="7" s="1"/>
  <c r="AY66" i="6"/>
  <c r="E66" i="7" s="1"/>
  <c r="Y132" i="7"/>
  <c r="BD132" i="7"/>
  <c r="BC121" i="6"/>
  <c r="I121" i="7" s="1"/>
  <c r="BE121" i="7"/>
  <c r="AY121" i="6"/>
  <c r="E121" i="7" s="1"/>
  <c r="BA121" i="6"/>
  <c r="G121" i="7" s="1"/>
  <c r="BB121" i="6"/>
  <c r="H121" i="7" s="1"/>
  <c r="BD121" i="6"/>
  <c r="J121" i="7" s="1"/>
  <c r="AZ121" i="6"/>
  <c r="F121" i="7" s="1"/>
  <c r="BE54" i="7"/>
  <c r="AY54" i="6"/>
  <c r="E54" i="7" s="1"/>
  <c r="BB54" i="6"/>
  <c r="H54" i="7" s="1"/>
  <c r="BA54" i="6"/>
  <c r="G54" i="7" s="1"/>
  <c r="BC54" i="6"/>
  <c r="I54" i="7" s="1"/>
  <c r="AZ54" i="6"/>
  <c r="F54" i="7" s="1"/>
  <c r="BD54" i="6"/>
  <c r="J54" i="7" s="1"/>
  <c r="BE86" i="7"/>
  <c r="BD86" i="6"/>
  <c r="J86" i="7" s="1"/>
  <c r="BB86" i="6"/>
  <c r="H86" i="7" s="1"/>
  <c r="BC86" i="6"/>
  <c r="I86" i="7" s="1"/>
  <c r="BA86" i="6"/>
  <c r="G86" i="7" s="1"/>
  <c r="AZ86" i="6"/>
  <c r="F86" i="7" s="1"/>
  <c r="AY86" i="6"/>
  <c r="E86" i="7" s="1"/>
  <c r="BA93" i="6"/>
  <c r="G93" i="7" s="1"/>
  <c r="V132" i="7"/>
  <c r="BA132" i="7"/>
  <c r="S139" i="7"/>
  <c r="AX139" i="7"/>
  <c r="BA27" i="6"/>
  <c r="G27" i="7" s="1"/>
  <c r="Q62" i="7"/>
  <c r="AV62" i="7"/>
  <c r="AZ140" i="6"/>
  <c r="F140" i="7" s="1"/>
  <c r="AP63" i="7"/>
  <c r="P132" i="7"/>
  <c r="AU132" i="7"/>
  <c r="AM132" i="7"/>
  <c r="AJ132" i="7"/>
  <c r="AK132" i="7" s="1"/>
  <c r="BE94" i="7"/>
  <c r="BE94" i="6"/>
  <c r="K94" i="7" s="1"/>
  <c r="AY94" i="6"/>
  <c r="E94" i="7" s="1"/>
  <c r="Q139" i="7"/>
  <c r="AV139" i="7"/>
  <c r="AH235" i="5"/>
  <c r="AH514" i="5"/>
  <c r="AH208" i="5"/>
  <c r="AH72" i="5"/>
  <c r="AH457" i="5"/>
  <c r="AH399" i="5"/>
  <c r="AH133" i="5"/>
  <c r="AH25" i="5"/>
  <c r="AH308" i="5"/>
  <c r="R41" i="11"/>
  <c r="AL102" i="7" l="1"/>
  <c r="AV181" i="7"/>
  <c r="AL85" i="7"/>
  <c r="P118" i="7"/>
  <c r="BA125" i="7"/>
  <c r="BA183" i="7"/>
  <c r="AY208" i="6"/>
  <c r="E208" i="7" s="1"/>
  <c r="P208" i="7" s="1"/>
  <c r="AZ208" i="6"/>
  <c r="F208" i="7" s="1"/>
  <c r="Q208" i="7" s="1"/>
  <c r="BD183" i="7"/>
  <c r="BA208" i="6"/>
  <c r="G208" i="7" s="1"/>
  <c r="BB208" i="6"/>
  <c r="H208" i="7" s="1"/>
  <c r="BE208" i="7"/>
  <c r="AZ208" i="7" s="1"/>
  <c r="BC208" i="6"/>
  <c r="I208" i="7" s="1"/>
  <c r="T208" i="7" s="1"/>
  <c r="AZ136" i="7"/>
  <c r="BA170" i="7"/>
  <c r="AY122" i="7"/>
  <c r="AZ181" i="7"/>
  <c r="AX170" i="7"/>
  <c r="V170" i="7"/>
  <c r="BD122" i="7"/>
  <c r="AY146" i="7"/>
  <c r="M184" i="7"/>
  <c r="AF183" i="20" s="1"/>
  <c r="BA148" i="7"/>
  <c r="BC211" i="6"/>
  <c r="I211" i="7" s="1"/>
  <c r="T211" i="7" s="1"/>
  <c r="M154" i="7"/>
  <c r="U153" i="20" s="1"/>
  <c r="AW114" i="7"/>
  <c r="AY160" i="7"/>
  <c r="U33" i="20"/>
  <c r="U120" i="20"/>
  <c r="U31" i="20"/>
  <c r="BA187" i="6"/>
  <c r="G187" i="7" s="1"/>
  <c r="R187" i="7" s="1"/>
  <c r="AY211" i="6"/>
  <c r="E211" i="7" s="1"/>
  <c r="P211" i="7" s="1"/>
  <c r="AX181" i="7"/>
  <c r="AU160" i="7"/>
  <c r="AV160" i="7"/>
  <c r="Q160" i="7"/>
  <c r="U69" i="20"/>
  <c r="U147" i="20"/>
  <c r="AX160" i="7"/>
  <c r="BA166" i="7"/>
  <c r="AZ180" i="7"/>
  <c r="U76" i="20"/>
  <c r="BA39" i="7"/>
  <c r="AU122" i="7"/>
  <c r="AV178" i="7"/>
  <c r="U160" i="7"/>
  <c r="AZ160" i="7"/>
  <c r="U82" i="20"/>
  <c r="R160" i="7"/>
  <c r="AW160" i="7"/>
  <c r="BA54" i="7"/>
  <c r="AW178" i="7"/>
  <c r="AW183" i="7"/>
  <c r="AY181" i="7"/>
  <c r="S181" i="7"/>
  <c r="AL64" i="7"/>
  <c r="U174" i="20"/>
  <c r="Q178" i="7"/>
  <c r="AY180" i="7"/>
  <c r="T180" i="7"/>
  <c r="AW66" i="7"/>
  <c r="U156" i="20"/>
  <c r="Q180" i="7"/>
  <c r="AV180" i="7"/>
  <c r="BA180" i="7"/>
  <c r="V180" i="7"/>
  <c r="U143" i="20"/>
  <c r="AU180" i="7"/>
  <c r="P180" i="7"/>
  <c r="BA144" i="7"/>
  <c r="M135" i="7"/>
  <c r="U134" i="20" s="1"/>
  <c r="AW180" i="7"/>
  <c r="AL51" i="7"/>
  <c r="U85" i="20"/>
  <c r="U53" i="20"/>
  <c r="R178" i="7"/>
  <c r="U38" i="20"/>
  <c r="AX183" i="7"/>
  <c r="U110" i="20"/>
  <c r="U92" i="20"/>
  <c r="U139" i="20"/>
  <c r="U129" i="20"/>
  <c r="U52" i="20"/>
  <c r="U158" i="20"/>
  <c r="U127" i="20"/>
  <c r="U13" i="20"/>
  <c r="U24" i="20"/>
  <c r="U166" i="20"/>
  <c r="U176" i="20"/>
  <c r="U128" i="20"/>
  <c r="U152" i="20"/>
  <c r="U171" i="20"/>
  <c r="U172" i="20"/>
  <c r="AE56" i="20"/>
  <c r="AG56" i="20"/>
  <c r="AG104" i="20"/>
  <c r="AG80" i="20"/>
  <c r="AG63" i="20"/>
  <c r="AG83" i="20"/>
  <c r="AG108" i="20"/>
  <c r="AG50" i="20"/>
  <c r="AG51" i="20"/>
  <c r="AE51" i="20"/>
  <c r="AE89" i="20"/>
  <c r="AG94" i="20"/>
  <c r="BA157" i="7"/>
  <c r="AG58" i="20"/>
  <c r="AE58" i="20"/>
  <c r="AG101" i="20"/>
  <c r="AG49" i="20"/>
  <c r="AG88" i="20"/>
  <c r="AG103" i="20"/>
  <c r="AG79" i="20"/>
  <c r="AG57" i="20"/>
  <c r="AE74" i="20"/>
  <c r="AE75" i="20"/>
  <c r="AG89" i="20"/>
  <c r="AE50" i="20"/>
  <c r="U138" i="20"/>
  <c r="AG97" i="20"/>
  <c r="AE49" i="20"/>
  <c r="AG73" i="20"/>
  <c r="AG95" i="20"/>
  <c r="AG102" i="20"/>
  <c r="AE97" i="20"/>
  <c r="AG106" i="20"/>
  <c r="AG67" i="20"/>
  <c r="AE95" i="20"/>
  <c r="AE86" i="20"/>
  <c r="AE83" i="20"/>
  <c r="AE55" i="20"/>
  <c r="AE91" i="20"/>
  <c r="AG75" i="20"/>
  <c r="AG60" i="20"/>
  <c r="AE96" i="20"/>
  <c r="AE106" i="20"/>
  <c r="AG100" i="20"/>
  <c r="AE79" i="20"/>
  <c r="AE59" i="20"/>
  <c r="AG61" i="20"/>
  <c r="AG91" i="20"/>
  <c r="AG98" i="20"/>
  <c r="AG87" i="20"/>
  <c r="AE57" i="20"/>
  <c r="U168" i="20"/>
  <c r="U151" i="20"/>
  <c r="AG72" i="20"/>
  <c r="AG84" i="20"/>
  <c r="AE60" i="20"/>
  <c r="AG68" i="20"/>
  <c r="AE70" i="20"/>
  <c r="U7" i="20"/>
  <c r="U43" i="20"/>
  <c r="U19" i="20"/>
  <c r="AG77" i="20"/>
  <c r="AE88" i="20"/>
  <c r="AE66" i="20"/>
  <c r="AG144" i="20"/>
  <c r="AG86" i="20"/>
  <c r="U142" i="20"/>
  <c r="U34" i="20"/>
  <c r="U181" i="20"/>
  <c r="AE77" i="20"/>
  <c r="AE109" i="20"/>
  <c r="AG55" i="20"/>
  <c r="AE81" i="20"/>
  <c r="AE144" i="20"/>
  <c r="AE103" i="20"/>
  <c r="AE98" i="20"/>
  <c r="AG70" i="20"/>
  <c r="U137" i="20"/>
  <c r="U170" i="20"/>
  <c r="AG109" i="20"/>
  <c r="AG74" i="20"/>
  <c r="AE80" i="20"/>
  <c r="AG54" i="20"/>
  <c r="AE68" i="20"/>
  <c r="AE104" i="20"/>
  <c r="AG105" i="20"/>
  <c r="AE78" i="20"/>
  <c r="U146" i="20"/>
  <c r="U25" i="20"/>
  <c r="U111" i="20"/>
  <c r="AG96" i="20"/>
  <c r="AE84" i="20"/>
  <c r="AE108" i="20"/>
  <c r="AE67" i="20"/>
  <c r="AG78" i="20"/>
  <c r="AE131" i="20"/>
  <c r="AE107" i="20"/>
  <c r="AE63" i="20"/>
  <c r="AE101" i="20"/>
  <c r="AE105" i="20"/>
  <c r="AG107" i="20"/>
  <c r="AE72" i="20"/>
  <c r="U112" i="20"/>
  <c r="U4" i="20"/>
  <c r="U40" i="20"/>
  <c r="U14" i="20"/>
  <c r="U32" i="20"/>
  <c r="AE61" i="20"/>
  <c r="AE71" i="20"/>
  <c r="AE87" i="20"/>
  <c r="AE54" i="20"/>
  <c r="AE2" i="20"/>
  <c r="AE100" i="20"/>
  <c r="AG131" i="20"/>
  <c r="AG66" i="20"/>
  <c r="AG81" i="20"/>
  <c r="AE73" i="20"/>
  <c r="AG71" i="20"/>
  <c r="AE102" i="20"/>
  <c r="AG59" i="20"/>
  <c r="AD114" i="20"/>
  <c r="BB115" i="7"/>
  <c r="W25" i="7"/>
  <c r="AD24" i="20"/>
  <c r="BB25" i="7"/>
  <c r="AF148" i="20"/>
  <c r="BC149" i="7"/>
  <c r="X11" i="7"/>
  <c r="AF10" i="20"/>
  <c r="BC11" i="7"/>
  <c r="BC134" i="7"/>
  <c r="AF133" i="20"/>
  <c r="X7" i="7"/>
  <c r="AF6" i="20"/>
  <c r="BC7" i="7"/>
  <c r="AF161" i="20"/>
  <c r="BC162" i="7"/>
  <c r="X43" i="7"/>
  <c r="BC43" i="7"/>
  <c r="AF42" i="20"/>
  <c r="U44" i="20"/>
  <c r="AF127" i="20"/>
  <c r="BC128" i="7"/>
  <c r="AD179" i="20"/>
  <c r="BB180" i="7"/>
  <c r="AF165" i="20"/>
  <c r="BC166" i="7"/>
  <c r="AD172" i="20"/>
  <c r="BB173" i="7"/>
  <c r="X28" i="7"/>
  <c r="AF27" i="20"/>
  <c r="BC28" i="7"/>
  <c r="X4" i="7"/>
  <c r="AF3" i="20"/>
  <c r="BC4" i="7"/>
  <c r="AD123" i="20"/>
  <c r="BB124" i="7"/>
  <c r="BB133" i="7"/>
  <c r="AD132" i="20"/>
  <c r="X86" i="7"/>
  <c r="BC86" i="7"/>
  <c r="AF85" i="20"/>
  <c r="W29" i="7"/>
  <c r="AD28" i="20"/>
  <c r="BB29" i="7"/>
  <c r="AF180" i="20"/>
  <c r="BC181" i="7"/>
  <c r="U136" i="20"/>
  <c r="BB149" i="7"/>
  <c r="AD148" i="20"/>
  <c r="W46" i="7"/>
  <c r="AD45" i="20"/>
  <c r="BB46" i="7"/>
  <c r="AD133" i="20"/>
  <c r="BB134" i="7"/>
  <c r="X36" i="7"/>
  <c r="BC36" i="7"/>
  <c r="AF35" i="20"/>
  <c r="BB162" i="7"/>
  <c r="AD161" i="20"/>
  <c r="AF115" i="20"/>
  <c r="BC116" i="7"/>
  <c r="AD165" i="20"/>
  <c r="BB166" i="7"/>
  <c r="W28" i="7"/>
  <c r="AD27" i="20"/>
  <c r="BB28" i="7"/>
  <c r="W31" i="7"/>
  <c r="AD30" i="20"/>
  <c r="BB31" i="7"/>
  <c r="W6" i="7"/>
  <c r="BB6" i="7"/>
  <c r="AD5" i="20"/>
  <c r="U184" i="20"/>
  <c r="X39" i="7"/>
  <c r="AF38" i="20"/>
  <c r="BC39" i="7"/>
  <c r="U166" i="7"/>
  <c r="U165" i="20"/>
  <c r="U181" i="7"/>
  <c r="U180" i="20"/>
  <c r="AD180" i="20"/>
  <c r="BB181" i="7"/>
  <c r="AD154" i="20"/>
  <c r="BB155" i="7"/>
  <c r="W48" i="7"/>
  <c r="AD47" i="20"/>
  <c r="BB48" i="7"/>
  <c r="AF151" i="20"/>
  <c r="BC152" i="7"/>
  <c r="X13" i="7"/>
  <c r="AF12" i="20"/>
  <c r="BC13" i="7"/>
  <c r="AD115" i="20"/>
  <c r="BB116" i="7"/>
  <c r="W21" i="7"/>
  <c r="BB21" i="7"/>
  <c r="AD20" i="20"/>
  <c r="W38" i="7"/>
  <c r="BB38" i="7"/>
  <c r="AD37" i="20"/>
  <c r="W4" i="7"/>
  <c r="AD3" i="20"/>
  <c r="BB4" i="7"/>
  <c r="AF184" i="20"/>
  <c r="BC185" i="7"/>
  <c r="AF175" i="20"/>
  <c r="BC176" i="7"/>
  <c r="W39" i="7"/>
  <c r="AD38" i="20"/>
  <c r="BB39" i="7"/>
  <c r="W54" i="7"/>
  <c r="AD53" i="20"/>
  <c r="BB54" i="7"/>
  <c r="U161" i="20"/>
  <c r="U149" i="20"/>
  <c r="U136" i="7"/>
  <c r="U135" i="20"/>
  <c r="U157" i="20"/>
  <c r="U39" i="20"/>
  <c r="U10" i="20"/>
  <c r="X48" i="7"/>
  <c r="AF47" i="20"/>
  <c r="BC48" i="7"/>
  <c r="W19" i="7"/>
  <c r="AD18" i="20"/>
  <c r="BB19" i="7"/>
  <c r="BC120" i="7"/>
  <c r="AF119" i="20"/>
  <c r="AD127" i="20"/>
  <c r="BB128" i="7"/>
  <c r="AD151" i="20"/>
  <c r="BB152" i="7"/>
  <c r="U12" i="20"/>
  <c r="X21" i="7"/>
  <c r="BC21" i="7"/>
  <c r="AF20" i="20"/>
  <c r="AD184" i="20"/>
  <c r="BB185" i="7"/>
  <c r="X54" i="7"/>
  <c r="BC54" i="7"/>
  <c r="AF53" i="20"/>
  <c r="W70" i="7"/>
  <c r="AD69" i="20"/>
  <c r="BB70" i="7"/>
  <c r="U93" i="20"/>
  <c r="U28" i="20"/>
  <c r="AF173" i="20"/>
  <c r="BC174" i="7"/>
  <c r="W9" i="7"/>
  <c r="AD8" i="20"/>
  <c r="BB9" i="7"/>
  <c r="AF136" i="20"/>
  <c r="BC137" i="7"/>
  <c r="X12" i="7"/>
  <c r="BC12" i="7"/>
  <c r="AF11" i="20"/>
  <c r="AF121" i="20"/>
  <c r="BC122" i="7"/>
  <c r="X30" i="7"/>
  <c r="AF29" i="20"/>
  <c r="BC30" i="7"/>
  <c r="W36" i="7"/>
  <c r="BB36" i="7"/>
  <c r="AD35" i="20"/>
  <c r="X22" i="7"/>
  <c r="AF21" i="20"/>
  <c r="BC22" i="7"/>
  <c r="W26" i="7"/>
  <c r="AD25" i="20"/>
  <c r="BB26" i="7"/>
  <c r="AF150" i="20"/>
  <c r="BC151" i="7"/>
  <c r="U46" i="20"/>
  <c r="AD119" i="20"/>
  <c r="BB120" i="7"/>
  <c r="AF160" i="20"/>
  <c r="BC161" i="7"/>
  <c r="U178" i="20"/>
  <c r="W8" i="7"/>
  <c r="AD7" i="20"/>
  <c r="BB8" i="7"/>
  <c r="U122" i="20"/>
  <c r="X6" i="7"/>
  <c r="BC6" i="7"/>
  <c r="AF5" i="20"/>
  <c r="X77" i="7"/>
  <c r="AF76" i="20"/>
  <c r="BC77" i="7"/>
  <c r="X70" i="7"/>
  <c r="AF69" i="20"/>
  <c r="BC70" i="7"/>
  <c r="X83" i="7"/>
  <c r="AF82" i="20"/>
  <c r="BC83" i="7"/>
  <c r="AD173" i="20"/>
  <c r="BB174" i="7"/>
  <c r="W11" i="7"/>
  <c r="AD10" i="20"/>
  <c r="BB11" i="7"/>
  <c r="AD121" i="20"/>
  <c r="BB122" i="7"/>
  <c r="U35" i="20"/>
  <c r="AD150" i="20"/>
  <c r="BB151" i="7"/>
  <c r="W47" i="7"/>
  <c r="AD46" i="20"/>
  <c r="BB47" i="7"/>
  <c r="BC125" i="7"/>
  <c r="AF124" i="20"/>
  <c r="BB161" i="7"/>
  <c r="AD160" i="20"/>
  <c r="AF178" i="20"/>
  <c r="BC179" i="7"/>
  <c r="U37" i="20"/>
  <c r="AF163" i="20"/>
  <c r="BC164" i="7"/>
  <c r="W77" i="7"/>
  <c r="AD76" i="20"/>
  <c r="BB77" i="7"/>
  <c r="X93" i="7"/>
  <c r="BC93" i="7"/>
  <c r="AF92" i="20"/>
  <c r="W83" i="7"/>
  <c r="AD82" i="20"/>
  <c r="BB83" i="7"/>
  <c r="U150" i="20"/>
  <c r="AF174" i="20"/>
  <c r="BC175" i="7"/>
  <c r="X25" i="7"/>
  <c r="AF24" i="20"/>
  <c r="BC25" i="7"/>
  <c r="AD136" i="20"/>
  <c r="BB137" i="7"/>
  <c r="U47" i="20"/>
  <c r="U29" i="20"/>
  <c r="X26" i="7"/>
  <c r="AF25" i="20"/>
  <c r="BC26" i="7"/>
  <c r="X16" i="7"/>
  <c r="AF15" i="20"/>
  <c r="BC16" i="7"/>
  <c r="AF141" i="20"/>
  <c r="BC142" i="7"/>
  <c r="W5" i="7"/>
  <c r="BB5" i="7"/>
  <c r="AD4" i="20"/>
  <c r="BB125" i="7"/>
  <c r="AD124" i="20"/>
  <c r="U125" i="20"/>
  <c r="AD178" i="20"/>
  <c r="BB179" i="7"/>
  <c r="X15" i="7"/>
  <c r="AF14" i="20"/>
  <c r="BC15" i="7"/>
  <c r="AF126" i="20"/>
  <c r="BC127" i="7"/>
  <c r="AF122" i="20"/>
  <c r="BC123" i="7"/>
  <c r="U23" i="20"/>
  <c r="U30" i="20"/>
  <c r="U9" i="20"/>
  <c r="W20" i="7"/>
  <c r="AD19" i="20"/>
  <c r="BB20" i="7"/>
  <c r="AD175" i="20"/>
  <c r="BB176" i="7"/>
  <c r="W93" i="7"/>
  <c r="AD92" i="20"/>
  <c r="BB93" i="7"/>
  <c r="W65" i="7"/>
  <c r="AD64" i="20"/>
  <c r="BB65" i="7"/>
  <c r="BC148" i="7"/>
  <c r="AF147" i="20"/>
  <c r="U116" i="20"/>
  <c r="X14" i="7"/>
  <c r="BC14" i="7"/>
  <c r="AF13" i="20"/>
  <c r="AD174" i="20"/>
  <c r="BB175" i="7"/>
  <c r="AF113" i="20"/>
  <c r="BC114" i="7"/>
  <c r="U8" i="20"/>
  <c r="X46" i="7"/>
  <c r="AF45" i="20"/>
  <c r="BC46" i="7"/>
  <c r="W16" i="7"/>
  <c r="AD15" i="20"/>
  <c r="BB16" i="7"/>
  <c r="BB142" i="7"/>
  <c r="AD141" i="20"/>
  <c r="W23" i="7"/>
  <c r="AD22" i="20"/>
  <c r="BB23" i="7"/>
  <c r="AF169" i="20"/>
  <c r="BC170" i="7"/>
  <c r="AD126" i="20"/>
  <c r="BB127" i="7"/>
  <c r="AF110" i="20"/>
  <c r="BC111" i="7"/>
  <c r="AD122" i="20"/>
  <c r="BB123" i="7"/>
  <c r="U3" i="20"/>
  <c r="X20" i="7"/>
  <c r="AF19" i="20"/>
  <c r="BC20" i="7"/>
  <c r="U5" i="20"/>
  <c r="X65" i="7"/>
  <c r="AF64" i="20"/>
  <c r="BC65" i="7"/>
  <c r="AD147" i="20"/>
  <c r="BB148" i="7"/>
  <c r="U160" i="20"/>
  <c r="U168" i="7"/>
  <c r="U167" i="20"/>
  <c r="U26" i="20"/>
  <c r="U64" i="20"/>
  <c r="AF153" i="20"/>
  <c r="BC154" i="7"/>
  <c r="AD113" i="20"/>
  <c r="BB114" i="7"/>
  <c r="AF118" i="20"/>
  <c r="BC119" i="7"/>
  <c r="U45" i="20"/>
  <c r="AF159" i="20"/>
  <c r="BC160" i="7"/>
  <c r="AF135" i="20"/>
  <c r="BC136" i="7"/>
  <c r="BC141" i="7"/>
  <c r="AF140" i="20"/>
  <c r="AD169" i="20"/>
  <c r="BB170" i="7"/>
  <c r="W13" i="7"/>
  <c r="AD12" i="20"/>
  <c r="BB13" i="7"/>
  <c r="AF158" i="20"/>
  <c r="BC159" i="7"/>
  <c r="AD110" i="20"/>
  <c r="BB111" i="7"/>
  <c r="AF111" i="20"/>
  <c r="BC112" i="7"/>
  <c r="AF168" i="20"/>
  <c r="BC169" i="7"/>
  <c r="U48" i="20"/>
  <c r="X33" i="7"/>
  <c r="AF32" i="20"/>
  <c r="BC33" i="7"/>
  <c r="W10" i="7"/>
  <c r="AD9" i="20"/>
  <c r="BB10" i="7"/>
  <c r="AD163" i="20"/>
  <c r="BB164" i="7"/>
  <c r="AF137" i="20"/>
  <c r="BC138" i="7"/>
  <c r="X27" i="7"/>
  <c r="AF26" i="20"/>
  <c r="BC27" i="7"/>
  <c r="U125" i="7"/>
  <c r="U124" i="20"/>
  <c r="X29" i="7"/>
  <c r="AF28" i="20"/>
  <c r="BC29" i="7"/>
  <c r="AF129" i="20"/>
  <c r="BC130" i="7"/>
  <c r="AF164" i="20"/>
  <c r="BC165" i="7"/>
  <c r="W12" i="7"/>
  <c r="AD11" i="20"/>
  <c r="BB12" i="7"/>
  <c r="AD118" i="20"/>
  <c r="BB119" i="7"/>
  <c r="U133" i="20"/>
  <c r="AD159" i="20"/>
  <c r="BB160" i="7"/>
  <c r="AD135" i="20"/>
  <c r="BB136" i="7"/>
  <c r="AF112" i="20"/>
  <c r="BC113" i="7"/>
  <c r="W45" i="7"/>
  <c r="AD44" i="20"/>
  <c r="BB45" i="7"/>
  <c r="X41" i="7"/>
  <c r="AF40" i="20"/>
  <c r="BC41" i="7"/>
  <c r="AD158" i="20"/>
  <c r="BB159" i="7"/>
  <c r="X8" i="7"/>
  <c r="AF7" i="20"/>
  <c r="BC8" i="7"/>
  <c r="W15" i="7"/>
  <c r="AD14" i="20"/>
  <c r="BB15" i="7"/>
  <c r="U36" i="20"/>
  <c r="AD111" i="20"/>
  <c r="BB112" i="7"/>
  <c r="AD168" i="20"/>
  <c r="BB169" i="7"/>
  <c r="X10" i="7"/>
  <c r="AF9" i="20"/>
  <c r="BC10" i="7"/>
  <c r="U163" i="20"/>
  <c r="AD137" i="20"/>
  <c r="BB138" i="7"/>
  <c r="W27" i="7"/>
  <c r="AD26" i="20"/>
  <c r="BB27" i="7"/>
  <c r="U145" i="20"/>
  <c r="U182" i="20"/>
  <c r="U164" i="20"/>
  <c r="AD129" i="20"/>
  <c r="BB130" i="7"/>
  <c r="X9" i="7"/>
  <c r="AF8" i="20"/>
  <c r="BC9" i="7"/>
  <c r="AD164" i="20"/>
  <c r="BB165" i="7"/>
  <c r="W30" i="7"/>
  <c r="AD29" i="20"/>
  <c r="BB30" i="7"/>
  <c r="X19" i="7"/>
  <c r="AF18" i="20"/>
  <c r="BC19" i="7"/>
  <c r="BC118" i="7"/>
  <c r="AF117" i="20"/>
  <c r="AD112" i="20"/>
  <c r="BB113" i="7"/>
  <c r="W41" i="7"/>
  <c r="AD40" i="20"/>
  <c r="BB41" i="7"/>
  <c r="U140" i="20"/>
  <c r="AD153" i="20"/>
  <c r="BB154" i="7"/>
  <c r="X38" i="7"/>
  <c r="BC38" i="7"/>
  <c r="AF37" i="20"/>
  <c r="X31" i="7"/>
  <c r="AF30" i="20"/>
  <c r="BC31" i="7"/>
  <c r="AF116" i="20"/>
  <c r="BC117" i="7"/>
  <c r="AF143" i="20"/>
  <c r="BC144" i="7"/>
  <c r="W66" i="7"/>
  <c r="AD65" i="20"/>
  <c r="BB66" i="7"/>
  <c r="BC140" i="7"/>
  <c r="AF139" i="20"/>
  <c r="X94" i="7"/>
  <c r="AF93" i="20"/>
  <c r="BC94" i="7"/>
  <c r="U179" i="20"/>
  <c r="W17" i="7"/>
  <c r="AD16" i="20"/>
  <c r="BB17" i="7"/>
  <c r="W35" i="7"/>
  <c r="BB35" i="7"/>
  <c r="AD34" i="20"/>
  <c r="U41" i="20"/>
  <c r="U21" i="20"/>
  <c r="AD117" i="20"/>
  <c r="BB118" i="7"/>
  <c r="AF181" i="20"/>
  <c r="BC182" i="7"/>
  <c r="X47" i="7"/>
  <c r="AF46" i="20"/>
  <c r="BC47" i="7"/>
  <c r="U22" i="20"/>
  <c r="AF130" i="20"/>
  <c r="BC131" i="7"/>
  <c r="U162" i="20"/>
  <c r="X49" i="7"/>
  <c r="AF48" i="20"/>
  <c r="BC49" i="7"/>
  <c r="W33" i="7"/>
  <c r="AD32" i="20"/>
  <c r="BB33" i="7"/>
  <c r="AD116" i="20"/>
  <c r="BB117" i="7"/>
  <c r="AF155" i="20"/>
  <c r="BC156" i="7"/>
  <c r="AF171" i="20"/>
  <c r="BC172" i="7"/>
  <c r="AF128" i="20"/>
  <c r="BC129" i="7"/>
  <c r="AD143" i="20"/>
  <c r="BB144" i="7"/>
  <c r="X66" i="7"/>
  <c r="BC66" i="7"/>
  <c r="AF65" i="20"/>
  <c r="BB140" i="7"/>
  <c r="AD139" i="20"/>
  <c r="W94" i="7"/>
  <c r="BB94" i="7"/>
  <c r="AD93" i="20"/>
  <c r="U114" i="7"/>
  <c r="U113" i="20"/>
  <c r="U65" i="20"/>
  <c r="AF138" i="20"/>
  <c r="BC139" i="7"/>
  <c r="AF177" i="20"/>
  <c r="BC178" i="7"/>
  <c r="X42" i="7"/>
  <c r="BC42" i="7"/>
  <c r="AF41" i="20"/>
  <c r="W40" i="7"/>
  <c r="AD39" i="20"/>
  <c r="BB40" i="7"/>
  <c r="W22" i="7"/>
  <c r="AD21" i="20"/>
  <c r="BB22" i="7"/>
  <c r="U18" i="20"/>
  <c r="W43" i="7"/>
  <c r="BB43" i="7"/>
  <c r="AD42" i="20"/>
  <c r="AD181" i="20"/>
  <c r="BB182" i="7"/>
  <c r="U119" i="20"/>
  <c r="AD140" i="20"/>
  <c r="BB141" i="7"/>
  <c r="AF142" i="20"/>
  <c r="BC143" i="7"/>
  <c r="AD130" i="20"/>
  <c r="BB131" i="7"/>
  <c r="X37" i="7"/>
  <c r="BC37" i="7"/>
  <c r="AF36" i="20"/>
  <c r="AF166" i="20"/>
  <c r="BC167" i="7"/>
  <c r="U27" i="20"/>
  <c r="W49" i="7"/>
  <c r="AD48" i="20"/>
  <c r="BB49" i="7"/>
  <c r="AF157" i="20"/>
  <c r="BC158" i="7"/>
  <c r="AF182" i="20"/>
  <c r="BC183" i="7"/>
  <c r="U123" i="20"/>
  <c r="BB156" i="7"/>
  <c r="AD155" i="20"/>
  <c r="AD171" i="20"/>
  <c r="BB172" i="7"/>
  <c r="AD128" i="20"/>
  <c r="BB129" i="7"/>
  <c r="U115" i="20"/>
  <c r="U148" i="20"/>
  <c r="U117" i="20"/>
  <c r="U114" i="20"/>
  <c r="AD134" i="20"/>
  <c r="BB135" i="7"/>
  <c r="AD138" i="20"/>
  <c r="BB139" i="7"/>
  <c r="AD177" i="20"/>
  <c r="BB178" i="7"/>
  <c r="U11" i="20"/>
  <c r="X35" i="7"/>
  <c r="AF34" i="20"/>
  <c r="BC35" i="7"/>
  <c r="W42" i="7"/>
  <c r="AD41" i="20"/>
  <c r="BB42" i="7"/>
  <c r="BC147" i="7"/>
  <c r="AF146" i="20"/>
  <c r="U17" i="20"/>
  <c r="AF149" i="20"/>
  <c r="BC150" i="7"/>
  <c r="X45" i="7"/>
  <c r="AF44" i="20"/>
  <c r="BC45" i="7"/>
  <c r="BC126" i="7"/>
  <c r="AF125" i="20"/>
  <c r="BC146" i="7"/>
  <c r="AF145" i="20"/>
  <c r="AD142" i="20"/>
  <c r="BB143" i="7"/>
  <c r="AF167" i="20"/>
  <c r="BC168" i="7"/>
  <c r="W37" i="7"/>
  <c r="BB37" i="7"/>
  <c r="AD36" i="20"/>
  <c r="AD166" i="20"/>
  <c r="BB167" i="7"/>
  <c r="X24" i="7"/>
  <c r="AF23" i="20"/>
  <c r="BC24" i="7"/>
  <c r="AD157" i="20"/>
  <c r="BB158" i="7"/>
  <c r="AD182" i="20"/>
  <c r="BB183" i="7"/>
  <c r="AF156" i="20"/>
  <c r="BC157" i="7"/>
  <c r="X53" i="7"/>
  <c r="AF52" i="20"/>
  <c r="BC53" i="7"/>
  <c r="U159" i="20"/>
  <c r="U169" i="20"/>
  <c r="U141" i="20"/>
  <c r="U130" i="20"/>
  <c r="U173" i="20"/>
  <c r="AF114" i="20"/>
  <c r="BC115" i="7"/>
  <c r="AF176" i="20"/>
  <c r="BC177" i="7"/>
  <c r="U155" i="20"/>
  <c r="BB147" i="7"/>
  <c r="AD146" i="20"/>
  <c r="U6" i="20"/>
  <c r="U15" i="20"/>
  <c r="X18" i="7"/>
  <c r="AF17" i="20"/>
  <c r="BC18" i="7"/>
  <c r="AD149" i="20"/>
  <c r="BB150" i="7"/>
  <c r="X5" i="7"/>
  <c r="BC5" i="7"/>
  <c r="AF4" i="20"/>
  <c r="AD145" i="20"/>
  <c r="BB146" i="7"/>
  <c r="AF170" i="20"/>
  <c r="BC171" i="7"/>
  <c r="AF162" i="20"/>
  <c r="BC163" i="7"/>
  <c r="X44" i="7"/>
  <c r="AF43" i="20"/>
  <c r="BC44" i="7"/>
  <c r="W24" i="7"/>
  <c r="AD23" i="20"/>
  <c r="BB24" i="7"/>
  <c r="AF152" i="20"/>
  <c r="BC153" i="7"/>
  <c r="AD156" i="20"/>
  <c r="BB157" i="7"/>
  <c r="U132" i="20"/>
  <c r="U175" i="20"/>
  <c r="W32" i="7"/>
  <c r="AD31" i="20"/>
  <c r="BB32" i="7"/>
  <c r="W34" i="7"/>
  <c r="AD33" i="20"/>
  <c r="BB34" i="7"/>
  <c r="W53" i="7"/>
  <c r="AD52" i="20"/>
  <c r="BB53" i="7"/>
  <c r="AF120" i="20"/>
  <c r="BC121" i="7"/>
  <c r="U122" i="7"/>
  <c r="U121" i="20"/>
  <c r="U177" i="20"/>
  <c r="W14" i="7"/>
  <c r="BB14" i="7"/>
  <c r="AD13" i="20"/>
  <c r="AD176" i="20"/>
  <c r="BB177" i="7"/>
  <c r="X40" i="7"/>
  <c r="AF39" i="20"/>
  <c r="BC40" i="7"/>
  <c r="W7" i="7"/>
  <c r="AD6" i="20"/>
  <c r="BB7" i="7"/>
  <c r="W18" i="7"/>
  <c r="AD17" i="20"/>
  <c r="BB18" i="7"/>
  <c r="U42" i="20"/>
  <c r="X23" i="7"/>
  <c r="AF22" i="20"/>
  <c r="BC23" i="7"/>
  <c r="AF179" i="20"/>
  <c r="BC180" i="7"/>
  <c r="BB126" i="7"/>
  <c r="AD125" i="20"/>
  <c r="AD167" i="20"/>
  <c r="BB168" i="7"/>
  <c r="U126" i="20"/>
  <c r="AD170" i="20"/>
  <c r="BB171" i="7"/>
  <c r="BB163" i="7"/>
  <c r="AD162" i="20"/>
  <c r="U20" i="20"/>
  <c r="W44" i="7"/>
  <c r="BB44" i="7"/>
  <c r="AD43" i="20"/>
  <c r="AF172" i="20"/>
  <c r="BC173" i="7"/>
  <c r="AD152" i="20"/>
  <c r="BB153" i="7"/>
  <c r="AF123" i="20"/>
  <c r="BC124" i="7"/>
  <c r="BC133" i="7"/>
  <c r="AF132" i="20"/>
  <c r="W86" i="7"/>
  <c r="BB86" i="7"/>
  <c r="AD85" i="20"/>
  <c r="X32" i="7"/>
  <c r="AF31" i="20"/>
  <c r="BC32" i="7"/>
  <c r="X34" i="7"/>
  <c r="AF33" i="20"/>
  <c r="BC34" i="7"/>
  <c r="AD120" i="20"/>
  <c r="BB121" i="7"/>
  <c r="U118" i="20"/>
  <c r="AY171" i="7"/>
  <c r="W114" i="7"/>
  <c r="X119" i="7"/>
  <c r="X160" i="7"/>
  <c r="X136" i="7"/>
  <c r="X141" i="7"/>
  <c r="W170" i="7"/>
  <c r="X159" i="7"/>
  <c r="W111" i="7"/>
  <c r="X112" i="7"/>
  <c r="X169" i="7"/>
  <c r="W164" i="7"/>
  <c r="X138" i="7"/>
  <c r="X130" i="7"/>
  <c r="X165" i="7"/>
  <c r="W119" i="7"/>
  <c r="W160" i="7"/>
  <c r="W136" i="7"/>
  <c r="X113" i="7"/>
  <c r="W159" i="7"/>
  <c r="W112" i="7"/>
  <c r="W169" i="7"/>
  <c r="W138" i="7"/>
  <c r="W130" i="7"/>
  <c r="W165" i="7"/>
  <c r="X118" i="7"/>
  <c r="W113" i="7"/>
  <c r="W154" i="7"/>
  <c r="X117" i="7"/>
  <c r="X144" i="7"/>
  <c r="X140" i="7"/>
  <c r="W118" i="7"/>
  <c r="X182" i="7"/>
  <c r="X131" i="7"/>
  <c r="W117" i="7"/>
  <c r="X172" i="7"/>
  <c r="X129" i="7"/>
  <c r="W144" i="7"/>
  <c r="W140" i="7"/>
  <c r="X139" i="7"/>
  <c r="X178" i="7"/>
  <c r="W182" i="7"/>
  <c r="W141" i="7"/>
  <c r="X143" i="7"/>
  <c r="W131" i="7"/>
  <c r="X167" i="7"/>
  <c r="X158" i="7"/>
  <c r="X183" i="7"/>
  <c r="W156" i="7"/>
  <c r="W172" i="7"/>
  <c r="W129" i="7"/>
  <c r="W135" i="7"/>
  <c r="W139" i="7"/>
  <c r="W178" i="7"/>
  <c r="X147" i="7"/>
  <c r="X150" i="7"/>
  <c r="X126" i="7"/>
  <c r="X146" i="7"/>
  <c r="W143" i="7"/>
  <c r="X168" i="7"/>
  <c r="W167" i="7"/>
  <c r="W158" i="7"/>
  <c r="W183" i="7"/>
  <c r="X157" i="7"/>
  <c r="X115" i="7"/>
  <c r="X177" i="7"/>
  <c r="W147" i="7"/>
  <c r="W150" i="7"/>
  <c r="W146" i="7"/>
  <c r="X171" i="7"/>
  <c r="X163" i="7"/>
  <c r="X153" i="7"/>
  <c r="W157" i="7"/>
  <c r="X121" i="7"/>
  <c r="W177" i="7"/>
  <c r="X180" i="7"/>
  <c r="W126" i="7"/>
  <c r="W168" i="7"/>
  <c r="W171" i="7"/>
  <c r="W163" i="7"/>
  <c r="X173" i="7"/>
  <c r="W153" i="7"/>
  <c r="X124" i="7"/>
  <c r="X133" i="7"/>
  <c r="W121" i="7"/>
  <c r="W115" i="7"/>
  <c r="X149" i="7"/>
  <c r="X134" i="7"/>
  <c r="X162" i="7"/>
  <c r="X128" i="7"/>
  <c r="W180" i="7"/>
  <c r="X166" i="7"/>
  <c r="W173" i="7"/>
  <c r="W124" i="7"/>
  <c r="W133" i="7"/>
  <c r="X181" i="7"/>
  <c r="W149" i="7"/>
  <c r="W134" i="7"/>
  <c r="W162" i="7"/>
  <c r="X116" i="7"/>
  <c r="W166" i="7"/>
  <c r="W181" i="7"/>
  <c r="W155" i="7"/>
  <c r="X152" i="7"/>
  <c r="W116" i="7"/>
  <c r="X185" i="7"/>
  <c r="X176" i="7"/>
  <c r="X120" i="7"/>
  <c r="W128" i="7"/>
  <c r="W152" i="7"/>
  <c r="W185" i="7"/>
  <c r="X174" i="7"/>
  <c r="X137" i="7"/>
  <c r="X122" i="7"/>
  <c r="X151" i="7"/>
  <c r="W120" i="7"/>
  <c r="X161" i="7"/>
  <c r="W174" i="7"/>
  <c r="W122" i="7"/>
  <c r="W151" i="7"/>
  <c r="X125" i="7"/>
  <c r="W161" i="7"/>
  <c r="X179" i="7"/>
  <c r="X164" i="7"/>
  <c r="X175" i="7"/>
  <c r="W137" i="7"/>
  <c r="X142" i="7"/>
  <c r="W125" i="7"/>
  <c r="W179" i="7"/>
  <c r="X127" i="7"/>
  <c r="X123" i="7"/>
  <c r="W176" i="7"/>
  <c r="X148" i="7"/>
  <c r="W175" i="7"/>
  <c r="X114" i="7"/>
  <c r="W142" i="7"/>
  <c r="X170" i="7"/>
  <c r="W127" i="7"/>
  <c r="X111" i="7"/>
  <c r="W123" i="7"/>
  <c r="W148" i="7"/>
  <c r="BB192" i="6"/>
  <c r="H192" i="7" s="1"/>
  <c r="S192" i="7" s="1"/>
  <c r="BE192" i="6"/>
  <c r="K192" i="7" s="1"/>
  <c r="V192" i="7" s="1"/>
  <c r="BA122" i="7"/>
  <c r="BA192" i="6"/>
  <c r="G192" i="7" s="1"/>
  <c r="R192" i="7" s="1"/>
  <c r="BD192" i="6"/>
  <c r="J192" i="7" s="1"/>
  <c r="AZ192" i="7" s="1"/>
  <c r="BC192" i="6"/>
  <c r="I192" i="7" s="1"/>
  <c r="T192" i="7" s="1"/>
  <c r="AZ192" i="6"/>
  <c r="F192" i="7" s="1"/>
  <c r="Q192" i="7" s="1"/>
  <c r="AY192" i="6"/>
  <c r="E192" i="7" s="1"/>
  <c r="P192" i="7" s="1"/>
  <c r="AU125" i="7"/>
  <c r="AX122" i="7"/>
  <c r="X154" i="7"/>
  <c r="L184" i="7"/>
  <c r="M155" i="7"/>
  <c r="U154" i="20" s="1"/>
  <c r="BA121" i="7"/>
  <c r="AZ122" i="7"/>
  <c r="BE210" i="7"/>
  <c r="BD210" i="7" s="1"/>
  <c r="AY125" i="7"/>
  <c r="AU391" i="6"/>
  <c r="AU392" i="6"/>
  <c r="M160" i="20"/>
  <c r="AH4" i="20"/>
  <c r="AX125" i="7"/>
  <c r="AU178" i="7"/>
  <c r="AZ183" i="7"/>
  <c r="AM183" i="7"/>
  <c r="U183" i="7"/>
  <c r="AJ183" i="7"/>
  <c r="AK183" i="7" s="1"/>
  <c r="AP183" i="7" s="1"/>
  <c r="AQ183" i="7" s="1"/>
  <c r="AR183" i="7" s="1"/>
  <c r="AV170" i="7"/>
  <c r="AL3" i="7"/>
  <c r="AZ166" i="7"/>
  <c r="AZ125" i="7"/>
  <c r="T183" i="7"/>
  <c r="AY183" i="7"/>
  <c r="AW125" i="7"/>
  <c r="R125" i="7"/>
  <c r="U178" i="7"/>
  <c r="AZ178" i="7"/>
  <c r="K160" i="20"/>
  <c r="AV183" i="7"/>
  <c r="AL61" i="7"/>
  <c r="AL84" i="7"/>
  <c r="AV125" i="7"/>
  <c r="BD118" i="7"/>
  <c r="AY166" i="7"/>
  <c r="AV157" i="7"/>
  <c r="AU183" i="7"/>
  <c r="P183" i="7"/>
  <c r="BA83" i="7"/>
  <c r="AW166" i="7"/>
  <c r="AX157" i="7"/>
  <c r="AL105" i="7"/>
  <c r="AW122" i="7"/>
  <c r="AU161" i="7"/>
  <c r="AX114" i="7"/>
  <c r="AM166" i="7"/>
  <c r="AV93" i="7"/>
  <c r="AM122" i="7"/>
  <c r="AY114" i="7"/>
  <c r="AU114" i="7"/>
  <c r="BA114" i="7"/>
  <c r="AV208" i="7"/>
  <c r="AV122" i="7"/>
  <c r="Q122" i="7"/>
  <c r="S208" i="7"/>
  <c r="AJ122" i="7"/>
  <c r="AK122" i="7" s="1"/>
  <c r="AP122" i="7" s="1"/>
  <c r="AX208" i="7"/>
  <c r="AU181" i="7"/>
  <c r="AZ114" i="7"/>
  <c r="BD114" i="7"/>
  <c r="BA70" i="7"/>
  <c r="T157" i="7"/>
  <c r="AY157" i="7"/>
  <c r="P157" i="7"/>
  <c r="AU157" i="7"/>
  <c r="AW171" i="7"/>
  <c r="BD195" i="6"/>
  <c r="J195" i="7" s="1"/>
  <c r="BE195" i="6"/>
  <c r="K195" i="7" s="1"/>
  <c r="V195" i="7" s="1"/>
  <c r="O160" i="20"/>
  <c r="R171" i="7"/>
  <c r="BE195" i="7"/>
  <c r="BD195" i="7" s="1"/>
  <c r="BA32" i="7"/>
  <c r="AZ195" i="6"/>
  <c r="F195" i="7" s="1"/>
  <c r="BA34" i="7"/>
  <c r="AY195" i="6"/>
  <c r="E195" i="7" s="1"/>
  <c r="P195" i="7" s="1"/>
  <c r="BB195" i="6"/>
  <c r="H195" i="7" s="1"/>
  <c r="S195" i="7" s="1"/>
  <c r="BC195" i="6"/>
  <c r="I195" i="7" s="1"/>
  <c r="T195" i="7" s="1"/>
  <c r="BA195" i="6"/>
  <c r="G195" i="7" s="1"/>
  <c r="R195" i="7" s="1"/>
  <c r="AU208" i="7"/>
  <c r="AW129" i="7"/>
  <c r="AJ118" i="7"/>
  <c r="AK118" i="7" s="1"/>
  <c r="AP118" i="7" s="1"/>
  <c r="AQ118" i="7" s="1"/>
  <c r="AR118" i="7" s="1"/>
  <c r="R129" i="7"/>
  <c r="AX178" i="7"/>
  <c r="S178" i="7"/>
  <c r="BA178" i="7"/>
  <c r="V178" i="7"/>
  <c r="AL73" i="7"/>
  <c r="Q160" i="20"/>
  <c r="AU119" i="7"/>
  <c r="AW119" i="7"/>
  <c r="AU149" i="7"/>
  <c r="P149" i="7"/>
  <c r="BA149" i="7"/>
  <c r="V149" i="7"/>
  <c r="AY119" i="7"/>
  <c r="BD119" i="7"/>
  <c r="AJ170" i="7"/>
  <c r="AK170" i="7" s="1"/>
  <c r="AP170" i="7" s="1"/>
  <c r="AQ170" i="7" s="1"/>
  <c r="AU171" i="7"/>
  <c r="P171" i="7"/>
  <c r="AL104" i="7"/>
  <c r="BA171" i="7"/>
  <c r="V171" i="7"/>
  <c r="AX136" i="7"/>
  <c r="AY149" i="7"/>
  <c r="T149" i="7"/>
  <c r="Q149" i="7"/>
  <c r="AV149" i="7"/>
  <c r="AX171" i="7"/>
  <c r="S171" i="7"/>
  <c r="AV171" i="7"/>
  <c r="AM139" i="7"/>
  <c r="BD211" i="6"/>
  <c r="J211" i="7" s="1"/>
  <c r="AZ211" i="6"/>
  <c r="F211" i="7" s="1"/>
  <c r="Q211" i="7" s="1"/>
  <c r="AW181" i="7"/>
  <c r="BE211" i="7"/>
  <c r="AY211" i="7" s="1"/>
  <c r="BB211" i="6"/>
  <c r="H211" i="7" s="1"/>
  <c r="T65" i="7"/>
  <c r="AY65" i="7"/>
  <c r="AJ171" i="7"/>
  <c r="AK171" i="7" s="1"/>
  <c r="AP171" i="7" s="1"/>
  <c r="AQ171" i="7" s="1"/>
  <c r="AR171" i="7" s="1"/>
  <c r="AM171" i="7"/>
  <c r="AZ207" i="6"/>
  <c r="F207" i="7" s="1"/>
  <c r="AY136" i="7"/>
  <c r="BD136" i="7"/>
  <c r="BD207" i="6"/>
  <c r="J207" i="7" s="1"/>
  <c r="BE207" i="7"/>
  <c r="BE211" i="6"/>
  <c r="K211" i="7" s="1"/>
  <c r="BA77" i="7"/>
  <c r="AJ139" i="7"/>
  <c r="AK139" i="7" s="1"/>
  <c r="AP139" i="7" s="1"/>
  <c r="AQ139" i="7" s="1"/>
  <c r="BA211" i="6"/>
  <c r="G211" i="7" s="1"/>
  <c r="AW161" i="7"/>
  <c r="AU379" i="6"/>
  <c r="AW152" i="7"/>
  <c r="R152" i="7"/>
  <c r="AZ149" i="7"/>
  <c r="U149" i="7"/>
  <c r="T161" i="7"/>
  <c r="AY161" i="7"/>
  <c r="S161" i="7"/>
  <c r="AX161" i="7"/>
  <c r="V152" i="7"/>
  <c r="BA152" i="7"/>
  <c r="V161" i="7"/>
  <c r="BA161" i="7"/>
  <c r="AU152" i="7"/>
  <c r="P152" i="7"/>
  <c r="AW149" i="7"/>
  <c r="R149" i="7"/>
  <c r="AU426" i="6"/>
  <c r="AU417" i="6"/>
  <c r="AU404" i="6"/>
  <c r="R161" i="7"/>
  <c r="AU428" i="6"/>
  <c r="AU398" i="6"/>
  <c r="AU427" i="6"/>
  <c r="AU432" i="6"/>
  <c r="AU386" i="6"/>
  <c r="AU387" i="6"/>
  <c r="AU413" i="6"/>
  <c r="AU412" i="6"/>
  <c r="AV114" i="7"/>
  <c r="AU384" i="6"/>
  <c r="BA119" i="7"/>
  <c r="AU425" i="6"/>
  <c r="AY178" i="7"/>
  <c r="T178" i="7"/>
  <c r="Y204" i="7"/>
  <c r="Y203" i="7"/>
  <c r="P166" i="7"/>
  <c r="AU166" i="7"/>
  <c r="AM118" i="7"/>
  <c r="AZ119" i="7"/>
  <c r="AM181" i="7"/>
  <c r="AX119" i="7"/>
  <c r="AV119" i="7"/>
  <c r="BD166" i="7"/>
  <c r="Q166" i="7"/>
  <c r="AV166" i="7"/>
  <c r="AX166" i="7"/>
  <c r="BE187" i="7"/>
  <c r="AW187" i="7" s="1"/>
  <c r="BE206" i="6"/>
  <c r="K206" i="7" s="1"/>
  <c r="BB187" i="6"/>
  <c r="H187" i="7" s="1"/>
  <c r="BB206" i="6"/>
  <c r="H206" i="7" s="1"/>
  <c r="V86" i="7"/>
  <c r="BA210" i="6"/>
  <c r="G210" i="7" s="1"/>
  <c r="BE210" i="6"/>
  <c r="K210" i="7" s="1"/>
  <c r="BC210" i="6"/>
  <c r="I210" i="7" s="1"/>
  <c r="T210" i="7" s="1"/>
  <c r="U150" i="7"/>
  <c r="AZ150" i="7"/>
  <c r="BE187" i="6"/>
  <c r="K187" i="7" s="1"/>
  <c r="AY206" i="6"/>
  <c r="E206" i="7" s="1"/>
  <c r="BE206" i="7"/>
  <c r="AZ187" i="6"/>
  <c r="F187" i="7" s="1"/>
  <c r="BA206" i="6"/>
  <c r="G206" i="7" s="1"/>
  <c r="AJ181" i="7"/>
  <c r="AK181" i="7" s="1"/>
  <c r="AP181" i="7" s="1"/>
  <c r="AY210" i="6"/>
  <c r="E210" i="7" s="1"/>
  <c r="P210" i="7" s="1"/>
  <c r="AX150" i="7"/>
  <c r="S150" i="7"/>
  <c r="AY187" i="6"/>
  <c r="E187" i="7" s="1"/>
  <c r="AZ206" i="6"/>
  <c r="F206" i="7" s="1"/>
  <c r="Q206" i="7" s="1"/>
  <c r="AM146" i="7"/>
  <c r="R208" i="7"/>
  <c r="BC187" i="6"/>
  <c r="I187" i="7" s="1"/>
  <c r="BD206" i="6"/>
  <c r="J206" i="7" s="1"/>
  <c r="R150" i="7"/>
  <c r="AW150" i="7"/>
  <c r="BA86" i="7"/>
  <c r="AW208" i="7"/>
  <c r="AZ210" i="6"/>
  <c r="F210" i="7" s="1"/>
  <c r="Q210" i="7" s="1"/>
  <c r="BD187" i="6"/>
  <c r="J187" i="7" s="1"/>
  <c r="BB210" i="6"/>
  <c r="H210" i="7" s="1"/>
  <c r="S210" i="7" s="1"/>
  <c r="BC206" i="6"/>
  <c r="I206" i="7" s="1"/>
  <c r="BD210" i="6"/>
  <c r="J210" i="7" s="1"/>
  <c r="P177" i="7"/>
  <c r="Z160" i="20"/>
  <c r="U161" i="7"/>
  <c r="AZ161" i="7"/>
  <c r="P150" i="7"/>
  <c r="AU150" i="7"/>
  <c r="U116" i="7"/>
  <c r="X156" i="7"/>
  <c r="S116" i="7"/>
  <c r="AK107" i="7"/>
  <c r="AP107" i="7" s="1"/>
  <c r="AQ107" i="7" s="1"/>
  <c r="AR107" i="7" s="1"/>
  <c r="AK104" i="7"/>
  <c r="AP104" i="7" s="1"/>
  <c r="AQ104" i="7" s="1"/>
  <c r="AR104" i="7" s="1"/>
  <c r="Y116" i="7"/>
  <c r="AK84" i="7"/>
  <c r="AP84" i="7" s="1"/>
  <c r="AQ84" i="7" s="1"/>
  <c r="AR84" i="7" s="1"/>
  <c r="BA181" i="7"/>
  <c r="V181" i="7"/>
  <c r="AK89" i="7"/>
  <c r="AP89" i="7" s="1"/>
  <c r="AQ89" i="7" s="1"/>
  <c r="AR89" i="7" s="1"/>
  <c r="AP105" i="7"/>
  <c r="AQ105" i="7" s="1"/>
  <c r="AR105" i="7" s="1"/>
  <c r="AK74" i="7"/>
  <c r="AP74" i="7" s="1"/>
  <c r="AQ74" i="7" s="1"/>
  <c r="M17" i="7"/>
  <c r="U16" i="20" s="1"/>
  <c r="AK69" i="7"/>
  <c r="AP69" i="7" s="1"/>
  <c r="AQ69" i="7" s="1"/>
  <c r="AP132" i="7"/>
  <c r="AQ132" i="7" s="1"/>
  <c r="AP145" i="7"/>
  <c r="AQ145" i="7" s="1"/>
  <c r="I160" i="20"/>
  <c r="AS408" i="6"/>
  <c r="AP92" i="7"/>
  <c r="AQ92" i="7" s="1"/>
  <c r="P116" i="7"/>
  <c r="S155" i="7"/>
  <c r="AX155" i="7"/>
  <c r="T116" i="7"/>
  <c r="AV161" i="7"/>
  <c r="Q161" i="7"/>
  <c r="AU397" i="6"/>
  <c r="AU406" i="6"/>
  <c r="AU433" i="6"/>
  <c r="AU390" i="6"/>
  <c r="AU402" i="6"/>
  <c r="AU396" i="6"/>
  <c r="AU409" i="6"/>
  <c r="AU408" i="6"/>
  <c r="AU416" i="6"/>
  <c r="AU411" i="6"/>
  <c r="AU424" i="6"/>
  <c r="AL107" i="7"/>
  <c r="AJ166" i="7"/>
  <c r="AK166" i="7" s="1"/>
  <c r="AJ136" i="7"/>
  <c r="AJ125" i="7"/>
  <c r="AM125" i="7"/>
  <c r="AM136" i="7"/>
  <c r="AM161" i="7"/>
  <c r="AP108" i="7"/>
  <c r="AQ108" i="7" s="1"/>
  <c r="AR108" i="7" s="1"/>
  <c r="AL108" i="7"/>
  <c r="AJ161" i="7"/>
  <c r="AK161" i="7" s="1"/>
  <c r="AL71" i="7"/>
  <c r="AL89" i="7"/>
  <c r="AP71" i="7"/>
  <c r="AQ71" i="7" s="1"/>
  <c r="AY123" i="7"/>
  <c r="AB160" i="20"/>
  <c r="V128" i="7"/>
  <c r="AU400" i="6"/>
  <c r="U146" i="7"/>
  <c r="AP396" i="6"/>
  <c r="AU430" i="6"/>
  <c r="T128" i="7"/>
  <c r="R146" i="7"/>
  <c r="BH205" i="6"/>
  <c r="N205" i="7" s="1"/>
  <c r="AM178" i="7"/>
  <c r="P119" i="7"/>
  <c r="U119" i="7"/>
  <c r="AU378" i="6"/>
  <c r="T123" i="7"/>
  <c r="Q119" i="7"/>
  <c r="AZ168" i="7"/>
  <c r="AY168" i="7"/>
  <c r="Q191" i="7"/>
  <c r="V119" i="7"/>
  <c r="S174" i="7"/>
  <c r="AV185" i="7"/>
  <c r="AW185" i="7"/>
  <c r="AW168" i="7"/>
  <c r="R168" i="7"/>
  <c r="AJ178" i="7"/>
  <c r="AK178" i="7" s="1"/>
  <c r="V168" i="7"/>
  <c r="BA168" i="7"/>
  <c r="BH191" i="6"/>
  <c r="N191" i="7" s="1"/>
  <c r="AJ146" i="7"/>
  <c r="AK146" i="7" s="1"/>
  <c r="R112" i="7"/>
  <c r="AW112" i="7"/>
  <c r="P168" i="7"/>
  <c r="AU168" i="7"/>
  <c r="AY185" i="7"/>
  <c r="AU393" i="6"/>
  <c r="AU381" i="6"/>
  <c r="AU401" i="6"/>
  <c r="BA112" i="7"/>
  <c r="V112" i="7"/>
  <c r="AU434" i="6"/>
  <c r="AU377" i="6"/>
  <c r="V185" i="7"/>
  <c r="BA185" i="7"/>
  <c r="AT389" i="6"/>
  <c r="AT407" i="6"/>
  <c r="U162" i="7"/>
  <c r="AZ162" i="7"/>
  <c r="S168" i="7"/>
  <c r="AX168" i="7"/>
  <c r="AP3" i="7"/>
  <c r="AQ3" i="7" s="1"/>
  <c r="S119" i="7"/>
  <c r="AT428" i="6"/>
  <c r="AT378" i="6"/>
  <c r="AU383" i="6"/>
  <c r="V174" i="7"/>
  <c r="T162" i="7"/>
  <c r="AY162" i="7"/>
  <c r="AY36" i="7"/>
  <c r="AX185" i="7"/>
  <c r="S185" i="7"/>
  <c r="Y193" i="7"/>
  <c r="Y212" i="7"/>
  <c r="T205" i="7"/>
  <c r="BD15" i="7"/>
  <c r="BD10" i="7"/>
  <c r="AZ12" i="7"/>
  <c r="S156" i="7"/>
  <c r="T113" i="7"/>
  <c r="AV146" i="7"/>
  <c r="Q146" i="7"/>
  <c r="P146" i="7"/>
  <c r="AU146" i="7"/>
  <c r="S177" i="7"/>
  <c r="R157" i="7"/>
  <c r="AW157" i="7"/>
  <c r="R162" i="7"/>
  <c r="AW162" i="7"/>
  <c r="AS379" i="6"/>
  <c r="AU403" i="6"/>
  <c r="R119" i="7"/>
  <c r="Q113" i="7"/>
  <c r="AU388" i="6"/>
  <c r="S113" i="7"/>
  <c r="BA146" i="7"/>
  <c r="V146" i="7"/>
  <c r="Q177" i="7"/>
  <c r="BD13" i="7"/>
  <c r="V113" i="7"/>
  <c r="BD9" i="7"/>
  <c r="BD134" i="7"/>
  <c r="AZ146" i="7"/>
  <c r="AW146" i="7"/>
  <c r="BD47" i="7"/>
  <c r="AU380" i="6"/>
  <c r="R156" i="7"/>
  <c r="Y131" i="7"/>
  <c r="Y184" i="7"/>
  <c r="Y37" i="7"/>
  <c r="Y158" i="7"/>
  <c r="Y16" i="7"/>
  <c r="BD16" i="7"/>
  <c r="Y185" i="7"/>
  <c r="BD185" i="7"/>
  <c r="Y159" i="7"/>
  <c r="Y31" i="7"/>
  <c r="Y172" i="7"/>
  <c r="Y20" i="7"/>
  <c r="BD20" i="7"/>
  <c r="Y124" i="7"/>
  <c r="Y156" i="7"/>
  <c r="Y151" i="7"/>
  <c r="AW218" i="6"/>
  <c r="BH218" i="6" s="1"/>
  <c r="N218" i="7" s="1"/>
  <c r="Y111" i="7"/>
  <c r="Y49" i="7"/>
  <c r="Y142" i="7"/>
  <c r="Y154" i="7"/>
  <c r="Y21" i="7"/>
  <c r="AW267" i="6"/>
  <c r="BH267" i="6" s="1"/>
  <c r="N267" i="7" s="1"/>
  <c r="AW217" i="6"/>
  <c r="BH217" i="6" s="1"/>
  <c r="N217" i="7" s="1"/>
  <c r="AW284" i="6"/>
  <c r="BH284" i="6" s="1"/>
  <c r="N284" i="7" s="1"/>
  <c r="X536" i="6"/>
  <c r="X520" i="6"/>
  <c r="X504" i="6"/>
  <c r="X535" i="6"/>
  <c r="X519" i="6"/>
  <c r="X503" i="6"/>
  <c r="X534" i="6"/>
  <c r="X518" i="6"/>
  <c r="X502" i="6"/>
  <c r="X533" i="6"/>
  <c r="X517" i="6"/>
  <c r="X501" i="6"/>
  <c r="X532" i="6"/>
  <c r="X516" i="6"/>
  <c r="X500" i="6"/>
  <c r="X531" i="6"/>
  <c r="X515" i="6"/>
  <c r="X499" i="6"/>
  <c r="X545" i="6"/>
  <c r="X529" i="6"/>
  <c r="X513" i="6"/>
  <c r="X497" i="6"/>
  <c r="X525" i="6"/>
  <c r="X495" i="6"/>
  <c r="X496" i="6"/>
  <c r="X524" i="6"/>
  <c r="X494" i="6"/>
  <c r="X523" i="6"/>
  <c r="X493" i="6"/>
  <c r="X522" i="6"/>
  <c r="X492" i="6"/>
  <c r="X544" i="6"/>
  <c r="X521" i="6"/>
  <c r="X498" i="6"/>
  <c r="X543" i="6"/>
  <c r="X514" i="6"/>
  <c r="X505" i="6"/>
  <c r="X527" i="6"/>
  <c r="X542" i="6"/>
  <c r="X512" i="6"/>
  <c r="X526" i="6"/>
  <c r="X541" i="6"/>
  <c r="X511" i="6"/>
  <c r="X506" i="6"/>
  <c r="X528" i="6"/>
  <c r="X540" i="6"/>
  <c r="X510" i="6"/>
  <c r="X539" i="6"/>
  <c r="X509" i="6"/>
  <c r="X538" i="6"/>
  <c r="X508" i="6"/>
  <c r="X537" i="6"/>
  <c r="X507" i="6"/>
  <c r="X530" i="6"/>
  <c r="AW241" i="6"/>
  <c r="BH241" i="6" s="1"/>
  <c r="N241" i="7" s="1"/>
  <c r="P14" i="7"/>
  <c r="AU14" i="7"/>
  <c r="AJ14" i="7"/>
  <c r="AK14" i="7" s="1"/>
  <c r="AM14" i="7"/>
  <c r="AZ29" i="7"/>
  <c r="U29" i="7"/>
  <c r="U174" i="7"/>
  <c r="AZ174" i="7"/>
  <c r="U115" i="7"/>
  <c r="AZ115" i="7"/>
  <c r="Y176" i="7"/>
  <c r="BD176" i="7"/>
  <c r="Q116" i="7"/>
  <c r="AV116" i="7"/>
  <c r="AM116" i="7"/>
  <c r="AJ116" i="7"/>
  <c r="AK116" i="7" s="1"/>
  <c r="Y9" i="7"/>
  <c r="P17" i="7"/>
  <c r="AU17" i="7"/>
  <c r="AZ25" i="7"/>
  <c r="U25" i="7"/>
  <c r="Q137" i="7"/>
  <c r="AV137" i="7"/>
  <c r="Q42" i="7"/>
  <c r="AV42" i="7"/>
  <c r="AX46" i="7"/>
  <c r="S46" i="7"/>
  <c r="U40" i="7"/>
  <c r="AZ40" i="7"/>
  <c r="P134" i="7"/>
  <c r="AJ134" i="7"/>
  <c r="AK134" i="7" s="1"/>
  <c r="AM134" i="7"/>
  <c r="AU134" i="7"/>
  <c r="R147" i="7"/>
  <c r="AW147" i="7"/>
  <c r="U30" i="7"/>
  <c r="AZ30" i="7"/>
  <c r="Q36" i="7"/>
  <c r="AV36" i="7"/>
  <c r="Y26" i="7"/>
  <c r="V19" i="7"/>
  <c r="BA19" i="7"/>
  <c r="AW43" i="7"/>
  <c r="R43" i="7"/>
  <c r="AM120" i="7"/>
  <c r="P120" i="7"/>
  <c r="AU120" i="7"/>
  <c r="AJ120" i="7"/>
  <c r="AK120" i="7" s="1"/>
  <c r="AV150" i="7"/>
  <c r="AJ150" i="7"/>
  <c r="AK150" i="7" s="1"/>
  <c r="AM150" i="7"/>
  <c r="Q150" i="7"/>
  <c r="U23" i="7"/>
  <c r="AZ23" i="7"/>
  <c r="V126" i="7"/>
  <c r="BA126" i="7"/>
  <c r="R141" i="7"/>
  <c r="AW141" i="7"/>
  <c r="T8" i="7"/>
  <c r="AY8" i="7"/>
  <c r="AW116" i="7"/>
  <c r="BD116" i="7"/>
  <c r="AY116" i="7"/>
  <c r="AZ116" i="7"/>
  <c r="BA116" i="7"/>
  <c r="AX116" i="7"/>
  <c r="AU116" i="7"/>
  <c r="Q127" i="7"/>
  <c r="AV127" i="7"/>
  <c r="AV112" i="7"/>
  <c r="Q112" i="7"/>
  <c r="BG208" i="6"/>
  <c r="M208" i="7" s="1"/>
  <c r="BF208" i="6"/>
  <c r="L208" i="7" s="1"/>
  <c r="BE208" i="6"/>
  <c r="K208" i="7" s="1"/>
  <c r="AT420" i="6"/>
  <c r="AT427" i="6"/>
  <c r="AT386" i="6"/>
  <c r="Y173" i="7"/>
  <c r="BD173" i="7"/>
  <c r="AM33" i="7"/>
  <c r="P33" i="7"/>
  <c r="AU33" i="7"/>
  <c r="AJ33" i="7"/>
  <c r="AK33" i="7" s="1"/>
  <c r="AU31" i="7"/>
  <c r="AM31" i="7"/>
  <c r="P31" i="7"/>
  <c r="AJ31" i="7"/>
  <c r="AK31" i="7" s="1"/>
  <c r="BA4" i="7"/>
  <c r="V4" i="7"/>
  <c r="AP103" i="7"/>
  <c r="AL103" i="7"/>
  <c r="BA10" i="7"/>
  <c r="V10" i="7"/>
  <c r="AY133" i="7"/>
  <c r="T133" i="7"/>
  <c r="BF192" i="6"/>
  <c r="L192" i="7" s="1"/>
  <c r="BG192" i="6"/>
  <c r="M192" i="7" s="1"/>
  <c r="AW275" i="6"/>
  <c r="BH275" i="6" s="1"/>
  <c r="N275" i="7" s="1"/>
  <c r="Y275" i="7" s="1"/>
  <c r="BF202" i="6"/>
  <c r="L202" i="7" s="1"/>
  <c r="BG202" i="6"/>
  <c r="M202" i="7" s="1"/>
  <c r="AW219" i="6"/>
  <c r="BH219" i="6" s="1"/>
  <c r="N219" i="7" s="1"/>
  <c r="AW273" i="6"/>
  <c r="BE273" i="7" s="1"/>
  <c r="AV29" i="7"/>
  <c r="Q29" i="7"/>
  <c r="P174" i="7"/>
  <c r="AM174" i="7"/>
  <c r="AU174" i="7"/>
  <c r="AJ174" i="7"/>
  <c r="AK174" i="7" s="1"/>
  <c r="U157" i="7"/>
  <c r="AM157" i="7"/>
  <c r="AJ157" i="7"/>
  <c r="AK157" i="7" s="1"/>
  <c r="AZ157" i="7"/>
  <c r="AV17" i="7"/>
  <c r="Q17" i="7"/>
  <c r="AX25" i="7"/>
  <c r="S25" i="7"/>
  <c r="AU137" i="7"/>
  <c r="P137" i="7"/>
  <c r="AM137" i="7"/>
  <c r="AJ137" i="7"/>
  <c r="AK137" i="7" s="1"/>
  <c r="AM42" i="7"/>
  <c r="P42" i="7"/>
  <c r="AU42" i="7"/>
  <c r="AJ42" i="7"/>
  <c r="AK42" i="7" s="1"/>
  <c r="S40" i="7"/>
  <c r="AX40" i="7"/>
  <c r="BD128" i="7"/>
  <c r="AY128" i="7"/>
  <c r="BA128" i="7"/>
  <c r="S134" i="7"/>
  <c r="AX134" i="7"/>
  <c r="S147" i="7"/>
  <c r="AX147" i="7"/>
  <c r="T30" i="7"/>
  <c r="AY30" i="7"/>
  <c r="BA7" i="7"/>
  <c r="V7" i="7"/>
  <c r="R22" i="7"/>
  <c r="AW22" i="7"/>
  <c r="U16" i="7"/>
  <c r="AZ16" i="7"/>
  <c r="AZ19" i="7"/>
  <c r="U19" i="7"/>
  <c r="R136" i="7"/>
  <c r="AW136" i="7"/>
  <c r="AV120" i="7"/>
  <c r="Q120" i="7"/>
  <c r="V150" i="7"/>
  <c r="BA150" i="7"/>
  <c r="T45" i="7"/>
  <c r="AY45" i="7"/>
  <c r="R23" i="7"/>
  <c r="AW23" i="7"/>
  <c r="Q126" i="7"/>
  <c r="AV126" i="7"/>
  <c r="U127" i="7"/>
  <c r="AZ127" i="7"/>
  <c r="Y163" i="7"/>
  <c r="T21" i="7"/>
  <c r="AY21" i="7"/>
  <c r="AT385" i="6"/>
  <c r="AT377" i="6"/>
  <c r="AT399" i="6"/>
  <c r="S24" i="7"/>
  <c r="AX24" i="7"/>
  <c r="BD31" i="7"/>
  <c r="BG207" i="6"/>
  <c r="M207" i="7" s="1"/>
  <c r="BF207" i="6"/>
  <c r="L207" i="7" s="1"/>
  <c r="BA207" i="6"/>
  <c r="G207" i="7" s="1"/>
  <c r="BE207" i="6"/>
  <c r="K207" i="7" s="1"/>
  <c r="BB207" i="6"/>
  <c r="H207" i="7" s="1"/>
  <c r="AY207" i="6"/>
  <c r="E207" i="7" s="1"/>
  <c r="BC207" i="6"/>
  <c r="I207" i="7" s="1"/>
  <c r="AW221" i="6"/>
  <c r="BH221" i="6" s="1"/>
  <c r="N221" i="7" s="1"/>
  <c r="AW252" i="6"/>
  <c r="BH252" i="6" s="1"/>
  <c r="N252" i="7" s="1"/>
  <c r="BG188" i="6"/>
  <c r="M188" i="7" s="1"/>
  <c r="BF188" i="6"/>
  <c r="L188" i="7" s="1"/>
  <c r="AW232" i="6"/>
  <c r="BH232" i="6" s="1"/>
  <c r="N232" i="7" s="1"/>
  <c r="AW279" i="6"/>
  <c r="BH279" i="6" s="1"/>
  <c r="N279" i="7" s="1"/>
  <c r="T29" i="7"/>
  <c r="AY29" i="7"/>
  <c r="R174" i="7"/>
  <c r="AW174" i="7"/>
  <c r="AY115" i="7"/>
  <c r="T115" i="7"/>
  <c r="AP81" i="7"/>
  <c r="AL81" i="7"/>
  <c r="AY17" i="7"/>
  <c r="AL82" i="7"/>
  <c r="AP82" i="7"/>
  <c r="AW128" i="7"/>
  <c r="R128" i="7"/>
  <c r="AX35" i="7"/>
  <c r="S35" i="7"/>
  <c r="T42" i="7"/>
  <c r="AY42" i="7"/>
  <c r="U46" i="7"/>
  <c r="AZ46" i="7"/>
  <c r="Q40" i="7"/>
  <c r="AV40" i="7"/>
  <c r="AP98" i="7"/>
  <c r="AL98" i="7"/>
  <c r="AJ30" i="7"/>
  <c r="P30" i="7"/>
  <c r="AU30" i="7"/>
  <c r="AM30" i="7"/>
  <c r="AW7" i="7"/>
  <c r="R7" i="7"/>
  <c r="S162" i="7"/>
  <c r="AX162" i="7"/>
  <c r="AX16" i="7"/>
  <c r="S16" i="7"/>
  <c r="AW19" i="7"/>
  <c r="R19" i="7"/>
  <c r="Y160" i="7"/>
  <c r="AJ160" i="7"/>
  <c r="AK160" i="7" s="1"/>
  <c r="AM160" i="7"/>
  <c r="AU136" i="7"/>
  <c r="BA136" i="7"/>
  <c r="AV136" i="7"/>
  <c r="U182" i="7"/>
  <c r="AZ182" i="7"/>
  <c r="BA120" i="7"/>
  <c r="V120" i="7"/>
  <c r="AV45" i="7"/>
  <c r="Q45" i="7"/>
  <c r="AY23" i="7"/>
  <c r="T23" i="7"/>
  <c r="R41" i="7"/>
  <c r="AW41" i="7"/>
  <c r="BF200" i="6"/>
  <c r="L200" i="7" s="1"/>
  <c r="BG200" i="6"/>
  <c r="M200" i="7" s="1"/>
  <c r="BD200" i="6"/>
  <c r="J200" i="7" s="1"/>
  <c r="BE200" i="6"/>
  <c r="K200" i="7" s="1"/>
  <c r="AY200" i="6"/>
  <c r="E200" i="7" s="1"/>
  <c r="BA200" i="6"/>
  <c r="G200" i="7" s="1"/>
  <c r="BE200" i="7"/>
  <c r="BD200" i="7" s="1"/>
  <c r="AZ200" i="6"/>
  <c r="F200" i="7" s="1"/>
  <c r="BC200" i="6"/>
  <c r="I200" i="7" s="1"/>
  <c r="BB200" i="6"/>
  <c r="H200" i="7" s="1"/>
  <c r="T126" i="7"/>
  <c r="AY126" i="7"/>
  <c r="AX141" i="7"/>
  <c r="S141" i="7"/>
  <c r="BG209" i="6"/>
  <c r="M209" i="7" s="1"/>
  <c r="BF209" i="6"/>
  <c r="L209" i="7" s="1"/>
  <c r="BB209" i="6"/>
  <c r="H209" i="7" s="1"/>
  <c r="BE209" i="6"/>
  <c r="K209" i="7" s="1"/>
  <c r="AY209" i="6"/>
  <c r="E209" i="7" s="1"/>
  <c r="BC209" i="6"/>
  <c r="I209" i="7" s="1"/>
  <c r="AZ209" i="6"/>
  <c r="F209" i="7" s="1"/>
  <c r="BE209" i="7"/>
  <c r="BA209" i="6"/>
  <c r="G209" i="7" s="1"/>
  <c r="BD209" i="6"/>
  <c r="J209" i="7" s="1"/>
  <c r="AV8" i="7"/>
  <c r="Q8" i="7"/>
  <c r="AY127" i="7"/>
  <c r="T127" i="7"/>
  <c r="R37" i="7"/>
  <c r="AW37" i="7"/>
  <c r="Q21" i="7"/>
  <c r="AV21" i="7"/>
  <c r="BG193" i="6"/>
  <c r="M193" i="7" s="1"/>
  <c r="BF193" i="6"/>
  <c r="L193" i="7" s="1"/>
  <c r="BC193" i="6"/>
  <c r="I193" i="7" s="1"/>
  <c r="BB193" i="6"/>
  <c r="H193" i="7" s="1"/>
  <c r="BD193" i="6"/>
  <c r="J193" i="7" s="1"/>
  <c r="BE193" i="7"/>
  <c r="BD193" i="7" s="1"/>
  <c r="BA193" i="6"/>
  <c r="G193" i="7" s="1"/>
  <c r="BE193" i="6"/>
  <c r="K193" i="7" s="1"/>
  <c r="AY193" i="6"/>
  <c r="E193" i="7" s="1"/>
  <c r="AZ193" i="6"/>
  <c r="F193" i="7" s="1"/>
  <c r="AT423" i="6"/>
  <c r="AT431" i="6"/>
  <c r="AT390" i="6"/>
  <c r="Y123" i="7"/>
  <c r="T28" i="7"/>
  <c r="AY28" i="7"/>
  <c r="R24" i="7"/>
  <c r="AW24" i="7"/>
  <c r="BA33" i="7"/>
  <c r="V33" i="7"/>
  <c r="R4" i="7"/>
  <c r="AW4" i="7"/>
  <c r="Y10" i="7"/>
  <c r="AP97" i="7"/>
  <c r="AL97" i="7"/>
  <c r="AP72" i="7"/>
  <c r="AL72" i="7"/>
  <c r="AZ133" i="7"/>
  <c r="U133" i="7"/>
  <c r="AW255" i="6"/>
  <c r="BH255" i="6" s="1"/>
  <c r="N255" i="7" s="1"/>
  <c r="AW281" i="6"/>
  <c r="BH281" i="6" s="1"/>
  <c r="N281" i="7" s="1"/>
  <c r="BG199" i="6"/>
  <c r="M199" i="7" s="1"/>
  <c r="BF199" i="6"/>
  <c r="L199" i="7" s="1"/>
  <c r="W505" i="6"/>
  <c r="W507" i="6"/>
  <c r="W509" i="6"/>
  <c r="W511" i="6"/>
  <c r="W545" i="6"/>
  <c r="W498" i="6"/>
  <c r="W532" i="6"/>
  <c r="W529" i="6"/>
  <c r="W512" i="6"/>
  <c r="W506" i="6"/>
  <c r="W537" i="6"/>
  <c r="W539" i="6"/>
  <c r="W541" i="6"/>
  <c r="W543" i="6"/>
  <c r="W522" i="6"/>
  <c r="W519" i="6"/>
  <c r="W530" i="6"/>
  <c r="W544" i="6"/>
  <c r="W518" i="6"/>
  <c r="W514" i="6"/>
  <c r="W516" i="6"/>
  <c r="W520" i="6"/>
  <c r="W528" i="6"/>
  <c r="W495" i="6"/>
  <c r="W538" i="6"/>
  <c r="W497" i="6"/>
  <c r="W517" i="6"/>
  <c r="W527" i="6"/>
  <c r="W501" i="6"/>
  <c r="W531" i="6"/>
  <c r="W494" i="6"/>
  <c r="W542" i="6"/>
  <c r="W493" i="6"/>
  <c r="W504" i="6"/>
  <c r="W533" i="6"/>
  <c r="W526" i="6"/>
  <c r="W510" i="6"/>
  <c r="W515" i="6"/>
  <c r="W496" i="6"/>
  <c r="W525" i="6"/>
  <c r="W536" i="6"/>
  <c r="W499" i="6"/>
  <c r="W502" i="6"/>
  <c r="W492" i="6"/>
  <c r="W523" i="6"/>
  <c r="W508" i="6"/>
  <c r="W503" i="6"/>
  <c r="W534" i="6"/>
  <c r="W513" i="6"/>
  <c r="W524" i="6"/>
  <c r="W521" i="6"/>
  <c r="W500" i="6"/>
  <c r="W540" i="6"/>
  <c r="W535" i="6"/>
  <c r="AU29" i="7"/>
  <c r="AM29" i="7"/>
  <c r="P29" i="7"/>
  <c r="AJ29" i="7"/>
  <c r="AK29" i="7" s="1"/>
  <c r="AY174" i="7"/>
  <c r="T174" i="7"/>
  <c r="AP60" i="7"/>
  <c r="AL60" i="7"/>
  <c r="R17" i="7"/>
  <c r="AW17" i="7"/>
  <c r="V137" i="7"/>
  <c r="BA137" i="7"/>
  <c r="AZ42" i="7"/>
  <c r="U42" i="7"/>
  <c r="Q46" i="7"/>
  <c r="AV46" i="7"/>
  <c r="BH202" i="6"/>
  <c r="N202" i="7" s="1"/>
  <c r="S30" i="7"/>
  <c r="AX30" i="7"/>
  <c r="Q7" i="7"/>
  <c r="AV7" i="7"/>
  <c r="Q22" i="7"/>
  <c r="AV22" i="7"/>
  <c r="BD36" i="7"/>
  <c r="Q16" i="7"/>
  <c r="AV16" i="7"/>
  <c r="AX19" i="7"/>
  <c r="S19" i="7"/>
  <c r="Q18" i="7"/>
  <c r="AV18" i="7"/>
  <c r="AU182" i="7"/>
  <c r="P182" i="7"/>
  <c r="AM182" i="7"/>
  <c r="AJ182" i="7"/>
  <c r="AK182" i="7" s="1"/>
  <c r="AW47" i="7"/>
  <c r="R47" i="7"/>
  <c r="S120" i="7"/>
  <c r="AX120" i="7"/>
  <c r="U45" i="7"/>
  <c r="AZ45" i="7"/>
  <c r="BA41" i="7"/>
  <c r="V41" i="7"/>
  <c r="U141" i="7"/>
  <c r="AZ141" i="7"/>
  <c r="Y170" i="7"/>
  <c r="AM170" i="7"/>
  <c r="R116" i="7"/>
  <c r="AX127" i="7"/>
  <c r="S127" i="7"/>
  <c r="T37" i="7"/>
  <c r="AY37" i="7"/>
  <c r="BD21" i="7"/>
  <c r="Y112" i="7"/>
  <c r="AT379" i="6"/>
  <c r="AT417" i="6"/>
  <c r="AT397" i="6"/>
  <c r="AT429" i="6"/>
  <c r="P24" i="7"/>
  <c r="AU24" i="7"/>
  <c r="AM24" i="7"/>
  <c r="AJ24" i="7"/>
  <c r="AK24" i="7" s="1"/>
  <c r="AX4" i="7"/>
  <c r="S4" i="7"/>
  <c r="AU20" i="7"/>
  <c r="AJ20" i="7"/>
  <c r="AK20" i="7" s="1"/>
  <c r="P20" i="7"/>
  <c r="AM20" i="7"/>
  <c r="AW247" i="6"/>
  <c r="BH247" i="6" s="1"/>
  <c r="N247" i="7" s="1"/>
  <c r="AW220" i="6"/>
  <c r="BH220" i="6" s="1"/>
  <c r="BD159" i="7"/>
  <c r="AW285" i="6"/>
  <c r="BH285" i="6" s="1"/>
  <c r="N285" i="7" s="1"/>
  <c r="AW223" i="6"/>
  <c r="BH223" i="6" s="1"/>
  <c r="N223" i="7" s="1"/>
  <c r="AJ486" i="6"/>
  <c r="AJ470" i="6"/>
  <c r="AJ454" i="6"/>
  <c r="AJ438" i="6"/>
  <c r="AJ485" i="6"/>
  <c r="AJ469" i="6"/>
  <c r="AJ453" i="6"/>
  <c r="AJ437" i="6"/>
  <c r="AJ483" i="6"/>
  <c r="AJ467" i="6"/>
  <c r="AJ451" i="6"/>
  <c r="AJ435" i="6"/>
  <c r="AJ482" i="6"/>
  <c r="AJ463" i="6"/>
  <c r="AJ444" i="6"/>
  <c r="AJ481" i="6"/>
  <c r="AJ462" i="6"/>
  <c r="AJ443" i="6"/>
  <c r="AJ480" i="6"/>
  <c r="AJ461" i="6"/>
  <c r="AJ442" i="6"/>
  <c r="AJ479" i="6"/>
  <c r="AJ460" i="6"/>
  <c r="AJ441" i="6"/>
  <c r="AJ478" i="6"/>
  <c r="AJ459" i="6"/>
  <c r="AJ440" i="6"/>
  <c r="AJ477" i="6"/>
  <c r="AJ458" i="6"/>
  <c r="AJ439" i="6"/>
  <c r="AJ476" i="6"/>
  <c r="AJ457" i="6"/>
  <c r="AJ436" i="6"/>
  <c r="AJ475" i="6"/>
  <c r="AJ456" i="6"/>
  <c r="AJ474" i="6"/>
  <c r="AJ455" i="6"/>
  <c r="AJ473" i="6"/>
  <c r="AJ452" i="6"/>
  <c r="AJ489" i="6"/>
  <c r="AJ468" i="6"/>
  <c r="AJ448" i="6"/>
  <c r="AJ487" i="6"/>
  <c r="AJ484" i="6"/>
  <c r="AJ472" i="6"/>
  <c r="AJ490" i="6"/>
  <c r="AJ471" i="6"/>
  <c r="AJ466" i="6"/>
  <c r="AJ465" i="6"/>
  <c r="AJ464" i="6"/>
  <c r="AJ450" i="6"/>
  <c r="AJ449" i="6"/>
  <c r="AJ488" i="6"/>
  <c r="AJ447" i="6"/>
  <c r="AJ491" i="6"/>
  <c r="AJ446" i="6"/>
  <c r="AJ445" i="6"/>
  <c r="AI505" i="6"/>
  <c r="AI507" i="6"/>
  <c r="AI509" i="6"/>
  <c r="AI511" i="6"/>
  <c r="AI545" i="6"/>
  <c r="AI498" i="6"/>
  <c r="AI532" i="6"/>
  <c r="AI529" i="6"/>
  <c r="AI512" i="6"/>
  <c r="AI537" i="6"/>
  <c r="AI539" i="6"/>
  <c r="AI541" i="6"/>
  <c r="AI543" i="6"/>
  <c r="AI522" i="6"/>
  <c r="AI519" i="6"/>
  <c r="AI530" i="6"/>
  <c r="AI544" i="6"/>
  <c r="AI506" i="6"/>
  <c r="AI514" i="6"/>
  <c r="AI516" i="6"/>
  <c r="AI520" i="6"/>
  <c r="AI528" i="6"/>
  <c r="AI495" i="6"/>
  <c r="AI538" i="6"/>
  <c r="AI497" i="6"/>
  <c r="AI518" i="6"/>
  <c r="AI517" i="6"/>
  <c r="AI527" i="6"/>
  <c r="AI501" i="6"/>
  <c r="AI531" i="6"/>
  <c r="AI493" i="6"/>
  <c r="AI504" i="6"/>
  <c r="AI533" i="6"/>
  <c r="AI494" i="6"/>
  <c r="AI542" i="6"/>
  <c r="AI515" i="6"/>
  <c r="AI496" i="6"/>
  <c r="AI525" i="6"/>
  <c r="AI536" i="6"/>
  <c r="AI499" i="6"/>
  <c r="AI526" i="6"/>
  <c r="AI510" i="6"/>
  <c r="AI492" i="6"/>
  <c r="AI523" i="6"/>
  <c r="AI508" i="6"/>
  <c r="AI503" i="6"/>
  <c r="AI502" i="6"/>
  <c r="AI513" i="6"/>
  <c r="AI524" i="6"/>
  <c r="AI521" i="6"/>
  <c r="AI500" i="6"/>
  <c r="AI540" i="6"/>
  <c r="AI535" i="6"/>
  <c r="AI534" i="6"/>
  <c r="BD29" i="7"/>
  <c r="AV174" i="7"/>
  <c r="Q174" i="7"/>
  <c r="Y115" i="7"/>
  <c r="P114" i="7"/>
  <c r="AJ114" i="7"/>
  <c r="AK114" i="7" s="1"/>
  <c r="AM114" i="7"/>
  <c r="Q181" i="7"/>
  <c r="R25" i="7"/>
  <c r="AW25" i="7"/>
  <c r="V156" i="7"/>
  <c r="BA156" i="7"/>
  <c r="AP106" i="7"/>
  <c r="AL106" i="7"/>
  <c r="AU35" i="7"/>
  <c r="P35" i="7"/>
  <c r="AJ35" i="7"/>
  <c r="AM35" i="7"/>
  <c r="R46" i="7"/>
  <c r="AW46" i="7"/>
  <c r="Y147" i="7"/>
  <c r="S7" i="7"/>
  <c r="AX7" i="7"/>
  <c r="T22" i="7"/>
  <c r="AY22" i="7"/>
  <c r="V16" i="7"/>
  <c r="BA16" i="7"/>
  <c r="AW18" i="7"/>
  <c r="R18" i="7"/>
  <c r="AW120" i="7"/>
  <c r="R120" i="7"/>
  <c r="BD150" i="7"/>
  <c r="Y150" i="7"/>
  <c r="Z4" i="20"/>
  <c r="U5" i="7"/>
  <c r="AZ5" i="7"/>
  <c r="R45" i="7"/>
  <c r="AW45" i="7"/>
  <c r="AJ141" i="7"/>
  <c r="AK141" i="7" s="1"/>
  <c r="P141" i="7"/>
  <c r="AU141" i="7"/>
  <c r="AM141" i="7"/>
  <c r="Y146" i="7"/>
  <c r="AZ212" i="6"/>
  <c r="F212" i="7" s="1"/>
  <c r="BF212" i="6"/>
  <c r="L212" i="7" s="1"/>
  <c r="BG212" i="6"/>
  <c r="M212" i="7" s="1"/>
  <c r="AY212" i="6"/>
  <c r="E212" i="7" s="1"/>
  <c r="BE212" i="7"/>
  <c r="BD212" i="7" s="1"/>
  <c r="BB212" i="6"/>
  <c r="H212" i="7" s="1"/>
  <c r="BC212" i="6"/>
  <c r="I212" i="7" s="1"/>
  <c r="BD212" i="6"/>
  <c r="J212" i="7" s="1"/>
  <c r="BE212" i="6"/>
  <c r="K212" i="7" s="1"/>
  <c r="BA212" i="6"/>
  <c r="G212" i="7" s="1"/>
  <c r="V8" i="7"/>
  <c r="BA8" i="7"/>
  <c r="R15" i="7"/>
  <c r="AW15" i="7"/>
  <c r="AU37" i="7"/>
  <c r="AJ37" i="7"/>
  <c r="AK37" i="7" s="1"/>
  <c r="P37" i="7"/>
  <c r="AM37" i="7"/>
  <c r="R21" i="7"/>
  <c r="AW21" i="7"/>
  <c r="AT403" i="6"/>
  <c r="AT384" i="6"/>
  <c r="AT400" i="6"/>
  <c r="AT405" i="6"/>
  <c r="V44" i="7"/>
  <c r="BA44" i="7"/>
  <c r="AU429" i="6"/>
  <c r="T49" i="7"/>
  <c r="AY49" i="7"/>
  <c r="V24" i="7"/>
  <c r="BA24" i="7"/>
  <c r="P38" i="7"/>
  <c r="AU38" i="7"/>
  <c r="AM38" i="7"/>
  <c r="AJ38" i="7"/>
  <c r="AK38" i="7" s="1"/>
  <c r="AY20" i="7"/>
  <c r="T20" i="7"/>
  <c r="R6" i="7"/>
  <c r="AW6" i="7"/>
  <c r="T176" i="7"/>
  <c r="AY176" i="7"/>
  <c r="AW271" i="6"/>
  <c r="BH271" i="6" s="1"/>
  <c r="N271" i="7" s="1"/>
  <c r="AW231" i="6"/>
  <c r="BH231" i="6" s="1"/>
  <c r="N231" i="7" s="1"/>
  <c r="AW272" i="6"/>
  <c r="BH272" i="6" s="1"/>
  <c r="N272" i="7" s="1"/>
  <c r="AW266" i="6"/>
  <c r="BH266" i="6" s="1"/>
  <c r="N266" i="7" s="1"/>
  <c r="X488" i="6"/>
  <c r="X472" i="6"/>
  <c r="X456" i="6"/>
  <c r="X440" i="6"/>
  <c r="X487" i="6"/>
  <c r="X471" i="6"/>
  <c r="X455" i="6"/>
  <c r="X439" i="6"/>
  <c r="X486" i="6"/>
  <c r="X485" i="6"/>
  <c r="X469" i="6"/>
  <c r="X453" i="6"/>
  <c r="X437" i="6"/>
  <c r="X484" i="6"/>
  <c r="X468" i="6"/>
  <c r="X452" i="6"/>
  <c r="X436" i="6"/>
  <c r="X483" i="6"/>
  <c r="X467" i="6"/>
  <c r="X451" i="6"/>
  <c r="X435" i="6"/>
  <c r="X473" i="6"/>
  <c r="X447" i="6"/>
  <c r="X470" i="6"/>
  <c r="X446" i="6"/>
  <c r="X458" i="6"/>
  <c r="X466" i="6"/>
  <c r="X445" i="6"/>
  <c r="X454" i="6"/>
  <c r="X465" i="6"/>
  <c r="X444" i="6"/>
  <c r="X449" i="6"/>
  <c r="X474" i="6"/>
  <c r="X491" i="6"/>
  <c r="X464" i="6"/>
  <c r="X443" i="6"/>
  <c r="X448" i="6"/>
  <c r="X490" i="6"/>
  <c r="X463" i="6"/>
  <c r="X442" i="6"/>
  <c r="X489" i="6"/>
  <c r="X462" i="6"/>
  <c r="X441" i="6"/>
  <c r="X477" i="6"/>
  <c r="X476" i="6"/>
  <c r="X475" i="6"/>
  <c r="X482" i="6"/>
  <c r="X461" i="6"/>
  <c r="X438" i="6"/>
  <c r="X481" i="6"/>
  <c r="X460" i="6"/>
  <c r="X480" i="6"/>
  <c r="X459" i="6"/>
  <c r="X479" i="6"/>
  <c r="X478" i="6"/>
  <c r="X457" i="6"/>
  <c r="X450" i="6"/>
  <c r="BD174" i="7"/>
  <c r="BA174" i="7"/>
  <c r="AX174" i="7"/>
  <c r="Y137" i="7"/>
  <c r="T12" i="7"/>
  <c r="AY12" i="7"/>
  <c r="Y46" i="7"/>
  <c r="Y134" i="7"/>
  <c r="AU48" i="7"/>
  <c r="AJ48" i="7"/>
  <c r="AK48" i="7" s="1"/>
  <c r="P48" i="7"/>
  <c r="AM48" i="7"/>
  <c r="AY7" i="7"/>
  <c r="T7" i="7"/>
  <c r="Q19" i="7"/>
  <c r="AV19" i="7"/>
  <c r="S18" i="7"/>
  <c r="AX18" i="7"/>
  <c r="BA182" i="7"/>
  <c r="V182" i="7"/>
  <c r="U47" i="7"/>
  <c r="AZ47" i="7"/>
  <c r="Q4" i="20"/>
  <c r="T5" i="7"/>
  <c r="AY5" i="7"/>
  <c r="AU45" i="7"/>
  <c r="P45" i="7"/>
  <c r="AM45" i="7"/>
  <c r="AJ45" i="7"/>
  <c r="V23" i="7"/>
  <c r="BA23" i="7"/>
  <c r="S41" i="7"/>
  <c r="AX41" i="7"/>
  <c r="AM180" i="7"/>
  <c r="S180" i="7"/>
  <c r="AJ180" i="7"/>
  <c r="AK180" i="7" s="1"/>
  <c r="AX180" i="7"/>
  <c r="AW126" i="7"/>
  <c r="R126" i="7"/>
  <c r="R8" i="7"/>
  <c r="AW8" i="7"/>
  <c r="S15" i="7"/>
  <c r="AX15" i="7"/>
  <c r="AM127" i="7"/>
  <c r="AU127" i="7"/>
  <c r="AJ127" i="7"/>
  <c r="AK127" i="7" s="1"/>
  <c r="P127" i="7"/>
  <c r="BD37" i="7"/>
  <c r="BA21" i="7"/>
  <c r="V21" i="7"/>
  <c r="AT425" i="6"/>
  <c r="AT410" i="6"/>
  <c r="AT392" i="6"/>
  <c r="AT408" i="6"/>
  <c r="AY44" i="7"/>
  <c r="T44" i="7"/>
  <c r="Y28" i="7"/>
  <c r="BD28" i="7"/>
  <c r="Q49" i="7"/>
  <c r="AV49" i="7"/>
  <c r="T24" i="7"/>
  <c r="AY24" i="7"/>
  <c r="Q4" i="7"/>
  <c r="AV4" i="7"/>
  <c r="Q133" i="7"/>
  <c r="AV133" i="7"/>
  <c r="AZ176" i="7"/>
  <c r="U176" i="7"/>
  <c r="BD146" i="7"/>
  <c r="AP50" i="7"/>
  <c r="AL50" i="7"/>
  <c r="AW245" i="6"/>
  <c r="BH245" i="6" s="1"/>
  <c r="N245" i="7" s="1"/>
  <c r="AW257" i="6"/>
  <c r="BH257" i="6" s="1"/>
  <c r="N257" i="7" s="1"/>
  <c r="AW250" i="6"/>
  <c r="BH250" i="6" s="1"/>
  <c r="N250" i="7" s="1"/>
  <c r="AW239" i="6"/>
  <c r="BH239" i="6" s="1"/>
  <c r="N239" i="7" s="1"/>
  <c r="AW246" i="6"/>
  <c r="BH246" i="6" s="1"/>
  <c r="N246" i="7" s="1"/>
  <c r="Y29" i="7"/>
  <c r="AX177" i="7"/>
  <c r="AV177" i="7"/>
  <c r="AU177" i="7"/>
  <c r="T17" i="7"/>
  <c r="P12" i="7"/>
  <c r="AU12" i="7"/>
  <c r="AJ12" i="7"/>
  <c r="AM12" i="7"/>
  <c r="AY35" i="7"/>
  <c r="T35" i="7"/>
  <c r="Y42" i="7"/>
  <c r="T11" i="7"/>
  <c r="AY11" i="7"/>
  <c r="Q48" i="7"/>
  <c r="AV48" i="7"/>
  <c r="V30" i="7"/>
  <c r="BA30" i="7"/>
  <c r="P22" i="7"/>
  <c r="AM22" i="7"/>
  <c r="AU22" i="7"/>
  <c r="AJ22" i="7"/>
  <c r="AM16" i="7"/>
  <c r="AJ16" i="7"/>
  <c r="AK16" i="7" s="1"/>
  <c r="P16" i="7"/>
  <c r="AU16" i="7"/>
  <c r="T19" i="7"/>
  <c r="AY19" i="7"/>
  <c r="AZ18" i="7"/>
  <c r="U18" i="7"/>
  <c r="Q182" i="7"/>
  <c r="AV182" i="7"/>
  <c r="AB4" i="20"/>
  <c r="V5" i="7"/>
  <c r="BA5" i="7"/>
  <c r="Y41" i="7"/>
  <c r="AZ13" i="7"/>
  <c r="U13" i="7"/>
  <c r="BA127" i="7"/>
  <c r="V127" i="7"/>
  <c r="AX37" i="7"/>
  <c r="S37" i="7"/>
  <c r="U21" i="7"/>
  <c r="AZ21" i="7"/>
  <c r="AT406" i="6"/>
  <c r="AT402" i="6"/>
  <c r="AT382" i="6"/>
  <c r="AT387" i="6"/>
  <c r="AZ44" i="7"/>
  <c r="U44" i="7"/>
  <c r="BA177" i="7"/>
  <c r="AW49" i="7"/>
  <c r="R49" i="7"/>
  <c r="Q24" i="7"/>
  <c r="AV24" i="7"/>
  <c r="AW38" i="7"/>
  <c r="R38" i="7"/>
  <c r="BG198" i="6"/>
  <c r="M198" i="7" s="1"/>
  <c r="BF198" i="6"/>
  <c r="L198" i="7" s="1"/>
  <c r="AY198" i="6"/>
  <c r="E198" i="7" s="1"/>
  <c r="BA198" i="6"/>
  <c r="G198" i="7" s="1"/>
  <c r="BE198" i="7"/>
  <c r="BD198" i="7" s="1"/>
  <c r="BE198" i="6"/>
  <c r="K198" i="7" s="1"/>
  <c r="BD198" i="6"/>
  <c r="J198" i="7" s="1"/>
  <c r="BB198" i="6"/>
  <c r="H198" i="7" s="1"/>
  <c r="AZ198" i="6"/>
  <c r="F198" i="7" s="1"/>
  <c r="BC198" i="6"/>
  <c r="I198" i="7" s="1"/>
  <c r="AZ4" i="7"/>
  <c r="U4" i="7"/>
  <c r="Q20" i="7"/>
  <c r="AV20" i="7"/>
  <c r="AW176" i="7"/>
  <c r="R176" i="7"/>
  <c r="AW270" i="6"/>
  <c r="BH270" i="6" s="1"/>
  <c r="N270" i="7" s="1"/>
  <c r="AW236" i="6"/>
  <c r="BH236" i="6" s="1"/>
  <c r="N236" i="7" s="1"/>
  <c r="AW263" i="6"/>
  <c r="BH263" i="6" s="1"/>
  <c r="N263" i="7" s="1"/>
  <c r="Y133" i="7"/>
  <c r="BD133" i="7"/>
  <c r="T177" i="7"/>
  <c r="AY177" i="7"/>
  <c r="BF189" i="6"/>
  <c r="L189" i="7" s="1"/>
  <c r="BG189" i="6"/>
  <c r="M189" i="7" s="1"/>
  <c r="BE189" i="6"/>
  <c r="K189" i="7" s="1"/>
  <c r="BB189" i="6"/>
  <c r="H189" i="7" s="1"/>
  <c r="AZ189" i="6"/>
  <c r="F189" i="7" s="1"/>
  <c r="BC189" i="6"/>
  <c r="I189" i="7" s="1"/>
  <c r="AY189" i="6"/>
  <c r="E189" i="7" s="1"/>
  <c r="BD189" i="6"/>
  <c r="J189" i="7" s="1"/>
  <c r="BE189" i="7"/>
  <c r="BA189" i="6"/>
  <c r="G189" i="7" s="1"/>
  <c r="Q9" i="7"/>
  <c r="AV9" i="7"/>
  <c r="AV155" i="7"/>
  <c r="Q155" i="7"/>
  <c r="BF205" i="6"/>
  <c r="L205" i="7" s="1"/>
  <c r="BG205" i="6"/>
  <c r="M205" i="7" s="1"/>
  <c r="BE205" i="7"/>
  <c r="BA205" i="6"/>
  <c r="G205" i="7" s="1"/>
  <c r="BB205" i="6"/>
  <c r="H205" i="7" s="1"/>
  <c r="AZ205" i="6"/>
  <c r="F205" i="7" s="1"/>
  <c r="BE205" i="6"/>
  <c r="K205" i="7" s="1"/>
  <c r="BD205" i="6"/>
  <c r="J205" i="7" s="1"/>
  <c r="AY205" i="6"/>
  <c r="E205" i="7" s="1"/>
  <c r="Q12" i="7"/>
  <c r="AV12" i="7"/>
  <c r="AP55" i="7"/>
  <c r="AL55" i="7"/>
  <c r="BA35" i="7"/>
  <c r="V35" i="7"/>
  <c r="P11" i="7"/>
  <c r="AU11" i="7"/>
  <c r="AJ11" i="7"/>
  <c r="AK11" i="7" s="1"/>
  <c r="AM11" i="7"/>
  <c r="AW48" i="7"/>
  <c r="R48" i="7"/>
  <c r="R36" i="7"/>
  <c r="AW36" i="7"/>
  <c r="AU7" i="7"/>
  <c r="AM7" i="7"/>
  <c r="P7" i="7"/>
  <c r="AJ7" i="7"/>
  <c r="AK7" i="7" s="1"/>
  <c r="BA22" i="7"/>
  <c r="V22" i="7"/>
  <c r="U26" i="7"/>
  <c r="AZ26" i="7"/>
  <c r="R16" i="7"/>
  <c r="AW16" i="7"/>
  <c r="P19" i="7"/>
  <c r="AJ19" i="7"/>
  <c r="AK19" i="7" s="1"/>
  <c r="AM19" i="7"/>
  <c r="AU19" i="7"/>
  <c r="AW118" i="7"/>
  <c r="R118" i="7"/>
  <c r="AW182" i="7"/>
  <c r="R182" i="7"/>
  <c r="AY47" i="7"/>
  <c r="T47" i="7"/>
  <c r="Y120" i="7"/>
  <c r="O4" i="20"/>
  <c r="AX5" i="7"/>
  <c r="S5" i="7"/>
  <c r="V179" i="7"/>
  <c r="BA179" i="7"/>
  <c r="BA13" i="7"/>
  <c r="V13" i="7"/>
  <c r="AP88" i="7"/>
  <c r="AL88" i="7"/>
  <c r="AU8" i="7"/>
  <c r="P8" i="7"/>
  <c r="AM8" i="7"/>
  <c r="AJ8" i="7"/>
  <c r="AK8" i="7" s="1"/>
  <c r="AZ15" i="7"/>
  <c r="U15" i="7"/>
  <c r="AW127" i="7"/>
  <c r="R127" i="7"/>
  <c r="U37" i="7"/>
  <c r="AZ37" i="7"/>
  <c r="AU163" i="7"/>
  <c r="P163" i="7"/>
  <c r="AM163" i="7"/>
  <c r="AJ163" i="7"/>
  <c r="AK163" i="7" s="1"/>
  <c r="S21" i="7"/>
  <c r="AX21" i="7"/>
  <c r="AT413" i="6"/>
  <c r="AT394" i="6"/>
  <c r="AT395" i="6"/>
  <c r="AT393" i="6"/>
  <c r="P44" i="7"/>
  <c r="AU44" i="7"/>
  <c r="AM44" i="7"/>
  <c r="AJ44" i="7"/>
  <c r="AK44" i="7" s="1"/>
  <c r="AU419" i="6"/>
  <c r="AW169" i="7"/>
  <c r="R169" i="7"/>
  <c r="BD49" i="7"/>
  <c r="V38" i="7"/>
  <c r="BA38" i="7"/>
  <c r="AU4" i="7"/>
  <c r="P4" i="7"/>
  <c r="AM4" i="7"/>
  <c r="AJ4" i="7"/>
  <c r="AZ20" i="7"/>
  <c r="U20" i="7"/>
  <c r="AX6" i="7"/>
  <c r="S6" i="7"/>
  <c r="BF195" i="6"/>
  <c r="L195" i="7" s="1"/>
  <c r="BG195" i="6"/>
  <c r="M195" i="7" s="1"/>
  <c r="Q124" i="7"/>
  <c r="AV124" i="7"/>
  <c r="AU164" i="7"/>
  <c r="P164" i="7"/>
  <c r="AJ164" i="7"/>
  <c r="AK164" i="7" s="1"/>
  <c r="AM164" i="7"/>
  <c r="AX176" i="7"/>
  <c r="S176" i="7"/>
  <c r="BF210" i="6"/>
  <c r="L210" i="7" s="1"/>
  <c r="BG210" i="6"/>
  <c r="M210" i="7" s="1"/>
  <c r="AW260" i="6"/>
  <c r="BH260" i="6" s="1"/>
  <c r="N260" i="7" s="1"/>
  <c r="AW249" i="6"/>
  <c r="BH249" i="6" s="1"/>
  <c r="N249" i="7" s="1"/>
  <c r="BD154" i="7"/>
  <c r="AW254" i="6"/>
  <c r="BH254" i="6" s="1"/>
  <c r="N254" i="7" s="1"/>
  <c r="AH165" i="20" s="1"/>
  <c r="AW262" i="6"/>
  <c r="BH262" i="6" s="1"/>
  <c r="N262" i="7" s="1"/>
  <c r="AW253" i="6"/>
  <c r="BH253" i="6" s="1"/>
  <c r="N253" i="7" s="1"/>
  <c r="AH35" i="20" s="1"/>
  <c r="BF186" i="6"/>
  <c r="L186" i="7" s="1"/>
  <c r="BG186" i="6"/>
  <c r="M186" i="7" s="1"/>
  <c r="AW234" i="6"/>
  <c r="BH234" i="6" s="1"/>
  <c r="N234" i="7" s="1"/>
  <c r="Y174" i="7"/>
  <c r="U177" i="7"/>
  <c r="AZ177" i="7"/>
  <c r="AU155" i="7"/>
  <c r="P155" i="7"/>
  <c r="AW12" i="7"/>
  <c r="R12" i="7"/>
  <c r="R35" i="7"/>
  <c r="AW35" i="7"/>
  <c r="AM156" i="7"/>
  <c r="P156" i="7"/>
  <c r="AU156" i="7"/>
  <c r="AJ156" i="7"/>
  <c r="AK156" i="7" s="1"/>
  <c r="AP57" i="7"/>
  <c r="AL57" i="7"/>
  <c r="V11" i="7"/>
  <c r="BA11" i="7"/>
  <c r="U7" i="7"/>
  <c r="AZ7" i="7"/>
  <c r="AX22" i="7"/>
  <c r="S22" i="7"/>
  <c r="T16" i="7"/>
  <c r="AY16" i="7"/>
  <c r="AV43" i="7"/>
  <c r="Q43" i="7"/>
  <c r="AY182" i="7"/>
  <c r="T182" i="7"/>
  <c r="P47" i="7"/>
  <c r="AU47" i="7"/>
  <c r="AM47" i="7"/>
  <c r="AJ47" i="7"/>
  <c r="AK47" i="7" s="1"/>
  <c r="S128" i="7"/>
  <c r="AX128" i="7"/>
  <c r="M4" i="20"/>
  <c r="R5" i="7"/>
  <c r="AW5" i="7"/>
  <c r="Y125" i="7"/>
  <c r="Y152" i="7"/>
  <c r="AM152" i="7"/>
  <c r="AJ152" i="7"/>
  <c r="AK152" i="7" s="1"/>
  <c r="AU179" i="7"/>
  <c r="P179" i="7"/>
  <c r="AM179" i="7"/>
  <c r="AJ179" i="7"/>
  <c r="AK179" i="7" s="1"/>
  <c r="AW13" i="7"/>
  <c r="R13" i="7"/>
  <c r="S8" i="7"/>
  <c r="AX8" i="7"/>
  <c r="BA15" i="7"/>
  <c r="V15" i="7"/>
  <c r="V37" i="7"/>
  <c r="BA37" i="7"/>
  <c r="AV163" i="7"/>
  <c r="Q163" i="7"/>
  <c r="AM21" i="7"/>
  <c r="P21" i="7"/>
  <c r="AU21" i="7"/>
  <c r="AJ21" i="7"/>
  <c r="AK21" i="7" s="1"/>
  <c r="AT380" i="6"/>
  <c r="AT411" i="6"/>
  <c r="AX44" i="7"/>
  <c r="S44" i="7"/>
  <c r="BF190" i="6"/>
  <c r="L190" i="7" s="1"/>
  <c r="BG190" i="6"/>
  <c r="M190" i="7" s="1"/>
  <c r="BA190" i="6"/>
  <c r="G190" i="7" s="1"/>
  <c r="BE190" i="6"/>
  <c r="K190" i="7" s="1"/>
  <c r="BC190" i="6"/>
  <c r="I190" i="7" s="1"/>
  <c r="BB190" i="6"/>
  <c r="H190" i="7" s="1"/>
  <c r="AY190" i="6"/>
  <c r="E190" i="7" s="1"/>
  <c r="AZ190" i="6"/>
  <c r="F190" i="7" s="1"/>
  <c r="BE190" i="7"/>
  <c r="BD190" i="7" s="1"/>
  <c r="BD190" i="6"/>
  <c r="J190" i="7" s="1"/>
  <c r="AZ169" i="7"/>
  <c r="U169" i="7"/>
  <c r="BA49" i="7"/>
  <c r="V49" i="7"/>
  <c r="AZ24" i="7"/>
  <c r="U24" i="7"/>
  <c r="AZ38" i="7"/>
  <c r="U38" i="7"/>
  <c r="AY4" i="7"/>
  <c r="T4" i="7"/>
  <c r="AW10" i="7"/>
  <c r="R10" i="7"/>
  <c r="V20" i="7"/>
  <c r="BA20" i="7"/>
  <c r="V6" i="7"/>
  <c r="BA6" i="7"/>
  <c r="AW124" i="7"/>
  <c r="R124" i="7"/>
  <c r="Q164" i="7"/>
  <c r="AV164" i="7"/>
  <c r="AW213" i="6"/>
  <c r="AZ213" i="6" s="1"/>
  <c r="F213" i="7" s="1"/>
  <c r="Q213" i="7" s="1"/>
  <c r="AW264" i="6"/>
  <c r="BH264" i="6" s="1"/>
  <c r="N264" i="7" s="1"/>
  <c r="AH172" i="20" s="1"/>
  <c r="AW216" i="6"/>
  <c r="BH216" i="6" s="1"/>
  <c r="N216" i="7" s="1"/>
  <c r="AW224" i="6"/>
  <c r="BH224" i="6" s="1"/>
  <c r="N224" i="7" s="1"/>
  <c r="AW214" i="6"/>
  <c r="BH214" i="6" s="1"/>
  <c r="N214" i="7" s="1"/>
  <c r="AW229" i="6"/>
  <c r="BH229" i="6" s="1"/>
  <c r="N229" i="7" s="1"/>
  <c r="AW259" i="6"/>
  <c r="BH259" i="6" s="1"/>
  <c r="N259" i="7" s="1"/>
  <c r="AH113" i="20" s="1"/>
  <c r="BD158" i="7"/>
  <c r="AW244" i="6"/>
  <c r="BH244" i="6" s="1"/>
  <c r="N244" i="7" s="1"/>
  <c r="T14" i="7"/>
  <c r="AY14" i="7"/>
  <c r="BD164" i="7"/>
  <c r="Y164" i="7"/>
  <c r="AM177" i="7"/>
  <c r="AJ177" i="7"/>
  <c r="AK177" i="7" s="1"/>
  <c r="R177" i="7"/>
  <c r="AW177" i="7"/>
  <c r="U9" i="7"/>
  <c r="AZ9" i="7"/>
  <c r="AW155" i="7"/>
  <c r="R155" i="7"/>
  <c r="Y178" i="7"/>
  <c r="AJ36" i="7"/>
  <c r="AK36" i="7" s="1"/>
  <c r="AU36" i="7"/>
  <c r="AM36" i="7"/>
  <c r="P36" i="7"/>
  <c r="U22" i="7"/>
  <c r="AZ22" i="7"/>
  <c r="R26" i="7"/>
  <c r="AW26" i="7"/>
  <c r="Y19" i="7"/>
  <c r="V18" i="7"/>
  <c r="BA18" i="7"/>
  <c r="AU43" i="7"/>
  <c r="P43" i="7"/>
  <c r="AM43" i="7"/>
  <c r="AJ43" i="7"/>
  <c r="AK43" i="7" s="1"/>
  <c r="S182" i="7"/>
  <c r="AX182" i="7"/>
  <c r="AX47" i="7"/>
  <c r="S47" i="7"/>
  <c r="AW113" i="7"/>
  <c r="BA113" i="7"/>
  <c r="AX113" i="7"/>
  <c r="AY113" i="7"/>
  <c r="AV113" i="7"/>
  <c r="I4" i="20"/>
  <c r="AU5" i="7"/>
  <c r="P5" i="7"/>
  <c r="AM5" i="7"/>
  <c r="AJ5" i="7"/>
  <c r="AK5" i="7" s="1"/>
  <c r="AP67" i="7"/>
  <c r="AL67" i="7"/>
  <c r="Q128" i="7"/>
  <c r="AV128" i="7"/>
  <c r="T179" i="7"/>
  <c r="AY179" i="7"/>
  <c r="AV37" i="7"/>
  <c r="Q37" i="7"/>
  <c r="R163" i="7"/>
  <c r="AW163" i="7"/>
  <c r="AT401" i="6"/>
  <c r="AT381" i="6"/>
  <c r="AT416" i="6"/>
  <c r="AT398" i="6"/>
  <c r="R44" i="7"/>
  <c r="AW44" i="7"/>
  <c r="AU394" i="6"/>
  <c r="AX169" i="7"/>
  <c r="S169" i="7"/>
  <c r="AW28" i="7"/>
  <c r="R28" i="7"/>
  <c r="AZ49" i="7"/>
  <c r="U49" i="7"/>
  <c r="AZ33" i="7"/>
  <c r="U33" i="7"/>
  <c r="S38" i="7"/>
  <c r="AX38" i="7"/>
  <c r="Y4" i="7"/>
  <c r="AY10" i="7"/>
  <c r="T10" i="7"/>
  <c r="AW20" i="7"/>
  <c r="R20" i="7"/>
  <c r="U6" i="7"/>
  <c r="AZ6" i="7"/>
  <c r="BF206" i="6"/>
  <c r="L206" i="7" s="1"/>
  <c r="BG206" i="6"/>
  <c r="M206" i="7" s="1"/>
  <c r="P124" i="7"/>
  <c r="AU124" i="7"/>
  <c r="AM124" i="7"/>
  <c r="AJ124" i="7"/>
  <c r="AK124" i="7" s="1"/>
  <c r="AW164" i="7"/>
  <c r="R164" i="7"/>
  <c r="AW228" i="6"/>
  <c r="BH228" i="6" s="1"/>
  <c r="N228" i="7" s="1"/>
  <c r="AH40" i="20" s="1"/>
  <c r="AW237" i="6"/>
  <c r="BH237" i="6" s="1"/>
  <c r="N237" i="7" s="1"/>
  <c r="AW261" i="6"/>
  <c r="BH261" i="6" s="1"/>
  <c r="N261" i="7" s="1"/>
  <c r="AW258" i="6"/>
  <c r="BH258" i="6" s="1"/>
  <c r="N258" i="7" s="1"/>
  <c r="BD131" i="7"/>
  <c r="AW283" i="6"/>
  <c r="BH283" i="6" s="1"/>
  <c r="N283" i="7" s="1"/>
  <c r="AW226" i="6"/>
  <c r="BH226" i="6" s="1"/>
  <c r="N226" i="7" s="1"/>
  <c r="W458" i="6"/>
  <c r="W477" i="6"/>
  <c r="W479" i="6"/>
  <c r="W468" i="6"/>
  <c r="W471" i="6"/>
  <c r="W474" i="6"/>
  <c r="W490" i="6"/>
  <c r="W491" i="6"/>
  <c r="W473" i="6"/>
  <c r="W455" i="6"/>
  <c r="W440" i="6"/>
  <c r="W466" i="6"/>
  <c r="W459" i="6"/>
  <c r="W449" i="6"/>
  <c r="W456" i="6"/>
  <c r="W469" i="6"/>
  <c r="W489" i="6"/>
  <c r="W472" i="6"/>
  <c r="W467" i="6"/>
  <c r="W475" i="6"/>
  <c r="W445" i="6"/>
  <c r="W453" i="6"/>
  <c r="W465" i="6"/>
  <c r="W488" i="6"/>
  <c r="W461" i="6"/>
  <c r="W487" i="6"/>
  <c r="W464" i="6"/>
  <c r="W463" i="6"/>
  <c r="W437" i="6"/>
  <c r="W451" i="6"/>
  <c r="W483" i="6"/>
  <c r="W454" i="6"/>
  <c r="W462" i="6"/>
  <c r="W438" i="6"/>
  <c r="W447" i="6"/>
  <c r="W457" i="6"/>
  <c r="W485" i="6"/>
  <c r="W444" i="6"/>
  <c r="W446" i="6"/>
  <c r="W486" i="6"/>
  <c r="W470" i="6"/>
  <c r="W435" i="6"/>
  <c r="W448" i="6"/>
  <c r="W450" i="6"/>
  <c r="W452" i="6"/>
  <c r="W460" i="6"/>
  <c r="W476" i="6"/>
  <c r="W478" i="6"/>
  <c r="W482" i="6"/>
  <c r="W443" i="6"/>
  <c r="W480" i="6"/>
  <c r="W484" i="6"/>
  <c r="W439" i="6"/>
  <c r="W481" i="6"/>
  <c r="W442" i="6"/>
  <c r="W441" i="6"/>
  <c r="W436" i="6"/>
  <c r="AW243" i="6"/>
  <c r="BH243" i="6" s="1"/>
  <c r="N243" i="7" s="1"/>
  <c r="AW269" i="6"/>
  <c r="BH269" i="6" s="1"/>
  <c r="N269" i="7" s="1"/>
  <c r="AW115" i="7"/>
  <c r="R115" i="7"/>
  <c r="AU9" i="7"/>
  <c r="P9" i="7"/>
  <c r="AM9" i="7"/>
  <c r="Y139" i="7"/>
  <c r="Y149" i="7"/>
  <c r="AJ149" i="7"/>
  <c r="AK149" i="7" s="1"/>
  <c r="BD149" i="7"/>
  <c r="AM149" i="7"/>
  <c r="AV35" i="7"/>
  <c r="Q35" i="7"/>
  <c r="T40" i="7"/>
  <c r="AY40" i="7"/>
  <c r="BD12" i="7"/>
  <c r="AZ147" i="7"/>
  <c r="U147" i="7"/>
  <c r="AY48" i="7"/>
  <c r="T48" i="7"/>
  <c r="T36" i="7"/>
  <c r="AV26" i="7"/>
  <c r="Q26" i="7"/>
  <c r="Z42" i="20"/>
  <c r="AZ43" i="7"/>
  <c r="U43" i="7"/>
  <c r="BA47" i="7"/>
  <c r="V47" i="7"/>
  <c r="AZ113" i="7"/>
  <c r="U113" i="7"/>
  <c r="BD160" i="7"/>
  <c r="R179" i="7"/>
  <c r="AW179" i="7"/>
  <c r="S13" i="7"/>
  <c r="AX13" i="7"/>
  <c r="BG187" i="6"/>
  <c r="M187" i="7" s="1"/>
  <c r="BF187" i="6"/>
  <c r="L187" i="7" s="1"/>
  <c r="P15" i="7"/>
  <c r="AU15" i="7"/>
  <c r="AJ15" i="7"/>
  <c r="AM15" i="7"/>
  <c r="Y127" i="7"/>
  <c r="T163" i="7"/>
  <c r="AY163" i="7"/>
  <c r="AT421" i="6"/>
  <c r="AT433" i="6"/>
  <c r="AT383" i="6"/>
  <c r="AT404" i="6"/>
  <c r="AV44" i="7"/>
  <c r="Q44" i="7"/>
  <c r="AU414" i="6"/>
  <c r="AU420" i="6"/>
  <c r="BG211" i="6"/>
  <c r="M211" i="7" s="1"/>
  <c r="BF211" i="6"/>
  <c r="L211" i="7" s="1"/>
  <c r="BA169" i="7"/>
  <c r="V169" i="7"/>
  <c r="AV123" i="7"/>
  <c r="Q123" i="7"/>
  <c r="S28" i="7"/>
  <c r="AX28" i="7"/>
  <c r="AX49" i="7"/>
  <c r="S49" i="7"/>
  <c r="AY38" i="7"/>
  <c r="T38" i="7"/>
  <c r="BA31" i="7"/>
  <c r="V31" i="7"/>
  <c r="AZ10" i="7"/>
  <c r="U10" i="7"/>
  <c r="AX20" i="7"/>
  <c r="S20" i="7"/>
  <c r="P6" i="7"/>
  <c r="AU6" i="7"/>
  <c r="AJ6" i="7"/>
  <c r="AK6" i="7" s="1"/>
  <c r="AM6" i="7"/>
  <c r="BD124" i="7"/>
  <c r="BA124" i="7"/>
  <c r="AV176" i="7"/>
  <c r="Q176" i="7"/>
  <c r="AW274" i="6"/>
  <c r="BH274" i="6" s="1"/>
  <c r="N274" i="7" s="1"/>
  <c r="AW240" i="6"/>
  <c r="BH240" i="6" s="1"/>
  <c r="N240" i="7" s="1"/>
  <c r="AW225" i="6"/>
  <c r="BH225" i="6" s="1"/>
  <c r="N225" i="7" s="1"/>
  <c r="AW265" i="6"/>
  <c r="BH265" i="6" s="1"/>
  <c r="N265" i="7" s="1"/>
  <c r="AI477" i="6"/>
  <c r="AI479" i="6"/>
  <c r="AI468" i="6"/>
  <c r="AI471" i="6"/>
  <c r="AI474" i="6"/>
  <c r="AI458" i="6"/>
  <c r="AI473" i="6"/>
  <c r="AI455" i="6"/>
  <c r="AI440" i="6"/>
  <c r="AI490" i="6"/>
  <c r="AI491" i="6"/>
  <c r="AI449" i="6"/>
  <c r="AI456" i="6"/>
  <c r="AI469" i="6"/>
  <c r="AI489" i="6"/>
  <c r="AI472" i="6"/>
  <c r="AI466" i="6"/>
  <c r="AI459" i="6"/>
  <c r="AI475" i="6"/>
  <c r="AI445" i="6"/>
  <c r="AI453" i="6"/>
  <c r="AI465" i="6"/>
  <c r="AI488" i="6"/>
  <c r="AI461" i="6"/>
  <c r="AI487" i="6"/>
  <c r="AI464" i="6"/>
  <c r="AI463" i="6"/>
  <c r="AI437" i="6"/>
  <c r="AI467" i="6"/>
  <c r="AI447" i="6"/>
  <c r="AI457" i="6"/>
  <c r="AI485" i="6"/>
  <c r="AI444" i="6"/>
  <c r="AI451" i="6"/>
  <c r="AI483" i="6"/>
  <c r="AI454" i="6"/>
  <c r="AI462" i="6"/>
  <c r="AI438" i="6"/>
  <c r="AI448" i="6"/>
  <c r="AI450" i="6"/>
  <c r="AI452" i="6"/>
  <c r="AI460" i="6"/>
  <c r="AI476" i="6"/>
  <c r="AI446" i="6"/>
  <c r="AI486" i="6"/>
  <c r="AI470" i="6"/>
  <c r="AI435" i="6"/>
  <c r="AI480" i="6"/>
  <c r="AI484" i="6"/>
  <c r="AI439" i="6"/>
  <c r="AI481" i="6"/>
  <c r="AI478" i="6"/>
  <c r="AI482" i="6"/>
  <c r="AI443" i="6"/>
  <c r="AI441" i="6"/>
  <c r="AI436" i="6"/>
  <c r="AI442" i="6"/>
  <c r="AW14" i="7"/>
  <c r="R14" i="7"/>
  <c r="AL109" i="7"/>
  <c r="AP109" i="7"/>
  <c r="AJ115" i="7"/>
  <c r="AK115" i="7" s="1"/>
  <c r="AM115" i="7"/>
  <c r="AU115" i="7"/>
  <c r="P115" i="7"/>
  <c r="AJ9" i="7"/>
  <c r="AK9" i="7" s="1"/>
  <c r="BA9" i="7"/>
  <c r="V9" i="7"/>
  <c r="T25" i="7"/>
  <c r="AY25" i="7"/>
  <c r="AY137" i="7"/>
  <c r="T137" i="7"/>
  <c r="V12" i="7"/>
  <c r="BA12" i="7"/>
  <c r="AZ35" i="7"/>
  <c r="U35" i="7"/>
  <c r="R40" i="7"/>
  <c r="AW40" i="7"/>
  <c r="AW11" i="7"/>
  <c r="R11" i="7"/>
  <c r="R134" i="7"/>
  <c r="AW134" i="7"/>
  <c r="AV147" i="7"/>
  <c r="Q147" i="7"/>
  <c r="BA48" i="7"/>
  <c r="V48" i="7"/>
  <c r="Y7" i="7"/>
  <c r="BD7" i="7"/>
  <c r="BA26" i="7"/>
  <c r="V26" i="7"/>
  <c r="AM18" i="7"/>
  <c r="AU18" i="7"/>
  <c r="AJ18" i="7"/>
  <c r="AK18" i="7" s="1"/>
  <c r="P18" i="7"/>
  <c r="Q47" i="7"/>
  <c r="AV47" i="7"/>
  <c r="P113" i="7"/>
  <c r="AM113" i="7"/>
  <c r="AJ113" i="7"/>
  <c r="AK113" i="7" s="1"/>
  <c r="AU113" i="7"/>
  <c r="BD125" i="7"/>
  <c r="AZ128" i="7"/>
  <c r="U128" i="7"/>
  <c r="BF203" i="6"/>
  <c r="L203" i="7" s="1"/>
  <c r="BG203" i="6"/>
  <c r="M203" i="7" s="1"/>
  <c r="BE203" i="7"/>
  <c r="BD203" i="7" s="1"/>
  <c r="BB203" i="6"/>
  <c r="H203" i="7" s="1"/>
  <c r="AZ203" i="6"/>
  <c r="F203" i="7" s="1"/>
  <c r="AY203" i="6"/>
  <c r="E203" i="7" s="1"/>
  <c r="BA203" i="6"/>
  <c r="G203" i="7" s="1"/>
  <c r="BD203" i="6"/>
  <c r="J203" i="7" s="1"/>
  <c r="BE203" i="6"/>
  <c r="K203" i="7" s="1"/>
  <c r="BC203" i="6"/>
  <c r="I203" i="7" s="1"/>
  <c r="Q179" i="7"/>
  <c r="AV179" i="7"/>
  <c r="Q15" i="7"/>
  <c r="AV15" i="7"/>
  <c r="BD163" i="7"/>
  <c r="AT412" i="6"/>
  <c r="AT388" i="6"/>
  <c r="AT419" i="6"/>
  <c r="AT418" i="6"/>
  <c r="AU385" i="6"/>
  <c r="AU418" i="6"/>
  <c r="AU389" i="6"/>
  <c r="AV173" i="7"/>
  <c r="Q173" i="7"/>
  <c r="AM173" i="7"/>
  <c r="AJ173" i="7"/>
  <c r="AK173" i="7" s="1"/>
  <c r="Q169" i="7"/>
  <c r="AV169" i="7"/>
  <c r="R123" i="7"/>
  <c r="AW123" i="7"/>
  <c r="V28" i="7"/>
  <c r="BA28" i="7"/>
  <c r="AU49" i="7"/>
  <c r="P49" i="7"/>
  <c r="AM49" i="7"/>
  <c r="AJ49" i="7"/>
  <c r="AK49" i="7" s="1"/>
  <c r="Q33" i="7"/>
  <c r="AV33" i="7"/>
  <c r="AV38" i="7"/>
  <c r="Q38" i="7"/>
  <c r="AV31" i="7"/>
  <c r="Q31" i="7"/>
  <c r="AU10" i="7"/>
  <c r="AM10" i="7"/>
  <c r="P10" i="7"/>
  <c r="AJ10" i="7"/>
  <c r="AY6" i="7"/>
  <c r="T6" i="7"/>
  <c r="U124" i="7"/>
  <c r="AZ124" i="7"/>
  <c r="V164" i="7"/>
  <c r="BA164" i="7"/>
  <c r="P176" i="7"/>
  <c r="AU176" i="7"/>
  <c r="AJ176" i="7"/>
  <c r="AK176" i="7" s="1"/>
  <c r="AM176" i="7"/>
  <c r="AW227" i="6"/>
  <c r="BH227" i="6" s="1"/>
  <c r="N227" i="7" s="1"/>
  <c r="AW251" i="6"/>
  <c r="BH251" i="6" s="1"/>
  <c r="N251" i="7" s="1"/>
  <c r="BD111" i="7"/>
  <c r="AW278" i="6"/>
  <c r="AW242" i="6"/>
  <c r="BH242" i="6" s="1"/>
  <c r="N242" i="7" s="1"/>
  <c r="AW230" i="6"/>
  <c r="BH230" i="6" s="1"/>
  <c r="N230" i="7" s="1"/>
  <c r="Q14" i="7"/>
  <c r="AV14" i="7"/>
  <c r="S29" i="7"/>
  <c r="AX29" i="7"/>
  <c r="S115" i="7"/>
  <c r="AX115" i="7"/>
  <c r="Y177" i="7"/>
  <c r="BD177" i="7"/>
  <c r="BG196" i="6"/>
  <c r="M196" i="7" s="1"/>
  <c r="BF196" i="6"/>
  <c r="L196" i="7" s="1"/>
  <c r="BE196" i="7"/>
  <c r="BD196" i="7" s="1"/>
  <c r="BB196" i="6"/>
  <c r="H196" i="7" s="1"/>
  <c r="BC196" i="6"/>
  <c r="I196" i="7" s="1"/>
  <c r="BA196" i="6"/>
  <c r="G196" i="7" s="1"/>
  <c r="BE196" i="6"/>
  <c r="K196" i="7" s="1"/>
  <c r="BD196" i="6"/>
  <c r="J196" i="7" s="1"/>
  <c r="AZ196" i="6"/>
  <c r="F196" i="7" s="1"/>
  <c r="AY196" i="6"/>
  <c r="E196" i="7" s="1"/>
  <c r="Y17" i="7"/>
  <c r="BD17" i="7"/>
  <c r="Y155" i="7"/>
  <c r="V25" i="7"/>
  <c r="BA25" i="7"/>
  <c r="BD137" i="7"/>
  <c r="AX12" i="7"/>
  <c r="S12" i="7"/>
  <c r="AX42" i="7"/>
  <c r="S42" i="7"/>
  <c r="BD46" i="7"/>
  <c r="AX11" i="7"/>
  <c r="S11" i="7"/>
  <c r="AZ134" i="7"/>
  <c r="U134" i="7"/>
  <c r="AY147" i="7"/>
  <c r="T147" i="7"/>
  <c r="U48" i="7"/>
  <c r="AZ48" i="7"/>
  <c r="V36" i="7"/>
  <c r="BA36" i="7"/>
  <c r="AU26" i="7"/>
  <c r="AJ26" i="7"/>
  <c r="AK26" i="7" s="1"/>
  <c r="AM26" i="7"/>
  <c r="P26" i="7"/>
  <c r="AY18" i="7"/>
  <c r="T18" i="7"/>
  <c r="Y182" i="7"/>
  <c r="BH188" i="6"/>
  <c r="N188" i="7" s="1"/>
  <c r="K4" i="20"/>
  <c r="Q5" i="7"/>
  <c r="AV5" i="7"/>
  <c r="T41" i="7"/>
  <c r="AY41" i="7"/>
  <c r="P128" i="7"/>
  <c r="AM128" i="7"/>
  <c r="AJ128" i="7"/>
  <c r="AK128" i="7" s="1"/>
  <c r="AU128" i="7"/>
  <c r="AV141" i="7"/>
  <c r="Q141" i="7"/>
  <c r="T13" i="7"/>
  <c r="AY13" i="7"/>
  <c r="AV168" i="7"/>
  <c r="AM168" i="7"/>
  <c r="AJ168" i="7"/>
  <c r="AK168" i="7" s="1"/>
  <c r="Q168" i="7"/>
  <c r="T15" i="7"/>
  <c r="AY15" i="7"/>
  <c r="U163" i="7"/>
  <c r="AZ163" i="7"/>
  <c r="AT391" i="6"/>
  <c r="AT434" i="6"/>
  <c r="Y44" i="7"/>
  <c r="AU405" i="6"/>
  <c r="V173" i="7"/>
  <c r="BA173" i="7"/>
  <c r="S123" i="7"/>
  <c r="AX123" i="7"/>
  <c r="U28" i="7"/>
  <c r="AZ28" i="7"/>
  <c r="R33" i="7"/>
  <c r="AW33" i="7"/>
  <c r="S31" i="7"/>
  <c r="AX31" i="7"/>
  <c r="Y157" i="7"/>
  <c r="AV6" i="7"/>
  <c r="Q6" i="7"/>
  <c r="P185" i="7"/>
  <c r="AJ185" i="7"/>
  <c r="AK185" i="7" s="1"/>
  <c r="AM185" i="7"/>
  <c r="AU185" i="7"/>
  <c r="AX124" i="7"/>
  <c r="S124" i="7"/>
  <c r="S133" i="7"/>
  <c r="AX133" i="7"/>
  <c r="AX164" i="7"/>
  <c r="S164" i="7"/>
  <c r="BA176" i="7"/>
  <c r="V176" i="7"/>
  <c r="BD139" i="7"/>
  <c r="AW215" i="6"/>
  <c r="BH215" i="6" s="1"/>
  <c r="N215" i="7" s="1"/>
  <c r="AH157" i="20" s="1"/>
  <c r="AW277" i="6"/>
  <c r="BD277" i="6" s="1"/>
  <c r="J277" i="7" s="1"/>
  <c r="AW233" i="6"/>
  <c r="BB233" i="6" s="1"/>
  <c r="H233" i="7" s="1"/>
  <c r="U14" i="7"/>
  <c r="AZ14" i="7"/>
  <c r="AL99" i="7"/>
  <c r="AP99" i="7"/>
  <c r="V115" i="7"/>
  <c r="BA115" i="7"/>
  <c r="P162" i="7"/>
  <c r="AJ162" i="7"/>
  <c r="AK162" i="7" s="1"/>
  <c r="AU162" i="7"/>
  <c r="AM162" i="7"/>
  <c r="T9" i="7"/>
  <c r="AY9" i="7"/>
  <c r="P112" i="7"/>
  <c r="AM112" i="7"/>
  <c r="AU112" i="7"/>
  <c r="AJ112" i="7"/>
  <c r="AK112" i="7" s="1"/>
  <c r="V17" i="7"/>
  <c r="BA17" i="7"/>
  <c r="R137" i="7"/>
  <c r="AW137" i="7"/>
  <c r="U12" i="7"/>
  <c r="BD42" i="7"/>
  <c r="T46" i="7"/>
  <c r="AY46" i="7"/>
  <c r="AZ11" i="7"/>
  <c r="U11" i="7"/>
  <c r="AY134" i="7"/>
  <c r="T134" i="7"/>
  <c r="BD147" i="7"/>
  <c r="AV30" i="7"/>
  <c r="Q30" i="7"/>
  <c r="S36" i="7"/>
  <c r="AX36" i="7"/>
  <c r="AX26" i="7"/>
  <c r="S26" i="7"/>
  <c r="Y18" i="7"/>
  <c r="BD18" i="7"/>
  <c r="AX43" i="7"/>
  <c r="S43" i="7"/>
  <c r="AH46" i="20"/>
  <c r="Y47" i="7"/>
  <c r="BA45" i="7"/>
  <c r="V45" i="7"/>
  <c r="Q23" i="7"/>
  <c r="AV23" i="7"/>
  <c r="Q41" i="7"/>
  <c r="AV41" i="7"/>
  <c r="BF197" i="6"/>
  <c r="L197" i="7" s="1"/>
  <c r="BG197" i="6"/>
  <c r="M197" i="7" s="1"/>
  <c r="BD197" i="6"/>
  <c r="J197" i="7" s="1"/>
  <c r="BE197" i="7"/>
  <c r="BD197" i="7" s="1"/>
  <c r="BA197" i="6"/>
  <c r="G197" i="7" s="1"/>
  <c r="BE197" i="6"/>
  <c r="K197" i="7" s="1"/>
  <c r="BB197" i="6"/>
  <c r="H197" i="7" s="1"/>
  <c r="AZ197" i="6"/>
  <c r="F197" i="7" s="1"/>
  <c r="AY197" i="6"/>
  <c r="E197" i="7" s="1"/>
  <c r="BC197" i="6"/>
  <c r="I197" i="7" s="1"/>
  <c r="AZ126" i="7"/>
  <c r="U126" i="7"/>
  <c r="AX179" i="7"/>
  <c r="S179" i="7"/>
  <c r="AV13" i="7"/>
  <c r="Q13" i="7"/>
  <c r="S163" i="7"/>
  <c r="AX163" i="7"/>
  <c r="T112" i="7"/>
  <c r="AY112" i="7"/>
  <c r="AT424" i="6"/>
  <c r="AT414" i="6"/>
  <c r="AT415" i="6"/>
  <c r="AU395" i="6"/>
  <c r="AU399" i="6"/>
  <c r="AU421" i="6"/>
  <c r="AX173" i="7"/>
  <c r="AW173" i="7"/>
  <c r="AZ173" i="7"/>
  <c r="AU173" i="7"/>
  <c r="AY173" i="7"/>
  <c r="AM169" i="7"/>
  <c r="P169" i="7"/>
  <c r="AJ169" i="7"/>
  <c r="AK169" i="7" s="1"/>
  <c r="AU169" i="7"/>
  <c r="P123" i="7"/>
  <c r="AU123" i="7"/>
  <c r="AJ123" i="7"/>
  <c r="AK123" i="7" s="1"/>
  <c r="AM123" i="7"/>
  <c r="Q28" i="7"/>
  <c r="AV28" i="7"/>
  <c r="AY31" i="7"/>
  <c r="T31" i="7"/>
  <c r="U185" i="7"/>
  <c r="AZ185" i="7"/>
  <c r="AY124" i="7"/>
  <c r="T124" i="7"/>
  <c r="AJ133" i="7"/>
  <c r="AK133" i="7" s="1"/>
  <c r="P133" i="7"/>
  <c r="AM133" i="7"/>
  <c r="AU133" i="7"/>
  <c r="AW282" i="6"/>
  <c r="BH282" i="6" s="1"/>
  <c r="N282" i="7" s="1"/>
  <c r="Y282" i="7" s="1"/>
  <c r="AW256" i="6"/>
  <c r="BC256" i="6" s="1"/>
  <c r="I256" i="7" s="1"/>
  <c r="T256" i="7" s="1"/>
  <c r="AW276" i="6"/>
  <c r="BH276" i="6" s="1"/>
  <c r="N276" i="7" s="1"/>
  <c r="BF201" i="6"/>
  <c r="L201" i="7" s="1"/>
  <c r="BG201" i="6"/>
  <c r="M201" i="7" s="1"/>
  <c r="AW248" i="6"/>
  <c r="AZ248" i="6" s="1"/>
  <c r="F248" i="7" s="1"/>
  <c r="AW235" i="6"/>
  <c r="AY235" i="6" s="1"/>
  <c r="E235" i="7" s="1"/>
  <c r="AW268" i="6"/>
  <c r="BA268" i="6" s="1"/>
  <c r="G268" i="7" s="1"/>
  <c r="AX14" i="7"/>
  <c r="S14" i="7"/>
  <c r="V29" i="7"/>
  <c r="BA29" i="7"/>
  <c r="AV115" i="7"/>
  <c r="Q115" i="7"/>
  <c r="AX146" i="7"/>
  <c r="S146" i="7"/>
  <c r="BF191" i="6"/>
  <c r="L191" i="7" s="1"/>
  <c r="BG191" i="6"/>
  <c r="M191" i="7" s="1"/>
  <c r="BB191" i="6"/>
  <c r="H191" i="7" s="1"/>
  <c r="BD191" i="6"/>
  <c r="J191" i="7" s="1"/>
  <c r="BC191" i="6"/>
  <c r="I191" i="7" s="1"/>
  <c r="AY191" i="6"/>
  <c r="E191" i="7" s="1"/>
  <c r="BE191" i="6"/>
  <c r="K191" i="7" s="1"/>
  <c r="BE191" i="7"/>
  <c r="BA191" i="6"/>
  <c r="G191" i="7" s="1"/>
  <c r="R9" i="7"/>
  <c r="AW9" i="7"/>
  <c r="T164" i="7"/>
  <c r="AY164" i="7"/>
  <c r="AX17" i="7"/>
  <c r="S17" i="7"/>
  <c r="P25" i="7"/>
  <c r="AU25" i="7"/>
  <c r="AM25" i="7"/>
  <c r="AJ25" i="7"/>
  <c r="AK25" i="7" s="1"/>
  <c r="AX137" i="7"/>
  <c r="S137" i="7"/>
  <c r="R42" i="7"/>
  <c r="AW42" i="7"/>
  <c r="BA46" i="7"/>
  <c r="V46" i="7"/>
  <c r="P40" i="7"/>
  <c r="AM40" i="7"/>
  <c r="AU40" i="7"/>
  <c r="AJ40" i="7"/>
  <c r="AK40" i="7" s="1"/>
  <c r="Q11" i="7"/>
  <c r="AV11" i="7"/>
  <c r="Q134" i="7"/>
  <c r="AV134" i="7"/>
  <c r="V147" i="7"/>
  <c r="BA147" i="7"/>
  <c r="S48" i="7"/>
  <c r="AX48" i="7"/>
  <c r="V162" i="7"/>
  <c r="BA162" i="7"/>
  <c r="BD26" i="7"/>
  <c r="V43" i="7"/>
  <c r="BA43" i="7"/>
  <c r="AB42" i="20"/>
  <c r="U120" i="7"/>
  <c r="AZ120" i="7"/>
  <c r="Y113" i="7"/>
  <c r="BD113" i="7"/>
  <c r="AP76" i="7"/>
  <c r="AL76" i="7"/>
  <c r="S45" i="7"/>
  <c r="AX45" i="7"/>
  <c r="P23" i="7"/>
  <c r="AM23" i="7"/>
  <c r="AJ23" i="7"/>
  <c r="AK23" i="7" s="1"/>
  <c r="AU23" i="7"/>
  <c r="U41" i="7"/>
  <c r="AZ41" i="7"/>
  <c r="Y128" i="7"/>
  <c r="AX126" i="7"/>
  <c r="S126" i="7"/>
  <c r="T141" i="7"/>
  <c r="AY141" i="7"/>
  <c r="U179" i="7"/>
  <c r="AZ179" i="7"/>
  <c r="P13" i="7"/>
  <c r="AU13" i="7"/>
  <c r="AM13" i="7"/>
  <c r="AJ13" i="7"/>
  <c r="AP90" i="7"/>
  <c r="AL90" i="7"/>
  <c r="Y168" i="7"/>
  <c r="Y15" i="7"/>
  <c r="V163" i="7"/>
  <c r="BA163" i="7"/>
  <c r="U112" i="7"/>
  <c r="AZ112" i="7"/>
  <c r="AT426" i="6"/>
  <c r="AT430" i="6"/>
  <c r="AT432" i="6"/>
  <c r="AU410" i="6"/>
  <c r="AU415" i="6"/>
  <c r="AU422" i="6"/>
  <c r="AU407" i="6"/>
  <c r="T169" i="7"/>
  <c r="AY169" i="7"/>
  <c r="U123" i="7"/>
  <c r="AZ123" i="7"/>
  <c r="AX33" i="7"/>
  <c r="S33" i="7"/>
  <c r="Y38" i="7"/>
  <c r="U31" i="7"/>
  <c r="AZ31" i="7"/>
  <c r="AV10" i="7"/>
  <c r="Q10" i="7"/>
  <c r="V133" i="7"/>
  <c r="BA133" i="7"/>
  <c r="AZ164" i="7"/>
  <c r="U164" i="7"/>
  <c r="BG204" i="6"/>
  <c r="M204" i="7" s="1"/>
  <c r="BF204" i="6"/>
  <c r="L204" i="7" s="1"/>
  <c r="BB204" i="6"/>
  <c r="H204" i="7" s="1"/>
  <c r="BD204" i="6"/>
  <c r="J204" i="7" s="1"/>
  <c r="AZ204" i="6"/>
  <c r="F204" i="7" s="1"/>
  <c r="BE204" i="7"/>
  <c r="BD204" i="7" s="1"/>
  <c r="BC204" i="6"/>
  <c r="I204" i="7" s="1"/>
  <c r="BA204" i="6"/>
  <c r="G204" i="7" s="1"/>
  <c r="AY204" i="6"/>
  <c r="E204" i="7" s="1"/>
  <c r="BE204" i="6"/>
  <c r="K204" i="7" s="1"/>
  <c r="AW280" i="6"/>
  <c r="BH280" i="6" s="1"/>
  <c r="N280" i="7" s="1"/>
  <c r="AW238" i="6"/>
  <c r="AH42" i="20" s="1"/>
  <c r="AW222" i="6"/>
  <c r="BH222" i="6" s="1"/>
  <c r="N222" i="7" s="1"/>
  <c r="AJ538" i="6"/>
  <c r="AJ534" i="6"/>
  <c r="AJ518" i="6"/>
  <c r="AJ502" i="6"/>
  <c r="AJ533" i="6"/>
  <c r="AJ517" i="6"/>
  <c r="AJ501" i="6"/>
  <c r="AJ531" i="6"/>
  <c r="AJ515" i="6"/>
  <c r="AJ499" i="6"/>
  <c r="AJ543" i="6"/>
  <c r="AJ523" i="6"/>
  <c r="AJ504" i="6"/>
  <c r="AJ542" i="6"/>
  <c r="AJ522" i="6"/>
  <c r="AJ503" i="6"/>
  <c r="AJ541" i="6"/>
  <c r="AJ521" i="6"/>
  <c r="AJ500" i="6"/>
  <c r="AJ540" i="6"/>
  <c r="AJ520" i="6"/>
  <c r="AJ498" i="6"/>
  <c r="AJ539" i="6"/>
  <c r="AJ519" i="6"/>
  <c r="AJ497" i="6"/>
  <c r="AJ537" i="6"/>
  <c r="AJ516" i="6"/>
  <c r="AJ496" i="6"/>
  <c r="AJ536" i="6"/>
  <c r="AJ514" i="6"/>
  <c r="AJ495" i="6"/>
  <c r="AJ535" i="6"/>
  <c r="AJ513" i="6"/>
  <c r="AJ494" i="6"/>
  <c r="AJ532" i="6"/>
  <c r="AJ512" i="6"/>
  <c r="AJ493" i="6"/>
  <c r="AJ530" i="6"/>
  <c r="AJ511" i="6"/>
  <c r="AJ492" i="6"/>
  <c r="AJ528" i="6"/>
  <c r="AJ527" i="6"/>
  <c r="AJ508" i="6"/>
  <c r="AJ545" i="6"/>
  <c r="AJ544" i="6"/>
  <c r="AJ529" i="6"/>
  <c r="AJ526" i="6"/>
  <c r="AJ525" i="6"/>
  <c r="AJ524" i="6"/>
  <c r="AJ510" i="6"/>
  <c r="AJ509" i="6"/>
  <c r="AJ507" i="6"/>
  <c r="AJ506" i="6"/>
  <c r="AJ505" i="6"/>
  <c r="V14" i="7"/>
  <c r="BA14" i="7"/>
  <c r="R29" i="7"/>
  <c r="AW29" i="7"/>
  <c r="BD115" i="7"/>
  <c r="AY156" i="7"/>
  <c r="T156" i="7"/>
  <c r="AL101" i="7"/>
  <c r="AP101" i="7"/>
  <c r="AX9" i="7"/>
  <c r="S9" i="7"/>
  <c r="BD156" i="7"/>
  <c r="AZ156" i="7"/>
  <c r="AW156" i="7"/>
  <c r="AX156" i="7"/>
  <c r="AZ17" i="7"/>
  <c r="U17" i="7"/>
  <c r="AV25" i="7"/>
  <c r="Q25" i="7"/>
  <c r="AZ137" i="7"/>
  <c r="U137" i="7"/>
  <c r="Y119" i="7"/>
  <c r="AM119" i="7"/>
  <c r="AJ119" i="7"/>
  <c r="AK119" i="7" s="1"/>
  <c r="V42" i="7"/>
  <c r="BA42" i="7"/>
  <c r="P46" i="7"/>
  <c r="AU46" i="7"/>
  <c r="AJ46" i="7"/>
  <c r="AK46" i="7" s="1"/>
  <c r="AM46" i="7"/>
  <c r="V40" i="7"/>
  <c r="BA40" i="7"/>
  <c r="V134" i="7"/>
  <c r="BA134" i="7"/>
  <c r="AM147" i="7"/>
  <c r="AJ147" i="7"/>
  <c r="AK147" i="7" s="1"/>
  <c r="AU147" i="7"/>
  <c r="P147" i="7"/>
  <c r="R30" i="7"/>
  <c r="AW30" i="7"/>
  <c r="U36" i="7"/>
  <c r="AZ36" i="7"/>
  <c r="AP78" i="7"/>
  <c r="AL78" i="7"/>
  <c r="AV162" i="7"/>
  <c r="Q162" i="7"/>
  <c r="T26" i="7"/>
  <c r="AY26" i="7"/>
  <c r="AY43" i="7"/>
  <c r="T43" i="7"/>
  <c r="T120" i="7"/>
  <c r="AY120" i="7"/>
  <c r="S23" i="7"/>
  <c r="AX23" i="7"/>
  <c r="AU41" i="7"/>
  <c r="AJ41" i="7"/>
  <c r="AK41" i="7" s="1"/>
  <c r="P41" i="7"/>
  <c r="AM41" i="7"/>
  <c r="BG194" i="6"/>
  <c r="M194" i="7" s="1"/>
  <c r="BF194" i="6"/>
  <c r="L194" i="7" s="1"/>
  <c r="BB194" i="6"/>
  <c r="H194" i="7" s="1"/>
  <c r="AY194" i="6"/>
  <c r="E194" i="7" s="1"/>
  <c r="BE194" i="6"/>
  <c r="K194" i="7" s="1"/>
  <c r="BD194" i="6"/>
  <c r="J194" i="7" s="1"/>
  <c r="AZ194" i="6"/>
  <c r="F194" i="7" s="1"/>
  <c r="BE194" i="7"/>
  <c r="BD194" i="7" s="1"/>
  <c r="BC194" i="6"/>
  <c r="I194" i="7" s="1"/>
  <c r="BA194" i="6"/>
  <c r="G194" i="7" s="1"/>
  <c r="AU126" i="7"/>
  <c r="P126" i="7"/>
  <c r="AM126" i="7"/>
  <c r="AJ126" i="7"/>
  <c r="AK126" i="7" s="1"/>
  <c r="BA141" i="7"/>
  <c r="V141" i="7"/>
  <c r="Y13" i="7"/>
  <c r="U8" i="7"/>
  <c r="AZ8" i="7"/>
  <c r="AX112" i="7"/>
  <c r="S112" i="7"/>
  <c r="BH208" i="6"/>
  <c r="N208" i="7" s="1"/>
  <c r="AT422" i="6"/>
  <c r="AT409" i="6"/>
  <c r="AT396" i="6"/>
  <c r="AU431" i="6"/>
  <c r="AU382" i="6"/>
  <c r="AU423" i="6"/>
  <c r="BA123" i="7"/>
  <c r="V123" i="7"/>
  <c r="AU28" i="7"/>
  <c r="AM28" i="7"/>
  <c r="P28" i="7"/>
  <c r="AJ28" i="7"/>
  <c r="AK28" i="7" s="1"/>
  <c r="T33" i="7"/>
  <c r="AY33" i="7"/>
  <c r="AW31" i="7"/>
  <c r="R31" i="7"/>
  <c r="S10" i="7"/>
  <c r="AX10" i="7"/>
  <c r="AW133" i="7"/>
  <c r="R133" i="7"/>
  <c r="Q156" i="7"/>
  <c r="AV156" i="7"/>
  <c r="BH192" i="6"/>
  <c r="N192" i="7" s="1"/>
  <c r="BE247" i="7"/>
  <c r="BC247" i="6"/>
  <c r="I247" i="7" s="1"/>
  <c r="T247" i="7" s="1"/>
  <c r="AU192" i="7"/>
  <c r="AV192" i="7"/>
  <c r="AS433" i="6"/>
  <c r="AP423" i="6"/>
  <c r="AL68" i="7"/>
  <c r="AZ247" i="6"/>
  <c r="F247" i="7" s="1"/>
  <c r="Q247" i="7" s="1"/>
  <c r="BB247" i="6"/>
  <c r="H247" i="7" s="1"/>
  <c r="BE247" i="6"/>
  <c r="K247" i="7" s="1"/>
  <c r="BD247" i="6"/>
  <c r="J247" i="7" s="1"/>
  <c r="AS400" i="6"/>
  <c r="AS425" i="6"/>
  <c r="AS392" i="6"/>
  <c r="AS434" i="6"/>
  <c r="AS418" i="6"/>
  <c r="BA247" i="6"/>
  <c r="G247" i="7" s="1"/>
  <c r="AS407" i="6"/>
  <c r="AS415" i="6"/>
  <c r="AS399" i="6"/>
  <c r="AS383" i="6"/>
  <c r="AY247" i="6"/>
  <c r="E247" i="7" s="1"/>
  <c r="AY208" i="7"/>
  <c r="BA252" i="6"/>
  <c r="G252" i="7" s="1"/>
  <c r="R252" i="7" s="1"/>
  <c r="BD252" i="6"/>
  <c r="J252" i="7" s="1"/>
  <c r="BC252" i="6"/>
  <c r="I252" i="7" s="1"/>
  <c r="AP411" i="6"/>
  <c r="AS419" i="6"/>
  <c r="AS413" i="6"/>
  <c r="AP407" i="6"/>
  <c r="AS388" i="6"/>
  <c r="AS394" i="6"/>
  <c r="AS412" i="6"/>
  <c r="AP409" i="6"/>
  <c r="AZ143" i="7"/>
  <c r="AS417" i="6"/>
  <c r="AS387" i="6"/>
  <c r="AS390" i="6"/>
  <c r="AP426" i="6"/>
  <c r="AS404" i="6"/>
  <c r="AP382" i="6"/>
  <c r="AS424" i="6"/>
  <c r="AS402" i="6"/>
  <c r="AS391" i="6"/>
  <c r="AP429" i="6"/>
  <c r="AS409" i="6"/>
  <c r="AS428" i="6"/>
  <c r="AP400" i="6"/>
  <c r="AP432" i="6"/>
  <c r="AS389" i="6"/>
  <c r="AP378" i="6"/>
  <c r="AP399" i="6"/>
  <c r="AS398" i="6"/>
  <c r="AP415" i="6"/>
  <c r="AP393" i="6"/>
  <c r="AS386" i="6"/>
  <c r="AP380" i="6"/>
  <c r="AS420" i="6"/>
  <c r="AS393" i="6"/>
  <c r="AS377" i="6"/>
  <c r="AS423" i="6"/>
  <c r="AS384" i="6"/>
  <c r="AP424" i="6"/>
  <c r="AP416" i="6"/>
  <c r="AP419" i="6"/>
  <c r="AP405" i="6"/>
  <c r="AS401" i="6"/>
  <c r="Q53" i="7"/>
  <c r="AS403" i="6"/>
  <c r="AS426" i="6"/>
  <c r="AS411" i="6"/>
  <c r="AP377" i="6"/>
  <c r="AP430" i="6"/>
  <c r="AP434" i="6"/>
  <c r="AS378" i="6"/>
  <c r="AP433" i="6"/>
  <c r="AS430" i="6"/>
  <c r="AR391" i="6"/>
  <c r="AR426" i="6"/>
  <c r="AP418" i="6"/>
  <c r="AP381" i="6"/>
  <c r="AP413" i="6"/>
  <c r="AZ184" i="7"/>
  <c r="AR394" i="6"/>
  <c r="AP428" i="6"/>
  <c r="AP387" i="6"/>
  <c r="AS410" i="6"/>
  <c r="AL80" i="7"/>
  <c r="AM378" i="6"/>
  <c r="AM408" i="6"/>
  <c r="AM434" i="6"/>
  <c r="AR411" i="6"/>
  <c r="AP431" i="6"/>
  <c r="AL69" i="7"/>
  <c r="AM402" i="6"/>
  <c r="AS396" i="6"/>
  <c r="AS380" i="6"/>
  <c r="AQ424" i="6"/>
  <c r="AQ383" i="6"/>
  <c r="AL96" i="7"/>
  <c r="AS382" i="6"/>
  <c r="AP384" i="6"/>
  <c r="AO399" i="6"/>
  <c r="AN401" i="6"/>
  <c r="AQ411" i="6"/>
  <c r="AL87" i="7"/>
  <c r="AZ151" i="7"/>
  <c r="BD184" i="7"/>
  <c r="AP408" i="6"/>
  <c r="W35" i="18"/>
  <c r="N39" i="18" s="1"/>
  <c r="L95" i="7" s="1"/>
  <c r="AP406" i="6"/>
  <c r="AO380" i="6"/>
  <c r="AS397" i="6"/>
  <c r="AP422" i="6"/>
  <c r="AP410" i="6"/>
  <c r="AP401" i="6"/>
  <c r="AZ142" i="7"/>
  <c r="AM427" i="6"/>
  <c r="AN399" i="6"/>
  <c r="AQ423" i="6"/>
  <c r="AQ388" i="6"/>
  <c r="AQ414" i="6"/>
  <c r="AM400" i="6"/>
  <c r="AR419" i="6"/>
  <c r="AO401" i="6"/>
  <c r="AS431" i="6"/>
  <c r="AR378" i="6"/>
  <c r="AR428" i="6"/>
  <c r="AN380" i="6"/>
  <c r="AQ391" i="6"/>
  <c r="AM418" i="6"/>
  <c r="AR400" i="6"/>
  <c r="AR424" i="6"/>
  <c r="AM410" i="6"/>
  <c r="AM426" i="6"/>
  <c r="AM394" i="6"/>
  <c r="AN394" i="6"/>
  <c r="AN430" i="6"/>
  <c r="AO427" i="6"/>
  <c r="AM428" i="6"/>
  <c r="AM430" i="6"/>
  <c r="AM424" i="6"/>
  <c r="AM406" i="6"/>
  <c r="AS406" i="6"/>
  <c r="AQ426" i="6"/>
  <c r="AO434" i="6"/>
  <c r="AM420" i="6"/>
  <c r="AS416" i="6"/>
  <c r="AP389" i="6"/>
  <c r="AN381" i="6"/>
  <c r="AQ432" i="6"/>
  <c r="AO395" i="6"/>
  <c r="AO379" i="6"/>
  <c r="AS432" i="6"/>
  <c r="AN419" i="6"/>
  <c r="AN424" i="6"/>
  <c r="AQ405" i="6"/>
  <c r="AQ407" i="6"/>
  <c r="AQ433" i="6"/>
  <c r="AO411" i="6"/>
  <c r="AO431" i="6"/>
  <c r="AO377" i="6"/>
  <c r="AO404" i="6"/>
  <c r="AS427" i="6"/>
  <c r="AP397" i="6"/>
  <c r="AP388" i="6"/>
  <c r="AN392" i="6"/>
  <c r="AN397" i="6"/>
  <c r="AN417" i="6"/>
  <c r="AQ387" i="6"/>
  <c r="AQ427" i="6"/>
  <c r="AQ431" i="6"/>
  <c r="AO413" i="6"/>
  <c r="AO402" i="6"/>
  <c r="AO386" i="6"/>
  <c r="AP391" i="6"/>
  <c r="AN393" i="6"/>
  <c r="AN416" i="6"/>
  <c r="AQ386" i="6"/>
  <c r="AM425" i="6"/>
  <c r="AS381" i="6"/>
  <c r="AP403" i="6"/>
  <c r="AP412" i="6"/>
  <c r="AP392" i="6"/>
  <c r="Y201" i="7"/>
  <c r="Y199" i="7"/>
  <c r="AY135" i="7"/>
  <c r="T135" i="7"/>
  <c r="AB508" i="6"/>
  <c r="AB503" i="6"/>
  <c r="AB493" i="6"/>
  <c r="AB541" i="6"/>
  <c r="AB504" i="6"/>
  <c r="AB536" i="6"/>
  <c r="AB544" i="6"/>
  <c r="AB509" i="6"/>
  <c r="AB495" i="6"/>
  <c r="AB494" i="6"/>
  <c r="AB529" i="6"/>
  <c r="AB505" i="6"/>
  <c r="AB498" i="6"/>
  <c r="AB510" i="6"/>
  <c r="AB497" i="6"/>
  <c r="AB526" i="6"/>
  <c r="AB537" i="6"/>
  <c r="AB535" i="6"/>
  <c r="AB522" i="6"/>
  <c r="AB532" i="6"/>
  <c r="AB513" i="6"/>
  <c r="AB511" i="6"/>
  <c r="AB545" i="6"/>
  <c r="AB507" i="6"/>
  <c r="AB528" i="6"/>
  <c r="AB499" i="6"/>
  <c r="AB515" i="6"/>
  <c r="AB519" i="6"/>
  <c r="AB492" i="6"/>
  <c r="AB542" i="6"/>
  <c r="AB514" i="6"/>
  <c r="AB506" i="6"/>
  <c r="AB525" i="6"/>
  <c r="AB516" i="6"/>
  <c r="AB517" i="6"/>
  <c r="AB521" i="6"/>
  <c r="AB500" i="6"/>
  <c r="AB512" i="6"/>
  <c r="AB538" i="6"/>
  <c r="AB530" i="6"/>
  <c r="AB524" i="6"/>
  <c r="AB531" i="6"/>
  <c r="AB533" i="6"/>
  <c r="AB523" i="6"/>
  <c r="AB527" i="6"/>
  <c r="AB543" i="6"/>
  <c r="AB496" i="6"/>
  <c r="AB534" i="6"/>
  <c r="AB502" i="6"/>
  <c r="AB518" i="6"/>
  <c r="AB539" i="6"/>
  <c r="AB540" i="6"/>
  <c r="AB501" i="6"/>
  <c r="AB520" i="6"/>
  <c r="AN386" i="6"/>
  <c r="AN427" i="6"/>
  <c r="AQ399" i="6"/>
  <c r="V153" i="7"/>
  <c r="BA153" i="7"/>
  <c r="Q142" i="7"/>
  <c r="AV142" i="7"/>
  <c r="AO387" i="6"/>
  <c r="AO383" i="6"/>
  <c r="AB491" i="6"/>
  <c r="AB476" i="6"/>
  <c r="AB478" i="6"/>
  <c r="AB461" i="6"/>
  <c r="AB466" i="6"/>
  <c r="AB470" i="6"/>
  <c r="AB456" i="6"/>
  <c r="AB486" i="6"/>
  <c r="AB488" i="6"/>
  <c r="AB455" i="6"/>
  <c r="AB465" i="6"/>
  <c r="AB467" i="6"/>
  <c r="AB469" i="6"/>
  <c r="AB487" i="6"/>
  <c r="AB473" i="6"/>
  <c r="AB477" i="6"/>
  <c r="AB441" i="6"/>
  <c r="AB474" i="6"/>
  <c r="AB463" i="6"/>
  <c r="AB490" i="6"/>
  <c r="AB448" i="6"/>
  <c r="AB443" i="6"/>
  <c r="AB482" i="6"/>
  <c r="AB436" i="6"/>
  <c r="AB485" i="6"/>
  <c r="AB447" i="6"/>
  <c r="AB481" i="6"/>
  <c r="AB483" i="6"/>
  <c r="AB479" i="6"/>
  <c r="AB452" i="6"/>
  <c r="AB444" i="6"/>
  <c r="AB446" i="6"/>
  <c r="AB472" i="6"/>
  <c r="AB459" i="6"/>
  <c r="AB471" i="6"/>
  <c r="AB468" i="6"/>
  <c r="AB450" i="6"/>
  <c r="AB489" i="6"/>
  <c r="AB484" i="6"/>
  <c r="AB438" i="6"/>
  <c r="AB445" i="6"/>
  <c r="AB454" i="6"/>
  <c r="AB435" i="6"/>
  <c r="AB437" i="6"/>
  <c r="AB439" i="6"/>
  <c r="AB475" i="6"/>
  <c r="AB460" i="6"/>
  <c r="AB462" i="6"/>
  <c r="AB457" i="6"/>
  <c r="AB440" i="6"/>
  <c r="AB442" i="6"/>
  <c r="AB480" i="6"/>
  <c r="AB458" i="6"/>
  <c r="AB464" i="6"/>
  <c r="AB449" i="6"/>
  <c r="AB451" i="6"/>
  <c r="AB453" i="6"/>
  <c r="AW172" i="7"/>
  <c r="R172" i="7"/>
  <c r="AV343" i="6"/>
  <c r="Z343" i="6"/>
  <c r="AV329" i="6"/>
  <c r="Z329" i="6"/>
  <c r="AV356" i="6"/>
  <c r="Z356" i="6"/>
  <c r="AV332" i="6"/>
  <c r="Z332" i="6"/>
  <c r="AV302" i="6"/>
  <c r="Z302" i="6"/>
  <c r="AW151" i="7"/>
  <c r="R151" i="7"/>
  <c r="R159" i="7"/>
  <c r="AW159" i="7"/>
  <c r="V522" i="6"/>
  <c r="V545" i="6"/>
  <c r="V533" i="6"/>
  <c r="V536" i="6"/>
  <c r="V525" i="6"/>
  <c r="V543" i="6"/>
  <c r="V516" i="6"/>
  <c r="V511" i="6"/>
  <c r="V503" i="6"/>
  <c r="V494" i="6"/>
  <c r="V544" i="6"/>
  <c r="V507" i="6"/>
  <c r="V538" i="6"/>
  <c r="V515" i="6"/>
  <c r="V519" i="6"/>
  <c r="V506" i="6"/>
  <c r="V532" i="6"/>
  <c r="V498" i="6"/>
  <c r="V502" i="6"/>
  <c r="V527" i="6"/>
  <c r="V526" i="6"/>
  <c r="V510" i="6"/>
  <c r="V493" i="6"/>
  <c r="V523" i="6"/>
  <c r="V529" i="6"/>
  <c r="V531" i="6"/>
  <c r="V535" i="6"/>
  <c r="V539" i="6"/>
  <c r="V514" i="6"/>
  <c r="V534" i="6"/>
  <c r="V518" i="6"/>
  <c r="V542" i="6"/>
  <c r="V509" i="6"/>
  <c r="V496" i="6"/>
  <c r="V501" i="6"/>
  <c r="V505" i="6"/>
  <c r="V499" i="6"/>
  <c r="V492" i="6"/>
  <c r="V504" i="6"/>
  <c r="V508" i="6"/>
  <c r="V530" i="6"/>
  <c r="V541" i="6"/>
  <c r="V497" i="6"/>
  <c r="V512" i="6"/>
  <c r="V521" i="6"/>
  <c r="V524" i="6"/>
  <c r="V517" i="6"/>
  <c r="V520" i="6"/>
  <c r="V513" i="6"/>
  <c r="V500" i="6"/>
  <c r="V495" i="6"/>
  <c r="V540" i="6"/>
  <c r="V528" i="6"/>
  <c r="V537" i="6"/>
  <c r="S111" i="7"/>
  <c r="AX111" i="7"/>
  <c r="AR408" i="6"/>
  <c r="T131" i="7"/>
  <c r="AY131" i="7"/>
  <c r="R158" i="7"/>
  <c r="AW158" i="7"/>
  <c r="S135" i="7"/>
  <c r="AN377" i="6"/>
  <c r="R153" i="7"/>
  <c r="AW153" i="7"/>
  <c r="R142" i="7"/>
  <c r="AW142" i="7"/>
  <c r="AP58" i="7"/>
  <c r="AL58" i="7"/>
  <c r="U172" i="7"/>
  <c r="Z314" i="6"/>
  <c r="AV314" i="6"/>
  <c r="AV339" i="6"/>
  <c r="Z339" i="6"/>
  <c r="AV317" i="6"/>
  <c r="Z317" i="6"/>
  <c r="AV338" i="6"/>
  <c r="Z338" i="6"/>
  <c r="AV366" i="6"/>
  <c r="Z366" i="6"/>
  <c r="AX151" i="7"/>
  <c r="S151" i="7"/>
  <c r="Q159" i="7"/>
  <c r="AV159" i="7"/>
  <c r="BD201" i="6"/>
  <c r="J201" i="7" s="1"/>
  <c r="BE201" i="7"/>
  <c r="BC201" i="6"/>
  <c r="I201" i="7" s="1"/>
  <c r="AY201" i="6"/>
  <c r="E201" i="7" s="1"/>
  <c r="BB201" i="6"/>
  <c r="H201" i="7" s="1"/>
  <c r="AZ201" i="6"/>
  <c r="F201" i="7" s="1"/>
  <c r="BE201" i="6"/>
  <c r="K201" i="7" s="1"/>
  <c r="BA201" i="6"/>
  <c r="G201" i="7" s="1"/>
  <c r="S167" i="7"/>
  <c r="AX167" i="7"/>
  <c r="Y113" i="3"/>
  <c r="Y111" i="3"/>
  <c r="AZ111" i="7"/>
  <c r="U111" i="7"/>
  <c r="AR425" i="6"/>
  <c r="AF511" i="6"/>
  <c r="AF500" i="6"/>
  <c r="AF517" i="6"/>
  <c r="AF544" i="6"/>
  <c r="AF494" i="6"/>
  <c r="AF516" i="6"/>
  <c r="AF492" i="6"/>
  <c r="AF521" i="6"/>
  <c r="AF504" i="6"/>
  <c r="AF527" i="6"/>
  <c r="AF545" i="6"/>
  <c r="AF520" i="6"/>
  <c r="AF509" i="6"/>
  <c r="AF498" i="6"/>
  <c r="AF532" i="6"/>
  <c r="AF510" i="6"/>
  <c r="AF533" i="6"/>
  <c r="AF508" i="6"/>
  <c r="AF526" i="6"/>
  <c r="AF501" i="6"/>
  <c r="AF536" i="6"/>
  <c r="AF503" i="6"/>
  <c r="AF537" i="6"/>
  <c r="AF505" i="6"/>
  <c r="AF525" i="6"/>
  <c r="AF543" i="6"/>
  <c r="AF499" i="6"/>
  <c r="AF539" i="6"/>
  <c r="AF496" i="6"/>
  <c r="AF514" i="6"/>
  <c r="AF502" i="6"/>
  <c r="AF493" i="6"/>
  <c r="AF506" i="6"/>
  <c r="AF524" i="6"/>
  <c r="AF542" i="6"/>
  <c r="AF529" i="6"/>
  <c r="AF541" i="6"/>
  <c r="AF519" i="6"/>
  <c r="AF507" i="6"/>
  <c r="AF512" i="6"/>
  <c r="AF497" i="6"/>
  <c r="AF515" i="6"/>
  <c r="AF522" i="6"/>
  <c r="AF530" i="6"/>
  <c r="AF518" i="6"/>
  <c r="AF495" i="6"/>
  <c r="AF540" i="6"/>
  <c r="AF523" i="6"/>
  <c r="AF528" i="6"/>
  <c r="AF535" i="6"/>
  <c r="AF531" i="6"/>
  <c r="AF538" i="6"/>
  <c r="AF513" i="6"/>
  <c r="AF534" i="6"/>
  <c r="S131" i="7"/>
  <c r="AX131" i="7"/>
  <c r="AX158" i="7"/>
  <c r="S158" i="7"/>
  <c r="AU153" i="7"/>
  <c r="P153" i="7"/>
  <c r="AM153" i="7"/>
  <c r="AJ153" i="7"/>
  <c r="AY142" i="7"/>
  <c r="T142" i="7"/>
  <c r="P130" i="7"/>
  <c r="AU130" i="7"/>
  <c r="AJ130" i="7"/>
  <c r="AM130" i="7"/>
  <c r="AV375" i="6"/>
  <c r="Z375" i="6"/>
  <c r="AV364" i="6"/>
  <c r="Z364" i="6"/>
  <c r="AV297" i="6"/>
  <c r="Z297" i="6"/>
  <c r="AV315" i="6"/>
  <c r="Z315" i="6"/>
  <c r="AV290" i="6"/>
  <c r="Z290" i="6"/>
  <c r="V151" i="7"/>
  <c r="BA151" i="7"/>
  <c r="AM159" i="7"/>
  <c r="P159" i="7"/>
  <c r="AU159" i="7"/>
  <c r="AJ159" i="7"/>
  <c r="AK159" i="7" s="1"/>
  <c r="U511" i="6"/>
  <c r="U521" i="6"/>
  <c r="U498" i="6"/>
  <c r="U496" i="6"/>
  <c r="U545" i="6"/>
  <c r="U500" i="6"/>
  <c r="U493" i="6"/>
  <c r="U508" i="6"/>
  <c r="U530" i="6"/>
  <c r="U532" i="6"/>
  <c r="U517" i="6"/>
  <c r="U527" i="6"/>
  <c r="U538" i="6"/>
  <c r="U502" i="6"/>
  <c r="U518" i="6"/>
  <c r="U512" i="6"/>
  <c r="U537" i="6"/>
  <c r="U536" i="6"/>
  <c r="U509" i="6"/>
  <c r="U510" i="6"/>
  <c r="U499" i="6"/>
  <c r="U526" i="6"/>
  <c r="U533" i="6"/>
  <c r="U543" i="6"/>
  <c r="U507" i="6"/>
  <c r="U494" i="6"/>
  <c r="U534" i="6"/>
  <c r="U528" i="6"/>
  <c r="U515" i="6"/>
  <c r="U506" i="6"/>
  <c r="U525" i="6"/>
  <c r="U522" i="6"/>
  <c r="U516" i="6"/>
  <c r="U503" i="6"/>
  <c r="U497" i="6"/>
  <c r="U540" i="6"/>
  <c r="U504" i="6"/>
  <c r="U544" i="6"/>
  <c r="U523" i="6"/>
  <c r="U541" i="6"/>
  <c r="U524" i="6"/>
  <c r="U539" i="6"/>
  <c r="U519" i="6"/>
  <c r="U505" i="6"/>
  <c r="U513" i="6"/>
  <c r="U520" i="6"/>
  <c r="U529" i="6"/>
  <c r="U531" i="6"/>
  <c r="U495" i="6"/>
  <c r="U514" i="6"/>
  <c r="U542" i="6"/>
  <c r="U535" i="6"/>
  <c r="U492" i="6"/>
  <c r="U501" i="6"/>
  <c r="T175" i="7"/>
  <c r="AY175" i="7"/>
  <c r="AR395" i="6"/>
  <c r="T512" i="6"/>
  <c r="T545" i="6"/>
  <c r="T501" i="6"/>
  <c r="T511" i="6"/>
  <c r="T522" i="6"/>
  <c r="T530" i="6"/>
  <c r="T502" i="6"/>
  <c r="T535" i="6"/>
  <c r="T543" i="6"/>
  <c r="T540" i="6"/>
  <c r="T542" i="6"/>
  <c r="T496" i="6"/>
  <c r="T528" i="6"/>
  <c r="T537" i="6"/>
  <c r="T493" i="6"/>
  <c r="T536" i="6"/>
  <c r="T538" i="6"/>
  <c r="T499" i="6"/>
  <c r="T517" i="6"/>
  <c r="T506" i="6"/>
  <c r="T497" i="6"/>
  <c r="T500" i="6"/>
  <c r="T518" i="6"/>
  <c r="T544" i="6"/>
  <c r="T494" i="6"/>
  <c r="T509" i="6"/>
  <c r="T492" i="6"/>
  <c r="T507" i="6"/>
  <c r="T533" i="6"/>
  <c r="T513" i="6"/>
  <c r="T515" i="6"/>
  <c r="T534" i="6"/>
  <c r="T498" i="6"/>
  <c r="T516" i="6"/>
  <c r="T525" i="6"/>
  <c r="T508" i="6"/>
  <c r="T510" i="6"/>
  <c r="T503" i="6"/>
  <c r="T505" i="6"/>
  <c r="T523" i="6"/>
  <c r="T504" i="6"/>
  <c r="T529" i="6"/>
  <c r="T531" i="6"/>
  <c r="T541" i="6"/>
  <c r="T514" i="6"/>
  <c r="T532" i="6"/>
  <c r="T519" i="6"/>
  <c r="T524" i="6"/>
  <c r="T526" i="6"/>
  <c r="T520" i="6"/>
  <c r="T527" i="6"/>
  <c r="T521" i="6"/>
  <c r="T539" i="6"/>
  <c r="T495" i="6"/>
  <c r="V143" i="7"/>
  <c r="BA143" i="7"/>
  <c r="AN413" i="6"/>
  <c r="AE493" i="6"/>
  <c r="AE533" i="6"/>
  <c r="AE500" i="6"/>
  <c r="AE534" i="6"/>
  <c r="AE528" i="6"/>
  <c r="AE494" i="6"/>
  <c r="AE525" i="6"/>
  <c r="AE538" i="6"/>
  <c r="AE543" i="6"/>
  <c r="AE509" i="6"/>
  <c r="AE503" i="6"/>
  <c r="AE537" i="6"/>
  <c r="AE513" i="6"/>
  <c r="AE530" i="6"/>
  <c r="AE492" i="6"/>
  <c r="AE516" i="6"/>
  <c r="AE523" i="6"/>
  <c r="AE531" i="6"/>
  <c r="AE535" i="6"/>
  <c r="AE510" i="6"/>
  <c r="AE502" i="6"/>
  <c r="AE541" i="6"/>
  <c r="AE544" i="6"/>
  <c r="AE497" i="6"/>
  <c r="AE542" i="6"/>
  <c r="AE536" i="6"/>
  <c r="AE519" i="6"/>
  <c r="AE507" i="6"/>
  <c r="AE529" i="6"/>
  <c r="AE505" i="6"/>
  <c r="AE498" i="6"/>
  <c r="AE532" i="6"/>
  <c r="AE539" i="6"/>
  <c r="AE501" i="6"/>
  <c r="AE508" i="6"/>
  <c r="AE526" i="6"/>
  <c r="AE499" i="6"/>
  <c r="AE496" i="6"/>
  <c r="AE495" i="6"/>
  <c r="AE504" i="6"/>
  <c r="AE506" i="6"/>
  <c r="AE514" i="6"/>
  <c r="AE520" i="6"/>
  <c r="AE511" i="6"/>
  <c r="AE524" i="6"/>
  <c r="AE518" i="6"/>
  <c r="AE517" i="6"/>
  <c r="AE540" i="6"/>
  <c r="AE515" i="6"/>
  <c r="AE512" i="6"/>
  <c r="AE527" i="6"/>
  <c r="AE545" i="6"/>
  <c r="AE522" i="6"/>
  <c r="AE521" i="6"/>
  <c r="AQ402" i="6"/>
  <c r="AQ385" i="6"/>
  <c r="AQ430" i="6"/>
  <c r="T153" i="7"/>
  <c r="AY153" i="7"/>
  <c r="AM142" i="7"/>
  <c r="P142" i="7"/>
  <c r="AJ142" i="7"/>
  <c r="AK142" i="7" s="1"/>
  <c r="AU142" i="7"/>
  <c r="AO429" i="6"/>
  <c r="AV130" i="7"/>
  <c r="Q130" i="7"/>
  <c r="AV358" i="6"/>
  <c r="Z358" i="6"/>
  <c r="AV325" i="6"/>
  <c r="Z325" i="6"/>
  <c r="AV376" i="6"/>
  <c r="Z376" i="6"/>
  <c r="AV353" i="6"/>
  <c r="Z353" i="6"/>
  <c r="AV293" i="6"/>
  <c r="Z293" i="6"/>
  <c r="AP68" i="7"/>
  <c r="AM414" i="6"/>
  <c r="AM393" i="6"/>
  <c r="AM422" i="6"/>
  <c r="AM388" i="6"/>
  <c r="BD202" i="6"/>
  <c r="J202" i="7" s="1"/>
  <c r="BE202" i="7"/>
  <c r="AZ202" i="6"/>
  <c r="F202" i="7" s="1"/>
  <c r="BB202" i="6"/>
  <c r="H202" i="7" s="1"/>
  <c r="AY202" i="6"/>
  <c r="E202" i="7" s="1"/>
  <c r="BC202" i="6"/>
  <c r="I202" i="7" s="1"/>
  <c r="BE202" i="6"/>
  <c r="K202" i="7" s="1"/>
  <c r="BA202" i="6"/>
  <c r="G202" i="7" s="1"/>
  <c r="V159" i="7"/>
  <c r="BA159" i="7"/>
  <c r="AG514" i="6"/>
  <c r="AG532" i="6"/>
  <c r="AG517" i="6"/>
  <c r="AG492" i="6"/>
  <c r="AG506" i="6"/>
  <c r="AG520" i="6"/>
  <c r="AG519" i="6"/>
  <c r="AG537" i="6"/>
  <c r="AG509" i="6"/>
  <c r="AG497" i="6"/>
  <c r="AG499" i="6"/>
  <c r="AG533" i="6"/>
  <c r="AG513" i="6"/>
  <c r="AG515" i="6"/>
  <c r="AG508" i="6"/>
  <c r="AG544" i="6"/>
  <c r="AG494" i="6"/>
  <c r="AG523" i="6"/>
  <c r="AG512" i="6"/>
  <c r="AG524" i="6"/>
  <c r="AG505" i="6"/>
  <c r="AG531" i="6"/>
  <c r="AG510" i="6"/>
  <c r="AG527" i="6"/>
  <c r="AG529" i="6"/>
  <c r="AG534" i="6"/>
  <c r="AG528" i="6"/>
  <c r="AG542" i="6"/>
  <c r="AG507" i="6"/>
  <c r="AG511" i="6"/>
  <c r="AG518" i="6"/>
  <c r="AG498" i="6"/>
  <c r="AG539" i="6"/>
  <c r="AG526" i="6"/>
  <c r="AG501" i="6"/>
  <c r="AG503" i="6"/>
  <c r="AG504" i="6"/>
  <c r="AG543" i="6"/>
  <c r="AG493" i="6"/>
  <c r="AG530" i="6"/>
  <c r="AG536" i="6"/>
  <c r="AG538" i="6"/>
  <c r="AG525" i="6"/>
  <c r="AG535" i="6"/>
  <c r="AG496" i="6"/>
  <c r="AG500" i="6"/>
  <c r="AG541" i="6"/>
  <c r="AG516" i="6"/>
  <c r="AG522" i="6"/>
  <c r="AG540" i="6"/>
  <c r="AG495" i="6"/>
  <c r="AG521" i="6"/>
  <c r="AG545" i="6"/>
  <c r="AG502" i="6"/>
  <c r="S175" i="7"/>
  <c r="AX175" i="7"/>
  <c r="AP79" i="7"/>
  <c r="AL79" i="7"/>
  <c r="V111" i="7"/>
  <c r="BA111" i="7"/>
  <c r="AR396" i="6"/>
  <c r="AR413" i="6"/>
  <c r="AR390" i="6"/>
  <c r="AP383" i="6"/>
  <c r="U131" i="7"/>
  <c r="AZ131" i="7"/>
  <c r="Q481" i="6"/>
  <c r="Q451" i="6"/>
  <c r="Q483" i="6"/>
  <c r="Q455" i="6"/>
  <c r="Q477" i="6"/>
  <c r="Q444" i="6"/>
  <c r="Q486" i="6"/>
  <c r="Q456" i="6"/>
  <c r="Q488" i="6"/>
  <c r="Q439" i="6"/>
  <c r="Q487" i="6"/>
  <c r="Q450" i="6"/>
  <c r="Q437" i="6"/>
  <c r="Q446" i="6"/>
  <c r="Q436" i="6"/>
  <c r="Q476" i="6"/>
  <c r="Q463" i="6"/>
  <c r="Q443" i="6"/>
  <c r="Q465" i="6"/>
  <c r="Q459" i="6"/>
  <c r="Q464" i="6"/>
  <c r="Q480" i="6"/>
  <c r="Q472" i="6"/>
  <c r="Q489" i="6"/>
  <c r="Q458" i="6"/>
  <c r="Q491" i="6"/>
  <c r="Q440" i="6"/>
  <c r="Q484" i="6"/>
  <c r="Q447" i="6"/>
  <c r="Q448" i="6"/>
  <c r="Q438" i="6"/>
  <c r="Q462" i="6"/>
  <c r="Q490" i="6"/>
  <c r="Q457" i="6"/>
  <c r="Q474" i="6"/>
  <c r="Q475" i="6"/>
  <c r="Q453" i="6"/>
  <c r="Q466" i="6"/>
  <c r="Q445" i="6"/>
  <c r="Q467" i="6"/>
  <c r="Q471" i="6"/>
  <c r="Q479" i="6"/>
  <c r="Q452" i="6"/>
  <c r="Q442" i="6"/>
  <c r="Q482" i="6"/>
  <c r="Q478" i="6"/>
  <c r="Q469" i="6"/>
  <c r="Q461" i="6"/>
  <c r="Q435" i="6"/>
  <c r="Q449" i="6"/>
  <c r="Q468" i="6"/>
  <c r="Q473" i="6"/>
  <c r="Q460" i="6"/>
  <c r="Q441" i="6"/>
  <c r="Q454" i="6"/>
  <c r="Q485" i="6"/>
  <c r="Q470" i="6"/>
  <c r="S143" i="7"/>
  <c r="AX143" i="7"/>
  <c r="AP80" i="7"/>
  <c r="AN402" i="6"/>
  <c r="AN432" i="6"/>
  <c r="AN391" i="6"/>
  <c r="S494" i="6"/>
  <c r="S501" i="6"/>
  <c r="S535" i="6"/>
  <c r="S545" i="6"/>
  <c r="S495" i="6"/>
  <c r="S522" i="6"/>
  <c r="S493" i="6"/>
  <c r="S534" i="6"/>
  <c r="S505" i="6"/>
  <c r="S516" i="6"/>
  <c r="S517" i="6"/>
  <c r="S528" i="6"/>
  <c r="S510" i="6"/>
  <c r="S511" i="6"/>
  <c r="S538" i="6"/>
  <c r="S499" i="6"/>
  <c r="S504" i="6"/>
  <c r="S521" i="6"/>
  <c r="S509" i="6"/>
  <c r="S533" i="6"/>
  <c r="S544" i="6"/>
  <c r="S532" i="6"/>
  <c r="S527" i="6"/>
  <c r="S492" i="6"/>
  <c r="S526" i="6"/>
  <c r="S520" i="6"/>
  <c r="S537" i="6"/>
  <c r="S513" i="6"/>
  <c r="S515" i="6"/>
  <c r="S503" i="6"/>
  <c r="S498" i="6"/>
  <c r="S523" i="6"/>
  <c r="S525" i="6"/>
  <c r="S543" i="6"/>
  <c r="S508" i="6"/>
  <c r="S530" i="6"/>
  <c r="S502" i="6"/>
  <c r="S536" i="6"/>
  <c r="S514" i="6"/>
  <c r="S540" i="6"/>
  <c r="S542" i="6"/>
  <c r="S519" i="6"/>
  <c r="S497" i="6"/>
  <c r="S529" i="6"/>
  <c r="S531" i="6"/>
  <c r="S496" i="6"/>
  <c r="S524" i="6"/>
  <c r="S539" i="6"/>
  <c r="S541" i="6"/>
  <c r="S506" i="6"/>
  <c r="S507" i="6"/>
  <c r="S500" i="6"/>
  <c r="S518" i="6"/>
  <c r="S512" i="6"/>
  <c r="AQ415" i="6"/>
  <c r="AQ408" i="6"/>
  <c r="AQ429" i="6"/>
  <c r="AQ428" i="6"/>
  <c r="S142" i="7"/>
  <c r="AX142" i="7"/>
  <c r="AO388" i="6"/>
  <c r="AO425" i="6"/>
  <c r="AO394" i="6"/>
  <c r="AO378" i="6"/>
  <c r="AX130" i="7"/>
  <c r="S130" i="7"/>
  <c r="AV301" i="6"/>
  <c r="Z301" i="6"/>
  <c r="AV372" i="6"/>
  <c r="Z372" i="6"/>
  <c r="AV288" i="6"/>
  <c r="Z288" i="6"/>
  <c r="Z371" i="6"/>
  <c r="AV371" i="6"/>
  <c r="Z328" i="6"/>
  <c r="AV328" i="6"/>
  <c r="AV344" i="6"/>
  <c r="Z344" i="6"/>
  <c r="U151" i="7"/>
  <c r="AW117" i="7"/>
  <c r="R117" i="7"/>
  <c r="AM390" i="6"/>
  <c r="AM404" i="6"/>
  <c r="U159" i="7"/>
  <c r="AZ159" i="7"/>
  <c r="U175" i="7"/>
  <c r="AZ175" i="7"/>
  <c r="AS385" i="6"/>
  <c r="AS422" i="6"/>
  <c r="R111" i="7"/>
  <c r="AW111" i="7"/>
  <c r="AR392" i="6"/>
  <c r="P131" i="7"/>
  <c r="AJ131" i="7"/>
  <c r="AK131" i="7" s="1"/>
  <c r="AU131" i="7"/>
  <c r="AM131" i="7"/>
  <c r="AC468" i="6"/>
  <c r="AC491" i="6"/>
  <c r="AC440" i="6"/>
  <c r="AC444" i="6"/>
  <c r="AC454" i="6"/>
  <c r="AC479" i="6"/>
  <c r="AC435" i="6"/>
  <c r="AC469" i="6"/>
  <c r="AC446" i="6"/>
  <c r="AC487" i="6"/>
  <c r="AC471" i="6"/>
  <c r="AC458" i="6"/>
  <c r="AC484" i="6"/>
  <c r="AC456" i="6"/>
  <c r="AC439" i="6"/>
  <c r="AC462" i="6"/>
  <c r="AC485" i="6"/>
  <c r="AC464" i="6"/>
  <c r="AC467" i="6"/>
  <c r="AC449" i="6"/>
  <c r="AC490" i="6"/>
  <c r="AC451" i="6"/>
  <c r="AC465" i="6"/>
  <c r="AC472" i="6"/>
  <c r="AC461" i="6"/>
  <c r="AC463" i="6"/>
  <c r="AC452" i="6"/>
  <c r="AC448" i="6"/>
  <c r="AC480" i="6"/>
  <c r="AC466" i="6"/>
  <c r="AC483" i="6"/>
  <c r="AC473" i="6"/>
  <c r="AC442" i="6"/>
  <c r="AC474" i="6"/>
  <c r="AC445" i="6"/>
  <c r="AC488" i="6"/>
  <c r="AC481" i="6"/>
  <c r="AC477" i="6"/>
  <c r="AC470" i="6"/>
  <c r="AC457" i="6"/>
  <c r="AC482" i="6"/>
  <c r="AC447" i="6"/>
  <c r="AC437" i="6"/>
  <c r="AC475" i="6"/>
  <c r="AC460" i="6"/>
  <c r="AC486" i="6"/>
  <c r="AC489" i="6"/>
  <c r="AC438" i="6"/>
  <c r="AC441" i="6"/>
  <c r="AC478" i="6"/>
  <c r="AC436" i="6"/>
  <c r="AC459" i="6"/>
  <c r="AC450" i="6"/>
  <c r="AC443" i="6"/>
  <c r="AC453" i="6"/>
  <c r="AC455" i="6"/>
  <c r="AC476" i="6"/>
  <c r="R143" i="7"/>
  <c r="AW143" i="7"/>
  <c r="AQ64" i="7"/>
  <c r="AN385" i="6"/>
  <c r="AN411" i="6"/>
  <c r="AN395" i="6"/>
  <c r="AQ397" i="6"/>
  <c r="AQ381" i="6"/>
  <c r="AQ382" i="6"/>
  <c r="AQ425" i="6"/>
  <c r="V142" i="7"/>
  <c r="BA142" i="7"/>
  <c r="AO410" i="6"/>
  <c r="AO381" i="6"/>
  <c r="AO392" i="6"/>
  <c r="AO422" i="6"/>
  <c r="V130" i="7"/>
  <c r="BA130" i="7"/>
  <c r="Z324" i="6"/>
  <c r="AV324" i="6"/>
  <c r="AV292" i="6"/>
  <c r="Z292" i="6"/>
  <c r="AV346" i="6"/>
  <c r="Z346" i="6"/>
  <c r="AV305" i="6"/>
  <c r="Z305" i="6"/>
  <c r="AV311" i="6"/>
  <c r="Z311" i="6"/>
  <c r="AV287" i="6"/>
  <c r="Z287" i="6"/>
  <c r="T117" i="7"/>
  <c r="AY117" i="7"/>
  <c r="AM386" i="6"/>
  <c r="AM432" i="6"/>
  <c r="AM416" i="6"/>
  <c r="T159" i="7"/>
  <c r="AY159" i="7"/>
  <c r="V175" i="7"/>
  <c r="BA175" i="7"/>
  <c r="AS429" i="6"/>
  <c r="AS395" i="6"/>
  <c r="AS414" i="6"/>
  <c r="Q527" i="6"/>
  <c r="Q535" i="6"/>
  <c r="Q495" i="6"/>
  <c r="Q528" i="6"/>
  <c r="Q500" i="6"/>
  <c r="Q518" i="6"/>
  <c r="Q538" i="6"/>
  <c r="Q494" i="6"/>
  <c r="Q499" i="6"/>
  <c r="Q509" i="6"/>
  <c r="Q507" i="6"/>
  <c r="Q515" i="6"/>
  <c r="Q544" i="6"/>
  <c r="Q493" i="6"/>
  <c r="Q534" i="6"/>
  <c r="Q492" i="6"/>
  <c r="Q516" i="6"/>
  <c r="Q543" i="6"/>
  <c r="Q498" i="6"/>
  <c r="Q510" i="6"/>
  <c r="Q519" i="6"/>
  <c r="Q501" i="6"/>
  <c r="Q513" i="6"/>
  <c r="Q504" i="6"/>
  <c r="Q545" i="6"/>
  <c r="Q511" i="6"/>
  <c r="Q523" i="6"/>
  <c r="Q503" i="6"/>
  <c r="Q496" i="6"/>
  <c r="Q514" i="6"/>
  <c r="Q532" i="6"/>
  <c r="Q497" i="6"/>
  <c r="Q506" i="6"/>
  <c r="Q524" i="6"/>
  <c r="Q526" i="6"/>
  <c r="Q520" i="6"/>
  <c r="Q512" i="6"/>
  <c r="Q517" i="6"/>
  <c r="Q539" i="6"/>
  <c r="Q525" i="6"/>
  <c r="Q529" i="6"/>
  <c r="Q531" i="6"/>
  <c r="Q537" i="6"/>
  <c r="Q541" i="6"/>
  <c r="Q505" i="6"/>
  <c r="Q530" i="6"/>
  <c r="Q502" i="6"/>
  <c r="Q536" i="6"/>
  <c r="Q522" i="6"/>
  <c r="Q540" i="6"/>
  <c r="Q542" i="6"/>
  <c r="Q508" i="6"/>
  <c r="Q533" i="6"/>
  <c r="Q521" i="6"/>
  <c r="AR420" i="6"/>
  <c r="AR410" i="6"/>
  <c r="AR393" i="6"/>
  <c r="AP402" i="6"/>
  <c r="T143" i="7"/>
  <c r="AY143" i="7"/>
  <c r="BA184" i="7"/>
  <c r="V184" i="7"/>
  <c r="AL74" i="7"/>
  <c r="AN423" i="6"/>
  <c r="AN407" i="6"/>
  <c r="AN421" i="6"/>
  <c r="AQ395" i="6"/>
  <c r="AQ379" i="6"/>
  <c r="AQ377" i="6"/>
  <c r="AQ378" i="6"/>
  <c r="AO397" i="6"/>
  <c r="AO393" i="6"/>
  <c r="AO420" i="6"/>
  <c r="AO396" i="6"/>
  <c r="U130" i="7"/>
  <c r="AZ130" i="7"/>
  <c r="AV363" i="6"/>
  <c r="Z363" i="6"/>
  <c r="AV303" i="6"/>
  <c r="Z303" i="6"/>
  <c r="AV331" i="6"/>
  <c r="Z331" i="6"/>
  <c r="AV295" i="6"/>
  <c r="Z295" i="6"/>
  <c r="AV340" i="6"/>
  <c r="Z340" i="6"/>
  <c r="AV299" i="6"/>
  <c r="Z299" i="6"/>
  <c r="V117" i="7"/>
  <c r="BA117" i="7"/>
  <c r="AM396" i="6"/>
  <c r="AM377" i="6"/>
  <c r="AM384" i="6"/>
  <c r="BE188" i="6"/>
  <c r="K188" i="7" s="1"/>
  <c r="BE188" i="7"/>
  <c r="BB188" i="6"/>
  <c r="H188" i="7" s="1"/>
  <c r="BD188" i="6"/>
  <c r="J188" i="7" s="1"/>
  <c r="AZ188" i="6"/>
  <c r="F188" i="7" s="1"/>
  <c r="BC188" i="6"/>
  <c r="I188" i="7" s="1"/>
  <c r="BA188" i="6"/>
  <c r="G188" i="7" s="1"/>
  <c r="AY188" i="6"/>
  <c r="E188" i="7" s="1"/>
  <c r="AM175" i="7"/>
  <c r="P175" i="7"/>
  <c r="AU175" i="7"/>
  <c r="AJ175" i="7"/>
  <c r="AK175" i="7" s="1"/>
  <c r="AC501" i="6"/>
  <c r="AC533" i="6"/>
  <c r="AC525" i="6"/>
  <c r="AC519" i="6"/>
  <c r="AC493" i="6"/>
  <c r="AC512" i="6"/>
  <c r="AC515" i="6"/>
  <c r="AC542" i="6"/>
  <c r="AC522" i="6"/>
  <c r="AC507" i="6"/>
  <c r="AC509" i="6"/>
  <c r="AC497" i="6"/>
  <c r="AC545" i="6"/>
  <c r="AC498" i="6"/>
  <c r="AC530" i="6"/>
  <c r="AC513" i="6"/>
  <c r="AC528" i="6"/>
  <c r="AC508" i="6"/>
  <c r="AC540" i="6"/>
  <c r="AC518" i="6"/>
  <c r="AC538" i="6"/>
  <c r="AC499" i="6"/>
  <c r="AC500" i="6"/>
  <c r="AC541" i="6"/>
  <c r="AC544" i="6"/>
  <c r="AC527" i="6"/>
  <c r="AC543" i="6"/>
  <c r="AC537" i="6"/>
  <c r="AC505" i="6"/>
  <c r="AC514" i="6"/>
  <c r="AC496" i="6"/>
  <c r="AC534" i="6"/>
  <c r="AC492" i="6"/>
  <c r="AC524" i="6"/>
  <c r="AC516" i="6"/>
  <c r="AC521" i="6"/>
  <c r="AC529" i="6"/>
  <c r="AC511" i="6"/>
  <c r="AC495" i="6"/>
  <c r="AC494" i="6"/>
  <c r="AC517" i="6"/>
  <c r="AC506" i="6"/>
  <c r="AC510" i="6"/>
  <c r="AC535" i="6"/>
  <c r="AC504" i="6"/>
  <c r="AC536" i="6"/>
  <c r="AC532" i="6"/>
  <c r="AC523" i="6"/>
  <c r="AC503" i="6"/>
  <c r="AC526" i="6"/>
  <c r="AC539" i="6"/>
  <c r="AC531" i="6"/>
  <c r="AC502" i="6"/>
  <c r="AC520" i="6"/>
  <c r="AR416" i="6"/>
  <c r="AR415" i="6"/>
  <c r="AR384" i="6"/>
  <c r="AJ165" i="7"/>
  <c r="AK165" i="7" s="1"/>
  <c r="P165" i="7"/>
  <c r="AU165" i="7"/>
  <c r="AM165" i="7"/>
  <c r="AP425" i="6"/>
  <c r="AP417" i="6"/>
  <c r="Q184" i="7"/>
  <c r="AV184" i="7"/>
  <c r="BD151" i="7"/>
  <c r="AQ61" i="7"/>
  <c r="AN379" i="6"/>
  <c r="AN389" i="6"/>
  <c r="AN398" i="6"/>
  <c r="AN403" i="6"/>
  <c r="AQ417" i="6"/>
  <c r="AQ401" i="6"/>
  <c r="AQ422" i="6"/>
  <c r="AQ406" i="6"/>
  <c r="U440" i="6"/>
  <c r="U449" i="6"/>
  <c r="U457" i="6"/>
  <c r="U479" i="6"/>
  <c r="U445" i="6"/>
  <c r="U450" i="6"/>
  <c r="U467" i="6"/>
  <c r="U448" i="6"/>
  <c r="U455" i="6"/>
  <c r="U476" i="6"/>
  <c r="U484" i="6"/>
  <c r="U472" i="6"/>
  <c r="U456" i="6"/>
  <c r="U465" i="6"/>
  <c r="U458" i="6"/>
  <c r="U443" i="6"/>
  <c r="U461" i="6"/>
  <c r="U466" i="6"/>
  <c r="U473" i="6"/>
  <c r="U483" i="6"/>
  <c r="U471" i="6"/>
  <c r="U478" i="6"/>
  <c r="U437" i="6"/>
  <c r="U452" i="6"/>
  <c r="U488" i="6"/>
  <c r="U481" i="6"/>
  <c r="U438" i="6"/>
  <c r="U490" i="6"/>
  <c r="U477" i="6"/>
  <c r="U482" i="6"/>
  <c r="U489" i="6"/>
  <c r="U459" i="6"/>
  <c r="U487" i="6"/>
  <c r="U442" i="6"/>
  <c r="U453" i="6"/>
  <c r="U469" i="6"/>
  <c r="U460" i="6"/>
  <c r="U435" i="6"/>
  <c r="U454" i="6"/>
  <c r="U470" i="6"/>
  <c r="U447" i="6"/>
  <c r="U436" i="6"/>
  <c r="U475" i="6"/>
  <c r="U464" i="6"/>
  <c r="U444" i="6"/>
  <c r="U485" i="6"/>
  <c r="U462" i="6"/>
  <c r="U441" i="6"/>
  <c r="U486" i="6"/>
  <c r="U463" i="6"/>
  <c r="U451" i="6"/>
  <c r="U491" i="6"/>
  <c r="U480" i="6"/>
  <c r="U468" i="6"/>
  <c r="U439" i="6"/>
  <c r="U474" i="6"/>
  <c r="U446" i="6"/>
  <c r="U142" i="7"/>
  <c r="AO409" i="6"/>
  <c r="AO403" i="6"/>
  <c r="AO421" i="6"/>
  <c r="AO417" i="6"/>
  <c r="R130" i="7"/>
  <c r="AW130" i="7"/>
  <c r="AV298" i="6"/>
  <c r="Z298" i="6"/>
  <c r="AV323" i="6"/>
  <c r="Z323" i="6"/>
  <c r="AV291" i="6"/>
  <c r="Z291" i="6"/>
  <c r="AV320" i="6"/>
  <c r="Z320" i="6"/>
  <c r="AV326" i="6"/>
  <c r="Z326" i="6"/>
  <c r="AV335" i="6"/>
  <c r="Z335" i="6"/>
  <c r="AU117" i="7"/>
  <c r="P117" i="7"/>
  <c r="AJ117" i="7"/>
  <c r="AK117" i="7" s="1"/>
  <c r="AM117" i="7"/>
  <c r="AM419" i="6"/>
  <c r="AM429" i="6"/>
  <c r="AM431" i="6"/>
  <c r="AW175" i="7"/>
  <c r="R175" i="7"/>
  <c r="Y420" i="6"/>
  <c r="Y423" i="6"/>
  <c r="Y377" i="6"/>
  <c r="Y403" i="6"/>
  <c r="Y407" i="6"/>
  <c r="Y411" i="6"/>
  <c r="Y402" i="6"/>
  <c r="Y382" i="6"/>
  <c r="Y391" i="6"/>
  <c r="Y419" i="6"/>
  <c r="Y399" i="6"/>
  <c r="Y406" i="6"/>
  <c r="Y395" i="6"/>
  <c r="Y396" i="6"/>
  <c r="Y414" i="6"/>
  <c r="Y431" i="6"/>
  <c r="Y432" i="6"/>
  <c r="Y418" i="6"/>
  <c r="Y397" i="6"/>
  <c r="Y400" i="6"/>
  <c r="Y389" i="6"/>
  <c r="Y384" i="6"/>
  <c r="Y426" i="6"/>
  <c r="Y381" i="6"/>
  <c r="Y380" i="6"/>
  <c r="Y427" i="6"/>
  <c r="Y392" i="6"/>
  <c r="Y433" i="6"/>
  <c r="Y394" i="6"/>
  <c r="Y409" i="6"/>
  <c r="Y408" i="6"/>
  <c r="Y390" i="6"/>
  <c r="Y387" i="6"/>
  <c r="Y428" i="6"/>
  <c r="Y417" i="6"/>
  <c r="Y401" i="6"/>
  <c r="Y386" i="6"/>
  <c r="Y388" i="6"/>
  <c r="Y379" i="6"/>
  <c r="Y378" i="6"/>
  <c r="Y383" i="6"/>
  <c r="Y404" i="6"/>
  <c r="Y415" i="6"/>
  <c r="Y410" i="6"/>
  <c r="Y412" i="6"/>
  <c r="Y405" i="6"/>
  <c r="Y413" i="6"/>
  <c r="Y416" i="6"/>
  <c r="Y424" i="6"/>
  <c r="Y430" i="6"/>
  <c r="Y422" i="6"/>
  <c r="Y385" i="6"/>
  <c r="Y393" i="6"/>
  <c r="Y434" i="6"/>
  <c r="Y398" i="6"/>
  <c r="Y429" i="6"/>
  <c r="Y421" i="6"/>
  <c r="Y425" i="6"/>
  <c r="AS405" i="6"/>
  <c r="AR385" i="6"/>
  <c r="AR407" i="6"/>
  <c r="AR379" i="6"/>
  <c r="AR402" i="6"/>
  <c r="T165" i="7"/>
  <c r="AY165" i="7"/>
  <c r="AP52" i="7"/>
  <c r="AL52" i="7"/>
  <c r="AV143" i="7"/>
  <c r="Q143" i="7"/>
  <c r="Y186" i="7"/>
  <c r="AU184" i="7"/>
  <c r="P184" i="7"/>
  <c r="AN405" i="6"/>
  <c r="AN414" i="6"/>
  <c r="AN384" i="6"/>
  <c r="AQ404" i="6"/>
  <c r="AG484" i="6"/>
  <c r="AG491" i="6"/>
  <c r="AG463" i="6"/>
  <c r="AG478" i="6"/>
  <c r="AG469" i="6"/>
  <c r="AG450" i="6"/>
  <c r="AG487" i="6"/>
  <c r="AG489" i="6"/>
  <c r="AG440" i="6"/>
  <c r="AG458" i="6"/>
  <c r="AG465" i="6"/>
  <c r="AG467" i="6"/>
  <c r="AG445" i="6"/>
  <c r="AG455" i="6"/>
  <c r="AG436" i="6"/>
  <c r="AG438" i="6"/>
  <c r="AG485" i="6"/>
  <c r="AG479" i="6"/>
  <c r="AG460" i="6"/>
  <c r="AG444" i="6"/>
  <c r="AG456" i="6"/>
  <c r="AG466" i="6"/>
  <c r="AG441" i="6"/>
  <c r="AG443" i="6"/>
  <c r="AG461" i="6"/>
  <c r="AG474" i="6"/>
  <c r="AG481" i="6"/>
  <c r="AG483" i="6"/>
  <c r="AG448" i="6"/>
  <c r="AG471" i="6"/>
  <c r="AG452" i="6"/>
  <c r="AG454" i="6"/>
  <c r="AG472" i="6"/>
  <c r="AG449" i="6"/>
  <c r="AG462" i="6"/>
  <c r="AG446" i="6"/>
  <c r="AG477" i="6"/>
  <c r="AG482" i="6"/>
  <c r="AG457" i="6"/>
  <c r="AG459" i="6"/>
  <c r="AG464" i="6"/>
  <c r="AG490" i="6"/>
  <c r="AG435" i="6"/>
  <c r="AG437" i="6"/>
  <c r="AG488" i="6"/>
  <c r="AG468" i="6"/>
  <c r="AG470" i="6"/>
  <c r="AG447" i="6"/>
  <c r="AG476" i="6"/>
  <c r="AG475" i="6"/>
  <c r="AG480" i="6"/>
  <c r="AG473" i="6"/>
  <c r="AG453" i="6"/>
  <c r="AG442" i="6"/>
  <c r="AG451" i="6"/>
  <c r="AG486" i="6"/>
  <c r="AG439" i="6"/>
  <c r="AO408" i="6"/>
  <c r="AO416" i="6"/>
  <c r="AO400" i="6"/>
  <c r="AY130" i="7"/>
  <c r="T130" i="7"/>
  <c r="AV359" i="6"/>
  <c r="Z359" i="6"/>
  <c r="Z351" i="6"/>
  <c r="AV351" i="6"/>
  <c r="AV321" i="6"/>
  <c r="Z321" i="6"/>
  <c r="Z304" i="6"/>
  <c r="AV304" i="6"/>
  <c r="AV345" i="6"/>
  <c r="Z345" i="6"/>
  <c r="AV360" i="6"/>
  <c r="Z360" i="6"/>
  <c r="Q117" i="7"/>
  <c r="AV117" i="7"/>
  <c r="AM409" i="6"/>
  <c r="AM387" i="6"/>
  <c r="AV175" i="7"/>
  <c r="Q175" i="7"/>
  <c r="AK427" i="6"/>
  <c r="AK383" i="6"/>
  <c r="AK377" i="6"/>
  <c r="AK430" i="6"/>
  <c r="AK422" i="6"/>
  <c r="AK431" i="6"/>
  <c r="AK396" i="6"/>
  <c r="AK389" i="6"/>
  <c r="AK425" i="6"/>
  <c r="AK419" i="6"/>
  <c r="AK414" i="6"/>
  <c r="AK388" i="6"/>
  <c r="AK395" i="6"/>
  <c r="AK434" i="6"/>
  <c r="AK405" i="6"/>
  <c r="AK413" i="6"/>
  <c r="AK415" i="6"/>
  <c r="AK411" i="6"/>
  <c r="AK399" i="6"/>
  <c r="AK428" i="6"/>
  <c r="AK429" i="6"/>
  <c r="AK380" i="6"/>
  <c r="AK390" i="6"/>
  <c r="AK433" i="6"/>
  <c r="AK421" i="6"/>
  <c r="AK398" i="6"/>
  <c r="AK423" i="6"/>
  <c r="AK384" i="6"/>
  <c r="AK403" i="6"/>
  <c r="AK386" i="6"/>
  <c r="AK402" i="6"/>
  <c r="AK378" i="6"/>
  <c r="AK426" i="6"/>
  <c r="AK406" i="6"/>
  <c r="AK394" i="6"/>
  <c r="AK418" i="6"/>
  <c r="AK382" i="6"/>
  <c r="AK420" i="6"/>
  <c r="AK416" i="6"/>
  <c r="AK410" i="6"/>
  <c r="AK432" i="6"/>
  <c r="AK407" i="6"/>
  <c r="AK397" i="6"/>
  <c r="AK385" i="6"/>
  <c r="AK408" i="6"/>
  <c r="AK417" i="6"/>
  <c r="AK404" i="6"/>
  <c r="AK400" i="6"/>
  <c r="AK379" i="6"/>
  <c r="AK391" i="6"/>
  <c r="AK381" i="6"/>
  <c r="AK409" i="6"/>
  <c r="AK392" i="6"/>
  <c r="AK401" i="6"/>
  <c r="AK393" i="6"/>
  <c r="AK424" i="6"/>
  <c r="AK387" i="6"/>
  <c r="AK412" i="6"/>
  <c r="AX154" i="7"/>
  <c r="S154" i="7"/>
  <c r="AR414" i="6"/>
  <c r="AR389" i="6"/>
  <c r="AR405" i="6"/>
  <c r="AR421" i="6"/>
  <c r="V165" i="7"/>
  <c r="BA165" i="7"/>
  <c r="AP395" i="6"/>
  <c r="AP421" i="6"/>
  <c r="AU143" i="7"/>
  <c r="AM143" i="7"/>
  <c r="AJ143" i="7"/>
  <c r="AK143" i="7" s="1"/>
  <c r="P143" i="7"/>
  <c r="AP110" i="7"/>
  <c r="AL110" i="7"/>
  <c r="BE186" i="7"/>
  <c r="BD186" i="7" s="1"/>
  <c r="BA186" i="6"/>
  <c r="G186" i="7" s="1"/>
  <c r="BC186" i="6"/>
  <c r="I186" i="7" s="1"/>
  <c r="AZ186" i="6"/>
  <c r="F186" i="7" s="1"/>
  <c r="AY186" i="6"/>
  <c r="E186" i="7" s="1"/>
  <c r="BD186" i="6"/>
  <c r="J186" i="7" s="1"/>
  <c r="BE186" i="6"/>
  <c r="K186" i="7" s="1"/>
  <c r="BB186" i="6"/>
  <c r="H186" i="7" s="1"/>
  <c r="R184" i="7"/>
  <c r="AW184" i="7"/>
  <c r="AP96" i="7"/>
  <c r="AN418" i="6"/>
  <c r="AN426" i="6"/>
  <c r="AN406" i="6"/>
  <c r="AN400" i="6"/>
  <c r="AQ398" i="6"/>
  <c r="AQ396" i="6"/>
  <c r="AQ380" i="6"/>
  <c r="AO432" i="6"/>
  <c r="AO390" i="6"/>
  <c r="AO414" i="6"/>
  <c r="AO398" i="6"/>
  <c r="AV316" i="6"/>
  <c r="Z316" i="6"/>
  <c r="AV342" i="6"/>
  <c r="Z342" i="6"/>
  <c r="AV348" i="6"/>
  <c r="Z348" i="6"/>
  <c r="AV333" i="6"/>
  <c r="Z333" i="6"/>
  <c r="AV310" i="6"/>
  <c r="Z310" i="6"/>
  <c r="AV349" i="6"/>
  <c r="Z349" i="6"/>
  <c r="AX117" i="7"/>
  <c r="S117" i="7"/>
  <c r="AM381" i="6"/>
  <c r="AM379" i="6"/>
  <c r="AM403" i="6"/>
  <c r="P154" i="7"/>
  <c r="AU154" i="7"/>
  <c r="AM154" i="7"/>
  <c r="AJ154" i="7"/>
  <c r="AR382" i="6"/>
  <c r="AR431" i="6"/>
  <c r="AR418" i="6"/>
  <c r="AR412" i="6"/>
  <c r="R165" i="7"/>
  <c r="AW165" i="7"/>
  <c r="AD444" i="6"/>
  <c r="AD475" i="6"/>
  <c r="AD447" i="6"/>
  <c r="AD436" i="6"/>
  <c r="AD438" i="6"/>
  <c r="AD437" i="6"/>
  <c r="AD479" i="6"/>
  <c r="AD452" i="6"/>
  <c r="AD453" i="6"/>
  <c r="AD478" i="6"/>
  <c r="AD450" i="6"/>
  <c r="AD460" i="6"/>
  <c r="AD456" i="6"/>
  <c r="AD458" i="6"/>
  <c r="AD454" i="6"/>
  <c r="AD491" i="6"/>
  <c r="AD467" i="6"/>
  <c r="AD435" i="6"/>
  <c r="AD477" i="6"/>
  <c r="AD461" i="6"/>
  <c r="AD476" i="6"/>
  <c r="AD448" i="6"/>
  <c r="AD466" i="6"/>
  <c r="AD470" i="6"/>
  <c r="AD472" i="6"/>
  <c r="AD474" i="6"/>
  <c r="AD443" i="6"/>
  <c r="AD465" i="6"/>
  <c r="AD487" i="6"/>
  <c r="AD451" i="6"/>
  <c r="AD473" i="6"/>
  <c r="AD457" i="6"/>
  <c r="AD441" i="6"/>
  <c r="AD483" i="6"/>
  <c r="AD446" i="6"/>
  <c r="AD464" i="6"/>
  <c r="AD482" i="6"/>
  <c r="AD468" i="6"/>
  <c r="AD486" i="6"/>
  <c r="AD488" i="6"/>
  <c r="AD490" i="6"/>
  <c r="AD489" i="6"/>
  <c r="AD459" i="6"/>
  <c r="AD485" i="6"/>
  <c r="AD449" i="6"/>
  <c r="AD445" i="6"/>
  <c r="AD455" i="6"/>
  <c r="AD439" i="6"/>
  <c r="AD469" i="6"/>
  <c r="AD484" i="6"/>
  <c r="AD462" i="6"/>
  <c r="AD480" i="6"/>
  <c r="AD481" i="6"/>
  <c r="AD471" i="6"/>
  <c r="AD440" i="6"/>
  <c r="AD442" i="6"/>
  <c r="AD463" i="6"/>
  <c r="U143" i="7"/>
  <c r="AX184" i="7"/>
  <c r="S184" i="7"/>
  <c r="R135" i="7"/>
  <c r="AW135" i="7"/>
  <c r="AN404" i="6"/>
  <c r="AN422" i="6"/>
  <c r="AN382" i="6"/>
  <c r="AN434" i="6"/>
  <c r="AQ412" i="6"/>
  <c r="AQ393" i="6"/>
  <c r="AQ394" i="6"/>
  <c r="AQ400" i="6"/>
  <c r="AO424" i="6"/>
  <c r="AO418" i="6"/>
  <c r="AO412" i="6"/>
  <c r="AO405" i="6"/>
  <c r="AZ172" i="7"/>
  <c r="AV373" i="6"/>
  <c r="Z373" i="6"/>
  <c r="AV350" i="6"/>
  <c r="Z350" i="6"/>
  <c r="AV354" i="6"/>
  <c r="Z354" i="6"/>
  <c r="AV313" i="6"/>
  <c r="Z313" i="6"/>
  <c r="AV318" i="6"/>
  <c r="Z318" i="6"/>
  <c r="AV296" i="6"/>
  <c r="Z296" i="6"/>
  <c r="AZ117" i="7"/>
  <c r="AM433" i="6"/>
  <c r="AM392" i="6"/>
  <c r="AM395" i="6"/>
  <c r="AM423" i="6"/>
  <c r="AY167" i="7"/>
  <c r="T167" i="7"/>
  <c r="Q154" i="7"/>
  <c r="AV154" i="7"/>
  <c r="AR388" i="6"/>
  <c r="AR429" i="6"/>
  <c r="AR387" i="6"/>
  <c r="AR399" i="6"/>
  <c r="AQ85" i="7"/>
  <c r="Q165" i="7"/>
  <c r="AV165" i="7"/>
  <c r="AP394" i="6"/>
  <c r="AP385" i="6"/>
  <c r="AP414" i="6"/>
  <c r="AP398" i="6"/>
  <c r="R452" i="6"/>
  <c r="R445" i="6"/>
  <c r="R451" i="6"/>
  <c r="R487" i="6"/>
  <c r="R489" i="6"/>
  <c r="R455" i="6"/>
  <c r="R439" i="6"/>
  <c r="R482" i="6"/>
  <c r="R465" i="6"/>
  <c r="R446" i="6"/>
  <c r="R464" i="6"/>
  <c r="R436" i="6"/>
  <c r="R468" i="6"/>
  <c r="R486" i="6"/>
  <c r="R488" i="6"/>
  <c r="R490" i="6"/>
  <c r="R471" i="6"/>
  <c r="R461" i="6"/>
  <c r="R467" i="6"/>
  <c r="R463" i="6"/>
  <c r="R485" i="6"/>
  <c r="R437" i="6"/>
  <c r="R479" i="6"/>
  <c r="R449" i="6"/>
  <c r="R484" i="6"/>
  <c r="R462" i="6"/>
  <c r="R480" i="6"/>
  <c r="R481" i="6"/>
  <c r="R453" i="6"/>
  <c r="R440" i="6"/>
  <c r="R442" i="6"/>
  <c r="R444" i="6"/>
  <c r="R477" i="6"/>
  <c r="R483" i="6"/>
  <c r="R438" i="6"/>
  <c r="R475" i="6"/>
  <c r="R459" i="6"/>
  <c r="R491" i="6"/>
  <c r="R478" i="6"/>
  <c r="R450" i="6"/>
  <c r="R460" i="6"/>
  <c r="R456" i="6"/>
  <c r="R458" i="6"/>
  <c r="R454" i="6"/>
  <c r="R435" i="6"/>
  <c r="R447" i="6"/>
  <c r="R473" i="6"/>
  <c r="R457" i="6"/>
  <c r="R441" i="6"/>
  <c r="R469" i="6"/>
  <c r="R476" i="6"/>
  <c r="R448" i="6"/>
  <c r="R466" i="6"/>
  <c r="R443" i="6"/>
  <c r="R470" i="6"/>
  <c r="R472" i="6"/>
  <c r="R474" i="6"/>
  <c r="AV135" i="7"/>
  <c r="Q135" i="7"/>
  <c r="AN420" i="6"/>
  <c r="AN429" i="6"/>
  <c r="AN410" i="6"/>
  <c r="AQ409" i="6"/>
  <c r="AQ421" i="6"/>
  <c r="V444" i="6"/>
  <c r="V448" i="6"/>
  <c r="V457" i="6"/>
  <c r="V474" i="6"/>
  <c r="V465" i="6"/>
  <c r="V439" i="6"/>
  <c r="V470" i="6"/>
  <c r="V467" i="6"/>
  <c r="V473" i="6"/>
  <c r="V466" i="6"/>
  <c r="V479" i="6"/>
  <c r="V468" i="6"/>
  <c r="V464" i="6"/>
  <c r="V489" i="6"/>
  <c r="V476" i="6"/>
  <c r="V455" i="6"/>
  <c r="V486" i="6"/>
  <c r="V438" i="6"/>
  <c r="V482" i="6"/>
  <c r="V449" i="6"/>
  <c r="V462" i="6"/>
  <c r="V480" i="6"/>
  <c r="V443" i="6"/>
  <c r="V490" i="6"/>
  <c r="V471" i="6"/>
  <c r="V440" i="6"/>
  <c r="V483" i="6"/>
  <c r="V452" i="6"/>
  <c r="V481" i="6"/>
  <c r="V456" i="6"/>
  <c r="V460" i="6"/>
  <c r="V461" i="6"/>
  <c r="V459" i="6"/>
  <c r="V445" i="6"/>
  <c r="V437" i="6"/>
  <c r="V487" i="6"/>
  <c r="V472" i="6"/>
  <c r="V485" i="6"/>
  <c r="V446" i="6"/>
  <c r="V484" i="6"/>
  <c r="V435" i="6"/>
  <c r="V488" i="6"/>
  <c r="V453" i="6"/>
  <c r="V477" i="6"/>
  <c r="V475" i="6"/>
  <c r="V442" i="6"/>
  <c r="V478" i="6"/>
  <c r="V441" i="6"/>
  <c r="V458" i="6"/>
  <c r="V447" i="6"/>
  <c r="V469" i="6"/>
  <c r="V454" i="6"/>
  <c r="V451" i="6"/>
  <c r="V436" i="6"/>
  <c r="V450" i="6"/>
  <c r="V463" i="6"/>
  <c r="V491" i="6"/>
  <c r="AO406" i="6"/>
  <c r="AO430" i="6"/>
  <c r="AO385" i="6"/>
  <c r="BA172" i="7"/>
  <c r="V172" i="7"/>
  <c r="AV322" i="6"/>
  <c r="Z322" i="6"/>
  <c r="AV330" i="6"/>
  <c r="Z330" i="6"/>
  <c r="AV355" i="6"/>
  <c r="Z355" i="6"/>
  <c r="AV309" i="6"/>
  <c r="Z309" i="6"/>
  <c r="AV365" i="6"/>
  <c r="Z365" i="6"/>
  <c r="AV368" i="6"/>
  <c r="Z368" i="6"/>
  <c r="U117" i="7"/>
  <c r="AM412" i="6"/>
  <c r="AM382" i="6"/>
  <c r="AM391" i="6"/>
  <c r="T462" i="6"/>
  <c r="T456" i="6"/>
  <c r="T466" i="6"/>
  <c r="T445" i="6"/>
  <c r="T479" i="6"/>
  <c r="T474" i="6"/>
  <c r="T485" i="6"/>
  <c r="T448" i="6"/>
  <c r="T473" i="6"/>
  <c r="T454" i="6"/>
  <c r="T472" i="6"/>
  <c r="T451" i="6"/>
  <c r="T478" i="6"/>
  <c r="T449" i="6"/>
  <c r="T482" i="6"/>
  <c r="T459" i="6"/>
  <c r="T461" i="6"/>
  <c r="T464" i="6"/>
  <c r="T490" i="6"/>
  <c r="T437" i="6"/>
  <c r="T439" i="6"/>
  <c r="T488" i="6"/>
  <c r="T489" i="6"/>
  <c r="T468" i="6"/>
  <c r="T470" i="6"/>
  <c r="T465" i="6"/>
  <c r="T443" i="6"/>
  <c r="T476" i="6"/>
  <c r="T477" i="6"/>
  <c r="T480" i="6"/>
  <c r="T467" i="6"/>
  <c r="T475" i="6"/>
  <c r="T455" i="6"/>
  <c r="T442" i="6"/>
  <c r="T483" i="6"/>
  <c r="T453" i="6"/>
  <c r="T486" i="6"/>
  <c r="T441" i="6"/>
  <c r="T436" i="6"/>
  <c r="T484" i="6"/>
  <c r="T447" i="6"/>
  <c r="T481" i="6"/>
  <c r="T452" i="6"/>
  <c r="T446" i="6"/>
  <c r="T471" i="6"/>
  <c r="T450" i="6"/>
  <c r="T444" i="6"/>
  <c r="T491" i="6"/>
  <c r="T440" i="6"/>
  <c r="T458" i="6"/>
  <c r="T460" i="6"/>
  <c r="T469" i="6"/>
  <c r="T463" i="6"/>
  <c r="T457" i="6"/>
  <c r="T438" i="6"/>
  <c r="T487" i="6"/>
  <c r="T435" i="6"/>
  <c r="U167" i="7"/>
  <c r="AZ167" i="7"/>
  <c r="AS421" i="6"/>
  <c r="V154" i="7"/>
  <c r="BA154" i="7"/>
  <c r="AR377" i="6"/>
  <c r="AR427" i="6"/>
  <c r="AR406" i="6"/>
  <c r="AR383" i="6"/>
  <c r="S165" i="7"/>
  <c r="AX165" i="7"/>
  <c r="BE199" i="6"/>
  <c r="K199" i="7" s="1"/>
  <c r="BE199" i="7"/>
  <c r="BD199" i="7" s="1"/>
  <c r="BC199" i="6"/>
  <c r="I199" i="7" s="1"/>
  <c r="AY199" i="6"/>
  <c r="E199" i="7" s="1"/>
  <c r="BA199" i="6"/>
  <c r="G199" i="7" s="1"/>
  <c r="BB199" i="6"/>
  <c r="H199" i="7" s="1"/>
  <c r="BD199" i="6"/>
  <c r="J199" i="7" s="1"/>
  <c r="AZ199" i="6"/>
  <c r="F199" i="7" s="1"/>
  <c r="AU158" i="7"/>
  <c r="P158" i="7"/>
  <c r="AJ158" i="7"/>
  <c r="AM158" i="7"/>
  <c r="AY184" i="7"/>
  <c r="T184" i="7"/>
  <c r="AL92" i="7"/>
  <c r="AP75" i="7"/>
  <c r="AL75" i="7"/>
  <c r="S478" i="6"/>
  <c r="S487" i="6"/>
  <c r="S481" i="6"/>
  <c r="S484" i="6"/>
  <c r="S469" i="6"/>
  <c r="S464" i="6"/>
  <c r="S489" i="6"/>
  <c r="S446" i="6"/>
  <c r="S470" i="6"/>
  <c r="S488" i="6"/>
  <c r="S482" i="6"/>
  <c r="S462" i="6"/>
  <c r="S463" i="6"/>
  <c r="S441" i="6"/>
  <c r="S490" i="6"/>
  <c r="S445" i="6"/>
  <c r="S479" i="6"/>
  <c r="S480" i="6"/>
  <c r="S435" i="6"/>
  <c r="S437" i="6"/>
  <c r="S477" i="6"/>
  <c r="S442" i="6"/>
  <c r="S443" i="6"/>
  <c r="S438" i="6"/>
  <c r="S455" i="6"/>
  <c r="S444" i="6"/>
  <c r="S451" i="6"/>
  <c r="S456" i="6"/>
  <c r="S449" i="6"/>
  <c r="S459" i="6"/>
  <c r="S485" i="6"/>
  <c r="S457" i="6"/>
  <c r="S452" i="6"/>
  <c r="S447" i="6"/>
  <c r="S450" i="6"/>
  <c r="S460" i="6"/>
  <c r="S486" i="6"/>
  <c r="S458" i="6"/>
  <c r="S467" i="6"/>
  <c r="S439" i="6"/>
  <c r="S466" i="6"/>
  <c r="S475" i="6"/>
  <c r="S440" i="6"/>
  <c r="S465" i="6"/>
  <c r="S468" i="6"/>
  <c r="S453" i="6"/>
  <c r="S471" i="6"/>
  <c r="S473" i="6"/>
  <c r="S476" i="6"/>
  <c r="S461" i="6"/>
  <c r="S448" i="6"/>
  <c r="S474" i="6"/>
  <c r="S483" i="6"/>
  <c r="S454" i="6"/>
  <c r="S472" i="6"/>
  <c r="S436" i="6"/>
  <c r="S491" i="6"/>
  <c r="AX135" i="7"/>
  <c r="AN396" i="6"/>
  <c r="AN425" i="6"/>
  <c r="AN433" i="6"/>
  <c r="AN431" i="6"/>
  <c r="AQ384" i="6"/>
  <c r="AQ420" i="6"/>
  <c r="AQ419" i="6"/>
  <c r="AQ403" i="6"/>
  <c r="AQ102" i="7"/>
  <c r="AH447" i="6"/>
  <c r="AH466" i="6"/>
  <c r="AH443" i="6"/>
  <c r="AH441" i="6"/>
  <c r="AH444" i="6"/>
  <c r="AH453" i="6"/>
  <c r="AH448" i="6"/>
  <c r="AH435" i="6"/>
  <c r="AH454" i="6"/>
  <c r="AH442" i="6"/>
  <c r="AH482" i="6"/>
  <c r="AH459" i="6"/>
  <c r="AH463" i="6"/>
  <c r="AH460" i="6"/>
  <c r="AH485" i="6"/>
  <c r="AH468" i="6"/>
  <c r="AH457" i="6"/>
  <c r="AH451" i="6"/>
  <c r="AH470" i="6"/>
  <c r="AH476" i="6"/>
  <c r="AH464" i="6"/>
  <c r="AH436" i="6"/>
  <c r="AH475" i="6"/>
  <c r="AH481" i="6"/>
  <c r="AH458" i="6"/>
  <c r="AH446" i="6"/>
  <c r="AH439" i="6"/>
  <c r="AH489" i="6"/>
  <c r="AH479" i="6"/>
  <c r="AH467" i="6"/>
  <c r="AH486" i="6"/>
  <c r="AH456" i="6"/>
  <c r="AH473" i="6"/>
  <c r="AH452" i="6"/>
  <c r="AH445" i="6"/>
  <c r="AH491" i="6"/>
  <c r="AH480" i="6"/>
  <c r="AH462" i="6"/>
  <c r="AH455" i="6"/>
  <c r="AH469" i="6"/>
  <c r="AH474" i="6"/>
  <c r="AH483" i="6"/>
  <c r="AH440" i="6"/>
  <c r="AH472" i="6"/>
  <c r="AH449" i="6"/>
  <c r="AH484" i="6"/>
  <c r="AH461" i="6"/>
  <c r="AH477" i="6"/>
  <c r="AH450" i="6"/>
  <c r="AH478" i="6"/>
  <c r="AH471" i="6"/>
  <c r="AH487" i="6"/>
  <c r="AH490" i="6"/>
  <c r="AH437" i="6"/>
  <c r="AH488" i="6"/>
  <c r="AH465" i="6"/>
  <c r="AH438" i="6"/>
  <c r="AO389" i="6"/>
  <c r="AO428" i="6"/>
  <c r="AO433" i="6"/>
  <c r="BD142" i="7"/>
  <c r="AV172" i="7"/>
  <c r="Q172" i="7"/>
  <c r="AV347" i="6"/>
  <c r="Z347" i="6"/>
  <c r="AV370" i="6"/>
  <c r="Z370" i="6"/>
  <c r="Z289" i="6"/>
  <c r="AV289" i="6"/>
  <c r="AV312" i="6"/>
  <c r="Z312" i="6"/>
  <c r="AV361" i="6"/>
  <c r="Z361" i="6"/>
  <c r="AV306" i="6"/>
  <c r="Z306" i="6"/>
  <c r="AM407" i="6"/>
  <c r="AM421" i="6"/>
  <c r="AM405" i="6"/>
  <c r="AM389" i="6"/>
  <c r="AF473" i="6"/>
  <c r="AF453" i="6"/>
  <c r="AF442" i="6"/>
  <c r="AF444" i="6"/>
  <c r="AF451" i="6"/>
  <c r="AF486" i="6"/>
  <c r="AF439" i="6"/>
  <c r="AF441" i="6"/>
  <c r="AF484" i="6"/>
  <c r="AF491" i="6"/>
  <c r="AF463" i="6"/>
  <c r="AF457" i="6"/>
  <c r="AF446" i="6"/>
  <c r="AF469" i="6"/>
  <c r="AF450" i="6"/>
  <c r="AF481" i="6"/>
  <c r="AF489" i="6"/>
  <c r="AF440" i="6"/>
  <c r="AF458" i="6"/>
  <c r="AF435" i="6"/>
  <c r="AF467" i="6"/>
  <c r="AF445" i="6"/>
  <c r="AF455" i="6"/>
  <c r="AF452" i="6"/>
  <c r="AF438" i="6"/>
  <c r="AF485" i="6"/>
  <c r="AF479" i="6"/>
  <c r="AF468" i="6"/>
  <c r="AF462" i="6"/>
  <c r="AF456" i="6"/>
  <c r="AF466" i="6"/>
  <c r="AF460" i="6"/>
  <c r="AF443" i="6"/>
  <c r="AF461" i="6"/>
  <c r="AF474" i="6"/>
  <c r="AF476" i="6"/>
  <c r="AF483" i="6"/>
  <c r="AF448" i="6"/>
  <c r="AF471" i="6"/>
  <c r="AF454" i="6"/>
  <c r="AF472" i="6"/>
  <c r="AF449" i="6"/>
  <c r="AF478" i="6"/>
  <c r="AF477" i="6"/>
  <c r="AF482" i="6"/>
  <c r="AF459" i="6"/>
  <c r="AF464" i="6"/>
  <c r="AF490" i="6"/>
  <c r="AF437" i="6"/>
  <c r="AF488" i="6"/>
  <c r="AF487" i="6"/>
  <c r="AF470" i="6"/>
  <c r="AF447" i="6"/>
  <c r="AF465" i="6"/>
  <c r="AF475" i="6"/>
  <c r="AF480" i="6"/>
  <c r="AF436" i="6"/>
  <c r="P167" i="7"/>
  <c r="AU167" i="7"/>
  <c r="AM167" i="7"/>
  <c r="AJ167" i="7"/>
  <c r="AK167" i="7" s="1"/>
  <c r="AY154" i="7"/>
  <c r="T154" i="7"/>
  <c r="AR417" i="6"/>
  <c r="AR409" i="6"/>
  <c r="AR404" i="6"/>
  <c r="AR430" i="6"/>
  <c r="AP427" i="6"/>
  <c r="AP379" i="6"/>
  <c r="AP404" i="6"/>
  <c r="AY158" i="7"/>
  <c r="T158" i="7"/>
  <c r="R545" i="6"/>
  <c r="R520" i="6"/>
  <c r="R496" i="6"/>
  <c r="R508" i="6"/>
  <c r="R499" i="6"/>
  <c r="R544" i="6"/>
  <c r="R532" i="6"/>
  <c r="R533" i="6"/>
  <c r="R514" i="6"/>
  <c r="R513" i="6"/>
  <c r="R542" i="6"/>
  <c r="R534" i="6"/>
  <c r="R524" i="6"/>
  <c r="R536" i="6"/>
  <c r="R506" i="6"/>
  <c r="R502" i="6"/>
  <c r="R505" i="6"/>
  <c r="R515" i="6"/>
  <c r="R495" i="6"/>
  <c r="R535" i="6"/>
  <c r="R541" i="6"/>
  <c r="R543" i="6"/>
  <c r="R540" i="6"/>
  <c r="R512" i="6"/>
  <c r="R527" i="6"/>
  <c r="R523" i="6"/>
  <c r="R518" i="6"/>
  <c r="R522" i="6"/>
  <c r="R531" i="6"/>
  <c r="R530" i="6"/>
  <c r="R493" i="6"/>
  <c r="R525" i="6"/>
  <c r="R519" i="6"/>
  <c r="R511" i="6"/>
  <c r="R497" i="6"/>
  <c r="R501" i="6"/>
  <c r="R521" i="6"/>
  <c r="R539" i="6"/>
  <c r="R510" i="6"/>
  <c r="R528" i="6"/>
  <c r="R503" i="6"/>
  <c r="R500" i="6"/>
  <c r="R504" i="6"/>
  <c r="R538" i="6"/>
  <c r="R494" i="6"/>
  <c r="R529" i="6"/>
  <c r="R509" i="6"/>
  <c r="R507" i="6"/>
  <c r="R492" i="6"/>
  <c r="R517" i="6"/>
  <c r="R537" i="6"/>
  <c r="R516" i="6"/>
  <c r="R526" i="6"/>
  <c r="R498" i="6"/>
  <c r="BD143" i="7"/>
  <c r="U184" i="7"/>
  <c r="BD135" i="7"/>
  <c r="AE463" i="6"/>
  <c r="AE451" i="6"/>
  <c r="AE480" i="6"/>
  <c r="AE441" i="6"/>
  <c r="AE457" i="6"/>
  <c r="AE491" i="6"/>
  <c r="AE474" i="6"/>
  <c r="AE462" i="6"/>
  <c r="AE468" i="6"/>
  <c r="AE440" i="6"/>
  <c r="AE485" i="6"/>
  <c r="AE478" i="6"/>
  <c r="AE467" i="6"/>
  <c r="AE450" i="6"/>
  <c r="AE479" i="6"/>
  <c r="AE445" i="6"/>
  <c r="AE490" i="6"/>
  <c r="AE473" i="6"/>
  <c r="AE456" i="6"/>
  <c r="AE455" i="6"/>
  <c r="AE438" i="6"/>
  <c r="AE483" i="6"/>
  <c r="AE466" i="6"/>
  <c r="AE449" i="6"/>
  <c r="AE461" i="6"/>
  <c r="AE444" i="6"/>
  <c r="AE489" i="6"/>
  <c r="AE472" i="6"/>
  <c r="AE471" i="6"/>
  <c r="AE439" i="6"/>
  <c r="AE454" i="6"/>
  <c r="AE437" i="6"/>
  <c r="AE482" i="6"/>
  <c r="AE464" i="6"/>
  <c r="AE465" i="6"/>
  <c r="AE477" i="6"/>
  <c r="AE460" i="6"/>
  <c r="AE488" i="6"/>
  <c r="AE459" i="6"/>
  <c r="AE442" i="6"/>
  <c r="AE487" i="6"/>
  <c r="AE435" i="6"/>
  <c r="AE470" i="6"/>
  <c r="AE453" i="6"/>
  <c r="AE436" i="6"/>
  <c r="AE443" i="6"/>
  <c r="AE481" i="6"/>
  <c r="AE448" i="6"/>
  <c r="AE476" i="6"/>
  <c r="AE484" i="6"/>
  <c r="AE475" i="6"/>
  <c r="AE458" i="6"/>
  <c r="AE447" i="6"/>
  <c r="AE446" i="6"/>
  <c r="AE486" i="6"/>
  <c r="AE469" i="6"/>
  <c r="AE452" i="6"/>
  <c r="U135" i="7"/>
  <c r="AZ135" i="7"/>
  <c r="AN412" i="6"/>
  <c r="AN378" i="6"/>
  <c r="AQ390" i="6"/>
  <c r="AQ410" i="6"/>
  <c r="AQ418" i="6"/>
  <c r="AP87" i="7"/>
  <c r="U153" i="7"/>
  <c r="AZ153" i="7"/>
  <c r="AO415" i="6"/>
  <c r="AO423" i="6"/>
  <c r="AO419" i="6"/>
  <c r="S172" i="7"/>
  <c r="AX172" i="7"/>
  <c r="AV307" i="6"/>
  <c r="Z307" i="6"/>
  <c r="AV341" i="6"/>
  <c r="Z341" i="6"/>
  <c r="AV294" i="6"/>
  <c r="Z294" i="6"/>
  <c r="AV334" i="6"/>
  <c r="Z334" i="6"/>
  <c r="AV300" i="6"/>
  <c r="Z300" i="6"/>
  <c r="Z337" i="6"/>
  <c r="AV337" i="6"/>
  <c r="AU151" i="7"/>
  <c r="P151" i="7"/>
  <c r="AJ151" i="7"/>
  <c r="AK151" i="7" s="1"/>
  <c r="AM151" i="7"/>
  <c r="AM397" i="6"/>
  <c r="AM401" i="6"/>
  <c r="AM385" i="6"/>
  <c r="AM415" i="6"/>
  <c r="V167" i="7"/>
  <c r="BA167" i="7"/>
  <c r="AW154" i="7"/>
  <c r="R154" i="7"/>
  <c r="P111" i="7"/>
  <c r="AU111" i="7"/>
  <c r="AM111" i="7"/>
  <c r="AJ111" i="7"/>
  <c r="AR381" i="6"/>
  <c r="AR422" i="6"/>
  <c r="AR433" i="6"/>
  <c r="AR432" i="6"/>
  <c r="AZ165" i="7"/>
  <c r="U165" i="7"/>
  <c r="AP386" i="6"/>
  <c r="AP390" i="6"/>
  <c r="Q131" i="7"/>
  <c r="AV131" i="7"/>
  <c r="AZ158" i="7"/>
  <c r="U158" i="7"/>
  <c r="AD506" i="6"/>
  <c r="AD521" i="6"/>
  <c r="AD502" i="6"/>
  <c r="AD507" i="6"/>
  <c r="AD525" i="6"/>
  <c r="AD514" i="6"/>
  <c r="AD495" i="6"/>
  <c r="AD531" i="6"/>
  <c r="AD499" i="6"/>
  <c r="AD511" i="6"/>
  <c r="AD515" i="6"/>
  <c r="AD510" i="6"/>
  <c r="AD512" i="6"/>
  <c r="AD537" i="6"/>
  <c r="AD540" i="6"/>
  <c r="AD504" i="6"/>
  <c r="AD522" i="6"/>
  <c r="AD530" i="6"/>
  <c r="AD494" i="6"/>
  <c r="AD523" i="6"/>
  <c r="AD541" i="6"/>
  <c r="AD493" i="6"/>
  <c r="AD518" i="6"/>
  <c r="AD497" i="6"/>
  <c r="AD519" i="6"/>
  <c r="AD503" i="6"/>
  <c r="AD534" i="6"/>
  <c r="AD526" i="6"/>
  <c r="AD528" i="6"/>
  <c r="AD500" i="6"/>
  <c r="AD520" i="6"/>
  <c r="AD538" i="6"/>
  <c r="AD529" i="6"/>
  <c r="AD539" i="6"/>
  <c r="AD509" i="6"/>
  <c r="AD492" i="6"/>
  <c r="AD517" i="6"/>
  <c r="AD535" i="6"/>
  <c r="AD516" i="6"/>
  <c r="AD542" i="6"/>
  <c r="AD544" i="6"/>
  <c r="AD545" i="6"/>
  <c r="AD536" i="6"/>
  <c r="AD527" i="6"/>
  <c r="AD508" i="6"/>
  <c r="AD505" i="6"/>
  <c r="AD501" i="6"/>
  <c r="AD532" i="6"/>
  <c r="AD533" i="6"/>
  <c r="AD498" i="6"/>
  <c r="AD513" i="6"/>
  <c r="AD496" i="6"/>
  <c r="AD543" i="6"/>
  <c r="AD524" i="6"/>
  <c r="V135" i="7"/>
  <c r="BA135" i="7"/>
  <c r="AN390" i="6"/>
  <c r="AN428" i="6"/>
  <c r="AN388" i="6"/>
  <c r="AN408" i="6"/>
  <c r="AQ434" i="6"/>
  <c r="AQ392" i="6"/>
  <c r="AQ416" i="6"/>
  <c r="AP59" i="7"/>
  <c r="AL59" i="7"/>
  <c r="AX153" i="7"/>
  <c r="S153" i="7"/>
  <c r="AO384" i="6"/>
  <c r="AO391" i="6"/>
  <c r="AU172" i="7"/>
  <c r="P172" i="7"/>
  <c r="AJ172" i="7"/>
  <c r="AK172" i="7" s="1"/>
  <c r="AM172" i="7"/>
  <c r="AV319" i="6"/>
  <c r="Z319" i="6"/>
  <c r="AV374" i="6"/>
  <c r="Z374" i="6"/>
  <c r="AV367" i="6"/>
  <c r="Z367" i="6"/>
  <c r="AV369" i="6"/>
  <c r="Z369" i="6"/>
  <c r="AV352" i="6"/>
  <c r="Z352" i="6"/>
  <c r="AV357" i="6"/>
  <c r="Z357" i="6"/>
  <c r="T151" i="7"/>
  <c r="AY151" i="7"/>
  <c r="BD172" i="7"/>
  <c r="AM411" i="6"/>
  <c r="AM399" i="6"/>
  <c r="AM383" i="6"/>
  <c r="R167" i="7"/>
  <c r="AW167" i="7"/>
  <c r="AZ154" i="7"/>
  <c r="AV111" i="7"/>
  <c r="Q111" i="7"/>
  <c r="AR403" i="6"/>
  <c r="AR398" i="6"/>
  <c r="AR401" i="6"/>
  <c r="AR434" i="6"/>
  <c r="AP56" i="7"/>
  <c r="AL56" i="7"/>
  <c r="AP420" i="6"/>
  <c r="V131" i="7"/>
  <c r="BA131" i="7"/>
  <c r="Q158" i="7"/>
  <c r="AV158" i="7"/>
  <c r="AU135" i="7"/>
  <c r="P135" i="7"/>
  <c r="P499" i="6"/>
  <c r="P517" i="6"/>
  <c r="P540" i="6"/>
  <c r="P509" i="6"/>
  <c r="P494" i="6"/>
  <c r="P511" i="6"/>
  <c r="P521" i="6"/>
  <c r="P518" i="6"/>
  <c r="P495" i="6"/>
  <c r="P535" i="6"/>
  <c r="P516" i="6"/>
  <c r="P504" i="6"/>
  <c r="P506" i="6"/>
  <c r="P536" i="6"/>
  <c r="P520" i="6"/>
  <c r="P515" i="6"/>
  <c r="P533" i="6"/>
  <c r="P537" i="6"/>
  <c r="P510" i="6"/>
  <c r="AM510" i="6" s="1"/>
  <c r="P543" i="6"/>
  <c r="AM543" i="6" s="1"/>
  <c r="P532" i="6"/>
  <c r="P527" i="6"/>
  <c r="P538" i="6"/>
  <c r="P544" i="6"/>
  <c r="P530" i="6"/>
  <c r="P514" i="6"/>
  <c r="P507" i="6"/>
  <c r="P531" i="6"/>
  <c r="P503" i="6"/>
  <c r="P493" i="6"/>
  <c r="P526" i="6"/>
  <c r="P513" i="6"/>
  <c r="P498" i="6"/>
  <c r="P497" i="6"/>
  <c r="P492" i="6"/>
  <c r="P523" i="6"/>
  <c r="P508" i="6"/>
  <c r="P519" i="6"/>
  <c r="P525" i="6"/>
  <c r="P501" i="6"/>
  <c r="P545" i="6"/>
  <c r="P522" i="6"/>
  <c r="AM522" i="6" s="1"/>
  <c r="P541" i="6"/>
  <c r="P542" i="6"/>
  <c r="AM542" i="6" s="1"/>
  <c r="P496" i="6"/>
  <c r="P539" i="6"/>
  <c r="P534" i="6"/>
  <c r="P529" i="6"/>
  <c r="P505" i="6"/>
  <c r="P502" i="6"/>
  <c r="P528" i="6"/>
  <c r="P512" i="6"/>
  <c r="P500" i="6"/>
  <c r="P524" i="6"/>
  <c r="AN409" i="6"/>
  <c r="AN383" i="6"/>
  <c r="AN387" i="6"/>
  <c r="AN415" i="6"/>
  <c r="AQ389" i="6"/>
  <c r="AQ413" i="6"/>
  <c r="Q153" i="7"/>
  <c r="AV153" i="7"/>
  <c r="AO382" i="6"/>
  <c r="AO407" i="6"/>
  <c r="AO426" i="6"/>
  <c r="P490" i="6"/>
  <c r="P473" i="6"/>
  <c r="P484" i="6"/>
  <c r="P470" i="6"/>
  <c r="P455" i="6"/>
  <c r="P447" i="6"/>
  <c r="P482" i="6"/>
  <c r="P440" i="6"/>
  <c r="P448" i="6"/>
  <c r="P450" i="6"/>
  <c r="P483" i="6"/>
  <c r="P478" i="6"/>
  <c r="P463" i="6"/>
  <c r="P489" i="6"/>
  <c r="P491" i="6"/>
  <c r="P471" i="6"/>
  <c r="P436" i="6"/>
  <c r="P449" i="6"/>
  <c r="P485" i="6"/>
  <c r="P464" i="6"/>
  <c r="P474" i="6"/>
  <c r="P458" i="6"/>
  <c r="P466" i="6"/>
  <c r="P465" i="6"/>
  <c r="P435" i="6"/>
  <c r="P437" i="6"/>
  <c r="P487" i="6"/>
  <c r="P443" i="6"/>
  <c r="P477" i="6"/>
  <c r="P480" i="6"/>
  <c r="P452" i="6"/>
  <c r="AM452" i="6" s="1"/>
  <c r="P438" i="6"/>
  <c r="P442" i="6"/>
  <c r="P476" i="6"/>
  <c r="P460" i="6"/>
  <c r="P441" i="6"/>
  <c r="P451" i="6"/>
  <c r="P453" i="6"/>
  <c r="P445" i="6"/>
  <c r="P459" i="6"/>
  <c r="P446" i="6"/>
  <c r="P444" i="6"/>
  <c r="P468" i="6"/>
  <c r="P454" i="6"/>
  <c r="P439" i="6"/>
  <c r="P457" i="6"/>
  <c r="P456" i="6"/>
  <c r="P488" i="6"/>
  <c r="P479" i="6"/>
  <c r="AM479" i="6" s="1"/>
  <c r="P481" i="6"/>
  <c r="P467" i="6"/>
  <c r="P469" i="6"/>
  <c r="AM469" i="6" s="1"/>
  <c r="P461" i="6"/>
  <c r="P472" i="6"/>
  <c r="P475" i="6"/>
  <c r="P462" i="6"/>
  <c r="P486" i="6"/>
  <c r="AY172" i="7"/>
  <c r="T172" i="7"/>
  <c r="AV286" i="6"/>
  <c r="Z286" i="6"/>
  <c r="AV308" i="6"/>
  <c r="Z308" i="6"/>
  <c r="AV362" i="6"/>
  <c r="Z362" i="6"/>
  <c r="AV336" i="6"/>
  <c r="Z336" i="6"/>
  <c r="Z327" i="6"/>
  <c r="AV327" i="6"/>
  <c r="AV151" i="7"/>
  <c r="Q151" i="7"/>
  <c r="AM417" i="6"/>
  <c r="AM398" i="6"/>
  <c r="AM413" i="6"/>
  <c r="AM380" i="6"/>
  <c r="S159" i="7"/>
  <c r="AX159" i="7"/>
  <c r="Q167" i="7"/>
  <c r="AV167" i="7"/>
  <c r="AH521" i="6"/>
  <c r="AH494" i="6"/>
  <c r="AH502" i="6"/>
  <c r="AH522" i="6"/>
  <c r="AH545" i="6"/>
  <c r="AH542" i="6"/>
  <c r="AH511" i="6"/>
  <c r="AH506" i="6"/>
  <c r="AH533" i="6"/>
  <c r="AH496" i="6"/>
  <c r="AH530" i="6"/>
  <c r="AH518" i="6"/>
  <c r="AH538" i="6"/>
  <c r="AH510" i="6"/>
  <c r="AH493" i="6"/>
  <c r="AH543" i="6"/>
  <c r="AH499" i="6"/>
  <c r="AH503" i="6"/>
  <c r="AH512" i="6"/>
  <c r="AH495" i="6"/>
  <c r="AH504" i="6"/>
  <c r="AH492" i="6"/>
  <c r="AH500" i="6"/>
  <c r="AH509" i="6"/>
  <c r="AH497" i="6"/>
  <c r="AH526" i="6"/>
  <c r="AH519" i="6"/>
  <c r="AH528" i="6"/>
  <c r="AH515" i="6"/>
  <c r="AH520" i="6"/>
  <c r="AH534" i="6"/>
  <c r="AH524" i="6"/>
  <c r="AH516" i="6"/>
  <c r="AH525" i="6"/>
  <c r="AH539" i="6"/>
  <c r="AH513" i="6"/>
  <c r="AH507" i="6"/>
  <c r="AH535" i="6"/>
  <c r="AH531" i="6"/>
  <c r="AH544" i="6"/>
  <c r="AH501" i="6"/>
  <c r="AH536" i="6"/>
  <c r="AH498" i="6"/>
  <c r="AH540" i="6"/>
  <c r="AH532" i="6"/>
  <c r="AH541" i="6"/>
  <c r="AH508" i="6"/>
  <c r="AH529" i="6"/>
  <c r="AH523" i="6"/>
  <c r="AH505" i="6"/>
  <c r="AH527" i="6"/>
  <c r="AH514" i="6"/>
  <c r="AH517" i="6"/>
  <c r="AH537" i="6"/>
  <c r="U154" i="7"/>
  <c r="T111" i="7"/>
  <c r="AY111" i="7"/>
  <c r="AR386" i="6"/>
  <c r="AR380" i="6"/>
  <c r="AR423" i="6"/>
  <c r="AR397" i="6"/>
  <c r="R131" i="7"/>
  <c r="AW131" i="7"/>
  <c r="V158" i="7"/>
  <c r="BA158" i="7"/>
  <c r="AQ100" i="7"/>
  <c r="BD117" i="7"/>
  <c r="AV504" i="6"/>
  <c r="AV530" i="6"/>
  <c r="AV536" i="6"/>
  <c r="Y250" i="7"/>
  <c r="AR71" i="7"/>
  <c r="AV503" i="6"/>
  <c r="AV507" i="6"/>
  <c r="AV498" i="6"/>
  <c r="AV518" i="6"/>
  <c r="AV494" i="6"/>
  <c r="AV539" i="6"/>
  <c r="AV544" i="6"/>
  <c r="AV541" i="6"/>
  <c r="AV523" i="6"/>
  <c r="AV499" i="6"/>
  <c r="AV493" i="6"/>
  <c r="AV502" i="6"/>
  <c r="AV495" i="6"/>
  <c r="AV508" i="6"/>
  <c r="AV540" i="6"/>
  <c r="AV512" i="6"/>
  <c r="AV517" i="6"/>
  <c r="AV537" i="6"/>
  <c r="AV520" i="6"/>
  <c r="AV527" i="6"/>
  <c r="AV519" i="6"/>
  <c r="AV526" i="6"/>
  <c r="AV524" i="6"/>
  <c r="AV538" i="6"/>
  <c r="AV514" i="6"/>
  <c r="AV515" i="6"/>
  <c r="AV513" i="6"/>
  <c r="AV497" i="6"/>
  <c r="AV496" i="6"/>
  <c r="AV516" i="6"/>
  <c r="AV532" i="6"/>
  <c r="AV525" i="6"/>
  <c r="AV533" i="6"/>
  <c r="AR73" i="7"/>
  <c r="AV521" i="6"/>
  <c r="AV510" i="6"/>
  <c r="AV501" i="6"/>
  <c r="AV506" i="6"/>
  <c r="AV522" i="6"/>
  <c r="AV531" i="6"/>
  <c r="AV505" i="6"/>
  <c r="AV545" i="6"/>
  <c r="AV529" i="6"/>
  <c r="AV543" i="6"/>
  <c r="AV511" i="6"/>
  <c r="AV528" i="6"/>
  <c r="AV500" i="6"/>
  <c r="AV492" i="6"/>
  <c r="AV542" i="6"/>
  <c r="AV535" i="6"/>
  <c r="AV534" i="6"/>
  <c r="AV509" i="6"/>
  <c r="S94" i="7"/>
  <c r="R94" i="7"/>
  <c r="V65" i="7"/>
  <c r="U94" i="7"/>
  <c r="AX94" i="7"/>
  <c r="T94" i="7"/>
  <c r="AL132" i="7"/>
  <c r="BA65" i="7"/>
  <c r="AV53" i="7"/>
  <c r="Y94" i="7"/>
  <c r="BD94" i="7"/>
  <c r="AZ54" i="7"/>
  <c r="U54" i="7"/>
  <c r="AM121" i="7"/>
  <c r="AJ121" i="7"/>
  <c r="AK121" i="7" s="1"/>
  <c r="AU121" i="7"/>
  <c r="P121" i="7"/>
  <c r="AX66" i="7"/>
  <c r="S66" i="7"/>
  <c r="AV144" i="7"/>
  <c r="Q144" i="7"/>
  <c r="P32" i="7"/>
  <c r="AU32" i="7"/>
  <c r="AM32" i="7"/>
  <c r="AJ32" i="7"/>
  <c r="AK32" i="7" s="1"/>
  <c r="AU129" i="7"/>
  <c r="P129" i="7"/>
  <c r="AJ129" i="7"/>
  <c r="AK129" i="7" s="1"/>
  <c r="AM129" i="7"/>
  <c r="AZ65" i="7"/>
  <c r="U65" i="7"/>
  <c r="V94" i="7"/>
  <c r="BA94" i="7"/>
  <c r="Q54" i="7"/>
  <c r="AV54" i="7"/>
  <c r="Q66" i="7"/>
  <c r="AV66" i="7"/>
  <c r="U53" i="7"/>
  <c r="AZ53" i="7"/>
  <c r="Y70" i="7"/>
  <c r="BD70" i="7"/>
  <c r="AZ144" i="7"/>
  <c r="U144" i="7"/>
  <c r="Y77" i="7"/>
  <c r="BD77" i="7"/>
  <c r="AY129" i="7"/>
  <c r="T129" i="7"/>
  <c r="S53" i="7"/>
  <c r="AX53" i="7"/>
  <c r="R65" i="7"/>
  <c r="AW65" i="7"/>
  <c r="T53" i="7"/>
  <c r="AY53" i="7"/>
  <c r="AJ140" i="7"/>
  <c r="AK140" i="7" s="1"/>
  <c r="P140" i="7"/>
  <c r="AU140" i="7"/>
  <c r="AM140" i="7"/>
  <c r="AQ63" i="7"/>
  <c r="Y86" i="7"/>
  <c r="BD86" i="7"/>
  <c r="AY54" i="7"/>
  <c r="T54" i="7"/>
  <c r="T121" i="7"/>
  <c r="AY121" i="7"/>
  <c r="BD148" i="7"/>
  <c r="Y148" i="7"/>
  <c r="AL62" i="7"/>
  <c r="S70" i="7"/>
  <c r="AX70" i="7"/>
  <c r="AM144" i="7"/>
  <c r="AU144" i="7"/>
  <c r="AJ144" i="7"/>
  <c r="AK144" i="7" s="1"/>
  <c r="P144" i="7"/>
  <c r="U77" i="7"/>
  <c r="AZ77" i="7"/>
  <c r="Q65" i="7"/>
  <c r="AV65" i="7"/>
  <c r="BD140" i="7"/>
  <c r="Y140" i="7"/>
  <c r="V27" i="7"/>
  <c r="BA27" i="7"/>
  <c r="AM86" i="7"/>
  <c r="AJ86" i="7"/>
  <c r="AK86" i="7" s="1"/>
  <c r="AU86" i="7"/>
  <c r="P86" i="7"/>
  <c r="R54" i="7"/>
  <c r="AW54" i="7"/>
  <c r="Q148" i="7"/>
  <c r="AV148" i="7"/>
  <c r="AV70" i="7"/>
  <c r="Q70" i="7"/>
  <c r="BD39" i="7"/>
  <c r="Y39" i="7"/>
  <c r="AY77" i="7"/>
  <c r="T77" i="7"/>
  <c r="AX129" i="7"/>
  <c r="S129" i="7"/>
  <c r="AY94" i="7"/>
  <c r="AH33" i="20"/>
  <c r="Y34" i="7"/>
  <c r="BD34" i="7"/>
  <c r="P27" i="7"/>
  <c r="AU27" i="7"/>
  <c r="AM27" i="7"/>
  <c r="AJ27" i="7"/>
  <c r="AK27" i="7" s="1"/>
  <c r="Q86" i="7"/>
  <c r="AV86" i="7"/>
  <c r="AX54" i="7"/>
  <c r="S54" i="7"/>
  <c r="AX148" i="7"/>
  <c r="S148" i="7"/>
  <c r="Y53" i="7"/>
  <c r="BD53" i="7"/>
  <c r="P70" i="7"/>
  <c r="AU70" i="7"/>
  <c r="AM70" i="7"/>
  <c r="AJ70" i="7"/>
  <c r="AK70" i="7" s="1"/>
  <c r="P39" i="7"/>
  <c r="AU39" i="7"/>
  <c r="AJ39" i="7"/>
  <c r="AM39" i="7"/>
  <c r="Y144" i="7"/>
  <c r="BD144" i="7"/>
  <c r="S27" i="7"/>
  <c r="AX27" i="7"/>
  <c r="AZ138" i="7"/>
  <c r="U138" i="7"/>
  <c r="R77" i="7"/>
  <c r="AW77" i="7"/>
  <c r="U129" i="7"/>
  <c r="AZ129" i="7"/>
  <c r="AM34" i="7"/>
  <c r="AU34" i="7"/>
  <c r="P34" i="7"/>
  <c r="AJ34" i="7"/>
  <c r="AK34" i="7" s="1"/>
  <c r="AV27" i="7"/>
  <c r="Q27" i="7"/>
  <c r="R93" i="7"/>
  <c r="AW93" i="7"/>
  <c r="AW86" i="7"/>
  <c r="R86" i="7"/>
  <c r="P54" i="7"/>
  <c r="AU54" i="7"/>
  <c r="AJ54" i="7"/>
  <c r="AK54" i="7" s="1"/>
  <c r="AM54" i="7"/>
  <c r="AY148" i="7"/>
  <c r="T148" i="7"/>
  <c r="T140" i="7"/>
  <c r="AY140" i="7"/>
  <c r="V53" i="7"/>
  <c r="BA53" i="7"/>
  <c r="R70" i="7"/>
  <c r="AW70" i="7"/>
  <c r="AV39" i="7"/>
  <c r="Q39" i="7"/>
  <c r="AV77" i="7"/>
  <c r="Q77" i="7"/>
  <c r="AV129" i="7"/>
  <c r="Q129" i="7"/>
  <c r="T34" i="7"/>
  <c r="AY34" i="7"/>
  <c r="AV94" i="7"/>
  <c r="R27" i="7"/>
  <c r="AW27" i="7"/>
  <c r="T86" i="7"/>
  <c r="AY86" i="7"/>
  <c r="AH82" i="20"/>
  <c r="Y83" i="7"/>
  <c r="BD83" i="7"/>
  <c r="BA129" i="7"/>
  <c r="V129" i="7"/>
  <c r="AY138" i="7"/>
  <c r="T138" i="7"/>
  <c r="S34" i="7"/>
  <c r="AX34" i="7"/>
  <c r="BD27" i="7"/>
  <c r="Y27" i="7"/>
  <c r="AQ51" i="7"/>
  <c r="S86" i="7"/>
  <c r="AX86" i="7"/>
  <c r="AX93" i="7"/>
  <c r="S93" i="7"/>
  <c r="P148" i="7"/>
  <c r="AU148" i="7"/>
  <c r="AJ148" i="7"/>
  <c r="AK148" i="7" s="1"/>
  <c r="AM148" i="7"/>
  <c r="P83" i="7"/>
  <c r="AU83" i="7"/>
  <c r="AJ83" i="7"/>
  <c r="AK83" i="7" s="1"/>
  <c r="AM83" i="7"/>
  <c r="AU53" i="7"/>
  <c r="P53" i="7"/>
  <c r="AJ53" i="7"/>
  <c r="AK53" i="7" s="1"/>
  <c r="AM53" i="7"/>
  <c r="AY70" i="7"/>
  <c r="T70" i="7"/>
  <c r="R39" i="7"/>
  <c r="AW39" i="7"/>
  <c r="S77" i="7"/>
  <c r="AX77" i="7"/>
  <c r="AX138" i="7"/>
  <c r="S138" i="7"/>
  <c r="Q34" i="7"/>
  <c r="AV34" i="7"/>
  <c r="U86" i="7"/>
  <c r="AZ86" i="7"/>
  <c r="BA93" i="7"/>
  <c r="V93" i="7"/>
  <c r="AZ148" i="7"/>
  <c r="U148" i="7"/>
  <c r="T83" i="7"/>
  <c r="AY83" i="7"/>
  <c r="U70" i="7"/>
  <c r="AZ70" i="7"/>
  <c r="AX39" i="7"/>
  <c r="S39" i="7"/>
  <c r="R140" i="7"/>
  <c r="AW140" i="7"/>
  <c r="P77" i="7"/>
  <c r="AU77" i="7"/>
  <c r="AM77" i="7"/>
  <c r="AJ77" i="7"/>
  <c r="AK77" i="7" s="1"/>
  <c r="AZ94" i="7"/>
  <c r="AV138" i="7"/>
  <c r="Q138" i="7"/>
  <c r="R34" i="7"/>
  <c r="AW34" i="7"/>
  <c r="Q140" i="7"/>
  <c r="AV140" i="7"/>
  <c r="U93" i="7"/>
  <c r="AZ93" i="7"/>
  <c r="AW148" i="7"/>
  <c r="R148" i="7"/>
  <c r="AV83" i="7"/>
  <c r="Q83" i="7"/>
  <c r="T39" i="7"/>
  <c r="AY39" i="7"/>
  <c r="Y32" i="7"/>
  <c r="BD32" i="7"/>
  <c r="AZ27" i="7"/>
  <c r="U27" i="7"/>
  <c r="V138" i="7"/>
  <c r="BA138" i="7"/>
  <c r="P66" i="7"/>
  <c r="AM66" i="7"/>
  <c r="AJ66" i="7"/>
  <c r="AK66" i="7" s="1"/>
  <c r="AU66" i="7"/>
  <c r="BD93" i="7"/>
  <c r="Y93" i="7"/>
  <c r="AZ83" i="7"/>
  <c r="U83" i="7"/>
  <c r="U39" i="7"/>
  <c r="AZ39" i="7"/>
  <c r="R32" i="7"/>
  <c r="AW32" i="7"/>
  <c r="S140" i="7"/>
  <c r="AX140" i="7"/>
  <c r="P138" i="7"/>
  <c r="AU138" i="7"/>
  <c r="AM138" i="7"/>
  <c r="AJ138" i="7"/>
  <c r="AZ34" i="7"/>
  <c r="U34" i="7"/>
  <c r="Q121" i="7"/>
  <c r="AV121" i="7"/>
  <c r="AY66" i="7"/>
  <c r="T66" i="7"/>
  <c r="AJ93" i="7"/>
  <c r="AK93" i="7" s="1"/>
  <c r="AM93" i="7"/>
  <c r="AU93" i="7"/>
  <c r="P93" i="7"/>
  <c r="AW83" i="7"/>
  <c r="R83" i="7"/>
  <c r="U32" i="7"/>
  <c r="AZ32" i="7"/>
  <c r="AW94" i="7"/>
  <c r="AW138" i="7"/>
  <c r="R138" i="7"/>
  <c r="U121" i="7"/>
  <c r="AZ121" i="7"/>
  <c r="U66" i="7"/>
  <c r="AZ66" i="7"/>
  <c r="T93" i="7"/>
  <c r="AY93" i="7"/>
  <c r="AX83" i="7"/>
  <c r="S83" i="7"/>
  <c r="S32" i="7"/>
  <c r="AX32" i="7"/>
  <c r="Y65" i="7"/>
  <c r="BD65" i="7"/>
  <c r="S121" i="7"/>
  <c r="AX121" i="7"/>
  <c r="BA66" i="7"/>
  <c r="V66" i="7"/>
  <c r="AZ140" i="7"/>
  <c r="U140" i="7"/>
  <c r="S144" i="7"/>
  <c r="AX144" i="7"/>
  <c r="AY32" i="7"/>
  <c r="T32" i="7"/>
  <c r="AL145" i="7"/>
  <c r="BD138" i="7"/>
  <c r="Y138" i="7"/>
  <c r="P65" i="7"/>
  <c r="AU65" i="7"/>
  <c r="AJ65" i="7"/>
  <c r="AK65" i="7" s="1"/>
  <c r="AM65" i="7"/>
  <c r="R121" i="7"/>
  <c r="AW121" i="7"/>
  <c r="BD66" i="7"/>
  <c r="Y66" i="7"/>
  <c r="AP62" i="7"/>
  <c r="R144" i="7"/>
  <c r="AW144" i="7"/>
  <c r="Q32" i="7"/>
  <c r="AV32" i="7"/>
  <c r="S65" i="7"/>
  <c r="AX65" i="7"/>
  <c r="AM94" i="7"/>
  <c r="P94" i="7"/>
  <c r="AJ94" i="7"/>
  <c r="AK94" i="7" s="1"/>
  <c r="AU94" i="7"/>
  <c r="BD54" i="7"/>
  <c r="Y54" i="7"/>
  <c r="Y121" i="7"/>
  <c r="BD121" i="7"/>
  <c r="AQ91" i="7"/>
  <c r="AY144" i="7"/>
  <c r="T144" i="7"/>
  <c r="BD129" i="7"/>
  <c r="Y129" i="7"/>
  <c r="T27" i="7"/>
  <c r="AY27" i="7"/>
  <c r="V140" i="7"/>
  <c r="BA140" i="7"/>
  <c r="AH26" i="5"/>
  <c r="AH134" i="5"/>
  <c r="AH400" i="5"/>
  <c r="AH458" i="5"/>
  <c r="AH73" i="5"/>
  <c r="AH209" i="5"/>
  <c r="AH515" i="5"/>
  <c r="AH309" i="5"/>
  <c r="AH236" i="5"/>
  <c r="Y41" i="11"/>
  <c r="AL183" i="7" l="1"/>
  <c r="AM461" i="6"/>
  <c r="AM517" i="6"/>
  <c r="AM539" i="6"/>
  <c r="AM493" i="6"/>
  <c r="U183" i="20"/>
  <c r="X184" i="7"/>
  <c r="AM529" i="6"/>
  <c r="AM515" i="6"/>
  <c r="BC184" i="7"/>
  <c r="AM447" i="6"/>
  <c r="AY241" i="6"/>
  <c r="E241" i="7" s="1"/>
  <c r="BE241" i="7"/>
  <c r="AZ241" i="6"/>
  <c r="F241" i="7" s="1"/>
  <c r="K240" i="20" s="1"/>
  <c r="BC241" i="6"/>
  <c r="I241" i="7" s="1"/>
  <c r="BA241" i="6"/>
  <c r="G241" i="7" s="1"/>
  <c r="R241" i="7" s="1"/>
  <c r="N240" i="20" s="1"/>
  <c r="BD241" i="6"/>
  <c r="J241" i="7" s="1"/>
  <c r="BE241" i="6"/>
  <c r="K241" i="7" s="1"/>
  <c r="AM533" i="6"/>
  <c r="AY210" i="7"/>
  <c r="BE221" i="7"/>
  <c r="AW192" i="7"/>
  <c r="BD221" i="6"/>
  <c r="J221" i="7" s="1"/>
  <c r="BC273" i="6"/>
  <c r="I273" i="7" s="1"/>
  <c r="BA219" i="6"/>
  <c r="G219" i="7" s="1"/>
  <c r="R219" i="7" s="1"/>
  <c r="AM184" i="7"/>
  <c r="AX210" i="7"/>
  <c r="AM455" i="6"/>
  <c r="X135" i="7"/>
  <c r="AM135" i="7"/>
  <c r="AM454" i="6"/>
  <c r="AJ135" i="7"/>
  <c r="AK135" i="7" s="1"/>
  <c r="AP135" i="7" s="1"/>
  <c r="AM531" i="6"/>
  <c r="BC135" i="7"/>
  <c r="AF134" i="20"/>
  <c r="AG134" i="20" s="1"/>
  <c r="AL181" i="7"/>
  <c r="AY273" i="6"/>
  <c r="E273" i="7" s="1"/>
  <c r="BA273" i="6"/>
  <c r="G273" i="7" s="1"/>
  <c r="R273" i="7" s="1"/>
  <c r="AJ184" i="7"/>
  <c r="AK184" i="7" s="1"/>
  <c r="AP184" i="7" s="1"/>
  <c r="AM451" i="6"/>
  <c r="AZ252" i="6"/>
  <c r="F252" i="7" s="1"/>
  <c r="AM516" i="6"/>
  <c r="BB252" i="6"/>
  <c r="H252" i="7" s="1"/>
  <c r="BE252" i="6"/>
  <c r="K252" i="7" s="1"/>
  <c r="BE252" i="7"/>
  <c r="AY252" i="6"/>
  <c r="E252" i="7" s="1"/>
  <c r="P252" i="7" s="1"/>
  <c r="AY192" i="7"/>
  <c r="U192" i="20"/>
  <c r="U187" i="20"/>
  <c r="U201" i="20"/>
  <c r="U202" i="20"/>
  <c r="AE167" i="20"/>
  <c r="AG15" i="20"/>
  <c r="U190" i="20"/>
  <c r="AG123" i="20"/>
  <c r="AE125" i="20"/>
  <c r="AE146" i="20"/>
  <c r="AG156" i="20"/>
  <c r="AE142" i="20"/>
  <c r="AE21" i="20"/>
  <c r="AE116" i="20"/>
  <c r="AG8" i="20"/>
  <c r="AG164" i="20"/>
  <c r="AE9" i="20"/>
  <c r="AE64" i="20"/>
  <c r="AG126" i="20"/>
  <c r="AE69" i="20"/>
  <c r="AG183" i="20"/>
  <c r="AE27" i="20"/>
  <c r="AE148" i="20"/>
  <c r="AG3" i="20"/>
  <c r="U207" i="20"/>
  <c r="AG162" i="20"/>
  <c r="AG145" i="20"/>
  <c r="AG34" i="20"/>
  <c r="AE171" i="20"/>
  <c r="AE117" i="20"/>
  <c r="AE65" i="20"/>
  <c r="AE40" i="20"/>
  <c r="AE168" i="20"/>
  <c r="AE44" i="20"/>
  <c r="AG92" i="20"/>
  <c r="AE46" i="20"/>
  <c r="AG69" i="20"/>
  <c r="AE119" i="20"/>
  <c r="AE114" i="20"/>
  <c r="U199" i="20"/>
  <c r="AE152" i="20"/>
  <c r="AE176" i="20"/>
  <c r="AE31" i="20"/>
  <c r="AE182" i="20"/>
  <c r="AE155" i="20"/>
  <c r="AE139" i="20"/>
  <c r="AE32" i="20"/>
  <c r="AG129" i="20"/>
  <c r="AE169" i="20"/>
  <c r="AE122" i="20"/>
  <c r="AG45" i="20"/>
  <c r="AG14" i="20"/>
  <c r="AG25" i="20"/>
  <c r="AG121" i="20"/>
  <c r="AG53" i="20"/>
  <c r="AE18" i="20"/>
  <c r="AE38" i="20"/>
  <c r="AE115" i="20"/>
  <c r="AG161" i="20"/>
  <c r="AE120" i="20"/>
  <c r="AG179" i="20"/>
  <c r="AE13" i="20"/>
  <c r="AG170" i="20"/>
  <c r="AG125" i="20"/>
  <c r="AE130" i="20"/>
  <c r="AE39" i="20"/>
  <c r="AE129" i="20"/>
  <c r="AE111" i="20"/>
  <c r="AG32" i="20"/>
  <c r="AG140" i="20"/>
  <c r="AE92" i="20"/>
  <c r="AG11" i="20"/>
  <c r="AE165" i="20"/>
  <c r="AG27" i="20"/>
  <c r="AG172" i="20"/>
  <c r="AG176" i="20"/>
  <c r="AE157" i="20"/>
  <c r="AG65" i="20"/>
  <c r="AE34" i="20"/>
  <c r="AG143" i="20"/>
  <c r="AE112" i="20"/>
  <c r="AG112" i="20"/>
  <c r="AG28" i="20"/>
  <c r="AG110" i="20"/>
  <c r="AE150" i="20"/>
  <c r="AG76" i="20"/>
  <c r="AG150" i="20"/>
  <c r="AG12" i="20"/>
  <c r="AG180" i="20"/>
  <c r="AG6" i="20"/>
  <c r="AG33" i="20"/>
  <c r="AE43" i="20"/>
  <c r="AG22" i="20"/>
  <c r="AE145" i="20"/>
  <c r="AE177" i="20"/>
  <c r="AG142" i="20"/>
  <c r="AG41" i="20"/>
  <c r="AG48" i="20"/>
  <c r="AG117" i="20"/>
  <c r="AE178" i="20"/>
  <c r="AE76" i="20"/>
  <c r="AG47" i="20"/>
  <c r="AG175" i="20"/>
  <c r="AG115" i="20"/>
  <c r="AG4" i="20"/>
  <c r="AG114" i="20"/>
  <c r="AG23" i="20"/>
  <c r="AG44" i="20"/>
  <c r="AG182" i="20"/>
  <c r="AG116" i="20"/>
  <c r="AE14" i="20"/>
  <c r="AE135" i="20"/>
  <c r="AG135" i="20"/>
  <c r="AE126" i="20"/>
  <c r="AG113" i="20"/>
  <c r="AE175" i="20"/>
  <c r="AG5" i="20"/>
  <c r="AE25" i="20"/>
  <c r="AE184" i="20"/>
  <c r="AG38" i="20"/>
  <c r="AE161" i="20"/>
  <c r="AE28" i="20"/>
  <c r="AE172" i="20"/>
  <c r="AG133" i="20"/>
  <c r="AE156" i="20"/>
  <c r="AE138" i="20"/>
  <c r="AE140" i="20"/>
  <c r="AG168" i="20"/>
  <c r="AE124" i="20"/>
  <c r="AE136" i="20"/>
  <c r="AE121" i="20"/>
  <c r="AG136" i="20"/>
  <c r="AG20" i="20"/>
  <c r="AG184" i="20"/>
  <c r="AG151" i="20"/>
  <c r="AG39" i="20"/>
  <c r="AG36" i="20"/>
  <c r="AE93" i="20"/>
  <c r="AG181" i="20"/>
  <c r="AE12" i="20"/>
  <c r="AG153" i="20"/>
  <c r="AE15" i="20"/>
  <c r="AE82" i="20"/>
  <c r="AG160" i="20"/>
  <c r="AG29" i="20"/>
  <c r="AG119" i="20"/>
  <c r="AE53" i="20"/>
  <c r="AG31" i="20"/>
  <c r="AG157" i="20"/>
  <c r="AE143" i="20"/>
  <c r="AE16" i="20"/>
  <c r="AG30" i="20"/>
  <c r="AG18" i="20"/>
  <c r="AE26" i="20"/>
  <c r="AE159" i="20"/>
  <c r="AG159" i="20"/>
  <c r="AE147" i="20"/>
  <c r="AG169" i="20"/>
  <c r="AE174" i="20"/>
  <c r="AE19" i="20"/>
  <c r="AG163" i="20"/>
  <c r="AG35" i="20"/>
  <c r="AG85" i="20"/>
  <c r="AG165" i="20"/>
  <c r="AE33" i="20"/>
  <c r="AE128" i="20"/>
  <c r="AE162" i="20"/>
  <c r="AE17" i="20"/>
  <c r="AG152" i="20"/>
  <c r="AE166" i="20"/>
  <c r="AG149" i="20"/>
  <c r="AE134" i="20"/>
  <c r="AG177" i="20"/>
  <c r="AG130" i="20"/>
  <c r="AG7" i="20"/>
  <c r="AG26" i="20"/>
  <c r="AG111" i="20"/>
  <c r="AG13" i="20"/>
  <c r="AE4" i="20"/>
  <c r="AG24" i="20"/>
  <c r="AE10" i="20"/>
  <c r="AG21" i="20"/>
  <c r="AE8" i="20"/>
  <c r="AE3" i="20"/>
  <c r="AE47" i="20"/>
  <c r="AE5" i="20"/>
  <c r="AG10" i="20"/>
  <c r="AE85" i="20"/>
  <c r="AG120" i="20"/>
  <c r="AE149" i="20"/>
  <c r="AE36" i="20"/>
  <c r="AE48" i="20"/>
  <c r="AE181" i="20"/>
  <c r="AG128" i="20"/>
  <c r="AG37" i="20"/>
  <c r="AG64" i="20"/>
  <c r="AE22" i="20"/>
  <c r="AE179" i="20"/>
  <c r="AE23" i="20"/>
  <c r="AG146" i="20"/>
  <c r="AE42" i="20"/>
  <c r="AG138" i="20"/>
  <c r="AE29" i="20"/>
  <c r="AE137" i="20"/>
  <c r="AE118" i="20"/>
  <c r="AE110" i="20"/>
  <c r="AG118" i="20"/>
  <c r="AG178" i="20"/>
  <c r="AE7" i="20"/>
  <c r="AE35" i="20"/>
  <c r="AE37" i="20"/>
  <c r="AE132" i="20"/>
  <c r="AE170" i="20"/>
  <c r="AE6" i="20"/>
  <c r="AE52" i="20"/>
  <c r="AG17" i="20"/>
  <c r="AG171" i="20"/>
  <c r="AG46" i="20"/>
  <c r="AG93" i="20"/>
  <c r="AE158" i="20"/>
  <c r="AG137" i="20"/>
  <c r="AE141" i="20"/>
  <c r="AG174" i="20"/>
  <c r="AE160" i="20"/>
  <c r="AE173" i="20"/>
  <c r="AG173" i="20"/>
  <c r="AE151" i="20"/>
  <c r="AE154" i="20"/>
  <c r="AE133" i="20"/>
  <c r="AG127" i="20"/>
  <c r="AG148" i="20"/>
  <c r="U208" i="20"/>
  <c r="AG132" i="20"/>
  <c r="AG52" i="20"/>
  <c r="AE11" i="20"/>
  <c r="AG158" i="20"/>
  <c r="AE113" i="20"/>
  <c r="AG147" i="20"/>
  <c r="AG141" i="20"/>
  <c r="AE30" i="20"/>
  <c r="AG43" i="20"/>
  <c r="AG167" i="20"/>
  <c r="AE41" i="20"/>
  <c r="AG166" i="20"/>
  <c r="AG155" i="20"/>
  <c r="AG139" i="20"/>
  <c r="AE153" i="20"/>
  <c r="AE164" i="20"/>
  <c r="AG9" i="20"/>
  <c r="AG40" i="20"/>
  <c r="AE163" i="20"/>
  <c r="AG19" i="20"/>
  <c r="AG122" i="20"/>
  <c r="AG124" i="20"/>
  <c r="AG82" i="20"/>
  <c r="AE127" i="20"/>
  <c r="AE20" i="20"/>
  <c r="AE180" i="20"/>
  <c r="AE45" i="20"/>
  <c r="AE123" i="20"/>
  <c r="AG42" i="20"/>
  <c r="AE24" i="20"/>
  <c r="W203" i="7"/>
  <c r="AD202" i="20"/>
  <c r="BB203" i="7"/>
  <c r="X189" i="7"/>
  <c r="AF188" i="20"/>
  <c r="BC189" i="7"/>
  <c r="W202" i="7"/>
  <c r="AD201" i="20"/>
  <c r="BB202" i="7"/>
  <c r="U247" i="7"/>
  <c r="X206" i="7"/>
  <c r="AF205" i="20"/>
  <c r="BC206" i="7"/>
  <c r="W189" i="7"/>
  <c r="AD188" i="20"/>
  <c r="BB189" i="7"/>
  <c r="X212" i="7"/>
  <c r="AF211" i="20"/>
  <c r="BC212" i="7"/>
  <c r="U210" i="20"/>
  <c r="U185" i="20"/>
  <c r="W206" i="7"/>
  <c r="AD205" i="20"/>
  <c r="BB206" i="7"/>
  <c r="X205" i="7"/>
  <c r="AF204" i="20"/>
  <c r="BC205" i="7"/>
  <c r="U197" i="20"/>
  <c r="W212" i="7"/>
  <c r="AD211" i="20"/>
  <c r="BB212" i="7"/>
  <c r="W188" i="7"/>
  <c r="AD187" i="20"/>
  <c r="BB188" i="7"/>
  <c r="X192" i="7"/>
  <c r="AF191" i="20"/>
  <c r="BC192" i="7"/>
  <c r="U198" i="20"/>
  <c r="U195" i="20"/>
  <c r="W205" i="7"/>
  <c r="BB205" i="7"/>
  <c r="AD204" i="20"/>
  <c r="X188" i="7"/>
  <c r="AF187" i="20"/>
  <c r="BC188" i="7"/>
  <c r="W192" i="7"/>
  <c r="AD191" i="20"/>
  <c r="BB192" i="7"/>
  <c r="W211" i="7"/>
  <c r="AD210" i="20"/>
  <c r="BB211" i="7"/>
  <c r="X190" i="7"/>
  <c r="AF189" i="20"/>
  <c r="BC190" i="7"/>
  <c r="U206" i="7"/>
  <c r="U205" i="20"/>
  <c r="X211" i="7"/>
  <c r="AF210" i="20"/>
  <c r="BC211" i="7"/>
  <c r="AD186" i="20"/>
  <c r="BB187" i="7"/>
  <c r="W190" i="7"/>
  <c r="AD189" i="20"/>
  <c r="BB190" i="7"/>
  <c r="X186" i="7"/>
  <c r="AF185" i="20"/>
  <c r="BC186" i="7"/>
  <c r="U206" i="20"/>
  <c r="U203" i="20"/>
  <c r="X187" i="7"/>
  <c r="AF186" i="20"/>
  <c r="BC187" i="7"/>
  <c r="W186" i="7"/>
  <c r="AD185" i="20"/>
  <c r="BB186" i="7"/>
  <c r="U193" i="20"/>
  <c r="X201" i="7"/>
  <c r="AF200" i="20"/>
  <c r="BC201" i="7"/>
  <c r="X195" i="7"/>
  <c r="AF194" i="20"/>
  <c r="BC195" i="7"/>
  <c r="W198" i="7"/>
  <c r="BB198" i="7"/>
  <c r="AD197" i="20"/>
  <c r="AF16" i="20"/>
  <c r="BC17" i="7"/>
  <c r="U192" i="7"/>
  <c r="U191" i="20"/>
  <c r="W204" i="7"/>
  <c r="AD203" i="20"/>
  <c r="BB204" i="7"/>
  <c r="W201" i="7"/>
  <c r="AD200" i="20"/>
  <c r="BB201" i="7"/>
  <c r="W195" i="7"/>
  <c r="AD194" i="20"/>
  <c r="BB195" i="7"/>
  <c r="X198" i="7"/>
  <c r="AF197" i="20"/>
  <c r="BC198" i="7"/>
  <c r="U94" i="20"/>
  <c r="AD94" i="20"/>
  <c r="BB95" i="7"/>
  <c r="X204" i="7"/>
  <c r="AF203" i="20"/>
  <c r="BC204" i="7"/>
  <c r="W196" i="7"/>
  <c r="AD195" i="20"/>
  <c r="BB196" i="7"/>
  <c r="X191" i="7"/>
  <c r="AF190" i="20"/>
  <c r="BC191" i="7"/>
  <c r="X196" i="7"/>
  <c r="AF195" i="20"/>
  <c r="BC196" i="7"/>
  <c r="U188" i="20"/>
  <c r="W208" i="7"/>
  <c r="AD207" i="20"/>
  <c r="BB208" i="7"/>
  <c r="U209" i="20"/>
  <c r="W194" i="7"/>
  <c r="AD193" i="20"/>
  <c r="BB194" i="7"/>
  <c r="W191" i="7"/>
  <c r="AD190" i="20"/>
  <c r="BB191" i="7"/>
  <c r="W193" i="7"/>
  <c r="AD192" i="20"/>
  <c r="BB193" i="7"/>
  <c r="X200" i="7"/>
  <c r="AF199" i="20"/>
  <c r="BC200" i="7"/>
  <c r="W207" i="7"/>
  <c r="AD206" i="20"/>
  <c r="BB207" i="7"/>
  <c r="X208" i="7"/>
  <c r="AF207" i="20"/>
  <c r="BC208" i="7"/>
  <c r="X194" i="7"/>
  <c r="AF193" i="20"/>
  <c r="BC194" i="7"/>
  <c r="U196" i="20"/>
  <c r="U189" i="20"/>
  <c r="U204" i="20"/>
  <c r="U211" i="20"/>
  <c r="W199" i="7"/>
  <c r="AD198" i="20"/>
  <c r="BB199" i="7"/>
  <c r="X193" i="7"/>
  <c r="AF192" i="20"/>
  <c r="BC193" i="7"/>
  <c r="W200" i="7"/>
  <c r="AD199" i="20"/>
  <c r="BB200" i="7"/>
  <c r="X207" i="7"/>
  <c r="AF206" i="20"/>
  <c r="BC207" i="7"/>
  <c r="X197" i="7"/>
  <c r="AF196" i="20"/>
  <c r="BC197" i="7"/>
  <c r="X210" i="7"/>
  <c r="AF209" i="20"/>
  <c r="BC210" i="7"/>
  <c r="X199" i="7"/>
  <c r="AF198" i="20"/>
  <c r="BC199" i="7"/>
  <c r="W209" i="7"/>
  <c r="AD208" i="20"/>
  <c r="BB209" i="7"/>
  <c r="U187" i="7"/>
  <c r="U186" i="20"/>
  <c r="AF154" i="20"/>
  <c r="BC155" i="7"/>
  <c r="U200" i="20"/>
  <c r="W197" i="7"/>
  <c r="AD196" i="20"/>
  <c r="BB197" i="7"/>
  <c r="W210" i="7"/>
  <c r="AD209" i="20"/>
  <c r="BB210" i="7"/>
  <c r="X209" i="7"/>
  <c r="AF208" i="20"/>
  <c r="BC209" i="7"/>
  <c r="U195" i="7"/>
  <c r="U194" i="20"/>
  <c r="AY247" i="7"/>
  <c r="X203" i="7"/>
  <c r="BC203" i="7"/>
  <c r="AF202" i="20"/>
  <c r="X202" i="7"/>
  <c r="AF201" i="20"/>
  <c r="BC202" i="7"/>
  <c r="AD183" i="20"/>
  <c r="BB184" i="7"/>
  <c r="AM541" i="6"/>
  <c r="BC219" i="6"/>
  <c r="I219" i="7" s="1"/>
  <c r="T219" i="7" s="1"/>
  <c r="BE219" i="6"/>
  <c r="K219" i="7" s="1"/>
  <c r="V219" i="7" s="1"/>
  <c r="AM521" i="6"/>
  <c r="AM532" i="6"/>
  <c r="AY219" i="6"/>
  <c r="E219" i="7" s="1"/>
  <c r="P219" i="7" s="1"/>
  <c r="BA192" i="7"/>
  <c r="AZ247" i="7"/>
  <c r="AM540" i="6"/>
  <c r="BD219" i="6"/>
  <c r="J219" i="7" s="1"/>
  <c r="U219" i="7" s="1"/>
  <c r="BB219" i="6"/>
  <c r="H219" i="7" s="1"/>
  <c r="S219" i="7" s="1"/>
  <c r="AL122" i="7"/>
  <c r="BE219" i="7"/>
  <c r="X155" i="7"/>
  <c r="W184" i="7"/>
  <c r="AM518" i="6"/>
  <c r="AZ210" i="7"/>
  <c r="AM155" i="7"/>
  <c r="AX192" i="7"/>
  <c r="AJ155" i="7"/>
  <c r="AK155" i="7" s="1"/>
  <c r="AP155" i="7" s="1"/>
  <c r="AQ155" i="7" s="1"/>
  <c r="AR155" i="7" s="1"/>
  <c r="AL170" i="7"/>
  <c r="AY284" i="6"/>
  <c r="E284" i="7" s="1"/>
  <c r="I283" i="20" s="1"/>
  <c r="AZ284" i="6"/>
  <c r="F284" i="7" s="1"/>
  <c r="K283" i="20" s="1"/>
  <c r="BB284" i="6"/>
  <c r="H284" i="7" s="1"/>
  <c r="BD284" i="6"/>
  <c r="J284" i="7" s="1"/>
  <c r="BE284" i="7"/>
  <c r="BA284" i="6"/>
  <c r="G284" i="7" s="1"/>
  <c r="BC284" i="6"/>
  <c r="I284" i="7" s="1"/>
  <c r="T284" i="7" s="1"/>
  <c r="BE284" i="6"/>
  <c r="K284" i="7" s="1"/>
  <c r="AM474" i="6"/>
  <c r="AM476" i="6"/>
  <c r="AM439" i="6"/>
  <c r="AM472" i="6"/>
  <c r="AM441" i="6"/>
  <c r="AM497" i="6"/>
  <c r="AM491" i="6"/>
  <c r="AM457" i="6"/>
  <c r="AU436" i="6"/>
  <c r="AU444" i="6"/>
  <c r="AU479" i="6"/>
  <c r="AU473" i="6"/>
  <c r="AU211" i="7"/>
  <c r="AH109" i="20"/>
  <c r="AH86" i="20"/>
  <c r="AH75" i="20"/>
  <c r="AH134" i="20"/>
  <c r="AH34" i="20"/>
  <c r="AL118" i="7"/>
  <c r="R160" i="20"/>
  <c r="AH81" i="20"/>
  <c r="AI4" i="20"/>
  <c r="AM495" i="6"/>
  <c r="AM487" i="6"/>
  <c r="AM475" i="6"/>
  <c r="AM507" i="6"/>
  <c r="AM482" i="6"/>
  <c r="AM530" i="6"/>
  <c r="AM484" i="6"/>
  <c r="AM456" i="6"/>
  <c r="BB264" i="6"/>
  <c r="H264" i="7" s="1"/>
  <c r="AY240" i="6"/>
  <c r="E240" i="7" s="1"/>
  <c r="P240" i="7" s="1"/>
  <c r="BE215" i="6"/>
  <c r="K215" i="7" s="1"/>
  <c r="AB157" i="20" s="1"/>
  <c r="AZ264" i="6"/>
  <c r="F264" i="7" s="1"/>
  <c r="AV210" i="7"/>
  <c r="BC275" i="6"/>
  <c r="I275" i="7" s="1"/>
  <c r="T275" i="7" s="1"/>
  <c r="BB275" i="6"/>
  <c r="H275" i="7" s="1"/>
  <c r="S275" i="7" s="1"/>
  <c r="AY275" i="6"/>
  <c r="E275" i="7" s="1"/>
  <c r="P275" i="7" s="1"/>
  <c r="BE275" i="6"/>
  <c r="K275" i="7" s="1"/>
  <c r="V275" i="7" s="1"/>
  <c r="BA275" i="6"/>
  <c r="G275" i="7" s="1"/>
  <c r="R275" i="7" s="1"/>
  <c r="BD275" i="6"/>
  <c r="J275" i="7" s="1"/>
  <c r="AZ275" i="6"/>
  <c r="F275" i="7" s="1"/>
  <c r="Q275" i="7" s="1"/>
  <c r="R268" i="7"/>
  <c r="AV206" i="7"/>
  <c r="AM537" i="6"/>
  <c r="AL139" i="7"/>
  <c r="U252" i="7"/>
  <c r="AM477" i="6"/>
  <c r="AM534" i="6"/>
  <c r="AM526" i="6"/>
  <c r="AZ216" i="6"/>
  <c r="F216" i="7" s="1"/>
  <c r="Q216" i="7" s="1"/>
  <c r="AY217" i="6"/>
  <c r="E217" i="7" s="1"/>
  <c r="P217" i="7" s="1"/>
  <c r="BC216" i="6"/>
  <c r="I216" i="7" s="1"/>
  <c r="AM446" i="6"/>
  <c r="BE224" i="6"/>
  <c r="K224" i="7" s="1"/>
  <c r="AM462" i="6"/>
  <c r="BB216" i="6"/>
  <c r="H216" i="7" s="1"/>
  <c r="S216" i="7" s="1"/>
  <c r="AY224" i="6"/>
  <c r="E224" i="7" s="1"/>
  <c r="BE217" i="7"/>
  <c r="BA216" i="6"/>
  <c r="G216" i="7" s="1"/>
  <c r="R216" i="7" s="1"/>
  <c r="AM525" i="6"/>
  <c r="BE216" i="6"/>
  <c r="K216" i="7" s="1"/>
  <c r="AM502" i="6"/>
  <c r="BE217" i="6"/>
  <c r="K217" i="7" s="1"/>
  <c r="BC217" i="6"/>
  <c r="I217" i="7" s="1"/>
  <c r="BB224" i="6"/>
  <c r="H224" i="7" s="1"/>
  <c r="S224" i="7" s="1"/>
  <c r="AV247" i="7"/>
  <c r="AM508" i="6"/>
  <c r="AZ217" i="6"/>
  <c r="F217" i="7" s="1"/>
  <c r="AZ224" i="6"/>
  <c r="F224" i="7" s="1"/>
  <c r="AY216" i="6"/>
  <c r="E216" i="7" s="1"/>
  <c r="P216" i="7" s="1"/>
  <c r="AM17" i="7"/>
  <c r="AZ195" i="7"/>
  <c r="BA195" i="7"/>
  <c r="BC213" i="6"/>
  <c r="I213" i="7" s="1"/>
  <c r="T213" i="7" s="1"/>
  <c r="AL136" i="7"/>
  <c r="BE214" i="6"/>
  <c r="K214" i="7" s="1"/>
  <c r="V214" i="7" s="1"/>
  <c r="BC214" i="6"/>
  <c r="I214" i="7" s="1"/>
  <c r="T214" i="7" s="1"/>
  <c r="AY264" i="6"/>
  <c r="E264" i="7" s="1"/>
  <c r="BA214" i="6"/>
  <c r="G214" i="7" s="1"/>
  <c r="R214" i="7" s="1"/>
  <c r="AZ214" i="6"/>
  <c r="F214" i="7" s="1"/>
  <c r="Q214" i="7" s="1"/>
  <c r="BD214" i="6"/>
  <c r="J214" i="7" s="1"/>
  <c r="BE214" i="7"/>
  <c r="BB214" i="6"/>
  <c r="H214" i="7" s="1"/>
  <c r="S214" i="7" s="1"/>
  <c r="BD264" i="6"/>
  <c r="J264" i="7" s="1"/>
  <c r="AY214" i="6"/>
  <c r="E214" i="7" s="1"/>
  <c r="BE264" i="6"/>
  <c r="K264" i="7" s="1"/>
  <c r="BC264" i="6"/>
  <c r="I264" i="7" s="1"/>
  <c r="BE264" i="7"/>
  <c r="BD264" i="7" s="1"/>
  <c r="AY195" i="7"/>
  <c r="AM538" i="6"/>
  <c r="AW195" i="7"/>
  <c r="BA247" i="7"/>
  <c r="V247" i="7"/>
  <c r="AY213" i="6"/>
  <c r="E213" i="7" s="1"/>
  <c r="P213" i="7" s="1"/>
  <c r="Q195" i="7"/>
  <c r="AV195" i="7"/>
  <c r="AZ282" i="6"/>
  <c r="F282" i="7" s="1"/>
  <c r="Q282" i="7" s="1"/>
  <c r="BB213" i="6"/>
  <c r="H213" i="7" s="1"/>
  <c r="S213" i="7" s="1"/>
  <c r="BE213" i="6"/>
  <c r="K213" i="7" s="1"/>
  <c r="V213" i="7" s="1"/>
  <c r="BE213" i="7"/>
  <c r="AU195" i="7"/>
  <c r="BD213" i="6"/>
  <c r="J213" i="7" s="1"/>
  <c r="AX195" i="7"/>
  <c r="AU210" i="7"/>
  <c r="BC221" i="6"/>
  <c r="I221" i="7" s="1"/>
  <c r="T221" i="7" s="1"/>
  <c r="AY221" i="6"/>
  <c r="E221" i="7" s="1"/>
  <c r="P221" i="7" s="1"/>
  <c r="BA221" i="6"/>
  <c r="G221" i="7" s="1"/>
  <c r="AZ221" i="6"/>
  <c r="F221" i="7" s="1"/>
  <c r="BB221" i="6"/>
  <c r="H221" i="7" s="1"/>
  <c r="AZ252" i="7"/>
  <c r="AW252" i="7"/>
  <c r="AM445" i="6"/>
  <c r="AM453" i="6"/>
  <c r="AM485" i="6"/>
  <c r="AM494" i="6"/>
  <c r="AM488" i="6"/>
  <c r="AM499" i="6"/>
  <c r="AM483" i="6"/>
  <c r="U221" i="7"/>
  <c r="AM527" i="6"/>
  <c r="AM492" i="6"/>
  <c r="AM498" i="6"/>
  <c r="AL171" i="7"/>
  <c r="Z534" i="6"/>
  <c r="AY256" i="6"/>
  <c r="E256" i="7" s="1"/>
  <c r="BD233" i="6"/>
  <c r="J233" i="7" s="1"/>
  <c r="BA233" i="6"/>
  <c r="G233" i="7" s="1"/>
  <c r="R233" i="7" s="1"/>
  <c r="AL125" i="7"/>
  <c r="AZ211" i="7"/>
  <c r="BE229" i="7"/>
  <c r="BD229" i="7" s="1"/>
  <c r="AY229" i="6"/>
  <c r="E229" i="7" s="1"/>
  <c r="AV211" i="7"/>
  <c r="BA229" i="6"/>
  <c r="G229" i="7" s="1"/>
  <c r="AZ229" i="6"/>
  <c r="F229" i="7" s="1"/>
  <c r="BD229" i="6"/>
  <c r="J229" i="7" s="1"/>
  <c r="BB229" i="6"/>
  <c r="H229" i="7" s="1"/>
  <c r="BE224" i="7"/>
  <c r="BD224" i="7" s="1"/>
  <c r="U211" i="7"/>
  <c r="BC224" i="6"/>
  <c r="I224" i="7" s="1"/>
  <c r="BE229" i="6"/>
  <c r="K229" i="7" s="1"/>
  <c r="BD224" i="6"/>
  <c r="J224" i="7" s="1"/>
  <c r="BA277" i="6"/>
  <c r="G277" i="7" s="1"/>
  <c r="R277" i="7" s="1"/>
  <c r="K206" i="20"/>
  <c r="Q207" i="7"/>
  <c r="L206" i="20" s="1"/>
  <c r="AV207" i="7"/>
  <c r="AM465" i="6"/>
  <c r="AU247" i="7"/>
  <c r="R211" i="7"/>
  <c r="AW211" i="7"/>
  <c r="S211" i="7"/>
  <c r="AX211" i="7"/>
  <c r="P247" i="7"/>
  <c r="AM519" i="6"/>
  <c r="V211" i="7"/>
  <c r="BA211" i="7"/>
  <c r="AX247" i="7"/>
  <c r="S247" i="7"/>
  <c r="AM523" i="6"/>
  <c r="Z206" i="20"/>
  <c r="U207" i="7"/>
  <c r="AA206" i="20" s="1"/>
  <c r="AZ207" i="7"/>
  <c r="AM505" i="6"/>
  <c r="BD279" i="6"/>
  <c r="J279" i="7" s="1"/>
  <c r="AJ17" i="7"/>
  <c r="AK17" i="7" s="1"/>
  <c r="AP17" i="7" s="1"/>
  <c r="AM501" i="6"/>
  <c r="AM490" i="6"/>
  <c r="AM480" i="6"/>
  <c r="AM468" i="6"/>
  <c r="BE248" i="7"/>
  <c r="AV248" i="7" s="1"/>
  <c r="BC282" i="6"/>
  <c r="I282" i="7" s="1"/>
  <c r="T282" i="7" s="1"/>
  <c r="AU478" i="6"/>
  <c r="Z542" i="6"/>
  <c r="Z519" i="6"/>
  <c r="BD215" i="6"/>
  <c r="J215" i="7" s="1"/>
  <c r="BD217" i="6"/>
  <c r="J217" i="7" s="1"/>
  <c r="BD216" i="6"/>
  <c r="J216" i="7" s="1"/>
  <c r="AU476" i="6"/>
  <c r="AM449" i="6"/>
  <c r="Z513" i="6"/>
  <c r="BB217" i="6"/>
  <c r="H217" i="7" s="1"/>
  <c r="AY215" i="6"/>
  <c r="E215" i="7" s="1"/>
  <c r="AU447" i="6"/>
  <c r="AU438" i="6"/>
  <c r="BB215" i="6"/>
  <c r="H215" i="7" s="1"/>
  <c r="O157" i="20" s="1"/>
  <c r="BE277" i="6"/>
  <c r="K277" i="7" s="1"/>
  <c r="V277" i="7" s="1"/>
  <c r="BE215" i="7"/>
  <c r="BD215" i="7" s="1"/>
  <c r="BC215" i="6"/>
  <c r="I215" i="7" s="1"/>
  <c r="BA252" i="7"/>
  <c r="BD248" i="6"/>
  <c r="J248" i="7" s="1"/>
  <c r="AZ233" i="6"/>
  <c r="F233" i="7" s="1"/>
  <c r="Q233" i="7" s="1"/>
  <c r="Z492" i="6"/>
  <c r="AP525" i="6"/>
  <c r="BE277" i="7"/>
  <c r="AZ277" i="7" s="1"/>
  <c r="AM435" i="6"/>
  <c r="Z510" i="6"/>
  <c r="Z505" i="6"/>
  <c r="Z529" i="6"/>
  <c r="AM481" i="6"/>
  <c r="AY206" i="7"/>
  <c r="AJ187" i="7"/>
  <c r="AK187" i="7" s="1"/>
  <c r="AP187" i="7" s="1"/>
  <c r="AQ187" i="7" s="1"/>
  <c r="AR187" i="7" s="1"/>
  <c r="AZ187" i="7"/>
  <c r="AU484" i="6"/>
  <c r="BE220" i="6"/>
  <c r="K220" i="7" s="1"/>
  <c r="AW206" i="7"/>
  <c r="R206" i="7"/>
  <c r="V210" i="7"/>
  <c r="BA210" i="7"/>
  <c r="AM545" i="6"/>
  <c r="AM544" i="6"/>
  <c r="T187" i="7"/>
  <c r="AY187" i="7"/>
  <c r="AM464" i="6"/>
  <c r="AM470" i="6"/>
  <c r="AM524" i="6"/>
  <c r="U210" i="7"/>
  <c r="AV187" i="7"/>
  <c r="Q187" i="7"/>
  <c r="AZ206" i="7"/>
  <c r="BA232" i="6"/>
  <c r="G232" i="7" s="1"/>
  <c r="BB267" i="6"/>
  <c r="H267" i="7" s="1"/>
  <c r="BB277" i="6"/>
  <c r="H277" i="7" s="1"/>
  <c r="R210" i="7"/>
  <c r="AW210" i="7"/>
  <c r="Z512" i="6"/>
  <c r="BD267" i="6"/>
  <c r="J267" i="7" s="1"/>
  <c r="T206" i="7"/>
  <c r="Z543" i="6"/>
  <c r="AM436" i="6"/>
  <c r="AM528" i="6"/>
  <c r="AZ267" i="6"/>
  <c r="F267" i="7" s="1"/>
  <c r="P187" i="7"/>
  <c r="AU187" i="7"/>
  <c r="BE246" i="7"/>
  <c r="BD246" i="7" s="1"/>
  <c r="AY267" i="6"/>
  <c r="E267" i="7" s="1"/>
  <c r="AM206" i="7"/>
  <c r="P206" i="7"/>
  <c r="AU206" i="7"/>
  <c r="AW247" i="7"/>
  <c r="AM489" i="6"/>
  <c r="BA246" i="6"/>
  <c r="G246" i="7" s="1"/>
  <c r="BC267" i="6"/>
  <c r="I267" i="7" s="1"/>
  <c r="AY220" i="6"/>
  <c r="V187" i="7"/>
  <c r="BA187" i="7"/>
  <c r="AX206" i="7"/>
  <c r="S206" i="7"/>
  <c r="R247" i="7"/>
  <c r="Z523" i="6"/>
  <c r="AZ246" i="6"/>
  <c r="F246" i="7" s="1"/>
  <c r="BB220" i="6"/>
  <c r="S187" i="7"/>
  <c r="AX187" i="7"/>
  <c r="AX252" i="7"/>
  <c r="Z525" i="6"/>
  <c r="AM443" i="6"/>
  <c r="BB246" i="6"/>
  <c r="H246" i="7" s="1"/>
  <c r="BD220" i="6"/>
  <c r="J220" i="7" s="1"/>
  <c r="S252" i="7"/>
  <c r="AY246" i="6"/>
  <c r="E246" i="7" s="1"/>
  <c r="BC248" i="6"/>
  <c r="I248" i="7" s="1"/>
  <c r="AY277" i="6"/>
  <c r="E277" i="7" s="1"/>
  <c r="BA220" i="6"/>
  <c r="Z521" i="6"/>
  <c r="AM438" i="6"/>
  <c r="BD246" i="6"/>
  <c r="J246" i="7" s="1"/>
  <c r="BE220" i="7"/>
  <c r="AJ160" i="20"/>
  <c r="AK160" i="20" s="1"/>
  <c r="V206" i="7"/>
  <c r="BA206" i="7"/>
  <c r="V252" i="7"/>
  <c r="AM486" i="6"/>
  <c r="BC246" i="6"/>
  <c r="I246" i="7" s="1"/>
  <c r="BA267" i="6"/>
  <c r="G267" i="7" s="1"/>
  <c r="BC220" i="6"/>
  <c r="Z514" i="6"/>
  <c r="AP541" i="6"/>
  <c r="AP494" i="6"/>
  <c r="BE246" i="6"/>
  <c r="K246" i="7" s="1"/>
  <c r="AY232" i="6"/>
  <c r="E232" i="7" s="1"/>
  <c r="P232" i="7" s="1"/>
  <c r="AZ220" i="6"/>
  <c r="X17" i="7"/>
  <c r="AK45" i="7"/>
  <c r="AP45" i="7" s="1"/>
  <c r="AQ45" i="7" s="1"/>
  <c r="AP26" i="7"/>
  <c r="AQ26" i="7" s="1"/>
  <c r="AK158" i="7"/>
  <c r="AP158" i="7" s="1"/>
  <c r="W95" i="7"/>
  <c r="AK111" i="7"/>
  <c r="AP111" i="7" s="1"/>
  <c r="AK138" i="7"/>
  <c r="AP138" i="7" s="1"/>
  <c r="AQ138" i="7" s="1"/>
  <c r="AP83" i="7"/>
  <c r="AQ83" i="7" s="1"/>
  <c r="Z522" i="6"/>
  <c r="Z537" i="6"/>
  <c r="AP499" i="6"/>
  <c r="AK154" i="7"/>
  <c r="AP154" i="7" s="1"/>
  <c r="AP151" i="7"/>
  <c r="AQ151" i="7" s="1"/>
  <c r="AP93" i="7"/>
  <c r="AQ93" i="7" s="1"/>
  <c r="AP531" i="6"/>
  <c r="AK10" i="7"/>
  <c r="AP10" i="7" s="1"/>
  <c r="AQ10" i="7" s="1"/>
  <c r="AK13" i="7"/>
  <c r="AP13" i="7" s="1"/>
  <c r="AQ13" i="7" s="1"/>
  <c r="AK39" i="7"/>
  <c r="AP39" i="7" s="1"/>
  <c r="AQ39" i="7" s="1"/>
  <c r="AK4" i="7"/>
  <c r="AP4" i="7" s="1"/>
  <c r="AP46" i="7"/>
  <c r="AQ46" i="7" s="1"/>
  <c r="AP146" i="7"/>
  <c r="AQ146" i="7" s="1"/>
  <c r="AR146" i="7" s="1"/>
  <c r="AK125" i="7"/>
  <c r="AP125" i="7" s="1"/>
  <c r="AQ125" i="7" s="1"/>
  <c r="AR125" i="7" s="1"/>
  <c r="AK15" i="7"/>
  <c r="AP15" i="7" s="1"/>
  <c r="AQ15" i="7" s="1"/>
  <c r="AP54" i="7"/>
  <c r="AQ54" i="7" s="1"/>
  <c r="AP32" i="7"/>
  <c r="BE233" i="7"/>
  <c r="AX233" i="7" s="1"/>
  <c r="BE233" i="6"/>
  <c r="K233" i="7" s="1"/>
  <c r="AP14" i="7"/>
  <c r="AQ14" i="7" s="1"/>
  <c r="AK136" i="7"/>
  <c r="AP136" i="7" s="1"/>
  <c r="AQ136" i="7" s="1"/>
  <c r="AR136" i="7" s="1"/>
  <c r="AK130" i="7"/>
  <c r="AP130" i="7" s="1"/>
  <c r="AQ130" i="7" s="1"/>
  <c r="AK22" i="7"/>
  <c r="AP22" i="7" s="1"/>
  <c r="AQ22" i="7" s="1"/>
  <c r="AK153" i="7"/>
  <c r="AP153" i="7" s="1"/>
  <c r="Z497" i="6"/>
  <c r="AZ215" i="6"/>
  <c r="F215" i="7" s="1"/>
  <c r="AK12" i="7"/>
  <c r="AP12" i="7" s="1"/>
  <c r="AQ12" i="7" s="1"/>
  <c r="AK35" i="7"/>
  <c r="AP35" i="7" s="1"/>
  <c r="AK30" i="7"/>
  <c r="AP30" i="7" s="1"/>
  <c r="AQ30" i="7" s="1"/>
  <c r="AT446" i="6"/>
  <c r="AT481" i="6"/>
  <c r="AU471" i="6"/>
  <c r="AP505" i="6"/>
  <c r="AU443" i="6"/>
  <c r="BA215" i="6"/>
  <c r="G215" i="7" s="1"/>
  <c r="AZ277" i="6"/>
  <c r="F277" i="7" s="1"/>
  <c r="AY233" i="6"/>
  <c r="E233" i="7" s="1"/>
  <c r="AH278" i="20"/>
  <c r="Y279" i="7"/>
  <c r="Z538" i="6"/>
  <c r="AU488" i="6"/>
  <c r="AU452" i="6"/>
  <c r="BH268" i="6"/>
  <c r="N268" i="7" s="1"/>
  <c r="AU468" i="6"/>
  <c r="AU437" i="6"/>
  <c r="AU445" i="6"/>
  <c r="AU453" i="6"/>
  <c r="AU469" i="6"/>
  <c r="Z539" i="6"/>
  <c r="Z528" i="6"/>
  <c r="Z517" i="6"/>
  <c r="Z520" i="6"/>
  <c r="AU489" i="6"/>
  <c r="AU446" i="6"/>
  <c r="AP161" i="7"/>
  <c r="AQ161" i="7" s="1"/>
  <c r="AR161" i="7" s="1"/>
  <c r="AL161" i="7"/>
  <c r="AP166" i="7"/>
  <c r="AQ166" i="7" s="1"/>
  <c r="AR166" i="7" s="1"/>
  <c r="AL166" i="7"/>
  <c r="AB240" i="20"/>
  <c r="AC42" i="20"/>
  <c r="L4" i="20"/>
  <c r="AA160" i="20"/>
  <c r="J160" i="20"/>
  <c r="N160" i="20"/>
  <c r="P160" i="20"/>
  <c r="AC160" i="20"/>
  <c r="AI160" i="20"/>
  <c r="L160" i="20"/>
  <c r="AM187" i="7"/>
  <c r="W187" i="7"/>
  <c r="AA42" i="20"/>
  <c r="AA4" i="20"/>
  <c r="P4" i="20"/>
  <c r="AC4" i="20"/>
  <c r="J4" i="20"/>
  <c r="R4" i="20"/>
  <c r="N4" i="20"/>
  <c r="Y264" i="7"/>
  <c r="AI172" i="20" s="1"/>
  <c r="U277" i="7"/>
  <c r="BH233" i="6"/>
  <c r="N233" i="7" s="1"/>
  <c r="BH277" i="6"/>
  <c r="N277" i="7" s="1"/>
  <c r="AT478" i="6"/>
  <c r="AT454" i="6"/>
  <c r="Z496" i="6"/>
  <c r="AU455" i="6"/>
  <c r="Z511" i="6"/>
  <c r="Z515" i="6"/>
  <c r="Z506" i="6"/>
  <c r="Z527" i="6"/>
  <c r="AL146" i="7"/>
  <c r="Z494" i="6"/>
  <c r="Z502" i="6"/>
  <c r="Z532" i="6"/>
  <c r="Z533" i="6"/>
  <c r="AT508" i="6"/>
  <c r="AT543" i="6"/>
  <c r="Z509" i="6"/>
  <c r="Z535" i="6"/>
  <c r="AT501" i="6"/>
  <c r="BC233" i="6"/>
  <c r="I233" i="7" s="1"/>
  <c r="AU491" i="6"/>
  <c r="AU483" i="6"/>
  <c r="Z545" i="6"/>
  <c r="AM514" i="6"/>
  <c r="AM535" i="6"/>
  <c r="AO452" i="6"/>
  <c r="AY276" i="6"/>
  <c r="E276" i="7" s="1"/>
  <c r="BH256" i="6"/>
  <c r="N256" i="7" s="1"/>
  <c r="AT445" i="6"/>
  <c r="AT471" i="6"/>
  <c r="AT475" i="6"/>
  <c r="AT468" i="6"/>
  <c r="AU482" i="6"/>
  <c r="BE276" i="7"/>
  <c r="BD276" i="7" s="1"/>
  <c r="AP178" i="7"/>
  <c r="AL178" i="7"/>
  <c r="AM467" i="6"/>
  <c r="AM460" i="6"/>
  <c r="BB282" i="6"/>
  <c r="H282" i="7" s="1"/>
  <c r="BB256" i="6"/>
  <c r="H256" i="7" s="1"/>
  <c r="AM473" i="6"/>
  <c r="BC276" i="6"/>
  <c r="I276" i="7" s="1"/>
  <c r="BE256" i="6"/>
  <c r="K256" i="7" s="1"/>
  <c r="AU477" i="6"/>
  <c r="Z500" i="6"/>
  <c r="BA256" i="6"/>
  <c r="G256" i="7" s="1"/>
  <c r="Z508" i="6"/>
  <c r="BD282" i="6"/>
  <c r="J282" i="7" s="1"/>
  <c r="BD276" i="6"/>
  <c r="J276" i="7" s="1"/>
  <c r="Z531" i="6"/>
  <c r="AZ256" i="6"/>
  <c r="F256" i="7" s="1"/>
  <c r="AZ276" i="6"/>
  <c r="F276" i="7" s="1"/>
  <c r="BE282" i="7"/>
  <c r="BA276" i="6"/>
  <c r="G276" i="7" s="1"/>
  <c r="AU463" i="6"/>
  <c r="AT521" i="6"/>
  <c r="AT533" i="6"/>
  <c r="AT509" i="6"/>
  <c r="BE256" i="7"/>
  <c r="AY256" i="7" s="1"/>
  <c r="AU490" i="6"/>
  <c r="AT524" i="6"/>
  <c r="AT504" i="6"/>
  <c r="AT544" i="6"/>
  <c r="AT507" i="6"/>
  <c r="BB276" i="6"/>
  <c r="H276" i="7" s="1"/>
  <c r="AU459" i="6"/>
  <c r="AU448" i="6"/>
  <c r="AU435" i="6"/>
  <c r="AU487" i="6"/>
  <c r="AT513" i="6"/>
  <c r="AT493" i="6"/>
  <c r="AT530" i="6"/>
  <c r="AT505" i="6"/>
  <c r="AM444" i="6"/>
  <c r="AM437" i="6"/>
  <c r="Z526" i="6"/>
  <c r="Z499" i="6"/>
  <c r="AO485" i="6"/>
  <c r="BE282" i="6"/>
  <c r="K282" i="7" s="1"/>
  <c r="BD256" i="6"/>
  <c r="J256" i="7" s="1"/>
  <c r="AU451" i="6"/>
  <c r="AU440" i="6"/>
  <c r="AT519" i="6"/>
  <c r="AM496" i="6"/>
  <c r="AM503" i="6"/>
  <c r="AM506" i="6"/>
  <c r="BA282" i="6"/>
  <c r="G282" i="7" s="1"/>
  <c r="AU460" i="6"/>
  <c r="AU467" i="6"/>
  <c r="AU456" i="6"/>
  <c r="AT503" i="6"/>
  <c r="AT522" i="6"/>
  <c r="AL25" i="7"/>
  <c r="AL41" i="7"/>
  <c r="AL36" i="7"/>
  <c r="AL45" i="7"/>
  <c r="AP25" i="7"/>
  <c r="AQ25" i="7" s="1"/>
  <c r="P235" i="7"/>
  <c r="Q248" i="7"/>
  <c r="S233" i="7"/>
  <c r="Y224" i="7"/>
  <c r="BH235" i="6"/>
  <c r="N235" i="7" s="1"/>
  <c r="AH147" i="20" s="1"/>
  <c r="AT490" i="6"/>
  <c r="BH248" i="6"/>
  <c r="N248" i="7" s="1"/>
  <c r="AH14" i="20" s="1"/>
  <c r="AL4" i="7"/>
  <c r="AU464" i="6"/>
  <c r="BE248" i="6"/>
  <c r="K248" i="7" s="1"/>
  <c r="AT482" i="6"/>
  <c r="AT462" i="6"/>
  <c r="AU474" i="6"/>
  <c r="AT542" i="6"/>
  <c r="Z540" i="6"/>
  <c r="AU461" i="6"/>
  <c r="AL24" i="7"/>
  <c r="AT494" i="6"/>
  <c r="AT483" i="6"/>
  <c r="AT456" i="6"/>
  <c r="AT460" i="6"/>
  <c r="AT523" i="6"/>
  <c r="AT541" i="6"/>
  <c r="AT437" i="6"/>
  <c r="AT527" i="6"/>
  <c r="BB248" i="6"/>
  <c r="H248" i="7" s="1"/>
  <c r="BA248" i="6"/>
  <c r="G248" i="7" s="1"/>
  <c r="R248" i="7" s="1"/>
  <c r="AT464" i="6"/>
  <c r="BD189" i="7"/>
  <c r="AU462" i="6"/>
  <c r="AU458" i="6"/>
  <c r="AU485" i="6"/>
  <c r="AU450" i="6"/>
  <c r="AU486" i="6"/>
  <c r="BD209" i="7"/>
  <c r="Z524" i="6"/>
  <c r="AL10" i="7"/>
  <c r="AT486" i="6"/>
  <c r="AL22" i="7"/>
  <c r="AU457" i="6"/>
  <c r="AU442" i="6"/>
  <c r="AU470" i="6"/>
  <c r="AU439" i="6"/>
  <c r="Y202" i="7"/>
  <c r="Y208" i="7"/>
  <c r="BD208" i="7"/>
  <c r="AM208" i="7"/>
  <c r="AJ208" i="7"/>
  <c r="AK208" i="7" s="1"/>
  <c r="Y192" i="7"/>
  <c r="AM192" i="7"/>
  <c r="AJ192" i="7"/>
  <c r="AK192" i="7" s="1"/>
  <c r="BD192" i="7"/>
  <c r="Y188" i="7"/>
  <c r="AW336" i="6"/>
  <c r="BH336" i="6" s="1"/>
  <c r="N336" i="7" s="1"/>
  <c r="AW369" i="6"/>
  <c r="BH369" i="6" s="1"/>
  <c r="N369" i="7" s="1"/>
  <c r="AW296" i="6"/>
  <c r="BH296" i="6" s="1"/>
  <c r="N296" i="7" s="1"/>
  <c r="AW376" i="6"/>
  <c r="BC376" i="6" s="1"/>
  <c r="I376" i="7" s="1"/>
  <c r="AW332" i="6"/>
  <c r="BH332" i="6" s="1"/>
  <c r="N332" i="7" s="1"/>
  <c r="AX194" i="7"/>
  <c r="S194" i="7"/>
  <c r="AV204" i="7"/>
  <c r="Q204" i="7"/>
  <c r="BG278" i="6"/>
  <c r="M278" i="7" s="1"/>
  <c r="BE278" i="6"/>
  <c r="K278" i="7" s="1"/>
  <c r="BE278" i="7"/>
  <c r="BF278" i="6"/>
  <c r="L278" i="7" s="1"/>
  <c r="AY278" i="6"/>
  <c r="E278" i="7" s="1"/>
  <c r="BD278" i="6"/>
  <c r="J278" i="7" s="1"/>
  <c r="BC278" i="6"/>
  <c r="I278" i="7" s="1"/>
  <c r="BB278" i="6"/>
  <c r="H278" i="7" s="1"/>
  <c r="BA278" i="6"/>
  <c r="G278" i="7" s="1"/>
  <c r="AZ278" i="6"/>
  <c r="F278" i="7" s="1"/>
  <c r="AP18" i="7"/>
  <c r="AL18" i="7"/>
  <c r="Y211" i="7"/>
  <c r="AJ211" i="7"/>
  <c r="AK211" i="7" s="1"/>
  <c r="AM211" i="7"/>
  <c r="BD211" i="7"/>
  <c r="AT489" i="6"/>
  <c r="AT458" i="6"/>
  <c r="AQ67" i="7"/>
  <c r="BG213" i="6"/>
  <c r="M213" i="7" s="1"/>
  <c r="BF213" i="6"/>
  <c r="L213" i="7" s="1"/>
  <c r="BA213" i="6"/>
  <c r="G213" i="7" s="1"/>
  <c r="AZ190" i="7"/>
  <c r="U190" i="7"/>
  <c r="AP179" i="7"/>
  <c r="AL179" i="7"/>
  <c r="AU205" i="7"/>
  <c r="AM205" i="7"/>
  <c r="P205" i="7"/>
  <c r="AJ205" i="7"/>
  <c r="AK205" i="7" s="1"/>
  <c r="AQ106" i="7"/>
  <c r="AT518" i="6"/>
  <c r="AQ72" i="7"/>
  <c r="U193" i="7"/>
  <c r="AZ193" i="7"/>
  <c r="AH206" i="20"/>
  <c r="Y207" i="7"/>
  <c r="AI206" i="20" s="1"/>
  <c r="BG273" i="6"/>
  <c r="M273" i="7" s="1"/>
  <c r="BF273" i="6"/>
  <c r="L273" i="7" s="1"/>
  <c r="BD273" i="6"/>
  <c r="J273" i="7" s="1"/>
  <c r="BB273" i="6"/>
  <c r="H273" i="7" s="1"/>
  <c r="BE273" i="6"/>
  <c r="K273" i="7" s="1"/>
  <c r="AZ273" i="6"/>
  <c r="F273" i="7" s="1"/>
  <c r="AU512" i="6"/>
  <c r="AU495" i="6"/>
  <c r="AU518" i="6"/>
  <c r="AW345" i="6"/>
  <c r="BH345" i="6" s="1"/>
  <c r="N345" i="7" s="1"/>
  <c r="AW323" i="6"/>
  <c r="BH323" i="6" s="1"/>
  <c r="N323" i="7" s="1"/>
  <c r="AW295" i="6"/>
  <c r="BH295" i="6" s="1"/>
  <c r="N295" i="7" s="1"/>
  <c r="AW301" i="6"/>
  <c r="BH301" i="6" s="1"/>
  <c r="N301" i="7" s="1"/>
  <c r="AW339" i="6"/>
  <c r="BH339" i="6" s="1"/>
  <c r="N339" i="7" s="1"/>
  <c r="AZ204" i="7"/>
  <c r="U204" i="7"/>
  <c r="R191" i="7"/>
  <c r="AW191" i="7"/>
  <c r="AP169" i="7"/>
  <c r="AL169" i="7"/>
  <c r="AT469" i="6"/>
  <c r="AP124" i="7"/>
  <c r="AL124" i="7"/>
  <c r="AP5" i="7"/>
  <c r="AL5" i="7"/>
  <c r="AP43" i="7"/>
  <c r="AL43" i="7"/>
  <c r="BF244" i="6"/>
  <c r="L244" i="7" s="1"/>
  <c r="BG244" i="6"/>
  <c r="M244" i="7" s="1"/>
  <c r="AY244" i="6"/>
  <c r="E244" i="7" s="1"/>
  <c r="BB244" i="6"/>
  <c r="H244" i="7" s="1"/>
  <c r="BA244" i="6"/>
  <c r="G244" i="7" s="1"/>
  <c r="BE244" i="7"/>
  <c r="BD244" i="7" s="1"/>
  <c r="BE244" i="6"/>
  <c r="K244" i="7" s="1"/>
  <c r="AZ244" i="6"/>
  <c r="F244" i="7" s="1"/>
  <c r="BD244" i="6"/>
  <c r="J244" i="7" s="1"/>
  <c r="BC244" i="6"/>
  <c r="I244" i="7" s="1"/>
  <c r="U205" i="7"/>
  <c r="AZ205" i="7"/>
  <c r="AW198" i="7"/>
  <c r="R198" i="7"/>
  <c r="BF271" i="6"/>
  <c r="L271" i="7" s="1"/>
  <c r="BB271" i="6"/>
  <c r="H271" i="7" s="1"/>
  <c r="BA271" i="6"/>
  <c r="G271" i="7" s="1"/>
  <c r="BG271" i="6"/>
  <c r="M271" i="7" s="1"/>
  <c r="AZ271" i="6"/>
  <c r="F271" i="7" s="1"/>
  <c r="AY271" i="6"/>
  <c r="E271" i="7" s="1"/>
  <c r="BD271" i="6"/>
  <c r="J271" i="7" s="1"/>
  <c r="BE271" i="7"/>
  <c r="BC271" i="6"/>
  <c r="I271" i="7" s="1"/>
  <c r="BE271" i="6"/>
  <c r="K271" i="7" s="1"/>
  <c r="AP20" i="7"/>
  <c r="AL20" i="7"/>
  <c r="S193" i="7"/>
  <c r="AX193" i="7"/>
  <c r="BF232" i="6"/>
  <c r="L232" i="7" s="1"/>
  <c r="BG232" i="6"/>
  <c r="M232" i="7" s="1"/>
  <c r="BC232" i="6"/>
  <c r="I232" i="7" s="1"/>
  <c r="BE232" i="6"/>
  <c r="K232" i="7" s="1"/>
  <c r="BE232" i="7"/>
  <c r="BD232" i="6"/>
  <c r="J232" i="7" s="1"/>
  <c r="AZ232" i="6"/>
  <c r="F232" i="7" s="1"/>
  <c r="BB232" i="6"/>
  <c r="H232" i="7" s="1"/>
  <c r="AP157" i="7"/>
  <c r="AL157" i="7"/>
  <c r="AL120" i="7"/>
  <c r="AP120" i="7"/>
  <c r="BG241" i="6"/>
  <c r="M241" i="7" s="1"/>
  <c r="BF241" i="6"/>
  <c r="L241" i="7" s="1"/>
  <c r="BB241" i="6"/>
  <c r="H241" i="7" s="1"/>
  <c r="AU542" i="6"/>
  <c r="AU525" i="6"/>
  <c r="AU534" i="6"/>
  <c r="AW367" i="6"/>
  <c r="BH367" i="6" s="1"/>
  <c r="N367" i="7" s="1"/>
  <c r="AW318" i="6"/>
  <c r="BH318" i="6" s="1"/>
  <c r="N318" i="7" s="1"/>
  <c r="AW304" i="6"/>
  <c r="BH304" i="6" s="1"/>
  <c r="N304" i="7" s="1"/>
  <c r="AW314" i="6"/>
  <c r="BH314" i="6" s="1"/>
  <c r="N314" i="7" s="1"/>
  <c r="AW356" i="6"/>
  <c r="BH356" i="6" s="1"/>
  <c r="N356" i="7" s="1"/>
  <c r="AH122" i="20" s="1"/>
  <c r="AQ101" i="7"/>
  <c r="S204" i="7"/>
  <c r="AX204" i="7"/>
  <c r="BD191" i="7"/>
  <c r="AV191" i="7"/>
  <c r="AP185" i="7"/>
  <c r="AL185" i="7"/>
  <c r="AM196" i="7"/>
  <c r="P196" i="7"/>
  <c r="AJ196" i="7"/>
  <c r="AK196" i="7" s="1"/>
  <c r="AU196" i="7"/>
  <c r="AP173" i="7"/>
  <c r="AL173" i="7"/>
  <c r="AL115" i="7"/>
  <c r="AP115" i="7"/>
  <c r="AP6" i="7"/>
  <c r="AL6" i="7"/>
  <c r="AT476" i="6"/>
  <c r="BG226" i="6"/>
  <c r="M226" i="7" s="1"/>
  <c r="BE226" i="6"/>
  <c r="K226" i="7" s="1"/>
  <c r="BD226" i="6"/>
  <c r="J226" i="7" s="1"/>
  <c r="BE226" i="7"/>
  <c r="BA226" i="6"/>
  <c r="G226" i="7" s="1"/>
  <c r="BC226" i="6"/>
  <c r="I226" i="7" s="1"/>
  <c r="AY226" i="6"/>
  <c r="E226" i="7" s="1"/>
  <c r="BF226" i="6"/>
  <c r="L226" i="7" s="1"/>
  <c r="AZ226" i="6"/>
  <c r="F226" i="7" s="1"/>
  <c r="BB226" i="6"/>
  <c r="H226" i="7" s="1"/>
  <c r="Q190" i="7"/>
  <c r="AV190" i="7"/>
  <c r="AP47" i="7"/>
  <c r="AL47" i="7"/>
  <c r="BF249" i="6"/>
  <c r="L249" i="7" s="1"/>
  <c r="AZ249" i="6"/>
  <c r="F249" i="7" s="1"/>
  <c r="AY249" i="6"/>
  <c r="E249" i="7" s="1"/>
  <c r="BB249" i="6"/>
  <c r="H249" i="7" s="1"/>
  <c r="BE249" i="6"/>
  <c r="K249" i="7" s="1"/>
  <c r="BA249" i="6"/>
  <c r="G249" i="7" s="1"/>
  <c r="BG249" i="6"/>
  <c r="M249" i="7" s="1"/>
  <c r="BC249" i="6"/>
  <c r="I249" i="7" s="1"/>
  <c r="BD249" i="6"/>
  <c r="J249" i="7" s="1"/>
  <c r="BE249" i="7"/>
  <c r="AP11" i="7"/>
  <c r="AL11" i="7"/>
  <c r="V205" i="7"/>
  <c r="BA205" i="7"/>
  <c r="P198" i="7"/>
  <c r="AM198" i="7"/>
  <c r="AJ198" i="7"/>
  <c r="AK198" i="7" s="1"/>
  <c r="AU198" i="7"/>
  <c r="AQ60" i="7"/>
  <c r="AY193" i="7"/>
  <c r="T193" i="7"/>
  <c r="AZ209" i="7"/>
  <c r="U209" i="7"/>
  <c r="BG219" i="6"/>
  <c r="M219" i="7" s="1"/>
  <c r="BF219" i="6"/>
  <c r="L219" i="7" s="1"/>
  <c r="AZ219" i="6"/>
  <c r="F219" i="7" s="1"/>
  <c r="AU530" i="6"/>
  <c r="AU527" i="6"/>
  <c r="AU497" i="6"/>
  <c r="AU503" i="6"/>
  <c r="AW322" i="6"/>
  <c r="BH322" i="6" s="1"/>
  <c r="N322" i="7" s="1"/>
  <c r="AW298" i="6"/>
  <c r="BH298" i="6" s="1"/>
  <c r="N298" i="7" s="1"/>
  <c r="AW311" i="6"/>
  <c r="BH311" i="6" s="1"/>
  <c r="N311" i="7" s="1"/>
  <c r="AW364" i="6"/>
  <c r="BH364" i="6" s="1"/>
  <c r="N364" i="7" s="1"/>
  <c r="Y194" i="7"/>
  <c r="AQ90" i="7"/>
  <c r="V191" i="7"/>
  <c r="BA191" i="7"/>
  <c r="BG276" i="6"/>
  <c r="M276" i="7" s="1"/>
  <c r="BF276" i="6"/>
  <c r="L276" i="7" s="1"/>
  <c r="T197" i="7"/>
  <c r="AY197" i="7"/>
  <c r="AP112" i="7"/>
  <c r="AL112" i="7"/>
  <c r="Q196" i="7"/>
  <c r="AV196" i="7"/>
  <c r="BG251" i="6"/>
  <c r="M251" i="7" s="1"/>
  <c r="BF251" i="6"/>
  <c r="L251" i="7" s="1"/>
  <c r="AY251" i="6"/>
  <c r="E251" i="7" s="1"/>
  <c r="AZ251" i="6"/>
  <c r="F251" i="7" s="1"/>
  <c r="BE251" i="7"/>
  <c r="BC251" i="6"/>
  <c r="I251" i="7" s="1"/>
  <c r="BB251" i="6"/>
  <c r="H251" i="7" s="1"/>
  <c r="BD251" i="6"/>
  <c r="J251" i="7" s="1"/>
  <c r="BA251" i="6"/>
  <c r="G251" i="7" s="1"/>
  <c r="BE251" i="6"/>
  <c r="K251" i="7" s="1"/>
  <c r="BF265" i="6"/>
  <c r="L265" i="7" s="1"/>
  <c r="BG265" i="6"/>
  <c r="M265" i="7" s="1"/>
  <c r="AY265" i="6"/>
  <c r="E265" i="7" s="1"/>
  <c r="I33" i="20" s="1"/>
  <c r="BE265" i="7"/>
  <c r="BC265" i="6"/>
  <c r="I265" i="7" s="1"/>
  <c r="BA265" i="6"/>
  <c r="G265" i="7" s="1"/>
  <c r="BD265" i="6"/>
  <c r="J265" i="7" s="1"/>
  <c r="BB265" i="6"/>
  <c r="H265" i="7" s="1"/>
  <c r="BE265" i="6"/>
  <c r="K265" i="7" s="1"/>
  <c r="AZ265" i="6"/>
  <c r="F265" i="7" s="1"/>
  <c r="AL15" i="7"/>
  <c r="AP149" i="7"/>
  <c r="AL149" i="7"/>
  <c r="AT451" i="6"/>
  <c r="AT449" i="6"/>
  <c r="AP36" i="7"/>
  <c r="P190" i="7"/>
  <c r="AJ190" i="7"/>
  <c r="AK190" i="7" s="1"/>
  <c r="AU190" i="7"/>
  <c r="AM190" i="7"/>
  <c r="Q205" i="7"/>
  <c r="AV205" i="7"/>
  <c r="AP141" i="7"/>
  <c r="AL141" i="7"/>
  <c r="AT534" i="6"/>
  <c r="AQ97" i="7"/>
  <c r="AW209" i="7"/>
  <c r="R209" i="7"/>
  <c r="S200" i="7"/>
  <c r="AX200" i="7"/>
  <c r="AP137" i="7"/>
  <c r="AL137" i="7"/>
  <c r="AU507" i="6"/>
  <c r="AU505" i="6"/>
  <c r="AU513" i="6"/>
  <c r="AU519" i="6"/>
  <c r="AW294" i="6"/>
  <c r="BH294" i="6" s="1"/>
  <c r="N294" i="7" s="1"/>
  <c r="AW313" i="6"/>
  <c r="BH313" i="6" s="1"/>
  <c r="N313" i="7" s="1"/>
  <c r="AW310" i="6"/>
  <c r="BH310" i="6" s="1"/>
  <c r="N310" i="7" s="1"/>
  <c r="BD188" i="7"/>
  <c r="AW358" i="6"/>
  <c r="BH358" i="6" s="1"/>
  <c r="N358" i="7" s="1"/>
  <c r="AW329" i="6"/>
  <c r="BH329" i="6" s="1"/>
  <c r="N329" i="7" s="1"/>
  <c r="AP41" i="7"/>
  <c r="AL46" i="7"/>
  <c r="AQ76" i="7"/>
  <c r="AP40" i="7"/>
  <c r="AL40" i="7"/>
  <c r="AM191" i="7"/>
  <c r="AU191" i="7"/>
  <c r="AJ191" i="7"/>
  <c r="AK191" i="7" s="1"/>
  <c r="P191" i="7"/>
  <c r="AJ197" i="7"/>
  <c r="AK197" i="7" s="1"/>
  <c r="P197" i="7"/>
  <c r="AM197" i="7"/>
  <c r="AU197" i="7"/>
  <c r="AQ99" i="7"/>
  <c r="U196" i="7"/>
  <c r="AZ196" i="7"/>
  <c r="AP49" i="7"/>
  <c r="AL49" i="7"/>
  <c r="AQ109" i="7"/>
  <c r="AT452" i="6"/>
  <c r="AT459" i="6"/>
  <c r="BG283" i="6"/>
  <c r="M283" i="7" s="1"/>
  <c r="BF283" i="6"/>
  <c r="L283" i="7" s="1"/>
  <c r="AY283" i="6"/>
  <c r="E283" i="7" s="1"/>
  <c r="BB283" i="6"/>
  <c r="H283" i="7" s="1"/>
  <c r="BA283" i="6"/>
  <c r="G283" i="7" s="1"/>
  <c r="M190" i="20" s="1"/>
  <c r="BE283" i="7"/>
  <c r="BD283" i="6"/>
  <c r="J283" i="7" s="1"/>
  <c r="BE283" i="6"/>
  <c r="K283" i="7" s="1"/>
  <c r="AB190" i="20" s="1"/>
  <c r="BC283" i="6"/>
  <c r="I283" i="7" s="1"/>
  <c r="Q190" i="20" s="1"/>
  <c r="AZ283" i="6"/>
  <c r="F283" i="7" s="1"/>
  <c r="K190" i="20" s="1"/>
  <c r="BG259" i="6"/>
  <c r="M259" i="7" s="1"/>
  <c r="AY259" i="6"/>
  <c r="E259" i="7" s="1"/>
  <c r="BF259" i="6"/>
  <c r="L259" i="7" s="1"/>
  <c r="BA259" i="6"/>
  <c r="G259" i="7" s="1"/>
  <c r="AZ259" i="6"/>
  <c r="F259" i="7" s="1"/>
  <c r="BB259" i="6"/>
  <c r="H259" i="7" s="1"/>
  <c r="BE259" i="7"/>
  <c r="BD259" i="6"/>
  <c r="J259" i="7" s="1"/>
  <c r="BC259" i="6"/>
  <c r="I259" i="7" s="1"/>
  <c r="BE259" i="6"/>
  <c r="K259" i="7" s="1"/>
  <c r="S190" i="7"/>
  <c r="AX190" i="7"/>
  <c r="BC260" i="6"/>
  <c r="I260" i="7" s="1"/>
  <c r="BE260" i="6"/>
  <c r="K260" i="7" s="1"/>
  <c r="BF260" i="6"/>
  <c r="L260" i="7" s="1"/>
  <c r="BG260" i="6"/>
  <c r="M260" i="7" s="1"/>
  <c r="BB260" i="6"/>
  <c r="H260" i="7" s="1"/>
  <c r="AZ260" i="6"/>
  <c r="F260" i="7" s="1"/>
  <c r="BA260" i="6"/>
  <c r="G260" i="7" s="1"/>
  <c r="AY260" i="6"/>
  <c r="E260" i="7" s="1"/>
  <c r="BD260" i="6"/>
  <c r="J260" i="7" s="1"/>
  <c r="BE260" i="7"/>
  <c r="AP7" i="7"/>
  <c r="AL7" i="7"/>
  <c r="S205" i="7"/>
  <c r="AX205" i="7"/>
  <c r="R189" i="7"/>
  <c r="AW189" i="7"/>
  <c r="AW212" i="7"/>
  <c r="R212" i="7"/>
  <c r="T200" i="7"/>
  <c r="AY200" i="7"/>
  <c r="AQ81" i="7"/>
  <c r="AQ103" i="7"/>
  <c r="AU537" i="6"/>
  <c r="AU514" i="6"/>
  <c r="AU529" i="6"/>
  <c r="AU535" i="6"/>
  <c r="AW321" i="6"/>
  <c r="BH321" i="6" s="1"/>
  <c r="N321" i="7" s="1"/>
  <c r="AW303" i="6"/>
  <c r="BH303" i="6" s="1"/>
  <c r="N303" i="7" s="1"/>
  <c r="AW375" i="6"/>
  <c r="BH375" i="6" s="1"/>
  <c r="N375" i="7" s="1"/>
  <c r="AP28" i="7"/>
  <c r="AL28" i="7"/>
  <c r="AP126" i="7"/>
  <c r="AL126" i="7"/>
  <c r="AL13" i="7"/>
  <c r="AY191" i="7"/>
  <c r="T191" i="7"/>
  <c r="BG256" i="6"/>
  <c r="M256" i="7" s="1"/>
  <c r="BF256" i="6"/>
  <c r="L256" i="7" s="1"/>
  <c r="Q197" i="7"/>
  <c r="AV197" i="7"/>
  <c r="BA196" i="7"/>
  <c r="V196" i="7"/>
  <c r="BD227" i="6"/>
  <c r="J227" i="7" s="1"/>
  <c r="BF227" i="6"/>
  <c r="L227" i="7" s="1"/>
  <c r="BG227" i="6"/>
  <c r="M227" i="7" s="1"/>
  <c r="BB227" i="6"/>
  <c r="H227" i="7" s="1"/>
  <c r="AY227" i="6"/>
  <c r="E227" i="7" s="1"/>
  <c r="BA227" i="6"/>
  <c r="G227" i="7" s="1"/>
  <c r="AZ227" i="6"/>
  <c r="F227" i="7" s="1"/>
  <c r="BE227" i="7"/>
  <c r="BE227" i="6"/>
  <c r="K227" i="7" s="1"/>
  <c r="BC227" i="6"/>
  <c r="I227" i="7" s="1"/>
  <c r="BF225" i="6"/>
  <c r="L225" i="7" s="1"/>
  <c r="BG225" i="6"/>
  <c r="M225" i="7" s="1"/>
  <c r="BD225" i="6"/>
  <c r="J225" i="7" s="1"/>
  <c r="BA225" i="6"/>
  <c r="G225" i="7" s="1"/>
  <c r="BB225" i="6"/>
  <c r="H225" i="7" s="1"/>
  <c r="BE225" i="6"/>
  <c r="K225" i="7" s="1"/>
  <c r="BE225" i="7"/>
  <c r="AZ225" i="6"/>
  <c r="F225" i="7" s="1"/>
  <c r="BC225" i="6"/>
  <c r="I225" i="7" s="1"/>
  <c r="AY225" i="6"/>
  <c r="E225" i="7" s="1"/>
  <c r="BG269" i="6"/>
  <c r="M269" i="7" s="1"/>
  <c r="BF269" i="6"/>
  <c r="L269" i="7" s="1"/>
  <c r="AY269" i="6"/>
  <c r="E269" i="7" s="1"/>
  <c r="I86" i="20" s="1"/>
  <c r="BB269" i="6"/>
  <c r="H269" i="7" s="1"/>
  <c r="O75" i="20" s="1"/>
  <c r="AZ269" i="6"/>
  <c r="F269" i="7" s="1"/>
  <c r="K75" i="20" s="1"/>
  <c r="BE269" i="6"/>
  <c r="K269" i="7" s="1"/>
  <c r="AB75" i="20" s="1"/>
  <c r="BE269" i="7"/>
  <c r="BD269" i="6"/>
  <c r="J269" i="7" s="1"/>
  <c r="BA269" i="6"/>
  <c r="G269" i="7" s="1"/>
  <c r="M75" i="20" s="1"/>
  <c r="BC269" i="6"/>
  <c r="I269" i="7" s="1"/>
  <c r="AT450" i="6"/>
  <c r="AT463" i="6"/>
  <c r="AT466" i="6"/>
  <c r="AJ4" i="20"/>
  <c r="AK4" i="20" s="1"/>
  <c r="AY190" i="7"/>
  <c r="T190" i="7"/>
  <c r="AP152" i="7"/>
  <c r="AL152" i="7"/>
  <c r="R205" i="7"/>
  <c r="AW205" i="7"/>
  <c r="Y198" i="7"/>
  <c r="AL12" i="7"/>
  <c r="BF246" i="6"/>
  <c r="L246" i="7" s="1"/>
  <c r="BG246" i="6"/>
  <c r="M246" i="7" s="1"/>
  <c r="BA212" i="7"/>
  <c r="V212" i="7"/>
  <c r="BE223" i="6"/>
  <c r="K223" i="7" s="1"/>
  <c r="AZ223" i="6"/>
  <c r="F223" i="7" s="1"/>
  <c r="BE223" i="7"/>
  <c r="BD223" i="6"/>
  <c r="J223" i="7" s="1"/>
  <c r="BC223" i="6"/>
  <c r="I223" i="7" s="1"/>
  <c r="BG223" i="6"/>
  <c r="M223" i="7" s="1"/>
  <c r="BF223" i="6"/>
  <c r="L223" i="7" s="1"/>
  <c r="AY223" i="6"/>
  <c r="E223" i="7" s="1"/>
  <c r="I134" i="20" s="1"/>
  <c r="BB223" i="6"/>
  <c r="H223" i="7" s="1"/>
  <c r="BA223" i="6"/>
  <c r="G223" i="7" s="1"/>
  <c r="AP182" i="7"/>
  <c r="AL182" i="7"/>
  <c r="AT531" i="6"/>
  <c r="AV209" i="7"/>
  <c r="Q209" i="7"/>
  <c r="AV200" i="7"/>
  <c r="Q200" i="7"/>
  <c r="AP160" i="7"/>
  <c r="AL160" i="7"/>
  <c r="AL174" i="7"/>
  <c r="AP174" i="7"/>
  <c r="AU508" i="6"/>
  <c r="AU543" i="6"/>
  <c r="AU545" i="6"/>
  <c r="AU504" i="6"/>
  <c r="AW341" i="6"/>
  <c r="BH341" i="6" s="1"/>
  <c r="N341" i="7" s="1"/>
  <c r="AW354" i="6"/>
  <c r="BH354" i="6" s="1"/>
  <c r="N354" i="7" s="1"/>
  <c r="AW333" i="6"/>
  <c r="BH333" i="6" s="1"/>
  <c r="N333" i="7" s="1"/>
  <c r="AW351" i="6"/>
  <c r="BH351" i="6" s="1"/>
  <c r="N351" i="7" s="1"/>
  <c r="BG222" i="6"/>
  <c r="M222" i="7" s="1"/>
  <c r="AY222" i="6"/>
  <c r="E222" i="7" s="1"/>
  <c r="I34" i="20" s="1"/>
  <c r="BD222" i="6"/>
  <c r="J222" i="7" s="1"/>
  <c r="BF222" i="6"/>
  <c r="L222" i="7" s="1"/>
  <c r="BC222" i="6"/>
  <c r="I222" i="7" s="1"/>
  <c r="BA222" i="6"/>
  <c r="G222" i="7" s="1"/>
  <c r="BE222" i="6"/>
  <c r="K222" i="7" s="1"/>
  <c r="BE222" i="7"/>
  <c r="AZ222" i="6"/>
  <c r="F222" i="7" s="1"/>
  <c r="BB222" i="6"/>
  <c r="H222" i="7" s="1"/>
  <c r="AZ191" i="7"/>
  <c r="U191" i="7"/>
  <c r="S197" i="7"/>
  <c r="AX197" i="7"/>
  <c r="R196" i="7"/>
  <c r="AW196" i="7"/>
  <c r="AT448" i="6"/>
  <c r="AT440" i="6"/>
  <c r="AP177" i="7"/>
  <c r="AL177" i="7"/>
  <c r="BG229" i="6"/>
  <c r="M229" i="7" s="1"/>
  <c r="BF229" i="6"/>
  <c r="L229" i="7" s="1"/>
  <c r="BC229" i="6"/>
  <c r="I229" i="7" s="1"/>
  <c r="V190" i="7"/>
  <c r="BA190" i="7"/>
  <c r="AP21" i="7"/>
  <c r="AL21" i="7"/>
  <c r="BG234" i="6"/>
  <c r="M234" i="7" s="1"/>
  <c r="BF234" i="6"/>
  <c r="L234" i="7" s="1"/>
  <c r="AY234" i="6"/>
  <c r="E234" i="7" s="1"/>
  <c r="BD234" i="6"/>
  <c r="J234" i="7" s="1"/>
  <c r="AZ234" i="6"/>
  <c r="F234" i="7" s="1"/>
  <c r="BE234" i="7"/>
  <c r="BE234" i="6"/>
  <c r="K234" i="7" s="1"/>
  <c r="BB234" i="6"/>
  <c r="H234" i="7" s="1"/>
  <c r="BA234" i="6"/>
  <c r="G234" i="7" s="1"/>
  <c r="BC234" i="6"/>
  <c r="I234" i="7" s="1"/>
  <c r="Y195" i="7"/>
  <c r="AJ195" i="7"/>
  <c r="AK195" i="7" s="1"/>
  <c r="AM195" i="7"/>
  <c r="BD205" i="7"/>
  <c r="AY205" i="7"/>
  <c r="U189" i="7"/>
  <c r="AZ189" i="7"/>
  <c r="AU480" i="6"/>
  <c r="AZ212" i="7"/>
  <c r="U212" i="7"/>
  <c r="T209" i="7"/>
  <c r="AY209" i="7"/>
  <c r="BG252" i="6"/>
  <c r="M252" i="7" s="1"/>
  <c r="BF252" i="6"/>
  <c r="L252" i="7" s="1"/>
  <c r="AU538" i="6"/>
  <c r="AU498" i="6"/>
  <c r="AU499" i="6"/>
  <c r="AU520" i="6"/>
  <c r="AW361" i="6"/>
  <c r="BH361" i="6" s="1"/>
  <c r="N361" i="7" s="1"/>
  <c r="AW363" i="6"/>
  <c r="BH363" i="6" s="1"/>
  <c r="N363" i="7" s="1"/>
  <c r="AP147" i="7"/>
  <c r="AL147" i="7"/>
  <c r="O190" i="20"/>
  <c r="S191" i="7"/>
  <c r="AX191" i="7"/>
  <c r="AY282" i="6"/>
  <c r="E282" i="7" s="1"/>
  <c r="BF282" i="6"/>
  <c r="L282" i="7" s="1"/>
  <c r="BG282" i="6"/>
  <c r="M282" i="7" s="1"/>
  <c r="BA197" i="7"/>
  <c r="V197" i="7"/>
  <c r="AL128" i="7"/>
  <c r="AP128" i="7"/>
  <c r="T196" i="7"/>
  <c r="AY196" i="7"/>
  <c r="AP176" i="7"/>
  <c r="AL176" i="7"/>
  <c r="BF240" i="6"/>
  <c r="L240" i="7" s="1"/>
  <c r="BG240" i="6"/>
  <c r="M240" i="7" s="1"/>
  <c r="BD240" i="6"/>
  <c r="J240" i="7" s="1"/>
  <c r="BA240" i="6"/>
  <c r="G240" i="7" s="1"/>
  <c r="BB240" i="6"/>
  <c r="H240" i="7" s="1"/>
  <c r="BE240" i="6"/>
  <c r="K240" i="7" s="1"/>
  <c r="BE240" i="7"/>
  <c r="AZ240" i="6"/>
  <c r="F240" i="7" s="1"/>
  <c r="BC240" i="6"/>
  <c r="I240" i="7" s="1"/>
  <c r="BG243" i="6"/>
  <c r="M243" i="7" s="1"/>
  <c r="BE243" i="7"/>
  <c r="BF243" i="6"/>
  <c r="L243" i="7" s="1"/>
  <c r="BE243" i="6"/>
  <c r="K243" i="7" s="1"/>
  <c r="BD243" i="6"/>
  <c r="J243" i="7" s="1"/>
  <c r="BA243" i="6"/>
  <c r="G243" i="7" s="1"/>
  <c r="BB243" i="6"/>
  <c r="H243" i="7" s="1"/>
  <c r="AY243" i="6"/>
  <c r="E243" i="7" s="1"/>
  <c r="AZ243" i="6"/>
  <c r="F243" i="7" s="1"/>
  <c r="BC243" i="6"/>
  <c r="I243" i="7" s="1"/>
  <c r="AT435" i="6"/>
  <c r="AT487" i="6"/>
  <c r="AT455" i="6"/>
  <c r="BF258" i="6"/>
  <c r="L258" i="7" s="1"/>
  <c r="AZ258" i="6"/>
  <c r="F258" i="7" s="1"/>
  <c r="BC258" i="6"/>
  <c r="I258" i="7" s="1"/>
  <c r="BD258" i="6"/>
  <c r="J258" i="7" s="1"/>
  <c r="BB258" i="6"/>
  <c r="H258" i="7" s="1"/>
  <c r="BA258" i="6"/>
  <c r="G258" i="7" s="1"/>
  <c r="BG258" i="6"/>
  <c r="M258" i="7" s="1"/>
  <c r="BE258" i="7"/>
  <c r="AY258" i="6"/>
  <c r="E258" i="7" s="1"/>
  <c r="BE258" i="6"/>
  <c r="K258" i="7" s="1"/>
  <c r="AW190" i="7"/>
  <c r="R190" i="7"/>
  <c r="Y210" i="7"/>
  <c r="AJ210" i="7"/>
  <c r="AK210" i="7" s="1"/>
  <c r="AM210" i="7"/>
  <c r="AU189" i="7"/>
  <c r="AM189" i="7"/>
  <c r="AJ189" i="7"/>
  <c r="AK189" i="7" s="1"/>
  <c r="P189" i="7"/>
  <c r="BF239" i="6"/>
  <c r="L239" i="7" s="1"/>
  <c r="BC239" i="6"/>
  <c r="I239" i="7" s="1"/>
  <c r="BB239" i="6"/>
  <c r="H239" i="7" s="1"/>
  <c r="AY239" i="6"/>
  <c r="E239" i="7" s="1"/>
  <c r="BD239" i="6"/>
  <c r="J239" i="7" s="1"/>
  <c r="AZ239" i="6"/>
  <c r="F239" i="7" s="1"/>
  <c r="BG239" i="6"/>
  <c r="M239" i="7" s="1"/>
  <c r="BA239" i="6"/>
  <c r="G239" i="7" s="1"/>
  <c r="BE239" i="6"/>
  <c r="K239" i="7" s="1"/>
  <c r="BE239" i="7"/>
  <c r="AP180" i="7"/>
  <c r="AL180" i="7"/>
  <c r="T212" i="7"/>
  <c r="AY212" i="7"/>
  <c r="BF285" i="6"/>
  <c r="L285" i="7" s="1"/>
  <c r="BG285" i="6"/>
  <c r="M285" i="7" s="1"/>
  <c r="BB285" i="6"/>
  <c r="H285" i="7" s="1"/>
  <c r="BA285" i="6"/>
  <c r="G285" i="7" s="1"/>
  <c r="AY285" i="6"/>
  <c r="E285" i="7" s="1"/>
  <c r="BD285" i="6"/>
  <c r="J285" i="7" s="1"/>
  <c r="BC285" i="6"/>
  <c r="I285" i="7" s="1"/>
  <c r="BE285" i="7"/>
  <c r="AZ285" i="6"/>
  <c r="F285" i="7" s="1"/>
  <c r="BE285" i="6"/>
  <c r="K285" i="7" s="1"/>
  <c r="AP29" i="7"/>
  <c r="AL29" i="7"/>
  <c r="AT492" i="6"/>
  <c r="AT539" i="6"/>
  <c r="BB281" i="6"/>
  <c r="H281" i="7" s="1"/>
  <c r="BG281" i="6"/>
  <c r="M281" i="7" s="1"/>
  <c r="BF281" i="6"/>
  <c r="L281" i="7" s="1"/>
  <c r="AY281" i="6"/>
  <c r="E281" i="7" s="1"/>
  <c r="BE281" i="7"/>
  <c r="BE281" i="6"/>
  <c r="K281" i="7" s="1"/>
  <c r="BD281" i="6"/>
  <c r="J281" i="7" s="1"/>
  <c r="AZ281" i="6"/>
  <c r="F281" i="7" s="1"/>
  <c r="BC281" i="6"/>
  <c r="I281" i="7" s="1"/>
  <c r="BA281" i="6"/>
  <c r="G281" i="7" s="1"/>
  <c r="P209" i="7"/>
  <c r="AU209" i="7"/>
  <c r="AJ209" i="7"/>
  <c r="AK209" i="7" s="1"/>
  <c r="AM209" i="7"/>
  <c r="AW200" i="7"/>
  <c r="R200" i="7"/>
  <c r="BE275" i="7"/>
  <c r="BF275" i="6"/>
  <c r="L275" i="7" s="1"/>
  <c r="BG275" i="6"/>
  <c r="M275" i="7" s="1"/>
  <c r="AU509" i="6"/>
  <c r="AU521" i="6"/>
  <c r="AU515" i="6"/>
  <c r="AU536" i="6"/>
  <c r="AW350" i="6"/>
  <c r="BH350" i="6" s="1"/>
  <c r="N350" i="7" s="1"/>
  <c r="AW328" i="6"/>
  <c r="BH328" i="6" s="1"/>
  <c r="N328" i="7" s="1"/>
  <c r="X238" i="7"/>
  <c r="I50" i="18"/>
  <c r="BD238" i="6"/>
  <c r="BB238" i="6"/>
  <c r="L50" i="18" s="1"/>
  <c r="BE238" i="7"/>
  <c r="BA238" i="6"/>
  <c r="K50" i="18" s="1"/>
  <c r="M50" i="18"/>
  <c r="J50" i="18"/>
  <c r="AW197" i="7"/>
  <c r="R197" i="7"/>
  <c r="S196" i="7"/>
  <c r="AX196" i="7"/>
  <c r="AY203" i="7"/>
  <c r="T203" i="7"/>
  <c r="AL113" i="7"/>
  <c r="AP113" i="7"/>
  <c r="AT436" i="6"/>
  <c r="AT470" i="6"/>
  <c r="AT461" i="6"/>
  <c r="AT473" i="6"/>
  <c r="Y206" i="7"/>
  <c r="AJ206" i="7"/>
  <c r="AK206" i="7" s="1"/>
  <c r="BF214" i="6"/>
  <c r="L214" i="7" s="1"/>
  <c r="BG214" i="6"/>
  <c r="M214" i="7" s="1"/>
  <c r="AP19" i="7"/>
  <c r="AL19" i="7"/>
  <c r="AY189" i="7"/>
  <c r="T189" i="7"/>
  <c r="AU481" i="6"/>
  <c r="AU472" i="6"/>
  <c r="S212" i="7"/>
  <c r="AX212" i="7"/>
  <c r="AP24" i="7"/>
  <c r="AT502" i="6"/>
  <c r="AT517" i="6"/>
  <c r="AT537" i="6"/>
  <c r="V209" i="7"/>
  <c r="BA209" i="7"/>
  <c r="P200" i="7"/>
  <c r="AU200" i="7"/>
  <c r="AM200" i="7"/>
  <c r="AJ200" i="7"/>
  <c r="AK200" i="7" s="1"/>
  <c r="BF221" i="6"/>
  <c r="L221" i="7" s="1"/>
  <c r="BG221" i="6"/>
  <c r="M221" i="7" s="1"/>
  <c r="BE221" i="6"/>
  <c r="K221" i="7" s="1"/>
  <c r="AP31" i="7"/>
  <c r="AL31" i="7"/>
  <c r="AU539" i="6"/>
  <c r="AU544" i="6"/>
  <c r="AU531" i="6"/>
  <c r="AW312" i="6"/>
  <c r="BH312" i="6" s="1"/>
  <c r="N312" i="7" s="1"/>
  <c r="AH101" i="20" s="1"/>
  <c r="AW335" i="6"/>
  <c r="BH335" i="6" s="1"/>
  <c r="N335" i="7" s="1"/>
  <c r="AW194" i="7"/>
  <c r="R194" i="7"/>
  <c r="BA203" i="7"/>
  <c r="V203" i="7"/>
  <c r="BF274" i="6"/>
  <c r="L274" i="7" s="1"/>
  <c r="BG274" i="6"/>
  <c r="M274" i="7" s="1"/>
  <c r="AY274" i="6"/>
  <c r="E274" i="7" s="1"/>
  <c r="AZ274" i="6"/>
  <c r="F274" i="7" s="1"/>
  <c r="BB274" i="6"/>
  <c r="H274" i="7" s="1"/>
  <c r="BE274" i="6"/>
  <c r="K274" i="7" s="1"/>
  <c r="BD274" i="6"/>
  <c r="J274" i="7" s="1"/>
  <c r="BA274" i="6"/>
  <c r="G274" i="7" s="1"/>
  <c r="BE274" i="7"/>
  <c r="BC274" i="6"/>
  <c r="I274" i="7" s="1"/>
  <c r="Y187" i="7"/>
  <c r="AT441" i="6"/>
  <c r="AT488" i="6"/>
  <c r="AT491" i="6"/>
  <c r="AZ261" i="6"/>
  <c r="F261" i="7" s="1"/>
  <c r="BE261" i="7"/>
  <c r="BG261" i="6"/>
  <c r="M261" i="7" s="1"/>
  <c r="BF261" i="6"/>
  <c r="L261" i="7" s="1"/>
  <c r="BB261" i="6"/>
  <c r="H261" i="7" s="1"/>
  <c r="BE261" i="6"/>
  <c r="K261" i="7" s="1"/>
  <c r="AY261" i="6"/>
  <c r="E261" i="7" s="1"/>
  <c r="BD261" i="6"/>
  <c r="J261" i="7" s="1"/>
  <c r="BC261" i="6"/>
  <c r="I261" i="7" s="1"/>
  <c r="BA261" i="6"/>
  <c r="G261" i="7" s="1"/>
  <c r="AP8" i="7"/>
  <c r="AL8" i="7"/>
  <c r="Y205" i="7"/>
  <c r="AV189" i="7"/>
  <c r="Q189" i="7"/>
  <c r="BD206" i="7"/>
  <c r="BD250" i="6"/>
  <c r="J250" i="7" s="1"/>
  <c r="BG250" i="6"/>
  <c r="M250" i="7" s="1"/>
  <c r="BF250" i="6"/>
  <c r="L250" i="7" s="1"/>
  <c r="BB250" i="6"/>
  <c r="H250" i="7" s="1"/>
  <c r="BE250" i="7"/>
  <c r="BD250" i="7" s="1"/>
  <c r="BA250" i="6"/>
  <c r="G250" i="7" s="1"/>
  <c r="AZ250" i="6"/>
  <c r="F250" i="7" s="1"/>
  <c r="BC250" i="6"/>
  <c r="I250" i="7" s="1"/>
  <c r="BE250" i="6"/>
  <c r="K250" i="7" s="1"/>
  <c r="AY250" i="6"/>
  <c r="E250" i="7" s="1"/>
  <c r="I81" i="20" s="1"/>
  <c r="AL127" i="7"/>
  <c r="AP127" i="7"/>
  <c r="AT499" i="6"/>
  <c r="AT497" i="6"/>
  <c r="AT506" i="6"/>
  <c r="BG255" i="6"/>
  <c r="M255" i="7" s="1"/>
  <c r="BF255" i="6"/>
  <c r="L255" i="7" s="1"/>
  <c r="AZ255" i="6"/>
  <c r="F255" i="7" s="1"/>
  <c r="BA255" i="6"/>
  <c r="G255" i="7" s="1"/>
  <c r="BE255" i="6"/>
  <c r="K255" i="7" s="1"/>
  <c r="BC255" i="6"/>
  <c r="I255" i="7" s="1"/>
  <c r="BD255" i="6"/>
  <c r="J255" i="7" s="1"/>
  <c r="AY255" i="6"/>
  <c r="E255" i="7" s="1"/>
  <c r="BB255" i="6"/>
  <c r="H255" i="7" s="1"/>
  <c r="BE255" i="7"/>
  <c r="S209" i="7"/>
  <c r="AX209" i="7"/>
  <c r="V200" i="7"/>
  <c r="BA200" i="7"/>
  <c r="Q206" i="20"/>
  <c r="T207" i="7"/>
  <c r="R206" i="20" s="1"/>
  <c r="AY207" i="7"/>
  <c r="AP116" i="7"/>
  <c r="AL116" i="7"/>
  <c r="AU510" i="6"/>
  <c r="AU492" i="6"/>
  <c r="AU500" i="6"/>
  <c r="BG284" i="6"/>
  <c r="M284" i="7" s="1"/>
  <c r="BF284" i="6"/>
  <c r="L284" i="7" s="1"/>
  <c r="AW289" i="6"/>
  <c r="BH289" i="6" s="1"/>
  <c r="N289" i="7" s="1"/>
  <c r="AW373" i="6"/>
  <c r="BH373" i="6" s="1"/>
  <c r="N373" i="7" s="1"/>
  <c r="AW342" i="6"/>
  <c r="BH342" i="6" s="1"/>
  <c r="N342" i="7" s="1"/>
  <c r="T194" i="7"/>
  <c r="AY194" i="7"/>
  <c r="BG280" i="6"/>
  <c r="M280" i="7" s="1"/>
  <c r="BF280" i="6"/>
  <c r="L280" i="7" s="1"/>
  <c r="BA280" i="6"/>
  <c r="G280" i="7" s="1"/>
  <c r="AY280" i="6"/>
  <c r="E280" i="7" s="1"/>
  <c r="BB280" i="6"/>
  <c r="H280" i="7" s="1"/>
  <c r="BE280" i="6"/>
  <c r="K280" i="7" s="1"/>
  <c r="BE280" i="7"/>
  <c r="BD280" i="6"/>
  <c r="J280" i="7" s="1"/>
  <c r="AZ280" i="6"/>
  <c r="F280" i="7" s="1"/>
  <c r="BC280" i="6"/>
  <c r="I280" i="7" s="1"/>
  <c r="Y191" i="7"/>
  <c r="AH190" i="20"/>
  <c r="BG268" i="6"/>
  <c r="M268" i="7" s="1"/>
  <c r="BF268" i="6"/>
  <c r="L268" i="7" s="1"/>
  <c r="AY268" i="6"/>
  <c r="E268" i="7" s="1"/>
  <c r="AZ268" i="6"/>
  <c r="F268" i="7" s="1"/>
  <c r="BD268" i="6"/>
  <c r="J268" i="7" s="1"/>
  <c r="BB268" i="6"/>
  <c r="H268" i="7" s="1"/>
  <c r="BE268" i="7"/>
  <c r="AW268" i="7" s="1"/>
  <c r="BC268" i="6"/>
  <c r="I268" i="7" s="1"/>
  <c r="BE268" i="6"/>
  <c r="K268" i="7" s="1"/>
  <c r="AZ197" i="7"/>
  <c r="U197" i="7"/>
  <c r="AZ203" i="7"/>
  <c r="U203" i="7"/>
  <c r="AT442" i="6"/>
  <c r="AT465" i="6"/>
  <c r="BA224" i="6"/>
  <c r="G224" i="7" s="1"/>
  <c r="BF224" i="6"/>
  <c r="L224" i="7" s="1"/>
  <c r="BG224" i="6"/>
  <c r="M224" i="7" s="1"/>
  <c r="Y190" i="7"/>
  <c r="AX189" i="7"/>
  <c r="S189" i="7"/>
  <c r="AP16" i="7"/>
  <c r="AL16" i="7"/>
  <c r="AU449" i="6"/>
  <c r="P212" i="7"/>
  <c r="AJ212" i="7"/>
  <c r="AK212" i="7" s="1"/>
  <c r="AU212" i="7"/>
  <c r="AM212" i="7"/>
  <c r="AL35" i="7"/>
  <c r="AL114" i="7"/>
  <c r="AP114" i="7"/>
  <c r="N220" i="7"/>
  <c r="BF220" i="6"/>
  <c r="BG220" i="6"/>
  <c r="AT536" i="6"/>
  <c r="AT538" i="6"/>
  <c r="AT512" i="6"/>
  <c r="U200" i="7"/>
  <c r="AZ200" i="7"/>
  <c r="AL30" i="7"/>
  <c r="P207" i="7"/>
  <c r="J206" i="20" s="1"/>
  <c r="AJ207" i="7"/>
  <c r="AK207" i="7" s="1"/>
  <c r="AU207" i="7"/>
  <c r="AM207" i="7"/>
  <c r="I206" i="20"/>
  <c r="AU540" i="6"/>
  <c r="AU522" i="6"/>
  <c r="AU516" i="6"/>
  <c r="AW326" i="6"/>
  <c r="BH326" i="6" s="1"/>
  <c r="N326" i="7" s="1"/>
  <c r="AW366" i="6"/>
  <c r="BH366" i="6" s="1"/>
  <c r="N366" i="7" s="1"/>
  <c r="AP119" i="7"/>
  <c r="AL119" i="7"/>
  <c r="V204" i="7"/>
  <c r="BA204" i="7"/>
  <c r="AP133" i="7"/>
  <c r="AL133" i="7"/>
  <c r="BG233" i="6"/>
  <c r="M233" i="7" s="1"/>
  <c r="BF233" i="6"/>
  <c r="L233" i="7" s="1"/>
  <c r="AL26" i="7"/>
  <c r="R203" i="7"/>
  <c r="AW203" i="7"/>
  <c r="AT444" i="6"/>
  <c r="AT453" i="6"/>
  <c r="AT474" i="6"/>
  <c r="AY237" i="6"/>
  <c r="E237" i="7" s="1"/>
  <c r="AZ237" i="6"/>
  <c r="F237" i="7" s="1"/>
  <c r="BF237" i="6"/>
  <c r="L237" i="7" s="1"/>
  <c r="BB237" i="6"/>
  <c r="H237" i="7" s="1"/>
  <c r="BG237" i="6"/>
  <c r="M237" i="7" s="1"/>
  <c r="BE237" i="6"/>
  <c r="K237" i="7" s="1"/>
  <c r="BA237" i="6"/>
  <c r="G237" i="7" s="1"/>
  <c r="BE237" i="7"/>
  <c r="BC237" i="6"/>
  <c r="I237" i="7" s="1"/>
  <c r="BD237" i="6"/>
  <c r="J237" i="7" s="1"/>
  <c r="AQ57" i="7"/>
  <c r="AZ253" i="6"/>
  <c r="F253" i="7" s="1"/>
  <c r="BG253" i="6"/>
  <c r="M253" i="7" s="1"/>
  <c r="BF253" i="6"/>
  <c r="L253" i="7" s="1"/>
  <c r="BB253" i="6"/>
  <c r="H253" i="7" s="1"/>
  <c r="BD253" i="6"/>
  <c r="J253" i="7" s="1"/>
  <c r="BE253" i="6"/>
  <c r="K253" i="7" s="1"/>
  <c r="AY253" i="6"/>
  <c r="E253" i="7" s="1"/>
  <c r="BE253" i="7"/>
  <c r="BC253" i="6"/>
  <c r="I253" i="7" s="1"/>
  <c r="BA253" i="6"/>
  <c r="G253" i="7" s="1"/>
  <c r="AL163" i="7"/>
  <c r="AP163" i="7"/>
  <c r="BA189" i="7"/>
  <c r="V189" i="7"/>
  <c r="BE263" i="6"/>
  <c r="K263" i="7" s="1"/>
  <c r="BC263" i="6"/>
  <c r="I263" i="7" s="1"/>
  <c r="AZ263" i="6"/>
  <c r="F263" i="7" s="1"/>
  <c r="BG263" i="6"/>
  <c r="M263" i="7" s="1"/>
  <c r="BF263" i="6"/>
  <c r="L263" i="7" s="1"/>
  <c r="AY263" i="6"/>
  <c r="E263" i="7" s="1"/>
  <c r="BD263" i="6"/>
  <c r="J263" i="7" s="1"/>
  <c r="BA263" i="6"/>
  <c r="G263" i="7" s="1"/>
  <c r="BB263" i="6"/>
  <c r="H263" i="7" s="1"/>
  <c r="BE263" i="7"/>
  <c r="T198" i="7"/>
  <c r="AY198" i="7"/>
  <c r="BF257" i="6"/>
  <c r="L257" i="7" s="1"/>
  <c r="BG257" i="6"/>
  <c r="M257" i="7" s="1"/>
  <c r="BA257" i="6"/>
  <c r="G257" i="7" s="1"/>
  <c r="BE257" i="6"/>
  <c r="K257" i="7" s="1"/>
  <c r="BB257" i="6"/>
  <c r="H257" i="7" s="1"/>
  <c r="AZ257" i="6"/>
  <c r="F257" i="7" s="1"/>
  <c r="BD257" i="6"/>
  <c r="J257" i="7" s="1"/>
  <c r="AY257" i="6"/>
  <c r="E257" i="7" s="1"/>
  <c r="BE257" i="7"/>
  <c r="BC257" i="6"/>
  <c r="I257" i="7" s="1"/>
  <c r="BG266" i="6"/>
  <c r="BF266" i="6"/>
  <c r="L266" i="7" s="1"/>
  <c r="BB266" i="6"/>
  <c r="H266" i="7" s="1"/>
  <c r="BE266" i="7"/>
  <c r="BD266" i="7" s="1"/>
  <c r="BD266" i="6"/>
  <c r="BC266" i="6"/>
  <c r="I266" i="7" s="1"/>
  <c r="AZ266" i="6"/>
  <c r="F266" i="7" s="1"/>
  <c r="BA266" i="6"/>
  <c r="G266" i="7" s="1"/>
  <c r="AY266" i="6"/>
  <c r="E266" i="7" s="1"/>
  <c r="BE266" i="6"/>
  <c r="K266" i="7" s="1"/>
  <c r="AP37" i="7"/>
  <c r="AL37" i="7"/>
  <c r="AT525" i="6"/>
  <c r="AT495" i="6"/>
  <c r="AT529" i="6"/>
  <c r="Q193" i="7"/>
  <c r="AV193" i="7"/>
  <c r="O206" i="20"/>
  <c r="S207" i="7"/>
  <c r="P206" i="20" s="1"/>
  <c r="AX207" i="7"/>
  <c r="AU528" i="6"/>
  <c r="AU493" i="6"/>
  <c r="AU532" i="6"/>
  <c r="BG217" i="6"/>
  <c r="M217" i="7" s="1"/>
  <c r="BF217" i="6"/>
  <c r="L217" i="7" s="1"/>
  <c r="BA217" i="6"/>
  <c r="G217" i="7" s="1"/>
  <c r="AW316" i="6"/>
  <c r="BH316" i="6" s="1"/>
  <c r="N316" i="7" s="1"/>
  <c r="AW293" i="6"/>
  <c r="BH293" i="6" s="1"/>
  <c r="N293" i="7" s="1"/>
  <c r="AV194" i="7"/>
  <c r="Q194" i="7"/>
  <c r="AU204" i="7"/>
  <c r="AJ204" i="7"/>
  <c r="AK204" i="7" s="1"/>
  <c r="P204" i="7"/>
  <c r="AM204" i="7"/>
  <c r="AP23" i="7"/>
  <c r="AL23" i="7"/>
  <c r="BF235" i="6"/>
  <c r="L235" i="7" s="1"/>
  <c r="BG235" i="6"/>
  <c r="M235" i="7" s="1"/>
  <c r="BC235" i="6"/>
  <c r="I235" i="7" s="1"/>
  <c r="BE235" i="7"/>
  <c r="AZ235" i="6"/>
  <c r="F235" i="7" s="1"/>
  <c r="BD235" i="6"/>
  <c r="J235" i="7" s="1"/>
  <c r="BE235" i="6"/>
  <c r="K235" i="7" s="1"/>
  <c r="AB147" i="20" s="1"/>
  <c r="BA235" i="6"/>
  <c r="G235" i="7" s="1"/>
  <c r="AP123" i="7"/>
  <c r="AL123" i="7"/>
  <c r="AP168" i="7"/>
  <c r="AL168" i="7"/>
  <c r="Y196" i="7"/>
  <c r="BA230" i="6"/>
  <c r="G230" i="7" s="1"/>
  <c r="BG230" i="6"/>
  <c r="M230" i="7" s="1"/>
  <c r="BF230" i="6"/>
  <c r="L230" i="7" s="1"/>
  <c r="AY230" i="6"/>
  <c r="E230" i="7" s="1"/>
  <c r="BB230" i="6"/>
  <c r="H230" i="7" s="1"/>
  <c r="AZ230" i="6"/>
  <c r="F230" i="7" s="1"/>
  <c r="BC230" i="6"/>
  <c r="I230" i="7" s="1"/>
  <c r="BD230" i="6"/>
  <c r="J230" i="7" s="1"/>
  <c r="BE230" i="6"/>
  <c r="K230" i="7" s="1"/>
  <c r="BE230" i="7"/>
  <c r="AU203" i="7"/>
  <c r="P203" i="7"/>
  <c r="AM203" i="7"/>
  <c r="AJ203" i="7"/>
  <c r="AK203" i="7" s="1"/>
  <c r="AT439" i="6"/>
  <c r="AT485" i="6"/>
  <c r="BF216" i="6"/>
  <c r="L216" i="7" s="1"/>
  <c r="BG216" i="6"/>
  <c r="M216" i="7" s="1"/>
  <c r="BE216" i="7"/>
  <c r="AQ55" i="7"/>
  <c r="AV198" i="7"/>
  <c r="Q198" i="7"/>
  <c r="AU475" i="6"/>
  <c r="AU465" i="6"/>
  <c r="BG247" i="6"/>
  <c r="M247" i="7" s="1"/>
  <c r="BF247" i="6"/>
  <c r="L247" i="7" s="1"/>
  <c r="AT496" i="6"/>
  <c r="AT528" i="6"/>
  <c r="AT532" i="6"/>
  <c r="P193" i="7"/>
  <c r="AU193" i="7"/>
  <c r="AJ193" i="7"/>
  <c r="AK193" i="7" s="1"/>
  <c r="AM193" i="7"/>
  <c r="Y209" i="7"/>
  <c r="AB206" i="20"/>
  <c r="BA207" i="7"/>
  <c r="V207" i="7"/>
  <c r="AC206" i="20" s="1"/>
  <c r="AP42" i="7"/>
  <c r="AL42" i="7"/>
  <c r="AL14" i="7"/>
  <c r="AU506" i="6"/>
  <c r="AU523" i="6"/>
  <c r="AU501" i="6"/>
  <c r="AW327" i="6"/>
  <c r="BH327" i="6" s="1"/>
  <c r="N327" i="7" s="1"/>
  <c r="AW337" i="6"/>
  <c r="BH337" i="6" s="1"/>
  <c r="N337" i="7" s="1"/>
  <c r="AH211" i="20" s="1"/>
  <c r="AW370" i="6"/>
  <c r="AW320" i="6"/>
  <c r="BH320" i="6" s="1"/>
  <c r="N320" i="7" s="1"/>
  <c r="AW299" i="6"/>
  <c r="BH299" i="6" s="1"/>
  <c r="N299" i="7" s="1"/>
  <c r="AW290" i="6"/>
  <c r="BH290" i="6" s="1"/>
  <c r="N290" i="7" s="1"/>
  <c r="U194" i="7"/>
  <c r="AZ194" i="7"/>
  <c r="AQ78" i="7"/>
  <c r="R204" i="7"/>
  <c r="AW204" i="7"/>
  <c r="Y197" i="7"/>
  <c r="AP162" i="7"/>
  <c r="AL162" i="7"/>
  <c r="BG277" i="6"/>
  <c r="M277" i="7" s="1"/>
  <c r="BF277" i="6"/>
  <c r="L277" i="7" s="1"/>
  <c r="BC277" i="6"/>
  <c r="I277" i="7" s="1"/>
  <c r="Q203" i="7"/>
  <c r="AV203" i="7"/>
  <c r="AP9" i="7"/>
  <c r="AL9" i="7"/>
  <c r="AT484" i="6"/>
  <c r="AT457" i="6"/>
  <c r="BF228" i="6"/>
  <c r="L228" i="7" s="1"/>
  <c r="BG228" i="6"/>
  <c r="M228" i="7" s="1"/>
  <c r="BC228" i="6"/>
  <c r="I228" i="7" s="1"/>
  <c r="Q40" i="20" s="1"/>
  <c r="BA228" i="6"/>
  <c r="G228" i="7" s="1"/>
  <c r="M40" i="20" s="1"/>
  <c r="BE228" i="7"/>
  <c r="AZ228" i="6"/>
  <c r="F228" i="7" s="1"/>
  <c r="K40" i="20" s="1"/>
  <c r="AY228" i="6"/>
  <c r="E228" i="7" s="1"/>
  <c r="I40" i="20" s="1"/>
  <c r="BB228" i="6"/>
  <c r="H228" i="7" s="1"/>
  <c r="O40" i="20" s="1"/>
  <c r="BE228" i="6"/>
  <c r="K228" i="7" s="1"/>
  <c r="AB40" i="20" s="1"/>
  <c r="BD228" i="6"/>
  <c r="J228" i="7" s="1"/>
  <c r="AP156" i="7"/>
  <c r="AL156" i="7"/>
  <c r="BG262" i="6"/>
  <c r="M262" i="7" s="1"/>
  <c r="BF262" i="6"/>
  <c r="L262" i="7" s="1"/>
  <c r="AY262" i="6"/>
  <c r="E262" i="7" s="1"/>
  <c r="I147" i="20" s="1"/>
  <c r="BD262" i="6"/>
  <c r="J262" i="7" s="1"/>
  <c r="BE262" i="6"/>
  <c r="K262" i="7" s="1"/>
  <c r="BB262" i="6"/>
  <c r="H262" i="7" s="1"/>
  <c r="BA262" i="6"/>
  <c r="G262" i="7" s="1"/>
  <c r="BE262" i="7"/>
  <c r="BC262" i="6"/>
  <c r="I262" i="7" s="1"/>
  <c r="AZ262" i="6"/>
  <c r="F262" i="7" s="1"/>
  <c r="AP164" i="7"/>
  <c r="AL164" i="7"/>
  <c r="BF236" i="6"/>
  <c r="L236" i="7" s="1"/>
  <c r="BG236" i="6"/>
  <c r="M236" i="7" s="1"/>
  <c r="AY236" i="6"/>
  <c r="E236" i="7" s="1"/>
  <c r="AZ236" i="6"/>
  <c r="F236" i="7" s="1"/>
  <c r="BA236" i="6"/>
  <c r="G236" i="7" s="1"/>
  <c r="BE236" i="6"/>
  <c r="K236" i="7" s="1"/>
  <c r="BD236" i="6"/>
  <c r="J236" i="7" s="1"/>
  <c r="BE236" i="7"/>
  <c r="BB236" i="6"/>
  <c r="H236" i="7" s="1"/>
  <c r="BC236" i="6"/>
  <c r="I236" i="7" s="1"/>
  <c r="S198" i="7"/>
  <c r="AX198" i="7"/>
  <c r="BF245" i="6"/>
  <c r="L245" i="7" s="1"/>
  <c r="BC245" i="6"/>
  <c r="I245" i="7" s="1"/>
  <c r="BG245" i="6"/>
  <c r="M245" i="7" s="1"/>
  <c r="AY245" i="6"/>
  <c r="E245" i="7" s="1"/>
  <c r="I46" i="20" s="1"/>
  <c r="BE245" i="6"/>
  <c r="K245" i="7" s="1"/>
  <c r="BB245" i="6"/>
  <c r="H245" i="7" s="1"/>
  <c r="O46" i="20" s="1"/>
  <c r="BA245" i="6"/>
  <c r="G245" i="7" s="1"/>
  <c r="BE245" i="7"/>
  <c r="BD245" i="6"/>
  <c r="J245" i="7" s="1"/>
  <c r="AZ245" i="6"/>
  <c r="F245" i="7" s="1"/>
  <c r="AU454" i="6"/>
  <c r="BG272" i="6"/>
  <c r="M272" i="7" s="1"/>
  <c r="BF272" i="6"/>
  <c r="L272" i="7" s="1"/>
  <c r="BE272" i="7"/>
  <c r="BE272" i="6"/>
  <c r="K272" i="7" s="1"/>
  <c r="BA272" i="6"/>
  <c r="G272" i="7" s="1"/>
  <c r="BB272" i="6"/>
  <c r="H272" i="7" s="1"/>
  <c r="AZ272" i="6"/>
  <c r="F272" i="7" s="1"/>
  <c r="BD272" i="6"/>
  <c r="J272" i="7" s="1"/>
  <c r="BC272" i="6"/>
  <c r="I272" i="7" s="1"/>
  <c r="AY272" i="6"/>
  <c r="E272" i="7" s="1"/>
  <c r="Q212" i="7"/>
  <c r="AV212" i="7"/>
  <c r="AT535" i="6"/>
  <c r="AT515" i="6"/>
  <c r="AT520" i="6"/>
  <c r="AT498" i="6"/>
  <c r="BA193" i="7"/>
  <c r="V193" i="7"/>
  <c r="Y200" i="7"/>
  <c r="AQ98" i="7"/>
  <c r="M206" i="20"/>
  <c r="R207" i="7"/>
  <c r="N206" i="20" s="1"/>
  <c r="AW207" i="7"/>
  <c r="BD207" i="7"/>
  <c r="AP33" i="7"/>
  <c r="AL33" i="7"/>
  <c r="BA208" i="7"/>
  <c r="V208" i="7"/>
  <c r="AP134" i="7"/>
  <c r="AL134" i="7"/>
  <c r="AU511" i="6"/>
  <c r="AU494" i="6"/>
  <c r="AU517" i="6"/>
  <c r="BF267" i="6"/>
  <c r="L267" i="7" s="1"/>
  <c r="BG267" i="6"/>
  <c r="M267" i="7" s="1"/>
  <c r="BE267" i="6"/>
  <c r="K267" i="7" s="1"/>
  <c r="BE267" i="7"/>
  <c r="BF218" i="6"/>
  <c r="L218" i="7" s="1"/>
  <c r="BG218" i="6"/>
  <c r="M218" i="7" s="1"/>
  <c r="AY218" i="6"/>
  <c r="E218" i="7" s="1"/>
  <c r="BA218" i="6"/>
  <c r="G218" i="7" s="1"/>
  <c r="AZ218" i="6"/>
  <c r="F218" i="7" s="1"/>
  <c r="BD218" i="6"/>
  <c r="J218" i="7" s="1"/>
  <c r="BE218" i="7"/>
  <c r="BD218" i="7" s="1"/>
  <c r="BC218" i="6"/>
  <c r="I218" i="7" s="1"/>
  <c r="BE218" i="6"/>
  <c r="K218" i="7" s="1"/>
  <c r="BB218" i="6"/>
  <c r="H218" i="7" s="1"/>
  <c r="AW352" i="6"/>
  <c r="BH352" i="6" s="1"/>
  <c r="N352" i="7" s="1"/>
  <c r="AP540" i="6"/>
  <c r="AW302" i="6"/>
  <c r="AZ302" i="6" s="1"/>
  <c r="F302" i="7" s="1"/>
  <c r="BA194" i="7"/>
  <c r="V194" i="7"/>
  <c r="AY204" i="7"/>
  <c r="T204" i="7"/>
  <c r="AY248" i="6"/>
  <c r="E248" i="7" s="1"/>
  <c r="BF248" i="6"/>
  <c r="L248" i="7" s="1"/>
  <c r="BG248" i="6"/>
  <c r="M248" i="7" s="1"/>
  <c r="BF242" i="6"/>
  <c r="L242" i="7" s="1"/>
  <c r="BA242" i="6"/>
  <c r="G242" i="7" s="1"/>
  <c r="AZ242" i="6"/>
  <c r="F242" i="7" s="1"/>
  <c r="BG242" i="6"/>
  <c r="M242" i="7" s="1"/>
  <c r="BB242" i="6"/>
  <c r="H242" i="7" s="1"/>
  <c r="AY242" i="6"/>
  <c r="E242" i="7" s="1"/>
  <c r="BD242" i="6"/>
  <c r="J242" i="7" s="1"/>
  <c r="BE242" i="6"/>
  <c r="K242" i="7" s="1"/>
  <c r="BE242" i="7"/>
  <c r="BD242" i="7" s="1"/>
  <c r="BC242" i="6"/>
  <c r="I242" i="7" s="1"/>
  <c r="S203" i="7"/>
  <c r="AX203" i="7"/>
  <c r="AT480" i="6"/>
  <c r="AT447" i="6"/>
  <c r="AT467" i="6"/>
  <c r="AT479" i="6"/>
  <c r="BA264" i="6"/>
  <c r="G264" i="7" s="1"/>
  <c r="M172" i="20" s="1"/>
  <c r="BF264" i="6"/>
  <c r="L264" i="7" s="1"/>
  <c r="BG264" i="6"/>
  <c r="M264" i="7" s="1"/>
  <c r="AL44" i="7"/>
  <c r="Y189" i="7"/>
  <c r="AZ198" i="7"/>
  <c r="U198" i="7"/>
  <c r="AP48" i="7"/>
  <c r="AL48" i="7"/>
  <c r="AP38" i="7"/>
  <c r="AL38" i="7"/>
  <c r="AT540" i="6"/>
  <c r="AT510" i="6"/>
  <c r="AT516" i="6"/>
  <c r="AT545" i="6"/>
  <c r="AW193" i="7"/>
  <c r="R193" i="7"/>
  <c r="BD187" i="7"/>
  <c r="AP150" i="7"/>
  <c r="AL150" i="7"/>
  <c r="AU541" i="6"/>
  <c r="AU524" i="6"/>
  <c r="AU533" i="6"/>
  <c r="Z493" i="6"/>
  <c r="AW347" i="6"/>
  <c r="BH347" i="6" s="1"/>
  <c r="N347" i="7" s="1"/>
  <c r="AW355" i="6"/>
  <c r="AW360" i="6"/>
  <c r="BH360" i="6" s="1"/>
  <c r="N360" i="7" s="1"/>
  <c r="AW291" i="6"/>
  <c r="BH291" i="6" s="1"/>
  <c r="N291" i="7" s="1"/>
  <c r="AW340" i="6"/>
  <c r="BH340" i="6" s="1"/>
  <c r="N340" i="7" s="1"/>
  <c r="AH110" i="20" s="1"/>
  <c r="AW315" i="6"/>
  <c r="BH315" i="6" s="1"/>
  <c r="N315" i="7" s="1"/>
  <c r="AW317" i="6"/>
  <c r="BH317" i="6" s="1"/>
  <c r="N317" i="7" s="1"/>
  <c r="BE276" i="6"/>
  <c r="K276" i="7" s="1"/>
  <c r="BB235" i="6"/>
  <c r="H235" i="7" s="1"/>
  <c r="O147" i="20" s="1"/>
  <c r="P194" i="7"/>
  <c r="AU194" i="7"/>
  <c r="AJ194" i="7"/>
  <c r="AK194" i="7" s="1"/>
  <c r="AM194" i="7"/>
  <c r="BF215" i="6"/>
  <c r="L215" i="7" s="1"/>
  <c r="BG215" i="6"/>
  <c r="M215" i="7" s="1"/>
  <c r="BH278" i="6"/>
  <c r="N278" i="7" s="1"/>
  <c r="AT443" i="6"/>
  <c r="AT438" i="6"/>
  <c r="AT472" i="6"/>
  <c r="AT477" i="6"/>
  <c r="BH213" i="6"/>
  <c r="N213" i="7" s="1"/>
  <c r="BG254" i="6"/>
  <c r="M254" i="7" s="1"/>
  <c r="BB254" i="6"/>
  <c r="H254" i="7" s="1"/>
  <c r="AY254" i="6"/>
  <c r="E254" i="7" s="1"/>
  <c r="I165" i="20" s="1"/>
  <c r="AZ254" i="6"/>
  <c r="F254" i="7" s="1"/>
  <c r="BF254" i="6"/>
  <c r="L254" i="7" s="1"/>
  <c r="BE254" i="6"/>
  <c r="K254" i="7" s="1"/>
  <c r="AB165" i="20" s="1"/>
  <c r="BA254" i="6"/>
  <c r="G254" i="7" s="1"/>
  <c r="M165" i="20" s="1"/>
  <c r="BE254" i="7"/>
  <c r="BD254" i="6"/>
  <c r="J254" i="7" s="1"/>
  <c r="BC254" i="6"/>
  <c r="I254" i="7" s="1"/>
  <c r="Q165" i="20" s="1"/>
  <c r="AP44" i="7"/>
  <c r="AQ88" i="7"/>
  <c r="BF270" i="6"/>
  <c r="L270" i="7" s="1"/>
  <c r="BG270" i="6"/>
  <c r="M270" i="7" s="1"/>
  <c r="BE270" i="6"/>
  <c r="K270" i="7" s="1"/>
  <c r="BB270" i="6"/>
  <c r="H270" i="7" s="1"/>
  <c r="BA270" i="6"/>
  <c r="G270" i="7" s="1"/>
  <c r="BE270" i="7"/>
  <c r="BC270" i="6"/>
  <c r="I270" i="7" s="1"/>
  <c r="BD270" i="6"/>
  <c r="J270" i="7" s="1"/>
  <c r="AY270" i="6"/>
  <c r="E270" i="7" s="1"/>
  <c r="AZ270" i="6"/>
  <c r="F270" i="7" s="1"/>
  <c r="V198" i="7"/>
  <c r="BA198" i="7"/>
  <c r="AQ50" i="7"/>
  <c r="AU441" i="6"/>
  <c r="AU466" i="6"/>
  <c r="BG231" i="6"/>
  <c r="M231" i="7" s="1"/>
  <c r="BF231" i="6"/>
  <c r="L231" i="7" s="1"/>
  <c r="AY231" i="6"/>
  <c r="E231" i="7" s="1"/>
  <c r="BE231" i="7"/>
  <c r="AZ231" i="6"/>
  <c r="F231" i="7" s="1"/>
  <c r="K82" i="20" s="1"/>
  <c r="BC231" i="6"/>
  <c r="I231" i="7" s="1"/>
  <c r="Q82" i="20" s="1"/>
  <c r="BA231" i="6"/>
  <c r="G231" i="7" s="1"/>
  <c r="M82" i="20" s="1"/>
  <c r="BE231" i="6"/>
  <c r="K231" i="7" s="1"/>
  <c r="AB82" i="20" s="1"/>
  <c r="BB231" i="6"/>
  <c r="H231" i="7" s="1"/>
  <c r="O82" i="20" s="1"/>
  <c r="BD231" i="6"/>
  <c r="J231" i="7" s="1"/>
  <c r="AT500" i="6"/>
  <c r="AT526" i="6"/>
  <c r="AT514" i="6"/>
  <c r="AT511" i="6"/>
  <c r="AQ82" i="7"/>
  <c r="AZ279" i="6"/>
  <c r="F279" i="7" s="1"/>
  <c r="K109" i="20" s="1"/>
  <c r="BG279" i="6"/>
  <c r="M279" i="7" s="1"/>
  <c r="BF279" i="6"/>
  <c r="L279" i="7" s="1"/>
  <c r="BE279" i="6"/>
  <c r="K279" i="7" s="1"/>
  <c r="AB109" i="20" s="1"/>
  <c r="BE279" i="7"/>
  <c r="BC279" i="6"/>
  <c r="I279" i="7" s="1"/>
  <c r="Q109" i="20" s="1"/>
  <c r="BB279" i="6"/>
  <c r="H279" i="7" s="1"/>
  <c r="O109" i="20" s="1"/>
  <c r="AY279" i="6"/>
  <c r="E279" i="7" s="1"/>
  <c r="I109" i="20" s="1"/>
  <c r="BA279" i="6"/>
  <c r="G279" i="7" s="1"/>
  <c r="M109" i="20" s="1"/>
  <c r="BH273" i="6"/>
  <c r="N273" i="7" s="1"/>
  <c r="AU526" i="6"/>
  <c r="AU496" i="6"/>
  <c r="AU502" i="6"/>
  <c r="AP504" i="6"/>
  <c r="AQ498" i="6"/>
  <c r="Z536" i="6"/>
  <c r="Z503" i="6"/>
  <c r="AO483" i="6"/>
  <c r="AP536" i="6"/>
  <c r="Z498" i="6"/>
  <c r="AP517" i="6"/>
  <c r="Z504" i="6"/>
  <c r="AQ529" i="6"/>
  <c r="AY273" i="7"/>
  <c r="AP514" i="6"/>
  <c r="Z507" i="6"/>
  <c r="BA241" i="7"/>
  <c r="AM442" i="6"/>
  <c r="Z544" i="6"/>
  <c r="AM471" i="6"/>
  <c r="AM511" i="6"/>
  <c r="AP509" i="6"/>
  <c r="AM500" i="6"/>
  <c r="AP506" i="6"/>
  <c r="AP543" i="6"/>
  <c r="AM512" i="6"/>
  <c r="AM509" i="6"/>
  <c r="AM463" i="6"/>
  <c r="Z530" i="6"/>
  <c r="AM478" i="6"/>
  <c r="Z495" i="6"/>
  <c r="Z516" i="6"/>
  <c r="Z541" i="6"/>
  <c r="AV241" i="7"/>
  <c r="T252" i="7"/>
  <c r="AM450" i="6"/>
  <c r="AM513" i="6"/>
  <c r="V241" i="7"/>
  <c r="AC240" i="20" s="1"/>
  <c r="Q241" i="7"/>
  <c r="L240" i="20" s="1"/>
  <c r="Z518" i="6"/>
  <c r="AY252" i="7"/>
  <c r="AM448" i="6"/>
  <c r="AM520" i="6"/>
  <c r="AP529" i="6"/>
  <c r="AP513" i="6"/>
  <c r="AM459" i="6"/>
  <c r="AM440" i="6"/>
  <c r="AM536" i="6"/>
  <c r="AQ531" i="6"/>
  <c r="Z501" i="6"/>
  <c r="T273" i="7"/>
  <c r="AM466" i="6"/>
  <c r="AM458" i="6"/>
  <c r="AM504" i="6"/>
  <c r="AP492" i="6"/>
  <c r="AQ544" i="6"/>
  <c r="AO441" i="6"/>
  <c r="AP516" i="6"/>
  <c r="AP515" i="6"/>
  <c r="AO462" i="6"/>
  <c r="AO446" i="6"/>
  <c r="AO484" i="6"/>
  <c r="AP500" i="6"/>
  <c r="AO477" i="6"/>
  <c r="AP518" i="6"/>
  <c r="AQ506" i="6"/>
  <c r="AQ511" i="6"/>
  <c r="AP512" i="6"/>
  <c r="AP533" i="6"/>
  <c r="AQ501" i="6"/>
  <c r="AQ526" i="6"/>
  <c r="AO473" i="6"/>
  <c r="AP524" i="6"/>
  <c r="AQ518" i="6"/>
  <c r="AP532" i="6"/>
  <c r="AP507" i="6"/>
  <c r="AP537" i="6"/>
  <c r="AP534" i="6"/>
  <c r="AP527" i="6"/>
  <c r="AP493" i="6"/>
  <c r="AQ505" i="6"/>
  <c r="AP539" i="6"/>
  <c r="AP523" i="6"/>
  <c r="AQ524" i="6"/>
  <c r="AP530" i="6"/>
  <c r="AQ508" i="6"/>
  <c r="AQ538" i="6"/>
  <c r="AQ536" i="6"/>
  <c r="AP498" i="6"/>
  <c r="AQ513" i="6"/>
  <c r="AP510" i="6"/>
  <c r="AQ514" i="6"/>
  <c r="AQ541" i="6"/>
  <c r="AO454" i="6"/>
  <c r="AP528" i="6"/>
  <c r="AO460" i="6"/>
  <c r="AP526" i="6"/>
  <c r="AQ494" i="6"/>
  <c r="AQ543" i="6"/>
  <c r="AP502" i="6"/>
  <c r="AO448" i="6"/>
  <c r="AP545" i="6"/>
  <c r="AQ521" i="6"/>
  <c r="AP508" i="6"/>
  <c r="AP535" i="6"/>
  <c r="AQ517" i="6"/>
  <c r="AO469" i="6"/>
  <c r="AO461" i="6"/>
  <c r="AP521" i="6"/>
  <c r="AP501" i="6"/>
  <c r="AQ520" i="6"/>
  <c r="AQ499" i="6"/>
  <c r="AQ545" i="6"/>
  <c r="AO471" i="6"/>
  <c r="AQ542" i="6"/>
  <c r="AO474" i="6"/>
  <c r="AO465" i="6"/>
  <c r="AZ201" i="7"/>
  <c r="AO457" i="6"/>
  <c r="AO444" i="6"/>
  <c r="AO436" i="6"/>
  <c r="AQ496" i="6"/>
  <c r="AO450" i="6"/>
  <c r="AO443" i="6"/>
  <c r="AO491" i="6"/>
  <c r="AO437" i="6"/>
  <c r="AO455" i="6"/>
  <c r="AQ539" i="6"/>
  <c r="AQ522" i="6"/>
  <c r="AR436" i="6"/>
  <c r="AR470" i="6"/>
  <c r="AR452" i="6"/>
  <c r="AP484" i="6"/>
  <c r="AO470" i="6"/>
  <c r="AL131" i="7"/>
  <c r="AO459" i="6"/>
  <c r="AQ497" i="6"/>
  <c r="AR451" i="6"/>
  <c r="AN483" i="6"/>
  <c r="AQ527" i="6"/>
  <c r="AQ525" i="6"/>
  <c r="AQ516" i="6"/>
  <c r="AO538" i="6"/>
  <c r="AO504" i="6"/>
  <c r="AP468" i="6"/>
  <c r="AP449" i="6"/>
  <c r="AP463" i="6"/>
  <c r="AO490" i="6"/>
  <c r="AQ534" i="6"/>
  <c r="AL172" i="7"/>
  <c r="AQ435" i="6"/>
  <c r="AQ470" i="6"/>
  <c r="AQ473" i="6"/>
  <c r="AS453" i="6"/>
  <c r="AO442" i="6"/>
  <c r="AO488" i="6"/>
  <c r="AN494" i="6"/>
  <c r="AQ519" i="6"/>
  <c r="AQ515" i="6"/>
  <c r="AO514" i="6"/>
  <c r="AP451" i="6"/>
  <c r="AO447" i="6"/>
  <c r="AQ537" i="6"/>
  <c r="K39" i="18"/>
  <c r="J39" i="18"/>
  <c r="M39" i="18"/>
  <c r="L39" i="18"/>
  <c r="I39" i="18"/>
  <c r="AS483" i="6"/>
  <c r="AS479" i="6"/>
  <c r="AO527" i="6"/>
  <c r="AN525" i="6"/>
  <c r="AP475" i="6"/>
  <c r="AP488" i="6"/>
  <c r="AO468" i="6"/>
  <c r="AN539" i="6"/>
  <c r="AO532" i="6"/>
  <c r="AS463" i="6"/>
  <c r="AO481" i="6"/>
  <c r="AN517" i="6"/>
  <c r="AN501" i="6"/>
  <c r="AP538" i="6"/>
  <c r="AQ493" i="6"/>
  <c r="AO498" i="6"/>
  <c r="AO539" i="6"/>
  <c r="AO543" i="6"/>
  <c r="AO544" i="6"/>
  <c r="AO458" i="6"/>
  <c r="AO480" i="6"/>
  <c r="AO464" i="6"/>
  <c r="AL143" i="7"/>
  <c r="AP496" i="6"/>
  <c r="AQ532" i="6"/>
  <c r="AL130" i="7"/>
  <c r="AO456" i="6"/>
  <c r="AR484" i="6"/>
  <c r="AQ533" i="6"/>
  <c r="AQ528" i="6"/>
  <c r="AR476" i="6"/>
  <c r="AP483" i="6"/>
  <c r="AS449" i="6"/>
  <c r="AN540" i="6"/>
  <c r="AP497" i="6"/>
  <c r="AR474" i="6"/>
  <c r="AR448" i="6"/>
  <c r="AN522" i="6"/>
  <c r="AN516" i="6"/>
  <c r="AP131" i="7"/>
  <c r="AQ131" i="7" s="1"/>
  <c r="AQ509" i="6"/>
  <c r="AQ540" i="6"/>
  <c r="AO492" i="6"/>
  <c r="AO505" i="6"/>
  <c r="AP542" i="6"/>
  <c r="AO507" i="6"/>
  <c r="AQ523" i="6"/>
  <c r="AQ535" i="6"/>
  <c r="AR498" i="6"/>
  <c r="AO487" i="6"/>
  <c r="AQ502" i="6"/>
  <c r="AR514" i="6"/>
  <c r="AR503" i="6"/>
  <c r="AO476" i="6"/>
  <c r="AO438" i="6"/>
  <c r="AO467" i="6"/>
  <c r="AO451" i="6"/>
  <c r="AP522" i="6"/>
  <c r="AN466" i="6"/>
  <c r="AN480" i="6"/>
  <c r="AQ495" i="6"/>
  <c r="AQ503" i="6"/>
  <c r="AQ500" i="6"/>
  <c r="AQ530" i="6"/>
  <c r="AL153" i="7"/>
  <c r="AP172" i="7"/>
  <c r="AQ172" i="7" s="1"/>
  <c r="AQ446" i="6"/>
  <c r="AO445" i="6"/>
  <c r="AR453" i="6"/>
  <c r="AP544" i="6"/>
  <c r="AP495" i="6"/>
  <c r="AN460" i="6"/>
  <c r="AQ510" i="6"/>
  <c r="AR522" i="6"/>
  <c r="AO503" i="6"/>
  <c r="AY199" i="7"/>
  <c r="T199" i="7"/>
  <c r="AQ476" i="6"/>
  <c r="AQ451" i="6"/>
  <c r="AS442" i="6"/>
  <c r="AS456" i="6"/>
  <c r="AS489" i="6"/>
  <c r="AW349" i="6"/>
  <c r="P186" i="7"/>
  <c r="AU186" i="7"/>
  <c r="AM186" i="7"/>
  <c r="AJ186" i="7"/>
  <c r="AK186" i="7" s="1"/>
  <c r="AV416" i="6"/>
  <c r="Z416" i="6"/>
  <c r="AV390" i="6"/>
  <c r="Z390" i="6"/>
  <c r="AV431" i="6"/>
  <c r="Z431" i="6"/>
  <c r="AR475" i="6"/>
  <c r="AR438" i="6"/>
  <c r="AL175" i="7"/>
  <c r="AN529" i="6"/>
  <c r="AN545" i="6"/>
  <c r="AN499" i="6"/>
  <c r="AN441" i="6"/>
  <c r="AN444" i="6"/>
  <c r="BA202" i="7"/>
  <c r="V202" i="7"/>
  <c r="AR542" i="6"/>
  <c r="AR497" i="6"/>
  <c r="AR509" i="6"/>
  <c r="AS520" i="6"/>
  <c r="AS542" i="6"/>
  <c r="AS506" i="6"/>
  <c r="AW343" i="6"/>
  <c r="AO528" i="6"/>
  <c r="AO512" i="6"/>
  <c r="AO533" i="6"/>
  <c r="AP465" i="6"/>
  <c r="AP456" i="6"/>
  <c r="AP462" i="6"/>
  <c r="AQ452" i="6"/>
  <c r="AQ443" i="6"/>
  <c r="AQ472" i="6"/>
  <c r="AS475" i="6"/>
  <c r="AS481" i="6"/>
  <c r="AS464" i="6"/>
  <c r="AV186" i="7"/>
  <c r="Q186" i="7"/>
  <c r="AV413" i="6"/>
  <c r="Z413" i="6"/>
  <c r="Z408" i="6"/>
  <c r="AV408" i="6"/>
  <c r="AV414" i="6"/>
  <c r="Z414" i="6"/>
  <c r="AR481" i="6"/>
  <c r="AN504" i="6"/>
  <c r="AW305" i="6"/>
  <c r="AN453" i="6"/>
  <c r="AN464" i="6"/>
  <c r="AN477" i="6"/>
  <c r="AQ79" i="7"/>
  <c r="AY202" i="7"/>
  <c r="T202" i="7"/>
  <c r="AR536" i="6"/>
  <c r="AR521" i="6"/>
  <c r="AQ58" i="7"/>
  <c r="AS517" i="6"/>
  <c r="AS518" i="6"/>
  <c r="AS519" i="6"/>
  <c r="AO510" i="6"/>
  <c r="AO540" i="6"/>
  <c r="AP440" i="6"/>
  <c r="AP482" i="6"/>
  <c r="V199" i="7"/>
  <c r="BA199" i="7"/>
  <c r="AQ481" i="6"/>
  <c r="AQ465" i="6"/>
  <c r="AQ454" i="6"/>
  <c r="AS477" i="6"/>
  <c r="AS452" i="6"/>
  <c r="AS468" i="6"/>
  <c r="AL154" i="7"/>
  <c r="T186" i="7"/>
  <c r="AY186" i="7"/>
  <c r="AV405" i="6"/>
  <c r="Z405" i="6"/>
  <c r="AV409" i="6"/>
  <c r="Z409" i="6"/>
  <c r="AV396" i="6"/>
  <c r="Z396" i="6"/>
  <c r="AR446" i="6"/>
  <c r="AR447" i="6"/>
  <c r="AR488" i="6"/>
  <c r="AR455" i="6"/>
  <c r="AN513" i="6"/>
  <c r="AN538" i="6"/>
  <c r="AN473" i="6"/>
  <c r="AN475" i="6"/>
  <c r="AN459" i="6"/>
  <c r="AN455" i="6"/>
  <c r="P202" i="7"/>
  <c r="AU202" i="7"/>
  <c r="AM202" i="7"/>
  <c r="AJ202" i="7"/>
  <c r="AK202" i="7" s="1"/>
  <c r="AR495" i="6"/>
  <c r="AR516" i="6"/>
  <c r="AR537" i="6"/>
  <c r="AR511" i="6"/>
  <c r="AS524" i="6"/>
  <c r="AS534" i="6"/>
  <c r="AS515" i="6"/>
  <c r="AR92" i="7"/>
  <c r="AR3" i="7"/>
  <c r="AP444" i="6"/>
  <c r="AQ447" i="6"/>
  <c r="R186" i="7"/>
  <c r="AW186" i="7"/>
  <c r="AV412" i="6"/>
  <c r="Z412" i="6"/>
  <c r="AV394" i="6"/>
  <c r="Z394" i="6"/>
  <c r="AV395" i="6"/>
  <c r="Z395" i="6"/>
  <c r="AN521" i="6"/>
  <c r="AN518" i="6"/>
  <c r="AW346" i="6"/>
  <c r="BH346" i="6" s="1"/>
  <c r="N346" i="7" s="1"/>
  <c r="AN468" i="6"/>
  <c r="AN474" i="6"/>
  <c r="AN465" i="6"/>
  <c r="S202" i="7"/>
  <c r="AX202" i="7"/>
  <c r="AW325" i="6"/>
  <c r="AR531" i="6"/>
  <c r="AR512" i="6"/>
  <c r="AP159" i="7"/>
  <c r="AL159" i="7"/>
  <c r="R201" i="7"/>
  <c r="AW201" i="7"/>
  <c r="AS521" i="6"/>
  <c r="AS514" i="6"/>
  <c r="AS538" i="6"/>
  <c r="BD201" i="7"/>
  <c r="AW362" i="6"/>
  <c r="AO526" i="6"/>
  <c r="AO521" i="6"/>
  <c r="AO541" i="6"/>
  <c r="AO499" i="6"/>
  <c r="AP491" i="6"/>
  <c r="AP466" i="6"/>
  <c r="AP455" i="6"/>
  <c r="AP470" i="6"/>
  <c r="AQ487" i="6"/>
  <c r="AQ484" i="6"/>
  <c r="AQ468" i="6"/>
  <c r="AQ448" i="6"/>
  <c r="AW368" i="6"/>
  <c r="BH368" i="6" s="1"/>
  <c r="N368" i="7" s="1"/>
  <c r="AS488" i="6"/>
  <c r="AS440" i="6"/>
  <c r="AS466" i="6"/>
  <c r="AV410" i="6"/>
  <c r="Z410" i="6"/>
  <c r="AV433" i="6"/>
  <c r="Z433" i="6"/>
  <c r="AV406" i="6"/>
  <c r="Z406" i="6"/>
  <c r="AR439" i="6"/>
  <c r="AR454" i="6"/>
  <c r="AR437" i="6"/>
  <c r="AR467" i="6"/>
  <c r="AR61" i="7"/>
  <c r="AL165" i="7"/>
  <c r="AN533" i="6"/>
  <c r="AN512" i="6"/>
  <c r="AN519" i="6"/>
  <c r="AN500" i="6"/>
  <c r="AN449" i="6"/>
  <c r="AN457" i="6"/>
  <c r="AN443" i="6"/>
  <c r="AN451" i="6"/>
  <c r="Q202" i="7"/>
  <c r="AV202" i="7"/>
  <c r="AR529" i="6"/>
  <c r="AR525" i="6"/>
  <c r="AR518" i="6"/>
  <c r="AW297" i="6"/>
  <c r="V201" i="7"/>
  <c r="BA201" i="7"/>
  <c r="AS512" i="6"/>
  <c r="AS539" i="6"/>
  <c r="AS507" i="6"/>
  <c r="AO516" i="6"/>
  <c r="AO501" i="6"/>
  <c r="AO535" i="6"/>
  <c r="AO508" i="6"/>
  <c r="AP436" i="6"/>
  <c r="AP439" i="6"/>
  <c r="AP438" i="6"/>
  <c r="AP446" i="6"/>
  <c r="AQ438" i="6"/>
  <c r="AQ436" i="6"/>
  <c r="AQ489" i="6"/>
  <c r="AQ485" i="6"/>
  <c r="AS491" i="6"/>
  <c r="AS435" i="6"/>
  <c r="AS471" i="6"/>
  <c r="AS473" i="6"/>
  <c r="AO440" i="6"/>
  <c r="AO486" i="6"/>
  <c r="AV415" i="6"/>
  <c r="Z415" i="6"/>
  <c r="AV392" i="6"/>
  <c r="Z392" i="6"/>
  <c r="AV399" i="6"/>
  <c r="Z399" i="6"/>
  <c r="AR468" i="6"/>
  <c r="AR435" i="6"/>
  <c r="AR478" i="6"/>
  <c r="AR450" i="6"/>
  <c r="P188" i="7"/>
  <c r="AJ188" i="7"/>
  <c r="AK188" i="7" s="1"/>
  <c r="AU188" i="7"/>
  <c r="AM188" i="7"/>
  <c r="AN508" i="6"/>
  <c r="AN520" i="6"/>
  <c r="AN510" i="6"/>
  <c r="AN528" i="6"/>
  <c r="AW292" i="6"/>
  <c r="AW344" i="6"/>
  <c r="AN435" i="6"/>
  <c r="AN490" i="6"/>
  <c r="AN463" i="6"/>
  <c r="AN481" i="6"/>
  <c r="AZ202" i="7"/>
  <c r="AR520" i="6"/>
  <c r="AR506" i="6"/>
  <c r="AR502" i="6"/>
  <c r="Q201" i="7"/>
  <c r="AV201" i="7"/>
  <c r="AS497" i="6"/>
  <c r="AS535" i="6"/>
  <c r="AS544" i="6"/>
  <c r="AW308" i="6"/>
  <c r="BH308" i="6" s="1"/>
  <c r="N308" i="7" s="1"/>
  <c r="AO537" i="6"/>
  <c r="AO497" i="6"/>
  <c r="AO495" i="6"/>
  <c r="AO496" i="6"/>
  <c r="AP472" i="6"/>
  <c r="AP467" i="6"/>
  <c r="AP443" i="6"/>
  <c r="AP489" i="6"/>
  <c r="AQ457" i="6"/>
  <c r="AQ441" i="6"/>
  <c r="AQ488" i="6"/>
  <c r="AQ474" i="6"/>
  <c r="AW365" i="6"/>
  <c r="BH365" i="6" s="1"/>
  <c r="N365" i="7" s="1"/>
  <c r="AS484" i="6"/>
  <c r="AS490" i="6"/>
  <c r="AS467" i="6"/>
  <c r="AO435" i="6"/>
  <c r="AO453" i="6"/>
  <c r="AW348" i="6"/>
  <c r="AQ110" i="7"/>
  <c r="AV425" i="6"/>
  <c r="Z425" i="6"/>
  <c r="AV404" i="6"/>
  <c r="Z404" i="6"/>
  <c r="AV427" i="6"/>
  <c r="Z427" i="6"/>
  <c r="AV419" i="6"/>
  <c r="Z419" i="6"/>
  <c r="AR480" i="6"/>
  <c r="AR460" i="6"/>
  <c r="AR471" i="6"/>
  <c r="AR445" i="6"/>
  <c r="AW188" i="7"/>
  <c r="R188" i="7"/>
  <c r="AN542" i="6"/>
  <c r="AN526" i="6"/>
  <c r="AN498" i="6"/>
  <c r="AN495" i="6"/>
  <c r="AW324" i="6"/>
  <c r="BH324" i="6" s="1"/>
  <c r="N324" i="7" s="1"/>
  <c r="AN461" i="6"/>
  <c r="AN462" i="6"/>
  <c r="AN476" i="6"/>
  <c r="U202" i="7"/>
  <c r="AR513" i="6"/>
  <c r="AR515" i="6"/>
  <c r="AR538" i="6"/>
  <c r="S201" i="7"/>
  <c r="AX201" i="7"/>
  <c r="AW338" i="6"/>
  <c r="BH338" i="6" s="1"/>
  <c r="N338" i="7" s="1"/>
  <c r="AS541" i="6"/>
  <c r="AS531" i="6"/>
  <c r="AS494" i="6"/>
  <c r="AW374" i="6"/>
  <c r="BH374" i="6" s="1"/>
  <c r="N374" i="7" s="1"/>
  <c r="AW300" i="6"/>
  <c r="BH300" i="6" s="1"/>
  <c r="N300" i="7" s="1"/>
  <c r="AH5" i="20" s="1"/>
  <c r="AO517" i="6"/>
  <c r="AO511" i="6"/>
  <c r="AO515" i="6"/>
  <c r="AO520" i="6"/>
  <c r="AP454" i="6"/>
  <c r="AP458" i="6"/>
  <c r="AP442" i="6"/>
  <c r="AP464" i="6"/>
  <c r="AL158" i="7"/>
  <c r="AQ463" i="6"/>
  <c r="AQ486" i="6"/>
  <c r="AQ439" i="6"/>
  <c r="AQ479" i="6"/>
  <c r="AS450" i="6"/>
  <c r="AS446" i="6"/>
  <c r="AS443" i="6"/>
  <c r="AS470" i="6"/>
  <c r="AQ96" i="7"/>
  <c r="AP143" i="7"/>
  <c r="AV421" i="6"/>
  <c r="Z421" i="6"/>
  <c r="AV383" i="6"/>
  <c r="Z383" i="6"/>
  <c r="AV380" i="6"/>
  <c r="Z380" i="6"/>
  <c r="AV391" i="6"/>
  <c r="Z391" i="6"/>
  <c r="AR491" i="6"/>
  <c r="AR469" i="6"/>
  <c r="AR483" i="6"/>
  <c r="AR479" i="6"/>
  <c r="T188" i="7"/>
  <c r="AY188" i="7"/>
  <c r="AN524" i="6"/>
  <c r="AN543" i="6"/>
  <c r="AN535" i="6"/>
  <c r="AP503" i="6"/>
  <c r="AP511" i="6"/>
  <c r="AN469" i="6"/>
  <c r="AN438" i="6"/>
  <c r="AN436" i="6"/>
  <c r="AQ512" i="6"/>
  <c r="AR505" i="6"/>
  <c r="AR528" i="6"/>
  <c r="AR527" i="6"/>
  <c r="AU201" i="7"/>
  <c r="P201" i="7"/>
  <c r="AJ201" i="7"/>
  <c r="AK201" i="7" s="1"/>
  <c r="AM201" i="7"/>
  <c r="AS530" i="6"/>
  <c r="AS529" i="6"/>
  <c r="AS503" i="6"/>
  <c r="AW286" i="6"/>
  <c r="AQ59" i="7"/>
  <c r="AQ122" i="7"/>
  <c r="AO519" i="6"/>
  <c r="AO545" i="6"/>
  <c r="AP486" i="6"/>
  <c r="AP477" i="6"/>
  <c r="AP469" i="6"/>
  <c r="AQ469" i="6"/>
  <c r="AQ453" i="6"/>
  <c r="AQ437" i="6"/>
  <c r="AQ445" i="6"/>
  <c r="AW309" i="6"/>
  <c r="BH309" i="6" s="1"/>
  <c r="N309" i="7" s="1"/>
  <c r="AS436" i="6"/>
  <c r="AS485" i="6"/>
  <c r="AS480" i="6"/>
  <c r="AS439" i="6"/>
  <c r="AV429" i="6"/>
  <c r="Z429" i="6"/>
  <c r="Z378" i="6"/>
  <c r="AV378" i="6"/>
  <c r="AV381" i="6"/>
  <c r="Z381" i="6"/>
  <c r="AV382" i="6"/>
  <c r="Z382" i="6"/>
  <c r="AR473" i="6"/>
  <c r="AR457" i="6"/>
  <c r="Q188" i="7"/>
  <c r="AV188" i="7"/>
  <c r="AN506" i="6"/>
  <c r="AN527" i="6"/>
  <c r="AW371" i="6"/>
  <c r="BH371" i="6" s="1"/>
  <c r="N371" i="7" s="1"/>
  <c r="AQ80" i="7"/>
  <c r="AN478" i="6"/>
  <c r="AN448" i="6"/>
  <c r="AN446" i="6"/>
  <c r="AR519" i="6"/>
  <c r="AR534" i="6"/>
  <c r="AR517" i="6"/>
  <c r="BD202" i="7"/>
  <c r="AY201" i="7"/>
  <c r="T201" i="7"/>
  <c r="AS508" i="6"/>
  <c r="AS523" i="6"/>
  <c r="AS511" i="6"/>
  <c r="AR100" i="7"/>
  <c r="AQ56" i="7"/>
  <c r="AW319" i="6"/>
  <c r="BH319" i="6" s="1"/>
  <c r="N319" i="7" s="1"/>
  <c r="AW334" i="6"/>
  <c r="AO525" i="6"/>
  <c r="AO502" i="6"/>
  <c r="AR102" i="7"/>
  <c r="AP474" i="6"/>
  <c r="AP460" i="6"/>
  <c r="AP437" i="6"/>
  <c r="AQ460" i="6"/>
  <c r="AQ483" i="6"/>
  <c r="AQ490" i="6"/>
  <c r="AQ466" i="6"/>
  <c r="AS451" i="6"/>
  <c r="AS472" i="6"/>
  <c r="AS462" i="6"/>
  <c r="AS465" i="6"/>
  <c r="AV398" i="6"/>
  <c r="Z398" i="6"/>
  <c r="AV379" i="6"/>
  <c r="Z379" i="6"/>
  <c r="AV426" i="6"/>
  <c r="Z426" i="6"/>
  <c r="AV402" i="6"/>
  <c r="Z402" i="6"/>
  <c r="AP117" i="7"/>
  <c r="AL117" i="7"/>
  <c r="AR463" i="6"/>
  <c r="AR442" i="6"/>
  <c r="AR466" i="6"/>
  <c r="AR449" i="6"/>
  <c r="U188" i="7"/>
  <c r="AZ188" i="7"/>
  <c r="AN536" i="6"/>
  <c r="AN497" i="6"/>
  <c r="AN492" i="6"/>
  <c r="AN482" i="6"/>
  <c r="AN447" i="6"/>
  <c r="AN437" i="6"/>
  <c r="AR539" i="6"/>
  <c r="AR494" i="6"/>
  <c r="AR532" i="6"/>
  <c r="AS504" i="6"/>
  <c r="AS493" i="6"/>
  <c r="AS516" i="6"/>
  <c r="AO509" i="6"/>
  <c r="AO493" i="6"/>
  <c r="AO506" i="6"/>
  <c r="AP167" i="7"/>
  <c r="AL167" i="7"/>
  <c r="AP448" i="6"/>
  <c r="AP450" i="6"/>
  <c r="AP435" i="6"/>
  <c r="AP481" i="6"/>
  <c r="AQ458" i="6"/>
  <c r="AQ442" i="6"/>
  <c r="AQ464" i="6"/>
  <c r="AQ456" i="6"/>
  <c r="AS454" i="6"/>
  <c r="AS487" i="6"/>
  <c r="AS474" i="6"/>
  <c r="AW359" i="6"/>
  <c r="BH359" i="6" s="1"/>
  <c r="N359" i="7" s="1"/>
  <c r="AV434" i="6"/>
  <c r="Z434" i="6"/>
  <c r="AV388" i="6"/>
  <c r="Z388" i="6"/>
  <c r="AV384" i="6"/>
  <c r="Z384" i="6"/>
  <c r="AV411" i="6"/>
  <c r="Z411" i="6"/>
  <c r="AR486" i="6"/>
  <c r="AR487" i="6"/>
  <c r="AR461" i="6"/>
  <c r="AR440" i="6"/>
  <c r="AX188" i="7"/>
  <c r="S188" i="7"/>
  <c r="AW331" i="6"/>
  <c r="AN502" i="6"/>
  <c r="AN532" i="6"/>
  <c r="AN534" i="6"/>
  <c r="AR64" i="7"/>
  <c r="AN442" i="6"/>
  <c r="AN484" i="6"/>
  <c r="AN450" i="6"/>
  <c r="AR524" i="6"/>
  <c r="AR507" i="6"/>
  <c r="AR530" i="6"/>
  <c r="U201" i="7"/>
  <c r="AR74" i="7"/>
  <c r="AS537" i="6"/>
  <c r="AS492" i="6"/>
  <c r="AS510" i="6"/>
  <c r="AS543" i="6"/>
  <c r="AL111" i="7"/>
  <c r="AQ87" i="7"/>
  <c r="AO529" i="6"/>
  <c r="AO530" i="6"/>
  <c r="AO536" i="6"/>
  <c r="AP461" i="6"/>
  <c r="AP447" i="6"/>
  <c r="AP480" i="6"/>
  <c r="AP487" i="6"/>
  <c r="Q199" i="7"/>
  <c r="AV199" i="7"/>
  <c r="AQ440" i="6"/>
  <c r="AQ455" i="6"/>
  <c r="AQ461" i="6"/>
  <c r="AQ462" i="6"/>
  <c r="AS469" i="6"/>
  <c r="AS437" i="6"/>
  <c r="AS482" i="6"/>
  <c r="AS457" i="6"/>
  <c r="AO472" i="6"/>
  <c r="AO449" i="6"/>
  <c r="AO482" i="6"/>
  <c r="AR85" i="7"/>
  <c r="AV393" i="6"/>
  <c r="Z393" i="6"/>
  <c r="AV386" i="6"/>
  <c r="Z386" i="6"/>
  <c r="Z389" i="6"/>
  <c r="AV389" i="6"/>
  <c r="AV407" i="6"/>
  <c r="Z407" i="6"/>
  <c r="AR441" i="6"/>
  <c r="AR459" i="6"/>
  <c r="AR443" i="6"/>
  <c r="AR69" i="7"/>
  <c r="AN530" i="6"/>
  <c r="AN514" i="6"/>
  <c r="AN493" i="6"/>
  <c r="AW288" i="6"/>
  <c r="AP519" i="6"/>
  <c r="AP520" i="6"/>
  <c r="AN452" i="6"/>
  <c r="AN440" i="6"/>
  <c r="AN487" i="6"/>
  <c r="AQ68" i="7"/>
  <c r="AR541" i="6"/>
  <c r="AR543" i="6"/>
  <c r="AR508" i="6"/>
  <c r="AS528" i="6"/>
  <c r="AS499" i="6"/>
  <c r="AS526" i="6"/>
  <c r="AS525" i="6"/>
  <c r="Y214" i="7"/>
  <c r="AH213" i="20"/>
  <c r="AO494" i="6"/>
  <c r="AO531" i="6"/>
  <c r="AO524" i="6"/>
  <c r="AP476" i="6"/>
  <c r="AP452" i="6"/>
  <c r="AP479" i="6"/>
  <c r="AP478" i="6"/>
  <c r="AZ199" i="7"/>
  <c r="U199" i="7"/>
  <c r="AQ491" i="6"/>
  <c r="AQ475" i="6"/>
  <c r="AQ459" i="6"/>
  <c r="AW330" i="6"/>
  <c r="BH330" i="6" s="1"/>
  <c r="N330" i="7" s="1"/>
  <c r="AH169" i="20" s="1"/>
  <c r="AS447" i="6"/>
  <c r="AS445" i="6"/>
  <c r="AS438" i="6"/>
  <c r="AS448" i="6"/>
  <c r="AO478" i="6"/>
  <c r="AO479" i="6"/>
  <c r="AO439" i="6"/>
  <c r="AV385" i="6"/>
  <c r="Z385" i="6"/>
  <c r="AV401" i="6"/>
  <c r="Z401" i="6"/>
  <c r="AV400" i="6"/>
  <c r="Z400" i="6"/>
  <c r="AV403" i="6"/>
  <c r="Z403" i="6"/>
  <c r="AR462" i="6"/>
  <c r="AR489" i="6"/>
  <c r="AR458" i="6"/>
  <c r="V188" i="7"/>
  <c r="BA188" i="7"/>
  <c r="AN505" i="6"/>
  <c r="AN496" i="6"/>
  <c r="AN544" i="6"/>
  <c r="AN479" i="6"/>
  <c r="AN491" i="6"/>
  <c r="AN439" i="6"/>
  <c r="AP142" i="7"/>
  <c r="AL142" i="7"/>
  <c r="AQ507" i="6"/>
  <c r="AR523" i="6"/>
  <c r="AR533" i="6"/>
  <c r="AR493" i="6"/>
  <c r="AS540" i="6"/>
  <c r="AS505" i="6"/>
  <c r="AS527" i="6"/>
  <c r="AS536" i="6"/>
  <c r="AO522" i="6"/>
  <c r="AO534" i="6"/>
  <c r="AW306" i="6"/>
  <c r="AP473" i="6"/>
  <c r="AP457" i="6"/>
  <c r="AP445" i="6"/>
  <c r="AX199" i="7"/>
  <c r="S199" i="7"/>
  <c r="AQ444" i="6"/>
  <c r="AQ467" i="6"/>
  <c r="AQ482" i="6"/>
  <c r="AS458" i="6"/>
  <c r="AS459" i="6"/>
  <c r="AS486" i="6"/>
  <c r="AS444" i="6"/>
  <c r="S186" i="7"/>
  <c r="AX186" i="7"/>
  <c r="AQ52" i="7"/>
  <c r="AV422" i="6"/>
  <c r="Z422" i="6"/>
  <c r="AV417" i="6"/>
  <c r="Z417" i="6"/>
  <c r="AV397" i="6"/>
  <c r="Z397" i="6"/>
  <c r="AV377" i="6"/>
  <c r="Z377" i="6"/>
  <c r="AR485" i="6"/>
  <c r="AR482" i="6"/>
  <c r="AR465" i="6"/>
  <c r="AN541" i="6"/>
  <c r="AN503" i="6"/>
  <c r="AN515" i="6"/>
  <c r="AW287" i="6"/>
  <c r="BH287" i="6" s="1"/>
  <c r="N287" i="7" s="1"/>
  <c r="AW372" i="6"/>
  <c r="BH372" i="6" s="1"/>
  <c r="N372" i="7" s="1"/>
  <c r="AN470" i="6"/>
  <c r="AN471" i="6"/>
  <c r="AN458" i="6"/>
  <c r="AN488" i="6"/>
  <c r="AQ492" i="6"/>
  <c r="AR501" i="6"/>
  <c r="AR544" i="6"/>
  <c r="AR526" i="6"/>
  <c r="AR500" i="6"/>
  <c r="Y469" i="6"/>
  <c r="Y457" i="6"/>
  <c r="Y462" i="6"/>
  <c r="Y467" i="6"/>
  <c r="Y445" i="6"/>
  <c r="Y447" i="6"/>
  <c r="Y484" i="6"/>
  <c r="Y464" i="6"/>
  <c r="Y435" i="6"/>
  <c r="Y437" i="6"/>
  <c r="Y481" i="6"/>
  <c r="Y465" i="6"/>
  <c r="Y486" i="6"/>
  <c r="Y458" i="6"/>
  <c r="Y475" i="6"/>
  <c r="Y442" i="6"/>
  <c r="Y441" i="6"/>
  <c r="Y451" i="6"/>
  <c r="Y449" i="6"/>
  <c r="Y454" i="6"/>
  <c r="Y480" i="6"/>
  <c r="Y482" i="6"/>
  <c r="Y436" i="6"/>
  <c r="Y472" i="6"/>
  <c r="Y474" i="6"/>
  <c r="Y463" i="6"/>
  <c r="Y455" i="6"/>
  <c r="Y476" i="6"/>
  <c r="Y440" i="6"/>
  <c r="Y460" i="6"/>
  <c r="Y438" i="6"/>
  <c r="Y470" i="6"/>
  <c r="Y483" i="6"/>
  <c r="Y479" i="6"/>
  <c r="Y477" i="6"/>
  <c r="Y461" i="6"/>
  <c r="Y487" i="6"/>
  <c r="Y439" i="6"/>
  <c r="Y471" i="6"/>
  <c r="Y489" i="6"/>
  <c r="Y443" i="6"/>
  <c r="Y485" i="6"/>
  <c r="Y468" i="6"/>
  <c r="Y488" i="6"/>
  <c r="Y444" i="6"/>
  <c r="Y466" i="6"/>
  <c r="Y452" i="6"/>
  <c r="Y450" i="6"/>
  <c r="Y453" i="6"/>
  <c r="Y459" i="6"/>
  <c r="Y490" i="6"/>
  <c r="Y456" i="6"/>
  <c r="Y448" i="6"/>
  <c r="Y446" i="6"/>
  <c r="Y478" i="6"/>
  <c r="Y473" i="6"/>
  <c r="Y491" i="6"/>
  <c r="AS495" i="6"/>
  <c r="AS501" i="6"/>
  <c r="AS502" i="6"/>
  <c r="AS533" i="6"/>
  <c r="AO518" i="6"/>
  <c r="AO542" i="6"/>
  <c r="AP471" i="6"/>
  <c r="AP485" i="6"/>
  <c r="AP490" i="6"/>
  <c r="AQ75" i="7"/>
  <c r="R199" i="7"/>
  <c r="AW199" i="7"/>
  <c r="AQ450" i="6"/>
  <c r="AQ480" i="6"/>
  <c r="AQ449" i="6"/>
  <c r="AS441" i="6"/>
  <c r="AS461" i="6"/>
  <c r="AS455" i="6"/>
  <c r="AO466" i="6"/>
  <c r="AO489" i="6"/>
  <c r="BA186" i="7"/>
  <c r="V186" i="7"/>
  <c r="AV430" i="6"/>
  <c r="Z430" i="6"/>
  <c r="AV428" i="6"/>
  <c r="Z428" i="6"/>
  <c r="Z418" i="6"/>
  <c r="AV418" i="6"/>
  <c r="AV423" i="6"/>
  <c r="Z423" i="6"/>
  <c r="AR444" i="6"/>
  <c r="AR477" i="6"/>
  <c r="AR456" i="6"/>
  <c r="AQ181" i="7"/>
  <c r="AN537" i="6"/>
  <c r="AN523" i="6"/>
  <c r="AN507" i="6"/>
  <c r="AN485" i="6"/>
  <c r="AN467" i="6"/>
  <c r="AN489" i="6"/>
  <c r="AN456" i="6"/>
  <c r="AR492" i="6"/>
  <c r="AR504" i="6"/>
  <c r="AR499" i="6"/>
  <c r="AR545" i="6"/>
  <c r="AK452" i="6"/>
  <c r="AK461" i="6"/>
  <c r="AK468" i="6"/>
  <c r="AK482" i="6"/>
  <c r="AK480" i="6"/>
  <c r="AK453" i="6"/>
  <c r="AK481" i="6"/>
  <c r="AK458" i="6"/>
  <c r="AK436" i="6"/>
  <c r="AK435" i="6"/>
  <c r="AK446" i="6"/>
  <c r="AK460" i="6"/>
  <c r="AK445" i="6"/>
  <c r="AK459" i="6"/>
  <c r="AK454" i="6"/>
  <c r="AK450" i="6"/>
  <c r="AK442" i="6"/>
  <c r="AK438" i="6"/>
  <c r="AK477" i="6"/>
  <c r="AK465" i="6"/>
  <c r="AK476" i="6"/>
  <c r="AK487" i="6"/>
  <c r="AK485" i="6"/>
  <c r="AK469" i="6"/>
  <c r="AK464" i="6"/>
  <c r="AK437" i="6"/>
  <c r="AK470" i="6"/>
  <c r="AK491" i="6"/>
  <c r="AK451" i="6"/>
  <c r="AK456" i="6"/>
  <c r="AK441" i="6"/>
  <c r="AK473" i="6"/>
  <c r="AK484" i="6"/>
  <c r="AK486" i="6"/>
  <c r="AK449" i="6"/>
  <c r="AK444" i="6"/>
  <c r="AK471" i="6"/>
  <c r="AK466" i="6"/>
  <c r="AK490" i="6"/>
  <c r="AK448" i="6"/>
  <c r="AK443" i="6"/>
  <c r="AK474" i="6"/>
  <c r="AK439" i="6"/>
  <c r="AK447" i="6"/>
  <c r="AK440" i="6"/>
  <c r="AK462" i="6"/>
  <c r="AK467" i="6"/>
  <c r="AK488" i="6"/>
  <c r="AK472" i="6"/>
  <c r="AK475" i="6"/>
  <c r="AK478" i="6"/>
  <c r="AK455" i="6"/>
  <c r="AK479" i="6"/>
  <c r="AK457" i="6"/>
  <c r="AK489" i="6"/>
  <c r="AK463" i="6"/>
  <c r="AK483" i="6"/>
  <c r="AS500" i="6"/>
  <c r="AS496" i="6"/>
  <c r="AS498" i="6"/>
  <c r="AS545" i="6"/>
  <c r="AH245" i="20"/>
  <c r="Y246" i="7"/>
  <c r="AW357" i="6"/>
  <c r="AL151" i="7"/>
  <c r="AW307" i="6"/>
  <c r="BH307" i="6" s="1"/>
  <c r="N307" i="7" s="1"/>
  <c r="AO500" i="6"/>
  <c r="AO523" i="6"/>
  <c r="AO513" i="6"/>
  <c r="AP453" i="6"/>
  <c r="AP459" i="6"/>
  <c r="AP441" i="6"/>
  <c r="P199" i="7"/>
  <c r="AM199" i="7"/>
  <c r="AJ199" i="7"/>
  <c r="AK199" i="7" s="1"/>
  <c r="AU199" i="7"/>
  <c r="AQ471" i="6"/>
  <c r="AQ477" i="6"/>
  <c r="AQ478" i="6"/>
  <c r="AS478" i="6"/>
  <c r="AS460" i="6"/>
  <c r="AS476" i="6"/>
  <c r="AO475" i="6"/>
  <c r="AO463" i="6"/>
  <c r="AZ186" i="7"/>
  <c r="U186" i="7"/>
  <c r="AV424" i="6"/>
  <c r="Z424" i="6"/>
  <c r="AV387" i="6"/>
  <c r="Z387" i="6"/>
  <c r="AV432" i="6"/>
  <c r="Z432" i="6"/>
  <c r="AV420" i="6"/>
  <c r="Z420" i="6"/>
  <c r="AR464" i="6"/>
  <c r="AR490" i="6"/>
  <c r="AR472" i="6"/>
  <c r="AP165" i="7"/>
  <c r="AP175" i="7"/>
  <c r="AN531" i="6"/>
  <c r="AN511" i="6"/>
  <c r="AN509" i="6"/>
  <c r="AN454" i="6"/>
  <c r="AN445" i="6"/>
  <c r="AN472" i="6"/>
  <c r="AN486" i="6"/>
  <c r="AW202" i="7"/>
  <c r="R202" i="7"/>
  <c r="AW353" i="6"/>
  <c r="AQ504" i="6"/>
  <c r="AR535" i="6"/>
  <c r="AR540" i="6"/>
  <c r="AR510" i="6"/>
  <c r="AR496" i="6"/>
  <c r="AS513" i="6"/>
  <c r="AS509" i="6"/>
  <c r="AS532" i="6"/>
  <c r="AS522" i="6"/>
  <c r="AR170" i="7"/>
  <c r="AL70" i="7"/>
  <c r="AL94" i="7"/>
  <c r="AL32" i="7"/>
  <c r="AL93" i="7"/>
  <c r="AL144" i="7"/>
  <c r="AQ62" i="7"/>
  <c r="AL138" i="7"/>
  <c r="AP148" i="7"/>
  <c r="AL148" i="7"/>
  <c r="AP70" i="7"/>
  <c r="AP129" i="7"/>
  <c r="AL129" i="7"/>
  <c r="AP94" i="7"/>
  <c r="AP53" i="7"/>
  <c r="AL53" i="7"/>
  <c r="AL83" i="7"/>
  <c r="AR51" i="7"/>
  <c r="AP65" i="7"/>
  <c r="AL65" i="7"/>
  <c r="AR63" i="7"/>
  <c r="AR132" i="7"/>
  <c r="AP121" i="7"/>
  <c r="AL121" i="7"/>
  <c r="AR91" i="7"/>
  <c r="AP86" i="7"/>
  <c r="AL86" i="7"/>
  <c r="AP66" i="7"/>
  <c r="AL66" i="7"/>
  <c r="AR145" i="7"/>
  <c r="AP77" i="7"/>
  <c r="AL77" i="7"/>
  <c r="AL54" i="7"/>
  <c r="AL39" i="7"/>
  <c r="AP34" i="7"/>
  <c r="AL34" i="7"/>
  <c r="AP144" i="7"/>
  <c r="AP27" i="7"/>
  <c r="AL27" i="7"/>
  <c r="AP140" i="7"/>
  <c r="AL140" i="7"/>
  <c r="AR139" i="7"/>
  <c r="AH74" i="5"/>
  <c r="AH310" i="5"/>
  <c r="AH516" i="5"/>
  <c r="AH210" i="5"/>
  <c r="AH459" i="5"/>
  <c r="AH401" i="5"/>
  <c r="AH135" i="5"/>
  <c r="AH237" i="5"/>
  <c r="AH27" i="5"/>
  <c r="AW241" i="7" l="1"/>
  <c r="AU252" i="7"/>
  <c r="AY241" i="7"/>
  <c r="AL135" i="7"/>
  <c r="M240" i="20"/>
  <c r="N50" i="18"/>
  <c r="AZ221" i="7"/>
  <c r="AZ241" i="7"/>
  <c r="T241" i="7"/>
  <c r="Q240" i="20"/>
  <c r="U241" i="7"/>
  <c r="AA240" i="20" s="1"/>
  <c r="Z240" i="20"/>
  <c r="AU241" i="7"/>
  <c r="AX221" i="7"/>
  <c r="AV221" i="7"/>
  <c r="AW221" i="7"/>
  <c r="AW273" i="7"/>
  <c r="P241" i="7"/>
  <c r="J240" i="20" s="1"/>
  <c r="I240" i="20"/>
  <c r="V4" i="20"/>
  <c r="AL184" i="7"/>
  <c r="AV252" i="7"/>
  <c r="Q252" i="7"/>
  <c r="P273" i="7"/>
  <c r="AU273" i="7"/>
  <c r="AX219" i="7"/>
  <c r="V160" i="20"/>
  <c r="AL155" i="7"/>
  <c r="U246" i="20"/>
  <c r="AZ214" i="7"/>
  <c r="U221" i="20"/>
  <c r="U225" i="20"/>
  <c r="U264" i="20"/>
  <c r="U231" i="20"/>
  <c r="AE193" i="20"/>
  <c r="AE186" i="20"/>
  <c r="AG187" i="20"/>
  <c r="AE208" i="20"/>
  <c r="AE199" i="20"/>
  <c r="AG207" i="20"/>
  <c r="AG203" i="20"/>
  <c r="AE203" i="20"/>
  <c r="AG205" i="20"/>
  <c r="AE185" i="20"/>
  <c r="AG210" i="20"/>
  <c r="AE204" i="20"/>
  <c r="AG204" i="20"/>
  <c r="AG208" i="20"/>
  <c r="AG198" i="20"/>
  <c r="AG192" i="20"/>
  <c r="AE206" i="20"/>
  <c r="AE207" i="20"/>
  <c r="U220" i="20"/>
  <c r="AG186" i="20"/>
  <c r="AE205" i="20"/>
  <c r="AE201" i="20"/>
  <c r="AE209" i="20"/>
  <c r="AG16" i="20"/>
  <c r="AE198" i="20"/>
  <c r="AG199" i="20"/>
  <c r="AE197" i="20"/>
  <c r="AG189" i="20"/>
  <c r="U217" i="20"/>
  <c r="U256" i="20"/>
  <c r="U279" i="20"/>
  <c r="U259" i="20"/>
  <c r="U250" i="20"/>
  <c r="U243" i="20"/>
  <c r="AE183" i="20"/>
  <c r="AG209" i="20"/>
  <c r="AG195" i="20"/>
  <c r="AG197" i="20"/>
  <c r="AG191" i="20"/>
  <c r="AG188" i="20"/>
  <c r="U269" i="20"/>
  <c r="U257" i="20"/>
  <c r="AE196" i="20"/>
  <c r="U236" i="20"/>
  <c r="BA219" i="7"/>
  <c r="AG201" i="20"/>
  <c r="AE192" i="20"/>
  <c r="AG185" i="20"/>
  <c r="AE210" i="20"/>
  <c r="AG196" i="20"/>
  <c r="AG190" i="20"/>
  <c r="AE194" i="20"/>
  <c r="AG194" i="20"/>
  <c r="AE187" i="20"/>
  <c r="AG211" i="20"/>
  <c r="AE202" i="20"/>
  <c r="AG202" i="20"/>
  <c r="AG154" i="20"/>
  <c r="AE190" i="20"/>
  <c r="AE189" i="20"/>
  <c r="AE191" i="20"/>
  <c r="AG206" i="20"/>
  <c r="AG193" i="20"/>
  <c r="AE195" i="20"/>
  <c r="AE200" i="20"/>
  <c r="AG200" i="20"/>
  <c r="AE211" i="20"/>
  <c r="AE188" i="20"/>
  <c r="AE94" i="20"/>
  <c r="X264" i="7"/>
  <c r="AF263" i="20"/>
  <c r="BC264" i="7"/>
  <c r="X263" i="7"/>
  <c r="AF262" i="20"/>
  <c r="BC263" i="7"/>
  <c r="X253" i="7"/>
  <c r="AF252" i="20"/>
  <c r="BC253" i="7"/>
  <c r="W221" i="7"/>
  <c r="AD220" i="20"/>
  <c r="BB221" i="7"/>
  <c r="U280" i="20"/>
  <c r="W243" i="7"/>
  <c r="AD242" i="20"/>
  <c r="BB243" i="7"/>
  <c r="X229" i="7"/>
  <c r="AF228" i="20"/>
  <c r="BC229" i="7"/>
  <c r="X276" i="7"/>
  <c r="AF275" i="20"/>
  <c r="BC276" i="7"/>
  <c r="X249" i="7"/>
  <c r="AF248" i="20"/>
  <c r="BC249" i="7"/>
  <c r="W241" i="7"/>
  <c r="AD240" i="20"/>
  <c r="BB241" i="7"/>
  <c r="U216" i="20"/>
  <c r="U230" i="20"/>
  <c r="W254" i="7"/>
  <c r="AD253" i="20"/>
  <c r="BB254" i="7"/>
  <c r="W264" i="7"/>
  <c r="AD263" i="20"/>
  <c r="BB264" i="7"/>
  <c r="X236" i="7"/>
  <c r="AF235" i="20"/>
  <c r="BC236" i="7"/>
  <c r="U227" i="20"/>
  <c r="W261" i="7"/>
  <c r="AD260" i="20"/>
  <c r="BB261" i="7"/>
  <c r="X274" i="7"/>
  <c r="AF273" i="20"/>
  <c r="BC274" i="7"/>
  <c r="W222" i="7"/>
  <c r="AD221" i="20"/>
  <c r="BB222" i="7"/>
  <c r="X241" i="7"/>
  <c r="AF240" i="20"/>
  <c r="BC241" i="7"/>
  <c r="U214" i="20"/>
  <c r="U213" i="7"/>
  <c r="U212" i="20"/>
  <c r="U275" i="7"/>
  <c r="U274" i="20"/>
  <c r="W242" i="7"/>
  <c r="AD241" i="20"/>
  <c r="BB242" i="7"/>
  <c r="W236" i="7"/>
  <c r="AD235" i="20"/>
  <c r="BB236" i="7"/>
  <c r="W277" i="7"/>
  <c r="AD276" i="20"/>
  <c r="BB277" i="7"/>
  <c r="W250" i="7"/>
  <c r="BB250" i="7"/>
  <c r="AD249" i="20"/>
  <c r="X261" i="7"/>
  <c r="AF260" i="20"/>
  <c r="BC261" i="7"/>
  <c r="W274" i="7"/>
  <c r="AD273" i="20"/>
  <c r="BB274" i="7"/>
  <c r="W239" i="7"/>
  <c r="AD238" i="20"/>
  <c r="BB239" i="7"/>
  <c r="X243" i="7"/>
  <c r="AF242" i="20"/>
  <c r="BC243" i="7"/>
  <c r="W252" i="7"/>
  <c r="AD251" i="20"/>
  <c r="BB252" i="7"/>
  <c r="U272" i="20"/>
  <c r="U247" i="20"/>
  <c r="X248" i="7"/>
  <c r="AF247" i="20"/>
  <c r="BC248" i="7"/>
  <c r="X277" i="7"/>
  <c r="AF276" i="20"/>
  <c r="BC277" i="7"/>
  <c r="W247" i="7"/>
  <c r="AD246" i="20"/>
  <c r="BB247" i="7"/>
  <c r="W233" i="7"/>
  <c r="AD232" i="20"/>
  <c r="BB233" i="7"/>
  <c r="X250" i="7"/>
  <c r="AF249" i="20"/>
  <c r="BC250" i="7"/>
  <c r="X214" i="7"/>
  <c r="AF213" i="20"/>
  <c r="BC214" i="7"/>
  <c r="X285" i="7"/>
  <c r="AF284" i="20"/>
  <c r="BC285" i="7"/>
  <c r="X252" i="7"/>
  <c r="AF251" i="20"/>
  <c r="BC252" i="7"/>
  <c r="U224" i="20"/>
  <c r="W259" i="7"/>
  <c r="BB259" i="7"/>
  <c r="AD258" i="20"/>
  <c r="W273" i="7"/>
  <c r="AD272" i="20"/>
  <c r="BB273" i="7"/>
  <c r="BC220" i="7"/>
  <c r="BB220" i="7"/>
  <c r="Z283" i="20"/>
  <c r="U283" i="20"/>
  <c r="W248" i="7"/>
  <c r="AD247" i="20"/>
  <c r="BB248" i="7"/>
  <c r="U271" i="20"/>
  <c r="X245" i="7"/>
  <c r="AF244" i="20"/>
  <c r="BC245" i="7"/>
  <c r="X247" i="7"/>
  <c r="AF246" i="20"/>
  <c r="BC247" i="7"/>
  <c r="U234" i="20"/>
  <c r="X233" i="7"/>
  <c r="AF232" i="20"/>
  <c r="BC233" i="7"/>
  <c r="W255" i="7"/>
  <c r="AD254" i="20"/>
  <c r="BB255" i="7"/>
  <c r="Z81" i="20"/>
  <c r="U249" i="20"/>
  <c r="W214" i="7"/>
  <c r="AD213" i="20"/>
  <c r="BB214" i="7"/>
  <c r="X275" i="7"/>
  <c r="AF274" i="20"/>
  <c r="BC275" i="7"/>
  <c r="W281" i="7"/>
  <c r="AD280" i="20"/>
  <c r="BB281" i="7"/>
  <c r="W285" i="7"/>
  <c r="AD284" i="20"/>
  <c r="BB285" i="7"/>
  <c r="X282" i="7"/>
  <c r="AF281" i="20"/>
  <c r="BC282" i="7"/>
  <c r="X222" i="7"/>
  <c r="AF221" i="20"/>
  <c r="BC222" i="7"/>
  <c r="X246" i="7"/>
  <c r="AF245" i="20"/>
  <c r="BC246" i="7"/>
  <c r="U268" i="20"/>
  <c r="X225" i="7"/>
  <c r="AF224" i="20"/>
  <c r="BC225" i="7"/>
  <c r="W256" i="7"/>
  <c r="AD255" i="20"/>
  <c r="BB256" i="7"/>
  <c r="X226" i="7"/>
  <c r="AF225" i="20"/>
  <c r="BC226" i="7"/>
  <c r="X273" i="7"/>
  <c r="AF272" i="20"/>
  <c r="BC273" i="7"/>
  <c r="U277" i="20"/>
  <c r="U245" i="20"/>
  <c r="U263" i="20"/>
  <c r="X254" i="7"/>
  <c r="AF253" i="20"/>
  <c r="BC254" i="7"/>
  <c r="X218" i="7"/>
  <c r="AF217" i="20"/>
  <c r="BC218" i="7"/>
  <c r="U229" i="20"/>
  <c r="W217" i="7"/>
  <c r="AD216" i="20"/>
  <c r="BB217" i="7"/>
  <c r="X255" i="7"/>
  <c r="AF254" i="20"/>
  <c r="BC255" i="7"/>
  <c r="W275" i="7"/>
  <c r="AD274" i="20"/>
  <c r="BB275" i="7"/>
  <c r="X281" i="7"/>
  <c r="AF280" i="20"/>
  <c r="BC281" i="7"/>
  <c r="W258" i="7"/>
  <c r="AD257" i="20"/>
  <c r="BB258" i="7"/>
  <c r="W282" i="7"/>
  <c r="AD281" i="20"/>
  <c r="BB282" i="7"/>
  <c r="AD245" i="20"/>
  <c r="BB246" i="7"/>
  <c r="W225" i="7"/>
  <c r="AD224" i="20"/>
  <c r="BB225" i="7"/>
  <c r="X256" i="7"/>
  <c r="AF255" i="20"/>
  <c r="BC256" i="7"/>
  <c r="X259" i="7"/>
  <c r="AF258" i="20"/>
  <c r="BC259" i="7"/>
  <c r="U270" i="20"/>
  <c r="W213" i="7"/>
  <c r="AD212" i="20"/>
  <c r="BB213" i="7"/>
  <c r="U233" i="7"/>
  <c r="U232" i="20"/>
  <c r="W218" i="7"/>
  <c r="BB218" i="7"/>
  <c r="AD217" i="20"/>
  <c r="W245" i="7"/>
  <c r="AD244" i="20"/>
  <c r="BB245" i="7"/>
  <c r="X217" i="7"/>
  <c r="AF216" i="20"/>
  <c r="BC217" i="7"/>
  <c r="X257" i="7"/>
  <c r="AF256" i="20"/>
  <c r="BC257" i="7"/>
  <c r="U233" i="20"/>
  <c r="X260" i="7"/>
  <c r="AF259" i="20"/>
  <c r="BC260" i="7"/>
  <c r="W249" i="7"/>
  <c r="AD248" i="20"/>
  <c r="BB249" i="7"/>
  <c r="X213" i="7"/>
  <c r="AF212" i="20"/>
  <c r="BC213" i="7"/>
  <c r="W278" i="7"/>
  <c r="AD277" i="20"/>
  <c r="BB278" i="7"/>
  <c r="U223" i="20"/>
  <c r="W257" i="7"/>
  <c r="AD256" i="20"/>
  <c r="BB257" i="7"/>
  <c r="W280" i="7"/>
  <c r="AD279" i="20"/>
  <c r="BB280" i="7"/>
  <c r="BC238" i="7"/>
  <c r="BB238" i="7"/>
  <c r="W260" i="7"/>
  <c r="AD259" i="20"/>
  <c r="BB260" i="7"/>
  <c r="W251" i="7"/>
  <c r="AD250" i="20"/>
  <c r="BB251" i="7"/>
  <c r="U213" i="20"/>
  <c r="U218" i="20"/>
  <c r="U240" i="20"/>
  <c r="X270" i="7"/>
  <c r="AF269" i="20"/>
  <c r="BC270" i="7"/>
  <c r="X235" i="7"/>
  <c r="AF234" i="20"/>
  <c r="BC235" i="7"/>
  <c r="X237" i="7"/>
  <c r="AF236" i="20"/>
  <c r="BC237" i="7"/>
  <c r="U267" i="20"/>
  <c r="X280" i="7"/>
  <c r="AF279" i="20"/>
  <c r="BC280" i="7"/>
  <c r="W234" i="7"/>
  <c r="AD233" i="20"/>
  <c r="BB234" i="7"/>
  <c r="X251" i="7"/>
  <c r="BC251" i="7"/>
  <c r="AF250" i="20"/>
  <c r="X271" i="7"/>
  <c r="AF270" i="20"/>
  <c r="BC271" i="7"/>
  <c r="X244" i="7"/>
  <c r="AF243" i="20"/>
  <c r="BC244" i="7"/>
  <c r="U275" i="20"/>
  <c r="W279" i="7"/>
  <c r="AD278" i="20"/>
  <c r="BB279" i="7"/>
  <c r="W231" i="7"/>
  <c r="AD230" i="20"/>
  <c r="BB231" i="7"/>
  <c r="W270" i="7"/>
  <c r="AD269" i="20"/>
  <c r="BB270" i="7"/>
  <c r="X267" i="7"/>
  <c r="AF266" i="20"/>
  <c r="BC267" i="7"/>
  <c r="X228" i="7"/>
  <c r="AF227" i="20"/>
  <c r="BC228" i="7"/>
  <c r="W235" i="7"/>
  <c r="AD234" i="20"/>
  <c r="BB235" i="7"/>
  <c r="U239" i="20"/>
  <c r="X234" i="7"/>
  <c r="AF233" i="20"/>
  <c r="BC234" i="7"/>
  <c r="U282" i="20"/>
  <c r="W244" i="7"/>
  <c r="AD243" i="20"/>
  <c r="BB244" i="7"/>
  <c r="X278" i="7"/>
  <c r="AF277" i="20"/>
  <c r="BC278" i="7"/>
  <c r="U255" i="20"/>
  <c r="U281" i="20"/>
  <c r="AU219" i="7"/>
  <c r="U276" i="20"/>
  <c r="X279" i="7"/>
  <c r="AF278" i="20"/>
  <c r="BC279" i="7"/>
  <c r="X231" i="7"/>
  <c r="AF230" i="20"/>
  <c r="BC231" i="7"/>
  <c r="W267" i="7"/>
  <c r="AD266" i="20"/>
  <c r="BB267" i="7"/>
  <c r="W272" i="7"/>
  <c r="AD271" i="20"/>
  <c r="BB272" i="7"/>
  <c r="W228" i="7"/>
  <c r="AD227" i="20"/>
  <c r="BB228" i="7"/>
  <c r="W230" i="7"/>
  <c r="BB230" i="7"/>
  <c r="AD229" i="20"/>
  <c r="W237" i="7"/>
  <c r="AD236" i="20"/>
  <c r="BB237" i="7"/>
  <c r="X240" i="7"/>
  <c r="AF239" i="20"/>
  <c r="BC240" i="7"/>
  <c r="W269" i="7"/>
  <c r="AD268" i="20"/>
  <c r="BB269" i="7"/>
  <c r="X272" i="7"/>
  <c r="AF271" i="20"/>
  <c r="BC272" i="7"/>
  <c r="U261" i="20"/>
  <c r="X216" i="7"/>
  <c r="AF215" i="20"/>
  <c r="BC216" i="7"/>
  <c r="X230" i="7"/>
  <c r="AF229" i="20"/>
  <c r="BC230" i="7"/>
  <c r="X224" i="7"/>
  <c r="AF223" i="20"/>
  <c r="BC224" i="7"/>
  <c r="W268" i="7"/>
  <c r="AD267" i="20"/>
  <c r="BB268" i="7"/>
  <c r="W240" i="7"/>
  <c r="AD239" i="20"/>
  <c r="BB240" i="7"/>
  <c r="W223" i="7"/>
  <c r="AD222" i="20"/>
  <c r="BB223" i="7"/>
  <c r="X269" i="7"/>
  <c r="AF268" i="20"/>
  <c r="BC269" i="7"/>
  <c r="W271" i="7"/>
  <c r="AD270" i="20"/>
  <c r="BB271" i="7"/>
  <c r="X215" i="7"/>
  <c r="AF214" i="20"/>
  <c r="BC215" i="7"/>
  <c r="U241" i="20"/>
  <c r="U235" i="20"/>
  <c r="W216" i="7"/>
  <c r="AD215" i="20"/>
  <c r="BB216" i="7"/>
  <c r="W266" i="7"/>
  <c r="AD265" i="20"/>
  <c r="BB266" i="7"/>
  <c r="W224" i="7"/>
  <c r="AD223" i="20"/>
  <c r="BB224" i="7"/>
  <c r="X268" i="7"/>
  <c r="AF267" i="20"/>
  <c r="BC268" i="7"/>
  <c r="U273" i="20"/>
  <c r="X239" i="7"/>
  <c r="AF238" i="20"/>
  <c r="BC239" i="7"/>
  <c r="X223" i="7"/>
  <c r="AF222" i="20"/>
  <c r="BC223" i="7"/>
  <c r="X232" i="7"/>
  <c r="AF231" i="20"/>
  <c r="BC232" i="7"/>
  <c r="U220" i="7"/>
  <c r="U219" i="20"/>
  <c r="U228" i="20"/>
  <c r="Z165" i="20"/>
  <c r="U253" i="20"/>
  <c r="W215" i="7"/>
  <c r="AD214" i="20"/>
  <c r="BB215" i="7"/>
  <c r="W262" i="7"/>
  <c r="AD261" i="20"/>
  <c r="BB262" i="7"/>
  <c r="U262" i="20"/>
  <c r="U252" i="20"/>
  <c r="U260" i="20"/>
  <c r="X227" i="7"/>
  <c r="AF226" i="20"/>
  <c r="BC227" i="7"/>
  <c r="X265" i="7"/>
  <c r="AF264" i="20"/>
  <c r="BC265" i="7"/>
  <c r="W226" i="7"/>
  <c r="AD225" i="20"/>
  <c r="BB226" i="7"/>
  <c r="W232" i="7"/>
  <c r="AD231" i="20"/>
  <c r="BB232" i="7"/>
  <c r="U278" i="20"/>
  <c r="U244" i="20"/>
  <c r="X262" i="7"/>
  <c r="AF261" i="20"/>
  <c r="BC262" i="7"/>
  <c r="W284" i="7"/>
  <c r="AD283" i="20"/>
  <c r="BB284" i="7"/>
  <c r="U238" i="20"/>
  <c r="U242" i="20"/>
  <c r="U222" i="20"/>
  <c r="W227" i="7"/>
  <c r="AD226" i="20"/>
  <c r="BB227" i="7"/>
  <c r="U258" i="20"/>
  <c r="W283" i="7"/>
  <c r="AD282" i="20"/>
  <c r="BB283" i="7"/>
  <c r="W265" i="7"/>
  <c r="AD264" i="20"/>
  <c r="BB265" i="7"/>
  <c r="W219" i="7"/>
  <c r="BB219" i="7"/>
  <c r="AD218" i="20"/>
  <c r="U248" i="20"/>
  <c r="U266" i="20"/>
  <c r="X242" i="7"/>
  <c r="AF241" i="20"/>
  <c r="BC242" i="7"/>
  <c r="W263" i="7"/>
  <c r="AD262" i="20"/>
  <c r="BB263" i="7"/>
  <c r="W253" i="7"/>
  <c r="AD252" i="20"/>
  <c r="BB253" i="7"/>
  <c r="X284" i="7"/>
  <c r="AF283" i="20"/>
  <c r="BC284" i="7"/>
  <c r="U254" i="20"/>
  <c r="X221" i="7"/>
  <c r="AF220" i="20"/>
  <c r="BC221" i="7"/>
  <c r="U284" i="20"/>
  <c r="X258" i="7"/>
  <c r="AF257" i="20"/>
  <c r="BC258" i="7"/>
  <c r="W229" i="7"/>
  <c r="AD228" i="20"/>
  <c r="BB229" i="7"/>
  <c r="U226" i="20"/>
  <c r="X283" i="7"/>
  <c r="AF282" i="20"/>
  <c r="BC283" i="7"/>
  <c r="W276" i="7"/>
  <c r="AD275" i="20"/>
  <c r="BB276" i="7"/>
  <c r="X219" i="7"/>
  <c r="AF218" i="20"/>
  <c r="BC219" i="7"/>
  <c r="U216" i="7"/>
  <c r="U215" i="20"/>
  <c r="U251" i="20"/>
  <c r="AZ219" i="7"/>
  <c r="U284" i="7"/>
  <c r="AA283" i="20" s="1"/>
  <c r="AV214" i="7"/>
  <c r="AW214" i="7"/>
  <c r="BD214" i="7"/>
  <c r="AW219" i="7"/>
  <c r="AY219" i="7"/>
  <c r="BB345" i="6"/>
  <c r="H345" i="7" s="1"/>
  <c r="S345" i="7" s="1"/>
  <c r="BA214" i="7"/>
  <c r="AQ111" i="7"/>
  <c r="AR111" i="7" s="1"/>
  <c r="AL187" i="7"/>
  <c r="Q283" i="20"/>
  <c r="R283" i="20"/>
  <c r="Q284" i="7"/>
  <c r="L283" i="20" s="1"/>
  <c r="P284" i="7"/>
  <c r="J283" i="20" s="1"/>
  <c r="M266" i="7"/>
  <c r="U265" i="20" s="1"/>
  <c r="AW284" i="7"/>
  <c r="BA284" i="7"/>
  <c r="AU284" i="7"/>
  <c r="AV284" i="7"/>
  <c r="AY284" i="7"/>
  <c r="AZ284" i="7"/>
  <c r="AU240" i="7"/>
  <c r="Q86" i="20"/>
  <c r="AX284" i="7"/>
  <c r="Z86" i="20"/>
  <c r="AH163" i="20"/>
  <c r="V284" i="7"/>
  <c r="AC283" i="20" s="1"/>
  <c r="AB283" i="20"/>
  <c r="AZ332" i="6"/>
  <c r="F332" i="7" s="1"/>
  <c r="Q332" i="7" s="1"/>
  <c r="M283" i="20"/>
  <c r="R284" i="7"/>
  <c r="N283" i="20" s="1"/>
  <c r="S284" i="7"/>
  <c r="P283" i="20" s="1"/>
  <c r="O283" i="20"/>
  <c r="AW275" i="7"/>
  <c r="M147" i="20"/>
  <c r="K147" i="20"/>
  <c r="AX264" i="7"/>
  <c r="Q147" i="20"/>
  <c r="AH158" i="20"/>
  <c r="AH138" i="20"/>
  <c r="Q46" i="20"/>
  <c r="Q157" i="20"/>
  <c r="AB86" i="20"/>
  <c r="Z40" i="20"/>
  <c r="P264" i="7"/>
  <c r="J172" i="20" s="1"/>
  <c r="I172" i="20"/>
  <c r="O86" i="20"/>
  <c r="O34" i="20"/>
  <c r="AH96" i="20"/>
  <c r="AH76" i="20"/>
  <c r="K34" i="20"/>
  <c r="Q264" i="7"/>
  <c r="L172" i="20" s="1"/>
  <c r="K172" i="20"/>
  <c r="AB34" i="20"/>
  <c r="M34" i="20"/>
  <c r="P215" i="7"/>
  <c r="J157" i="20" s="1"/>
  <c r="I157" i="20"/>
  <c r="M86" i="20"/>
  <c r="Q34" i="20"/>
  <c r="K46" i="20"/>
  <c r="K157" i="20"/>
  <c r="U224" i="7"/>
  <c r="T264" i="7"/>
  <c r="R172" i="20" s="1"/>
  <c r="Q172" i="20"/>
  <c r="S264" i="7"/>
  <c r="P172" i="20" s="1"/>
  <c r="O172" i="20"/>
  <c r="Z34" i="20"/>
  <c r="V264" i="7"/>
  <c r="AC172" i="20" s="1"/>
  <c r="AB172" i="20"/>
  <c r="K86" i="20"/>
  <c r="Q75" i="20"/>
  <c r="U264" i="7"/>
  <c r="AA172" i="20" s="1"/>
  <c r="Z172" i="20"/>
  <c r="AH159" i="20"/>
  <c r="AH141" i="20"/>
  <c r="AV264" i="7"/>
  <c r="M46" i="20"/>
  <c r="M157" i="20"/>
  <c r="Z157" i="20"/>
  <c r="AB35" i="20"/>
  <c r="Q113" i="20"/>
  <c r="M134" i="20"/>
  <c r="O33" i="20"/>
  <c r="O35" i="20"/>
  <c r="O134" i="20"/>
  <c r="Z33" i="20"/>
  <c r="O113" i="20"/>
  <c r="M33" i="20"/>
  <c r="BD256" i="7"/>
  <c r="O81" i="20"/>
  <c r="K81" i="20"/>
  <c r="K113" i="20"/>
  <c r="Q33" i="20"/>
  <c r="K35" i="20"/>
  <c r="M113" i="20"/>
  <c r="U279" i="7"/>
  <c r="Z109" i="20"/>
  <c r="P256" i="7"/>
  <c r="Q134" i="20"/>
  <c r="U215" i="7"/>
  <c r="AA157" i="20" s="1"/>
  <c r="Z134" i="20"/>
  <c r="K165" i="20"/>
  <c r="AB33" i="20"/>
  <c r="K134" i="20"/>
  <c r="AB46" i="20"/>
  <c r="M81" i="20"/>
  <c r="AB81" i="20"/>
  <c r="AB134" i="20"/>
  <c r="U267" i="7"/>
  <c r="P267" i="7"/>
  <c r="M35" i="20"/>
  <c r="AH120" i="20"/>
  <c r="Q35" i="20"/>
  <c r="Q81" i="20"/>
  <c r="U214" i="7"/>
  <c r="AB113" i="20"/>
  <c r="K33" i="20"/>
  <c r="U282" i="7"/>
  <c r="Z46" i="20"/>
  <c r="O165" i="20"/>
  <c r="BA345" i="6"/>
  <c r="G345" i="7" s="1"/>
  <c r="M344" i="20" s="1"/>
  <c r="BE345" i="6"/>
  <c r="K345" i="7" s="1"/>
  <c r="AY345" i="6"/>
  <c r="E345" i="7" s="1"/>
  <c r="P345" i="7" s="1"/>
  <c r="BE345" i="7"/>
  <c r="BD345" i="7" s="1"/>
  <c r="BD345" i="6"/>
  <c r="J345" i="7" s="1"/>
  <c r="AY213" i="7"/>
  <c r="AY221" i="7"/>
  <c r="V215" i="7"/>
  <c r="AC157" i="20" s="1"/>
  <c r="AU256" i="7"/>
  <c r="AU214" i="7"/>
  <c r="AY214" i="7"/>
  <c r="BA217" i="7"/>
  <c r="E160" i="20"/>
  <c r="H160" i="20" s="1"/>
  <c r="BE295" i="6"/>
  <c r="K295" i="7" s="1"/>
  <c r="V295" i="7" s="1"/>
  <c r="AY295" i="6"/>
  <c r="E295" i="7" s="1"/>
  <c r="I294" i="20" s="1"/>
  <c r="AU217" i="7"/>
  <c r="Y333" i="7"/>
  <c r="BC295" i="6"/>
  <c r="I295" i="7" s="1"/>
  <c r="Q294" i="20" s="1"/>
  <c r="BD336" i="6"/>
  <c r="J336" i="7" s="1"/>
  <c r="P224" i="7"/>
  <c r="AV217" i="7"/>
  <c r="V224" i="7"/>
  <c r="Q224" i="7"/>
  <c r="P214" i="7"/>
  <c r="AY217" i="7"/>
  <c r="T216" i="7"/>
  <c r="T217" i="7"/>
  <c r="V217" i="7"/>
  <c r="V216" i="7"/>
  <c r="Q217" i="7"/>
  <c r="T246" i="7"/>
  <c r="AX214" i="7"/>
  <c r="AU264" i="7"/>
  <c r="AZ264" i="7"/>
  <c r="AY264" i="7"/>
  <c r="BA264" i="7"/>
  <c r="AU213" i="7"/>
  <c r="AZ213" i="7"/>
  <c r="BA213" i="7"/>
  <c r="AV213" i="7"/>
  <c r="AX213" i="7"/>
  <c r="AZ256" i="7"/>
  <c r="S221" i="7"/>
  <c r="Q221" i="7"/>
  <c r="R221" i="7"/>
  <c r="AU221" i="7"/>
  <c r="AW248" i="7"/>
  <c r="Y299" i="7"/>
  <c r="BE296" i="6"/>
  <c r="K296" i="7" s="1"/>
  <c r="Y293" i="7"/>
  <c r="BB339" i="6"/>
  <c r="H339" i="7" s="1"/>
  <c r="BB332" i="6"/>
  <c r="H332" i="7" s="1"/>
  <c r="BE295" i="7"/>
  <c r="BE332" i="7"/>
  <c r="BD332" i="6"/>
  <c r="J332" i="7" s="1"/>
  <c r="BC332" i="6"/>
  <c r="I332" i="7" s="1"/>
  <c r="T332" i="7" s="1"/>
  <c r="BE332" i="6"/>
  <c r="K332" i="7" s="1"/>
  <c r="AY224" i="7"/>
  <c r="BA332" i="6"/>
  <c r="G332" i="7" s="1"/>
  <c r="AY332" i="6"/>
  <c r="E332" i="7" s="1"/>
  <c r="BA295" i="6"/>
  <c r="G295" i="7" s="1"/>
  <c r="M294" i="20" s="1"/>
  <c r="BD295" i="6"/>
  <c r="J295" i="7" s="1"/>
  <c r="AZ295" i="6"/>
  <c r="F295" i="7" s="1"/>
  <c r="K294" i="20" s="1"/>
  <c r="AZ282" i="7"/>
  <c r="BA229" i="7"/>
  <c r="AZ224" i="7"/>
  <c r="AV224" i="7"/>
  <c r="BA224" i="7"/>
  <c r="AU224" i="7"/>
  <c r="S229" i="7"/>
  <c r="AX229" i="7"/>
  <c r="U229" i="7"/>
  <c r="AZ229" i="7"/>
  <c r="T224" i="7"/>
  <c r="V229" i="7"/>
  <c r="AV229" i="7"/>
  <c r="Q229" i="7"/>
  <c r="R229" i="7"/>
  <c r="AW229" i="7"/>
  <c r="AU229" i="7"/>
  <c r="P229" i="7"/>
  <c r="AX224" i="7"/>
  <c r="AQ4" i="7"/>
  <c r="BD296" i="6"/>
  <c r="J296" i="7" s="1"/>
  <c r="BE339" i="7"/>
  <c r="BE339" i="6"/>
  <c r="K339" i="7" s="1"/>
  <c r="AY282" i="7"/>
  <c r="BA339" i="6"/>
  <c r="G339" i="7" s="1"/>
  <c r="BA296" i="6"/>
  <c r="G296" i="7" s="1"/>
  <c r="R296" i="7" s="1"/>
  <c r="Y352" i="7"/>
  <c r="BC339" i="6"/>
  <c r="I339" i="7" s="1"/>
  <c r="AZ339" i="6"/>
  <c r="F339" i="7" s="1"/>
  <c r="BB296" i="6"/>
  <c r="H296" i="7" s="1"/>
  <c r="AL17" i="7"/>
  <c r="BE296" i="7"/>
  <c r="AZ296" i="6"/>
  <c r="F296" i="7" s="1"/>
  <c r="AY339" i="6"/>
  <c r="E339" i="7" s="1"/>
  <c r="P339" i="7" s="1"/>
  <c r="BD339" i="6"/>
  <c r="J339" i="7" s="1"/>
  <c r="AY369" i="6"/>
  <c r="E369" i="7" s="1"/>
  <c r="P369" i="7" s="1"/>
  <c r="BC301" i="6"/>
  <c r="I301" i="7" s="1"/>
  <c r="BB369" i="6"/>
  <c r="H369" i="7" s="1"/>
  <c r="BD301" i="6"/>
  <c r="J301" i="7" s="1"/>
  <c r="BD369" i="6"/>
  <c r="J369" i="7" s="1"/>
  <c r="BE369" i="7"/>
  <c r="BE369" i="6"/>
  <c r="K369" i="7" s="1"/>
  <c r="BA301" i="6"/>
  <c r="G301" i="7" s="1"/>
  <c r="BC369" i="6"/>
  <c r="I369" i="7" s="1"/>
  <c r="BE301" i="6"/>
  <c r="K301" i="7" s="1"/>
  <c r="BE301" i="7"/>
  <c r="AY246" i="7"/>
  <c r="BA369" i="6"/>
  <c r="G369" i="7" s="1"/>
  <c r="AZ369" i="6"/>
  <c r="F369" i="7" s="1"/>
  <c r="AZ220" i="7"/>
  <c r="AW534" i="6"/>
  <c r="BH534" i="6" s="1"/>
  <c r="N534" i="7" s="1"/>
  <c r="BD220" i="7"/>
  <c r="BD248" i="7"/>
  <c r="S217" i="7"/>
  <c r="AX217" i="7"/>
  <c r="BA277" i="7"/>
  <c r="U217" i="7"/>
  <c r="AZ217" i="7"/>
  <c r="AW514" i="6"/>
  <c r="BH514" i="6" s="1"/>
  <c r="N514" i="7" s="1"/>
  <c r="T376" i="7"/>
  <c r="AY327" i="6"/>
  <c r="E327" i="7" s="1"/>
  <c r="P327" i="7" s="1"/>
  <c r="BA367" i="6"/>
  <c r="G367" i="7" s="1"/>
  <c r="M247" i="20" s="1"/>
  <c r="BA376" i="6"/>
  <c r="G376" i="7" s="1"/>
  <c r="AZ376" i="6"/>
  <c r="F376" i="7" s="1"/>
  <c r="BD367" i="6"/>
  <c r="J367" i="7" s="1"/>
  <c r="BE327" i="7"/>
  <c r="AM214" i="7"/>
  <c r="BE327" i="6"/>
  <c r="K327" i="7" s="1"/>
  <c r="BE376" i="7"/>
  <c r="BA327" i="6"/>
  <c r="G327" i="7" s="1"/>
  <c r="BE376" i="6"/>
  <c r="K376" i="7" s="1"/>
  <c r="BC367" i="6"/>
  <c r="I367" i="7" s="1"/>
  <c r="AZ367" i="6"/>
  <c r="F367" i="7" s="1"/>
  <c r="K247" i="20" s="1"/>
  <c r="BB327" i="6"/>
  <c r="H327" i="7" s="1"/>
  <c r="S327" i="7" s="1"/>
  <c r="BB376" i="6"/>
  <c r="H376" i="7" s="1"/>
  <c r="BC327" i="6"/>
  <c r="I327" i="7" s="1"/>
  <c r="AW542" i="6"/>
  <c r="AY542" i="6" s="1"/>
  <c r="E542" i="7" s="1"/>
  <c r="AW494" i="6"/>
  <c r="BH494" i="6" s="1"/>
  <c r="N494" i="7" s="1"/>
  <c r="AH38" i="20" s="1"/>
  <c r="BB367" i="6"/>
  <c r="H367" i="7" s="1"/>
  <c r="AJ214" i="7"/>
  <c r="AK214" i="7" s="1"/>
  <c r="AP214" i="7" s="1"/>
  <c r="AQ214" i="7" s="1"/>
  <c r="AR214" i="7" s="1"/>
  <c r="BB295" i="6"/>
  <c r="H295" i="7" s="1"/>
  <c r="BE367" i="7"/>
  <c r="AW538" i="6"/>
  <c r="BH538" i="6" s="1"/>
  <c r="N538" i="7" s="1"/>
  <c r="AF12" i="40" s="1"/>
  <c r="T215" i="7"/>
  <c r="AY215" i="7"/>
  <c r="AU215" i="7"/>
  <c r="BA215" i="7"/>
  <c r="AZ215" i="7"/>
  <c r="S215" i="7"/>
  <c r="P157" i="20" s="1"/>
  <c r="AX215" i="7"/>
  <c r="AW277" i="7"/>
  <c r="AW532" i="6"/>
  <c r="BH532" i="6" s="1"/>
  <c r="N532" i="7" s="1"/>
  <c r="AW537" i="6"/>
  <c r="BH537" i="6" s="1"/>
  <c r="N537" i="7" s="1"/>
  <c r="AH97" i="20" s="1"/>
  <c r="AW507" i="6"/>
  <c r="AZ507" i="6" s="1"/>
  <c r="F507" i="7" s="1"/>
  <c r="AW519" i="6"/>
  <c r="BH519" i="6" s="1"/>
  <c r="N519" i="7" s="1"/>
  <c r="AH31" i="20" s="1"/>
  <c r="Z247" i="20"/>
  <c r="AZ248" i="7"/>
  <c r="U248" i="7"/>
  <c r="AQ154" i="7"/>
  <c r="AR154" i="7" s="1"/>
  <c r="AH139" i="20"/>
  <c r="AH317" i="20"/>
  <c r="Y318" i="7"/>
  <c r="AW505" i="6"/>
  <c r="BH505" i="6" s="1"/>
  <c r="N505" i="7" s="1"/>
  <c r="AH201" i="20" s="1"/>
  <c r="AW503" i="6"/>
  <c r="AY503" i="6" s="1"/>
  <c r="E503" i="7" s="1"/>
  <c r="AW518" i="6"/>
  <c r="BH518" i="6" s="1"/>
  <c r="N518" i="7" s="1"/>
  <c r="Q246" i="7"/>
  <c r="AV246" i="7"/>
  <c r="BC336" i="6"/>
  <c r="I336" i="7" s="1"/>
  <c r="Q76" i="20" s="1"/>
  <c r="BA246" i="7"/>
  <c r="V246" i="7"/>
  <c r="BD323" i="6"/>
  <c r="J323" i="7" s="1"/>
  <c r="AZ336" i="6"/>
  <c r="F336" i="7" s="1"/>
  <c r="K76" i="20" s="1"/>
  <c r="G220" i="7"/>
  <c r="K22" i="18"/>
  <c r="S22" i="18" s="1"/>
  <c r="BE323" i="6"/>
  <c r="K323" i="7" s="1"/>
  <c r="P277" i="7"/>
  <c r="AU277" i="7"/>
  <c r="Q247" i="20"/>
  <c r="T248" i="7"/>
  <c r="AY248" i="7"/>
  <c r="M22" i="18"/>
  <c r="I220" i="7"/>
  <c r="P246" i="7"/>
  <c r="AU246" i="7"/>
  <c r="BB336" i="6"/>
  <c r="H336" i="7" s="1"/>
  <c r="AZ323" i="6"/>
  <c r="F323" i="7" s="1"/>
  <c r="R267" i="7"/>
  <c r="J22" i="18"/>
  <c r="R22" i="18" s="1"/>
  <c r="F220" i="7"/>
  <c r="E220" i="7"/>
  <c r="I22" i="18"/>
  <c r="Q22" i="18" s="1"/>
  <c r="AW498" i="6"/>
  <c r="AY498" i="6" s="1"/>
  <c r="E498" i="7" s="1"/>
  <c r="I90" i="20" s="1"/>
  <c r="BE336" i="7"/>
  <c r="T267" i="7"/>
  <c r="AW516" i="6"/>
  <c r="BF516" i="6" s="1"/>
  <c r="L516" i="7" s="1"/>
  <c r="BB323" i="6"/>
  <c r="H323" i="7" s="1"/>
  <c r="AY336" i="6"/>
  <c r="E336" i="7" s="1"/>
  <c r="S246" i="7"/>
  <c r="AX246" i="7"/>
  <c r="R246" i="7"/>
  <c r="AW246" i="7"/>
  <c r="AX277" i="7"/>
  <c r="S277" i="7"/>
  <c r="BE336" i="6"/>
  <c r="K336" i="7" s="1"/>
  <c r="AB76" i="20" s="1"/>
  <c r="S267" i="7"/>
  <c r="H220" i="7"/>
  <c r="L22" i="18"/>
  <c r="T22" i="18" s="1"/>
  <c r="AQ32" i="7"/>
  <c r="AR32" i="7" s="1"/>
  <c r="BC323" i="6"/>
  <c r="I323" i="7" s="1"/>
  <c r="BA323" i="6"/>
  <c r="G323" i="7" s="1"/>
  <c r="BA336" i="6"/>
  <c r="G336" i="7" s="1"/>
  <c r="M76" i="20" s="1"/>
  <c r="Q267" i="7"/>
  <c r="R232" i="7"/>
  <c r="U246" i="7"/>
  <c r="AZ246" i="7"/>
  <c r="BE323" i="7"/>
  <c r="AW525" i="6"/>
  <c r="BH525" i="6" s="1"/>
  <c r="N525" i="7" s="1"/>
  <c r="Y525" i="7" s="1"/>
  <c r="V220" i="7"/>
  <c r="BA220" i="7"/>
  <c r="AQ153" i="7"/>
  <c r="AR153" i="7" s="1"/>
  <c r="AQ35" i="7"/>
  <c r="AR35" i="7" s="1"/>
  <c r="AQ158" i="7"/>
  <c r="AR158" i="7" s="1"/>
  <c r="Z82" i="20"/>
  <c r="W238" i="7"/>
  <c r="AW535" i="6"/>
  <c r="BH535" i="6" s="1"/>
  <c r="Z190" i="20"/>
  <c r="I96" i="20"/>
  <c r="Z75" i="20"/>
  <c r="AW512" i="6"/>
  <c r="BH512" i="6" s="1"/>
  <c r="N512" i="7" s="1"/>
  <c r="I190" i="20"/>
  <c r="U256" i="7"/>
  <c r="AW533" i="6"/>
  <c r="BE533" i="6" s="1"/>
  <c r="K533" i="7" s="1"/>
  <c r="Z113" i="20"/>
  <c r="I82" i="20"/>
  <c r="Z278" i="20"/>
  <c r="I75" i="20"/>
  <c r="Z96" i="20"/>
  <c r="Z147" i="20"/>
  <c r="I35" i="20"/>
  <c r="Z35" i="20"/>
  <c r="I113" i="20"/>
  <c r="AW541" i="6"/>
  <c r="BF541" i="6" s="1"/>
  <c r="L541" i="7" s="1"/>
  <c r="AP201" i="7"/>
  <c r="AQ201" i="7" s="1"/>
  <c r="BA233" i="7"/>
  <c r="V233" i="7"/>
  <c r="AV233" i="7"/>
  <c r="AW233" i="7"/>
  <c r="AZ233" i="7"/>
  <c r="AV215" i="7"/>
  <c r="Q215" i="7"/>
  <c r="AZ352" i="6"/>
  <c r="F352" i="7" s="1"/>
  <c r="Q352" i="7" s="1"/>
  <c r="BD352" i="6"/>
  <c r="J352" i="7" s="1"/>
  <c r="P233" i="7"/>
  <c r="AU233" i="7"/>
  <c r="BB352" i="6"/>
  <c r="H352" i="7" s="1"/>
  <c r="S352" i="7" s="1"/>
  <c r="AV277" i="7"/>
  <c r="Q277" i="7"/>
  <c r="R215" i="7"/>
  <c r="AW215" i="7"/>
  <c r="AW526" i="6"/>
  <c r="BF526" i="6" s="1"/>
  <c r="L526" i="7" s="1"/>
  <c r="AW522" i="6"/>
  <c r="BH522" i="6" s="1"/>
  <c r="N522" i="7" s="1"/>
  <c r="AW528" i="6"/>
  <c r="BH528" i="6" s="1"/>
  <c r="N528" i="7" s="1"/>
  <c r="BC302" i="6"/>
  <c r="I302" i="7" s="1"/>
  <c r="T302" i="7" s="1"/>
  <c r="AW544" i="6"/>
  <c r="BF544" i="6" s="1"/>
  <c r="L544" i="7" s="1"/>
  <c r="AY352" i="6"/>
  <c r="E352" i="7" s="1"/>
  <c r="BE352" i="6"/>
  <c r="K352" i="7" s="1"/>
  <c r="V352" i="7" s="1"/>
  <c r="AB14" i="20"/>
  <c r="I14" i="20"/>
  <c r="M14" i="20"/>
  <c r="O14" i="20"/>
  <c r="Z14" i="20"/>
  <c r="Q14" i="20"/>
  <c r="K14" i="20"/>
  <c r="AI81" i="20"/>
  <c r="AJ246" i="7"/>
  <c r="W246" i="7"/>
  <c r="R240" i="20"/>
  <c r="AC40" i="20"/>
  <c r="Y335" i="7"/>
  <c r="T233" i="7"/>
  <c r="AY233" i="7"/>
  <c r="BE302" i="7"/>
  <c r="AV302" i="7" s="1"/>
  <c r="AZ327" i="6"/>
  <c r="F327" i="7" s="1"/>
  <c r="BD327" i="6"/>
  <c r="J327" i="7" s="1"/>
  <c r="AW511" i="6"/>
  <c r="BH511" i="6" s="1"/>
  <c r="N511" i="7" s="1"/>
  <c r="BE302" i="6"/>
  <c r="K302" i="7" s="1"/>
  <c r="U276" i="7"/>
  <c r="AZ276" i="7"/>
  <c r="AQ178" i="7"/>
  <c r="AW545" i="6"/>
  <c r="BH545" i="6" s="1"/>
  <c r="N545" i="7" s="1"/>
  <c r="R282" i="7"/>
  <c r="AW282" i="7"/>
  <c r="R256" i="7"/>
  <c r="AW256" i="7"/>
  <c r="AM246" i="7"/>
  <c r="AM275" i="7"/>
  <c r="AJ275" i="7"/>
  <c r="AK275" i="7" s="1"/>
  <c r="AW531" i="6"/>
  <c r="BH531" i="6" s="1"/>
  <c r="N531" i="7" s="1"/>
  <c r="AH530" i="20" s="1"/>
  <c r="R276" i="7"/>
  <c r="AW276" i="7"/>
  <c r="BD282" i="7"/>
  <c r="AV282" i="7"/>
  <c r="V256" i="7"/>
  <c r="BA256" i="7"/>
  <c r="AY276" i="7"/>
  <c r="T276" i="7"/>
  <c r="AW530" i="6"/>
  <c r="BH530" i="6" s="1"/>
  <c r="N530" i="7" s="1"/>
  <c r="AX276" i="7"/>
  <c r="S276" i="7"/>
  <c r="P276" i="7"/>
  <c r="AU276" i="7"/>
  <c r="V282" i="7"/>
  <c r="BA282" i="7"/>
  <c r="Q276" i="7"/>
  <c r="AV276" i="7"/>
  <c r="AX256" i="7"/>
  <c r="S256" i="7"/>
  <c r="AV256" i="7"/>
  <c r="Q256" i="7"/>
  <c r="AX282" i="7"/>
  <c r="S282" i="7"/>
  <c r="Y351" i="7"/>
  <c r="Y322" i="7"/>
  <c r="Q302" i="7"/>
  <c r="BA302" i="6"/>
  <c r="G302" i="7" s="1"/>
  <c r="O247" i="20"/>
  <c r="AX248" i="7"/>
  <c r="S248" i="7"/>
  <c r="BD271" i="7"/>
  <c r="BD236" i="7"/>
  <c r="BD262" i="7"/>
  <c r="BD222" i="7"/>
  <c r="BH302" i="6"/>
  <c r="N302" i="7" s="1"/>
  <c r="V248" i="7"/>
  <c r="BA248" i="7"/>
  <c r="BD228" i="7"/>
  <c r="AW510" i="6"/>
  <c r="BH510" i="6" s="1"/>
  <c r="N510" i="7" s="1"/>
  <c r="Y510" i="7" s="1"/>
  <c r="AI10" i="20" s="1"/>
  <c r="AY302" i="6"/>
  <c r="E302" i="7" s="1"/>
  <c r="BD283" i="7"/>
  <c r="AW527" i="6"/>
  <c r="BH527" i="6" s="1"/>
  <c r="N527" i="7" s="1"/>
  <c r="BD260" i="7"/>
  <c r="AH247" i="20"/>
  <c r="Y248" i="7"/>
  <c r="BD280" i="7"/>
  <c r="U253" i="7"/>
  <c r="Z252" i="20"/>
  <c r="AB24" i="40"/>
  <c r="AZ253" i="7"/>
  <c r="BG357" i="6"/>
  <c r="M357" i="7" s="1"/>
  <c r="BF357" i="6"/>
  <c r="L357" i="7" s="1"/>
  <c r="BH357" i="6"/>
  <c r="N357" i="7" s="1"/>
  <c r="R257" i="7"/>
  <c r="AW257" i="7"/>
  <c r="V263" i="7"/>
  <c r="BA263" i="7"/>
  <c r="BG343" i="6"/>
  <c r="M343" i="7" s="1"/>
  <c r="BF343" i="6"/>
  <c r="L343" i="7" s="1"/>
  <c r="BH343" i="6"/>
  <c r="N343" i="7" s="1"/>
  <c r="V236" i="7"/>
  <c r="BA236" i="7"/>
  <c r="S262" i="7"/>
  <c r="AX262" i="7"/>
  <c r="AU230" i="7"/>
  <c r="P230" i="7"/>
  <c r="AM230" i="7"/>
  <c r="AJ230" i="7"/>
  <c r="AK230" i="7" s="1"/>
  <c r="AU272" i="7"/>
  <c r="P272" i="7"/>
  <c r="AJ272" i="7"/>
  <c r="AM272" i="7"/>
  <c r="Y278" i="7"/>
  <c r="BD278" i="7"/>
  <c r="S218" i="7"/>
  <c r="AX218" i="7"/>
  <c r="V268" i="7"/>
  <c r="BA268" i="7"/>
  <c r="AZ280" i="7"/>
  <c r="U280" i="7"/>
  <c r="BG370" i="6"/>
  <c r="M370" i="7" s="1"/>
  <c r="BF370" i="6"/>
  <c r="L370" i="7" s="1"/>
  <c r="BD370" i="6"/>
  <c r="J370" i="7" s="1"/>
  <c r="BB370" i="6"/>
  <c r="H370" i="7" s="1"/>
  <c r="AZ370" i="6"/>
  <c r="F370" i="7" s="1"/>
  <c r="AY370" i="6"/>
  <c r="E370" i="7" s="1"/>
  <c r="BC370" i="6"/>
  <c r="I370" i="7" s="1"/>
  <c r="BE370" i="6"/>
  <c r="K370" i="7" s="1"/>
  <c r="BA370" i="6"/>
  <c r="G370" i="7" s="1"/>
  <c r="BE370" i="7"/>
  <c r="BH370" i="6"/>
  <c r="N370" i="7" s="1"/>
  <c r="Y273" i="7"/>
  <c r="BD273" i="7"/>
  <c r="Y213" i="7"/>
  <c r="BD213" i="7"/>
  <c r="T242" i="7"/>
  <c r="AY242" i="7"/>
  <c r="BF306" i="6"/>
  <c r="L306" i="7" s="1"/>
  <c r="BG306" i="6"/>
  <c r="M306" i="7" s="1"/>
  <c r="AW403" i="6"/>
  <c r="BH403" i="6" s="1"/>
  <c r="N403" i="7" s="1"/>
  <c r="AW393" i="6"/>
  <c r="BH393" i="6" s="1"/>
  <c r="N393" i="7" s="1"/>
  <c r="AH155" i="20" s="1"/>
  <c r="AW433" i="6"/>
  <c r="BH433" i="6" s="1"/>
  <c r="N433" i="7" s="1"/>
  <c r="R270" i="7"/>
  <c r="AW270" i="7"/>
  <c r="AM254" i="7"/>
  <c r="AJ254" i="7"/>
  <c r="AK254" i="7" s="1"/>
  <c r="P254" i="7"/>
  <c r="J165" i="20" s="1"/>
  <c r="AU254" i="7"/>
  <c r="BA355" i="6"/>
  <c r="G355" i="7" s="1"/>
  <c r="BF355" i="6"/>
  <c r="L355" i="7" s="1"/>
  <c r="BG355" i="6"/>
  <c r="M355" i="7" s="1"/>
  <c r="BC355" i="6"/>
  <c r="I355" i="7" s="1"/>
  <c r="BD355" i="6"/>
  <c r="J355" i="7" s="1"/>
  <c r="BB355" i="6"/>
  <c r="H355" i="7" s="1"/>
  <c r="BE355" i="6"/>
  <c r="K355" i="7" s="1"/>
  <c r="AZ355" i="6"/>
  <c r="F355" i="7" s="1"/>
  <c r="BE355" i="7"/>
  <c r="AY355" i="6"/>
  <c r="E355" i="7" s="1"/>
  <c r="AJ267" i="7"/>
  <c r="AK267" i="7" s="1"/>
  <c r="AM267" i="7"/>
  <c r="V267" i="7"/>
  <c r="BA267" i="7"/>
  <c r="AY236" i="7"/>
  <c r="T236" i="7"/>
  <c r="AV262" i="7"/>
  <c r="Q262" i="7"/>
  <c r="AB227" i="20"/>
  <c r="V228" i="7"/>
  <c r="BA228" i="7"/>
  <c r="U230" i="7"/>
  <c r="AZ230" i="7"/>
  <c r="AQ23" i="7"/>
  <c r="R266" i="7"/>
  <c r="AW266" i="7"/>
  <c r="U257" i="7"/>
  <c r="AZ257" i="7"/>
  <c r="S24" i="40"/>
  <c r="T253" i="7"/>
  <c r="AY253" i="7"/>
  <c r="Q252" i="20"/>
  <c r="AP207" i="7"/>
  <c r="AL207" i="7"/>
  <c r="BA255" i="7"/>
  <c r="V255" i="7"/>
  <c r="P250" i="7"/>
  <c r="AU250" i="7"/>
  <c r="AJ250" i="7"/>
  <c r="AK250" i="7" s="1"/>
  <c r="AM250" i="7"/>
  <c r="BD261" i="7"/>
  <c r="AV274" i="7"/>
  <c r="Q274" i="7"/>
  <c r="Y221" i="7"/>
  <c r="AX285" i="7"/>
  <c r="S285" i="7"/>
  <c r="R239" i="7"/>
  <c r="AW239" i="7"/>
  <c r="AZ258" i="7"/>
  <c r="U258" i="7"/>
  <c r="BD243" i="7"/>
  <c r="Y234" i="7"/>
  <c r="S222" i="7"/>
  <c r="P34" i="20" s="1"/>
  <c r="AX222" i="7"/>
  <c r="AQ174" i="7"/>
  <c r="AU269" i="7"/>
  <c r="P269" i="7"/>
  <c r="AJ269" i="7"/>
  <c r="AK269" i="7" s="1"/>
  <c r="AM269" i="7"/>
  <c r="Y225" i="7"/>
  <c r="AQ126" i="7"/>
  <c r="AV283" i="7"/>
  <c r="Q283" i="7"/>
  <c r="AR12" i="7"/>
  <c r="Y251" i="7"/>
  <c r="AH250" i="20"/>
  <c r="S226" i="7"/>
  <c r="AX226" i="7"/>
  <c r="AQ115" i="7"/>
  <c r="T232" i="7"/>
  <c r="AY232" i="7"/>
  <c r="V271" i="7"/>
  <c r="AB270" i="20"/>
  <c r="BA271" i="7"/>
  <c r="AR45" i="7"/>
  <c r="U244" i="7"/>
  <c r="AA243" i="20" s="1"/>
  <c r="Z243" i="20"/>
  <c r="AZ244" i="7"/>
  <c r="AQ124" i="7"/>
  <c r="AQ179" i="7"/>
  <c r="BF376" i="6"/>
  <c r="L376" i="7" s="1"/>
  <c r="BG376" i="6"/>
  <c r="M376" i="7" s="1"/>
  <c r="AY376" i="6"/>
  <c r="E376" i="7" s="1"/>
  <c r="BD376" i="6"/>
  <c r="J376" i="7" s="1"/>
  <c r="AW420" i="6"/>
  <c r="BH420" i="6" s="1"/>
  <c r="N420" i="7" s="1"/>
  <c r="AW384" i="6"/>
  <c r="BH384" i="6" s="1"/>
  <c r="N384" i="7" s="1"/>
  <c r="AH191" i="20" s="1"/>
  <c r="BG325" i="6"/>
  <c r="M325" i="7" s="1"/>
  <c r="BF325" i="6"/>
  <c r="L325" i="7" s="1"/>
  <c r="BF305" i="6"/>
  <c r="L305" i="7" s="1"/>
  <c r="BG305" i="6"/>
  <c r="M305" i="7" s="1"/>
  <c r="AR82" i="7"/>
  <c r="Y231" i="7"/>
  <c r="AH230" i="20"/>
  <c r="BD231" i="7"/>
  <c r="S270" i="7"/>
  <c r="AX270" i="7"/>
  <c r="S254" i="7"/>
  <c r="P165" i="20" s="1"/>
  <c r="AX254" i="7"/>
  <c r="S236" i="7"/>
  <c r="AX236" i="7"/>
  <c r="AY262" i="7"/>
  <c r="T262" i="7"/>
  <c r="AX228" i="7"/>
  <c r="O227" i="20"/>
  <c r="S228" i="7"/>
  <c r="P40" i="20" s="1"/>
  <c r="BG320" i="6"/>
  <c r="M320" i="7" s="1"/>
  <c r="BD320" i="6"/>
  <c r="J320" i="7" s="1"/>
  <c r="BF320" i="6"/>
  <c r="L320" i="7" s="1"/>
  <c r="BE320" i="7"/>
  <c r="BB320" i="6"/>
  <c r="H320" i="7" s="1"/>
  <c r="BC320" i="6"/>
  <c r="I320" i="7" s="1"/>
  <c r="AY320" i="6"/>
  <c r="E320" i="7" s="1"/>
  <c r="BA320" i="6"/>
  <c r="G320" i="7" s="1"/>
  <c r="BE320" i="6"/>
  <c r="K320" i="7" s="1"/>
  <c r="AZ320" i="6"/>
  <c r="F320" i="7" s="1"/>
  <c r="AM247" i="7"/>
  <c r="Y247" i="7"/>
  <c r="AJ247" i="7"/>
  <c r="AK247" i="7" s="1"/>
  <c r="Y216" i="7"/>
  <c r="AM216" i="7"/>
  <c r="AJ216" i="7"/>
  <c r="AK216" i="7" s="1"/>
  <c r="BD216" i="7"/>
  <c r="T230" i="7"/>
  <c r="AY230" i="7"/>
  <c r="BF316" i="6"/>
  <c r="L316" i="7" s="1"/>
  <c r="BG316" i="6"/>
  <c r="M316" i="7" s="1"/>
  <c r="BE316" i="7"/>
  <c r="BA316" i="6"/>
  <c r="G316" i="7" s="1"/>
  <c r="BB316" i="6"/>
  <c r="H316" i="7" s="1"/>
  <c r="AY316" i="6"/>
  <c r="E316" i="7" s="1"/>
  <c r="BD316" i="6"/>
  <c r="J316" i="7" s="1"/>
  <c r="BE316" i="6"/>
  <c r="K316" i="7" s="1"/>
  <c r="AZ316" i="6"/>
  <c r="F316" i="7" s="1"/>
  <c r="BC316" i="6"/>
  <c r="I316" i="7" s="1"/>
  <c r="Q266" i="7"/>
  <c r="AV266" i="7"/>
  <c r="AV257" i="7"/>
  <c r="Q257" i="7"/>
  <c r="BF366" i="6"/>
  <c r="L366" i="7" s="1"/>
  <c r="BG366" i="6"/>
  <c r="M366" i="7" s="1"/>
  <c r="AY366" i="6"/>
  <c r="E366" i="7" s="1"/>
  <c r="AZ366" i="6"/>
  <c r="F366" i="7" s="1"/>
  <c r="BA366" i="6"/>
  <c r="G366" i="7" s="1"/>
  <c r="BE366" i="6"/>
  <c r="K366" i="7" s="1"/>
  <c r="BC366" i="6"/>
  <c r="I366" i="7" s="1"/>
  <c r="BB366" i="6"/>
  <c r="H366" i="7" s="1"/>
  <c r="BE366" i="7"/>
  <c r="BD366" i="7" s="1"/>
  <c r="BD366" i="6"/>
  <c r="J366" i="7" s="1"/>
  <c r="AW255" i="7"/>
  <c r="R255" i="7"/>
  <c r="V250" i="7"/>
  <c r="BA250" i="7"/>
  <c r="AV261" i="7"/>
  <c r="Q261" i="7"/>
  <c r="AM274" i="7"/>
  <c r="P274" i="7"/>
  <c r="AJ274" i="7"/>
  <c r="AK274" i="7" s="1"/>
  <c r="AU274" i="7"/>
  <c r="BF335" i="6"/>
  <c r="L335" i="7" s="1"/>
  <c r="BG335" i="6"/>
  <c r="M335" i="7" s="1"/>
  <c r="AZ335" i="6"/>
  <c r="F335" i="7" s="1"/>
  <c r="AY335" i="6"/>
  <c r="E335" i="7" s="1"/>
  <c r="BC335" i="6"/>
  <c r="I335" i="7" s="1"/>
  <c r="BB335" i="6"/>
  <c r="H335" i="7" s="1"/>
  <c r="BE335" i="6"/>
  <c r="K335" i="7" s="1"/>
  <c r="BD335" i="6"/>
  <c r="J335" i="7" s="1"/>
  <c r="BA335" i="6"/>
  <c r="G335" i="7" s="1"/>
  <c r="BE335" i="7"/>
  <c r="BD335" i="7" s="1"/>
  <c r="AP200" i="7"/>
  <c r="AL200" i="7"/>
  <c r="S281" i="7"/>
  <c r="AX281" i="7"/>
  <c r="T258" i="7"/>
  <c r="AY258" i="7"/>
  <c r="Q222" i="7"/>
  <c r="L34" i="20" s="1"/>
  <c r="AV222" i="7"/>
  <c r="BG351" i="6"/>
  <c r="M351" i="7" s="1"/>
  <c r="BF351" i="6"/>
  <c r="L351" i="7" s="1"/>
  <c r="BA351" i="6"/>
  <c r="G351" i="7" s="1"/>
  <c r="BE351" i="6"/>
  <c r="K351" i="7" s="1"/>
  <c r="AZ351" i="6"/>
  <c r="F351" i="7" s="1"/>
  <c r="BD351" i="6"/>
  <c r="J351" i="7" s="1"/>
  <c r="AY351" i="6"/>
  <c r="E351" i="7" s="1"/>
  <c r="BE351" i="7"/>
  <c r="BD351" i="7" s="1"/>
  <c r="BB351" i="6"/>
  <c r="H351" i="7" s="1"/>
  <c r="BC351" i="6"/>
  <c r="I351" i="7" s="1"/>
  <c r="R223" i="7"/>
  <c r="AW223" i="7"/>
  <c r="AR10" i="7"/>
  <c r="T283" i="7"/>
  <c r="AY283" i="7"/>
  <c r="AR109" i="7"/>
  <c r="AP197" i="7"/>
  <c r="AL197" i="7"/>
  <c r="AQ41" i="7"/>
  <c r="AR90" i="7"/>
  <c r="AW249" i="7"/>
  <c r="R249" i="7"/>
  <c r="AV226" i="7"/>
  <c r="Q226" i="7"/>
  <c r="AY271" i="7"/>
  <c r="Q270" i="20"/>
  <c r="T271" i="7"/>
  <c r="Q244" i="7"/>
  <c r="L243" i="20" s="1"/>
  <c r="K243" i="20"/>
  <c r="AV244" i="7"/>
  <c r="BF345" i="6"/>
  <c r="L345" i="7" s="1"/>
  <c r="BG345" i="6"/>
  <c r="M345" i="7" s="1"/>
  <c r="AZ345" i="6"/>
  <c r="F345" i="7" s="1"/>
  <c r="BC345" i="6"/>
  <c r="I345" i="7" s="1"/>
  <c r="AR26" i="7"/>
  <c r="AW400" i="6"/>
  <c r="BH400" i="6" s="1"/>
  <c r="N400" i="7" s="1"/>
  <c r="AW378" i="6"/>
  <c r="BH378" i="6" s="1"/>
  <c r="N378" i="7" s="1"/>
  <c r="AH12" i="20" s="1"/>
  <c r="BF348" i="6"/>
  <c r="L348" i="7" s="1"/>
  <c r="BG348" i="6"/>
  <c r="M348" i="7" s="1"/>
  <c r="AW410" i="6"/>
  <c r="BH410" i="6" s="1"/>
  <c r="N410" i="7" s="1"/>
  <c r="V270" i="7"/>
  <c r="BA270" i="7"/>
  <c r="AX235" i="7"/>
  <c r="S235" i="7"/>
  <c r="BG347" i="6"/>
  <c r="M347" i="7" s="1"/>
  <c r="BA347" i="6"/>
  <c r="G347" i="7" s="1"/>
  <c r="BF347" i="6"/>
  <c r="L347" i="7" s="1"/>
  <c r="BE347" i="6"/>
  <c r="K347" i="7" s="1"/>
  <c r="AY347" i="6"/>
  <c r="E347" i="7" s="1"/>
  <c r="AZ347" i="6"/>
  <c r="F347" i="7" s="1"/>
  <c r="BB347" i="6"/>
  <c r="H347" i="7" s="1"/>
  <c r="BC347" i="6"/>
  <c r="I347" i="7" s="1"/>
  <c r="BD347" i="6"/>
  <c r="J347" i="7" s="1"/>
  <c r="BE347" i="7"/>
  <c r="AU248" i="7"/>
  <c r="P248" i="7"/>
  <c r="AM248" i="7"/>
  <c r="AJ248" i="7"/>
  <c r="AK248" i="7" s="1"/>
  <c r="BC352" i="6"/>
  <c r="I352" i="7" s="1"/>
  <c r="BF352" i="6"/>
  <c r="L352" i="7" s="1"/>
  <c r="BG352" i="6"/>
  <c r="M352" i="7" s="1"/>
  <c r="BA352" i="6"/>
  <c r="G352" i="7" s="1"/>
  <c r="AV245" i="7"/>
  <c r="Q245" i="7"/>
  <c r="I227" i="20"/>
  <c r="P228" i="7"/>
  <c r="J40" i="20" s="1"/>
  <c r="AM228" i="7"/>
  <c r="AU228" i="7"/>
  <c r="AJ228" i="7"/>
  <c r="AK228" i="7" s="1"/>
  <c r="AV230" i="7"/>
  <c r="Q230" i="7"/>
  <c r="T266" i="7"/>
  <c r="AY266" i="7"/>
  <c r="S257" i="7"/>
  <c r="AX257" i="7"/>
  <c r="Q263" i="7"/>
  <c r="K262" i="20"/>
  <c r="AV263" i="7"/>
  <c r="K24" i="40"/>
  <c r="I252" i="20"/>
  <c r="AM253" i="7"/>
  <c r="P253" i="7"/>
  <c r="AU253" i="7"/>
  <c r="AJ253" i="7"/>
  <c r="AK253" i="7" s="1"/>
  <c r="U237" i="7"/>
  <c r="AZ237" i="7"/>
  <c r="T280" i="7"/>
  <c r="AY280" i="7"/>
  <c r="AV255" i="7"/>
  <c r="Q255" i="7"/>
  <c r="AY250" i="7"/>
  <c r="T250" i="7"/>
  <c r="Y261" i="7"/>
  <c r="Y281" i="7"/>
  <c r="AH280" i="20"/>
  <c r="Q239" i="7"/>
  <c r="AV239" i="7"/>
  <c r="AL210" i="7"/>
  <c r="AP210" i="7"/>
  <c r="AV258" i="7"/>
  <c r="Q258" i="7"/>
  <c r="Y243" i="7"/>
  <c r="Y252" i="7"/>
  <c r="BD252" i="7"/>
  <c r="AJ252" i="7"/>
  <c r="AK252" i="7" s="1"/>
  <c r="AM252" i="7"/>
  <c r="AQ21" i="7"/>
  <c r="AX223" i="7"/>
  <c r="S223" i="7"/>
  <c r="AQ28" i="7"/>
  <c r="AQ7" i="7"/>
  <c r="V283" i="7"/>
  <c r="AC190" i="20" s="1"/>
  <c r="BA283" i="7"/>
  <c r="Y265" i="7"/>
  <c r="AI33" i="20" s="1"/>
  <c r="V249" i="7"/>
  <c r="BA249" i="7"/>
  <c r="BF356" i="6"/>
  <c r="L356" i="7" s="1"/>
  <c r="BG356" i="6"/>
  <c r="M356" i="7" s="1"/>
  <c r="BA356" i="6"/>
  <c r="G356" i="7" s="1"/>
  <c r="M122" i="20" s="1"/>
  <c r="BC356" i="6"/>
  <c r="I356" i="7" s="1"/>
  <c r="Q122" i="20" s="1"/>
  <c r="BB356" i="6"/>
  <c r="H356" i="7" s="1"/>
  <c r="O122" i="20" s="1"/>
  <c r="BD356" i="6"/>
  <c r="J356" i="7" s="1"/>
  <c r="AY356" i="6"/>
  <c r="E356" i="7" s="1"/>
  <c r="I122" i="20" s="1"/>
  <c r="AZ356" i="6"/>
  <c r="F356" i="7" s="1"/>
  <c r="K122" i="20" s="1"/>
  <c r="BE356" i="7"/>
  <c r="BD356" i="7" s="1"/>
  <c r="BE356" i="6"/>
  <c r="K356" i="7" s="1"/>
  <c r="AB122" i="20" s="1"/>
  <c r="O240" i="20"/>
  <c r="S241" i="7"/>
  <c r="AX241" i="7"/>
  <c r="AM241" i="7"/>
  <c r="AJ241" i="7"/>
  <c r="AK241" i="7" s="1"/>
  <c r="AB243" i="20"/>
  <c r="V244" i="7"/>
  <c r="AC243" i="20" s="1"/>
  <c r="BA244" i="7"/>
  <c r="AP211" i="7"/>
  <c r="AL211" i="7"/>
  <c r="BG296" i="6"/>
  <c r="M296" i="7" s="1"/>
  <c r="BF296" i="6"/>
  <c r="L296" i="7" s="1"/>
  <c r="AY296" i="6"/>
  <c r="E296" i="7" s="1"/>
  <c r="BC296" i="6"/>
  <c r="I296" i="7" s="1"/>
  <c r="AW388" i="6"/>
  <c r="BH388" i="6" s="1"/>
  <c r="N388" i="7" s="1"/>
  <c r="BF362" i="6"/>
  <c r="L362" i="7" s="1"/>
  <c r="BG362" i="6"/>
  <c r="M362" i="7" s="1"/>
  <c r="AW396" i="6"/>
  <c r="BH396" i="6" s="1"/>
  <c r="N396" i="7" s="1"/>
  <c r="Y254" i="7"/>
  <c r="AI165" i="20" s="1"/>
  <c r="AJ276" i="7"/>
  <c r="AK276" i="7" s="1"/>
  <c r="AM276" i="7"/>
  <c r="BA276" i="7"/>
  <c r="Y267" i="7"/>
  <c r="U245" i="7"/>
  <c r="AA46" i="20" s="1"/>
  <c r="AZ245" i="7"/>
  <c r="U236" i="7"/>
  <c r="AZ236" i="7"/>
  <c r="R262" i="7"/>
  <c r="AW262" i="7"/>
  <c r="K227" i="20"/>
  <c r="Q228" i="7"/>
  <c r="L40" i="20" s="1"/>
  <c r="AV228" i="7"/>
  <c r="AQ9" i="7"/>
  <c r="AX230" i="7"/>
  <c r="S230" i="7"/>
  <c r="AQ123" i="7"/>
  <c r="AW217" i="7"/>
  <c r="R217" i="7"/>
  <c r="AZ266" i="7"/>
  <c r="U266" i="7"/>
  <c r="BA257" i="7"/>
  <c r="V257" i="7"/>
  <c r="Q262" i="20"/>
  <c r="T263" i="7"/>
  <c r="AY263" i="7"/>
  <c r="V253" i="7"/>
  <c r="AD24" i="40"/>
  <c r="AB252" i="20"/>
  <c r="BA253" i="7"/>
  <c r="T237" i="7"/>
  <c r="AY237" i="7"/>
  <c r="Y233" i="7"/>
  <c r="AM233" i="7"/>
  <c r="AJ233" i="7"/>
  <c r="AK233" i="7" s="1"/>
  <c r="BG326" i="6"/>
  <c r="M326" i="7" s="1"/>
  <c r="BF326" i="6"/>
  <c r="L326" i="7" s="1"/>
  <c r="BE326" i="6"/>
  <c r="K326" i="7" s="1"/>
  <c r="BA326" i="6"/>
  <c r="G326" i="7" s="1"/>
  <c r="BE326" i="7"/>
  <c r="AZ326" i="6"/>
  <c r="F326" i="7" s="1"/>
  <c r="BC326" i="6"/>
  <c r="I326" i="7" s="1"/>
  <c r="AY326" i="6"/>
  <c r="E326" i="7" s="1"/>
  <c r="BB326" i="6"/>
  <c r="H326" i="7" s="1"/>
  <c r="BD326" i="6"/>
  <c r="J326" i="7" s="1"/>
  <c r="AV280" i="7"/>
  <c r="Q280" i="7"/>
  <c r="BG342" i="6"/>
  <c r="M342" i="7" s="1"/>
  <c r="BF342" i="6"/>
  <c r="L342" i="7" s="1"/>
  <c r="AY342" i="6"/>
  <c r="E342" i="7" s="1"/>
  <c r="BE342" i="6"/>
  <c r="K342" i="7" s="1"/>
  <c r="BA342" i="6"/>
  <c r="G342" i="7" s="1"/>
  <c r="BD342" i="6"/>
  <c r="J342" i="7" s="1"/>
  <c r="BE342" i="7"/>
  <c r="BC342" i="6"/>
  <c r="I342" i="7" s="1"/>
  <c r="BB342" i="6"/>
  <c r="H342" i="7" s="1"/>
  <c r="AZ342" i="6"/>
  <c r="F342" i="7" s="1"/>
  <c r="Q250" i="7"/>
  <c r="AV250" i="7"/>
  <c r="Y285" i="7"/>
  <c r="U239" i="7"/>
  <c r="AZ239" i="7"/>
  <c r="AY240" i="7"/>
  <c r="T240" i="7"/>
  <c r="AQ128" i="7"/>
  <c r="AP195" i="7"/>
  <c r="AL195" i="7"/>
  <c r="V222" i="7"/>
  <c r="AC34" i="20" s="1"/>
  <c r="BA222" i="7"/>
  <c r="BF333" i="6"/>
  <c r="L333" i="7" s="1"/>
  <c r="AY333" i="6"/>
  <c r="E333" i="7" s="1"/>
  <c r="AZ333" i="6"/>
  <c r="F333" i="7" s="1"/>
  <c r="BG333" i="6"/>
  <c r="M333" i="7" s="1"/>
  <c r="BB333" i="6"/>
  <c r="H333" i="7" s="1"/>
  <c r="BC333" i="6"/>
  <c r="I333" i="7" s="1"/>
  <c r="BD333" i="6"/>
  <c r="J333" i="7" s="1"/>
  <c r="BE333" i="7"/>
  <c r="BD333" i="7" s="1"/>
  <c r="BA333" i="6"/>
  <c r="G333" i="7" s="1"/>
  <c r="BE333" i="6"/>
  <c r="K333" i="7" s="1"/>
  <c r="AJ223" i="7"/>
  <c r="AK223" i="7" s="1"/>
  <c r="AU223" i="7"/>
  <c r="AM223" i="7"/>
  <c r="P223" i="7"/>
  <c r="Y269" i="7"/>
  <c r="AY227" i="7"/>
  <c r="T227" i="7"/>
  <c r="AR103" i="7"/>
  <c r="U283" i="7"/>
  <c r="AA190" i="20" s="1"/>
  <c r="AZ283" i="7"/>
  <c r="BF534" i="6"/>
  <c r="L534" i="7" s="1"/>
  <c r="AP198" i="7"/>
  <c r="AL198" i="7"/>
  <c r="S249" i="7"/>
  <c r="AX249" i="7"/>
  <c r="P226" i="7"/>
  <c r="AJ226" i="7"/>
  <c r="AK226" i="7" s="1"/>
  <c r="AM226" i="7"/>
  <c r="AU226" i="7"/>
  <c r="AQ173" i="7"/>
  <c r="AR25" i="7"/>
  <c r="Y232" i="7"/>
  <c r="Z270" i="20"/>
  <c r="U271" i="7"/>
  <c r="AZ271" i="7"/>
  <c r="R250" i="7"/>
  <c r="AW250" i="7"/>
  <c r="AQ8" i="7"/>
  <c r="Y274" i="7"/>
  <c r="AP209" i="7"/>
  <c r="AL209" i="7"/>
  <c r="P239" i="7"/>
  <c r="AJ239" i="7"/>
  <c r="AK239" i="7" s="1"/>
  <c r="AM239" i="7"/>
  <c r="AU239" i="7"/>
  <c r="Y258" i="7"/>
  <c r="AV240" i="7"/>
  <c r="Q240" i="7"/>
  <c r="AJ240" i="7"/>
  <c r="AK240" i="7" s="1"/>
  <c r="AM240" i="7"/>
  <c r="AQ147" i="7"/>
  <c r="AR30" i="7"/>
  <c r="AW222" i="7"/>
  <c r="R222" i="7"/>
  <c r="N34" i="20" s="1"/>
  <c r="AQ160" i="7"/>
  <c r="V227" i="7"/>
  <c r="BA227" i="7"/>
  <c r="AL191" i="7"/>
  <c r="AP191" i="7"/>
  <c r="AQ17" i="7"/>
  <c r="AJ249" i="7"/>
  <c r="AK249" i="7" s="1"/>
  <c r="P249" i="7"/>
  <c r="AM249" i="7"/>
  <c r="AU249" i="7"/>
  <c r="T226" i="7"/>
  <c r="AY226" i="7"/>
  <c r="BG314" i="6"/>
  <c r="M314" i="7" s="1"/>
  <c r="BF314" i="6"/>
  <c r="L314" i="7" s="1"/>
  <c r="BE314" i="6"/>
  <c r="K314" i="7" s="1"/>
  <c r="AY314" i="6"/>
  <c r="E314" i="7" s="1"/>
  <c r="BD314" i="6"/>
  <c r="J314" i="7" s="1"/>
  <c r="BE314" i="7"/>
  <c r="BB314" i="6"/>
  <c r="H314" i="7" s="1"/>
  <c r="BA314" i="6"/>
  <c r="G314" i="7" s="1"/>
  <c r="BC314" i="6"/>
  <c r="I314" i="7" s="1"/>
  <c r="AZ314" i="6"/>
  <c r="F314" i="7" s="1"/>
  <c r="AM271" i="7"/>
  <c r="I270" i="20"/>
  <c r="P271" i="7"/>
  <c r="AU271" i="7"/>
  <c r="AJ271" i="7"/>
  <c r="AK271" i="7" s="1"/>
  <c r="R244" i="7"/>
  <c r="N243" i="20" s="1"/>
  <c r="M243" i="20"/>
  <c r="AW244" i="7"/>
  <c r="AJ213" i="7"/>
  <c r="AK213" i="7" s="1"/>
  <c r="AM213" i="7"/>
  <c r="R213" i="7"/>
  <c r="AW213" i="7"/>
  <c r="AW387" i="6"/>
  <c r="BH387" i="6" s="1"/>
  <c r="N387" i="7" s="1"/>
  <c r="BG344" i="6"/>
  <c r="M344" i="7" s="1"/>
  <c r="BF344" i="6"/>
  <c r="L344" i="7" s="1"/>
  <c r="AW409" i="6"/>
  <c r="BH409" i="6" s="1"/>
  <c r="N409" i="7" s="1"/>
  <c r="BG349" i="6"/>
  <c r="M349" i="7" s="1"/>
  <c r="BF349" i="6"/>
  <c r="L349" i="7" s="1"/>
  <c r="Y270" i="7"/>
  <c r="BG317" i="6"/>
  <c r="M317" i="7" s="1"/>
  <c r="AY317" i="6"/>
  <c r="E317" i="7" s="1"/>
  <c r="BF317" i="6"/>
  <c r="L317" i="7" s="1"/>
  <c r="BE317" i="7"/>
  <c r="BB317" i="6"/>
  <c r="H317" i="7" s="1"/>
  <c r="BA317" i="6"/>
  <c r="G317" i="7" s="1"/>
  <c r="BC317" i="6"/>
  <c r="I317" i="7" s="1"/>
  <c r="BE317" i="6"/>
  <c r="K317" i="7" s="1"/>
  <c r="AZ317" i="6"/>
  <c r="F317" i="7" s="1"/>
  <c r="BD317" i="6"/>
  <c r="J317" i="7" s="1"/>
  <c r="V218" i="7"/>
  <c r="BA218" i="7"/>
  <c r="AR98" i="7"/>
  <c r="AY272" i="7"/>
  <c r="T272" i="7"/>
  <c r="AW245" i="7"/>
  <c r="R245" i="7"/>
  <c r="R236" i="7"/>
  <c r="AW236" i="7"/>
  <c r="BA262" i="7"/>
  <c r="V262" i="7"/>
  <c r="M227" i="20"/>
  <c r="AW228" i="7"/>
  <c r="R228" i="7"/>
  <c r="N40" i="20" s="1"/>
  <c r="AR78" i="7"/>
  <c r="S266" i="7"/>
  <c r="AX266" i="7"/>
  <c r="Y263" i="7"/>
  <c r="S253" i="7"/>
  <c r="Q24" i="40"/>
  <c r="O252" i="20"/>
  <c r="AX253" i="7"/>
  <c r="R237" i="7"/>
  <c r="AW237" i="7"/>
  <c r="AY268" i="7"/>
  <c r="T268" i="7"/>
  <c r="BG373" i="6"/>
  <c r="M373" i="7" s="1"/>
  <c r="BF373" i="6"/>
  <c r="L373" i="7" s="1"/>
  <c r="AZ373" i="6"/>
  <c r="F373" i="7" s="1"/>
  <c r="BD373" i="6"/>
  <c r="J373" i="7" s="1"/>
  <c r="BA373" i="6"/>
  <c r="G373" i="7" s="1"/>
  <c r="BC373" i="6"/>
  <c r="I373" i="7" s="1"/>
  <c r="AY373" i="6"/>
  <c r="E373" i="7" s="1"/>
  <c r="BE373" i="7"/>
  <c r="BE373" i="6"/>
  <c r="K373" i="7" s="1"/>
  <c r="BB373" i="6"/>
  <c r="H373" i="7" s="1"/>
  <c r="Y255" i="7"/>
  <c r="BD255" i="7"/>
  <c r="BD312" i="6"/>
  <c r="J312" i="7" s="1"/>
  <c r="BG312" i="6"/>
  <c r="M312" i="7" s="1"/>
  <c r="BF312" i="6"/>
  <c r="L312" i="7" s="1"/>
  <c r="BC312" i="6"/>
  <c r="I312" i="7" s="1"/>
  <c r="Q101" i="20" s="1"/>
  <c r="BE312" i="6"/>
  <c r="K312" i="7" s="1"/>
  <c r="AB101" i="20" s="1"/>
  <c r="BA312" i="6"/>
  <c r="G312" i="7" s="1"/>
  <c r="M101" i="20" s="1"/>
  <c r="BB312" i="6"/>
  <c r="H312" i="7" s="1"/>
  <c r="O101" i="20" s="1"/>
  <c r="BE312" i="7"/>
  <c r="AZ312" i="6"/>
  <c r="F312" i="7" s="1"/>
  <c r="K101" i="20" s="1"/>
  <c r="AY312" i="6"/>
  <c r="E312" i="7" s="1"/>
  <c r="I101" i="20" s="1"/>
  <c r="AX239" i="7"/>
  <c r="S239" i="7"/>
  <c r="BH344" i="6"/>
  <c r="N344" i="7" s="1"/>
  <c r="AY222" i="7"/>
  <c r="T222" i="7"/>
  <c r="R34" i="20" s="1"/>
  <c r="BG354" i="6"/>
  <c r="M354" i="7" s="1"/>
  <c r="BF354" i="6"/>
  <c r="L354" i="7" s="1"/>
  <c r="BE354" i="6"/>
  <c r="K354" i="7" s="1"/>
  <c r="AY354" i="6"/>
  <c r="E354" i="7" s="1"/>
  <c r="BC354" i="6"/>
  <c r="I354" i="7" s="1"/>
  <c r="BD354" i="6"/>
  <c r="J354" i="7" s="1"/>
  <c r="AZ354" i="6"/>
  <c r="F354" i="7" s="1"/>
  <c r="BE354" i="7"/>
  <c r="BB354" i="6"/>
  <c r="H354" i="7" s="1"/>
  <c r="BA354" i="6"/>
  <c r="G354" i="7" s="1"/>
  <c r="BG375" i="6"/>
  <c r="M375" i="7" s="1"/>
  <c r="BF375" i="6"/>
  <c r="L375" i="7" s="1"/>
  <c r="AZ375" i="6"/>
  <c r="F375" i="7" s="1"/>
  <c r="BE375" i="7"/>
  <c r="BD375" i="7" s="1"/>
  <c r="BC375" i="6"/>
  <c r="I375" i="7" s="1"/>
  <c r="BB375" i="6"/>
  <c r="H375" i="7" s="1"/>
  <c r="BD375" i="6"/>
  <c r="J375" i="7" s="1"/>
  <c r="BA375" i="6"/>
  <c r="G375" i="7" s="1"/>
  <c r="AY375" i="6"/>
  <c r="E375" i="7" s="1"/>
  <c r="BE375" i="6"/>
  <c r="K375" i="7" s="1"/>
  <c r="AR81" i="7"/>
  <c r="U260" i="7"/>
  <c r="AZ260" i="7"/>
  <c r="BA259" i="7"/>
  <c r="V259" i="7"/>
  <c r="AW283" i="7"/>
  <c r="R283" i="7"/>
  <c r="N190" i="20" s="1"/>
  <c r="AQ49" i="7"/>
  <c r="AQ149" i="7"/>
  <c r="AQ112" i="7"/>
  <c r="Q249" i="7"/>
  <c r="AV249" i="7"/>
  <c r="R226" i="7"/>
  <c r="AW226" i="7"/>
  <c r="AP196" i="7"/>
  <c r="AL196" i="7"/>
  <c r="BH325" i="6"/>
  <c r="N325" i="7" s="1"/>
  <c r="Y241" i="7"/>
  <c r="AH240" i="20"/>
  <c r="BD241" i="7"/>
  <c r="Q271" i="7"/>
  <c r="AV271" i="7"/>
  <c r="K270" i="20"/>
  <c r="O243" i="20"/>
  <c r="S244" i="7"/>
  <c r="P243" i="20" s="1"/>
  <c r="AX244" i="7"/>
  <c r="AR15" i="7"/>
  <c r="AP205" i="7"/>
  <c r="AL205" i="7"/>
  <c r="BF369" i="6"/>
  <c r="L369" i="7" s="1"/>
  <c r="BG369" i="6"/>
  <c r="M369" i="7" s="1"/>
  <c r="AW385" i="6"/>
  <c r="BH385" i="6" s="1"/>
  <c r="N385" i="7" s="1"/>
  <c r="BF331" i="6"/>
  <c r="L331" i="7" s="1"/>
  <c r="BG331" i="6"/>
  <c r="M331" i="7" s="1"/>
  <c r="BG359" i="6"/>
  <c r="M359" i="7" s="1"/>
  <c r="BF359" i="6"/>
  <c r="L359" i="7" s="1"/>
  <c r="BG371" i="6"/>
  <c r="M371" i="7" s="1"/>
  <c r="BF371" i="6"/>
  <c r="L371" i="7" s="1"/>
  <c r="BF308" i="6"/>
  <c r="L308" i="7" s="1"/>
  <c r="BG308" i="6"/>
  <c r="M308" i="7" s="1"/>
  <c r="BG292" i="6"/>
  <c r="M292" i="7" s="1"/>
  <c r="BF292" i="6"/>
  <c r="L292" i="7" s="1"/>
  <c r="BG297" i="6"/>
  <c r="M297" i="7" s="1"/>
  <c r="BF297" i="6"/>
  <c r="L297" i="7" s="1"/>
  <c r="BG368" i="6"/>
  <c r="M368" i="7" s="1"/>
  <c r="BF368" i="6"/>
  <c r="L368" i="7" s="1"/>
  <c r="Y215" i="7"/>
  <c r="AM215" i="7"/>
  <c r="AJ215" i="7"/>
  <c r="AK215" i="7" s="1"/>
  <c r="V242" i="7"/>
  <c r="BA242" i="7"/>
  <c r="T218" i="7"/>
  <c r="AY218" i="7"/>
  <c r="AZ272" i="7"/>
  <c r="U272" i="7"/>
  <c r="AX245" i="7"/>
  <c r="S245" i="7"/>
  <c r="P46" i="20" s="1"/>
  <c r="Q236" i="7"/>
  <c r="AV236" i="7"/>
  <c r="U262" i="7"/>
  <c r="AZ262" i="7"/>
  <c r="T228" i="7"/>
  <c r="R40" i="20" s="1"/>
  <c r="Q227" i="20"/>
  <c r="AY228" i="7"/>
  <c r="BG337" i="6"/>
  <c r="M337" i="7" s="1"/>
  <c r="BF337" i="6"/>
  <c r="L337" i="7" s="1"/>
  <c r="AZ337" i="6"/>
  <c r="F337" i="7" s="1"/>
  <c r="AY337" i="6"/>
  <c r="E337" i="7" s="1"/>
  <c r="I211" i="20" s="1"/>
  <c r="BE337" i="7"/>
  <c r="BE337" i="6"/>
  <c r="K337" i="7" s="1"/>
  <c r="BA337" i="6"/>
  <c r="G337" i="7" s="1"/>
  <c r="BC337" i="6"/>
  <c r="I337" i="7" s="1"/>
  <c r="BD337" i="6"/>
  <c r="J337" i="7" s="1"/>
  <c r="BB337" i="6"/>
  <c r="H337" i="7" s="1"/>
  <c r="AW235" i="7"/>
  <c r="R235" i="7"/>
  <c r="Y217" i="7"/>
  <c r="BD217" i="7"/>
  <c r="V237" i="7"/>
  <c r="BA237" i="7"/>
  <c r="AQ133" i="7"/>
  <c r="AL212" i="7"/>
  <c r="AP212" i="7"/>
  <c r="BA280" i="7"/>
  <c r="V280" i="7"/>
  <c r="S250" i="7"/>
  <c r="AX250" i="7"/>
  <c r="AP206" i="7"/>
  <c r="AL206" i="7"/>
  <c r="AY239" i="7"/>
  <c r="T239" i="7"/>
  <c r="BA240" i="7"/>
  <c r="V240" i="7"/>
  <c r="AY234" i="7"/>
  <c r="T234" i="7"/>
  <c r="AJ229" i="7"/>
  <c r="AK229" i="7" s="1"/>
  <c r="T229" i="7"/>
  <c r="AY229" i="7"/>
  <c r="AM229" i="7"/>
  <c r="T223" i="7"/>
  <c r="AY223" i="7"/>
  <c r="AJ225" i="7"/>
  <c r="AK225" i="7" s="1"/>
  <c r="P225" i="7"/>
  <c r="AM225" i="7"/>
  <c r="AU225" i="7"/>
  <c r="AV227" i="7"/>
  <c r="Q227" i="7"/>
  <c r="BH305" i="6"/>
  <c r="N305" i="7" s="1"/>
  <c r="AJ260" i="7"/>
  <c r="AK260" i="7" s="1"/>
  <c r="P260" i="7"/>
  <c r="AU260" i="7"/>
  <c r="AM260" i="7"/>
  <c r="T259" i="7"/>
  <c r="AY259" i="7"/>
  <c r="S283" i="7"/>
  <c r="P190" i="20" s="1"/>
  <c r="AX283" i="7"/>
  <c r="BG329" i="6"/>
  <c r="M329" i="7" s="1"/>
  <c r="BF329" i="6"/>
  <c r="L329" i="7" s="1"/>
  <c r="AY329" i="6"/>
  <c r="E329" i="7" s="1"/>
  <c r="I163" i="20" s="1"/>
  <c r="BE329" i="7"/>
  <c r="BC329" i="6"/>
  <c r="I329" i="7" s="1"/>
  <c r="BA329" i="6"/>
  <c r="G329" i="7" s="1"/>
  <c r="AZ329" i="6"/>
  <c r="F329" i="7" s="1"/>
  <c r="BE329" i="6"/>
  <c r="K329" i="7" s="1"/>
  <c r="BB329" i="6"/>
  <c r="H329" i="7" s="1"/>
  <c r="BD329" i="6"/>
  <c r="J329" i="7" s="1"/>
  <c r="AQ141" i="7"/>
  <c r="V251" i="7"/>
  <c r="BA251" i="7"/>
  <c r="BG364" i="6"/>
  <c r="M364" i="7" s="1"/>
  <c r="BF364" i="6"/>
  <c r="L364" i="7" s="1"/>
  <c r="AZ364" i="6"/>
  <c r="F364" i="7" s="1"/>
  <c r="BB364" i="6"/>
  <c r="H364" i="7" s="1"/>
  <c r="BE364" i="7"/>
  <c r="BA364" i="6"/>
  <c r="G364" i="7" s="1"/>
  <c r="AY364" i="6"/>
  <c r="E364" i="7" s="1"/>
  <c r="BE364" i="6"/>
  <c r="K364" i="7" s="1"/>
  <c r="BD364" i="6"/>
  <c r="J364" i="7" s="1"/>
  <c r="BC364" i="6"/>
  <c r="I364" i="7" s="1"/>
  <c r="AQ120" i="7"/>
  <c r="AM244" i="7"/>
  <c r="AJ244" i="7"/>
  <c r="AK244" i="7" s="1"/>
  <c r="I243" i="20"/>
  <c r="AU244" i="7"/>
  <c r="P244" i="7"/>
  <c r="J243" i="20" s="1"/>
  <c r="AQ18" i="7"/>
  <c r="AW377" i="6"/>
  <c r="BH377" i="6" s="1"/>
  <c r="N377" i="7" s="1"/>
  <c r="AH66" i="20" s="1"/>
  <c r="AW379" i="6"/>
  <c r="BH379" i="6" s="1"/>
  <c r="N379" i="7" s="1"/>
  <c r="AW392" i="6"/>
  <c r="BH392" i="6" s="1"/>
  <c r="N392" i="7" s="1"/>
  <c r="AW405" i="6"/>
  <c r="V276" i="7"/>
  <c r="AW279" i="7"/>
  <c r="M278" i="20"/>
  <c r="R279" i="7"/>
  <c r="Z230" i="20"/>
  <c r="U231" i="7"/>
  <c r="AZ231" i="7"/>
  <c r="AR50" i="7"/>
  <c r="AR88" i="7"/>
  <c r="BF315" i="6"/>
  <c r="L315" i="7" s="1"/>
  <c r="BG315" i="6"/>
  <c r="M315" i="7" s="1"/>
  <c r="BE315" i="6"/>
  <c r="K315" i="7" s="1"/>
  <c r="BB315" i="6"/>
  <c r="H315" i="7" s="1"/>
  <c r="AY315" i="6"/>
  <c r="E315" i="7" s="1"/>
  <c r="BD315" i="6"/>
  <c r="J315" i="7" s="1"/>
  <c r="BA315" i="6"/>
  <c r="G315" i="7" s="1"/>
  <c r="AZ315" i="6"/>
  <c r="F315" i="7" s="1"/>
  <c r="BE315" i="7"/>
  <c r="BC315" i="6"/>
  <c r="I315" i="7" s="1"/>
  <c r="AZ242" i="7"/>
  <c r="U242" i="7"/>
  <c r="Q272" i="7"/>
  <c r="AV272" i="7"/>
  <c r="BA245" i="7"/>
  <c r="V245" i="7"/>
  <c r="AC46" i="20" s="1"/>
  <c r="AJ236" i="7"/>
  <c r="AK236" i="7" s="1"/>
  <c r="P236" i="7"/>
  <c r="AM236" i="7"/>
  <c r="AU236" i="7"/>
  <c r="P262" i="7"/>
  <c r="J147" i="20" s="1"/>
  <c r="AJ262" i="7"/>
  <c r="AK262" i="7" s="1"/>
  <c r="AU262" i="7"/>
  <c r="AM262" i="7"/>
  <c r="AP193" i="7"/>
  <c r="AL193" i="7"/>
  <c r="AW230" i="7"/>
  <c r="R230" i="7"/>
  <c r="V235" i="7"/>
  <c r="BA235" i="7"/>
  <c r="AL204" i="7"/>
  <c r="AP204" i="7"/>
  <c r="Y257" i="7"/>
  <c r="S268" i="7"/>
  <c r="AX268" i="7"/>
  <c r="S280" i="7"/>
  <c r="AX280" i="7"/>
  <c r="BF289" i="6"/>
  <c r="L289" i="7" s="1"/>
  <c r="BG289" i="6"/>
  <c r="M289" i="7" s="1"/>
  <c r="BE289" i="7"/>
  <c r="BC289" i="6"/>
  <c r="I289" i="7" s="1"/>
  <c r="BD289" i="6"/>
  <c r="J289" i="7" s="1"/>
  <c r="BA289" i="6"/>
  <c r="G289" i="7" s="1"/>
  <c r="AY289" i="6"/>
  <c r="E289" i="7" s="1"/>
  <c r="BE289" i="6"/>
  <c r="K289" i="7" s="1"/>
  <c r="BB289" i="6"/>
  <c r="H289" i="7" s="1"/>
  <c r="AZ289" i="6"/>
  <c r="F289" i="7" s="1"/>
  <c r="AQ29" i="7"/>
  <c r="AX240" i="7"/>
  <c r="S240" i="7"/>
  <c r="AW234" i="7"/>
  <c r="R234" i="7"/>
  <c r="AZ222" i="7"/>
  <c r="U222" i="7"/>
  <c r="AA34" i="20" s="1"/>
  <c r="BE341" i="7"/>
  <c r="BF341" i="6"/>
  <c r="L341" i="7" s="1"/>
  <c r="BG341" i="6"/>
  <c r="M341" i="7" s="1"/>
  <c r="BD341" i="6"/>
  <c r="J341" i="7" s="1"/>
  <c r="AY341" i="6"/>
  <c r="E341" i="7" s="1"/>
  <c r="BA341" i="6"/>
  <c r="G341" i="7" s="1"/>
  <c r="BC341" i="6"/>
  <c r="I341" i="7" s="1"/>
  <c r="BE341" i="6"/>
  <c r="K341" i="7" s="1"/>
  <c r="AZ341" i="6"/>
  <c r="F341" i="7" s="1"/>
  <c r="BB341" i="6"/>
  <c r="H341" i="7" s="1"/>
  <c r="U223" i="7"/>
  <c r="AZ223" i="7"/>
  <c r="T225" i="7"/>
  <c r="AY225" i="7"/>
  <c r="AW227" i="7"/>
  <c r="R227" i="7"/>
  <c r="M259" i="20"/>
  <c r="R260" i="7"/>
  <c r="AW260" i="7"/>
  <c r="AZ259" i="7"/>
  <c r="U259" i="7"/>
  <c r="P283" i="7"/>
  <c r="J190" i="20" s="1"/>
  <c r="AU283" i="7"/>
  <c r="AJ283" i="7"/>
  <c r="AK283" i="7" s="1"/>
  <c r="AM283" i="7"/>
  <c r="R251" i="7"/>
  <c r="AW251" i="7"/>
  <c r="AR60" i="7"/>
  <c r="Y249" i="7"/>
  <c r="U226" i="7"/>
  <c r="AZ226" i="7"/>
  <c r="BG304" i="6"/>
  <c r="M304" i="7" s="1"/>
  <c r="BF304" i="6"/>
  <c r="L304" i="7" s="1"/>
  <c r="BD304" i="6"/>
  <c r="J304" i="7" s="1"/>
  <c r="BA304" i="6"/>
  <c r="G304" i="7" s="1"/>
  <c r="BE304" i="7"/>
  <c r="BC304" i="6"/>
  <c r="I304" i="7" s="1"/>
  <c r="BB304" i="6"/>
  <c r="H304" i="7" s="1"/>
  <c r="AZ304" i="6"/>
  <c r="F304" i="7" s="1"/>
  <c r="AY304" i="6"/>
  <c r="E304" i="7" s="1"/>
  <c r="BE304" i="6"/>
  <c r="K304" i="7" s="1"/>
  <c r="AW271" i="7"/>
  <c r="M270" i="20"/>
  <c r="R271" i="7"/>
  <c r="BG339" i="6"/>
  <c r="M339" i="7" s="1"/>
  <c r="BF339" i="6"/>
  <c r="L339" i="7" s="1"/>
  <c r="AR72" i="7"/>
  <c r="AV278" i="7"/>
  <c r="Q278" i="7"/>
  <c r="AP192" i="7"/>
  <c r="AL192" i="7"/>
  <c r="AW418" i="6"/>
  <c r="BH418" i="6" s="1"/>
  <c r="N418" i="7" s="1"/>
  <c r="BG286" i="6"/>
  <c r="M286" i="7" s="1"/>
  <c r="BF286" i="6"/>
  <c r="L286" i="7" s="1"/>
  <c r="AW408" i="6"/>
  <c r="BH408" i="6" s="1"/>
  <c r="N408" i="7" s="1"/>
  <c r="AM217" i="7"/>
  <c r="AJ217" i="7"/>
  <c r="AK217" i="7" s="1"/>
  <c r="P279" i="7"/>
  <c r="I278" i="20"/>
  <c r="AM279" i="7"/>
  <c r="AU279" i="7"/>
  <c r="AJ279" i="7"/>
  <c r="AK279" i="7" s="1"/>
  <c r="AX231" i="7"/>
  <c r="S231" i="7"/>
  <c r="O230" i="20"/>
  <c r="AQ44" i="7"/>
  <c r="AU242" i="7"/>
  <c r="AM242" i="7"/>
  <c r="AJ242" i="7"/>
  <c r="AK242" i="7" s="1"/>
  <c r="P242" i="7"/>
  <c r="AZ218" i="7"/>
  <c r="U218" i="7"/>
  <c r="AQ134" i="7"/>
  <c r="AX272" i="7"/>
  <c r="S272" i="7"/>
  <c r="AM245" i="7"/>
  <c r="AJ245" i="7"/>
  <c r="AK245" i="7" s="1"/>
  <c r="AU245" i="7"/>
  <c r="P245" i="7"/>
  <c r="J46" i="20" s="1"/>
  <c r="AY277" i="7"/>
  <c r="AM277" i="7"/>
  <c r="AJ277" i="7"/>
  <c r="AK277" i="7" s="1"/>
  <c r="T277" i="7"/>
  <c r="BG327" i="6"/>
  <c r="M327" i="7" s="1"/>
  <c r="BF327" i="6"/>
  <c r="L327" i="7" s="1"/>
  <c r="AR22" i="7"/>
  <c r="Y230" i="7"/>
  <c r="BD230" i="7"/>
  <c r="U235" i="7"/>
  <c r="AZ235" i="7"/>
  <c r="AH265" i="20"/>
  <c r="Y266" i="7"/>
  <c r="K252" i="20"/>
  <c r="Q253" i="7"/>
  <c r="M24" i="40"/>
  <c r="AV253" i="7"/>
  <c r="AX237" i="7"/>
  <c r="S237" i="7"/>
  <c r="U268" i="7"/>
  <c r="AZ268" i="7"/>
  <c r="AU280" i="7"/>
  <c r="P280" i="7"/>
  <c r="AJ280" i="7"/>
  <c r="AK280" i="7" s="1"/>
  <c r="AM280" i="7"/>
  <c r="AW261" i="7"/>
  <c r="R261" i="7"/>
  <c r="M280" i="20"/>
  <c r="AW281" i="7"/>
  <c r="R281" i="7"/>
  <c r="Y239" i="7"/>
  <c r="AH238" i="20"/>
  <c r="AY243" i="7"/>
  <c r="T243" i="7"/>
  <c r="R240" i="7"/>
  <c r="AW240" i="7"/>
  <c r="BE363" i="7"/>
  <c r="BF363" i="6"/>
  <c r="L363" i="7" s="1"/>
  <c r="BG363" i="6"/>
  <c r="M363" i="7" s="1"/>
  <c r="BB363" i="6"/>
  <c r="H363" i="7" s="1"/>
  <c r="AZ363" i="6"/>
  <c r="F363" i="7" s="1"/>
  <c r="BE363" i="6"/>
  <c r="K363" i="7" s="1"/>
  <c r="BA363" i="6"/>
  <c r="G363" i="7" s="1"/>
  <c r="BD363" i="6"/>
  <c r="J363" i="7" s="1"/>
  <c r="BC363" i="6"/>
  <c r="I363" i="7" s="1"/>
  <c r="AY363" i="6"/>
  <c r="E363" i="7" s="1"/>
  <c r="AX234" i="7"/>
  <c r="S234" i="7"/>
  <c r="P222" i="7"/>
  <c r="J34" i="20" s="1"/>
  <c r="AU222" i="7"/>
  <c r="AM222" i="7"/>
  <c r="AJ222" i="7"/>
  <c r="AK222" i="7" s="1"/>
  <c r="Q225" i="7"/>
  <c r="AV225" i="7"/>
  <c r="AU227" i="7"/>
  <c r="AJ227" i="7"/>
  <c r="AK227" i="7" s="1"/>
  <c r="P227" i="7"/>
  <c r="AM227" i="7"/>
  <c r="BF303" i="6"/>
  <c r="L303" i="7" s="1"/>
  <c r="BG303" i="6"/>
  <c r="M303" i="7" s="1"/>
  <c r="BE303" i="7"/>
  <c r="AY303" i="6"/>
  <c r="E303" i="7" s="1"/>
  <c r="BC303" i="6"/>
  <c r="I303" i="7" s="1"/>
  <c r="Q213" i="20" s="1"/>
  <c r="BE303" i="6"/>
  <c r="K303" i="7" s="1"/>
  <c r="AB213" i="20" s="1"/>
  <c r="BD303" i="6"/>
  <c r="J303" i="7" s="1"/>
  <c r="BA303" i="6"/>
  <c r="G303" i="7" s="1"/>
  <c r="M213" i="20" s="1"/>
  <c r="AZ303" i="6"/>
  <c r="F303" i="7" s="1"/>
  <c r="K213" i="20" s="1"/>
  <c r="BB303" i="6"/>
  <c r="H303" i="7" s="1"/>
  <c r="O213" i="20" s="1"/>
  <c r="AV260" i="7"/>
  <c r="Q260" i="7"/>
  <c r="AQ40" i="7"/>
  <c r="BF358" i="6"/>
  <c r="L358" i="7" s="1"/>
  <c r="BG358" i="6"/>
  <c r="M358" i="7" s="1"/>
  <c r="BD358" i="6"/>
  <c r="J358" i="7" s="1"/>
  <c r="AY358" i="6"/>
  <c r="E358" i="7" s="1"/>
  <c r="AZ358" i="6"/>
  <c r="F358" i="7" s="1"/>
  <c r="BC358" i="6"/>
  <c r="I358" i="7" s="1"/>
  <c r="BE358" i="7"/>
  <c r="BA358" i="6"/>
  <c r="G358" i="7" s="1"/>
  <c r="BE358" i="6"/>
  <c r="K358" i="7" s="1"/>
  <c r="BB358" i="6"/>
  <c r="H358" i="7" s="1"/>
  <c r="AQ137" i="7"/>
  <c r="Q265" i="7"/>
  <c r="L33" i="20" s="1"/>
  <c r="AV265" i="7"/>
  <c r="AZ251" i="7"/>
  <c r="U251" i="7"/>
  <c r="BG311" i="6"/>
  <c r="M311" i="7" s="1"/>
  <c r="BF311" i="6"/>
  <c r="L311" i="7" s="1"/>
  <c r="BA311" i="6"/>
  <c r="G311" i="7" s="1"/>
  <c r="BD311" i="6"/>
  <c r="J311" i="7" s="1"/>
  <c r="BB311" i="6"/>
  <c r="H311" i="7" s="1"/>
  <c r="AY311" i="6"/>
  <c r="E311" i="7" s="1"/>
  <c r="BE311" i="6"/>
  <c r="K311" i="7" s="1"/>
  <c r="BE311" i="7"/>
  <c r="BD311" i="7" s="1"/>
  <c r="BC311" i="6"/>
  <c r="I311" i="7" s="1"/>
  <c r="AZ311" i="6"/>
  <c r="F311" i="7" s="1"/>
  <c r="Q219" i="7"/>
  <c r="AV219" i="7"/>
  <c r="AM219" i="7"/>
  <c r="AJ219" i="7"/>
  <c r="AK219" i="7" s="1"/>
  <c r="V226" i="7"/>
  <c r="BA226" i="7"/>
  <c r="BH349" i="6"/>
  <c r="N349" i="7" s="1"/>
  <c r="S271" i="7"/>
  <c r="O270" i="20"/>
  <c r="AX271" i="7"/>
  <c r="BH297" i="6"/>
  <c r="N297" i="7" s="1"/>
  <c r="AW278" i="7"/>
  <c r="R278" i="7"/>
  <c r="AW492" i="6"/>
  <c r="AZ492" i="6" s="1"/>
  <c r="F492" i="7" s="1"/>
  <c r="AW495" i="6"/>
  <c r="BH495" i="6" s="1"/>
  <c r="N495" i="7" s="1"/>
  <c r="AW397" i="6"/>
  <c r="BH397" i="6" s="1"/>
  <c r="N397" i="7" s="1"/>
  <c r="AH189" i="20" s="1"/>
  <c r="AW398" i="6"/>
  <c r="BH398" i="6" s="1"/>
  <c r="N398" i="7" s="1"/>
  <c r="AW391" i="6"/>
  <c r="BH391" i="6" s="1"/>
  <c r="N391" i="7" s="1"/>
  <c r="AW419" i="6"/>
  <c r="BH419" i="6" s="1"/>
  <c r="N419" i="7" s="1"/>
  <c r="BG365" i="6"/>
  <c r="M365" i="7" s="1"/>
  <c r="BF365" i="6"/>
  <c r="L365" i="7" s="1"/>
  <c r="AW415" i="6"/>
  <c r="BH415" i="6" s="1"/>
  <c r="N415" i="7" s="1"/>
  <c r="BG346" i="6"/>
  <c r="M346" i="7" s="1"/>
  <c r="BF346" i="6"/>
  <c r="L346" i="7" s="1"/>
  <c r="S279" i="7"/>
  <c r="O278" i="20"/>
  <c r="AX279" i="7"/>
  <c r="V231" i="7"/>
  <c r="AB230" i="20"/>
  <c r="BA231" i="7"/>
  <c r="AY254" i="7"/>
  <c r="T254" i="7"/>
  <c r="R165" i="20" s="1"/>
  <c r="AQ38" i="7"/>
  <c r="AX242" i="7"/>
  <c r="S242" i="7"/>
  <c r="Q218" i="7"/>
  <c r="AV218" i="7"/>
  <c r="AW272" i="7"/>
  <c r="R272" i="7"/>
  <c r="Y228" i="7"/>
  <c r="AI40" i="20" s="1"/>
  <c r="AL203" i="7"/>
  <c r="AP203" i="7"/>
  <c r="AV235" i="7"/>
  <c r="Q235" i="7"/>
  <c r="AM235" i="7"/>
  <c r="AJ235" i="7"/>
  <c r="AK235" i="7" s="1"/>
  <c r="AF24" i="40"/>
  <c r="AH252" i="20"/>
  <c r="Y253" i="7"/>
  <c r="BD253" i="7"/>
  <c r="AR14" i="7"/>
  <c r="Q268" i="7"/>
  <c r="AV268" i="7"/>
  <c r="R280" i="7"/>
  <c r="AW280" i="7"/>
  <c r="AZ250" i="7"/>
  <c r="U250" i="7"/>
  <c r="T261" i="7"/>
  <c r="AY261" i="7"/>
  <c r="BD247" i="7"/>
  <c r="Q280" i="20"/>
  <c r="AY281" i="7"/>
  <c r="T281" i="7"/>
  <c r="V285" i="7"/>
  <c r="BA285" i="7"/>
  <c r="Q243" i="7"/>
  <c r="AV243" i="7"/>
  <c r="U240" i="7"/>
  <c r="AZ240" i="7"/>
  <c r="V234" i="7"/>
  <c r="BA234" i="7"/>
  <c r="Y229" i="7"/>
  <c r="BH286" i="6"/>
  <c r="N286" i="7" s="1"/>
  <c r="Q223" i="7"/>
  <c r="L134" i="20" s="1"/>
  <c r="AV223" i="7"/>
  <c r="AY269" i="7"/>
  <c r="T269" i="7"/>
  <c r="R86" i="20" s="1"/>
  <c r="BD225" i="7"/>
  <c r="S227" i="7"/>
  <c r="AX227" i="7"/>
  <c r="Y256" i="7"/>
  <c r="AM256" i="7"/>
  <c r="AJ256" i="7"/>
  <c r="AK256" i="7" s="1"/>
  <c r="S260" i="7"/>
  <c r="AX260" i="7"/>
  <c r="AX259" i="7"/>
  <c r="S259" i="7"/>
  <c r="V265" i="7"/>
  <c r="AC33" i="20" s="1"/>
  <c r="BA265" i="7"/>
  <c r="S251" i="7"/>
  <c r="AX251" i="7"/>
  <c r="BH331" i="6"/>
  <c r="N331" i="7" s="1"/>
  <c r="AQ47" i="7"/>
  <c r="AQ157" i="7"/>
  <c r="Y244" i="7"/>
  <c r="AI243" i="20" s="1"/>
  <c r="AH243" i="20"/>
  <c r="AM273" i="7"/>
  <c r="AV273" i="7"/>
  <c r="Q273" i="7"/>
  <c r="AJ273" i="7"/>
  <c r="AK273" i="7" s="1"/>
  <c r="AR67" i="7"/>
  <c r="S278" i="7"/>
  <c r="AX278" i="7"/>
  <c r="BG336" i="6"/>
  <c r="M336" i="7" s="1"/>
  <c r="BF336" i="6"/>
  <c r="L336" i="7" s="1"/>
  <c r="AW407" i="6"/>
  <c r="AY407" i="6" s="1"/>
  <c r="E407" i="7" s="1"/>
  <c r="I115" i="20" s="1"/>
  <c r="BF309" i="6"/>
  <c r="L309" i="7" s="1"/>
  <c r="BG309" i="6"/>
  <c r="M309" i="7" s="1"/>
  <c r="BG300" i="6"/>
  <c r="M300" i="7" s="1"/>
  <c r="BF300" i="6"/>
  <c r="L300" i="7" s="1"/>
  <c r="BE352" i="7"/>
  <c r="Q278" i="20"/>
  <c r="AY279" i="7"/>
  <c r="T279" i="7"/>
  <c r="R231" i="7"/>
  <c r="M230" i="20"/>
  <c r="AW231" i="7"/>
  <c r="AZ254" i="7"/>
  <c r="U254" i="7"/>
  <c r="AA165" i="20" s="1"/>
  <c r="AZ340" i="6"/>
  <c r="F340" i="7" s="1"/>
  <c r="K110" i="20" s="1"/>
  <c r="BB340" i="6"/>
  <c r="H340" i="7" s="1"/>
  <c r="O110" i="20" s="1"/>
  <c r="BG340" i="6"/>
  <c r="M340" i="7" s="1"/>
  <c r="BF340" i="6"/>
  <c r="L340" i="7" s="1"/>
  <c r="AY340" i="6"/>
  <c r="E340" i="7" s="1"/>
  <c r="I110" i="20" s="1"/>
  <c r="BA340" i="6"/>
  <c r="G340" i="7" s="1"/>
  <c r="M110" i="20" s="1"/>
  <c r="BD340" i="6"/>
  <c r="J340" i="7" s="1"/>
  <c r="BE340" i="7"/>
  <c r="BE340" i="6"/>
  <c r="K340" i="7" s="1"/>
  <c r="AB110" i="20" s="1"/>
  <c r="BC340" i="6"/>
  <c r="I340" i="7" s="1"/>
  <c r="Q110" i="20" s="1"/>
  <c r="AQ150" i="7"/>
  <c r="R218" i="7"/>
  <c r="AW218" i="7"/>
  <c r="V272" i="7"/>
  <c r="BA272" i="7"/>
  <c r="T245" i="7"/>
  <c r="AY245" i="7"/>
  <c r="Y236" i="7"/>
  <c r="AH235" i="20"/>
  <c r="Y262" i="7"/>
  <c r="BD235" i="7"/>
  <c r="AU235" i="7"/>
  <c r="AQ163" i="7"/>
  <c r="AR57" i="7"/>
  <c r="Q237" i="7"/>
  <c r="AV237" i="7"/>
  <c r="BF538" i="6"/>
  <c r="L538" i="7" s="1"/>
  <c r="AM268" i="7"/>
  <c r="AJ268" i="7"/>
  <c r="AK268" i="7" s="1"/>
  <c r="AU268" i="7"/>
  <c r="P268" i="7"/>
  <c r="AH283" i="20"/>
  <c r="AJ284" i="7"/>
  <c r="AK284" i="7" s="1"/>
  <c r="Y284" i="7"/>
  <c r="BD284" i="7"/>
  <c r="AM284" i="7"/>
  <c r="AZ261" i="7"/>
  <c r="U261" i="7"/>
  <c r="T274" i="7"/>
  <c r="AY274" i="7"/>
  <c r="BD221" i="7"/>
  <c r="K280" i="20"/>
  <c r="AV281" i="7"/>
  <c r="Q281" i="7"/>
  <c r="AV285" i="7"/>
  <c r="Q285" i="7"/>
  <c r="BA258" i="7"/>
  <c r="V258" i="7"/>
  <c r="P243" i="7"/>
  <c r="AU243" i="7"/>
  <c r="AJ243" i="7"/>
  <c r="AK243" i="7" s="1"/>
  <c r="AM243" i="7"/>
  <c r="BG361" i="6"/>
  <c r="M361" i="7" s="1"/>
  <c r="BF361" i="6"/>
  <c r="L361" i="7" s="1"/>
  <c r="BA361" i="6"/>
  <c r="G361" i="7" s="1"/>
  <c r="AY361" i="6"/>
  <c r="E361" i="7" s="1"/>
  <c r="BD361" i="6"/>
  <c r="J361" i="7" s="1"/>
  <c r="AZ361" i="6"/>
  <c r="F361" i="7" s="1"/>
  <c r="BE361" i="7"/>
  <c r="BE361" i="6"/>
  <c r="K361" i="7" s="1"/>
  <c r="BB361" i="6"/>
  <c r="H361" i="7" s="1"/>
  <c r="BC361" i="6"/>
  <c r="I361" i="7" s="1"/>
  <c r="BD234" i="7"/>
  <c r="AH221" i="20"/>
  <c r="Y222" i="7"/>
  <c r="AI34" i="20" s="1"/>
  <c r="BA223" i="7"/>
  <c r="V223" i="7"/>
  <c r="R269" i="7"/>
  <c r="AW269" i="7"/>
  <c r="V225" i="7"/>
  <c r="BA225" i="7"/>
  <c r="BG321" i="6"/>
  <c r="M321" i="7" s="1"/>
  <c r="BF321" i="6"/>
  <c r="L321" i="7" s="1"/>
  <c r="BC321" i="6"/>
  <c r="I321" i="7" s="1"/>
  <c r="BE321" i="7"/>
  <c r="BD321" i="6"/>
  <c r="J321" i="7" s="1"/>
  <c r="BE321" i="6"/>
  <c r="K321" i="7" s="1"/>
  <c r="AY321" i="6"/>
  <c r="E321" i="7" s="1"/>
  <c r="AZ321" i="6"/>
  <c r="F321" i="7" s="1"/>
  <c r="BA321" i="6"/>
  <c r="G321" i="7" s="1"/>
  <c r="BB321" i="6"/>
  <c r="H321" i="7" s="1"/>
  <c r="AV259" i="7"/>
  <c r="Q259" i="7"/>
  <c r="AH282" i="20"/>
  <c r="Y283" i="7"/>
  <c r="AI190" i="20" s="1"/>
  <c r="AP190" i="7"/>
  <c r="AL190" i="7"/>
  <c r="S265" i="7"/>
  <c r="P33" i="20" s="1"/>
  <c r="AX265" i="7"/>
  <c r="T251" i="7"/>
  <c r="AY251" i="7"/>
  <c r="Y226" i="7"/>
  <c r="BD226" i="7"/>
  <c r="AR101" i="7"/>
  <c r="BG318" i="6"/>
  <c r="M318" i="7" s="1"/>
  <c r="BF318" i="6"/>
  <c r="L318" i="7" s="1"/>
  <c r="BE318" i="6"/>
  <c r="K318" i="7" s="1"/>
  <c r="AY318" i="6"/>
  <c r="E318" i="7" s="1"/>
  <c r="BD318" i="6"/>
  <c r="J318" i="7" s="1"/>
  <c r="BC318" i="6"/>
  <c r="I318" i="7" s="1"/>
  <c r="AZ318" i="6"/>
  <c r="F318" i="7" s="1"/>
  <c r="BE318" i="7"/>
  <c r="BD318" i="7" s="1"/>
  <c r="BA318" i="6"/>
  <c r="G318" i="7" s="1"/>
  <c r="BB318" i="6"/>
  <c r="H318" i="7" s="1"/>
  <c r="AH270" i="20"/>
  <c r="Y271" i="7"/>
  <c r="AI270" i="20" s="1"/>
  <c r="BG301" i="6"/>
  <c r="M301" i="7" s="1"/>
  <c r="BF301" i="6"/>
  <c r="L301" i="7" s="1"/>
  <c r="AZ301" i="6"/>
  <c r="F301" i="7" s="1"/>
  <c r="AY301" i="6"/>
  <c r="E301" i="7" s="1"/>
  <c r="BB301" i="6"/>
  <c r="H301" i="7" s="1"/>
  <c r="V273" i="7"/>
  <c r="BA273" i="7"/>
  <c r="AY278" i="7"/>
  <c r="T278" i="7"/>
  <c r="AW417" i="6"/>
  <c r="BD417" i="6" s="1"/>
  <c r="J417" i="7" s="1"/>
  <c r="BF334" i="6"/>
  <c r="L334" i="7" s="1"/>
  <c r="BG334" i="6"/>
  <c r="M334" i="7" s="1"/>
  <c r="AW380" i="6"/>
  <c r="BH380" i="6" s="1"/>
  <c r="N380" i="7" s="1"/>
  <c r="Y380" i="7" s="1"/>
  <c r="BF374" i="6"/>
  <c r="L374" i="7" s="1"/>
  <c r="BG374" i="6"/>
  <c r="M374" i="7" s="1"/>
  <c r="AW413" i="6"/>
  <c r="BH413" i="6" s="1"/>
  <c r="N413" i="7" s="1"/>
  <c r="AW390" i="6"/>
  <c r="BH390" i="6" s="1"/>
  <c r="N390" i="7" s="1"/>
  <c r="BD279" i="7"/>
  <c r="AZ279" i="7"/>
  <c r="T231" i="7"/>
  <c r="AY231" i="7"/>
  <c r="Q230" i="20"/>
  <c r="Q270" i="7"/>
  <c r="AV270" i="7"/>
  <c r="BD254" i="7"/>
  <c r="AW264" i="7"/>
  <c r="R264" i="7"/>
  <c r="N172" i="20" s="1"/>
  <c r="AM264" i="7"/>
  <c r="AJ264" i="7"/>
  <c r="AK264" i="7" s="1"/>
  <c r="Q242" i="7"/>
  <c r="AV242" i="7"/>
  <c r="P218" i="7"/>
  <c r="AM218" i="7"/>
  <c r="AU218" i="7"/>
  <c r="AJ218" i="7"/>
  <c r="AK218" i="7" s="1"/>
  <c r="Y277" i="7"/>
  <c r="BD277" i="7"/>
  <c r="AY235" i="7"/>
  <c r="T235" i="7"/>
  <c r="BD263" i="7"/>
  <c r="AJ237" i="7"/>
  <c r="AK237" i="7" s="1"/>
  <c r="AM237" i="7"/>
  <c r="P237" i="7"/>
  <c r="AU237" i="7"/>
  <c r="AM261" i="7"/>
  <c r="AU261" i="7"/>
  <c r="P261" i="7"/>
  <c r="AJ261" i="7"/>
  <c r="AK261" i="7" s="1"/>
  <c r="BD274" i="7"/>
  <c r="AZ275" i="7"/>
  <c r="AU275" i="7"/>
  <c r="BD275" i="7"/>
  <c r="AX275" i="7"/>
  <c r="BA275" i="7"/>
  <c r="AV275" i="7"/>
  <c r="AY275" i="7"/>
  <c r="Z280" i="20"/>
  <c r="U281" i="7"/>
  <c r="AZ281" i="7"/>
  <c r="BD285" i="7"/>
  <c r="AM258" i="7"/>
  <c r="P258" i="7"/>
  <c r="AJ258" i="7"/>
  <c r="AK258" i="7" s="1"/>
  <c r="AU258" i="7"/>
  <c r="S243" i="7"/>
  <c r="AX243" i="7"/>
  <c r="Q234" i="7"/>
  <c r="AV234" i="7"/>
  <c r="AQ177" i="7"/>
  <c r="Y223" i="7"/>
  <c r="AI134" i="20" s="1"/>
  <c r="BD223" i="7"/>
  <c r="AZ269" i="7"/>
  <c r="U269" i="7"/>
  <c r="AA86" i="20" s="1"/>
  <c r="AX225" i="7"/>
  <c r="S225" i="7"/>
  <c r="BH306" i="6"/>
  <c r="N306" i="7" s="1"/>
  <c r="R259" i="7"/>
  <c r="AW259" i="7"/>
  <c r="AR76" i="7"/>
  <c r="BF310" i="6"/>
  <c r="L310" i="7" s="1"/>
  <c r="BG310" i="6"/>
  <c r="M310" i="7" s="1"/>
  <c r="BA310" i="6"/>
  <c r="G310" i="7" s="1"/>
  <c r="BD310" i="6"/>
  <c r="J310" i="7" s="1"/>
  <c r="AZ310" i="6"/>
  <c r="F310" i="7" s="1"/>
  <c r="BC310" i="6"/>
  <c r="I310" i="7" s="1"/>
  <c r="BB310" i="6"/>
  <c r="H310" i="7" s="1"/>
  <c r="BE310" i="7"/>
  <c r="BD310" i="7" s="1"/>
  <c r="BE310" i="6"/>
  <c r="K310" i="7" s="1"/>
  <c r="AY310" i="6"/>
  <c r="E310" i="7" s="1"/>
  <c r="U265" i="7"/>
  <c r="AA33" i="20" s="1"/>
  <c r="AZ265" i="7"/>
  <c r="BD251" i="7"/>
  <c r="Y276" i="7"/>
  <c r="BG298" i="6"/>
  <c r="M298" i="7" s="1"/>
  <c r="BA298" i="6"/>
  <c r="G298" i="7" s="1"/>
  <c r="BE298" i="6"/>
  <c r="K298" i="7" s="1"/>
  <c r="BF298" i="6"/>
  <c r="L298" i="7" s="1"/>
  <c r="AZ298" i="6"/>
  <c r="F298" i="7" s="1"/>
  <c r="BC298" i="6"/>
  <c r="I298" i="7" s="1"/>
  <c r="AY298" i="6"/>
  <c r="E298" i="7" s="1"/>
  <c r="BD298" i="6"/>
  <c r="J298" i="7" s="1"/>
  <c r="BB298" i="6"/>
  <c r="H298" i="7" s="1"/>
  <c r="BE298" i="7"/>
  <c r="Y219" i="7"/>
  <c r="BD219" i="7"/>
  <c r="AQ11" i="7"/>
  <c r="AQ185" i="7"/>
  <c r="BH334" i="6"/>
  <c r="N334" i="7" s="1"/>
  <c r="S232" i="7"/>
  <c r="AX232" i="7"/>
  <c r="AQ169" i="7"/>
  <c r="AX273" i="7"/>
  <c r="S273" i="7"/>
  <c r="U278" i="7"/>
  <c r="AZ278" i="7"/>
  <c r="BF372" i="6"/>
  <c r="L372" i="7" s="1"/>
  <c r="BG372" i="6"/>
  <c r="M372" i="7" s="1"/>
  <c r="BG319" i="6"/>
  <c r="M319" i="7" s="1"/>
  <c r="BF319" i="6"/>
  <c r="L319" i="7" s="1"/>
  <c r="Y324" i="7"/>
  <c r="AI141" i="20" s="1"/>
  <c r="BF324" i="6"/>
  <c r="L324" i="7" s="1"/>
  <c r="BG324" i="6"/>
  <c r="M324" i="7" s="1"/>
  <c r="AB278" i="20"/>
  <c r="V279" i="7"/>
  <c r="BA279" i="7"/>
  <c r="AV231" i="7"/>
  <c r="K230" i="20"/>
  <c r="Q231" i="7"/>
  <c r="AU270" i="7"/>
  <c r="P270" i="7"/>
  <c r="AM270" i="7"/>
  <c r="AJ270" i="7"/>
  <c r="AK270" i="7" s="1"/>
  <c r="AW254" i="7"/>
  <c r="R254" i="7"/>
  <c r="N165" i="20" s="1"/>
  <c r="BF291" i="6"/>
  <c r="L291" i="7" s="1"/>
  <c r="BG291" i="6"/>
  <c r="M291" i="7" s="1"/>
  <c r="AY291" i="6"/>
  <c r="E291" i="7" s="1"/>
  <c r="BE291" i="6"/>
  <c r="K291" i="7" s="1"/>
  <c r="BD291" i="6"/>
  <c r="J291" i="7" s="1"/>
  <c r="BC291" i="6"/>
  <c r="I291" i="7" s="1"/>
  <c r="BB291" i="6"/>
  <c r="H291" i="7" s="1"/>
  <c r="BA291" i="6"/>
  <c r="G291" i="7" s="1"/>
  <c r="AZ291" i="6"/>
  <c r="F291" i="7" s="1"/>
  <c r="BE291" i="7"/>
  <c r="R242" i="7"/>
  <c r="AW242" i="7"/>
  <c r="Y245" i="7"/>
  <c r="BD245" i="7"/>
  <c r="AQ156" i="7"/>
  <c r="BF290" i="6"/>
  <c r="L290" i="7" s="1"/>
  <c r="BG290" i="6"/>
  <c r="M290" i="7" s="1"/>
  <c r="AZ290" i="6"/>
  <c r="F290" i="7" s="1"/>
  <c r="BC290" i="6"/>
  <c r="I290" i="7" s="1"/>
  <c r="BD290" i="6"/>
  <c r="J290" i="7" s="1"/>
  <c r="BE290" i="7"/>
  <c r="BB290" i="6"/>
  <c r="H290" i="7" s="1"/>
  <c r="BE290" i="6"/>
  <c r="K290" i="7" s="1"/>
  <c r="AY290" i="6"/>
  <c r="E290" i="7" s="1"/>
  <c r="BA290" i="6"/>
  <c r="G290" i="7" s="1"/>
  <c r="AR55" i="7"/>
  <c r="AX263" i="7"/>
  <c r="S263" i="7"/>
  <c r="O262" i="20"/>
  <c r="Y237" i="7"/>
  <c r="AH236" i="20"/>
  <c r="BD237" i="7"/>
  <c r="Y280" i="7"/>
  <c r="S255" i="7"/>
  <c r="AX255" i="7"/>
  <c r="BA261" i="7"/>
  <c r="V261" i="7"/>
  <c r="R274" i="7"/>
  <c r="AW274" i="7"/>
  <c r="AQ31" i="7"/>
  <c r="BF328" i="6"/>
  <c r="L328" i="7" s="1"/>
  <c r="BG328" i="6"/>
  <c r="M328" i="7" s="1"/>
  <c r="AY328" i="6"/>
  <c r="E328" i="7" s="1"/>
  <c r="BE328" i="7"/>
  <c r="BA328" i="6"/>
  <c r="G328" i="7" s="1"/>
  <c r="BC328" i="6"/>
  <c r="I328" i="7" s="1"/>
  <c r="BB328" i="6"/>
  <c r="H328" i="7" s="1"/>
  <c r="AZ328" i="6"/>
  <c r="F328" i="7" s="1"/>
  <c r="BE328" i="6"/>
  <c r="K328" i="7" s="1"/>
  <c r="BD328" i="6"/>
  <c r="J328" i="7" s="1"/>
  <c r="AB280" i="20"/>
  <c r="BA281" i="7"/>
  <c r="V281" i="7"/>
  <c r="T285" i="7"/>
  <c r="AY285" i="7"/>
  <c r="AQ180" i="7"/>
  <c r="AL189" i="7"/>
  <c r="AP189" i="7"/>
  <c r="BD258" i="7"/>
  <c r="AW243" i="7"/>
  <c r="R243" i="7"/>
  <c r="Y240" i="7"/>
  <c r="BD240" i="7"/>
  <c r="U234" i="7"/>
  <c r="AZ234" i="7"/>
  <c r="BD269" i="7"/>
  <c r="R225" i="7"/>
  <c r="AW225" i="7"/>
  <c r="U227" i="7"/>
  <c r="AZ227" i="7"/>
  <c r="V260" i="7"/>
  <c r="BA260" i="7"/>
  <c r="AR99" i="7"/>
  <c r="AW265" i="7"/>
  <c r="R265" i="7"/>
  <c r="N33" i="20" s="1"/>
  <c r="Q251" i="7"/>
  <c r="AV251" i="7"/>
  <c r="AJ232" i="7"/>
  <c r="AK232" i="7" s="1"/>
  <c r="AM232" i="7"/>
  <c r="AV232" i="7"/>
  <c r="Q232" i="7"/>
  <c r="AQ20" i="7"/>
  <c r="AQ43" i="7"/>
  <c r="U273" i="7"/>
  <c r="AZ273" i="7"/>
  <c r="AU278" i="7"/>
  <c r="AM278" i="7"/>
  <c r="AJ278" i="7"/>
  <c r="AK278" i="7" s="1"/>
  <c r="P278" i="7"/>
  <c r="AW430" i="6"/>
  <c r="BH430" i="6" s="1"/>
  <c r="N430" i="7" s="1"/>
  <c r="BG287" i="6"/>
  <c r="M287" i="7" s="1"/>
  <c r="BF287" i="6"/>
  <c r="L287" i="7" s="1"/>
  <c r="AW422" i="6"/>
  <c r="BH422" i="6" s="1"/>
  <c r="N422" i="7" s="1"/>
  <c r="BF288" i="6"/>
  <c r="L288" i="7" s="1"/>
  <c r="BG288" i="6"/>
  <c r="M288" i="7" s="1"/>
  <c r="AW383" i="6"/>
  <c r="BH383" i="6" s="1"/>
  <c r="N383" i="7" s="1"/>
  <c r="AW416" i="6"/>
  <c r="BH416" i="6" s="1"/>
  <c r="N416" i="7" s="1"/>
  <c r="AH195" i="20" s="1"/>
  <c r="U270" i="7"/>
  <c r="AZ270" i="7"/>
  <c r="V254" i="7"/>
  <c r="AC165" i="20" s="1"/>
  <c r="BA254" i="7"/>
  <c r="AL194" i="7"/>
  <c r="AP194" i="7"/>
  <c r="AQ33" i="7"/>
  <c r="AQ162" i="7"/>
  <c r="BH288" i="6"/>
  <c r="N288" i="7" s="1"/>
  <c r="AQ37" i="7"/>
  <c r="T257" i="7"/>
  <c r="AY257" i="7"/>
  <c r="R263" i="7"/>
  <c r="AW263" i="7"/>
  <c r="AJ206" i="20"/>
  <c r="AK206" i="20" s="1"/>
  <c r="AW224" i="7"/>
  <c r="AM224" i="7"/>
  <c r="R224" i="7"/>
  <c r="AJ224" i="7"/>
  <c r="AK224" i="7" s="1"/>
  <c r="Y268" i="7"/>
  <c r="BD268" i="7"/>
  <c r="AM255" i="7"/>
  <c r="AJ255" i="7"/>
  <c r="AK255" i="7" s="1"/>
  <c r="AU255" i="7"/>
  <c r="P255" i="7"/>
  <c r="S261" i="7"/>
  <c r="AX261" i="7"/>
  <c r="AZ274" i="7"/>
  <c r="U274" i="7"/>
  <c r="V221" i="7"/>
  <c r="AJ221" i="7"/>
  <c r="AK221" i="7" s="1"/>
  <c r="AM221" i="7"/>
  <c r="BA221" i="7"/>
  <c r="BH348" i="6"/>
  <c r="N348" i="7" s="1"/>
  <c r="BD281" i="7"/>
  <c r="AZ285" i="7"/>
  <c r="U285" i="7"/>
  <c r="AZ243" i="7"/>
  <c r="U243" i="7"/>
  <c r="P282" i="7"/>
  <c r="AU282" i="7"/>
  <c r="AM282" i="7"/>
  <c r="AJ282" i="7"/>
  <c r="AK282" i="7" s="1"/>
  <c r="P234" i="7"/>
  <c r="AJ234" i="7"/>
  <c r="AK234" i="7" s="1"/>
  <c r="AM234" i="7"/>
  <c r="AU234" i="7"/>
  <c r="BD233" i="7"/>
  <c r="V269" i="7"/>
  <c r="BA269" i="7"/>
  <c r="AZ225" i="7"/>
  <c r="U225" i="7"/>
  <c r="AH226" i="20"/>
  <c r="Y227" i="7"/>
  <c r="BD227" i="7"/>
  <c r="T260" i="7"/>
  <c r="AY260" i="7"/>
  <c r="P259" i="7"/>
  <c r="AJ259" i="7"/>
  <c r="AK259" i="7" s="1"/>
  <c r="AM259" i="7"/>
  <c r="AU259" i="7"/>
  <c r="BG313" i="6"/>
  <c r="M313" i="7" s="1"/>
  <c r="AY313" i="6"/>
  <c r="E313" i="7" s="1"/>
  <c r="BF313" i="6"/>
  <c r="L313" i="7" s="1"/>
  <c r="BE313" i="7"/>
  <c r="BD313" i="6"/>
  <c r="J313" i="7" s="1"/>
  <c r="BC313" i="6"/>
  <c r="I313" i="7" s="1"/>
  <c r="BE313" i="6"/>
  <c r="K313" i="7" s="1"/>
  <c r="BA313" i="6"/>
  <c r="G313" i="7" s="1"/>
  <c r="AZ313" i="6"/>
  <c r="F313" i="7" s="1"/>
  <c r="BB313" i="6"/>
  <c r="H313" i="7" s="1"/>
  <c r="T265" i="7"/>
  <c r="R33" i="20" s="1"/>
  <c r="AY265" i="7"/>
  <c r="AU251" i="7"/>
  <c r="AM251" i="7"/>
  <c r="P251" i="7"/>
  <c r="AJ251" i="7"/>
  <c r="AK251" i="7" s="1"/>
  <c r="BG322" i="6"/>
  <c r="M322" i="7" s="1"/>
  <c r="AZ322" i="6"/>
  <c r="F322" i="7" s="1"/>
  <c r="BF322" i="6"/>
  <c r="L322" i="7" s="1"/>
  <c r="BE322" i="7"/>
  <c r="BD322" i="7" s="1"/>
  <c r="BE322" i="6"/>
  <c r="K322" i="7" s="1"/>
  <c r="BA322" i="6"/>
  <c r="G322" i="7" s="1"/>
  <c r="AY322" i="6"/>
  <c r="E322" i="7" s="1"/>
  <c r="I138" i="20" s="1"/>
  <c r="BB322" i="6"/>
  <c r="H322" i="7" s="1"/>
  <c r="BC322" i="6"/>
  <c r="I322" i="7" s="1"/>
  <c r="BD322" i="6"/>
  <c r="J322" i="7" s="1"/>
  <c r="BD249" i="7"/>
  <c r="BF367" i="6"/>
  <c r="L367" i="7" s="1"/>
  <c r="BG367" i="6"/>
  <c r="M367" i="7" s="1"/>
  <c r="AY367" i="6"/>
  <c r="E367" i="7" s="1"/>
  <c r="BE367" i="6"/>
  <c r="K367" i="7" s="1"/>
  <c r="AB247" i="20" s="1"/>
  <c r="U232" i="7"/>
  <c r="AZ232" i="7"/>
  <c r="BG295" i="6"/>
  <c r="M295" i="7" s="1"/>
  <c r="BF295" i="6"/>
  <c r="L295" i="7" s="1"/>
  <c r="AR106" i="7"/>
  <c r="BF330" i="6"/>
  <c r="L330" i="7" s="1"/>
  <c r="BG330" i="6"/>
  <c r="M330" i="7" s="1"/>
  <c r="AW406" i="6"/>
  <c r="BH406" i="6" s="1"/>
  <c r="N406" i="7" s="1"/>
  <c r="AW395" i="6"/>
  <c r="BH395" i="6" s="1"/>
  <c r="N395" i="7" s="1"/>
  <c r="AJ231" i="7"/>
  <c r="AK231" i="7" s="1"/>
  <c r="AU231" i="7"/>
  <c r="I230" i="20"/>
  <c r="P231" i="7"/>
  <c r="AM231" i="7"/>
  <c r="AY270" i="7"/>
  <c r="T270" i="7"/>
  <c r="BG360" i="6"/>
  <c r="M360" i="7" s="1"/>
  <c r="BF360" i="6"/>
  <c r="L360" i="7" s="1"/>
  <c r="BE360" i="6"/>
  <c r="K360" i="7" s="1"/>
  <c r="AY360" i="6"/>
  <c r="E360" i="7" s="1"/>
  <c r="BA360" i="6"/>
  <c r="G360" i="7" s="1"/>
  <c r="BC360" i="6"/>
  <c r="I360" i="7" s="1"/>
  <c r="AZ360" i="6"/>
  <c r="F360" i="7" s="1"/>
  <c r="BB360" i="6"/>
  <c r="H360" i="7" s="1"/>
  <c r="BD360" i="6"/>
  <c r="J360" i="7" s="1"/>
  <c r="BE360" i="7"/>
  <c r="AQ48" i="7"/>
  <c r="Y242" i="7"/>
  <c r="BG302" i="6"/>
  <c r="M302" i="7" s="1"/>
  <c r="BF302" i="6"/>
  <c r="L302" i="7" s="1"/>
  <c r="BD302" i="6"/>
  <c r="J302" i="7" s="1"/>
  <c r="BB302" i="6"/>
  <c r="H302" i="7" s="1"/>
  <c r="Y218" i="7"/>
  <c r="Y272" i="7"/>
  <c r="BD272" i="7"/>
  <c r="AU216" i="7"/>
  <c r="BA216" i="7"/>
  <c r="AW216" i="7"/>
  <c r="AY216" i="7"/>
  <c r="AZ216" i="7"/>
  <c r="AV216" i="7"/>
  <c r="AX216" i="7"/>
  <c r="AQ168" i="7"/>
  <c r="Y235" i="7"/>
  <c r="BA266" i="7"/>
  <c r="V266" i="7"/>
  <c r="BD257" i="7"/>
  <c r="U263" i="7"/>
  <c r="AZ263" i="7"/>
  <c r="AQ119" i="7"/>
  <c r="AH219" i="20"/>
  <c r="Y220" i="7"/>
  <c r="AQ16" i="7"/>
  <c r="AZ255" i="7"/>
  <c r="U255" i="7"/>
  <c r="AQ127" i="7"/>
  <c r="V274" i="7"/>
  <c r="BA274" i="7"/>
  <c r="AQ113" i="7"/>
  <c r="P281" i="7"/>
  <c r="I280" i="20"/>
  <c r="AJ281" i="7"/>
  <c r="AK281" i="7" s="1"/>
  <c r="AM281" i="7"/>
  <c r="AU281" i="7"/>
  <c r="P285" i="7"/>
  <c r="AJ285" i="7"/>
  <c r="AK285" i="7" s="1"/>
  <c r="AM285" i="7"/>
  <c r="AU285" i="7"/>
  <c r="BD239" i="7"/>
  <c r="AW258" i="7"/>
  <c r="R258" i="7"/>
  <c r="BA243" i="7"/>
  <c r="V243" i="7"/>
  <c r="BG538" i="6"/>
  <c r="M538" i="7" s="1"/>
  <c r="AQ152" i="7"/>
  <c r="Q269" i="7"/>
  <c r="L86" i="20" s="1"/>
  <c r="AV269" i="7"/>
  <c r="AH259" i="20"/>
  <c r="Y260" i="7"/>
  <c r="AR13" i="7"/>
  <c r="BD265" i="7"/>
  <c r="U249" i="7"/>
  <c r="AZ249" i="7"/>
  <c r="AR46" i="7"/>
  <c r="BH362" i="6"/>
  <c r="N362" i="7" s="1"/>
  <c r="AH216" i="20" s="1"/>
  <c r="BD232" i="7"/>
  <c r="AW232" i="7"/>
  <c r="AU232" i="7"/>
  <c r="E4" i="20"/>
  <c r="H4" i="20" s="1"/>
  <c r="AQ5" i="7"/>
  <c r="BF332" i="6"/>
  <c r="L332" i="7" s="1"/>
  <c r="BG332" i="6"/>
  <c r="M332" i="7" s="1"/>
  <c r="AL208" i="7"/>
  <c r="AP208" i="7"/>
  <c r="BF353" i="6"/>
  <c r="L353" i="7" s="1"/>
  <c r="BG353" i="6"/>
  <c r="M353" i="7" s="1"/>
  <c r="BG307" i="6"/>
  <c r="M307" i="7" s="1"/>
  <c r="BF307" i="6"/>
  <c r="L307" i="7" s="1"/>
  <c r="AW411" i="6"/>
  <c r="BH411" i="6" s="1"/>
  <c r="N411" i="7" s="1"/>
  <c r="AW382" i="6"/>
  <c r="BH382" i="6" s="1"/>
  <c r="BG338" i="6"/>
  <c r="M338" i="7" s="1"/>
  <c r="BF338" i="6"/>
  <c r="L338" i="7" s="1"/>
  <c r="AW425" i="6"/>
  <c r="BH425" i="6" s="1"/>
  <c r="N425" i="7" s="1"/>
  <c r="AH62" i="20" s="1"/>
  <c r="K278" i="20"/>
  <c r="AV279" i="7"/>
  <c r="Q279" i="7"/>
  <c r="BD270" i="7"/>
  <c r="Q254" i="7"/>
  <c r="L165" i="20" s="1"/>
  <c r="AV254" i="7"/>
  <c r="BH355" i="6"/>
  <c r="N355" i="7" s="1"/>
  <c r="AH227" i="20" s="1"/>
  <c r="BH353" i="6"/>
  <c r="N353" i="7" s="1"/>
  <c r="BD267" i="7"/>
  <c r="AZ267" i="7"/>
  <c r="AW267" i="7"/>
  <c r="AX267" i="7"/>
  <c r="AY267" i="7"/>
  <c r="AV267" i="7"/>
  <c r="AU267" i="7"/>
  <c r="AQ164" i="7"/>
  <c r="Z227" i="20"/>
  <c r="U228" i="7"/>
  <c r="AA40" i="20" s="1"/>
  <c r="AZ228" i="7"/>
  <c r="BF299" i="6"/>
  <c r="L299" i="7" s="1"/>
  <c r="BG299" i="6"/>
  <c r="M299" i="7" s="1"/>
  <c r="BE299" i="6"/>
  <c r="K299" i="7" s="1"/>
  <c r="BE299" i="7"/>
  <c r="BD299" i="7" s="1"/>
  <c r="BA299" i="6"/>
  <c r="G299" i="7" s="1"/>
  <c r="AZ299" i="6"/>
  <c r="F299" i="7" s="1"/>
  <c r="BB299" i="6"/>
  <c r="H299" i="7" s="1"/>
  <c r="BC299" i="6"/>
  <c r="I299" i="7" s="1"/>
  <c r="AY299" i="6"/>
  <c r="E299" i="7" s="1"/>
  <c r="BD299" i="6"/>
  <c r="J299" i="7" s="1"/>
  <c r="AQ42" i="7"/>
  <c r="V230" i="7"/>
  <c r="BA230" i="7"/>
  <c r="BG293" i="6"/>
  <c r="M293" i="7" s="1"/>
  <c r="BD293" i="6"/>
  <c r="J293" i="7" s="1"/>
  <c r="BF293" i="6"/>
  <c r="L293" i="7" s="1"/>
  <c r="AY293" i="6"/>
  <c r="E293" i="7" s="1"/>
  <c r="I120" i="20" s="1"/>
  <c r="BC293" i="6"/>
  <c r="I293" i="7" s="1"/>
  <c r="AZ293" i="6"/>
  <c r="F293" i="7" s="1"/>
  <c r="K120" i="20" s="1"/>
  <c r="BE293" i="6"/>
  <c r="K293" i="7" s="1"/>
  <c r="BE293" i="7"/>
  <c r="BD293" i="7" s="1"/>
  <c r="BB293" i="6"/>
  <c r="H293" i="7" s="1"/>
  <c r="BA293" i="6"/>
  <c r="G293" i="7" s="1"/>
  <c r="P266" i="7"/>
  <c r="AU266" i="7"/>
  <c r="AJ266" i="7"/>
  <c r="AK266" i="7" s="1"/>
  <c r="AM266" i="7"/>
  <c r="P257" i="7"/>
  <c r="AM257" i="7"/>
  <c r="AJ257" i="7"/>
  <c r="AK257" i="7" s="1"/>
  <c r="AU257" i="7"/>
  <c r="I262" i="20"/>
  <c r="P263" i="7"/>
  <c r="AU263" i="7"/>
  <c r="AJ263" i="7"/>
  <c r="AK263" i="7" s="1"/>
  <c r="AM263" i="7"/>
  <c r="O24" i="40"/>
  <c r="M252" i="20"/>
  <c r="AW253" i="7"/>
  <c r="R253" i="7"/>
  <c r="AQ114" i="7"/>
  <c r="AQ116" i="7"/>
  <c r="T255" i="7"/>
  <c r="AY255" i="7"/>
  <c r="S274" i="7"/>
  <c r="AX274" i="7"/>
  <c r="BH292" i="6"/>
  <c r="N292" i="7" s="1"/>
  <c r="AQ24" i="7"/>
  <c r="AQ19" i="7"/>
  <c r="AZ238" i="7"/>
  <c r="BA238" i="7"/>
  <c r="BF350" i="6"/>
  <c r="L350" i="7" s="1"/>
  <c r="BG350" i="6"/>
  <c r="M350" i="7" s="1"/>
  <c r="BD350" i="6"/>
  <c r="J350" i="7" s="1"/>
  <c r="BA350" i="6"/>
  <c r="G350" i="7" s="1"/>
  <c r="BE350" i="7"/>
  <c r="BD350" i="7" s="1"/>
  <c r="AZ350" i="6"/>
  <c r="F350" i="7" s="1"/>
  <c r="BC350" i="6"/>
  <c r="I350" i="7" s="1"/>
  <c r="BE350" i="6"/>
  <c r="K350" i="7" s="1"/>
  <c r="AY350" i="6"/>
  <c r="E350" i="7" s="1"/>
  <c r="BB350" i="6"/>
  <c r="H350" i="7" s="1"/>
  <c r="AW285" i="7"/>
  <c r="R285" i="7"/>
  <c r="BA239" i="7"/>
  <c r="V239" i="7"/>
  <c r="AX258" i="7"/>
  <c r="S258" i="7"/>
  <c r="AQ176" i="7"/>
  <c r="AQ182" i="7"/>
  <c r="AX269" i="7"/>
  <c r="S269" i="7"/>
  <c r="P86" i="20" s="1"/>
  <c r="Y259" i="7"/>
  <c r="AH258" i="20"/>
  <c r="BD259" i="7"/>
  <c r="BG294" i="6"/>
  <c r="M294" i="7" s="1"/>
  <c r="BF294" i="6"/>
  <c r="L294" i="7" s="1"/>
  <c r="BE294" i="7"/>
  <c r="BD294" i="7" s="1"/>
  <c r="AZ294" i="6"/>
  <c r="F294" i="7" s="1"/>
  <c r="BC294" i="6"/>
  <c r="I294" i="7" s="1"/>
  <c r="BB294" i="6"/>
  <c r="H294" i="7" s="1"/>
  <c r="BA294" i="6"/>
  <c r="G294" i="7" s="1"/>
  <c r="BE294" i="6"/>
  <c r="K294" i="7" s="1"/>
  <c r="BD294" i="6"/>
  <c r="J294" i="7" s="1"/>
  <c r="AY294" i="6"/>
  <c r="E294" i="7" s="1"/>
  <c r="AR97" i="7"/>
  <c r="AQ36" i="7"/>
  <c r="AM265" i="7"/>
  <c r="AU265" i="7"/>
  <c r="P265" i="7"/>
  <c r="J33" i="20" s="1"/>
  <c r="AJ265" i="7"/>
  <c r="AK265" i="7" s="1"/>
  <c r="T249" i="7"/>
  <c r="AY249" i="7"/>
  <c r="AQ6" i="7"/>
  <c r="BG534" i="6"/>
  <c r="M534" i="7" s="1"/>
  <c r="V232" i="7"/>
  <c r="BA232" i="7"/>
  <c r="T244" i="7"/>
  <c r="R243" i="20" s="1"/>
  <c r="Q243" i="20"/>
  <c r="AY244" i="7"/>
  <c r="BF323" i="6"/>
  <c r="L323" i="7" s="1"/>
  <c r="BG323" i="6"/>
  <c r="M323" i="7" s="1"/>
  <c r="AY323" i="6"/>
  <c r="E323" i="7" s="1"/>
  <c r="BA278" i="7"/>
  <c r="V278" i="7"/>
  <c r="BH376" i="6"/>
  <c r="N376" i="7" s="1"/>
  <c r="AH145" i="20" s="1"/>
  <c r="AW496" i="6"/>
  <c r="BH496" i="6" s="1"/>
  <c r="N496" i="7" s="1"/>
  <c r="AW524" i="6"/>
  <c r="BG524" i="6" s="1"/>
  <c r="M524" i="7" s="1"/>
  <c r="AW529" i="6"/>
  <c r="BH529" i="6" s="1"/>
  <c r="N529" i="7" s="1"/>
  <c r="AH173" i="20" s="1"/>
  <c r="AW502" i="6"/>
  <c r="BG502" i="6" s="1"/>
  <c r="M502" i="7" s="1"/>
  <c r="AW517" i="6"/>
  <c r="AY517" i="6" s="1"/>
  <c r="E517" i="7" s="1"/>
  <c r="AW543" i="6"/>
  <c r="AZ543" i="6" s="1"/>
  <c r="F543" i="7" s="1"/>
  <c r="AW515" i="6"/>
  <c r="BE515" i="7" s="1"/>
  <c r="AW539" i="6"/>
  <c r="AZ539" i="6" s="1"/>
  <c r="F539" i="7" s="1"/>
  <c r="AW523" i="6"/>
  <c r="BE523" i="6" s="1"/>
  <c r="K523" i="7" s="1"/>
  <c r="AW499" i="6"/>
  <c r="AY499" i="6" s="1"/>
  <c r="E499" i="7" s="1"/>
  <c r="AW493" i="6"/>
  <c r="BE493" i="6" s="1"/>
  <c r="K493" i="7" s="1"/>
  <c r="AW497" i="6"/>
  <c r="BF497" i="6" s="1"/>
  <c r="L497" i="7" s="1"/>
  <c r="AW521" i="6"/>
  <c r="BG521" i="6" s="1"/>
  <c r="M521" i="7" s="1"/>
  <c r="AW506" i="6"/>
  <c r="BF506" i="6" s="1"/>
  <c r="L506" i="7" s="1"/>
  <c r="AW508" i="6"/>
  <c r="BG508" i="6" s="1"/>
  <c r="M508" i="7" s="1"/>
  <c r="AW509" i="6"/>
  <c r="BB509" i="6" s="1"/>
  <c r="H509" i="7" s="1"/>
  <c r="O18" i="20" s="1"/>
  <c r="AW504" i="6"/>
  <c r="BG504" i="6" s="1"/>
  <c r="M504" i="7" s="1"/>
  <c r="AW501" i="6"/>
  <c r="BG501" i="6" s="1"/>
  <c r="M501" i="7" s="1"/>
  <c r="AW540" i="6"/>
  <c r="BG540" i="6" s="1"/>
  <c r="M540" i="7" s="1"/>
  <c r="AW520" i="6"/>
  <c r="BF520" i="6" s="1"/>
  <c r="L520" i="7" s="1"/>
  <c r="AW536" i="6"/>
  <c r="BG536" i="6" s="1"/>
  <c r="M536" i="7" s="1"/>
  <c r="AW513" i="6"/>
  <c r="BG513" i="6" s="1"/>
  <c r="M513" i="7" s="1"/>
  <c r="AW500" i="6"/>
  <c r="BG500" i="6" s="1"/>
  <c r="M500" i="7" s="1"/>
  <c r="AL186" i="7"/>
  <c r="AL199" i="7"/>
  <c r="AL202" i="7"/>
  <c r="I40" i="18"/>
  <c r="E95" i="7"/>
  <c r="L40" i="18"/>
  <c r="H95" i="7"/>
  <c r="I95" i="7"/>
  <c r="M40" i="18"/>
  <c r="N40" i="18"/>
  <c r="F95" i="7"/>
  <c r="J40" i="18"/>
  <c r="K40" i="18"/>
  <c r="G95" i="7"/>
  <c r="AF9" i="40"/>
  <c r="Y365" i="7"/>
  <c r="AH364" i="20"/>
  <c r="Y368" i="7"/>
  <c r="Y307" i="7"/>
  <c r="Y346" i="7"/>
  <c r="Y319" i="7"/>
  <c r="AH318" i="20"/>
  <c r="AV473" i="6"/>
  <c r="Z473" i="6"/>
  <c r="AV489" i="6"/>
  <c r="Z489" i="6"/>
  <c r="AV472" i="6"/>
  <c r="Z472" i="6"/>
  <c r="AV464" i="6"/>
  <c r="Z464" i="6"/>
  <c r="AW401" i="6"/>
  <c r="AR110" i="7"/>
  <c r="AY297" i="6"/>
  <c r="E297" i="7" s="1"/>
  <c r="BE297" i="7"/>
  <c r="AZ297" i="6"/>
  <c r="F297" i="7" s="1"/>
  <c r="BE297" i="6"/>
  <c r="K297" i="7" s="1"/>
  <c r="BB297" i="6"/>
  <c r="H297" i="7" s="1"/>
  <c r="BD297" i="6"/>
  <c r="J297" i="7" s="1"/>
  <c r="BA297" i="6"/>
  <c r="G297" i="7" s="1"/>
  <c r="BC297" i="6"/>
  <c r="I297" i="7" s="1"/>
  <c r="AR79" i="7"/>
  <c r="BD349" i="6"/>
  <c r="J349" i="7" s="1"/>
  <c r="BE349" i="7"/>
  <c r="BB349" i="6"/>
  <c r="H349" i="7" s="1"/>
  <c r="AZ349" i="6"/>
  <c r="F349" i="7" s="1"/>
  <c r="BE349" i="6"/>
  <c r="K349" i="7" s="1"/>
  <c r="BC349" i="6"/>
  <c r="I349" i="7" s="1"/>
  <c r="AY349" i="6"/>
  <c r="E349" i="7" s="1"/>
  <c r="BA349" i="6"/>
  <c r="G349" i="7" s="1"/>
  <c r="BA307" i="6"/>
  <c r="G307" i="7" s="1"/>
  <c r="M235" i="20" s="1"/>
  <c r="BE307" i="7"/>
  <c r="BD307" i="7" s="1"/>
  <c r="BC307" i="6"/>
  <c r="I307" i="7" s="1"/>
  <c r="Q235" i="20" s="1"/>
  <c r="BE307" i="6"/>
  <c r="K307" i="7" s="1"/>
  <c r="AB235" i="20" s="1"/>
  <c r="AY307" i="6"/>
  <c r="E307" i="7" s="1"/>
  <c r="BB307" i="6"/>
  <c r="H307" i="7" s="1"/>
  <c r="O235" i="20" s="1"/>
  <c r="AZ307" i="6"/>
  <c r="F307" i="7" s="1"/>
  <c r="K235" i="20" s="1"/>
  <c r="BD307" i="6"/>
  <c r="J307" i="7" s="1"/>
  <c r="AR75" i="7"/>
  <c r="AV478" i="6"/>
  <c r="Z478" i="6"/>
  <c r="AV471" i="6"/>
  <c r="Z471" i="6"/>
  <c r="AV436" i="6"/>
  <c r="Z436" i="6"/>
  <c r="AV484" i="6"/>
  <c r="Z484" i="6"/>
  <c r="AH371" i="20"/>
  <c r="Y372" i="7"/>
  <c r="AW381" i="6"/>
  <c r="AZ368" i="6"/>
  <c r="F368" i="7" s="1"/>
  <c r="BE368" i="7"/>
  <c r="BD368" i="7" s="1"/>
  <c r="BE368" i="6"/>
  <c r="K368" i="7" s="1"/>
  <c r="BA368" i="6"/>
  <c r="G368" i="7" s="1"/>
  <c r="AY368" i="6"/>
  <c r="E368" i="7" s="1"/>
  <c r="BC368" i="6"/>
  <c r="I368" i="7" s="1"/>
  <c r="BB368" i="6"/>
  <c r="H368" i="7" s="1"/>
  <c r="BD368" i="6"/>
  <c r="J368" i="7" s="1"/>
  <c r="AW412" i="6"/>
  <c r="AW432" i="6"/>
  <c r="AV446" i="6"/>
  <c r="Z446" i="6"/>
  <c r="AV439" i="6"/>
  <c r="Z439" i="6"/>
  <c r="AV482" i="6"/>
  <c r="Z482" i="6"/>
  <c r="AV447" i="6"/>
  <c r="Z447" i="6"/>
  <c r="BD372" i="6"/>
  <c r="J372" i="7" s="1"/>
  <c r="BE372" i="7"/>
  <c r="BB372" i="6"/>
  <c r="H372" i="7" s="1"/>
  <c r="BC372" i="6"/>
  <c r="I372" i="7" s="1"/>
  <c r="AY372" i="6"/>
  <c r="E372" i="7" s="1"/>
  <c r="BE372" i="6"/>
  <c r="K372" i="7" s="1"/>
  <c r="AZ372" i="6"/>
  <c r="F372" i="7" s="1"/>
  <c r="BA372" i="6"/>
  <c r="G372" i="7" s="1"/>
  <c r="BE348" i="7"/>
  <c r="AZ348" i="6"/>
  <c r="F348" i="7" s="1"/>
  <c r="BC348" i="6"/>
  <c r="I348" i="7" s="1"/>
  <c r="BE348" i="6"/>
  <c r="K348" i="7" s="1"/>
  <c r="BB348" i="6"/>
  <c r="H348" i="7" s="1"/>
  <c r="BA348" i="6"/>
  <c r="G348" i="7" s="1"/>
  <c r="AY348" i="6"/>
  <c r="E348" i="7" s="1"/>
  <c r="BD348" i="6"/>
  <c r="J348" i="7" s="1"/>
  <c r="AW431" i="6"/>
  <c r="AP199" i="7"/>
  <c r="AV448" i="6"/>
  <c r="Z448" i="6"/>
  <c r="AV487" i="6"/>
  <c r="Z487" i="6"/>
  <c r="AV480" i="6"/>
  <c r="Z480" i="6"/>
  <c r="AV445" i="6"/>
  <c r="Z445" i="6"/>
  <c r="Y287" i="7"/>
  <c r="AH286" i="20"/>
  <c r="AH299" i="20"/>
  <c r="Y300" i="7"/>
  <c r="AI5" i="20" s="1"/>
  <c r="AP188" i="7"/>
  <c r="AL188" i="7"/>
  <c r="AP202" i="7"/>
  <c r="AR181" i="7"/>
  <c r="AV456" i="6"/>
  <c r="Z456" i="6"/>
  <c r="AV461" i="6"/>
  <c r="Z461" i="6"/>
  <c r="AV454" i="6"/>
  <c r="Z454" i="6"/>
  <c r="AV467" i="6"/>
  <c r="Z467" i="6"/>
  <c r="BD287" i="6"/>
  <c r="J287" i="7" s="1"/>
  <c r="BB287" i="6"/>
  <c r="H287" i="7" s="1"/>
  <c r="BC287" i="6"/>
  <c r="I287" i="7" s="1"/>
  <c r="BA287" i="6"/>
  <c r="G287" i="7" s="1"/>
  <c r="BE287" i="7"/>
  <c r="AZ287" i="6"/>
  <c r="F287" i="7" s="1"/>
  <c r="BE287" i="6"/>
  <c r="K287" i="7" s="1"/>
  <c r="AY287" i="6"/>
  <c r="E287" i="7" s="1"/>
  <c r="AR80" i="7"/>
  <c r="BD300" i="6"/>
  <c r="J300" i="7" s="1"/>
  <c r="BE300" i="7"/>
  <c r="BD300" i="7" s="1"/>
  <c r="AY300" i="6"/>
  <c r="E300" i="7" s="1"/>
  <c r="I5" i="20" s="1"/>
  <c r="BC300" i="6"/>
  <c r="I300" i="7" s="1"/>
  <c r="Q5" i="20" s="1"/>
  <c r="BE300" i="6"/>
  <c r="K300" i="7" s="1"/>
  <c r="AB5" i="20" s="1"/>
  <c r="AZ300" i="6"/>
  <c r="F300" i="7" s="1"/>
  <c r="K5" i="20" s="1"/>
  <c r="BB300" i="6"/>
  <c r="H300" i="7" s="1"/>
  <c r="O5" i="20" s="1"/>
  <c r="BA300" i="6"/>
  <c r="G300" i="7" s="1"/>
  <c r="M5" i="20" s="1"/>
  <c r="AV490" i="6"/>
  <c r="Z490" i="6"/>
  <c r="AV477" i="6"/>
  <c r="Z477" i="6"/>
  <c r="AV449" i="6"/>
  <c r="Z449" i="6"/>
  <c r="AV462" i="6"/>
  <c r="Z462" i="6"/>
  <c r="AR172" i="7"/>
  <c r="Y371" i="7"/>
  <c r="AW429" i="6"/>
  <c r="AL201" i="7"/>
  <c r="Y374" i="7"/>
  <c r="AW424" i="6"/>
  <c r="AV459" i="6"/>
  <c r="Z459" i="6"/>
  <c r="AV479" i="6"/>
  <c r="Z479" i="6"/>
  <c r="AV451" i="6"/>
  <c r="Z451" i="6"/>
  <c r="AV457" i="6"/>
  <c r="Z457" i="6"/>
  <c r="AR68" i="7"/>
  <c r="AR131" i="7"/>
  <c r="BE334" i="7"/>
  <c r="BA334" i="6"/>
  <c r="G334" i="7" s="1"/>
  <c r="AY334" i="6"/>
  <c r="E334" i="7" s="1"/>
  <c r="BC334" i="6"/>
  <c r="I334" i="7" s="1"/>
  <c r="BB334" i="6"/>
  <c r="H334" i="7" s="1"/>
  <c r="AZ334" i="6"/>
  <c r="F334" i="7" s="1"/>
  <c r="BD334" i="6"/>
  <c r="J334" i="7" s="1"/>
  <c r="BE334" i="6"/>
  <c r="K334" i="7" s="1"/>
  <c r="BD371" i="6"/>
  <c r="J371" i="7" s="1"/>
  <c r="BC371" i="6"/>
  <c r="I371" i="7" s="1"/>
  <c r="BE371" i="7"/>
  <c r="AZ371" i="6"/>
  <c r="F371" i="7" s="1"/>
  <c r="BB371" i="6"/>
  <c r="H371" i="7" s="1"/>
  <c r="BA371" i="6"/>
  <c r="G371" i="7" s="1"/>
  <c r="BE371" i="6"/>
  <c r="K371" i="7" s="1"/>
  <c r="AY371" i="6"/>
  <c r="E371" i="7" s="1"/>
  <c r="BE374" i="6"/>
  <c r="K374" i="7" s="1"/>
  <c r="BA374" i="6"/>
  <c r="G374" i="7" s="1"/>
  <c r="BC374" i="6"/>
  <c r="I374" i="7" s="1"/>
  <c r="AY374" i="6"/>
  <c r="E374" i="7" s="1"/>
  <c r="BD374" i="6"/>
  <c r="J374" i="7" s="1"/>
  <c r="BB374" i="6"/>
  <c r="H374" i="7" s="1"/>
  <c r="BE374" i="7"/>
  <c r="BD374" i="7" s="1"/>
  <c r="AZ374" i="6"/>
  <c r="F374" i="7" s="1"/>
  <c r="BD357" i="6"/>
  <c r="J357" i="7" s="1"/>
  <c r="BE357" i="6"/>
  <c r="K357" i="7" s="1"/>
  <c r="BE357" i="7"/>
  <c r="BA357" i="6"/>
  <c r="G357" i="7" s="1"/>
  <c r="BB357" i="6"/>
  <c r="H357" i="7" s="1"/>
  <c r="BC357" i="6"/>
  <c r="I357" i="7" s="1"/>
  <c r="AZ357" i="6"/>
  <c r="F357" i="7" s="1"/>
  <c r="AY357" i="6"/>
  <c r="E357" i="7" s="1"/>
  <c r="AV453" i="6"/>
  <c r="Z453" i="6"/>
  <c r="AV483" i="6"/>
  <c r="Z483" i="6"/>
  <c r="AV441" i="6"/>
  <c r="Z441" i="6"/>
  <c r="Z469" i="6"/>
  <c r="AV469" i="6"/>
  <c r="AR52" i="7"/>
  <c r="AW421" i="6"/>
  <c r="BH421" i="6" s="1"/>
  <c r="N421" i="7" s="1"/>
  <c r="BD305" i="6"/>
  <c r="J305" i="7" s="1"/>
  <c r="BE305" i="7"/>
  <c r="BE305" i="6"/>
  <c r="K305" i="7" s="1"/>
  <c r="BA305" i="6"/>
  <c r="G305" i="7" s="1"/>
  <c r="BC305" i="6"/>
  <c r="I305" i="7" s="1"/>
  <c r="BB305" i="6"/>
  <c r="H305" i="7" s="1"/>
  <c r="AY305" i="6"/>
  <c r="E305" i="7" s="1"/>
  <c r="AZ305" i="6"/>
  <c r="F305" i="7" s="1"/>
  <c r="AV450" i="6"/>
  <c r="Z450" i="6"/>
  <c r="AV470" i="6"/>
  <c r="Z470" i="6"/>
  <c r="AV442" i="6"/>
  <c r="Z442" i="6"/>
  <c r="BE319" i="7"/>
  <c r="BD319" i="7" s="1"/>
  <c r="BA319" i="6"/>
  <c r="G319" i="7" s="1"/>
  <c r="BB319" i="6"/>
  <c r="H319" i="7" s="1"/>
  <c r="O259" i="20" s="1"/>
  <c r="BE319" i="6"/>
  <c r="K319" i="7" s="1"/>
  <c r="AB259" i="20" s="1"/>
  <c r="AY319" i="6"/>
  <c r="E319" i="7" s="1"/>
  <c r="I259" i="20" s="1"/>
  <c r="BC319" i="6"/>
  <c r="I319" i="7" s="1"/>
  <c r="Q259" i="20" s="1"/>
  <c r="BD319" i="6"/>
  <c r="J319" i="7" s="1"/>
  <c r="AZ319" i="6"/>
  <c r="F319" i="7" s="1"/>
  <c r="K259" i="20" s="1"/>
  <c r="AR122" i="7"/>
  <c r="AH307" i="20"/>
  <c r="Y308" i="7"/>
  <c r="BB346" i="6"/>
  <c r="H346" i="7" s="1"/>
  <c r="BC346" i="6"/>
  <c r="I346" i="7" s="1"/>
  <c r="BE346" i="7"/>
  <c r="BD346" i="7" s="1"/>
  <c r="BD346" i="6"/>
  <c r="J346" i="7" s="1"/>
  <c r="AZ346" i="6"/>
  <c r="F346" i="7" s="1"/>
  <c r="AY346" i="6"/>
  <c r="E346" i="7" s="1"/>
  <c r="BE346" i="6"/>
  <c r="K346" i="7" s="1"/>
  <c r="BA346" i="6"/>
  <c r="G346" i="7" s="1"/>
  <c r="AQ184" i="7"/>
  <c r="AV452" i="6"/>
  <c r="Z452" i="6"/>
  <c r="AV438" i="6"/>
  <c r="Z438" i="6"/>
  <c r="AV475" i="6"/>
  <c r="Z475" i="6"/>
  <c r="BE306" i="7"/>
  <c r="AY306" i="6"/>
  <c r="E306" i="7" s="1"/>
  <c r="BD306" i="6"/>
  <c r="J306" i="7" s="1"/>
  <c r="BE306" i="6"/>
  <c r="K306" i="7" s="1"/>
  <c r="BA306" i="6"/>
  <c r="G306" i="7" s="1"/>
  <c r="AZ306" i="6"/>
  <c r="F306" i="7" s="1"/>
  <c r="BB306" i="6"/>
  <c r="H306" i="7" s="1"/>
  <c r="BC306" i="6"/>
  <c r="I306" i="7" s="1"/>
  <c r="AY308" i="6"/>
  <c r="E308" i="7" s="1"/>
  <c r="BE308" i="7"/>
  <c r="BD308" i="7" s="1"/>
  <c r="BC308" i="6"/>
  <c r="I308" i="7" s="1"/>
  <c r="BB308" i="6"/>
  <c r="H308" i="7" s="1"/>
  <c r="BA308" i="6"/>
  <c r="G308" i="7" s="1"/>
  <c r="BE308" i="6"/>
  <c r="K308" i="7" s="1"/>
  <c r="BD308" i="6"/>
  <c r="J308" i="7" s="1"/>
  <c r="AZ308" i="6"/>
  <c r="F308" i="7" s="1"/>
  <c r="AR58" i="7"/>
  <c r="AP186" i="7"/>
  <c r="Y332" i="7"/>
  <c r="AI158" i="20" s="1"/>
  <c r="AQ175" i="7"/>
  <c r="AW423" i="6"/>
  <c r="BH423" i="6" s="1"/>
  <c r="N423" i="7" s="1"/>
  <c r="AQ135" i="7"/>
  <c r="Z466" i="6"/>
  <c r="AV466" i="6"/>
  <c r="Z460" i="6"/>
  <c r="AV460" i="6"/>
  <c r="AV458" i="6"/>
  <c r="Z458" i="6"/>
  <c r="AR56" i="7"/>
  <c r="Y309" i="7"/>
  <c r="AR59" i="7"/>
  <c r="AQ143" i="7"/>
  <c r="AH337" i="20"/>
  <c r="Y338" i="7"/>
  <c r="BC324" i="6"/>
  <c r="I324" i="7" s="1"/>
  <c r="Q250" i="20" s="1"/>
  <c r="AZ324" i="6"/>
  <c r="F324" i="7" s="1"/>
  <c r="K250" i="20" s="1"/>
  <c r="BB324" i="6"/>
  <c r="H324" i="7" s="1"/>
  <c r="O250" i="20" s="1"/>
  <c r="BA324" i="6"/>
  <c r="G324" i="7" s="1"/>
  <c r="BE324" i="7"/>
  <c r="BD324" i="7" s="1"/>
  <c r="BD324" i="6"/>
  <c r="J324" i="7" s="1"/>
  <c r="BE324" i="6"/>
  <c r="K324" i="7" s="1"/>
  <c r="AY324" i="6"/>
  <c r="E324" i="7" s="1"/>
  <c r="I141" i="20" s="1"/>
  <c r="AW427" i="6"/>
  <c r="BH427" i="6" s="1"/>
  <c r="N427" i="7" s="1"/>
  <c r="AH119" i="20" s="1"/>
  <c r="BD365" i="6"/>
  <c r="J365" i="7" s="1"/>
  <c r="BB365" i="6"/>
  <c r="H365" i="7" s="1"/>
  <c r="BA365" i="6"/>
  <c r="G365" i="7" s="1"/>
  <c r="AZ365" i="6"/>
  <c r="F365" i="7" s="1"/>
  <c r="BE365" i="7"/>
  <c r="BE365" i="6"/>
  <c r="K365" i="7" s="1"/>
  <c r="BC365" i="6"/>
  <c r="I365" i="7" s="1"/>
  <c r="AY365" i="6"/>
  <c r="E365" i="7" s="1"/>
  <c r="I39" i="20" s="1"/>
  <c r="BB344" i="6"/>
  <c r="H344" i="7" s="1"/>
  <c r="BE344" i="6"/>
  <c r="K344" i="7" s="1"/>
  <c r="AZ344" i="6"/>
  <c r="F344" i="7" s="1"/>
  <c r="BC344" i="6"/>
  <c r="I344" i="7" s="1"/>
  <c r="BE344" i="7"/>
  <c r="BD344" i="6"/>
  <c r="J344" i="7" s="1"/>
  <c r="AY344" i="6"/>
  <c r="E344" i="7" s="1"/>
  <c r="BA344" i="6"/>
  <c r="G344" i="7" s="1"/>
  <c r="AQ159" i="7"/>
  <c r="AQ165" i="7"/>
  <c r="AV444" i="6"/>
  <c r="Z444" i="6"/>
  <c r="AV440" i="6"/>
  <c r="Z440" i="6"/>
  <c r="AV486" i="6"/>
  <c r="Z486" i="6"/>
  <c r="AH329" i="20"/>
  <c r="Y330" i="7"/>
  <c r="AW389" i="6"/>
  <c r="AR87" i="7"/>
  <c r="AQ117" i="7"/>
  <c r="BD309" i="6"/>
  <c r="J309" i="7" s="1"/>
  <c r="BB309" i="6"/>
  <c r="H309" i="7" s="1"/>
  <c r="BE309" i="6"/>
  <c r="K309" i="7" s="1"/>
  <c r="BE309" i="7"/>
  <c r="BC309" i="6"/>
  <c r="I309" i="7" s="1"/>
  <c r="Q216" i="20" s="1"/>
  <c r="AZ309" i="6"/>
  <c r="F309" i="7" s="1"/>
  <c r="K216" i="20" s="1"/>
  <c r="AY309" i="6"/>
  <c r="E309" i="7" s="1"/>
  <c r="BA309" i="6"/>
  <c r="G309" i="7" s="1"/>
  <c r="AR96" i="7"/>
  <c r="AZ338" i="6"/>
  <c r="F338" i="7" s="1"/>
  <c r="BB338" i="6"/>
  <c r="H338" i="7" s="1"/>
  <c r="BA338" i="6"/>
  <c r="G338" i="7" s="1"/>
  <c r="BE338" i="7"/>
  <c r="BD338" i="7" s="1"/>
  <c r="BE338" i="6"/>
  <c r="K338" i="7" s="1"/>
  <c r="BD338" i="6"/>
  <c r="J338" i="7" s="1"/>
  <c r="BC338" i="6"/>
  <c r="I338" i="7" s="1"/>
  <c r="AY338" i="6"/>
  <c r="E338" i="7" s="1"/>
  <c r="AW399" i="6"/>
  <c r="AV488" i="6"/>
  <c r="Z488" i="6"/>
  <c r="Z476" i="6"/>
  <c r="AV476" i="6"/>
  <c r="Z465" i="6"/>
  <c r="AV465" i="6"/>
  <c r="BC330" i="6"/>
  <c r="I330" i="7" s="1"/>
  <c r="Q169" i="20" s="1"/>
  <c r="BD330" i="6"/>
  <c r="J330" i="7" s="1"/>
  <c r="BB330" i="6"/>
  <c r="H330" i="7" s="1"/>
  <c r="O169" i="20" s="1"/>
  <c r="BA330" i="6"/>
  <c r="G330" i="7" s="1"/>
  <c r="M169" i="20" s="1"/>
  <c r="BE330" i="7"/>
  <c r="BD330" i="7" s="1"/>
  <c r="AY330" i="6"/>
  <c r="E330" i="7" s="1"/>
  <c r="I265" i="20" s="1"/>
  <c r="BE330" i="6"/>
  <c r="K330" i="7" s="1"/>
  <c r="AB169" i="20" s="1"/>
  <c r="AZ330" i="6"/>
  <c r="F330" i="7" s="1"/>
  <c r="K169" i="20" s="1"/>
  <c r="AW434" i="6"/>
  <c r="AZ286" i="6"/>
  <c r="F286" i="7" s="1"/>
  <c r="AY286" i="6"/>
  <c r="E286" i="7" s="1"/>
  <c r="BE286" i="6"/>
  <c r="K286" i="7" s="1"/>
  <c r="BC286" i="6"/>
  <c r="I286" i="7" s="1"/>
  <c r="BB286" i="6"/>
  <c r="H286" i="7" s="1"/>
  <c r="BA286" i="6"/>
  <c r="G286" i="7" s="1"/>
  <c r="BD286" i="6"/>
  <c r="J286" i="7" s="1"/>
  <c r="BE286" i="7"/>
  <c r="AW404" i="6"/>
  <c r="BH404" i="6" s="1"/>
  <c r="N404" i="7" s="1"/>
  <c r="AH331" i="20" s="1"/>
  <c r="BD292" i="6"/>
  <c r="J292" i="7" s="1"/>
  <c r="BC292" i="6"/>
  <c r="I292" i="7" s="1"/>
  <c r="AZ292" i="6"/>
  <c r="F292" i="7" s="1"/>
  <c r="AY292" i="6"/>
  <c r="E292" i="7" s="1"/>
  <c r="BE292" i="6"/>
  <c r="K292" i="7" s="1"/>
  <c r="BB292" i="6"/>
  <c r="H292" i="7" s="1"/>
  <c r="BE292" i="7"/>
  <c r="BA292" i="6"/>
  <c r="G292" i="7" s="1"/>
  <c r="AV468" i="6"/>
  <c r="Z468" i="6"/>
  <c r="AV455" i="6"/>
  <c r="Z455" i="6"/>
  <c r="AV481" i="6"/>
  <c r="Z481" i="6"/>
  <c r="AQ142" i="7"/>
  <c r="BD288" i="6"/>
  <c r="J288" i="7" s="1"/>
  <c r="BE288" i="7"/>
  <c r="BC288" i="6"/>
  <c r="I288" i="7" s="1"/>
  <c r="BB288" i="6"/>
  <c r="H288" i="7" s="1"/>
  <c r="BA288" i="6"/>
  <c r="G288" i="7" s="1"/>
  <c r="AZ288" i="6"/>
  <c r="F288" i="7" s="1"/>
  <c r="BE288" i="6"/>
  <c r="K288" i="7" s="1"/>
  <c r="AY288" i="6"/>
  <c r="E288" i="7" s="1"/>
  <c r="I112" i="20" s="1"/>
  <c r="AR130" i="7"/>
  <c r="BE331" i="7"/>
  <c r="AY331" i="6"/>
  <c r="E331" i="7" s="1"/>
  <c r="BC331" i="6"/>
  <c r="I331" i="7" s="1"/>
  <c r="BA331" i="6"/>
  <c r="G331" i="7" s="1"/>
  <c r="M262" i="20" s="1"/>
  <c r="BE331" i="6"/>
  <c r="K331" i="7" s="1"/>
  <c r="AB262" i="20" s="1"/>
  <c r="BB331" i="6"/>
  <c r="H331" i="7" s="1"/>
  <c r="BD331" i="6"/>
  <c r="J331" i="7" s="1"/>
  <c r="AZ331" i="6"/>
  <c r="F331" i="7" s="1"/>
  <c r="Y359" i="7"/>
  <c r="AH358" i="20"/>
  <c r="AW402" i="6"/>
  <c r="BE343" i="7"/>
  <c r="AZ343" i="6"/>
  <c r="F343" i="7" s="1"/>
  <c r="BA343" i="6"/>
  <c r="G343" i="7" s="1"/>
  <c r="BC343" i="6"/>
  <c r="I343" i="7" s="1"/>
  <c r="BB343" i="6"/>
  <c r="H343" i="7" s="1"/>
  <c r="BD343" i="6"/>
  <c r="J343" i="7" s="1"/>
  <c r="AY343" i="6"/>
  <c r="E343" i="7" s="1"/>
  <c r="BE343" i="6"/>
  <c r="K343" i="7" s="1"/>
  <c r="BE353" i="7"/>
  <c r="BB353" i="6"/>
  <c r="H353" i="7" s="1"/>
  <c r="BE353" i="6"/>
  <c r="K353" i="7" s="1"/>
  <c r="BA353" i="6"/>
  <c r="G353" i="7" s="1"/>
  <c r="AZ353" i="6"/>
  <c r="F353" i="7" s="1"/>
  <c r="BC353" i="6"/>
  <c r="I353" i="7" s="1"/>
  <c r="BD353" i="6"/>
  <c r="J353" i="7" s="1"/>
  <c r="AY353" i="6"/>
  <c r="E353" i="7" s="1"/>
  <c r="AW428" i="6"/>
  <c r="BH428" i="6" s="1"/>
  <c r="N428" i="7" s="1"/>
  <c r="AV485" i="6"/>
  <c r="Z485" i="6"/>
  <c r="AV463" i="6"/>
  <c r="Z463" i="6"/>
  <c r="AV437" i="6"/>
  <c r="Z437" i="6"/>
  <c r="AW386" i="6"/>
  <c r="AY359" i="6"/>
  <c r="E359" i="7" s="1"/>
  <c r="BD359" i="6"/>
  <c r="J359" i="7" s="1"/>
  <c r="AZ359" i="6"/>
  <c r="F359" i="7" s="1"/>
  <c r="BE359" i="6"/>
  <c r="K359" i="7" s="1"/>
  <c r="BA359" i="6"/>
  <c r="G359" i="7" s="1"/>
  <c r="BB359" i="6"/>
  <c r="H359" i="7" s="1"/>
  <c r="BE359" i="7"/>
  <c r="BD359" i="7" s="1"/>
  <c r="BC359" i="6"/>
  <c r="I359" i="7" s="1"/>
  <c r="AQ167" i="7"/>
  <c r="BC325" i="6"/>
  <c r="I325" i="7" s="1"/>
  <c r="BE325" i="6"/>
  <c r="K325" i="7" s="1"/>
  <c r="BB325" i="6"/>
  <c r="H325" i="7" s="1"/>
  <c r="BE325" i="7"/>
  <c r="BA325" i="6"/>
  <c r="G325" i="7" s="1"/>
  <c r="AZ325" i="6"/>
  <c r="F325" i="7" s="1"/>
  <c r="BD325" i="6"/>
  <c r="J325" i="7" s="1"/>
  <c r="AY325" i="6"/>
  <c r="E325" i="7" s="1"/>
  <c r="AW414" i="6"/>
  <c r="AR151" i="7"/>
  <c r="AV491" i="6"/>
  <c r="Z491" i="6"/>
  <c r="AV443" i="6"/>
  <c r="Z443" i="6"/>
  <c r="AV474" i="6"/>
  <c r="Z474" i="6"/>
  <c r="AV435" i="6"/>
  <c r="Z435" i="6"/>
  <c r="AW426" i="6"/>
  <c r="BH426" i="6" s="1"/>
  <c r="N426" i="7" s="1"/>
  <c r="AH200" i="20" s="1"/>
  <c r="BA362" i="6"/>
  <c r="G362" i="7" s="1"/>
  <c r="BE362" i="6"/>
  <c r="K362" i="7" s="1"/>
  <c r="AY362" i="6"/>
  <c r="E362" i="7" s="1"/>
  <c r="BD362" i="6"/>
  <c r="J362" i="7" s="1"/>
  <c r="BC362" i="6"/>
  <c r="I362" i="7" s="1"/>
  <c r="BB362" i="6"/>
  <c r="H362" i="7" s="1"/>
  <c r="AZ362" i="6"/>
  <c r="F362" i="7" s="1"/>
  <c r="BE362" i="7"/>
  <c r="AW394" i="6"/>
  <c r="BE516" i="6"/>
  <c r="K516" i="7" s="1"/>
  <c r="AZ516" i="6"/>
  <c r="F516" i="7" s="1"/>
  <c r="BE534" i="6"/>
  <c r="K534" i="7" s="1"/>
  <c r="BB534" i="6"/>
  <c r="H534" i="7" s="1"/>
  <c r="AZ534" i="6"/>
  <c r="F534" i="7" s="1"/>
  <c r="BA534" i="6"/>
  <c r="G534" i="7" s="1"/>
  <c r="AY534" i="6"/>
  <c r="E534" i="7" s="1"/>
  <c r="BE534" i="7"/>
  <c r="BC534" i="6"/>
  <c r="I534" i="7" s="1"/>
  <c r="BD534" i="6"/>
  <c r="J534" i="7" s="1"/>
  <c r="BA527" i="6"/>
  <c r="G527" i="7" s="1"/>
  <c r="BE527" i="7"/>
  <c r="AY510" i="6"/>
  <c r="E510" i="7" s="1"/>
  <c r="AZ510" i="6"/>
  <c r="F510" i="7" s="1"/>
  <c r="AY538" i="6"/>
  <c r="E538" i="7" s="1"/>
  <c r="I236" i="20" s="1"/>
  <c r="BE538" i="7"/>
  <c r="BC538" i="6"/>
  <c r="I538" i="7" s="1"/>
  <c r="Q236" i="20" s="1"/>
  <c r="AZ538" i="6"/>
  <c r="F538" i="7" s="1"/>
  <c r="K236" i="20" s="1"/>
  <c r="BD538" i="6"/>
  <c r="J538" i="7" s="1"/>
  <c r="BB538" i="6"/>
  <c r="H538" i="7" s="1"/>
  <c r="O236" i="20" s="1"/>
  <c r="BE538" i="6"/>
  <c r="K538" i="7" s="1"/>
  <c r="AB236" i="20" s="1"/>
  <c r="BA538" i="6"/>
  <c r="G538" i="7" s="1"/>
  <c r="M236" i="20" s="1"/>
  <c r="BA535" i="6"/>
  <c r="G535" i="7" s="1"/>
  <c r="BE535" i="7"/>
  <c r="AR54" i="7"/>
  <c r="AQ148" i="7"/>
  <c r="AQ70" i="7"/>
  <c r="AQ65" i="7"/>
  <c r="F160" i="20" s="1"/>
  <c r="AQ66" i="7"/>
  <c r="AQ34" i="7"/>
  <c r="AQ86" i="7"/>
  <c r="AQ144" i="7"/>
  <c r="AQ94" i="7"/>
  <c r="AQ77" i="7"/>
  <c r="AR62" i="7"/>
  <c r="AQ140" i="7"/>
  <c r="AR39" i="7"/>
  <c r="AQ121" i="7"/>
  <c r="AR138" i="7"/>
  <c r="AQ27" i="7"/>
  <c r="AQ53" i="7"/>
  <c r="AQ129" i="7"/>
  <c r="AR83" i="7"/>
  <c r="AR93" i="7"/>
  <c r="AH238" i="5"/>
  <c r="AH460" i="5"/>
  <c r="AH136" i="5"/>
  <c r="AH211" i="5"/>
  <c r="AH517" i="5"/>
  <c r="AH311" i="5"/>
  <c r="AH402" i="5"/>
  <c r="AH28" i="5"/>
  <c r="AH75" i="5"/>
  <c r="BB522" i="6" l="1"/>
  <c r="H522" i="7" s="1"/>
  <c r="BA522" i="6"/>
  <c r="G522" i="7" s="1"/>
  <c r="AZ522" i="6"/>
  <c r="F522" i="7" s="1"/>
  <c r="BE522" i="7"/>
  <c r="BD522" i="6"/>
  <c r="J522" i="7" s="1"/>
  <c r="BC522" i="6"/>
  <c r="I522" i="7" s="1"/>
  <c r="BE522" i="6"/>
  <c r="K522" i="7" s="1"/>
  <c r="AY522" i="6"/>
  <c r="E522" i="7" s="1"/>
  <c r="AY527" i="6"/>
  <c r="E527" i="7" s="1"/>
  <c r="BB527" i="6"/>
  <c r="H527" i="7" s="1"/>
  <c r="BE527" i="6"/>
  <c r="K527" i="7" s="1"/>
  <c r="BE528" i="7"/>
  <c r="BG528" i="6"/>
  <c r="M528" i="7" s="1"/>
  <c r="AY528" i="6"/>
  <c r="E528" i="7" s="1"/>
  <c r="BG522" i="6"/>
  <c r="M522" i="7" s="1"/>
  <c r="X522" i="7" s="1"/>
  <c r="AZ527" i="6"/>
  <c r="F527" i="7" s="1"/>
  <c r="AV527" i="7" s="1"/>
  <c r="BC527" i="6"/>
  <c r="I527" i="7" s="1"/>
  <c r="BD527" i="6"/>
  <c r="J527" i="7" s="1"/>
  <c r="BG518" i="6"/>
  <c r="M518" i="7" s="1"/>
  <c r="AY518" i="6"/>
  <c r="E518" i="7" s="1"/>
  <c r="BE510" i="6"/>
  <c r="K510" i="7" s="1"/>
  <c r="BD516" i="6"/>
  <c r="J516" i="7" s="1"/>
  <c r="BA516" i="6"/>
  <c r="G516" i="7" s="1"/>
  <c r="BD518" i="6"/>
  <c r="J518" i="7" s="1"/>
  <c r="U518" i="7" s="1"/>
  <c r="BG516" i="6"/>
  <c r="M516" i="7" s="1"/>
  <c r="X516" i="7" s="1"/>
  <c r="BD535" i="6"/>
  <c r="J535" i="7" s="1"/>
  <c r="BC518" i="6"/>
  <c r="I518" i="7" s="1"/>
  <c r="Q145" i="20" s="1"/>
  <c r="BE516" i="7"/>
  <c r="BB535" i="6"/>
  <c r="H535" i="7" s="1"/>
  <c r="BE518" i="7"/>
  <c r="BC516" i="6"/>
  <c r="I516" i="7" s="1"/>
  <c r="AZ535" i="6"/>
  <c r="F535" i="7" s="1"/>
  <c r="Q535" i="7" s="1"/>
  <c r="BA518" i="6"/>
  <c r="G518" i="7" s="1"/>
  <c r="R518" i="7" s="1"/>
  <c r="N145" i="20" s="1"/>
  <c r="BF518" i="6"/>
  <c r="L518" i="7" s="1"/>
  <c r="BB518" i="6"/>
  <c r="H518" i="7" s="1"/>
  <c r="BC510" i="6"/>
  <c r="I510" i="7" s="1"/>
  <c r="Q509" i="20" s="1"/>
  <c r="BE526" i="6"/>
  <c r="K526" i="7" s="1"/>
  <c r="AB8" i="20" s="1"/>
  <c r="AZ518" i="6"/>
  <c r="F518" i="7" s="1"/>
  <c r="K145" i="20" s="1"/>
  <c r="BB510" i="6"/>
  <c r="H510" i="7" s="1"/>
  <c r="BD510" i="6"/>
  <c r="J510" i="7" s="1"/>
  <c r="Z509" i="20" s="1"/>
  <c r="BE518" i="6"/>
  <c r="K518" i="7" s="1"/>
  <c r="V518" i="7" s="1"/>
  <c r="AC145" i="20" s="1"/>
  <c r="BE510" i="7"/>
  <c r="BD510" i="7" s="1"/>
  <c r="AY516" i="6"/>
  <c r="E516" i="7" s="1"/>
  <c r="BG510" i="6"/>
  <c r="M510" i="7" s="1"/>
  <c r="BC535" i="6"/>
  <c r="I535" i="7" s="1"/>
  <c r="BE535" i="6"/>
  <c r="K535" i="7" s="1"/>
  <c r="AY535" i="6"/>
  <c r="E535" i="7" s="1"/>
  <c r="BA510" i="6"/>
  <c r="G510" i="7" s="1"/>
  <c r="BB516" i="6"/>
  <c r="H516" i="7" s="1"/>
  <c r="Q16" i="40" s="1"/>
  <c r="V206" i="20"/>
  <c r="BF532" i="6"/>
  <c r="L532" i="7" s="1"/>
  <c r="W532" i="7" s="1"/>
  <c r="BG532" i="6"/>
  <c r="M532" i="7" s="1"/>
  <c r="AZ532" i="6"/>
  <c r="F532" i="7" s="1"/>
  <c r="BB532" i="6"/>
  <c r="H532" i="7" s="1"/>
  <c r="BE532" i="7"/>
  <c r="BC532" i="6"/>
  <c r="I532" i="7" s="1"/>
  <c r="BA532" i="6"/>
  <c r="G532" i="7" s="1"/>
  <c r="BE532" i="6"/>
  <c r="K532" i="7" s="1"/>
  <c r="BD532" i="6"/>
  <c r="J532" i="7" s="1"/>
  <c r="AY532" i="6"/>
  <c r="E532" i="7" s="1"/>
  <c r="BB528" i="6"/>
  <c r="H528" i="7" s="1"/>
  <c r="BA528" i="6"/>
  <c r="G528" i="7" s="1"/>
  <c r="BD495" i="6"/>
  <c r="J495" i="7" s="1"/>
  <c r="U495" i="7" s="1"/>
  <c r="BB415" i="6"/>
  <c r="H415" i="7" s="1"/>
  <c r="S415" i="7" s="1"/>
  <c r="BF528" i="6"/>
  <c r="L528" i="7" s="1"/>
  <c r="AZ528" i="6"/>
  <c r="F528" i="7" s="1"/>
  <c r="BE528" i="6"/>
  <c r="K528" i="7" s="1"/>
  <c r="AB527" i="20" s="1"/>
  <c r="BD528" i="6"/>
  <c r="J528" i="7" s="1"/>
  <c r="Z527" i="20" s="1"/>
  <c r="BC528" i="6"/>
  <c r="I528" i="7" s="1"/>
  <c r="BE542" i="7"/>
  <c r="BC542" i="6"/>
  <c r="I542" i="7" s="1"/>
  <c r="O344" i="20"/>
  <c r="V172" i="20"/>
  <c r="BH498" i="6"/>
  <c r="N498" i="7" s="1"/>
  <c r="AH254" i="20" s="1"/>
  <c r="AX376" i="7"/>
  <c r="V165" i="20"/>
  <c r="AZ540" i="6"/>
  <c r="F540" i="7" s="1"/>
  <c r="K83" i="20" s="1"/>
  <c r="BF498" i="6"/>
  <c r="L498" i="7" s="1"/>
  <c r="W498" i="7" s="1"/>
  <c r="V190" i="20"/>
  <c r="AY415" i="6"/>
  <c r="E415" i="7" s="1"/>
  <c r="P415" i="7" s="1"/>
  <c r="U334" i="20"/>
  <c r="BE415" i="6"/>
  <c r="K415" i="7" s="1"/>
  <c r="V415" i="7" s="1"/>
  <c r="BC415" i="6"/>
  <c r="I415" i="7" s="1"/>
  <c r="T415" i="7" s="1"/>
  <c r="U315" i="20"/>
  <c r="U324" i="20"/>
  <c r="U299" i="20"/>
  <c r="BD498" i="6"/>
  <c r="J498" i="7" s="1"/>
  <c r="AZ415" i="6"/>
  <c r="F415" i="7" s="1"/>
  <c r="Q415" i="7" s="1"/>
  <c r="BE415" i="7"/>
  <c r="BC498" i="6"/>
  <c r="I498" i="7" s="1"/>
  <c r="Q90" i="20" s="1"/>
  <c r="BB498" i="6"/>
  <c r="H498" i="7" s="1"/>
  <c r="O90" i="20" s="1"/>
  <c r="BE498" i="6"/>
  <c r="K498" i="7" s="1"/>
  <c r="AB254" i="20" s="1"/>
  <c r="BA415" i="6"/>
  <c r="G415" i="7" s="1"/>
  <c r="AZ498" i="6"/>
  <c r="F498" i="7" s="1"/>
  <c r="K90" i="20" s="1"/>
  <c r="BE498" i="7"/>
  <c r="BA498" i="6"/>
  <c r="G498" i="7" s="1"/>
  <c r="M90" i="20" s="1"/>
  <c r="BG498" i="6"/>
  <c r="M498" i="7" s="1"/>
  <c r="X498" i="7" s="1"/>
  <c r="U356" i="20"/>
  <c r="U370" i="20"/>
  <c r="U301" i="20"/>
  <c r="AE252" i="20"/>
  <c r="AG222" i="20"/>
  <c r="AE215" i="20"/>
  <c r="AE227" i="20"/>
  <c r="AE259" i="20"/>
  <c r="AG245" i="20"/>
  <c r="AG242" i="20"/>
  <c r="AE282" i="20"/>
  <c r="AE239" i="20"/>
  <c r="AG271" i="20"/>
  <c r="AG227" i="20"/>
  <c r="AG243" i="20"/>
  <c r="AG236" i="20"/>
  <c r="AE217" i="20"/>
  <c r="AE224" i="20"/>
  <c r="AG244" i="20"/>
  <c r="AE221" i="20"/>
  <c r="AE253" i="20"/>
  <c r="AE228" i="20"/>
  <c r="AE261" i="20"/>
  <c r="AE248" i="20"/>
  <c r="AG254" i="20"/>
  <c r="AE213" i="20"/>
  <c r="AE246" i="20"/>
  <c r="AE235" i="20"/>
  <c r="AE242" i="20"/>
  <c r="U533" i="20"/>
  <c r="U333" i="20"/>
  <c r="AE262" i="20"/>
  <c r="AE231" i="20"/>
  <c r="AG238" i="20"/>
  <c r="AE271" i="20"/>
  <c r="AG277" i="20"/>
  <c r="AG272" i="20"/>
  <c r="AG221" i="20"/>
  <c r="AG251" i="20"/>
  <c r="AE238" i="20"/>
  <c r="U291" i="20"/>
  <c r="U305" i="20"/>
  <c r="U374" i="20"/>
  <c r="U344" i="20"/>
  <c r="AE267" i="20"/>
  <c r="AE268" i="20"/>
  <c r="AG266" i="20"/>
  <c r="AG270" i="20"/>
  <c r="AG234" i="20"/>
  <c r="AE245" i="20"/>
  <c r="AG273" i="20"/>
  <c r="AG257" i="20"/>
  <c r="AE226" i="20"/>
  <c r="AE214" i="20"/>
  <c r="AG214" i="20"/>
  <c r="AE279" i="20"/>
  <c r="AG259" i="20"/>
  <c r="AE216" i="20"/>
  <c r="AE247" i="20"/>
  <c r="AG276" i="20"/>
  <c r="AE241" i="20"/>
  <c r="AG241" i="20"/>
  <c r="AE225" i="20"/>
  <c r="AE266" i="20"/>
  <c r="AE243" i="20"/>
  <c r="AG250" i="20"/>
  <c r="AE281" i="20"/>
  <c r="AG225" i="20"/>
  <c r="AG281" i="20"/>
  <c r="AG284" i="20"/>
  <c r="AE273" i="20"/>
  <c r="AE240" i="20"/>
  <c r="AE220" i="20"/>
  <c r="U358" i="20"/>
  <c r="AG267" i="20"/>
  <c r="AG223" i="20"/>
  <c r="AG239" i="20"/>
  <c r="AE269" i="20"/>
  <c r="AG269" i="20"/>
  <c r="AE212" i="20"/>
  <c r="AE254" i="20"/>
  <c r="AE260" i="20"/>
  <c r="AG218" i="20"/>
  <c r="AE270" i="20"/>
  <c r="V270" i="20" s="1"/>
  <c r="AE256" i="20"/>
  <c r="AG247" i="20"/>
  <c r="AG220" i="20"/>
  <c r="AG264" i="20"/>
  <c r="AG230" i="20"/>
  <c r="AG256" i="20"/>
  <c r="AE257" i="20"/>
  <c r="AG217" i="20"/>
  <c r="AE255" i="20"/>
  <c r="AE284" i="20"/>
  <c r="AG213" i="20"/>
  <c r="AG260" i="20"/>
  <c r="AG248" i="20"/>
  <c r="AG252" i="20"/>
  <c r="AE218" i="20"/>
  <c r="AE223" i="20"/>
  <c r="AG229" i="20"/>
  <c r="AE236" i="20"/>
  <c r="AG233" i="20"/>
  <c r="AE230" i="20"/>
  <c r="AE233" i="20"/>
  <c r="AG232" i="20"/>
  <c r="U342" i="20"/>
  <c r="U293" i="20"/>
  <c r="AE275" i="20"/>
  <c r="AE283" i="20"/>
  <c r="AG268" i="20"/>
  <c r="AG258" i="20"/>
  <c r="AE249" i="20"/>
  <c r="AG235" i="20"/>
  <c r="U306" i="20"/>
  <c r="AG226" i="20"/>
  <c r="AE229" i="20"/>
  <c r="AG278" i="20"/>
  <c r="AE277" i="20"/>
  <c r="AG216" i="20"/>
  <c r="AG280" i="20"/>
  <c r="AG253" i="20"/>
  <c r="AG224" i="20"/>
  <c r="AE280" i="20"/>
  <c r="AE272" i="20"/>
  <c r="AG249" i="20"/>
  <c r="AG275" i="20"/>
  <c r="AG262" i="20"/>
  <c r="U327" i="20"/>
  <c r="AG283" i="20"/>
  <c r="AG231" i="20"/>
  <c r="AE265" i="20"/>
  <c r="AG215" i="20"/>
  <c r="AE278" i="20"/>
  <c r="AG279" i="20"/>
  <c r="AE250" i="20"/>
  <c r="AE251" i="20"/>
  <c r="U343" i="20"/>
  <c r="U347" i="20"/>
  <c r="AG282" i="20"/>
  <c r="AE264" i="20"/>
  <c r="AG261" i="20"/>
  <c r="AE222" i="20"/>
  <c r="AE234" i="20"/>
  <c r="AG255" i="20"/>
  <c r="AG246" i="20"/>
  <c r="AE258" i="20"/>
  <c r="AG240" i="20"/>
  <c r="AE263" i="20"/>
  <c r="U292" i="20"/>
  <c r="U332" i="20"/>
  <c r="AG212" i="20"/>
  <c r="AE244" i="20"/>
  <c r="AE274" i="20"/>
  <c r="AG274" i="20"/>
  <c r="AE232" i="20"/>
  <c r="AE276" i="20"/>
  <c r="AG228" i="20"/>
  <c r="AG263" i="20"/>
  <c r="X346" i="7"/>
  <c r="AF345" i="20"/>
  <c r="BC346" i="7"/>
  <c r="X311" i="7"/>
  <c r="AF310" i="20"/>
  <c r="BC311" i="7"/>
  <c r="X363" i="7"/>
  <c r="AF362" i="20"/>
  <c r="BC363" i="7"/>
  <c r="W286" i="7"/>
  <c r="AD285" i="20"/>
  <c r="BB286" i="7"/>
  <c r="X368" i="7"/>
  <c r="AF367" i="20"/>
  <c r="BC368" i="7"/>
  <c r="X354" i="7"/>
  <c r="AF353" i="20"/>
  <c r="BC354" i="7"/>
  <c r="X317" i="7"/>
  <c r="AF316" i="20"/>
  <c r="BC317" i="7"/>
  <c r="W325" i="7"/>
  <c r="AD324" i="20"/>
  <c r="BB325" i="7"/>
  <c r="U285" i="20"/>
  <c r="W307" i="7"/>
  <c r="AD306" i="20"/>
  <c r="BB307" i="7"/>
  <c r="U359" i="20"/>
  <c r="X328" i="7"/>
  <c r="AF327" i="20"/>
  <c r="BC328" i="7"/>
  <c r="W298" i="7"/>
  <c r="AD297" i="20"/>
  <c r="BB298" i="7"/>
  <c r="X310" i="7"/>
  <c r="AF309" i="20"/>
  <c r="BC310" i="7"/>
  <c r="W301" i="7"/>
  <c r="AD300" i="20"/>
  <c r="BB301" i="7"/>
  <c r="U320" i="20"/>
  <c r="W363" i="7"/>
  <c r="AD362" i="20"/>
  <c r="BB363" i="7"/>
  <c r="W327" i="7"/>
  <c r="AD326" i="20"/>
  <c r="BB327" i="7"/>
  <c r="X286" i="7"/>
  <c r="AF285" i="20"/>
  <c r="BC286" i="7"/>
  <c r="W297" i="7"/>
  <c r="AD296" i="20"/>
  <c r="BB297" i="7"/>
  <c r="W333" i="7"/>
  <c r="AD332" i="20"/>
  <c r="BB333" i="7"/>
  <c r="X348" i="7"/>
  <c r="AF347" i="20"/>
  <c r="BC348" i="7"/>
  <c r="X325" i="7"/>
  <c r="AF324" i="20"/>
  <c r="BC325" i="7"/>
  <c r="X306" i="7"/>
  <c r="AF305" i="20"/>
  <c r="BC306" i="7"/>
  <c r="U369" i="20"/>
  <c r="W357" i="7"/>
  <c r="AD356" i="20"/>
  <c r="BB357" i="7"/>
  <c r="U295" i="20"/>
  <c r="V40" i="20"/>
  <c r="U307" i="20"/>
  <c r="U367" i="20"/>
  <c r="X536" i="7"/>
  <c r="AF535" i="20"/>
  <c r="U349" i="20"/>
  <c r="X307" i="7"/>
  <c r="AF306" i="20"/>
  <c r="BC307" i="7"/>
  <c r="W328" i="7"/>
  <c r="AD327" i="20"/>
  <c r="BB328" i="7"/>
  <c r="W310" i="7"/>
  <c r="AD309" i="20"/>
  <c r="BB310" i="7"/>
  <c r="X301" i="7"/>
  <c r="AF300" i="20"/>
  <c r="BC301" i="7"/>
  <c r="W538" i="7"/>
  <c r="AD537" i="20"/>
  <c r="BB538" i="7"/>
  <c r="W365" i="7"/>
  <c r="AD364" i="20"/>
  <c r="BB365" i="7"/>
  <c r="X327" i="7"/>
  <c r="AF326" i="20"/>
  <c r="BC327" i="7"/>
  <c r="U340" i="20"/>
  <c r="U288" i="20"/>
  <c r="U363" i="20"/>
  <c r="X297" i="7"/>
  <c r="AF296" i="20"/>
  <c r="BC297" i="7"/>
  <c r="U341" i="20"/>
  <c r="W326" i="7"/>
  <c r="AD325" i="20"/>
  <c r="BB326" i="7"/>
  <c r="X356" i="7"/>
  <c r="BC356" i="7"/>
  <c r="AF355" i="20"/>
  <c r="W348" i="7"/>
  <c r="BB348" i="7"/>
  <c r="AD347" i="20"/>
  <c r="U350" i="20"/>
  <c r="W306" i="7"/>
  <c r="AD305" i="20"/>
  <c r="BB306" i="7"/>
  <c r="W370" i="7"/>
  <c r="AD369" i="20"/>
  <c r="BB370" i="7"/>
  <c r="X357" i="7"/>
  <c r="AF356" i="20"/>
  <c r="BC357" i="7"/>
  <c r="U335" i="20"/>
  <c r="V81" i="20"/>
  <c r="U361" i="20"/>
  <c r="W520" i="7"/>
  <c r="AD519" i="20"/>
  <c r="X323" i="7"/>
  <c r="AF322" i="20"/>
  <c r="BC323" i="7"/>
  <c r="X350" i="7"/>
  <c r="AF349" i="20"/>
  <c r="BC350" i="7"/>
  <c r="X353" i="7"/>
  <c r="AF352" i="20"/>
  <c r="BC353" i="7"/>
  <c r="X330" i="7"/>
  <c r="AF329" i="20"/>
  <c r="BC330" i="7"/>
  <c r="X510" i="7"/>
  <c r="AF509" i="20"/>
  <c r="X365" i="7"/>
  <c r="AF364" i="20"/>
  <c r="BC365" i="7"/>
  <c r="X341" i="7"/>
  <c r="AF340" i="20"/>
  <c r="BC341" i="7"/>
  <c r="W292" i="7"/>
  <c r="AD291" i="20"/>
  <c r="BB292" i="7"/>
  <c r="W349" i="7"/>
  <c r="AD348" i="20"/>
  <c r="BB349" i="7"/>
  <c r="X326" i="7"/>
  <c r="AF325" i="20"/>
  <c r="BC326" i="7"/>
  <c r="W356" i="7"/>
  <c r="AD355" i="20"/>
  <c r="BB356" i="7"/>
  <c r="U346" i="20"/>
  <c r="U354" i="20"/>
  <c r="X370" i="7"/>
  <c r="AF369" i="20"/>
  <c r="BC370" i="7"/>
  <c r="U326" i="20"/>
  <c r="U339" i="7"/>
  <c r="U338" i="20"/>
  <c r="X540" i="7"/>
  <c r="AF539" i="20"/>
  <c r="W323" i="7"/>
  <c r="AD322" i="20"/>
  <c r="BB323" i="7"/>
  <c r="W350" i="7"/>
  <c r="AD349" i="20"/>
  <c r="BB350" i="7"/>
  <c r="W353" i="7"/>
  <c r="AD352" i="20"/>
  <c r="BB353" i="7"/>
  <c r="W330" i="7"/>
  <c r="BB330" i="7"/>
  <c r="AD329" i="20"/>
  <c r="U312" i="20"/>
  <c r="X298" i="7"/>
  <c r="AF297" i="20"/>
  <c r="BC298" i="7"/>
  <c r="X374" i="7"/>
  <c r="AF373" i="20"/>
  <c r="BC374" i="7"/>
  <c r="W321" i="7"/>
  <c r="AD320" i="20"/>
  <c r="BB321" i="7"/>
  <c r="U360" i="20"/>
  <c r="U303" i="20"/>
  <c r="W341" i="7"/>
  <c r="AD340" i="20"/>
  <c r="BB341" i="7"/>
  <c r="U336" i="20"/>
  <c r="X292" i="7"/>
  <c r="AF291" i="20"/>
  <c r="BC292" i="7"/>
  <c r="X349" i="7"/>
  <c r="AF348" i="20"/>
  <c r="BC349" i="7"/>
  <c r="U365" i="20"/>
  <c r="U375" i="20"/>
  <c r="U351" i="20"/>
  <c r="Z259" i="20"/>
  <c r="AJ259" i="20" s="1"/>
  <c r="AK259" i="20" s="1"/>
  <c r="U318" i="20"/>
  <c r="U348" i="20"/>
  <c r="X501" i="7"/>
  <c r="AF500" i="20"/>
  <c r="W374" i="7"/>
  <c r="AD373" i="20"/>
  <c r="BB374" i="7"/>
  <c r="X321" i="7"/>
  <c r="AF320" i="20"/>
  <c r="BC321" i="7"/>
  <c r="W304" i="7"/>
  <c r="AD303" i="20"/>
  <c r="BB304" i="7"/>
  <c r="X289" i="7"/>
  <c r="AF288" i="20"/>
  <c r="BC289" i="7"/>
  <c r="X308" i="7"/>
  <c r="AF307" i="20"/>
  <c r="BC308" i="7"/>
  <c r="W375" i="7"/>
  <c r="AD374" i="20"/>
  <c r="BB375" i="7"/>
  <c r="X355" i="7"/>
  <c r="AF354" i="20"/>
  <c r="BC355" i="7"/>
  <c r="U366" i="20"/>
  <c r="X504" i="7"/>
  <c r="AF503" i="20"/>
  <c r="X299" i="7"/>
  <c r="AF298" i="20"/>
  <c r="BC299" i="7"/>
  <c r="W295" i="7"/>
  <c r="AD294" i="20"/>
  <c r="BB295" i="7"/>
  <c r="W322" i="7"/>
  <c r="AD321" i="20"/>
  <c r="BB322" i="7"/>
  <c r="W313" i="7"/>
  <c r="AD312" i="20"/>
  <c r="BB313" i="7"/>
  <c r="U302" i="20"/>
  <c r="X304" i="7"/>
  <c r="AF303" i="20"/>
  <c r="BC304" i="7"/>
  <c r="W289" i="7"/>
  <c r="AD288" i="20"/>
  <c r="BB289" i="7"/>
  <c r="W329" i="7"/>
  <c r="AD328" i="20"/>
  <c r="BB329" i="7"/>
  <c r="W308" i="7"/>
  <c r="AD307" i="20"/>
  <c r="BB308" i="7"/>
  <c r="X375" i="7"/>
  <c r="AF374" i="20"/>
  <c r="BC375" i="7"/>
  <c r="W344" i="7"/>
  <c r="AD343" i="20"/>
  <c r="BB344" i="7"/>
  <c r="W342" i="7"/>
  <c r="AD341" i="20"/>
  <c r="BB342" i="7"/>
  <c r="W351" i="7"/>
  <c r="AD350" i="20"/>
  <c r="BB351" i="7"/>
  <c r="X376" i="7"/>
  <c r="AF375" i="20"/>
  <c r="BC376" i="7"/>
  <c r="W355" i="7"/>
  <c r="AD354" i="20"/>
  <c r="BB355" i="7"/>
  <c r="U322" i="20"/>
  <c r="U371" i="20"/>
  <c r="W299" i="7"/>
  <c r="AD298" i="20"/>
  <c r="BB299" i="7"/>
  <c r="X332" i="7"/>
  <c r="AF331" i="20"/>
  <c r="BC332" i="7"/>
  <c r="X295" i="7"/>
  <c r="AF294" i="20"/>
  <c r="BC295" i="7"/>
  <c r="U289" i="20"/>
  <c r="U290" i="20"/>
  <c r="X334" i="7"/>
  <c r="AF333" i="20"/>
  <c r="BC334" i="7"/>
  <c r="W361" i="7"/>
  <c r="AD360" i="20"/>
  <c r="BB361" i="7"/>
  <c r="U339" i="20"/>
  <c r="W300" i="7"/>
  <c r="AD299" i="20"/>
  <c r="BB300" i="7"/>
  <c r="U314" i="20"/>
  <c r="X329" i="7"/>
  <c r="AF328" i="20"/>
  <c r="BC329" i="7"/>
  <c r="W371" i="7"/>
  <c r="AD370" i="20"/>
  <c r="BB371" i="7"/>
  <c r="U316" i="20"/>
  <c r="X344" i="7"/>
  <c r="AF343" i="20"/>
  <c r="BC344" i="7"/>
  <c r="X342" i="7"/>
  <c r="AF341" i="20"/>
  <c r="BC342" i="7"/>
  <c r="X351" i="7"/>
  <c r="AF350" i="20"/>
  <c r="BC351" i="7"/>
  <c r="W376" i="7"/>
  <c r="BB376" i="7"/>
  <c r="AD375" i="20"/>
  <c r="U294" i="20"/>
  <c r="V33" i="20"/>
  <c r="U308" i="20"/>
  <c r="X508" i="7"/>
  <c r="AF507" i="20"/>
  <c r="W293" i="7"/>
  <c r="AD292" i="20"/>
  <c r="BB293" i="7"/>
  <c r="AD331" i="20"/>
  <c r="BB332" i="7"/>
  <c r="W360" i="7"/>
  <c r="AD359" i="20"/>
  <c r="BB360" i="7"/>
  <c r="X322" i="7"/>
  <c r="AF321" i="20"/>
  <c r="BC322" i="7"/>
  <c r="X313" i="7"/>
  <c r="AF312" i="20"/>
  <c r="BC313" i="7"/>
  <c r="X324" i="7"/>
  <c r="AF323" i="20"/>
  <c r="BC324" i="7"/>
  <c r="W334" i="7"/>
  <c r="AD333" i="20"/>
  <c r="BB334" i="7"/>
  <c r="X361" i="7"/>
  <c r="AF360" i="20"/>
  <c r="BC361" i="7"/>
  <c r="X300" i="7"/>
  <c r="AF299" i="20"/>
  <c r="BC300" i="7"/>
  <c r="X528" i="7"/>
  <c r="AF527" i="20"/>
  <c r="BC528" i="7"/>
  <c r="W339" i="7"/>
  <c r="AD338" i="20"/>
  <c r="BB339" i="7"/>
  <c r="X371" i="7"/>
  <c r="AF370" i="20"/>
  <c r="BC371" i="7"/>
  <c r="U372" i="20"/>
  <c r="X345" i="7"/>
  <c r="AF344" i="20"/>
  <c r="BC345" i="7"/>
  <c r="X335" i="7"/>
  <c r="AF334" i="20"/>
  <c r="BC335" i="7"/>
  <c r="W544" i="7"/>
  <c r="AD543" i="20"/>
  <c r="Z250" i="20"/>
  <c r="U323" i="20"/>
  <c r="U304" i="20"/>
  <c r="U296" i="20"/>
  <c r="W506" i="7"/>
  <c r="AD505" i="20"/>
  <c r="X538" i="7"/>
  <c r="AF537" i="20"/>
  <c r="BC538" i="7"/>
  <c r="X360" i="7"/>
  <c r="AF359" i="20"/>
  <c r="BC360" i="7"/>
  <c r="W324" i="7"/>
  <c r="AD323" i="20"/>
  <c r="BB324" i="7"/>
  <c r="X309" i="7"/>
  <c r="AF308" i="20"/>
  <c r="BC309" i="7"/>
  <c r="X339" i="7"/>
  <c r="BC339" i="7"/>
  <c r="AF338" i="20"/>
  <c r="W364" i="7"/>
  <c r="AD363" i="20"/>
  <c r="BB364" i="7"/>
  <c r="W359" i="7"/>
  <c r="AD358" i="20"/>
  <c r="BB359" i="7"/>
  <c r="X362" i="7"/>
  <c r="AF361" i="20"/>
  <c r="BC362" i="7"/>
  <c r="W347" i="7"/>
  <c r="AD346" i="20"/>
  <c r="BB347" i="7"/>
  <c r="W345" i="7"/>
  <c r="AD344" i="20"/>
  <c r="BB345" i="7"/>
  <c r="W335" i="7"/>
  <c r="AD334" i="20"/>
  <c r="BB335" i="7"/>
  <c r="U364" i="20"/>
  <c r="U337" i="20"/>
  <c r="X534" i="7"/>
  <c r="AF533" i="20"/>
  <c r="BC534" i="7"/>
  <c r="X293" i="7"/>
  <c r="AF292" i="20"/>
  <c r="BC293" i="7"/>
  <c r="X290" i="7"/>
  <c r="AF289" i="20"/>
  <c r="BC290" i="7"/>
  <c r="X291" i="7"/>
  <c r="AF290" i="20"/>
  <c r="BC291" i="7"/>
  <c r="U317" i="20"/>
  <c r="W340" i="7"/>
  <c r="AD339" i="20"/>
  <c r="BB340" i="7"/>
  <c r="W309" i="7"/>
  <c r="AD308" i="20"/>
  <c r="BB309" i="7"/>
  <c r="X364" i="7"/>
  <c r="BC364" i="7"/>
  <c r="AF363" i="20"/>
  <c r="X359" i="7"/>
  <c r="AF358" i="20"/>
  <c r="BC359" i="7"/>
  <c r="W373" i="7"/>
  <c r="AD372" i="20"/>
  <c r="BB373" i="7"/>
  <c r="U313" i="20"/>
  <c r="U325" i="20"/>
  <c r="W362" i="7"/>
  <c r="AD361" i="20"/>
  <c r="BB362" i="7"/>
  <c r="X316" i="7"/>
  <c r="AF315" i="20"/>
  <c r="BC316" i="7"/>
  <c r="W343" i="7"/>
  <c r="AD342" i="20"/>
  <c r="BB343" i="7"/>
  <c r="V34" i="20"/>
  <c r="X521" i="7"/>
  <c r="AF520" i="20"/>
  <c r="X502" i="7"/>
  <c r="AF501" i="20"/>
  <c r="X288" i="7"/>
  <c r="AF287" i="20"/>
  <c r="BC288" i="7"/>
  <c r="W290" i="7"/>
  <c r="AD289" i="20"/>
  <c r="BB290" i="7"/>
  <c r="W291" i="7"/>
  <c r="AD290" i="20"/>
  <c r="BB291" i="7"/>
  <c r="W319" i="7"/>
  <c r="AD318" i="20"/>
  <c r="BB319" i="7"/>
  <c r="X340" i="7"/>
  <c r="BC340" i="7"/>
  <c r="AF339" i="20"/>
  <c r="X303" i="7"/>
  <c r="AF302" i="20"/>
  <c r="BC303" i="7"/>
  <c r="U362" i="20"/>
  <c r="X315" i="7"/>
  <c r="AF314" i="20"/>
  <c r="BC315" i="7"/>
  <c r="W337" i="7"/>
  <c r="AD336" i="20"/>
  <c r="BB337" i="7"/>
  <c r="X331" i="7"/>
  <c r="AF330" i="20"/>
  <c r="BC331" i="7"/>
  <c r="U353" i="20"/>
  <c r="X373" i="7"/>
  <c r="AF372" i="20"/>
  <c r="BC373" i="7"/>
  <c r="X352" i="7"/>
  <c r="AF351" i="20"/>
  <c r="BC352" i="7"/>
  <c r="X347" i="7"/>
  <c r="AF346" i="20"/>
  <c r="BC347" i="7"/>
  <c r="W316" i="7"/>
  <c r="AD315" i="20"/>
  <c r="BB316" i="7"/>
  <c r="V243" i="20"/>
  <c r="X343" i="7"/>
  <c r="AF342" i="20"/>
  <c r="BC343" i="7"/>
  <c r="U352" i="20"/>
  <c r="U345" i="20"/>
  <c r="U286" i="20"/>
  <c r="W497" i="7"/>
  <c r="AD496" i="20"/>
  <c r="W294" i="7"/>
  <c r="AD293" i="20"/>
  <c r="BB294" i="7"/>
  <c r="BF535" i="6"/>
  <c r="L535" i="7" s="1"/>
  <c r="W302" i="7"/>
  <c r="AD301" i="20"/>
  <c r="BB302" i="7"/>
  <c r="X367" i="7"/>
  <c r="AF366" i="20"/>
  <c r="BC367" i="7"/>
  <c r="W288" i="7"/>
  <c r="AD287" i="20"/>
  <c r="BB288" i="7"/>
  <c r="X319" i="7"/>
  <c r="AF318" i="20"/>
  <c r="BC319" i="7"/>
  <c r="W336" i="7"/>
  <c r="AD335" i="20"/>
  <c r="BB336" i="7"/>
  <c r="W303" i="7"/>
  <c r="AD302" i="20"/>
  <c r="BB303" i="7"/>
  <c r="W315" i="7"/>
  <c r="AD314" i="20"/>
  <c r="BB315" i="7"/>
  <c r="X337" i="7"/>
  <c r="AF336" i="20"/>
  <c r="BC337" i="7"/>
  <c r="W331" i="7"/>
  <c r="AD330" i="20"/>
  <c r="BB331" i="7"/>
  <c r="W352" i="7"/>
  <c r="AD351" i="20"/>
  <c r="BB352" i="7"/>
  <c r="X366" i="7"/>
  <c r="AF365" i="20"/>
  <c r="BC366" i="7"/>
  <c r="W320" i="7"/>
  <c r="AD319" i="20"/>
  <c r="BB320" i="7"/>
  <c r="W526" i="7"/>
  <c r="AD525" i="20"/>
  <c r="AJ109" i="20"/>
  <c r="AK109" i="20" s="1"/>
  <c r="X513" i="7"/>
  <c r="AF512" i="20"/>
  <c r="X524" i="7"/>
  <c r="AF523" i="20"/>
  <c r="X294" i="7"/>
  <c r="AF293" i="20"/>
  <c r="BC294" i="7"/>
  <c r="W338" i="7"/>
  <c r="AD337" i="20"/>
  <c r="BB338" i="7"/>
  <c r="X302" i="7"/>
  <c r="AF301" i="20"/>
  <c r="BC302" i="7"/>
  <c r="W367" i="7"/>
  <c r="AD366" i="20"/>
  <c r="BB367" i="7"/>
  <c r="X372" i="7"/>
  <c r="AF371" i="20"/>
  <c r="BC372" i="7"/>
  <c r="U297" i="20"/>
  <c r="W318" i="7"/>
  <c r="AD317" i="20"/>
  <c r="BB318" i="7"/>
  <c r="X336" i="7"/>
  <c r="AF335" i="20"/>
  <c r="BC336" i="7"/>
  <c r="U310" i="20"/>
  <c r="U357" i="20"/>
  <c r="W312" i="7"/>
  <c r="AD311" i="20"/>
  <c r="BB312" i="7"/>
  <c r="W314" i="7"/>
  <c r="AD313" i="20"/>
  <c r="BB314" i="7"/>
  <c r="W534" i="7"/>
  <c r="AD533" i="20"/>
  <c r="BB534" i="7"/>
  <c r="W366" i="7"/>
  <c r="AD365" i="20"/>
  <c r="BB366" i="7"/>
  <c r="U319" i="20"/>
  <c r="U287" i="20"/>
  <c r="U298" i="20"/>
  <c r="X338" i="7"/>
  <c r="AF337" i="20"/>
  <c r="BC338" i="7"/>
  <c r="W287" i="7"/>
  <c r="AD286" i="20"/>
  <c r="BB287" i="7"/>
  <c r="W372" i="7"/>
  <c r="AD371" i="20"/>
  <c r="BB372" i="7"/>
  <c r="X318" i="7"/>
  <c r="AF317" i="20"/>
  <c r="BC318" i="7"/>
  <c r="X358" i="7"/>
  <c r="AF357" i="20"/>
  <c r="BC358" i="7"/>
  <c r="U328" i="20"/>
  <c r="X369" i="7"/>
  <c r="AF368" i="20"/>
  <c r="BC369" i="7"/>
  <c r="X312" i="7"/>
  <c r="AF311" i="20"/>
  <c r="BC312" i="7"/>
  <c r="W317" i="7"/>
  <c r="AD316" i="20"/>
  <c r="BB317" i="7"/>
  <c r="X314" i="7"/>
  <c r="AF313" i="20"/>
  <c r="BC314" i="7"/>
  <c r="X518" i="7"/>
  <c r="AF517" i="20"/>
  <c r="X333" i="7"/>
  <c r="AF332" i="20"/>
  <c r="BC333" i="7"/>
  <c r="W296" i="7"/>
  <c r="AD295" i="20"/>
  <c r="BB296" i="7"/>
  <c r="U355" i="20"/>
  <c r="X320" i="7"/>
  <c r="AF319" i="20"/>
  <c r="BC320" i="7"/>
  <c r="X305" i="7"/>
  <c r="AF304" i="20"/>
  <c r="BC305" i="7"/>
  <c r="W541" i="7"/>
  <c r="AD540" i="20"/>
  <c r="W516" i="7"/>
  <c r="AD515" i="20"/>
  <c r="BB516" i="7"/>
  <c r="U369" i="7"/>
  <c r="U368" i="20"/>
  <c r="U331" i="20"/>
  <c r="U537" i="20"/>
  <c r="U330" i="20"/>
  <c r="U329" i="20"/>
  <c r="U373" i="20"/>
  <c r="X500" i="7"/>
  <c r="AF499" i="20"/>
  <c r="Z138" i="20"/>
  <c r="U321" i="20"/>
  <c r="BG535" i="6"/>
  <c r="M535" i="7" s="1"/>
  <c r="X287" i="7"/>
  <c r="AF286" i="20"/>
  <c r="BC287" i="7"/>
  <c r="U309" i="20"/>
  <c r="W346" i="7"/>
  <c r="AD345" i="20"/>
  <c r="BB346" i="7"/>
  <c r="W311" i="7"/>
  <c r="AD310" i="20"/>
  <c r="BB311" i="7"/>
  <c r="W358" i="7"/>
  <c r="BB358" i="7"/>
  <c r="AD357" i="20"/>
  <c r="W368" i="7"/>
  <c r="AD367" i="20"/>
  <c r="BB368" i="7"/>
  <c r="W369" i="7"/>
  <c r="AD368" i="20"/>
  <c r="BB369" i="7"/>
  <c r="W354" i="7"/>
  <c r="AD353" i="20"/>
  <c r="BB354" i="7"/>
  <c r="Z101" i="20"/>
  <c r="AJ101" i="20" s="1"/>
  <c r="AK101" i="20" s="1"/>
  <c r="U311" i="20"/>
  <c r="X296" i="7"/>
  <c r="AF295" i="20"/>
  <c r="BC296" i="7"/>
  <c r="W305" i="7"/>
  <c r="AD304" i="20"/>
  <c r="BB305" i="7"/>
  <c r="U300" i="20"/>
  <c r="X266" i="7"/>
  <c r="AF265" i="20"/>
  <c r="BC266" i="7"/>
  <c r="BE540" i="6"/>
  <c r="K540" i="7" s="1"/>
  <c r="AB83" i="20" s="1"/>
  <c r="BG542" i="6"/>
  <c r="M542" i="7" s="1"/>
  <c r="AX345" i="7"/>
  <c r="BE524" i="7"/>
  <c r="BC524" i="7" s="1"/>
  <c r="BB537" i="6"/>
  <c r="H537" i="7" s="1"/>
  <c r="O97" i="20" s="1"/>
  <c r="BD531" i="6"/>
  <c r="J531" i="7" s="1"/>
  <c r="Z530" i="20" s="1"/>
  <c r="Y531" i="7"/>
  <c r="BB531" i="6"/>
  <c r="H531" i="7" s="1"/>
  <c r="S531" i="7" s="1"/>
  <c r="AY531" i="6"/>
  <c r="E531" i="7" s="1"/>
  <c r="I530" i="20" s="1"/>
  <c r="BC531" i="6"/>
  <c r="I531" i="7" s="1"/>
  <c r="T531" i="7" s="1"/>
  <c r="AZ494" i="6"/>
  <c r="F494" i="7" s="1"/>
  <c r="Q494" i="7" s="1"/>
  <c r="AZ531" i="6"/>
  <c r="F531" i="7" s="1"/>
  <c r="K47" i="20" s="1"/>
  <c r="AY537" i="6"/>
  <c r="E537" i="7" s="1"/>
  <c r="BE531" i="6"/>
  <c r="K531" i="7" s="1"/>
  <c r="AB530" i="20" s="1"/>
  <c r="BE494" i="7"/>
  <c r="BD494" i="7" s="1"/>
  <c r="BE531" i="7"/>
  <c r="BD531" i="7" s="1"/>
  <c r="AZ537" i="6"/>
  <c r="F537" i="7" s="1"/>
  <c r="K97" i="20" s="1"/>
  <c r="BE537" i="6"/>
  <c r="K537" i="7" s="1"/>
  <c r="AB97" i="20" s="1"/>
  <c r="BC494" i="6"/>
  <c r="I494" i="7" s="1"/>
  <c r="BA531" i="6"/>
  <c r="G531" i="7" s="1"/>
  <c r="R531" i="7" s="1"/>
  <c r="BA537" i="6"/>
  <c r="G537" i="7" s="1"/>
  <c r="M97" i="20" s="1"/>
  <c r="BD494" i="6"/>
  <c r="J494" i="7" s="1"/>
  <c r="U494" i="7" s="1"/>
  <c r="BE494" i="6"/>
  <c r="K494" i="7" s="1"/>
  <c r="BB494" i="6"/>
  <c r="H494" i="7" s="1"/>
  <c r="AY494" i="6"/>
  <c r="E494" i="7" s="1"/>
  <c r="BA494" i="6"/>
  <c r="G494" i="7" s="1"/>
  <c r="R494" i="7" s="1"/>
  <c r="BD537" i="6"/>
  <c r="J537" i="7" s="1"/>
  <c r="U537" i="7" s="1"/>
  <c r="BC537" i="6"/>
  <c r="I537" i="7" s="1"/>
  <c r="Q97" i="20" s="1"/>
  <c r="BE537" i="7"/>
  <c r="BA519" i="6"/>
  <c r="G519" i="7" s="1"/>
  <c r="M31" i="20" s="1"/>
  <c r="BF512" i="6"/>
  <c r="L512" i="7" s="1"/>
  <c r="AZ495" i="6"/>
  <c r="F495" i="7" s="1"/>
  <c r="BE495" i="7"/>
  <c r="BG537" i="6"/>
  <c r="M537" i="7" s="1"/>
  <c r="AY495" i="6"/>
  <c r="E495" i="7" s="1"/>
  <c r="BF537" i="6"/>
  <c r="L537" i="7" s="1"/>
  <c r="BB495" i="6"/>
  <c r="H495" i="7" s="1"/>
  <c r="BG494" i="6"/>
  <c r="M494" i="7" s="1"/>
  <c r="BA495" i="6"/>
  <c r="G495" i="7" s="1"/>
  <c r="BC495" i="6"/>
  <c r="I495" i="7" s="1"/>
  <c r="BE495" i="6"/>
  <c r="K495" i="7" s="1"/>
  <c r="BB517" i="6"/>
  <c r="H517" i="7" s="1"/>
  <c r="BD420" i="6"/>
  <c r="J420" i="7" s="1"/>
  <c r="AZ525" i="6"/>
  <c r="F525" i="7" s="1"/>
  <c r="K55" i="20" s="1"/>
  <c r="BF525" i="6"/>
  <c r="L525" i="7" s="1"/>
  <c r="BD525" i="6"/>
  <c r="J525" i="7" s="1"/>
  <c r="Z524" i="20" s="1"/>
  <c r="BC525" i="6"/>
  <c r="I525" i="7" s="1"/>
  <c r="Q55" i="20" s="1"/>
  <c r="BE525" i="6"/>
  <c r="K525" i="7" s="1"/>
  <c r="AB55" i="20" s="1"/>
  <c r="BE525" i="7"/>
  <c r="BD525" i="7" s="1"/>
  <c r="BB525" i="6"/>
  <c r="H525" i="7" s="1"/>
  <c r="O55" i="20" s="1"/>
  <c r="AY525" i="6"/>
  <c r="E525" i="7" s="1"/>
  <c r="I524" i="20" s="1"/>
  <c r="BA525" i="6"/>
  <c r="G525" i="7" s="1"/>
  <c r="M55" i="20" s="1"/>
  <c r="AZ391" i="6"/>
  <c r="F391" i="7" s="1"/>
  <c r="Q391" i="7" s="1"/>
  <c r="BB539" i="6"/>
  <c r="H539" i="7" s="1"/>
  <c r="O538" i="20" s="1"/>
  <c r="BA539" i="6"/>
  <c r="G539" i="7" s="1"/>
  <c r="AV332" i="7"/>
  <c r="AH251" i="20"/>
  <c r="AC86" i="20"/>
  <c r="AH262" i="20"/>
  <c r="AI86" i="20"/>
  <c r="V86" i="20" s="1"/>
  <c r="Z265" i="20"/>
  <c r="I85" i="20"/>
  <c r="Z262" i="20"/>
  <c r="Q265" i="20"/>
  <c r="AB144" i="20"/>
  <c r="Q163" i="20"/>
  <c r="AB250" i="20"/>
  <c r="O265" i="20"/>
  <c r="Q295" i="7"/>
  <c r="L294" i="20" s="1"/>
  <c r="I250" i="20"/>
  <c r="AC109" i="20"/>
  <c r="O139" i="20"/>
  <c r="I247" i="20"/>
  <c r="AJ247" i="20" s="1"/>
  <c r="AK247" i="20" s="1"/>
  <c r="AB265" i="20"/>
  <c r="M139" i="20"/>
  <c r="K265" i="20"/>
  <c r="AI30" i="20"/>
  <c r="O38" i="20"/>
  <c r="K139" i="20"/>
  <c r="Z163" i="20"/>
  <c r="Q139" i="20"/>
  <c r="M250" i="20"/>
  <c r="O163" i="20"/>
  <c r="J86" i="20"/>
  <c r="N265" i="20"/>
  <c r="AB163" i="20"/>
  <c r="M265" i="20"/>
  <c r="N86" i="20"/>
  <c r="K163" i="20"/>
  <c r="AH351" i="20"/>
  <c r="AC262" i="20"/>
  <c r="J344" i="20"/>
  <c r="AI259" i="20"/>
  <c r="AI139" i="20"/>
  <c r="AB139" i="20"/>
  <c r="M163" i="20"/>
  <c r="AB344" i="20"/>
  <c r="BE515" i="6"/>
  <c r="K515" i="7" s="1"/>
  <c r="AB514" i="20" s="1"/>
  <c r="BB515" i="6"/>
  <c r="H515" i="7" s="1"/>
  <c r="AX515" i="7" s="1"/>
  <c r="BD515" i="6"/>
  <c r="J515" i="7" s="1"/>
  <c r="Z514" i="20" s="1"/>
  <c r="BD526" i="6"/>
  <c r="J526" i="7" s="1"/>
  <c r="U526" i="7" s="1"/>
  <c r="AA8" i="20" s="1"/>
  <c r="R345" i="7"/>
  <c r="BB526" i="6"/>
  <c r="H526" i="7" s="1"/>
  <c r="S526" i="7" s="1"/>
  <c r="P8" i="20" s="1"/>
  <c r="BA526" i="6"/>
  <c r="G526" i="7" s="1"/>
  <c r="M8" i="20" s="1"/>
  <c r="AU345" i="7"/>
  <c r="I344" i="20"/>
  <c r="BG526" i="6"/>
  <c r="M526" i="7" s="1"/>
  <c r="AY526" i="6"/>
  <c r="E526" i="7" s="1"/>
  <c r="AJ165" i="20"/>
  <c r="AK165" i="20" s="1"/>
  <c r="BE526" i="7"/>
  <c r="BB526" i="7" s="1"/>
  <c r="BH526" i="6"/>
  <c r="N526" i="7" s="1"/>
  <c r="AH8" i="20" s="1"/>
  <c r="AZ526" i="6"/>
  <c r="F526" i="7" s="1"/>
  <c r="K525" i="20" s="1"/>
  <c r="AJ147" i="20"/>
  <c r="AK147" i="20" s="1"/>
  <c r="BC526" i="6"/>
  <c r="I526" i="7" s="1"/>
  <c r="Q525" i="20" s="1"/>
  <c r="BE513" i="6"/>
  <c r="K513" i="7" s="1"/>
  <c r="AB512" i="20" s="1"/>
  <c r="BE513" i="7"/>
  <c r="BC513" i="7" s="1"/>
  <c r="AY492" i="6"/>
  <c r="E492" i="7" s="1"/>
  <c r="P492" i="7" s="1"/>
  <c r="BC515" i="6"/>
  <c r="I515" i="7" s="1"/>
  <c r="Q514" i="20" s="1"/>
  <c r="BC513" i="6"/>
  <c r="I513" i="7" s="1"/>
  <c r="Q52" i="20" s="1"/>
  <c r="BE517" i="6"/>
  <c r="K517" i="7" s="1"/>
  <c r="V517" i="7" s="1"/>
  <c r="BD539" i="6"/>
  <c r="J539" i="7" s="1"/>
  <c r="U539" i="7" s="1"/>
  <c r="BG533" i="6"/>
  <c r="M533" i="7" s="1"/>
  <c r="AZ345" i="7"/>
  <c r="AH537" i="20"/>
  <c r="AZ513" i="6"/>
  <c r="F513" i="7" s="1"/>
  <c r="K512" i="20" s="1"/>
  <c r="BB513" i="6"/>
  <c r="H513" i="7" s="1"/>
  <c r="Y538" i="7"/>
  <c r="BE493" i="7"/>
  <c r="BA493" i="7" s="1"/>
  <c r="BD513" i="6"/>
  <c r="J513" i="7" s="1"/>
  <c r="BE539" i="6"/>
  <c r="K539" i="7" s="1"/>
  <c r="V539" i="7" s="1"/>
  <c r="AJ86" i="20"/>
  <c r="AK86" i="20" s="1"/>
  <c r="K220" i="20"/>
  <c r="K7" i="20"/>
  <c r="AH55" i="20"/>
  <c r="AB2" i="20"/>
  <c r="AB7" i="20"/>
  <c r="AB138" i="20"/>
  <c r="Z7" i="20"/>
  <c r="AB145" i="20"/>
  <c r="Q7" i="20"/>
  <c r="Z254" i="20"/>
  <c r="J270" i="20"/>
  <c r="AA270" i="20"/>
  <c r="O254" i="20"/>
  <c r="L270" i="20"/>
  <c r="M254" i="20"/>
  <c r="AB158" i="20"/>
  <c r="O7" i="20"/>
  <c r="AC270" i="20"/>
  <c r="AH154" i="20"/>
  <c r="I7" i="20"/>
  <c r="Q254" i="20"/>
  <c r="I254" i="20"/>
  <c r="M7" i="20"/>
  <c r="K158" i="20"/>
  <c r="AI55" i="20"/>
  <c r="I8" i="20"/>
  <c r="I55" i="20"/>
  <c r="K254" i="20"/>
  <c r="AH2" i="20"/>
  <c r="AH7" i="20"/>
  <c r="P270" i="20"/>
  <c r="I145" i="20"/>
  <c r="AH274" i="20"/>
  <c r="M145" i="20"/>
  <c r="K138" i="20"/>
  <c r="N270" i="20"/>
  <c r="R270" i="20"/>
  <c r="Q8" i="20"/>
  <c r="K8" i="20"/>
  <c r="O280" i="20"/>
  <c r="AJ280" i="20" s="1"/>
  <c r="AK280" i="20" s="1"/>
  <c r="O145" i="20"/>
  <c r="O8" i="20"/>
  <c r="AH107" i="20"/>
  <c r="AH36" i="20"/>
  <c r="AH72" i="20"/>
  <c r="AB294" i="20"/>
  <c r="Z85" i="20"/>
  <c r="K159" i="20"/>
  <c r="K141" i="20"/>
  <c r="I244" i="20"/>
  <c r="AB245" i="20"/>
  <c r="AB211" i="20"/>
  <c r="J134" i="20"/>
  <c r="Q159" i="20"/>
  <c r="Q141" i="20"/>
  <c r="P134" i="20"/>
  <c r="AJ157" i="20"/>
  <c r="AK157" i="20" s="1"/>
  <c r="AB85" i="20"/>
  <c r="Q39" i="20"/>
  <c r="I84" i="20"/>
  <c r="AA109" i="20"/>
  <c r="O85" i="20"/>
  <c r="M85" i="20"/>
  <c r="AB39" i="20"/>
  <c r="AB84" i="20"/>
  <c r="AH85" i="20"/>
  <c r="K245" i="20"/>
  <c r="K211" i="20"/>
  <c r="N46" i="20"/>
  <c r="N157" i="20"/>
  <c r="AC294" i="20"/>
  <c r="AH39" i="20"/>
  <c r="AB94" i="20"/>
  <c r="V94" i="20" s="1"/>
  <c r="AB90" i="20"/>
  <c r="Q85" i="20"/>
  <c r="AI109" i="20"/>
  <c r="V109" i="20" s="1"/>
  <c r="K39" i="20"/>
  <c r="AH94" i="20"/>
  <c r="AH90" i="20"/>
  <c r="O96" i="20"/>
  <c r="O76" i="20"/>
  <c r="Z90" i="20"/>
  <c r="M39" i="20"/>
  <c r="R259" i="20"/>
  <c r="AA134" i="20"/>
  <c r="O39" i="20"/>
  <c r="AJ34" i="20"/>
  <c r="AK34" i="20" s="1"/>
  <c r="P336" i="7"/>
  <c r="J76" i="20" s="1"/>
  <c r="I76" i="20"/>
  <c r="AC134" i="20"/>
  <c r="V134" i="20" s="1"/>
  <c r="R46" i="20"/>
  <c r="R157" i="20"/>
  <c r="AJ81" i="20"/>
  <c r="AK81" i="20" s="1"/>
  <c r="AB103" i="20"/>
  <c r="AI35" i="20"/>
  <c r="V35" i="20" s="1"/>
  <c r="AI46" i="20"/>
  <c r="V46" i="20" s="1"/>
  <c r="AI157" i="20"/>
  <c r="V157" i="20" s="1"/>
  <c r="AB159" i="20"/>
  <c r="AB141" i="20"/>
  <c r="K56" i="20"/>
  <c r="Q87" i="20"/>
  <c r="O338" i="20"/>
  <c r="I135" i="20"/>
  <c r="Z141" i="20"/>
  <c r="AI236" i="20"/>
  <c r="O245" i="20"/>
  <c r="O211" i="20"/>
  <c r="R265" i="20"/>
  <c r="L46" i="20"/>
  <c r="L157" i="20"/>
  <c r="AJ172" i="20"/>
  <c r="AK172" i="20" s="1"/>
  <c r="K77" i="20"/>
  <c r="K43" i="20"/>
  <c r="AI265" i="20"/>
  <c r="R134" i="20"/>
  <c r="Z211" i="20"/>
  <c r="M338" i="20"/>
  <c r="AJ40" i="20"/>
  <c r="AK40" i="20" s="1"/>
  <c r="M159" i="20"/>
  <c r="M141" i="20"/>
  <c r="Q245" i="20"/>
  <c r="Q211" i="20"/>
  <c r="N134" i="20"/>
  <c r="U336" i="7"/>
  <c r="AA76" i="20" s="1"/>
  <c r="Z76" i="20"/>
  <c r="K85" i="20"/>
  <c r="O159" i="20"/>
  <c r="O141" i="20"/>
  <c r="AH166" i="20"/>
  <c r="AH202" i="20"/>
  <c r="M245" i="20"/>
  <c r="M211" i="20"/>
  <c r="AB87" i="20"/>
  <c r="Z236" i="20"/>
  <c r="AW345" i="7"/>
  <c r="V345" i="7"/>
  <c r="BA345" i="7"/>
  <c r="AJ46" i="20"/>
  <c r="AK46" i="20" s="1"/>
  <c r="R35" i="20"/>
  <c r="P81" i="20"/>
  <c r="AC96" i="20"/>
  <c r="Z39" i="20"/>
  <c r="AH69" i="20"/>
  <c r="K108" i="20"/>
  <c r="Z122" i="20"/>
  <c r="R81" i="20"/>
  <c r="Z30" i="20"/>
  <c r="J35" i="20"/>
  <c r="N96" i="20"/>
  <c r="Q108" i="20"/>
  <c r="Q30" i="20"/>
  <c r="AB112" i="20"/>
  <c r="AB216" i="20"/>
  <c r="AC35" i="20"/>
  <c r="AA81" i="20"/>
  <c r="L81" i="20"/>
  <c r="Z145" i="20"/>
  <c r="AB108" i="20"/>
  <c r="K135" i="20"/>
  <c r="K112" i="20"/>
  <c r="O216" i="20"/>
  <c r="K274" i="20"/>
  <c r="K126" i="20"/>
  <c r="AA96" i="20"/>
  <c r="P332" i="7"/>
  <c r="I158" i="20"/>
  <c r="AJ33" i="20"/>
  <c r="AK33" i="20" s="1"/>
  <c r="M112" i="20"/>
  <c r="J278" i="20"/>
  <c r="J109" i="20"/>
  <c r="P35" i="20"/>
  <c r="AH204" i="20"/>
  <c r="J81" i="20"/>
  <c r="L96" i="20"/>
  <c r="M120" i="20"/>
  <c r="O108" i="20"/>
  <c r="O30" i="20"/>
  <c r="O281" i="20"/>
  <c r="O112" i="20"/>
  <c r="P278" i="20"/>
  <c r="P109" i="20"/>
  <c r="N278" i="20"/>
  <c r="N109" i="20"/>
  <c r="O274" i="20"/>
  <c r="R96" i="20"/>
  <c r="Q112" i="20"/>
  <c r="Z120" i="20"/>
  <c r="AH193" i="20"/>
  <c r="AH209" i="20"/>
  <c r="Q120" i="20"/>
  <c r="Q158" i="20"/>
  <c r="AJ134" i="20"/>
  <c r="AK134" i="20" s="1"/>
  <c r="Z112" i="20"/>
  <c r="Z5" i="20"/>
  <c r="R278" i="20"/>
  <c r="R109" i="20"/>
  <c r="Q274" i="20"/>
  <c r="Q126" i="20"/>
  <c r="J96" i="20"/>
  <c r="Z158" i="20"/>
  <c r="M108" i="20"/>
  <c r="M30" i="20"/>
  <c r="L278" i="20"/>
  <c r="L109" i="20"/>
  <c r="AA35" i="20"/>
  <c r="Z2" i="20"/>
  <c r="L35" i="20"/>
  <c r="AH133" i="20"/>
  <c r="AH162" i="20"/>
  <c r="AC81" i="20"/>
  <c r="AB104" i="20"/>
  <c r="Z110" i="20"/>
  <c r="O120" i="20"/>
  <c r="O158" i="20"/>
  <c r="N35" i="20"/>
  <c r="AH112" i="20"/>
  <c r="Y391" i="7"/>
  <c r="U301" i="7"/>
  <c r="M158" i="20"/>
  <c r="M135" i="20"/>
  <c r="M216" i="20"/>
  <c r="N81" i="20"/>
  <c r="AH108" i="20"/>
  <c r="AH30" i="20"/>
  <c r="BA515" i="6"/>
  <c r="G515" i="7" s="1"/>
  <c r="R515" i="7" s="1"/>
  <c r="AY515" i="6"/>
  <c r="E515" i="7" s="1"/>
  <c r="AU515" i="7" s="1"/>
  <c r="BC523" i="6"/>
  <c r="I523" i="7" s="1"/>
  <c r="Q84" i="20" s="1"/>
  <c r="Z344" i="20"/>
  <c r="U345" i="7"/>
  <c r="BA295" i="7"/>
  <c r="AZ517" i="6"/>
  <c r="F517" i="7" s="1"/>
  <c r="AZ336" i="7"/>
  <c r="P295" i="7"/>
  <c r="J294" i="20" s="1"/>
  <c r="AZ515" i="6"/>
  <c r="F515" i="7" s="1"/>
  <c r="AV515" i="7" s="1"/>
  <c r="BC507" i="6"/>
  <c r="I507" i="7" s="1"/>
  <c r="T507" i="7" s="1"/>
  <c r="T295" i="7"/>
  <c r="R294" i="20" s="1"/>
  <c r="BD530" i="6"/>
  <c r="J530" i="7" s="1"/>
  <c r="AY519" i="6"/>
  <c r="E519" i="7" s="1"/>
  <c r="I31" i="20" s="1"/>
  <c r="BC530" i="6"/>
  <c r="I530" i="7" s="1"/>
  <c r="Q56" i="20" s="1"/>
  <c r="BG519" i="6"/>
  <c r="M519" i="7" s="1"/>
  <c r="BA509" i="6"/>
  <c r="G509" i="7" s="1"/>
  <c r="M18" i="20" s="1"/>
  <c r="AZ530" i="6"/>
  <c r="F530" i="7" s="1"/>
  <c r="K529" i="20" s="1"/>
  <c r="BG544" i="6"/>
  <c r="M544" i="7" s="1"/>
  <c r="AY509" i="6"/>
  <c r="E509" i="7" s="1"/>
  <c r="P509" i="7" s="1"/>
  <c r="BE530" i="7"/>
  <c r="BD530" i="7" s="1"/>
  <c r="BD509" i="6"/>
  <c r="J509" i="7" s="1"/>
  <c r="BA530" i="6"/>
  <c r="G530" i="7" s="1"/>
  <c r="M529" i="20" s="1"/>
  <c r="BA544" i="6"/>
  <c r="G544" i="7" s="1"/>
  <c r="BE530" i="6"/>
  <c r="K530" i="7" s="1"/>
  <c r="AB56" i="20" s="1"/>
  <c r="AY530" i="6"/>
  <c r="E530" i="7" s="1"/>
  <c r="I529" i="20" s="1"/>
  <c r="AY493" i="6"/>
  <c r="E493" i="7" s="1"/>
  <c r="P493" i="7" s="1"/>
  <c r="BC544" i="6"/>
  <c r="I544" i="7" s="1"/>
  <c r="Q281" i="20" s="1"/>
  <c r="BE544" i="7"/>
  <c r="BB544" i="7" s="1"/>
  <c r="AZ544" i="6"/>
  <c r="F544" i="7" s="1"/>
  <c r="K543" i="20" s="1"/>
  <c r="BD519" i="6"/>
  <c r="J519" i="7" s="1"/>
  <c r="BC509" i="6"/>
  <c r="I509" i="7" s="1"/>
  <c r="Q18" i="20" s="1"/>
  <c r="BE519" i="7"/>
  <c r="BD519" i="7" s="1"/>
  <c r="BD544" i="6"/>
  <c r="J544" i="7" s="1"/>
  <c r="AZ519" i="6"/>
  <c r="F519" i="7" s="1"/>
  <c r="K31" i="20" s="1"/>
  <c r="BB544" i="6"/>
  <c r="H544" i="7" s="1"/>
  <c r="O543" i="20" s="1"/>
  <c r="BB519" i="6"/>
  <c r="H519" i="7" s="1"/>
  <c r="O31" i="20" s="1"/>
  <c r="Y530" i="7"/>
  <c r="BB530" i="6"/>
  <c r="H530" i="7" s="1"/>
  <c r="O56" i="20" s="1"/>
  <c r="BE519" i="6"/>
  <c r="K519" i="7" s="1"/>
  <c r="AB31" i="20" s="1"/>
  <c r="BE544" i="6"/>
  <c r="K544" i="7" s="1"/>
  <c r="AB543" i="20" s="1"/>
  <c r="AY544" i="6"/>
  <c r="E544" i="7" s="1"/>
  <c r="BC519" i="6"/>
  <c r="I519" i="7" s="1"/>
  <c r="Q31" i="20" s="1"/>
  <c r="BD534" i="7"/>
  <c r="AZ523" i="6"/>
  <c r="F523" i="7" s="1"/>
  <c r="K84" i="20" s="1"/>
  <c r="BE509" i="6"/>
  <c r="K509" i="7" s="1"/>
  <c r="AB18" i="20" s="1"/>
  <c r="AZ509" i="6"/>
  <c r="F509" i="7" s="1"/>
  <c r="K18" i="20" s="1"/>
  <c r="AY513" i="6"/>
  <c r="E513" i="7" s="1"/>
  <c r="I56" i="20" s="1"/>
  <c r="BF510" i="6"/>
  <c r="L510" i="7" s="1"/>
  <c r="BA541" i="6"/>
  <c r="G541" i="7" s="1"/>
  <c r="M16" i="20" s="1"/>
  <c r="BD541" i="6"/>
  <c r="J541" i="7" s="1"/>
  <c r="AB15" i="40" s="1"/>
  <c r="AZ541" i="6"/>
  <c r="F541" i="7" s="1"/>
  <c r="K16" i="20" s="1"/>
  <c r="BE541" i="7"/>
  <c r="BB541" i="7" s="1"/>
  <c r="BE541" i="6"/>
  <c r="K541" i="7" s="1"/>
  <c r="AB16" i="20" s="1"/>
  <c r="BA296" i="7"/>
  <c r="BC541" i="6"/>
  <c r="I541" i="7" s="1"/>
  <c r="Q16" i="20" s="1"/>
  <c r="BA508" i="6"/>
  <c r="G508" i="7" s="1"/>
  <c r="BB541" i="6"/>
  <c r="H541" i="7" s="1"/>
  <c r="O16" i="20" s="1"/>
  <c r="BG541" i="6"/>
  <c r="M541" i="7" s="1"/>
  <c r="BA504" i="6"/>
  <c r="G504" i="7" s="1"/>
  <c r="M92" i="20" s="1"/>
  <c r="AY541" i="6"/>
  <c r="E541" i="7" s="1"/>
  <c r="P541" i="7" s="1"/>
  <c r="J16" i="20" s="1"/>
  <c r="S336" i="7"/>
  <c r="P76" i="20" s="1"/>
  <c r="BG525" i="6"/>
  <c r="M525" i="7" s="1"/>
  <c r="AZ505" i="6"/>
  <c r="F505" i="7" s="1"/>
  <c r="Q505" i="7" s="1"/>
  <c r="BB512" i="6"/>
  <c r="H512" i="7" s="1"/>
  <c r="BF511" i="6"/>
  <c r="L511" i="7" s="1"/>
  <c r="AZ512" i="6"/>
  <c r="F512" i="7" s="1"/>
  <c r="K511" i="20" s="1"/>
  <c r="BB505" i="6"/>
  <c r="H505" i="7" s="1"/>
  <c r="S505" i="7" s="1"/>
  <c r="BD511" i="6"/>
  <c r="J511" i="7" s="1"/>
  <c r="BD512" i="6"/>
  <c r="J512" i="7" s="1"/>
  <c r="U512" i="7" s="1"/>
  <c r="BE505" i="7"/>
  <c r="BD523" i="6"/>
  <c r="J523" i="7" s="1"/>
  <c r="BC511" i="6"/>
  <c r="I511" i="7" s="1"/>
  <c r="BE539" i="7"/>
  <c r="AV539" i="7" s="1"/>
  <c r="BE512" i="7"/>
  <c r="BE512" i="6"/>
  <c r="K512" i="7" s="1"/>
  <c r="AB77" i="20" s="1"/>
  <c r="BA511" i="6"/>
  <c r="G511" i="7" s="1"/>
  <c r="M274" i="20" s="1"/>
  <c r="BC512" i="6"/>
  <c r="I512" i="7" s="1"/>
  <c r="AU332" i="7"/>
  <c r="BG512" i="6"/>
  <c r="M512" i="7" s="1"/>
  <c r="BE505" i="6"/>
  <c r="K505" i="7" s="1"/>
  <c r="V505" i="7" s="1"/>
  <c r="BA523" i="6"/>
  <c r="G523" i="7" s="1"/>
  <c r="M84" i="20" s="1"/>
  <c r="BA505" i="6"/>
  <c r="G505" i="7" s="1"/>
  <c r="R505" i="7" s="1"/>
  <c r="AY523" i="6"/>
  <c r="E523" i="7" s="1"/>
  <c r="I103" i="20" s="1"/>
  <c r="BE511" i="6"/>
  <c r="K511" i="7" s="1"/>
  <c r="AB274" i="20" s="1"/>
  <c r="BD524" i="6"/>
  <c r="J524" i="7" s="1"/>
  <c r="Z523" i="20" s="1"/>
  <c r="BA512" i="6"/>
  <c r="G512" i="7" s="1"/>
  <c r="BG511" i="6"/>
  <c r="M511" i="7" s="1"/>
  <c r="BC505" i="6"/>
  <c r="I505" i="7" s="1"/>
  <c r="T505" i="7" s="1"/>
  <c r="AY505" i="6"/>
  <c r="E505" i="7" s="1"/>
  <c r="BB511" i="6"/>
  <c r="H511" i="7" s="1"/>
  <c r="AY512" i="6"/>
  <c r="E512" i="7" s="1"/>
  <c r="P512" i="7" s="1"/>
  <c r="BF494" i="6"/>
  <c r="L494" i="7" s="1"/>
  <c r="BE511" i="7"/>
  <c r="BD505" i="6"/>
  <c r="J505" i="7" s="1"/>
  <c r="AY511" i="6"/>
  <c r="E511" i="7" s="1"/>
  <c r="I251" i="20" s="1"/>
  <c r="AZ511" i="6"/>
  <c r="F511" i="7" s="1"/>
  <c r="Q511" i="7" s="1"/>
  <c r="AV295" i="7"/>
  <c r="BD295" i="7"/>
  <c r="BG505" i="6"/>
  <c r="M505" i="7" s="1"/>
  <c r="BE507" i="6"/>
  <c r="K507" i="7" s="1"/>
  <c r="AB126" i="20" s="1"/>
  <c r="BA513" i="6"/>
  <c r="G513" i="7" s="1"/>
  <c r="BA507" i="6"/>
  <c r="G507" i="7" s="1"/>
  <c r="M126" i="20" s="1"/>
  <c r="BD507" i="6"/>
  <c r="J507" i="7" s="1"/>
  <c r="BF507" i="6"/>
  <c r="L507" i="7" s="1"/>
  <c r="BH507" i="6"/>
  <c r="N507" i="7" s="1"/>
  <c r="AH126" i="20" s="1"/>
  <c r="BG507" i="6"/>
  <c r="M507" i="7" s="1"/>
  <c r="BE507" i="7"/>
  <c r="BB507" i="6"/>
  <c r="H507" i="7" s="1"/>
  <c r="S507" i="7" s="1"/>
  <c r="AY507" i="6"/>
  <c r="E507" i="7" s="1"/>
  <c r="I126" i="20" s="1"/>
  <c r="R295" i="7"/>
  <c r="N294" i="20" s="1"/>
  <c r="BD496" i="6"/>
  <c r="J496" i="7" s="1"/>
  <c r="U496" i="7" s="1"/>
  <c r="AW295" i="7"/>
  <c r="BA496" i="6"/>
  <c r="G496" i="7" s="1"/>
  <c r="R496" i="7" s="1"/>
  <c r="BE509" i="7"/>
  <c r="BE523" i="7"/>
  <c r="AZ339" i="7"/>
  <c r="AX327" i="7"/>
  <c r="AY391" i="6"/>
  <c r="E391" i="7" s="1"/>
  <c r="BE391" i="6"/>
  <c r="K391" i="7" s="1"/>
  <c r="BA391" i="6"/>
  <c r="G391" i="7" s="1"/>
  <c r="AZ369" i="7"/>
  <c r="BA502" i="6"/>
  <c r="G502" i="7" s="1"/>
  <c r="BE517" i="7"/>
  <c r="BG530" i="6"/>
  <c r="M530" i="7" s="1"/>
  <c r="BA517" i="6"/>
  <c r="G517" i="7" s="1"/>
  <c r="M111" i="20" s="1"/>
  <c r="BD517" i="6"/>
  <c r="J517" i="7" s="1"/>
  <c r="BC517" i="6"/>
  <c r="I517" i="7" s="1"/>
  <c r="Q516" i="20" s="1"/>
  <c r="BF530" i="6"/>
  <c r="L530" i="7" s="1"/>
  <c r="AZ521" i="6"/>
  <c r="F521" i="7" s="1"/>
  <c r="K196" i="20" s="1"/>
  <c r="AX296" i="7"/>
  <c r="BH516" i="6"/>
  <c r="N516" i="7" s="1"/>
  <c r="AH524" i="20" s="1"/>
  <c r="BF531" i="6"/>
  <c r="L531" i="7" s="1"/>
  <c r="S339" i="7"/>
  <c r="Y505" i="7"/>
  <c r="BA332" i="7"/>
  <c r="BE524" i="6"/>
  <c r="K524" i="7" s="1"/>
  <c r="AZ332" i="7"/>
  <c r="AZ524" i="6"/>
  <c r="F524" i="7" s="1"/>
  <c r="K13" i="20" s="1"/>
  <c r="BE508" i="7"/>
  <c r="BC508" i="7" s="1"/>
  <c r="BC508" i="6"/>
  <c r="I508" i="7" s="1"/>
  <c r="BE508" i="6"/>
  <c r="K508" i="7" s="1"/>
  <c r="AZ500" i="6"/>
  <c r="F500" i="7" s="1"/>
  <c r="Q500" i="7" s="1"/>
  <c r="L63" i="20" s="1"/>
  <c r="BA524" i="6"/>
  <c r="G524" i="7" s="1"/>
  <c r="BF505" i="6"/>
  <c r="L505" i="7" s="1"/>
  <c r="AZ508" i="6"/>
  <c r="F508" i="7" s="1"/>
  <c r="AY524" i="6"/>
  <c r="E524" i="7" s="1"/>
  <c r="I13" i="20" s="1"/>
  <c r="BD332" i="7"/>
  <c r="BC391" i="6"/>
  <c r="I391" i="7" s="1"/>
  <c r="AX332" i="7"/>
  <c r="BE391" i="7"/>
  <c r="AY508" i="6"/>
  <c r="E508" i="7" s="1"/>
  <c r="P508" i="7" s="1"/>
  <c r="BB523" i="6"/>
  <c r="H523" i="7" s="1"/>
  <c r="O84" i="20" s="1"/>
  <c r="AY332" i="7"/>
  <c r="BD508" i="6"/>
  <c r="J508" i="7" s="1"/>
  <c r="Z507" i="20" s="1"/>
  <c r="BD391" i="6"/>
  <c r="J391" i="7" s="1"/>
  <c r="BB508" i="6"/>
  <c r="H508" i="7" s="1"/>
  <c r="O507" i="20" s="1"/>
  <c r="AZ536" i="6"/>
  <c r="F536" i="7" s="1"/>
  <c r="Q536" i="7" s="1"/>
  <c r="BD536" i="6"/>
  <c r="J536" i="7" s="1"/>
  <c r="BE536" i="7"/>
  <c r="BC536" i="7" s="1"/>
  <c r="BC539" i="6"/>
  <c r="I539" i="7" s="1"/>
  <c r="BG531" i="6"/>
  <c r="M531" i="7" s="1"/>
  <c r="S332" i="7"/>
  <c r="AW332" i="7"/>
  <c r="V296" i="7"/>
  <c r="R332" i="7"/>
  <c r="BC521" i="6"/>
  <c r="I521" i="7" s="1"/>
  <c r="Q196" i="20" s="1"/>
  <c r="AZ504" i="6"/>
  <c r="F504" i="7" s="1"/>
  <c r="K92" i="20" s="1"/>
  <c r="BD500" i="6"/>
  <c r="J500" i="7" s="1"/>
  <c r="BC500" i="6"/>
  <c r="I500" i="7" s="1"/>
  <c r="T500" i="7" s="1"/>
  <c r="R63" i="20" s="1"/>
  <c r="BE500" i="6"/>
  <c r="K500" i="7" s="1"/>
  <c r="V500" i="7" s="1"/>
  <c r="AC63" i="20" s="1"/>
  <c r="BH503" i="6"/>
  <c r="N503" i="7" s="1"/>
  <c r="BB500" i="6"/>
  <c r="H500" i="7" s="1"/>
  <c r="S500" i="7" s="1"/>
  <c r="P63" i="20" s="1"/>
  <c r="BF503" i="6"/>
  <c r="L503" i="7" s="1"/>
  <c r="BE420" i="6"/>
  <c r="K420" i="7" s="1"/>
  <c r="AB419" i="20" s="1"/>
  <c r="BG503" i="6"/>
  <c r="M503" i="7" s="1"/>
  <c r="AY500" i="6"/>
  <c r="E500" i="7" s="1"/>
  <c r="AZ503" i="6"/>
  <c r="F503" i="7" s="1"/>
  <c r="K54" i="20" s="1"/>
  <c r="BC503" i="6"/>
  <c r="I503" i="7" s="1"/>
  <c r="Q54" i="20" s="1"/>
  <c r="BE420" i="7"/>
  <c r="BD420" i="7" s="1"/>
  <c r="BD503" i="6"/>
  <c r="J503" i="7" s="1"/>
  <c r="BE503" i="6"/>
  <c r="K503" i="7" s="1"/>
  <c r="AB54" i="20" s="1"/>
  <c r="BE503" i="7"/>
  <c r="BB504" i="6"/>
  <c r="H504" i="7" s="1"/>
  <c r="BB420" i="6"/>
  <c r="H420" i="7" s="1"/>
  <c r="O419" i="20" s="1"/>
  <c r="BA503" i="6"/>
  <c r="G503" i="7" s="1"/>
  <c r="M54" i="20" s="1"/>
  <c r="BD504" i="6"/>
  <c r="J504" i="7" s="1"/>
  <c r="AZ420" i="6"/>
  <c r="F420" i="7" s="1"/>
  <c r="K419" i="20" s="1"/>
  <c r="BE504" i="7"/>
  <c r="BC504" i="7" s="1"/>
  <c r="BB503" i="6"/>
  <c r="H503" i="7" s="1"/>
  <c r="O54" i="20" s="1"/>
  <c r="BE504" i="6"/>
  <c r="K504" i="7" s="1"/>
  <c r="V504" i="7" s="1"/>
  <c r="BA420" i="6"/>
  <c r="G420" i="7" s="1"/>
  <c r="M419" i="20" s="1"/>
  <c r="AX339" i="7"/>
  <c r="AY504" i="6"/>
  <c r="E504" i="7" s="1"/>
  <c r="BA500" i="6"/>
  <c r="G500" i="7" s="1"/>
  <c r="R500" i="7" s="1"/>
  <c r="N63" i="20" s="1"/>
  <c r="AY420" i="6"/>
  <c r="E420" i="7" s="1"/>
  <c r="I419" i="20" s="1"/>
  <c r="BC504" i="6"/>
  <c r="I504" i="7" s="1"/>
  <c r="BE500" i="7"/>
  <c r="BC500" i="7" s="1"/>
  <c r="BC420" i="6"/>
  <c r="I420" i="7" s="1"/>
  <c r="T420" i="7" s="1"/>
  <c r="BH544" i="6"/>
  <c r="N544" i="7" s="1"/>
  <c r="AH281" i="20" s="1"/>
  <c r="BE536" i="6"/>
  <c r="K536" i="7" s="1"/>
  <c r="V536" i="7" s="1"/>
  <c r="AW367" i="7"/>
  <c r="U295" i="7"/>
  <c r="AA294" i="20" s="1"/>
  <c r="Z294" i="20"/>
  <c r="AZ295" i="7"/>
  <c r="AU339" i="7"/>
  <c r="Z338" i="20"/>
  <c r="AB120" i="20"/>
  <c r="V332" i="7"/>
  <c r="I338" i="20"/>
  <c r="AX369" i="7"/>
  <c r="R339" i="7"/>
  <c r="U332" i="7"/>
  <c r="AU295" i="7"/>
  <c r="AY295" i="7"/>
  <c r="BC383" i="6"/>
  <c r="I383" i="7" s="1"/>
  <c r="T383" i="7" s="1"/>
  <c r="BC536" i="6"/>
  <c r="I536" i="7" s="1"/>
  <c r="T536" i="7" s="1"/>
  <c r="AY536" i="6"/>
  <c r="E536" i="7" s="1"/>
  <c r="BA536" i="6"/>
  <c r="G536" i="7" s="1"/>
  <c r="R536" i="7" s="1"/>
  <c r="BB536" i="6"/>
  <c r="H536" i="7" s="1"/>
  <c r="AM345" i="7"/>
  <c r="BC533" i="6"/>
  <c r="I533" i="7" s="1"/>
  <c r="Q144" i="20" s="1"/>
  <c r="AJ345" i="7"/>
  <c r="AK345" i="7" s="1"/>
  <c r="AP345" i="7" s="1"/>
  <c r="BH533" i="6"/>
  <c r="N533" i="7" s="1"/>
  <c r="AH144" i="20" s="1"/>
  <c r="BD533" i="6"/>
  <c r="J533" i="7" s="1"/>
  <c r="BC524" i="6"/>
  <c r="I524" i="7" s="1"/>
  <c r="BE533" i="7"/>
  <c r="BF533" i="6"/>
  <c r="L533" i="7" s="1"/>
  <c r="BA533" i="6"/>
  <c r="G533" i="7" s="1"/>
  <c r="M144" i="20" s="1"/>
  <c r="AZ545" i="6"/>
  <c r="F545" i="7" s="1"/>
  <c r="K226" i="20" s="1"/>
  <c r="AY533" i="6"/>
  <c r="E533" i="7" s="1"/>
  <c r="P533" i="7" s="1"/>
  <c r="BE545" i="7"/>
  <c r="BD545" i="7" s="1"/>
  <c r="AZ533" i="6"/>
  <c r="F533" i="7" s="1"/>
  <c r="K144" i="20" s="1"/>
  <c r="BB533" i="6"/>
  <c r="H533" i="7" s="1"/>
  <c r="O144" i="20" s="1"/>
  <c r="BB514" i="6"/>
  <c r="H514" i="7" s="1"/>
  <c r="S514" i="7" s="1"/>
  <c r="AU327" i="7"/>
  <c r="AY383" i="6"/>
  <c r="E383" i="7" s="1"/>
  <c r="P383" i="7" s="1"/>
  <c r="BA383" i="6"/>
  <c r="G383" i="7" s="1"/>
  <c r="R383" i="7" s="1"/>
  <c r="BA376" i="7"/>
  <c r="U296" i="7"/>
  <c r="BH541" i="6"/>
  <c r="N541" i="7" s="1"/>
  <c r="AJ75" i="20"/>
  <c r="AK75" i="20" s="1"/>
  <c r="AY514" i="6"/>
  <c r="E514" i="7" s="1"/>
  <c r="K5" i="40" s="1"/>
  <c r="BD296" i="7"/>
  <c r="AY296" i="7"/>
  <c r="AW376" i="7"/>
  <c r="BE502" i="6"/>
  <c r="K502" i="7" s="1"/>
  <c r="V502" i="7" s="1"/>
  <c r="AC273" i="20" s="1"/>
  <c r="BA493" i="6"/>
  <c r="G493" i="7" s="1"/>
  <c r="M45" i="20" s="1"/>
  <c r="BD502" i="6"/>
  <c r="J502" i="7" s="1"/>
  <c r="U502" i="7" s="1"/>
  <c r="AA273" i="20" s="1"/>
  <c r="AU296" i="7"/>
  <c r="AZ376" i="7"/>
  <c r="BC493" i="6"/>
  <c r="I493" i="7" s="1"/>
  <c r="BC502" i="6"/>
  <c r="I502" i="7" s="1"/>
  <c r="T502" i="7" s="1"/>
  <c r="R273" i="20" s="1"/>
  <c r="AZ425" i="6"/>
  <c r="F425" i="7" s="1"/>
  <c r="AW296" i="7"/>
  <c r="AL214" i="7"/>
  <c r="BD493" i="6"/>
  <c r="J493" i="7" s="1"/>
  <c r="AZ502" i="6"/>
  <c r="F502" i="7" s="1"/>
  <c r="AV296" i="7"/>
  <c r="BF514" i="6"/>
  <c r="L514" i="7" s="1"/>
  <c r="BB493" i="6"/>
  <c r="H493" i="7" s="1"/>
  <c r="S493" i="7" s="1"/>
  <c r="AY502" i="6"/>
  <c r="E502" i="7" s="1"/>
  <c r="I273" i="20" s="1"/>
  <c r="AV376" i="7"/>
  <c r="AU376" i="7"/>
  <c r="AZ493" i="6"/>
  <c r="F493" i="7" s="1"/>
  <c r="BD506" i="6"/>
  <c r="J506" i="7" s="1"/>
  <c r="U506" i="7" s="1"/>
  <c r="BG514" i="6"/>
  <c r="M514" i="7" s="1"/>
  <c r="BE502" i="7"/>
  <c r="BC502" i="7" s="1"/>
  <c r="BE506" i="7"/>
  <c r="BB506" i="7" s="1"/>
  <c r="BA514" i="6"/>
  <c r="G514" i="7" s="1"/>
  <c r="BA506" i="6"/>
  <c r="G506" i="7" s="1"/>
  <c r="M192" i="20" s="1"/>
  <c r="BC514" i="6"/>
  <c r="I514" i="7" s="1"/>
  <c r="Q72" i="20" s="1"/>
  <c r="AZ296" i="7"/>
  <c r="BC506" i="6"/>
  <c r="I506" i="7" s="1"/>
  <c r="Q192" i="20" s="1"/>
  <c r="BD514" i="6"/>
  <c r="J514" i="7" s="1"/>
  <c r="AB5" i="40" s="1"/>
  <c r="AY376" i="7"/>
  <c r="BB506" i="6"/>
  <c r="H506" i="7" s="1"/>
  <c r="O192" i="20" s="1"/>
  <c r="BE514" i="7"/>
  <c r="AY506" i="6"/>
  <c r="E506" i="7" s="1"/>
  <c r="I192" i="20" s="1"/>
  <c r="BE514" i="6"/>
  <c r="K514" i="7" s="1"/>
  <c r="AB72" i="20" s="1"/>
  <c r="AZ514" i="6"/>
  <c r="F514" i="7" s="1"/>
  <c r="AX336" i="7"/>
  <c r="AR4" i="7"/>
  <c r="BD542" i="6"/>
  <c r="J542" i="7" s="1"/>
  <c r="BE545" i="6"/>
  <c r="K545" i="7" s="1"/>
  <c r="BC496" i="6"/>
  <c r="I496" i="7" s="1"/>
  <c r="S296" i="7"/>
  <c r="BE496" i="7"/>
  <c r="K338" i="20"/>
  <c r="Q339" i="7"/>
  <c r="AV339" i="7"/>
  <c r="AZ542" i="6"/>
  <c r="F542" i="7" s="1"/>
  <c r="BA545" i="6"/>
  <c r="G545" i="7" s="1"/>
  <c r="M226" i="20" s="1"/>
  <c r="BB499" i="6"/>
  <c r="H499" i="7" s="1"/>
  <c r="BB496" i="6"/>
  <c r="H496" i="7" s="1"/>
  <c r="S496" i="7" s="1"/>
  <c r="AY369" i="7"/>
  <c r="Q338" i="20"/>
  <c r="AY339" i="7"/>
  <c r="T339" i="7"/>
  <c r="BC545" i="6"/>
  <c r="I545" i="7" s="1"/>
  <c r="Q226" i="20" s="1"/>
  <c r="BB542" i="6"/>
  <c r="H542" i="7" s="1"/>
  <c r="AY545" i="6"/>
  <c r="E545" i="7" s="1"/>
  <c r="I226" i="20" s="1"/>
  <c r="AZ499" i="6"/>
  <c r="F499" i="7" s="1"/>
  <c r="AY496" i="6"/>
  <c r="E496" i="7" s="1"/>
  <c r="BG545" i="6"/>
  <c r="M545" i="7" s="1"/>
  <c r="BA542" i="6"/>
  <c r="G542" i="7" s="1"/>
  <c r="M541" i="20" s="1"/>
  <c r="BA499" i="6"/>
  <c r="G499" i="7" s="1"/>
  <c r="R499" i="7" s="1"/>
  <c r="AZ496" i="6"/>
  <c r="F496" i="7" s="1"/>
  <c r="BB419" i="6"/>
  <c r="H419" i="7" s="1"/>
  <c r="S419" i="7" s="1"/>
  <c r="BF542" i="6"/>
  <c r="L542" i="7" s="1"/>
  <c r="BE542" i="6"/>
  <c r="K542" i="7" s="1"/>
  <c r="BB529" i="6"/>
  <c r="H529" i="7" s="1"/>
  <c r="O173" i="20" s="1"/>
  <c r="BE496" i="6"/>
  <c r="K496" i="7" s="1"/>
  <c r="V496" i="7" s="1"/>
  <c r="V323" i="7"/>
  <c r="BH542" i="6"/>
  <c r="N542" i="7" s="1"/>
  <c r="AU369" i="7"/>
  <c r="BE520" i="6"/>
  <c r="K520" i="7" s="1"/>
  <c r="AY501" i="6"/>
  <c r="E501" i="7" s="1"/>
  <c r="BE499" i="6"/>
  <c r="K499" i="7" s="1"/>
  <c r="BE520" i="7"/>
  <c r="BB520" i="7" s="1"/>
  <c r="BA501" i="6"/>
  <c r="G501" i="7" s="1"/>
  <c r="R501" i="7" s="1"/>
  <c r="BD499" i="6"/>
  <c r="J499" i="7" s="1"/>
  <c r="BF519" i="6"/>
  <c r="L519" i="7" s="1"/>
  <c r="AW339" i="7"/>
  <c r="BD501" i="6"/>
  <c r="J501" i="7" s="1"/>
  <c r="BE499" i="7"/>
  <c r="BA520" i="6"/>
  <c r="G520" i="7" s="1"/>
  <c r="M32" i="20" s="1"/>
  <c r="BC501" i="6"/>
  <c r="I501" i="7" s="1"/>
  <c r="BC499" i="6"/>
  <c r="I499" i="7" s="1"/>
  <c r="T499" i="7" s="1"/>
  <c r="BD383" i="6"/>
  <c r="J383" i="7" s="1"/>
  <c r="BA339" i="7"/>
  <c r="AB338" i="20"/>
  <c r="V339" i="7"/>
  <c r="BB520" i="6"/>
  <c r="H520" i="7" s="1"/>
  <c r="O32" i="20" s="1"/>
  <c r="BE501" i="7"/>
  <c r="BC501" i="7" s="1"/>
  <c r="BA323" i="7"/>
  <c r="AW369" i="7"/>
  <c r="BC520" i="6"/>
  <c r="I520" i="7" s="1"/>
  <c r="Q32" i="20" s="1"/>
  <c r="Q296" i="7"/>
  <c r="AZ520" i="6"/>
  <c r="F520" i="7" s="1"/>
  <c r="K32" i="20" s="1"/>
  <c r="BC418" i="6"/>
  <c r="I418" i="7" s="1"/>
  <c r="AY301" i="7"/>
  <c r="BD545" i="6"/>
  <c r="J545" i="7" s="1"/>
  <c r="U545" i="7" s="1"/>
  <c r="AA544" i="20" s="1"/>
  <c r="BB545" i="6"/>
  <c r="H545" i="7" s="1"/>
  <c r="BE383" i="6"/>
  <c r="K383" i="7" s="1"/>
  <c r="V383" i="7" s="1"/>
  <c r="AZ301" i="7"/>
  <c r="V369" i="7"/>
  <c r="BA369" i="7"/>
  <c r="M138" i="20"/>
  <c r="R369" i="7"/>
  <c r="V301" i="7"/>
  <c r="AV369" i="7"/>
  <c r="Q138" i="20"/>
  <c r="T369" i="7"/>
  <c r="AY539" i="6"/>
  <c r="E539" i="7" s="1"/>
  <c r="P539" i="7" s="1"/>
  <c r="Q369" i="7"/>
  <c r="R301" i="7"/>
  <c r="AW301" i="7"/>
  <c r="BF545" i="6"/>
  <c r="L545" i="7" s="1"/>
  <c r="O138" i="20"/>
  <c r="S369" i="7"/>
  <c r="T301" i="7"/>
  <c r="BA301" i="7"/>
  <c r="Z416" i="20"/>
  <c r="U417" i="7"/>
  <c r="Y528" i="7"/>
  <c r="P407" i="7"/>
  <c r="J244" i="20" s="1"/>
  <c r="BD521" i="6"/>
  <c r="J521" i="7" s="1"/>
  <c r="BD529" i="6"/>
  <c r="J529" i="7" s="1"/>
  <c r="Z528" i="20" s="1"/>
  <c r="BD418" i="6"/>
  <c r="J418" i="7" s="1"/>
  <c r="AJ369" i="7"/>
  <c r="AK369" i="7" s="1"/>
  <c r="AP369" i="7" s="1"/>
  <c r="BB492" i="6"/>
  <c r="H492" i="7" s="1"/>
  <c r="BD540" i="6"/>
  <c r="J540" i="7" s="1"/>
  <c r="BA521" i="6"/>
  <c r="G521" i="7" s="1"/>
  <c r="R521" i="7" s="1"/>
  <c r="BE529" i="6"/>
  <c r="K529" i="7" s="1"/>
  <c r="AB173" i="20" s="1"/>
  <c r="BC407" i="6"/>
  <c r="I407" i="7" s="1"/>
  <c r="BC540" i="6"/>
  <c r="I540" i="7" s="1"/>
  <c r="BA540" i="6"/>
  <c r="G540" i="7" s="1"/>
  <c r="AY521" i="6"/>
  <c r="E521" i="7" s="1"/>
  <c r="P521" i="7" s="1"/>
  <c r="BE529" i="7"/>
  <c r="BD529" i="7" s="1"/>
  <c r="BB407" i="6"/>
  <c r="H407" i="7" s="1"/>
  <c r="O244" i="20" s="1"/>
  <c r="BC419" i="6"/>
  <c r="I419" i="7" s="1"/>
  <c r="BB540" i="6"/>
  <c r="H540" i="7" s="1"/>
  <c r="S540" i="7" s="1"/>
  <c r="P83" i="20" s="1"/>
  <c r="BE521" i="6"/>
  <c r="K521" i="7" s="1"/>
  <c r="V521" i="7" s="1"/>
  <c r="BA529" i="6"/>
  <c r="G529" i="7" s="1"/>
  <c r="M173" i="20" s="1"/>
  <c r="AM369" i="7"/>
  <c r="AZ419" i="6"/>
  <c r="F419" i="7" s="1"/>
  <c r="K123" i="20" s="1"/>
  <c r="BD528" i="7"/>
  <c r="BE501" i="6"/>
  <c r="K501" i="7" s="1"/>
  <c r="BG527" i="6"/>
  <c r="M527" i="7" s="1"/>
  <c r="AZ501" i="6"/>
  <c r="F501" i="7" s="1"/>
  <c r="AY529" i="6"/>
  <c r="E529" i="7" s="1"/>
  <c r="I528" i="20" s="1"/>
  <c r="BD492" i="6"/>
  <c r="J492" i="7" s="1"/>
  <c r="BC492" i="6"/>
  <c r="I492" i="7" s="1"/>
  <c r="BE418" i="7"/>
  <c r="BE419" i="7"/>
  <c r="BA492" i="6"/>
  <c r="G492" i="7" s="1"/>
  <c r="BA418" i="6"/>
  <c r="G418" i="7" s="1"/>
  <c r="AY418" i="6"/>
  <c r="E418" i="7" s="1"/>
  <c r="BD419" i="6"/>
  <c r="J419" i="7" s="1"/>
  <c r="AY540" i="6"/>
  <c r="E540" i="7" s="1"/>
  <c r="I83" i="20" s="1"/>
  <c r="R415" i="7"/>
  <c r="BC529" i="6"/>
  <c r="I529" i="7" s="1"/>
  <c r="Q173" i="20" s="1"/>
  <c r="BE418" i="6"/>
  <c r="K418" i="7" s="1"/>
  <c r="BE492" i="6"/>
  <c r="K492" i="7" s="1"/>
  <c r="BE492" i="7"/>
  <c r="AV492" i="7" s="1"/>
  <c r="BE540" i="7"/>
  <c r="BB521" i="6"/>
  <c r="H521" i="7" s="1"/>
  <c r="O196" i="20" s="1"/>
  <c r="AZ529" i="6"/>
  <c r="F529" i="7" s="1"/>
  <c r="K173" i="20" s="1"/>
  <c r="AZ418" i="6"/>
  <c r="F418" i="7" s="1"/>
  <c r="BA419" i="6"/>
  <c r="G419" i="7" s="1"/>
  <c r="BE419" i="6"/>
  <c r="K419" i="7" s="1"/>
  <c r="AB123" i="20" s="1"/>
  <c r="BE425" i="7"/>
  <c r="AY336" i="7"/>
  <c r="S367" i="7"/>
  <c r="P247" i="20" s="1"/>
  <c r="AX367" i="7"/>
  <c r="BA327" i="7"/>
  <c r="V327" i="7"/>
  <c r="AM332" i="7"/>
  <c r="AY327" i="7"/>
  <c r="S376" i="7"/>
  <c r="AZ367" i="7"/>
  <c r="U367" i="7"/>
  <c r="AA247" i="20" s="1"/>
  <c r="Q376" i="7"/>
  <c r="AV367" i="7"/>
  <c r="Q367" i="7"/>
  <c r="L247" i="20" s="1"/>
  <c r="R376" i="7"/>
  <c r="T327" i="7"/>
  <c r="R367" i="7"/>
  <c r="N247" i="20" s="1"/>
  <c r="T367" i="7"/>
  <c r="R247" i="20" s="1"/>
  <c r="AY367" i="7"/>
  <c r="BE521" i="7"/>
  <c r="BC521" i="7" s="1"/>
  <c r="V376" i="7"/>
  <c r="R327" i="7"/>
  <c r="AW327" i="7"/>
  <c r="AJ35" i="20"/>
  <c r="AK35" i="20" s="1"/>
  <c r="O294" i="20"/>
  <c r="S295" i="7"/>
  <c r="P294" i="20" s="1"/>
  <c r="AX295" i="7"/>
  <c r="AZ497" i="6"/>
  <c r="F497" i="7" s="1"/>
  <c r="AJ190" i="20"/>
  <c r="AK190" i="20" s="1"/>
  <c r="BC397" i="6"/>
  <c r="I397" i="7" s="1"/>
  <c r="Q189" i="20" s="1"/>
  <c r="AY397" i="6"/>
  <c r="E397" i="7" s="1"/>
  <c r="I189" i="20" s="1"/>
  <c r="BE397" i="6"/>
  <c r="K397" i="7" s="1"/>
  <c r="AB189" i="20" s="1"/>
  <c r="AZ397" i="6"/>
  <c r="F397" i="7" s="1"/>
  <c r="K189" i="20" s="1"/>
  <c r="BC377" i="6"/>
  <c r="I377" i="7" s="1"/>
  <c r="Q66" i="20" s="1"/>
  <c r="BD377" i="6"/>
  <c r="J377" i="7" s="1"/>
  <c r="BD520" i="6"/>
  <c r="J520" i="7" s="1"/>
  <c r="BB377" i="6"/>
  <c r="H377" i="7" s="1"/>
  <c r="O66" i="20" s="1"/>
  <c r="BD397" i="6"/>
  <c r="J397" i="7" s="1"/>
  <c r="BE397" i="7"/>
  <c r="AY520" i="6"/>
  <c r="E520" i="7" s="1"/>
  <c r="I27" i="20" s="1"/>
  <c r="BA397" i="6"/>
  <c r="G397" i="7" s="1"/>
  <c r="M202" i="20" s="1"/>
  <c r="AJ113" i="20"/>
  <c r="AK113" i="20" s="1"/>
  <c r="AB96" i="20"/>
  <c r="V96" i="20" s="1"/>
  <c r="V336" i="7"/>
  <c r="AC76" i="20" s="1"/>
  <c r="K96" i="20"/>
  <c r="Q336" i="7"/>
  <c r="L76" i="20" s="1"/>
  <c r="AV336" i="7"/>
  <c r="AY220" i="7"/>
  <c r="T220" i="7"/>
  <c r="U323" i="7"/>
  <c r="AZ323" i="7"/>
  <c r="BA336" i="7"/>
  <c r="U22" i="18"/>
  <c r="N22" i="18"/>
  <c r="V22" i="18" s="1"/>
  <c r="AJ220" i="7"/>
  <c r="AU220" i="7"/>
  <c r="P220" i="7"/>
  <c r="AM220" i="7"/>
  <c r="M96" i="20"/>
  <c r="AW336" i="7"/>
  <c r="R336" i="7"/>
  <c r="N76" i="20" s="1"/>
  <c r="BG529" i="6"/>
  <c r="M529" i="7" s="1"/>
  <c r="AW323" i="7"/>
  <c r="R323" i="7"/>
  <c r="AV220" i="7"/>
  <c r="Q220" i="7"/>
  <c r="Q96" i="20"/>
  <c r="T336" i="7"/>
  <c r="R76" i="20" s="1"/>
  <c r="T323" i="7"/>
  <c r="AY323" i="7"/>
  <c r="AU336" i="7"/>
  <c r="AX220" i="7"/>
  <c r="S220" i="7"/>
  <c r="S323" i="7"/>
  <c r="AX323" i="7"/>
  <c r="Q323" i="7"/>
  <c r="AV323" i="7"/>
  <c r="R220" i="7"/>
  <c r="AW220" i="7"/>
  <c r="I97" i="20"/>
  <c r="Z45" i="20"/>
  <c r="I245" i="20"/>
  <c r="Z52" i="20"/>
  <c r="Z216" i="20"/>
  <c r="I159" i="20"/>
  <c r="I235" i="20"/>
  <c r="I271" i="20"/>
  <c r="Z18" i="20"/>
  <c r="I213" i="20"/>
  <c r="Z274" i="20"/>
  <c r="Z159" i="20"/>
  <c r="Z97" i="20"/>
  <c r="I18" i="20"/>
  <c r="Z93" i="20"/>
  <c r="I52" i="20"/>
  <c r="I108" i="20"/>
  <c r="I169" i="20"/>
  <c r="Z192" i="20"/>
  <c r="Z111" i="20"/>
  <c r="I93" i="20"/>
  <c r="I351" i="20"/>
  <c r="I196" i="20"/>
  <c r="Z104" i="20"/>
  <c r="Z221" i="20"/>
  <c r="I111" i="20"/>
  <c r="Z169" i="20"/>
  <c r="Z123" i="20"/>
  <c r="BF522" i="6"/>
  <c r="L522" i="7" s="1"/>
  <c r="Z269" i="20"/>
  <c r="I274" i="20"/>
  <c r="Z87" i="20"/>
  <c r="Z54" i="20"/>
  <c r="Z16" i="20"/>
  <c r="Z173" i="20"/>
  <c r="Z139" i="20"/>
  <c r="Z92" i="20"/>
  <c r="I104" i="20"/>
  <c r="Z144" i="20"/>
  <c r="I216" i="20"/>
  <c r="Z133" i="20"/>
  <c r="I139" i="20"/>
  <c r="Z245" i="20"/>
  <c r="I87" i="20"/>
  <c r="AK272" i="7"/>
  <c r="AP272" i="7" s="1"/>
  <c r="AQ272" i="7" s="1"/>
  <c r="AR272" i="7" s="1"/>
  <c r="Z237" i="20"/>
  <c r="Z351" i="20"/>
  <c r="AK246" i="7"/>
  <c r="AP246" i="7" s="1"/>
  <c r="AQ246" i="7" s="1"/>
  <c r="Z77" i="20"/>
  <c r="I77" i="20"/>
  <c r="I45" i="20"/>
  <c r="I221" i="20"/>
  <c r="I269" i="20"/>
  <c r="AJ82" i="20"/>
  <c r="AK82" i="20" s="1"/>
  <c r="Z108" i="20"/>
  <c r="I144" i="20"/>
  <c r="I173" i="20"/>
  <c r="Z235" i="20"/>
  <c r="I54" i="20"/>
  <c r="I16" i="20"/>
  <c r="BD425" i="6"/>
  <c r="J425" i="7" s="1"/>
  <c r="BE425" i="6"/>
  <c r="K425" i="7" s="1"/>
  <c r="AB62" i="20" s="1"/>
  <c r="Z213" i="20"/>
  <c r="P352" i="7"/>
  <c r="U352" i="7"/>
  <c r="AY411" i="6"/>
  <c r="E411" i="7" s="1"/>
  <c r="BB425" i="6"/>
  <c r="H425" i="7" s="1"/>
  <c r="S425" i="7" s="1"/>
  <c r="BD411" i="6"/>
  <c r="J411" i="7" s="1"/>
  <c r="AH544" i="20"/>
  <c r="Y545" i="7"/>
  <c r="AI226" i="20" s="1"/>
  <c r="AH389" i="20"/>
  <c r="Y390" i="7"/>
  <c r="AI389" i="20" s="1"/>
  <c r="Y378" i="7"/>
  <c r="AI12" i="20" s="1"/>
  <c r="AJ14" i="20"/>
  <c r="AK14" i="20" s="1"/>
  <c r="K20" i="20"/>
  <c r="M27" i="20"/>
  <c r="M2" i="20"/>
  <c r="Q10" i="20"/>
  <c r="O10" i="20"/>
  <c r="K2" i="20"/>
  <c r="Z10" i="20"/>
  <c r="Q22" i="20"/>
  <c r="K22" i="20"/>
  <c r="M10" i="20"/>
  <c r="Z22" i="20"/>
  <c r="K10" i="20"/>
  <c r="M22" i="20"/>
  <c r="Q2" i="20"/>
  <c r="AB10" i="20"/>
  <c r="AB22" i="20"/>
  <c r="O27" i="20"/>
  <c r="O2" i="20"/>
  <c r="I10" i="20"/>
  <c r="I22" i="20"/>
  <c r="I2" i="20"/>
  <c r="AH10" i="20"/>
  <c r="AL246" i="7"/>
  <c r="I17" i="20"/>
  <c r="K13" i="40"/>
  <c r="AI75" i="20"/>
  <c r="M13" i="40"/>
  <c r="K17" i="20"/>
  <c r="AI120" i="20"/>
  <c r="J14" i="20"/>
  <c r="R75" i="20"/>
  <c r="AD13" i="40"/>
  <c r="AB17" i="20"/>
  <c r="P113" i="20"/>
  <c r="L190" i="20"/>
  <c r="P14" i="20"/>
  <c r="AI147" i="20"/>
  <c r="AI235" i="20"/>
  <c r="L147" i="20"/>
  <c r="AI240" i="20"/>
  <c r="P147" i="20"/>
  <c r="P240" i="20"/>
  <c r="I133" i="20"/>
  <c r="N113" i="20"/>
  <c r="AA230" i="20"/>
  <c r="AA82" i="20"/>
  <c r="R14" i="20"/>
  <c r="AJ332" i="7"/>
  <c r="AK332" i="7" s="1"/>
  <c r="AP332" i="7" s="1"/>
  <c r="W332" i="7"/>
  <c r="N14" i="20"/>
  <c r="AA147" i="20"/>
  <c r="AC113" i="20"/>
  <c r="AA14" i="20"/>
  <c r="AI54" i="20"/>
  <c r="J230" i="20"/>
  <c r="J82" i="20"/>
  <c r="AC75" i="20"/>
  <c r="L230" i="20"/>
  <c r="L82" i="20"/>
  <c r="AC14" i="20"/>
  <c r="AI278" i="20"/>
  <c r="N147" i="20"/>
  <c r="AI230" i="20"/>
  <c r="AI82" i="20"/>
  <c r="V82" i="20" s="1"/>
  <c r="R190" i="20"/>
  <c r="AI113" i="20"/>
  <c r="V113" i="20" s="1"/>
  <c r="R230" i="20"/>
  <c r="R82" i="20"/>
  <c r="L14" i="20"/>
  <c r="AC230" i="20"/>
  <c r="AC82" i="20"/>
  <c r="AY302" i="7"/>
  <c r="AB13" i="40"/>
  <c r="Z17" i="20"/>
  <c r="AI337" i="20"/>
  <c r="P75" i="20"/>
  <c r="J113" i="20"/>
  <c r="AI14" i="20"/>
  <c r="Q17" i="20"/>
  <c r="S13" i="40"/>
  <c r="P96" i="20"/>
  <c r="AC278" i="20"/>
  <c r="O271" i="20"/>
  <c r="AA278" i="20"/>
  <c r="J75" i="20"/>
  <c r="M17" i="20"/>
  <c r="O13" i="40"/>
  <c r="AI283" i="20"/>
  <c r="P230" i="20"/>
  <c r="P82" i="20"/>
  <c r="AC147" i="20"/>
  <c r="L75" i="20"/>
  <c r="AA75" i="20"/>
  <c r="V75" i="20" s="1"/>
  <c r="L113" i="20"/>
  <c r="N230" i="20"/>
  <c r="N82" i="20"/>
  <c r="AF18" i="40"/>
  <c r="AH249" i="20"/>
  <c r="O17" i="20"/>
  <c r="Q13" i="40"/>
  <c r="R147" i="20"/>
  <c r="N75" i="20"/>
  <c r="AA113" i="20"/>
  <c r="R113" i="20"/>
  <c r="AH415" i="20"/>
  <c r="Y416" i="7"/>
  <c r="AI154" i="20" s="1"/>
  <c r="BA302" i="7"/>
  <c r="V302" i="7"/>
  <c r="U327" i="7"/>
  <c r="AZ327" i="7"/>
  <c r="Q327" i="7"/>
  <c r="AV327" i="7"/>
  <c r="BC425" i="6"/>
  <c r="I425" i="7" s="1"/>
  <c r="Q62" i="20" s="1"/>
  <c r="BA425" i="6"/>
  <c r="G425" i="7" s="1"/>
  <c r="M62" i="20" s="1"/>
  <c r="BE411" i="7"/>
  <c r="Y406" i="7"/>
  <c r="BA398" i="6"/>
  <c r="G398" i="7" s="1"/>
  <c r="BC398" i="6"/>
  <c r="I398" i="7" s="1"/>
  <c r="BC382" i="6"/>
  <c r="I382" i="7" s="1"/>
  <c r="AZ398" i="6"/>
  <c r="F398" i="7" s="1"/>
  <c r="N382" i="7"/>
  <c r="AH381" i="20" s="1"/>
  <c r="BC543" i="6"/>
  <c r="I543" i="7" s="1"/>
  <c r="Q43" i="20" s="1"/>
  <c r="N535" i="7"/>
  <c r="AH308" i="20" s="1"/>
  <c r="BD543" i="6"/>
  <c r="J543" i="7" s="1"/>
  <c r="BE382" i="7"/>
  <c r="BD398" i="6"/>
  <c r="J398" i="7" s="1"/>
  <c r="BF495" i="6"/>
  <c r="L495" i="7" s="1"/>
  <c r="AR178" i="7"/>
  <c r="BE543" i="6"/>
  <c r="K543" i="7" s="1"/>
  <c r="AB43" i="20" s="1"/>
  <c r="BA543" i="6"/>
  <c r="G543" i="7" s="1"/>
  <c r="M43" i="20" s="1"/>
  <c r="BE543" i="7"/>
  <c r="AV543" i="7" s="1"/>
  <c r="BE398" i="7"/>
  <c r="BG497" i="6"/>
  <c r="M497" i="7" s="1"/>
  <c r="BB543" i="6"/>
  <c r="H543" i="7" s="1"/>
  <c r="O43" i="20" s="1"/>
  <c r="BB398" i="6"/>
  <c r="H398" i="7" s="1"/>
  <c r="AY543" i="6"/>
  <c r="E543" i="7" s="1"/>
  <c r="I220" i="20" s="1"/>
  <c r="BA382" i="6"/>
  <c r="G382" i="7" s="1"/>
  <c r="AP275" i="7"/>
  <c r="AL275" i="7"/>
  <c r="BB501" i="6"/>
  <c r="H501" i="7" s="1"/>
  <c r="BB524" i="6"/>
  <c r="H524" i="7" s="1"/>
  <c r="O22" i="20" s="1"/>
  <c r="BE398" i="6"/>
  <c r="K398" i="7" s="1"/>
  <c r="Y418" i="7"/>
  <c r="AI162" i="20" s="1"/>
  <c r="AH417" i="20"/>
  <c r="AH526" i="20"/>
  <c r="Y527" i="7"/>
  <c r="Y419" i="7"/>
  <c r="Y357" i="7"/>
  <c r="Y392" i="7"/>
  <c r="Y425" i="7"/>
  <c r="AH424" i="20"/>
  <c r="AZ382" i="6"/>
  <c r="F382" i="7" s="1"/>
  <c r="Q382" i="7" s="1"/>
  <c r="BF540" i="6"/>
  <c r="L540" i="7" s="1"/>
  <c r="P302" i="7"/>
  <c r="AU302" i="7"/>
  <c r="R302" i="7"/>
  <c r="AW302" i="7"/>
  <c r="BD304" i="7"/>
  <c r="BD314" i="7"/>
  <c r="BG495" i="6"/>
  <c r="M495" i="7" s="1"/>
  <c r="BD527" i="7"/>
  <c r="BE382" i="6"/>
  <c r="K382" i="7" s="1"/>
  <c r="BD316" i="7"/>
  <c r="BF527" i="6"/>
  <c r="L527" i="7" s="1"/>
  <c r="BD357" i="7"/>
  <c r="BB382" i="6"/>
  <c r="H382" i="7" s="1"/>
  <c r="AH305" i="20"/>
  <c r="Y306" i="7"/>
  <c r="Y512" i="7"/>
  <c r="AH352" i="20"/>
  <c r="Y353" i="7"/>
  <c r="Y362" i="7"/>
  <c r="AH361" i="20"/>
  <c r="Y537" i="7"/>
  <c r="Y325" i="7"/>
  <c r="Y532" i="7"/>
  <c r="AH333" i="20"/>
  <c r="Y334" i="7"/>
  <c r="Y511" i="7"/>
  <c r="Y343" i="7"/>
  <c r="Y344" i="7"/>
  <c r="Y518" i="7"/>
  <c r="Y522" i="7"/>
  <c r="AH285" i="20"/>
  <c r="Y286" i="7"/>
  <c r="AI285" i="20" s="1"/>
  <c r="AH518" i="20"/>
  <c r="Y519" i="7"/>
  <c r="Y348" i="7"/>
  <c r="Y534" i="7"/>
  <c r="AF5" i="40"/>
  <c r="Y514" i="7"/>
  <c r="AH513" i="20"/>
  <c r="AH375" i="20"/>
  <c r="Y376" i="7"/>
  <c r="BD376" i="7"/>
  <c r="Y292" i="7"/>
  <c r="AH304" i="20"/>
  <c r="Y305" i="7"/>
  <c r="Y331" i="7"/>
  <c r="AI85" i="20" s="1"/>
  <c r="AH330" i="20"/>
  <c r="Y494" i="7"/>
  <c r="AI39" i="20" s="1"/>
  <c r="Y288" i="7"/>
  <c r="AI112" i="20" s="1"/>
  <c r="AW435" i="6"/>
  <c r="BH435" i="6" s="1"/>
  <c r="N435" i="7" s="1"/>
  <c r="BD353" i="7"/>
  <c r="BG434" i="6"/>
  <c r="M434" i="7" s="1"/>
  <c r="BF434" i="6"/>
  <c r="L434" i="7" s="1"/>
  <c r="AW476" i="6"/>
  <c r="BH476" i="6" s="1"/>
  <c r="N476" i="7" s="1"/>
  <c r="AH50" i="20" s="1"/>
  <c r="BF389" i="6"/>
  <c r="L389" i="7" s="1"/>
  <c r="BG389" i="6"/>
  <c r="M389" i="7" s="1"/>
  <c r="BD344" i="7"/>
  <c r="AW462" i="6"/>
  <c r="BH462" i="6" s="1"/>
  <c r="N462" i="7" s="1"/>
  <c r="AH127" i="20" s="1"/>
  <c r="AW456" i="6"/>
  <c r="BH456" i="6" s="1"/>
  <c r="N456" i="7" s="1"/>
  <c r="BD348" i="7"/>
  <c r="AW446" i="6"/>
  <c r="BH446" i="6" s="1"/>
  <c r="N446" i="7" s="1"/>
  <c r="BH493" i="6"/>
  <c r="N493" i="7" s="1"/>
  <c r="BF493" i="6"/>
  <c r="L493" i="7" s="1"/>
  <c r="AY294" i="7"/>
  <c r="T294" i="7"/>
  <c r="AR176" i="7"/>
  <c r="Q350" i="7"/>
  <c r="AV350" i="7"/>
  <c r="Q293" i="7"/>
  <c r="L120" i="20" s="1"/>
  <c r="AV293" i="7"/>
  <c r="AW299" i="7"/>
  <c r="R299" i="7"/>
  <c r="AJ302" i="7"/>
  <c r="AK302" i="7" s="1"/>
  <c r="AX302" i="7"/>
  <c r="AM302" i="7"/>
  <c r="S302" i="7"/>
  <c r="P360" i="7"/>
  <c r="AM360" i="7"/>
  <c r="AJ360" i="7"/>
  <c r="AK360" i="7" s="1"/>
  <c r="AU360" i="7"/>
  <c r="P367" i="7"/>
  <c r="J247" i="20" s="1"/>
  <c r="AM367" i="7"/>
  <c r="AU367" i="7"/>
  <c r="AJ367" i="7"/>
  <c r="AK367" i="7" s="1"/>
  <c r="AP251" i="7"/>
  <c r="AL251" i="7"/>
  <c r="P313" i="7"/>
  <c r="AU313" i="7"/>
  <c r="AM313" i="7"/>
  <c r="AJ313" i="7"/>
  <c r="AK313" i="7" s="1"/>
  <c r="I312" i="20"/>
  <c r="AL232" i="7"/>
  <c r="AP232" i="7"/>
  <c r="V328" i="7"/>
  <c r="BA328" i="7"/>
  <c r="AB327" i="20"/>
  <c r="U291" i="7"/>
  <c r="Z290" i="20"/>
  <c r="AZ291" i="7"/>
  <c r="BG417" i="6"/>
  <c r="M417" i="7" s="1"/>
  <c r="BF417" i="6"/>
  <c r="L417" i="7" s="1"/>
  <c r="AY417" i="6"/>
  <c r="E417" i="7" s="1"/>
  <c r="BE417" i="6"/>
  <c r="K417" i="7" s="1"/>
  <c r="BB417" i="6"/>
  <c r="H417" i="7" s="1"/>
  <c r="AH300" i="20"/>
  <c r="Y301" i="7"/>
  <c r="AI169" i="20" s="1"/>
  <c r="BD301" i="7"/>
  <c r="R321" i="7"/>
  <c r="AW321" i="7"/>
  <c r="R361" i="7"/>
  <c r="M360" i="20"/>
  <c r="AW361" i="7"/>
  <c r="AP284" i="7"/>
  <c r="AL284" i="7"/>
  <c r="AZ407" i="6"/>
  <c r="F407" i="7" s="1"/>
  <c r="K244" i="20" s="1"/>
  <c r="BF407" i="6"/>
  <c r="L407" i="7" s="1"/>
  <c r="BG407" i="6"/>
  <c r="M407" i="7" s="1"/>
  <c r="BH492" i="6"/>
  <c r="N492" i="7" s="1"/>
  <c r="AH357" i="20"/>
  <c r="Y358" i="7"/>
  <c r="AI357" i="20" s="1"/>
  <c r="Y327" i="7"/>
  <c r="AJ327" i="7"/>
  <c r="AK327" i="7" s="1"/>
  <c r="AM327" i="7"/>
  <c r="AH326" i="20"/>
  <c r="AQ192" i="7"/>
  <c r="T304" i="7"/>
  <c r="AY304" i="7"/>
  <c r="Y341" i="7"/>
  <c r="BF405" i="6"/>
  <c r="L405" i="7" s="1"/>
  <c r="BG405" i="6"/>
  <c r="M405" i="7" s="1"/>
  <c r="AZ405" i="6"/>
  <c r="F405" i="7" s="1"/>
  <c r="BD405" i="6"/>
  <c r="J405" i="7" s="1"/>
  <c r="BA405" i="6"/>
  <c r="G405" i="7" s="1"/>
  <c r="AY405" i="6"/>
  <c r="E405" i="7" s="1"/>
  <c r="BC405" i="6"/>
  <c r="I405" i="7" s="1"/>
  <c r="BE405" i="6"/>
  <c r="K405" i="7" s="1"/>
  <c r="BB405" i="6"/>
  <c r="H405" i="7" s="1"/>
  <c r="BE405" i="7"/>
  <c r="AX364" i="7"/>
  <c r="S364" i="7"/>
  <c r="AL229" i="7"/>
  <c r="AP229" i="7"/>
  <c r="Z336" i="20"/>
  <c r="U337" i="7"/>
  <c r="AA211" i="20" s="1"/>
  <c r="AZ337" i="7"/>
  <c r="AX375" i="7"/>
  <c r="S375" i="7"/>
  <c r="M311" i="20"/>
  <c r="R312" i="7"/>
  <c r="N101" i="20" s="1"/>
  <c r="AW312" i="7"/>
  <c r="U373" i="7"/>
  <c r="AZ373" i="7"/>
  <c r="BF500" i="6"/>
  <c r="L500" i="7" s="1"/>
  <c r="R314" i="7"/>
  <c r="AW314" i="7"/>
  <c r="AL249" i="7"/>
  <c r="AP249" i="7"/>
  <c r="AL239" i="7"/>
  <c r="AP239" i="7"/>
  <c r="Q333" i="7"/>
  <c r="AV333" i="7"/>
  <c r="V342" i="7"/>
  <c r="BA342" i="7"/>
  <c r="V347" i="7"/>
  <c r="AB346" i="20"/>
  <c r="BA347" i="7"/>
  <c r="AZ366" i="7"/>
  <c r="U366" i="7"/>
  <c r="AP216" i="7"/>
  <c r="AL216" i="7"/>
  <c r="AZ320" i="7"/>
  <c r="U320" i="7"/>
  <c r="AB369" i="20"/>
  <c r="V370" i="7"/>
  <c r="BA370" i="7"/>
  <c r="BD325" i="7"/>
  <c r="BG386" i="6"/>
  <c r="M386" i="7" s="1"/>
  <c r="BF386" i="6"/>
  <c r="L386" i="7" s="1"/>
  <c r="AW458" i="6"/>
  <c r="BH458" i="6" s="1"/>
  <c r="N458" i="7" s="1"/>
  <c r="AH533" i="20" s="1"/>
  <c r="AW453" i="6"/>
  <c r="BH453" i="6" s="1"/>
  <c r="N453" i="7" s="1"/>
  <c r="AH68" i="20" s="1"/>
  <c r="AW480" i="6"/>
  <c r="BH480" i="6" s="1"/>
  <c r="N480" i="7" s="1"/>
  <c r="AH241" i="20" s="1"/>
  <c r="BG432" i="6"/>
  <c r="M432" i="7" s="1"/>
  <c r="BF432" i="6"/>
  <c r="L432" i="7" s="1"/>
  <c r="AW484" i="6"/>
  <c r="BH484" i="6" s="1"/>
  <c r="N484" i="7" s="1"/>
  <c r="AH229" i="20" s="1"/>
  <c r="BH523" i="6"/>
  <c r="N523" i="7" s="1"/>
  <c r="AH84" i="20" s="1"/>
  <c r="BF523" i="6"/>
  <c r="L523" i="7" s="1"/>
  <c r="P323" i="7"/>
  <c r="AM323" i="7"/>
  <c r="AU323" i="7"/>
  <c r="AJ323" i="7"/>
  <c r="AK323" i="7" s="1"/>
  <c r="Q294" i="7"/>
  <c r="AV294" i="7"/>
  <c r="T293" i="7"/>
  <c r="R120" i="20" s="1"/>
  <c r="AY293" i="7"/>
  <c r="U302" i="7"/>
  <c r="AZ302" i="7"/>
  <c r="V360" i="7"/>
  <c r="BA360" i="7"/>
  <c r="BG406" i="6"/>
  <c r="M406" i="7" s="1"/>
  <c r="BF406" i="6"/>
  <c r="L406" i="7" s="1"/>
  <c r="BC406" i="6"/>
  <c r="I406" i="7" s="1"/>
  <c r="AY406" i="6"/>
  <c r="E406" i="7" s="1"/>
  <c r="AZ406" i="6"/>
  <c r="F406" i="7" s="1"/>
  <c r="BE406" i="7"/>
  <c r="BD406" i="7" s="1"/>
  <c r="BD406" i="6"/>
  <c r="J406" i="7" s="1"/>
  <c r="BE406" i="6"/>
  <c r="K406" i="7" s="1"/>
  <c r="BA406" i="6"/>
  <c r="G406" i="7" s="1"/>
  <c r="BB406" i="6"/>
  <c r="H406" i="7" s="1"/>
  <c r="AL224" i="7"/>
  <c r="AP224" i="7"/>
  <c r="K327" i="20"/>
  <c r="AV328" i="7"/>
  <c r="Q328" i="7"/>
  <c r="AB290" i="20"/>
  <c r="V291" i="7"/>
  <c r="BA291" i="7"/>
  <c r="AP261" i="7"/>
  <c r="AL261" i="7"/>
  <c r="AV321" i="7"/>
  <c r="Q321" i="7"/>
  <c r="AJ283" i="20"/>
  <c r="AK283" i="20" s="1"/>
  <c r="AR150" i="7"/>
  <c r="AR40" i="7"/>
  <c r="Y303" i="7"/>
  <c r="BD303" i="7"/>
  <c r="AP280" i="7"/>
  <c r="AL280" i="7"/>
  <c r="AR134" i="7"/>
  <c r="AP279" i="7"/>
  <c r="AL279" i="7"/>
  <c r="Y315" i="7"/>
  <c r="AJ243" i="20"/>
  <c r="AK243" i="20" s="1"/>
  <c r="AV364" i="7"/>
  <c r="Q364" i="7"/>
  <c r="AU329" i="7"/>
  <c r="AJ329" i="7"/>
  <c r="AK329" i="7" s="1"/>
  <c r="P329" i="7"/>
  <c r="J163" i="20" s="1"/>
  <c r="AM329" i="7"/>
  <c r="T337" i="7"/>
  <c r="R211" i="20" s="1"/>
  <c r="AY337" i="7"/>
  <c r="Q336" i="20"/>
  <c r="AY375" i="7"/>
  <c r="T375" i="7"/>
  <c r="Y354" i="7"/>
  <c r="V312" i="7"/>
  <c r="AC101" i="20" s="1"/>
  <c r="BA312" i="7"/>
  <c r="AB311" i="20"/>
  <c r="Q373" i="7"/>
  <c r="AV373" i="7"/>
  <c r="R24" i="40"/>
  <c r="P252" i="20"/>
  <c r="S314" i="7"/>
  <c r="AX314" i="7"/>
  <c r="AU333" i="7"/>
  <c r="P333" i="7"/>
  <c r="AM333" i="7"/>
  <c r="AJ333" i="7"/>
  <c r="AK333" i="7" s="1"/>
  <c r="AU342" i="7"/>
  <c r="P342" i="7"/>
  <c r="J271" i="20" s="1"/>
  <c r="I341" i="20"/>
  <c r="AM342" i="7"/>
  <c r="AJ342" i="7"/>
  <c r="AK342" i="7" s="1"/>
  <c r="AR9" i="7"/>
  <c r="BG388" i="6"/>
  <c r="M388" i="7" s="1"/>
  <c r="BE388" i="7"/>
  <c r="BD388" i="7" s="1"/>
  <c r="AZ388" i="6"/>
  <c r="F388" i="7" s="1"/>
  <c r="BF388" i="6"/>
  <c r="L388" i="7" s="1"/>
  <c r="BC388" i="6"/>
  <c r="I388" i="7" s="1"/>
  <c r="BA388" i="6"/>
  <c r="G388" i="7" s="1"/>
  <c r="BE388" i="6"/>
  <c r="K388" i="7" s="1"/>
  <c r="BB388" i="6"/>
  <c r="H388" i="7" s="1"/>
  <c r="AY388" i="6"/>
  <c r="E388" i="7" s="1"/>
  <c r="BD388" i="6"/>
  <c r="J388" i="7" s="1"/>
  <c r="AR21" i="7"/>
  <c r="BC410" i="6"/>
  <c r="I410" i="7" s="1"/>
  <c r="BE410" i="7"/>
  <c r="BG410" i="6"/>
  <c r="M410" i="7" s="1"/>
  <c r="BF410" i="6"/>
  <c r="L410" i="7" s="1"/>
  <c r="AY410" i="6"/>
  <c r="E410" i="7" s="1"/>
  <c r="I328" i="20" s="1"/>
  <c r="BA410" i="6"/>
  <c r="G410" i="7" s="1"/>
  <c r="M328" i="20" s="1"/>
  <c r="AZ410" i="6"/>
  <c r="F410" i="7" s="1"/>
  <c r="BE410" i="6"/>
  <c r="K410" i="7" s="1"/>
  <c r="BD410" i="6"/>
  <c r="J410" i="7" s="1"/>
  <c r="BB410" i="6"/>
  <c r="H410" i="7" s="1"/>
  <c r="AH344" i="20"/>
  <c r="Y345" i="7"/>
  <c r="AY316" i="7"/>
  <c r="T316" i="7"/>
  <c r="BG384" i="6"/>
  <c r="M384" i="7" s="1"/>
  <c r="BF384" i="6"/>
  <c r="L384" i="7" s="1"/>
  <c r="BE384" i="7"/>
  <c r="BD384" i="7" s="1"/>
  <c r="BA384" i="6"/>
  <c r="G384" i="7" s="1"/>
  <c r="M191" i="20" s="1"/>
  <c r="BD384" i="6"/>
  <c r="J384" i="7" s="1"/>
  <c r="BE384" i="6"/>
  <c r="K384" i="7" s="1"/>
  <c r="AB191" i="20" s="1"/>
  <c r="AY384" i="6"/>
  <c r="E384" i="7" s="1"/>
  <c r="BC384" i="6"/>
  <c r="I384" i="7" s="1"/>
  <c r="Q191" i="20" s="1"/>
  <c r="BB384" i="6"/>
  <c r="H384" i="7" s="1"/>
  <c r="O191" i="20" s="1"/>
  <c r="AZ384" i="6"/>
  <c r="F384" i="7" s="1"/>
  <c r="K191" i="20" s="1"/>
  <c r="T370" i="7"/>
  <c r="Q369" i="20"/>
  <c r="AY370" i="7"/>
  <c r="AW474" i="6"/>
  <c r="BH474" i="6" s="1"/>
  <c r="N474" i="7" s="1"/>
  <c r="AH137" i="20" s="1"/>
  <c r="AW460" i="6"/>
  <c r="BH460" i="6" s="1"/>
  <c r="N460" i="7" s="1"/>
  <c r="AH105" i="20" s="1"/>
  <c r="BD306" i="7"/>
  <c r="BG424" i="6"/>
  <c r="M424" i="7" s="1"/>
  <c r="BF424" i="6"/>
  <c r="L424" i="7" s="1"/>
  <c r="AW449" i="6"/>
  <c r="BC449" i="6" s="1"/>
  <c r="I449" i="7" s="1"/>
  <c r="Q44" i="20" s="1"/>
  <c r="BG412" i="6"/>
  <c r="M412" i="7" s="1"/>
  <c r="BF412" i="6"/>
  <c r="L412" i="7" s="1"/>
  <c r="BH499" i="6"/>
  <c r="N499" i="7" s="1"/>
  <c r="AH41" i="20" s="1"/>
  <c r="BH539" i="6"/>
  <c r="N539" i="7" s="1"/>
  <c r="AP265" i="7"/>
  <c r="AL265" i="7"/>
  <c r="R350" i="7"/>
  <c r="AW350" i="7"/>
  <c r="P293" i="7"/>
  <c r="J120" i="20" s="1"/>
  <c r="AM293" i="7"/>
  <c r="AJ293" i="7"/>
  <c r="AK293" i="7" s="1"/>
  <c r="AU293" i="7"/>
  <c r="BA299" i="7"/>
  <c r="V299" i="7"/>
  <c r="AR16" i="7"/>
  <c r="AR168" i="7"/>
  <c r="BH386" i="6"/>
  <c r="N386" i="7" s="1"/>
  <c r="AH312" i="20"/>
  <c r="Y313" i="7"/>
  <c r="AR162" i="7"/>
  <c r="BG416" i="6"/>
  <c r="M416" i="7" s="1"/>
  <c r="BF416" i="6"/>
  <c r="L416" i="7" s="1"/>
  <c r="BA416" i="6"/>
  <c r="G416" i="7" s="1"/>
  <c r="AZ416" i="6"/>
  <c r="F416" i="7" s="1"/>
  <c r="BE416" i="6"/>
  <c r="K416" i="7" s="1"/>
  <c r="BB416" i="6"/>
  <c r="H416" i="7" s="1"/>
  <c r="BC416" i="6"/>
  <c r="I416" i="7" s="1"/>
  <c r="AY416" i="6"/>
  <c r="E416" i="7" s="1"/>
  <c r="BD416" i="6"/>
  <c r="J416" i="7" s="1"/>
  <c r="BE416" i="7"/>
  <c r="BD416" i="7" s="1"/>
  <c r="AX328" i="7"/>
  <c r="O327" i="20"/>
  <c r="S328" i="7"/>
  <c r="BF496" i="6"/>
  <c r="L496" i="7" s="1"/>
  <c r="I290" i="20"/>
  <c r="P291" i="7"/>
  <c r="AJ291" i="7"/>
  <c r="AK291" i="7" s="1"/>
  <c r="AM291" i="7"/>
  <c r="AU291" i="7"/>
  <c r="AR177" i="7"/>
  <c r="AL264" i="7"/>
  <c r="AP264" i="7"/>
  <c r="BG390" i="6"/>
  <c r="M390" i="7" s="1"/>
  <c r="BF390" i="6"/>
  <c r="L390" i="7" s="1"/>
  <c r="BB390" i="6"/>
  <c r="H390" i="7" s="1"/>
  <c r="BA390" i="6"/>
  <c r="G390" i="7" s="1"/>
  <c r="AZ390" i="6"/>
  <c r="F390" i="7" s="1"/>
  <c r="AY390" i="6"/>
  <c r="E390" i="7" s="1"/>
  <c r="BE390" i="6"/>
  <c r="K390" i="7" s="1"/>
  <c r="AB341" i="20" s="1"/>
  <c r="BC390" i="6"/>
  <c r="I390" i="7" s="1"/>
  <c r="BD390" i="6"/>
  <c r="J390" i="7" s="1"/>
  <c r="BE390" i="7"/>
  <c r="BD390" i="7" s="1"/>
  <c r="AU321" i="7"/>
  <c r="P321" i="7"/>
  <c r="AJ321" i="7"/>
  <c r="AK321" i="7" s="1"/>
  <c r="AM321" i="7"/>
  <c r="R304" i="7"/>
  <c r="AW304" i="7"/>
  <c r="AP283" i="7"/>
  <c r="AL283" i="7"/>
  <c r="K288" i="20"/>
  <c r="Q289" i="7"/>
  <c r="AV289" i="7"/>
  <c r="AQ193" i="7"/>
  <c r="BG392" i="6"/>
  <c r="M392" i="7" s="1"/>
  <c r="BF392" i="6"/>
  <c r="L392" i="7" s="1"/>
  <c r="AY392" i="6"/>
  <c r="E392" i="7" s="1"/>
  <c r="BC392" i="6"/>
  <c r="I392" i="7" s="1"/>
  <c r="BB392" i="6"/>
  <c r="H392" i="7" s="1"/>
  <c r="BE392" i="6"/>
  <c r="K392" i="7" s="1"/>
  <c r="BA392" i="6"/>
  <c r="G392" i="7" s="1"/>
  <c r="AZ392" i="6"/>
  <c r="F392" i="7" s="1"/>
  <c r="BE392" i="7"/>
  <c r="BD392" i="7" s="1"/>
  <c r="BD392" i="6"/>
  <c r="J392" i="7" s="1"/>
  <c r="AP244" i="7"/>
  <c r="AL244" i="7"/>
  <c r="M336" i="20"/>
  <c r="AW337" i="7"/>
  <c r="R337" i="7"/>
  <c r="N211" i="20" s="1"/>
  <c r="AP215" i="7"/>
  <c r="E157" i="20" s="1"/>
  <c r="H157" i="20" s="1"/>
  <c r="AL215" i="7"/>
  <c r="AQ205" i="7"/>
  <c r="AY312" i="7"/>
  <c r="T312" i="7"/>
  <c r="R101" i="20" s="1"/>
  <c r="Q311" i="20"/>
  <c r="AR17" i="7"/>
  <c r="AR147" i="7"/>
  <c r="Y326" i="7"/>
  <c r="AH325" i="20"/>
  <c r="Q351" i="20"/>
  <c r="AY352" i="7"/>
  <c r="T352" i="7"/>
  <c r="AW347" i="7"/>
  <c r="M346" i="20"/>
  <c r="R347" i="7"/>
  <c r="AY351" i="7"/>
  <c r="T351" i="7"/>
  <c r="AP274" i="7"/>
  <c r="AL274" i="7"/>
  <c r="O365" i="20"/>
  <c r="S366" i="7"/>
  <c r="AX366" i="7"/>
  <c r="AV316" i="7"/>
  <c r="Q316" i="7"/>
  <c r="AH319" i="20"/>
  <c r="Y320" i="7"/>
  <c r="AR23" i="7"/>
  <c r="AL254" i="7"/>
  <c r="AP254" i="7"/>
  <c r="AM370" i="7"/>
  <c r="P370" i="7"/>
  <c r="AJ370" i="7"/>
  <c r="AK370" i="7" s="1"/>
  <c r="I369" i="20"/>
  <c r="AU370" i="7"/>
  <c r="AW437" i="6"/>
  <c r="BH437" i="6" s="1"/>
  <c r="N437" i="7" s="1"/>
  <c r="AH536" i="20" s="1"/>
  <c r="AW481" i="6"/>
  <c r="BH481" i="6" s="1"/>
  <c r="N481" i="7" s="1"/>
  <c r="AW488" i="6"/>
  <c r="BH488" i="6" s="1"/>
  <c r="N488" i="7" s="1"/>
  <c r="AH287" i="20" s="1"/>
  <c r="BD305" i="7"/>
  <c r="BD334" i="7"/>
  <c r="AW487" i="6"/>
  <c r="BH487" i="6" s="1"/>
  <c r="N487" i="7" s="1"/>
  <c r="AW436" i="6"/>
  <c r="BH436" i="6" s="1"/>
  <c r="N436" i="7" s="1"/>
  <c r="AH28" i="20" s="1"/>
  <c r="BH515" i="6"/>
  <c r="N515" i="7" s="1"/>
  <c r="U350" i="7"/>
  <c r="AZ350" i="7"/>
  <c r="AP257" i="7"/>
  <c r="AL257" i="7"/>
  <c r="F4" i="20"/>
  <c r="AR5" i="7"/>
  <c r="AH366" i="20"/>
  <c r="Y367" i="7"/>
  <c r="AI247" i="20" s="1"/>
  <c r="AP278" i="7"/>
  <c r="AL278" i="7"/>
  <c r="Q327" i="20"/>
  <c r="AY328" i="7"/>
  <c r="T328" i="7"/>
  <c r="AW290" i="7"/>
  <c r="R290" i="7"/>
  <c r="M289" i="20"/>
  <c r="S298" i="7"/>
  <c r="AX298" i="7"/>
  <c r="AM310" i="7"/>
  <c r="I309" i="20"/>
  <c r="P310" i="7"/>
  <c r="AJ310" i="7"/>
  <c r="AK310" i="7" s="1"/>
  <c r="AU310" i="7"/>
  <c r="O317" i="20"/>
  <c r="S318" i="7"/>
  <c r="AX318" i="7"/>
  <c r="V321" i="7"/>
  <c r="BA321" i="7"/>
  <c r="Y361" i="7"/>
  <c r="AH360" i="20"/>
  <c r="BG523" i="6"/>
  <c r="M523" i="7" s="1"/>
  <c r="Q339" i="20"/>
  <c r="AY340" i="7"/>
  <c r="T340" i="7"/>
  <c r="AR38" i="7"/>
  <c r="BF415" i="6"/>
  <c r="L415" i="7" s="1"/>
  <c r="BG415" i="6"/>
  <c r="M415" i="7" s="1"/>
  <c r="BD415" i="6"/>
  <c r="J415" i="7" s="1"/>
  <c r="Q311" i="7"/>
  <c r="AV311" i="7"/>
  <c r="P363" i="7"/>
  <c r="AM363" i="7"/>
  <c r="AU363" i="7"/>
  <c r="AJ363" i="7"/>
  <c r="AK363" i="7" s="1"/>
  <c r="U304" i="7"/>
  <c r="AZ304" i="7"/>
  <c r="S289" i="7"/>
  <c r="O288" i="20"/>
  <c r="AX289" i="7"/>
  <c r="AB336" i="20"/>
  <c r="BA337" i="7"/>
  <c r="V337" i="7"/>
  <c r="AC211" i="20" s="1"/>
  <c r="AQ196" i="7"/>
  <c r="Q375" i="7"/>
  <c r="AV375" i="7"/>
  <c r="U317" i="7"/>
  <c r="AZ317" i="7"/>
  <c r="AP213" i="7"/>
  <c r="AL213" i="7"/>
  <c r="U314" i="7"/>
  <c r="AA280" i="20" s="1"/>
  <c r="AZ314" i="7"/>
  <c r="AQ209" i="7"/>
  <c r="BF539" i="6"/>
  <c r="L539" i="7" s="1"/>
  <c r="AP233" i="7"/>
  <c r="AL233" i="7"/>
  <c r="T296" i="7"/>
  <c r="AJ240" i="20"/>
  <c r="AK240" i="20" s="1"/>
  <c r="AP252" i="7"/>
  <c r="AL252" i="7"/>
  <c r="AL248" i="7"/>
  <c r="AP248" i="7"/>
  <c r="AX351" i="7"/>
  <c r="S351" i="7"/>
  <c r="AY366" i="7"/>
  <c r="T366" i="7"/>
  <c r="Q365" i="20"/>
  <c r="V316" i="7"/>
  <c r="BA316" i="7"/>
  <c r="BF420" i="6"/>
  <c r="L420" i="7" s="1"/>
  <c r="BG420" i="6"/>
  <c r="M420" i="7" s="1"/>
  <c r="AR174" i="7"/>
  <c r="K369" i="20"/>
  <c r="Q370" i="7"/>
  <c r="AV370" i="7"/>
  <c r="AL230" i="7"/>
  <c r="AP230" i="7"/>
  <c r="BG394" i="6"/>
  <c r="M394" i="7" s="1"/>
  <c r="BF394" i="6"/>
  <c r="L394" i="7" s="1"/>
  <c r="AW443" i="6"/>
  <c r="BH443" i="6" s="1"/>
  <c r="N443" i="7" s="1"/>
  <c r="AH418" i="20" s="1"/>
  <c r="AW486" i="6"/>
  <c r="BH486" i="6" s="1"/>
  <c r="N486" i="7" s="1"/>
  <c r="AW466" i="6"/>
  <c r="BH466" i="6" s="1"/>
  <c r="N466" i="7" s="1"/>
  <c r="AH225" i="20" s="1"/>
  <c r="AW477" i="6"/>
  <c r="BH477" i="6" s="1"/>
  <c r="N477" i="7" s="1"/>
  <c r="BC411" i="6"/>
  <c r="I411" i="7" s="1"/>
  <c r="T411" i="7" s="1"/>
  <c r="BE407" i="6"/>
  <c r="K407" i="7" s="1"/>
  <c r="AB244" i="20" s="1"/>
  <c r="BH543" i="6"/>
  <c r="N543" i="7" s="1"/>
  <c r="BF543" i="6"/>
  <c r="L543" i="7" s="1"/>
  <c r="Y323" i="7"/>
  <c r="AZ293" i="7"/>
  <c r="U293" i="7"/>
  <c r="AA120" i="20" s="1"/>
  <c r="AH354" i="20"/>
  <c r="Y355" i="7"/>
  <c r="AI227" i="20" s="1"/>
  <c r="BD355" i="7"/>
  <c r="Y302" i="7"/>
  <c r="BD302" i="7"/>
  <c r="Y360" i="7"/>
  <c r="AI159" i="20" s="1"/>
  <c r="AH359" i="20"/>
  <c r="AW328" i="7"/>
  <c r="M327" i="20"/>
  <c r="R328" i="7"/>
  <c r="P290" i="7"/>
  <c r="I289" i="20"/>
  <c r="AM290" i="7"/>
  <c r="AU290" i="7"/>
  <c r="AJ290" i="7"/>
  <c r="AK290" i="7" s="1"/>
  <c r="BD327" i="7"/>
  <c r="U298" i="7"/>
  <c r="AZ298" i="7"/>
  <c r="BA310" i="7"/>
  <c r="AB309" i="20"/>
  <c r="V310" i="7"/>
  <c r="BG413" i="6"/>
  <c r="M413" i="7" s="1"/>
  <c r="BF413" i="6"/>
  <c r="L413" i="7" s="1"/>
  <c r="BE413" i="6"/>
  <c r="K413" i="7" s="1"/>
  <c r="AB258" i="20" s="1"/>
  <c r="AY413" i="6"/>
  <c r="E413" i="7" s="1"/>
  <c r="I258" i="20" s="1"/>
  <c r="BA413" i="6"/>
  <c r="G413" i="7" s="1"/>
  <c r="M258" i="20" s="1"/>
  <c r="BB413" i="6"/>
  <c r="H413" i="7" s="1"/>
  <c r="O258" i="20" s="1"/>
  <c r="BE413" i="7"/>
  <c r="BC413" i="6"/>
  <c r="I413" i="7" s="1"/>
  <c r="BD413" i="6"/>
  <c r="J413" i="7" s="1"/>
  <c r="AZ413" i="6"/>
  <c r="F413" i="7" s="1"/>
  <c r="M317" i="20"/>
  <c r="AW318" i="7"/>
  <c r="R318" i="7"/>
  <c r="U321" i="7"/>
  <c r="AZ321" i="7"/>
  <c r="AB339" i="20"/>
  <c r="V340" i="7"/>
  <c r="BA340" i="7"/>
  <c r="AR157" i="7"/>
  <c r="AP256" i="7"/>
  <c r="AL256" i="7"/>
  <c r="AQ203" i="7"/>
  <c r="AY311" i="7"/>
  <c r="T311" i="7"/>
  <c r="AR137" i="7"/>
  <c r="AP227" i="7"/>
  <c r="AL227" i="7"/>
  <c r="T363" i="7"/>
  <c r="AY363" i="7"/>
  <c r="BG493" i="6"/>
  <c r="M493" i="7" s="1"/>
  <c r="AJ278" i="20"/>
  <c r="AK278" i="20" s="1"/>
  <c r="AB288" i="20"/>
  <c r="BA289" i="7"/>
  <c r="V289" i="7"/>
  <c r="BG379" i="6"/>
  <c r="M379" i="7" s="1"/>
  <c r="BF379" i="6"/>
  <c r="L379" i="7" s="1"/>
  <c r="AY379" i="6"/>
  <c r="E379" i="7" s="1"/>
  <c r="I38" i="20" s="1"/>
  <c r="BA379" i="6"/>
  <c r="G379" i="7" s="1"/>
  <c r="M38" i="20" s="1"/>
  <c r="BB379" i="6"/>
  <c r="H379" i="7" s="1"/>
  <c r="BE379" i="7"/>
  <c r="BC379" i="6"/>
  <c r="I379" i="7" s="1"/>
  <c r="Q38" i="20" s="1"/>
  <c r="BD379" i="6"/>
  <c r="J379" i="7" s="1"/>
  <c r="AZ379" i="6"/>
  <c r="F379" i="7" s="1"/>
  <c r="K38" i="20" s="1"/>
  <c r="BE379" i="6"/>
  <c r="K379" i="7" s="1"/>
  <c r="AB38" i="20" s="1"/>
  <c r="AR120" i="7"/>
  <c r="AH363" i="20"/>
  <c r="Y364" i="7"/>
  <c r="AH328" i="20"/>
  <c r="Y329" i="7"/>
  <c r="BD329" i="7"/>
  <c r="AH372" i="20"/>
  <c r="Y373" i="7"/>
  <c r="BD373" i="7"/>
  <c r="AV317" i="7"/>
  <c r="Q317" i="7"/>
  <c r="P314" i="7"/>
  <c r="AU314" i="7"/>
  <c r="AM314" i="7"/>
  <c r="AJ314" i="7"/>
  <c r="AK314" i="7" s="1"/>
  <c r="E190" i="20"/>
  <c r="H190" i="20" s="1"/>
  <c r="AQ191" i="7"/>
  <c r="AH341" i="20"/>
  <c r="Y342" i="7"/>
  <c r="AI341" i="20" s="1"/>
  <c r="BD342" i="7"/>
  <c r="AL276" i="7"/>
  <c r="AP276" i="7"/>
  <c r="P296" i="7"/>
  <c r="AJ296" i="7"/>
  <c r="AK296" i="7" s="1"/>
  <c r="AM296" i="7"/>
  <c r="V356" i="7"/>
  <c r="AC122" i="20" s="1"/>
  <c r="AB355" i="20"/>
  <c r="BA356" i="7"/>
  <c r="Y347" i="7"/>
  <c r="BD347" i="7"/>
  <c r="AR41" i="7"/>
  <c r="V366" i="7"/>
  <c r="BA366" i="7"/>
  <c r="U316" i="7"/>
  <c r="AZ316" i="7"/>
  <c r="AP247" i="7"/>
  <c r="AL247" i="7"/>
  <c r="U376" i="7"/>
  <c r="AL267" i="7"/>
  <c r="AP267" i="7"/>
  <c r="AX370" i="7"/>
  <c r="O369" i="20"/>
  <c r="S370" i="7"/>
  <c r="BH432" i="6"/>
  <c r="N432" i="7" s="1"/>
  <c r="AH248" i="20" s="1"/>
  <c r="BD362" i="7"/>
  <c r="AW463" i="6"/>
  <c r="BH463" i="6" s="1"/>
  <c r="N463" i="7" s="1"/>
  <c r="AH29" i="20" s="1"/>
  <c r="BD331" i="7"/>
  <c r="AW455" i="6"/>
  <c r="BF399" i="6"/>
  <c r="L399" i="7" s="1"/>
  <c r="BG399" i="6"/>
  <c r="M399" i="7" s="1"/>
  <c r="AW475" i="6"/>
  <c r="BH475" i="6" s="1"/>
  <c r="N475" i="7" s="1"/>
  <c r="AW448" i="6"/>
  <c r="BH448" i="6" s="1"/>
  <c r="N448" i="7" s="1"/>
  <c r="AW471" i="6"/>
  <c r="BH471" i="6" s="1"/>
  <c r="N471" i="7" s="1"/>
  <c r="AH171" i="20" s="1"/>
  <c r="BB411" i="6"/>
  <c r="H411" i="7" s="1"/>
  <c r="BE417" i="7"/>
  <c r="AH293" i="20"/>
  <c r="Y294" i="7"/>
  <c r="AR116" i="7"/>
  <c r="BD382" i="6"/>
  <c r="J382" i="7" s="1"/>
  <c r="AY382" i="6"/>
  <c r="E382" i="7" s="1"/>
  <c r="BF382" i="6"/>
  <c r="L382" i="7" s="1"/>
  <c r="BG382" i="6"/>
  <c r="M382" i="7" s="1"/>
  <c r="AR119" i="7"/>
  <c r="BG383" i="6"/>
  <c r="M383" i="7" s="1"/>
  <c r="BB383" i="6"/>
  <c r="H383" i="7" s="1"/>
  <c r="BF383" i="6"/>
  <c r="L383" i="7" s="1"/>
  <c r="BE383" i="7"/>
  <c r="AZ383" i="6"/>
  <c r="F383" i="7" s="1"/>
  <c r="AQ189" i="7"/>
  <c r="AB289" i="20"/>
  <c r="BA290" i="7"/>
  <c r="V290" i="7"/>
  <c r="AH290" i="20"/>
  <c r="Y291" i="7"/>
  <c r="AI290" i="20" s="1"/>
  <c r="AM298" i="7"/>
  <c r="P298" i="7"/>
  <c r="AJ298" i="7"/>
  <c r="AK298" i="7" s="1"/>
  <c r="AU298" i="7"/>
  <c r="AP243" i="7"/>
  <c r="AL243" i="7"/>
  <c r="AP268" i="7"/>
  <c r="AL268" i="7"/>
  <c r="Y336" i="7"/>
  <c r="AI76" i="20" s="1"/>
  <c r="AJ336" i="7"/>
  <c r="AK336" i="7" s="1"/>
  <c r="AM336" i="7"/>
  <c r="AZ363" i="7"/>
  <c r="U363" i="7"/>
  <c r="AP277" i="7"/>
  <c r="AL277" i="7"/>
  <c r="AM289" i="7"/>
  <c r="AU289" i="7"/>
  <c r="AJ289" i="7"/>
  <c r="AK289" i="7" s="1"/>
  <c r="I288" i="20"/>
  <c r="P289" i="7"/>
  <c r="AL262" i="7"/>
  <c r="AP262" i="7"/>
  <c r="I336" i="20"/>
  <c r="AU337" i="7"/>
  <c r="AJ337" i="7"/>
  <c r="AK337" i="7" s="1"/>
  <c r="AM337" i="7"/>
  <c r="P337" i="7"/>
  <c r="J211" i="20" s="1"/>
  <c r="Z311" i="20"/>
  <c r="U312" i="7"/>
  <c r="AA101" i="20" s="1"/>
  <c r="AZ312" i="7"/>
  <c r="BA317" i="7"/>
  <c r="V317" i="7"/>
  <c r="BG409" i="6"/>
  <c r="M409" i="7" s="1"/>
  <c r="BF409" i="6"/>
  <c r="L409" i="7" s="1"/>
  <c r="BE409" i="7"/>
  <c r="BD409" i="7" s="1"/>
  <c r="BE409" i="6"/>
  <c r="K409" i="7" s="1"/>
  <c r="BA409" i="6"/>
  <c r="G409" i="7" s="1"/>
  <c r="AZ409" i="6"/>
  <c r="F409" i="7" s="1"/>
  <c r="BB409" i="6"/>
  <c r="H409" i="7" s="1"/>
  <c r="BD409" i="6"/>
  <c r="J409" i="7" s="1"/>
  <c r="AY409" i="6"/>
  <c r="E409" i="7" s="1"/>
  <c r="BC409" i="6"/>
  <c r="I409" i="7" s="1"/>
  <c r="Q131" i="20" s="1"/>
  <c r="V314" i="7"/>
  <c r="BA314" i="7"/>
  <c r="AP240" i="7"/>
  <c r="AL240" i="7"/>
  <c r="AQ198" i="7"/>
  <c r="AP253" i="7"/>
  <c r="AL253" i="7"/>
  <c r="AU351" i="7"/>
  <c r="P351" i="7"/>
  <c r="AM351" i="7"/>
  <c r="AJ351" i="7"/>
  <c r="AK351" i="7" s="1"/>
  <c r="AW366" i="7"/>
  <c r="R366" i="7"/>
  <c r="AM316" i="7"/>
  <c r="AJ316" i="7"/>
  <c r="AK316" i="7" s="1"/>
  <c r="AU316" i="7"/>
  <c r="P316" i="7"/>
  <c r="P376" i="7"/>
  <c r="AJ376" i="7"/>
  <c r="AK376" i="7" s="1"/>
  <c r="AM376" i="7"/>
  <c r="AU355" i="7"/>
  <c r="P355" i="7"/>
  <c r="J354" i="20" s="1"/>
  <c r="AJ355" i="7"/>
  <c r="AK355" i="7" s="1"/>
  <c r="I354" i="20"/>
  <c r="AM355" i="7"/>
  <c r="Z369" i="20"/>
  <c r="U370" i="7"/>
  <c r="AZ370" i="7"/>
  <c r="AW491" i="6"/>
  <c r="BH491" i="6" s="1"/>
  <c r="N491" i="7" s="1"/>
  <c r="AW440" i="6"/>
  <c r="BH440" i="6" s="1"/>
  <c r="N440" i="7" s="1"/>
  <c r="AW490" i="6"/>
  <c r="BH490" i="6" s="1"/>
  <c r="N490" i="7" s="1"/>
  <c r="AF7" i="40" s="1"/>
  <c r="BG401" i="6"/>
  <c r="M401" i="7" s="1"/>
  <c r="BF401" i="6"/>
  <c r="L401" i="7" s="1"/>
  <c r="BH517" i="6"/>
  <c r="N517" i="7" s="1"/>
  <c r="Y350" i="7"/>
  <c r="AI286" i="20" s="1"/>
  <c r="AR114" i="7"/>
  <c r="AZ322" i="7"/>
  <c r="U322" i="7"/>
  <c r="AA138" i="20" s="1"/>
  <c r="AP259" i="7"/>
  <c r="AL259" i="7"/>
  <c r="AR33" i="7"/>
  <c r="BG543" i="6"/>
  <c r="M543" i="7" s="1"/>
  <c r="AU328" i="7"/>
  <c r="P328" i="7"/>
  <c r="AJ328" i="7"/>
  <c r="AK328" i="7" s="1"/>
  <c r="AM328" i="7"/>
  <c r="I327" i="20"/>
  <c r="AX290" i="7"/>
  <c r="S290" i="7"/>
  <c r="O289" i="20"/>
  <c r="AR169" i="7"/>
  <c r="T298" i="7"/>
  <c r="AY298" i="7"/>
  <c r="AX310" i="7"/>
  <c r="S310" i="7"/>
  <c r="O309" i="20"/>
  <c r="BG506" i="6"/>
  <c r="M506" i="7" s="1"/>
  <c r="AV318" i="7"/>
  <c r="K317" i="20"/>
  <c r="Q318" i="7"/>
  <c r="AY321" i="7"/>
  <c r="T321" i="7"/>
  <c r="AZ340" i="7"/>
  <c r="Z339" i="20"/>
  <c r="U340" i="7"/>
  <c r="AR47" i="7"/>
  <c r="BA311" i="7"/>
  <c r="V311" i="7"/>
  <c r="AX358" i="7"/>
  <c r="S358" i="7"/>
  <c r="P357" i="20" s="1"/>
  <c r="O357" i="20"/>
  <c r="R363" i="7"/>
  <c r="AW363" i="7"/>
  <c r="AL217" i="7"/>
  <c r="AP217" i="7"/>
  <c r="Y304" i="7"/>
  <c r="S341" i="7"/>
  <c r="P250" i="20" s="1"/>
  <c r="AX341" i="7"/>
  <c r="M288" i="20"/>
  <c r="AW289" i="7"/>
  <c r="R289" i="7"/>
  <c r="BG377" i="6"/>
  <c r="M377" i="7" s="1"/>
  <c r="BF377" i="6"/>
  <c r="L377" i="7" s="1"/>
  <c r="BE377" i="6"/>
  <c r="K377" i="7" s="1"/>
  <c r="AB66" i="20" s="1"/>
  <c r="AZ377" i="6"/>
  <c r="F377" i="7" s="1"/>
  <c r="K66" i="20" s="1"/>
  <c r="AY377" i="6"/>
  <c r="E377" i="7" s="1"/>
  <c r="I66" i="20" s="1"/>
  <c r="BA377" i="6"/>
  <c r="G377" i="7" s="1"/>
  <c r="M66" i="20" s="1"/>
  <c r="BE377" i="7"/>
  <c r="AV337" i="7"/>
  <c r="Q337" i="7"/>
  <c r="L211" i="20" s="1"/>
  <c r="K336" i="20"/>
  <c r="AH374" i="20"/>
  <c r="Y375" i="7"/>
  <c r="AH311" i="20"/>
  <c r="Y312" i="7"/>
  <c r="AI126" i="20" s="1"/>
  <c r="BD312" i="7"/>
  <c r="T317" i="7"/>
  <c r="AY317" i="7"/>
  <c r="BH399" i="6"/>
  <c r="N399" i="7" s="1"/>
  <c r="AV356" i="7"/>
  <c r="Q356" i="7"/>
  <c r="L122" i="20" s="1"/>
  <c r="K355" i="20"/>
  <c r="BG378" i="6"/>
  <c r="M378" i="7" s="1"/>
  <c r="BF378" i="6"/>
  <c r="L378" i="7" s="1"/>
  <c r="BA378" i="6"/>
  <c r="G378" i="7" s="1"/>
  <c r="M12" i="20" s="1"/>
  <c r="BE378" i="7"/>
  <c r="BD378" i="7" s="1"/>
  <c r="AZ378" i="6"/>
  <c r="F378" i="7" s="1"/>
  <c r="K12" i="20" s="1"/>
  <c r="BC378" i="6"/>
  <c r="I378" i="7" s="1"/>
  <c r="Q12" i="20" s="1"/>
  <c r="BD378" i="6"/>
  <c r="J378" i="7" s="1"/>
  <c r="BE378" i="6"/>
  <c r="K378" i="7" s="1"/>
  <c r="AB12" i="20" s="1"/>
  <c r="BB378" i="6"/>
  <c r="H378" i="7" s="1"/>
  <c r="O12" i="20" s="1"/>
  <c r="AY378" i="6"/>
  <c r="E378" i="7" s="1"/>
  <c r="I12" i="20" s="1"/>
  <c r="AZ351" i="7"/>
  <c r="U351" i="7"/>
  <c r="AQ200" i="7"/>
  <c r="AV366" i="7"/>
  <c r="Q366" i="7"/>
  <c r="K365" i="20"/>
  <c r="S316" i="7"/>
  <c r="AX316" i="7"/>
  <c r="AQ207" i="7"/>
  <c r="E206" i="20"/>
  <c r="H206" i="20" s="1"/>
  <c r="AL272" i="7"/>
  <c r="AW485" i="6"/>
  <c r="BH485" i="6" s="1"/>
  <c r="N485" i="7" s="1"/>
  <c r="AH128" i="20" s="1"/>
  <c r="AW468" i="6"/>
  <c r="BH468" i="6" s="1"/>
  <c r="N468" i="7" s="1"/>
  <c r="AH391" i="20" s="1"/>
  <c r="BG404" i="6"/>
  <c r="M404" i="7" s="1"/>
  <c r="BF404" i="6"/>
  <c r="L404" i="7" s="1"/>
  <c r="AW438" i="6"/>
  <c r="BH438" i="6" s="1"/>
  <c r="N438" i="7" s="1"/>
  <c r="BF421" i="6"/>
  <c r="L421" i="7" s="1"/>
  <c r="BG421" i="6"/>
  <c r="M421" i="7" s="1"/>
  <c r="BG431" i="6"/>
  <c r="M431" i="7" s="1"/>
  <c r="BF431" i="6"/>
  <c r="L431" i="7" s="1"/>
  <c r="AW478" i="6"/>
  <c r="BH478" i="6" s="1"/>
  <c r="N478" i="7" s="1"/>
  <c r="AH253" i="20" s="1"/>
  <c r="BH536" i="6"/>
  <c r="N536" i="7" s="1"/>
  <c r="BH502" i="6"/>
  <c r="N502" i="7" s="1"/>
  <c r="BG411" i="6"/>
  <c r="M411" i="7" s="1"/>
  <c r="BF411" i="6"/>
  <c r="L411" i="7" s="1"/>
  <c r="AY322" i="7"/>
  <c r="T322" i="7"/>
  <c r="R138" i="20" s="1"/>
  <c r="BG492" i="6"/>
  <c r="M492" i="7" s="1"/>
  <c r="AV298" i="7"/>
  <c r="Q298" i="7"/>
  <c r="Q309" i="20"/>
  <c r="T310" i="7"/>
  <c r="AY310" i="7"/>
  <c r="AY318" i="7"/>
  <c r="T318" i="7"/>
  <c r="Q317" i="20"/>
  <c r="AW340" i="7"/>
  <c r="R340" i="7"/>
  <c r="M339" i="20"/>
  <c r="AJ311" i="7"/>
  <c r="AK311" i="7" s="1"/>
  <c r="P311" i="7"/>
  <c r="AU311" i="7"/>
  <c r="AM311" i="7"/>
  <c r="BA358" i="7"/>
  <c r="V358" i="7"/>
  <c r="AC357" i="20" s="1"/>
  <c r="AB357" i="20"/>
  <c r="S303" i="7"/>
  <c r="AX303" i="7"/>
  <c r="V363" i="7"/>
  <c r="BA363" i="7"/>
  <c r="AP242" i="7"/>
  <c r="AL242" i="7"/>
  <c r="AV341" i="7"/>
  <c r="Q341" i="7"/>
  <c r="Z288" i="20"/>
  <c r="U289" i="7"/>
  <c r="AA288" i="20" s="1"/>
  <c r="AZ289" i="7"/>
  <c r="T315" i="7"/>
  <c r="AY315" i="7"/>
  <c r="AW354" i="7"/>
  <c r="R354" i="7"/>
  <c r="AW317" i="7"/>
  <c r="R317" i="7"/>
  <c r="AQ195" i="7"/>
  <c r="Y296" i="7"/>
  <c r="AU356" i="7"/>
  <c r="P356" i="7"/>
  <c r="J122" i="20" s="1"/>
  <c r="I355" i="20"/>
  <c r="AJ356" i="7"/>
  <c r="AK356" i="7" s="1"/>
  <c r="AM356" i="7"/>
  <c r="J252" i="20"/>
  <c r="L24" i="40"/>
  <c r="AP228" i="7"/>
  <c r="E40" i="20" s="1"/>
  <c r="H40" i="20" s="1"/>
  <c r="AL228" i="7"/>
  <c r="AQ197" i="7"/>
  <c r="AV351" i="7"/>
  <c r="Q351" i="7"/>
  <c r="AM366" i="7"/>
  <c r="P366" i="7"/>
  <c r="AJ366" i="7"/>
  <c r="AK366" i="7" s="1"/>
  <c r="AU366" i="7"/>
  <c r="I365" i="20"/>
  <c r="AW316" i="7"/>
  <c r="R316" i="7"/>
  <c r="Q355" i="7"/>
  <c r="L227" i="20" s="1"/>
  <c r="AV355" i="7"/>
  <c r="BD323" i="7"/>
  <c r="BG428" i="6"/>
  <c r="M428" i="7" s="1"/>
  <c r="BF428" i="6"/>
  <c r="L428" i="7" s="1"/>
  <c r="BD343" i="7"/>
  <c r="BD286" i="7"/>
  <c r="AW444" i="6"/>
  <c r="BH444" i="6" s="1"/>
  <c r="N444" i="7" s="1"/>
  <c r="AH142" i="20" s="1"/>
  <c r="BG423" i="6"/>
  <c r="M423" i="7" s="1"/>
  <c r="BF423" i="6"/>
  <c r="L423" i="7" s="1"/>
  <c r="AW442" i="6"/>
  <c r="BH442" i="6" s="1"/>
  <c r="N442" i="7" s="1"/>
  <c r="BG429" i="6"/>
  <c r="M429" i="7" s="1"/>
  <c r="BF429" i="6"/>
  <c r="L429" i="7" s="1"/>
  <c r="AW464" i="6"/>
  <c r="BH464" i="6" s="1"/>
  <c r="N464" i="7" s="1"/>
  <c r="BH520" i="6"/>
  <c r="N520" i="7" s="1"/>
  <c r="AH27" i="20" s="1"/>
  <c r="BE411" i="6"/>
  <c r="K411" i="7" s="1"/>
  <c r="AB237" i="20" s="1"/>
  <c r="AR36" i="7"/>
  <c r="AP266" i="7"/>
  <c r="AL266" i="7"/>
  <c r="AR113" i="7"/>
  <c r="S322" i="7"/>
  <c r="P138" i="20" s="1"/>
  <c r="AX322" i="7"/>
  <c r="S313" i="7"/>
  <c r="AX313" i="7"/>
  <c r="O312" i="20"/>
  <c r="AQ194" i="7"/>
  <c r="AR180" i="7"/>
  <c r="Z289" i="20"/>
  <c r="U290" i="7"/>
  <c r="AZ290" i="7"/>
  <c r="K309" i="20"/>
  <c r="Q310" i="7"/>
  <c r="AV310" i="7"/>
  <c r="BG520" i="6"/>
  <c r="M520" i="7" s="1"/>
  <c r="BF536" i="6"/>
  <c r="L536" i="7" s="1"/>
  <c r="AZ318" i="7"/>
  <c r="Z317" i="20"/>
  <c r="U318" i="7"/>
  <c r="AU340" i="7"/>
  <c r="I339" i="20"/>
  <c r="P340" i="7"/>
  <c r="AJ340" i="7"/>
  <c r="AK340" i="7" s="1"/>
  <c r="AM340" i="7"/>
  <c r="BA352" i="7"/>
  <c r="AU352" i="7"/>
  <c r="BD352" i="7"/>
  <c r="AX352" i="7"/>
  <c r="AV352" i="7"/>
  <c r="AZ352" i="7"/>
  <c r="AY419" i="6"/>
  <c r="E419" i="7" s="1"/>
  <c r="I123" i="20" s="1"/>
  <c r="BF419" i="6"/>
  <c r="L419" i="7" s="1"/>
  <c r="BG419" i="6"/>
  <c r="M419" i="7" s="1"/>
  <c r="AX311" i="7"/>
  <c r="S311" i="7"/>
  <c r="M357" i="20"/>
  <c r="R358" i="7"/>
  <c r="N357" i="20" s="1"/>
  <c r="AW358" i="7"/>
  <c r="AV303" i="7"/>
  <c r="Q303" i="7"/>
  <c r="Q363" i="7"/>
  <c r="AV363" i="7"/>
  <c r="Y339" i="7"/>
  <c r="AI338" i="20" s="1"/>
  <c r="AH338" i="20"/>
  <c r="AJ339" i="7"/>
  <c r="AK339" i="7" s="1"/>
  <c r="AM339" i="7"/>
  <c r="BD339" i="7"/>
  <c r="V341" i="7"/>
  <c r="BA341" i="7"/>
  <c r="AY289" i="7"/>
  <c r="Q288" i="20"/>
  <c r="T289" i="7"/>
  <c r="AQ204" i="7"/>
  <c r="BD315" i="7"/>
  <c r="BH424" i="6"/>
  <c r="N424" i="7" s="1"/>
  <c r="AP225" i="7"/>
  <c r="AL225" i="7"/>
  <c r="AX354" i="7"/>
  <c r="S354" i="7"/>
  <c r="S317" i="7"/>
  <c r="AX317" i="7"/>
  <c r="AH313" i="20"/>
  <c r="Y314" i="7"/>
  <c r="AR8" i="7"/>
  <c r="AP223" i="7"/>
  <c r="AL223" i="7"/>
  <c r="U326" i="7"/>
  <c r="AZ326" i="7"/>
  <c r="Z355" i="20"/>
  <c r="U356" i="7"/>
  <c r="AA122" i="20" s="1"/>
  <c r="AZ356" i="7"/>
  <c r="BG400" i="6"/>
  <c r="M400" i="7" s="1"/>
  <c r="BF400" i="6"/>
  <c r="L400" i="7" s="1"/>
  <c r="BE400" i="6"/>
  <c r="K400" i="7" s="1"/>
  <c r="AB282" i="20" s="1"/>
  <c r="BA400" i="6"/>
  <c r="G400" i="7" s="1"/>
  <c r="M282" i="20" s="1"/>
  <c r="BD400" i="6"/>
  <c r="J400" i="7" s="1"/>
  <c r="BC400" i="6"/>
  <c r="I400" i="7" s="1"/>
  <c r="Q282" i="20" s="1"/>
  <c r="BB400" i="6"/>
  <c r="H400" i="7" s="1"/>
  <c r="O282" i="20" s="1"/>
  <c r="AY400" i="6"/>
  <c r="E400" i="7" s="1"/>
  <c r="I238" i="20" s="1"/>
  <c r="BE400" i="7"/>
  <c r="AZ400" i="6"/>
  <c r="F400" i="7" s="1"/>
  <c r="K282" i="20" s="1"/>
  <c r="BA351" i="7"/>
  <c r="V351" i="7"/>
  <c r="AW335" i="7"/>
  <c r="R335" i="7"/>
  <c r="M334" i="20"/>
  <c r="Q320" i="7"/>
  <c r="AV320" i="7"/>
  <c r="BA355" i="7"/>
  <c r="V355" i="7"/>
  <c r="AC227" i="20" s="1"/>
  <c r="AB354" i="20"/>
  <c r="BH394" i="6"/>
  <c r="N394" i="7" s="1"/>
  <c r="AH509" i="20" s="1"/>
  <c r="AH369" i="20"/>
  <c r="Y370" i="7"/>
  <c r="BB502" i="6"/>
  <c r="H502" i="7" s="1"/>
  <c r="AW452" i="6"/>
  <c r="BH452" i="6" s="1"/>
  <c r="N452" i="7" s="1"/>
  <c r="AH426" i="20" s="1"/>
  <c r="AW457" i="6"/>
  <c r="BH457" i="6" s="1"/>
  <c r="N457" i="7" s="1"/>
  <c r="AH342" i="20" s="1"/>
  <c r="BH540" i="6"/>
  <c r="N540" i="7" s="1"/>
  <c r="BD407" i="6"/>
  <c r="J407" i="7" s="1"/>
  <c r="BH524" i="6"/>
  <c r="N524" i="7" s="1"/>
  <c r="AH291" i="20" s="1"/>
  <c r="BF524" i="6"/>
  <c r="L524" i="7" s="1"/>
  <c r="AR19" i="7"/>
  <c r="N252" i="20"/>
  <c r="P24" i="40"/>
  <c r="AR164" i="7"/>
  <c r="AP285" i="7"/>
  <c r="AL285" i="7"/>
  <c r="AR48" i="7"/>
  <c r="AJ322" i="7"/>
  <c r="AK322" i="7" s="1"/>
  <c r="AM322" i="7"/>
  <c r="AU322" i="7"/>
  <c r="P322" i="7"/>
  <c r="K312" i="20"/>
  <c r="Q313" i="7"/>
  <c r="L312" i="20" s="1"/>
  <c r="AV313" i="7"/>
  <c r="AH327" i="20"/>
  <c r="Y328" i="7"/>
  <c r="BD328" i="7"/>
  <c r="AY290" i="7"/>
  <c r="T290" i="7"/>
  <c r="Q289" i="20"/>
  <c r="AP270" i="7"/>
  <c r="AL270" i="7"/>
  <c r="V298" i="7"/>
  <c r="BA298" i="7"/>
  <c r="Z309" i="20"/>
  <c r="AZ310" i="7"/>
  <c r="U310" i="7"/>
  <c r="I317" i="20"/>
  <c r="AU318" i="7"/>
  <c r="P318" i="7"/>
  <c r="AJ318" i="7"/>
  <c r="AK318" i="7" s="1"/>
  <c r="AM318" i="7"/>
  <c r="AQ190" i="7"/>
  <c r="Y321" i="7"/>
  <c r="BD321" i="7"/>
  <c r="Q360" i="20"/>
  <c r="AY361" i="7"/>
  <c r="T361" i="7"/>
  <c r="U311" i="7"/>
  <c r="AZ311" i="7"/>
  <c r="BD358" i="7"/>
  <c r="AW303" i="7"/>
  <c r="R303" i="7"/>
  <c r="AX363" i="7"/>
  <c r="S363" i="7"/>
  <c r="BG408" i="6"/>
  <c r="M408" i="7" s="1"/>
  <c r="BF408" i="6"/>
  <c r="L408" i="7" s="1"/>
  <c r="BE408" i="7"/>
  <c r="BD408" i="7" s="1"/>
  <c r="BA408" i="6"/>
  <c r="G408" i="7" s="1"/>
  <c r="M249" i="20" s="1"/>
  <c r="BE408" i="6"/>
  <c r="K408" i="7" s="1"/>
  <c r="AB249" i="20" s="1"/>
  <c r="AY408" i="6"/>
  <c r="E408" i="7" s="1"/>
  <c r="I209" i="20" s="1"/>
  <c r="BD408" i="6"/>
  <c r="J408" i="7" s="1"/>
  <c r="AZ408" i="6"/>
  <c r="F408" i="7" s="1"/>
  <c r="M18" i="40" s="1"/>
  <c r="BC408" i="6"/>
  <c r="I408" i="7" s="1"/>
  <c r="Q249" i="20" s="1"/>
  <c r="BB408" i="6"/>
  <c r="H408" i="7" s="1"/>
  <c r="Q18" i="40" s="1"/>
  <c r="T341" i="7"/>
  <c r="R250" i="20" s="1"/>
  <c r="AY341" i="7"/>
  <c r="BD289" i="7"/>
  <c r="Q315" i="7"/>
  <c r="AV315" i="7"/>
  <c r="AR141" i="7"/>
  <c r="Y337" i="7"/>
  <c r="AI211" i="20" s="1"/>
  <c r="AH336" i="20"/>
  <c r="BD337" i="7"/>
  <c r="BD354" i="7"/>
  <c r="AP271" i="7"/>
  <c r="AL271" i="7"/>
  <c r="V333" i="7"/>
  <c r="BA333" i="7"/>
  <c r="S326" i="7"/>
  <c r="AX326" i="7"/>
  <c r="AQ211" i="7"/>
  <c r="O355" i="20"/>
  <c r="S356" i="7"/>
  <c r="P122" i="20" s="1"/>
  <c r="AX356" i="7"/>
  <c r="AR7" i="7"/>
  <c r="AJ252" i="20"/>
  <c r="AK252" i="20" s="1"/>
  <c r="R351" i="7"/>
  <c r="AW351" i="7"/>
  <c r="U335" i="7"/>
  <c r="AZ335" i="7"/>
  <c r="V320" i="7"/>
  <c r="BA320" i="7"/>
  <c r="R252" i="20"/>
  <c r="T24" i="40"/>
  <c r="S355" i="7"/>
  <c r="P227" i="20" s="1"/>
  <c r="O354" i="20"/>
  <c r="AX355" i="7"/>
  <c r="AW470" i="6"/>
  <c r="BH470" i="6" s="1"/>
  <c r="N470" i="7" s="1"/>
  <c r="AW469" i="6"/>
  <c r="BH469" i="6" s="1"/>
  <c r="N469" i="7" s="1"/>
  <c r="AH11" i="20" s="1"/>
  <c r="AW467" i="6"/>
  <c r="BH467" i="6" s="1"/>
  <c r="N467" i="7" s="1"/>
  <c r="AH531" i="20" s="1"/>
  <c r="AW447" i="6"/>
  <c r="BH447" i="6" s="1"/>
  <c r="N447" i="7" s="1"/>
  <c r="AH322" i="20" s="1"/>
  <c r="AW472" i="6"/>
  <c r="BH472" i="6" s="1"/>
  <c r="N472" i="7" s="1"/>
  <c r="BF501" i="6"/>
  <c r="L501" i="7" s="1"/>
  <c r="BH501" i="6"/>
  <c r="N501" i="7" s="1"/>
  <c r="AZ411" i="6"/>
  <c r="F411" i="7" s="1"/>
  <c r="K354" i="20" s="1"/>
  <c r="AR42" i="7"/>
  <c r="BD360" i="7"/>
  <c r="AJ230" i="20"/>
  <c r="AK230" i="20" s="1"/>
  <c r="AW322" i="7"/>
  <c r="R322" i="7"/>
  <c r="N138" i="20" s="1"/>
  <c r="R313" i="7"/>
  <c r="AW313" i="7"/>
  <c r="M312" i="20"/>
  <c r="AL234" i="7"/>
  <c r="AP234" i="7"/>
  <c r="BG422" i="6"/>
  <c r="M422" i="7" s="1"/>
  <c r="BF422" i="6"/>
  <c r="L422" i="7" s="1"/>
  <c r="BD422" i="6"/>
  <c r="J422" i="7" s="1"/>
  <c r="AZ422" i="6"/>
  <c r="F422" i="7" s="1"/>
  <c r="BC422" i="6"/>
  <c r="I422" i="7" s="1"/>
  <c r="AY422" i="6"/>
  <c r="E422" i="7" s="1"/>
  <c r="BE422" i="6"/>
  <c r="K422" i="7" s="1"/>
  <c r="AB352" i="20" s="1"/>
  <c r="BE422" i="7"/>
  <c r="BA422" i="6"/>
  <c r="G422" i="7" s="1"/>
  <c r="BB422" i="6"/>
  <c r="H422" i="7" s="1"/>
  <c r="AR43" i="7"/>
  <c r="Q290" i="7"/>
  <c r="AV290" i="7"/>
  <c r="K289" i="20"/>
  <c r="R298" i="7"/>
  <c r="AW298" i="7"/>
  <c r="M309" i="20"/>
  <c r="R310" i="7"/>
  <c r="AW310" i="7"/>
  <c r="AP218" i="7"/>
  <c r="AL218" i="7"/>
  <c r="BG380" i="6"/>
  <c r="M380" i="7" s="1"/>
  <c r="BD380" i="6"/>
  <c r="J380" i="7" s="1"/>
  <c r="BE380" i="6"/>
  <c r="K380" i="7" s="1"/>
  <c r="AZ380" i="6"/>
  <c r="F380" i="7" s="1"/>
  <c r="BB380" i="6"/>
  <c r="H380" i="7" s="1"/>
  <c r="BF380" i="6"/>
  <c r="L380" i="7" s="1"/>
  <c r="BE380" i="7"/>
  <c r="BD380" i="7" s="1"/>
  <c r="BA380" i="6"/>
  <c r="G380" i="7" s="1"/>
  <c r="BC380" i="6"/>
  <c r="I380" i="7" s="1"/>
  <c r="AY380" i="6"/>
  <c r="E380" i="7" s="1"/>
  <c r="AB317" i="20"/>
  <c r="V318" i="7"/>
  <c r="BA318" i="7"/>
  <c r="AX361" i="7"/>
  <c r="S361" i="7"/>
  <c r="O360" i="20"/>
  <c r="AI252" i="20"/>
  <c r="AG24" i="40"/>
  <c r="BB391" i="6"/>
  <c r="H391" i="7" s="1"/>
  <c r="BG391" i="6"/>
  <c r="M391" i="7" s="1"/>
  <c r="BF391" i="6"/>
  <c r="L391" i="7" s="1"/>
  <c r="R311" i="7"/>
  <c r="AW311" i="7"/>
  <c r="Q357" i="20"/>
  <c r="AY358" i="7"/>
  <c r="T358" i="7"/>
  <c r="R357" i="20" s="1"/>
  <c r="AZ303" i="7"/>
  <c r="U303" i="7"/>
  <c r="AP245" i="7"/>
  <c r="AL245" i="7"/>
  <c r="R341" i="7"/>
  <c r="AW341" i="7"/>
  <c r="R315" i="7"/>
  <c r="AW315" i="7"/>
  <c r="AY364" i="7"/>
  <c r="T364" i="7"/>
  <c r="Z328" i="20"/>
  <c r="AZ329" i="7"/>
  <c r="U329" i="7"/>
  <c r="Q354" i="7"/>
  <c r="AV354" i="7"/>
  <c r="BF492" i="6"/>
  <c r="L492" i="7" s="1"/>
  <c r="S373" i="7"/>
  <c r="AX373" i="7"/>
  <c r="BH429" i="6"/>
  <c r="N429" i="7" s="1"/>
  <c r="AR160" i="7"/>
  <c r="AR173" i="7"/>
  <c r="R333" i="7"/>
  <c r="AW333" i="7"/>
  <c r="AR128" i="7"/>
  <c r="AV342" i="7"/>
  <c r="K341" i="20"/>
  <c r="Q342" i="7"/>
  <c r="AJ326" i="7"/>
  <c r="AK326" i="7" s="1"/>
  <c r="AM326" i="7"/>
  <c r="I325" i="20"/>
  <c r="AU326" i="7"/>
  <c r="P326" i="7"/>
  <c r="AR123" i="7"/>
  <c r="AY356" i="7"/>
  <c r="T356" i="7"/>
  <c r="R122" i="20" s="1"/>
  <c r="Q355" i="20"/>
  <c r="AH24" i="40"/>
  <c r="AI24" i="40" s="1"/>
  <c r="BA335" i="7"/>
  <c r="AB334" i="20"/>
  <c r="V335" i="7"/>
  <c r="Y366" i="7"/>
  <c r="R320" i="7"/>
  <c r="AW320" i="7"/>
  <c r="AR126" i="7"/>
  <c r="Z354" i="20"/>
  <c r="AZ355" i="7"/>
  <c r="U355" i="7"/>
  <c r="AA354" i="20" s="1"/>
  <c r="BG433" i="6"/>
  <c r="M433" i="7" s="1"/>
  <c r="BF433" i="6"/>
  <c r="L433" i="7" s="1"/>
  <c r="BD433" i="6"/>
  <c r="J433" i="7" s="1"/>
  <c r="AZ433" i="6"/>
  <c r="F433" i="7" s="1"/>
  <c r="K219" i="20" s="1"/>
  <c r="BE433" i="7"/>
  <c r="AY433" i="6"/>
  <c r="E433" i="7" s="1"/>
  <c r="BE433" i="6"/>
  <c r="K433" i="7" s="1"/>
  <c r="AB219" i="20" s="1"/>
  <c r="BC433" i="6"/>
  <c r="I433" i="7" s="1"/>
  <c r="BB433" i="6"/>
  <c r="H433" i="7" s="1"/>
  <c r="O219" i="20" s="1"/>
  <c r="BA433" i="6"/>
  <c r="G433" i="7" s="1"/>
  <c r="M219" i="20" s="1"/>
  <c r="BG402" i="6"/>
  <c r="M402" i="7" s="1"/>
  <c r="BF402" i="6"/>
  <c r="L402" i="7" s="1"/>
  <c r="AW451" i="6"/>
  <c r="BH451" i="6" s="1"/>
  <c r="N451" i="7" s="1"/>
  <c r="BH500" i="6"/>
  <c r="N500" i="7" s="1"/>
  <c r="AH334" i="20" s="1"/>
  <c r="BH504" i="6"/>
  <c r="N504" i="7" s="1"/>
  <c r="BF504" i="6"/>
  <c r="L504" i="7" s="1"/>
  <c r="I293" i="20"/>
  <c r="AU294" i="7"/>
  <c r="P294" i="7"/>
  <c r="AM294" i="7"/>
  <c r="AJ294" i="7"/>
  <c r="AK294" i="7" s="1"/>
  <c r="U299" i="7"/>
  <c r="AZ299" i="7"/>
  <c r="Z359" i="20"/>
  <c r="AZ360" i="7"/>
  <c r="U360" i="7"/>
  <c r="Y295" i="7"/>
  <c r="AI294" i="20" s="1"/>
  <c r="AH294" i="20"/>
  <c r="AM295" i="7"/>
  <c r="AJ295" i="7"/>
  <c r="AK295" i="7" s="1"/>
  <c r="BA322" i="7"/>
  <c r="V322" i="7"/>
  <c r="AC138" i="20" s="1"/>
  <c r="BA313" i="7"/>
  <c r="AB312" i="20"/>
  <c r="V313" i="7"/>
  <c r="AP255" i="7"/>
  <c r="AL255" i="7"/>
  <c r="AR20" i="7"/>
  <c r="BF502" i="6"/>
  <c r="L502" i="7" s="1"/>
  <c r="BD291" i="7"/>
  <c r="AX301" i="7"/>
  <c r="S301" i="7"/>
  <c r="AB360" i="20"/>
  <c r="V361" i="7"/>
  <c r="BA361" i="7"/>
  <c r="O339" i="20"/>
  <c r="S340" i="7"/>
  <c r="AX340" i="7"/>
  <c r="Q358" i="7"/>
  <c r="L357" i="20" s="1"/>
  <c r="K357" i="20"/>
  <c r="AV358" i="7"/>
  <c r="V303" i="7"/>
  <c r="BA303" i="7"/>
  <c r="AP222" i="7"/>
  <c r="AL222" i="7"/>
  <c r="BG539" i="6"/>
  <c r="M539" i="7" s="1"/>
  <c r="P341" i="7"/>
  <c r="AJ341" i="7"/>
  <c r="AK341" i="7" s="1"/>
  <c r="AU341" i="7"/>
  <c r="AM341" i="7"/>
  <c r="AP236" i="7"/>
  <c r="AL236" i="7"/>
  <c r="AZ315" i="7"/>
  <c r="U315" i="7"/>
  <c r="AZ364" i="7"/>
  <c r="U364" i="7"/>
  <c r="AX329" i="7"/>
  <c r="O328" i="20"/>
  <c r="S329" i="7"/>
  <c r="P163" i="20" s="1"/>
  <c r="AQ212" i="7"/>
  <c r="BG385" i="6"/>
  <c r="M385" i="7" s="1"/>
  <c r="BF385" i="6"/>
  <c r="L385" i="7" s="1"/>
  <c r="AZ385" i="6"/>
  <c r="F385" i="7" s="1"/>
  <c r="BA385" i="6"/>
  <c r="G385" i="7" s="1"/>
  <c r="BE385" i="6"/>
  <c r="K385" i="7" s="1"/>
  <c r="AB359" i="20" s="1"/>
  <c r="BB385" i="6"/>
  <c r="H385" i="7" s="1"/>
  <c r="O325" i="20" s="1"/>
  <c r="BC385" i="6"/>
  <c r="I385" i="7" s="1"/>
  <c r="Q325" i="20" s="1"/>
  <c r="BD385" i="6"/>
  <c r="J385" i="7" s="1"/>
  <c r="BE385" i="7"/>
  <c r="AY385" i="6"/>
  <c r="E385" i="7" s="1"/>
  <c r="AR112" i="7"/>
  <c r="U354" i="7"/>
  <c r="AZ354" i="7"/>
  <c r="BG515" i="6"/>
  <c r="M515" i="7" s="1"/>
  <c r="BA373" i="7"/>
  <c r="V373" i="7"/>
  <c r="AM317" i="7"/>
  <c r="P317" i="7"/>
  <c r="AJ317" i="7"/>
  <c r="AK317" i="7" s="1"/>
  <c r="AU317" i="7"/>
  <c r="O341" i="20"/>
  <c r="S342" i="7"/>
  <c r="AX342" i="7"/>
  <c r="AY326" i="7"/>
  <c r="T326" i="7"/>
  <c r="BG396" i="6"/>
  <c r="M396" i="7" s="1"/>
  <c r="BF396" i="6"/>
  <c r="L396" i="7" s="1"/>
  <c r="BA396" i="6"/>
  <c r="G396" i="7" s="1"/>
  <c r="AZ396" i="6"/>
  <c r="F396" i="7" s="1"/>
  <c r="BE396" i="6"/>
  <c r="K396" i="7" s="1"/>
  <c r="BD396" i="6"/>
  <c r="J396" i="7" s="1"/>
  <c r="BE396" i="7"/>
  <c r="AY396" i="6"/>
  <c r="E396" i="7" s="1"/>
  <c r="BC396" i="6"/>
  <c r="I396" i="7" s="1"/>
  <c r="BB396" i="6"/>
  <c r="H396" i="7" s="1"/>
  <c r="M355" i="20"/>
  <c r="R356" i="7"/>
  <c r="N122" i="20" s="1"/>
  <c r="AW356" i="7"/>
  <c r="AJ227" i="20"/>
  <c r="AK227" i="20" s="1"/>
  <c r="Z346" i="20"/>
  <c r="AZ347" i="7"/>
  <c r="U347" i="7"/>
  <c r="S335" i="7"/>
  <c r="O334" i="20"/>
  <c r="AX335" i="7"/>
  <c r="Y316" i="7"/>
  <c r="AM320" i="7"/>
  <c r="AU320" i="7"/>
  <c r="P320" i="7"/>
  <c r="AJ320" i="7"/>
  <c r="AK320" i="7" s="1"/>
  <c r="AR179" i="7"/>
  <c r="AP250" i="7"/>
  <c r="AL250" i="7"/>
  <c r="Q354" i="20"/>
  <c r="AY355" i="7"/>
  <c r="T355" i="7"/>
  <c r="R227" i="20" s="1"/>
  <c r="BG517" i="6"/>
  <c r="M517" i="7" s="1"/>
  <c r="BF414" i="6"/>
  <c r="L414" i="7" s="1"/>
  <c r="BG414" i="6"/>
  <c r="M414" i="7" s="1"/>
  <c r="AW450" i="6"/>
  <c r="BH450" i="6" s="1"/>
  <c r="N450" i="7" s="1"/>
  <c r="AW454" i="6"/>
  <c r="BH454" i="6" s="1"/>
  <c r="N454" i="7" s="1"/>
  <c r="AH340" i="20" s="1"/>
  <c r="AW482" i="6"/>
  <c r="BH482" i="6" s="1"/>
  <c r="N482" i="7" s="1"/>
  <c r="AW489" i="6"/>
  <c r="BH489" i="6" s="1"/>
  <c r="N489" i="7" s="1"/>
  <c r="AH504" i="20" s="1"/>
  <c r="BH513" i="6"/>
  <c r="N513" i="7" s="1"/>
  <c r="BF513" i="6"/>
  <c r="L513" i="7" s="1"/>
  <c r="BH509" i="6"/>
  <c r="N509" i="7" s="1"/>
  <c r="AH18" i="20" s="1"/>
  <c r="BF509" i="6"/>
  <c r="L509" i="7" s="1"/>
  <c r="BA411" i="6"/>
  <c r="G411" i="7" s="1"/>
  <c r="AZ417" i="6"/>
  <c r="F417" i="7" s="1"/>
  <c r="BE407" i="7"/>
  <c r="AR6" i="7"/>
  <c r="Z293" i="20"/>
  <c r="AZ294" i="7"/>
  <c r="U294" i="7"/>
  <c r="AX350" i="7"/>
  <c r="S350" i="7"/>
  <c r="AR24" i="7"/>
  <c r="R293" i="7"/>
  <c r="N120" i="20" s="1"/>
  <c r="AW293" i="7"/>
  <c r="P299" i="7"/>
  <c r="AJ299" i="7"/>
  <c r="AK299" i="7" s="1"/>
  <c r="AM299" i="7"/>
  <c r="AU299" i="7"/>
  <c r="AR152" i="7"/>
  <c r="AR127" i="7"/>
  <c r="O359" i="20"/>
  <c r="AX360" i="7"/>
  <c r="S360" i="7"/>
  <c r="AL231" i="7"/>
  <c r="AP231" i="7"/>
  <c r="E82" i="20" s="1"/>
  <c r="H82" i="20" s="1"/>
  <c r="Q312" i="20"/>
  <c r="AY313" i="7"/>
  <c r="T313" i="7"/>
  <c r="R312" i="20" s="1"/>
  <c r="AV291" i="7"/>
  <c r="K290" i="20"/>
  <c r="Q291" i="7"/>
  <c r="AR185" i="7"/>
  <c r="Y298" i="7"/>
  <c r="AI108" i="20" s="1"/>
  <c r="BD298" i="7"/>
  <c r="AU301" i="7"/>
  <c r="AM301" i="7"/>
  <c r="AJ301" i="7"/>
  <c r="AK301" i="7" s="1"/>
  <c r="P301" i="7"/>
  <c r="BD361" i="7"/>
  <c r="Q340" i="7"/>
  <c r="K339" i="20"/>
  <c r="AV340" i="7"/>
  <c r="AP273" i="7"/>
  <c r="AL273" i="7"/>
  <c r="BG398" i="6"/>
  <c r="M398" i="7" s="1"/>
  <c r="BF398" i="6"/>
  <c r="L398" i="7" s="1"/>
  <c r="AY398" i="6"/>
  <c r="E398" i="7" s="1"/>
  <c r="I357" i="20"/>
  <c r="AU358" i="7"/>
  <c r="P358" i="7"/>
  <c r="J357" i="20" s="1"/>
  <c r="AM358" i="7"/>
  <c r="AJ358" i="7"/>
  <c r="AK358" i="7" s="1"/>
  <c r="T303" i="7"/>
  <c r="AY303" i="7"/>
  <c r="BD363" i="7"/>
  <c r="AR44" i="7"/>
  <c r="V304" i="7"/>
  <c r="BA304" i="7"/>
  <c r="U341" i="7"/>
  <c r="AZ341" i="7"/>
  <c r="AR29" i="7"/>
  <c r="AH288" i="20"/>
  <c r="Y289" i="7"/>
  <c r="AI288" i="20" s="1"/>
  <c r="P315" i="7"/>
  <c r="AJ315" i="7"/>
  <c r="AK315" i="7" s="1"/>
  <c r="AU315" i="7"/>
  <c r="AM315" i="7"/>
  <c r="AR18" i="7"/>
  <c r="V364" i="7"/>
  <c r="BA364" i="7"/>
  <c r="AB328" i="20"/>
  <c r="V329" i="7"/>
  <c r="BA329" i="7"/>
  <c r="BA375" i="7"/>
  <c r="V375" i="7"/>
  <c r="Q353" i="20"/>
  <c r="AY354" i="7"/>
  <c r="T354" i="7"/>
  <c r="P312" i="7"/>
  <c r="J101" i="20" s="1"/>
  <c r="AM312" i="7"/>
  <c r="I311" i="20"/>
  <c r="AU312" i="7"/>
  <c r="AJ312" i="7"/>
  <c r="AK312" i="7" s="1"/>
  <c r="BH434" i="6"/>
  <c r="N434" i="7" s="1"/>
  <c r="AH302" i="20" s="1"/>
  <c r="AJ270" i="20"/>
  <c r="AK270" i="20" s="1"/>
  <c r="U333" i="7"/>
  <c r="AZ333" i="7"/>
  <c r="Q341" i="20"/>
  <c r="AY342" i="7"/>
  <c r="T342" i="7"/>
  <c r="R271" i="20" s="1"/>
  <c r="Q326" i="7"/>
  <c r="AV326" i="7"/>
  <c r="K325" i="20"/>
  <c r="AR28" i="7"/>
  <c r="AQ210" i="7"/>
  <c r="AY347" i="7"/>
  <c r="Q346" i="20"/>
  <c r="T347" i="7"/>
  <c r="BD367" i="7"/>
  <c r="T335" i="7"/>
  <c r="Q334" i="20"/>
  <c r="AY335" i="7"/>
  <c r="AY320" i="7"/>
  <c r="T320" i="7"/>
  <c r="BG393" i="6"/>
  <c r="M393" i="7" s="1"/>
  <c r="BC393" i="6"/>
  <c r="I393" i="7" s="1"/>
  <c r="Q155" i="20" s="1"/>
  <c r="BD393" i="6"/>
  <c r="J393" i="7" s="1"/>
  <c r="BF393" i="6"/>
  <c r="L393" i="7" s="1"/>
  <c r="BE393" i="7"/>
  <c r="BB393" i="6"/>
  <c r="H393" i="7" s="1"/>
  <c r="O155" i="20" s="1"/>
  <c r="AY393" i="6"/>
  <c r="E393" i="7" s="1"/>
  <c r="I155" i="20" s="1"/>
  <c r="AZ393" i="6"/>
  <c r="F393" i="7" s="1"/>
  <c r="K155" i="20" s="1"/>
  <c r="BA393" i="6"/>
  <c r="G393" i="7" s="1"/>
  <c r="M155" i="20" s="1"/>
  <c r="BE393" i="6"/>
  <c r="K393" i="7" s="1"/>
  <c r="AB155" i="20" s="1"/>
  <c r="BH401" i="6"/>
  <c r="N401" i="7" s="1"/>
  <c r="AH232" i="20" s="1"/>
  <c r="BG427" i="6"/>
  <c r="M427" i="7" s="1"/>
  <c r="BF427" i="6"/>
  <c r="L427" i="7" s="1"/>
  <c r="AW441" i="6"/>
  <c r="BH441" i="6" s="1"/>
  <c r="N441" i="7" s="1"/>
  <c r="AW479" i="6"/>
  <c r="BH479" i="6" s="1"/>
  <c r="N479" i="7" s="1"/>
  <c r="BG381" i="6"/>
  <c r="M381" i="7" s="1"/>
  <c r="BF381" i="6"/>
  <c r="L381" i="7" s="1"/>
  <c r="BF508" i="6"/>
  <c r="L508" i="7" s="1"/>
  <c r="BH508" i="6"/>
  <c r="N508" i="7" s="1"/>
  <c r="BA294" i="7"/>
  <c r="V294" i="7"/>
  <c r="AB293" i="20"/>
  <c r="P350" i="7"/>
  <c r="AJ350" i="7"/>
  <c r="AK350" i="7" s="1"/>
  <c r="AM350" i="7"/>
  <c r="AU350" i="7"/>
  <c r="S293" i="7"/>
  <c r="P120" i="20" s="1"/>
  <c r="AX293" i="7"/>
  <c r="AY299" i="7"/>
  <c r="T299" i="7"/>
  <c r="AP281" i="7"/>
  <c r="AL281" i="7"/>
  <c r="BF515" i="6"/>
  <c r="L515" i="7" s="1"/>
  <c r="Q360" i="7"/>
  <c r="AV360" i="7"/>
  <c r="K359" i="20"/>
  <c r="BG496" i="6"/>
  <c r="M496" i="7" s="1"/>
  <c r="Z312" i="20"/>
  <c r="U313" i="7"/>
  <c r="AZ313" i="7"/>
  <c r="BG499" i="6"/>
  <c r="M499" i="7" s="1"/>
  <c r="AR31" i="7"/>
  <c r="AH289" i="20"/>
  <c r="Y290" i="7"/>
  <c r="BD290" i="7"/>
  <c r="M290" i="20"/>
  <c r="R291" i="7"/>
  <c r="AW291" i="7"/>
  <c r="AH309" i="20"/>
  <c r="Y310" i="7"/>
  <c r="Q301" i="7"/>
  <c r="AV301" i="7"/>
  <c r="AV361" i="7"/>
  <c r="K360" i="20"/>
  <c r="Q361" i="7"/>
  <c r="AH339" i="20"/>
  <c r="Y340" i="7"/>
  <c r="BD340" i="7"/>
  <c r="BF529" i="6"/>
  <c r="L529" i="7" s="1"/>
  <c r="AH310" i="20"/>
  <c r="Y311" i="7"/>
  <c r="AZ358" i="7"/>
  <c r="U358" i="7"/>
  <c r="AA357" i="20" s="1"/>
  <c r="Z357" i="20"/>
  <c r="AU303" i="7"/>
  <c r="P303" i="7"/>
  <c r="AJ303" i="7"/>
  <c r="AK303" i="7" s="1"/>
  <c r="AM303" i="7"/>
  <c r="AH362" i="20"/>
  <c r="Y363" i="7"/>
  <c r="P304" i="7"/>
  <c r="AU304" i="7"/>
  <c r="AJ304" i="7"/>
  <c r="AK304" i="7" s="1"/>
  <c r="AM304" i="7"/>
  <c r="BG509" i="6"/>
  <c r="M509" i="7" s="1"/>
  <c r="AX315" i="7"/>
  <c r="S315" i="7"/>
  <c r="AM364" i="7"/>
  <c r="AU364" i="7"/>
  <c r="P364" i="7"/>
  <c r="AJ364" i="7"/>
  <c r="AK364" i="7" s="1"/>
  <c r="AV329" i="7"/>
  <c r="Q329" i="7"/>
  <c r="K328" i="20"/>
  <c r="AR149" i="7"/>
  <c r="AJ375" i="7"/>
  <c r="AK375" i="7" s="1"/>
  <c r="P375" i="7"/>
  <c r="AU375" i="7"/>
  <c r="AM375" i="7"/>
  <c r="P354" i="7"/>
  <c r="AM354" i="7"/>
  <c r="AJ354" i="7"/>
  <c r="AK354" i="7" s="1"/>
  <c r="AU354" i="7"/>
  <c r="K311" i="20"/>
  <c r="Q312" i="7"/>
  <c r="L101" i="20" s="1"/>
  <c r="AV312" i="7"/>
  <c r="AU373" i="7"/>
  <c r="P373" i="7"/>
  <c r="AJ373" i="7"/>
  <c r="AK373" i="7" s="1"/>
  <c r="AM373" i="7"/>
  <c r="Y317" i="7"/>
  <c r="AH316" i="20"/>
  <c r="BD317" i="7"/>
  <c r="T333" i="7"/>
  <c r="AY333" i="7"/>
  <c r="BD326" i="7"/>
  <c r="AE24" i="40"/>
  <c r="AC252" i="20"/>
  <c r="AX347" i="7"/>
  <c r="O346" i="20"/>
  <c r="S347" i="7"/>
  <c r="P344" i="20" s="1"/>
  <c r="BD336" i="7"/>
  <c r="Q344" i="20"/>
  <c r="AY345" i="7"/>
  <c r="T345" i="7"/>
  <c r="R344" i="20" s="1"/>
  <c r="AU335" i="7"/>
  <c r="AM335" i="7"/>
  <c r="I334" i="20"/>
  <c r="P335" i="7"/>
  <c r="AJ335" i="7"/>
  <c r="AK335" i="7" s="1"/>
  <c r="S320" i="7"/>
  <c r="AX320" i="7"/>
  <c r="AR115" i="7"/>
  <c r="W24" i="40"/>
  <c r="BG426" i="6"/>
  <c r="M426" i="7" s="1"/>
  <c r="BF426" i="6"/>
  <c r="L426" i="7" s="1"/>
  <c r="AW465" i="6"/>
  <c r="BH465" i="6" s="1"/>
  <c r="N465" i="7" s="1"/>
  <c r="AH3" i="20" s="1"/>
  <c r="AW461" i="6"/>
  <c r="AZ461" i="6" s="1"/>
  <c r="F461" i="7" s="1"/>
  <c r="K26" i="20" s="1"/>
  <c r="AW439" i="6"/>
  <c r="BH439" i="6" s="1"/>
  <c r="N439" i="7" s="1"/>
  <c r="AH320" i="20" s="1"/>
  <c r="AW473" i="6"/>
  <c r="BH473" i="6" s="1"/>
  <c r="N473" i="7" s="1"/>
  <c r="AH49" i="20" s="1"/>
  <c r="BA417" i="6"/>
  <c r="G417" i="7" s="1"/>
  <c r="M416" i="20" s="1"/>
  <c r="BH506" i="6"/>
  <c r="N506" i="7" s="1"/>
  <c r="BH521" i="6"/>
  <c r="N521" i="7" s="1"/>
  <c r="BF521" i="6"/>
  <c r="L521" i="7" s="1"/>
  <c r="BA407" i="6"/>
  <c r="G407" i="7" s="1"/>
  <c r="M244" i="20" s="1"/>
  <c r="M293" i="20"/>
  <c r="R294" i="7"/>
  <c r="AW294" i="7"/>
  <c r="AR182" i="7"/>
  <c r="V350" i="7"/>
  <c r="BA350" i="7"/>
  <c r="AP263" i="7"/>
  <c r="AL263" i="7"/>
  <c r="AX299" i="7"/>
  <c r="S299" i="7"/>
  <c r="T360" i="7"/>
  <c r="AY360" i="7"/>
  <c r="Q359" i="20"/>
  <c r="Q322" i="7"/>
  <c r="L138" i="20" s="1"/>
  <c r="AV322" i="7"/>
  <c r="BD313" i="7"/>
  <c r="AL282" i="7"/>
  <c r="AP282" i="7"/>
  <c r="AP221" i="7"/>
  <c r="AL221" i="7"/>
  <c r="S291" i="7"/>
  <c r="AX291" i="7"/>
  <c r="O290" i="20"/>
  <c r="AR11" i="7"/>
  <c r="AP258" i="7"/>
  <c r="AL258" i="7"/>
  <c r="BH389" i="6"/>
  <c r="N389" i="7" s="1"/>
  <c r="Z360" i="20"/>
  <c r="U361" i="7"/>
  <c r="AZ361" i="7"/>
  <c r="AR163" i="7"/>
  <c r="BH431" i="6"/>
  <c r="N431" i="7" s="1"/>
  <c r="AH146" i="20" s="1"/>
  <c r="BG397" i="6"/>
  <c r="M397" i="7" s="1"/>
  <c r="BF397" i="6"/>
  <c r="L397" i="7" s="1"/>
  <c r="BB397" i="6"/>
  <c r="H397" i="7" s="1"/>
  <c r="O189" i="20" s="1"/>
  <c r="L252" i="20"/>
  <c r="N24" i="40"/>
  <c r="BB418" i="6"/>
  <c r="H418" i="7" s="1"/>
  <c r="BF418" i="6"/>
  <c r="L418" i="7" s="1"/>
  <c r="BG418" i="6"/>
  <c r="M418" i="7" s="1"/>
  <c r="Q304" i="7"/>
  <c r="AV304" i="7"/>
  <c r="BA315" i="7"/>
  <c r="V315" i="7"/>
  <c r="BH414" i="6"/>
  <c r="N414" i="7" s="1"/>
  <c r="AW364" i="7"/>
  <c r="R364" i="7"/>
  <c r="AW329" i="7"/>
  <c r="R329" i="7"/>
  <c r="N163" i="20" s="1"/>
  <c r="AL260" i="7"/>
  <c r="AP260" i="7"/>
  <c r="AH368" i="20"/>
  <c r="Y369" i="7"/>
  <c r="R375" i="7"/>
  <c r="AW375" i="7"/>
  <c r="BA354" i="7"/>
  <c r="V354" i="7"/>
  <c r="AY373" i="7"/>
  <c r="T373" i="7"/>
  <c r="BG387" i="6"/>
  <c r="M387" i="7" s="1"/>
  <c r="BF387" i="6"/>
  <c r="L387" i="7" s="1"/>
  <c r="BB387" i="6"/>
  <c r="H387" i="7" s="1"/>
  <c r="BE387" i="7"/>
  <c r="BC387" i="6"/>
  <c r="I387" i="7" s="1"/>
  <c r="BD387" i="6"/>
  <c r="J387" i="7" s="1"/>
  <c r="BA387" i="6"/>
  <c r="G387" i="7" s="1"/>
  <c r="BE387" i="6"/>
  <c r="K387" i="7" s="1"/>
  <c r="AZ387" i="6"/>
  <c r="F387" i="7" s="1"/>
  <c r="AY387" i="6"/>
  <c r="E387" i="7" s="1"/>
  <c r="I193" i="20" s="1"/>
  <c r="AV314" i="7"/>
  <c r="Q314" i="7"/>
  <c r="L280" i="20" s="1"/>
  <c r="AP226" i="7"/>
  <c r="AL226" i="7"/>
  <c r="S333" i="7"/>
  <c r="AX333" i="7"/>
  <c r="Z341" i="20"/>
  <c r="U342" i="7"/>
  <c r="AZ342" i="7"/>
  <c r="M325" i="20"/>
  <c r="R326" i="7"/>
  <c r="AW326" i="7"/>
  <c r="AH355" i="20"/>
  <c r="Y356" i="7"/>
  <c r="AI122" i="20" s="1"/>
  <c r="K346" i="20"/>
  <c r="AV347" i="7"/>
  <c r="Q347" i="7"/>
  <c r="BD369" i="7"/>
  <c r="AV345" i="7"/>
  <c r="Q345" i="7"/>
  <c r="L344" i="20" s="1"/>
  <c r="K344" i="20"/>
  <c r="K334" i="20"/>
  <c r="AV335" i="7"/>
  <c r="Q335" i="7"/>
  <c r="BD320" i="7"/>
  <c r="AR124" i="7"/>
  <c r="M354" i="20"/>
  <c r="R355" i="7"/>
  <c r="N227" i="20" s="1"/>
  <c r="AW355" i="7"/>
  <c r="BG403" i="6"/>
  <c r="M403" i="7" s="1"/>
  <c r="BF403" i="6"/>
  <c r="L403" i="7" s="1"/>
  <c r="BD403" i="6"/>
  <c r="J403" i="7" s="1"/>
  <c r="BE403" i="7"/>
  <c r="BD403" i="7" s="1"/>
  <c r="BA403" i="6"/>
  <c r="G403" i="7" s="1"/>
  <c r="BE403" i="6"/>
  <c r="K403" i="7" s="1"/>
  <c r="AY403" i="6"/>
  <c r="E403" i="7" s="1"/>
  <c r="BB403" i="6"/>
  <c r="H403" i="7" s="1"/>
  <c r="AZ403" i="6"/>
  <c r="F403" i="7" s="1"/>
  <c r="BC403" i="6"/>
  <c r="I403" i="7" s="1"/>
  <c r="BD370" i="7"/>
  <c r="AW483" i="6"/>
  <c r="BH483" i="6" s="1"/>
  <c r="N483" i="7" s="1"/>
  <c r="AW459" i="6"/>
  <c r="BH459" i="6" s="1"/>
  <c r="N459" i="7" s="1"/>
  <c r="AH167" i="20" s="1"/>
  <c r="AW445" i="6"/>
  <c r="BA445" i="6" s="1"/>
  <c r="G445" i="7" s="1"/>
  <c r="M170" i="20" s="1"/>
  <c r="BC417" i="6"/>
  <c r="I417" i="7" s="1"/>
  <c r="Q416" i="20" s="1"/>
  <c r="BH497" i="6"/>
  <c r="N497" i="7" s="1"/>
  <c r="AH19" i="20" s="1"/>
  <c r="AX294" i="7"/>
  <c r="O293" i="20"/>
  <c r="S294" i="7"/>
  <c r="T350" i="7"/>
  <c r="AY350" i="7"/>
  <c r="BA293" i="7"/>
  <c r="V293" i="7"/>
  <c r="AC120" i="20" s="1"/>
  <c r="AV299" i="7"/>
  <c r="Q299" i="7"/>
  <c r="AY425" i="6"/>
  <c r="E425" i="7" s="1"/>
  <c r="I62" i="20" s="1"/>
  <c r="BG425" i="6"/>
  <c r="M425" i="7" s="1"/>
  <c r="BF425" i="6"/>
  <c r="L425" i="7" s="1"/>
  <c r="AQ208" i="7"/>
  <c r="M359" i="20"/>
  <c r="R360" i="7"/>
  <c r="AW360" i="7"/>
  <c r="BD395" i="6"/>
  <c r="J395" i="7" s="1"/>
  <c r="BA395" i="6"/>
  <c r="G395" i="7" s="1"/>
  <c r="AZ395" i="6"/>
  <c r="F395" i="7" s="1"/>
  <c r="BF395" i="6"/>
  <c r="L395" i="7" s="1"/>
  <c r="BG395" i="6"/>
  <c r="M395" i="7" s="1"/>
  <c r="BB395" i="6"/>
  <c r="H395" i="7" s="1"/>
  <c r="BC395" i="6"/>
  <c r="I395" i="7" s="1"/>
  <c r="AY395" i="6"/>
  <c r="E395" i="7" s="1"/>
  <c r="BE395" i="6"/>
  <c r="K395" i="7" s="1"/>
  <c r="BE395" i="7"/>
  <c r="BA367" i="7"/>
  <c r="V367" i="7"/>
  <c r="AC247" i="20" s="1"/>
  <c r="V247" i="20" s="1"/>
  <c r="AR37" i="7"/>
  <c r="BG430" i="6"/>
  <c r="M430" i="7" s="1"/>
  <c r="BF430" i="6"/>
  <c r="L430" i="7" s="1"/>
  <c r="BB430" i="6"/>
  <c r="H430" i="7" s="1"/>
  <c r="BE430" i="6"/>
  <c r="K430" i="7" s="1"/>
  <c r="AY430" i="6"/>
  <c r="E430" i="7" s="1"/>
  <c r="AZ430" i="6"/>
  <c r="F430" i="7" s="1"/>
  <c r="BE430" i="7"/>
  <c r="BC430" i="6"/>
  <c r="I430" i="7" s="1"/>
  <c r="BD430" i="6"/>
  <c r="J430" i="7" s="1"/>
  <c r="BA430" i="6"/>
  <c r="G430" i="7" s="1"/>
  <c r="Z327" i="20"/>
  <c r="AZ328" i="7"/>
  <c r="U328" i="7"/>
  <c r="AR156" i="7"/>
  <c r="AY291" i="7"/>
  <c r="Q290" i="20"/>
  <c r="T291" i="7"/>
  <c r="BF517" i="6"/>
  <c r="L517" i="7" s="1"/>
  <c r="AP237" i="7"/>
  <c r="AL237" i="7"/>
  <c r="BH417" i="6"/>
  <c r="N417" i="7" s="1"/>
  <c r="AX321" i="7"/>
  <c r="S321" i="7"/>
  <c r="P361" i="7"/>
  <c r="AJ361" i="7"/>
  <c r="AK361" i="7" s="1"/>
  <c r="I360" i="20"/>
  <c r="AU361" i="7"/>
  <c r="AM361" i="7"/>
  <c r="BH407" i="6"/>
  <c r="N407" i="7" s="1"/>
  <c r="AH365" i="20" s="1"/>
  <c r="AL235" i="7"/>
  <c r="AP235" i="7"/>
  <c r="E147" i="20" s="1"/>
  <c r="H147" i="20" s="1"/>
  <c r="AP219" i="7"/>
  <c r="AL219" i="7"/>
  <c r="BF499" i="6"/>
  <c r="L499" i="7" s="1"/>
  <c r="S304" i="7"/>
  <c r="AX304" i="7"/>
  <c r="BD341" i="7"/>
  <c r="BH405" i="6"/>
  <c r="N405" i="7" s="1"/>
  <c r="BD364" i="7"/>
  <c r="Q328" i="20"/>
  <c r="AY329" i="7"/>
  <c r="T329" i="7"/>
  <c r="R163" i="20" s="1"/>
  <c r="AQ206" i="7"/>
  <c r="AR133" i="7"/>
  <c r="O336" i="20"/>
  <c r="AX337" i="7"/>
  <c r="S337" i="7"/>
  <c r="P211" i="20" s="1"/>
  <c r="AR49" i="7"/>
  <c r="AZ375" i="7"/>
  <c r="U375" i="7"/>
  <c r="O311" i="20"/>
  <c r="AX312" i="7"/>
  <c r="S312" i="7"/>
  <c r="P101" i="20" s="1"/>
  <c r="AW373" i="7"/>
  <c r="R373" i="7"/>
  <c r="N189" i="20" s="1"/>
  <c r="AY314" i="7"/>
  <c r="T314" i="7"/>
  <c r="M341" i="20"/>
  <c r="R342" i="7"/>
  <c r="AW342" i="7"/>
  <c r="BA326" i="7"/>
  <c r="V326" i="7"/>
  <c r="AB325" i="20"/>
  <c r="BH402" i="6"/>
  <c r="N402" i="7" s="1"/>
  <c r="AH182" i="20" s="1"/>
  <c r="AP241" i="7"/>
  <c r="AL241" i="7"/>
  <c r="AW352" i="7"/>
  <c r="AJ352" i="7"/>
  <c r="AK352" i="7" s="1"/>
  <c r="R352" i="7"/>
  <c r="AM352" i="7"/>
  <c r="M351" i="20"/>
  <c r="I346" i="20"/>
  <c r="P347" i="7"/>
  <c r="AU347" i="7"/>
  <c r="AM347" i="7"/>
  <c r="AJ347" i="7"/>
  <c r="AK347" i="7" s="1"/>
  <c r="BH412" i="6"/>
  <c r="N412" i="7" s="1"/>
  <c r="BH381" i="6"/>
  <c r="N381" i="7" s="1"/>
  <c r="AH89" i="20" s="1"/>
  <c r="AP269" i="7"/>
  <c r="E75" i="20" s="1"/>
  <c r="H75" i="20" s="1"/>
  <c r="AL269" i="7"/>
  <c r="M369" i="20"/>
  <c r="AW370" i="7"/>
  <c r="R370" i="7"/>
  <c r="AA252" i="20"/>
  <c r="AC24" i="40"/>
  <c r="BD497" i="6"/>
  <c r="J497" i="7" s="1"/>
  <c r="BE497" i="6"/>
  <c r="K497" i="7" s="1"/>
  <c r="V497" i="7" s="1"/>
  <c r="BE497" i="7"/>
  <c r="BB497" i="7" s="1"/>
  <c r="BB497" i="6"/>
  <c r="H497" i="7" s="1"/>
  <c r="BA497" i="6"/>
  <c r="G497" i="7" s="1"/>
  <c r="AY497" i="6"/>
  <c r="E497" i="7" s="1"/>
  <c r="BC497" i="6"/>
  <c r="I497" i="7" s="1"/>
  <c r="U391" i="7"/>
  <c r="AZ506" i="6"/>
  <c r="F506" i="7" s="1"/>
  <c r="BE506" i="6"/>
  <c r="K506" i="7" s="1"/>
  <c r="AZ309" i="7"/>
  <c r="AZ349" i="7"/>
  <c r="AZ365" i="7"/>
  <c r="AZ372" i="7"/>
  <c r="R95" i="7"/>
  <c r="M94" i="20"/>
  <c r="AW95" i="7"/>
  <c r="K94" i="20"/>
  <c r="Q95" i="7"/>
  <c r="AV95" i="7"/>
  <c r="U95" i="7"/>
  <c r="Z94" i="20"/>
  <c r="AZ95" i="7"/>
  <c r="Q94" i="20"/>
  <c r="T95" i="7"/>
  <c r="AY95" i="7"/>
  <c r="AZ292" i="7"/>
  <c r="BD372" i="7"/>
  <c r="O94" i="20"/>
  <c r="S95" i="7"/>
  <c r="AX95" i="7"/>
  <c r="AZ371" i="7"/>
  <c r="AZ287" i="7"/>
  <c r="AM95" i="7"/>
  <c r="I94" i="20"/>
  <c r="AJ95" i="7"/>
  <c r="AK95" i="7" s="1"/>
  <c r="P95" i="7"/>
  <c r="AU95" i="7"/>
  <c r="BD292" i="7"/>
  <c r="AZ288" i="7"/>
  <c r="Y426" i="7"/>
  <c r="Q361" i="20"/>
  <c r="AY362" i="7"/>
  <c r="T362" i="7"/>
  <c r="BA343" i="7"/>
  <c r="V343" i="7"/>
  <c r="K330" i="20"/>
  <c r="AV331" i="7"/>
  <c r="Q331" i="7"/>
  <c r="L85" i="20" s="1"/>
  <c r="O285" i="20"/>
  <c r="AX286" i="7"/>
  <c r="S286" i="7"/>
  <c r="P285" i="20" s="1"/>
  <c r="I329" i="20"/>
  <c r="AU330" i="7"/>
  <c r="P330" i="7"/>
  <c r="J265" i="20" s="1"/>
  <c r="AM330" i="7"/>
  <c r="AJ330" i="7"/>
  <c r="AK330" i="7" s="1"/>
  <c r="Z356" i="20"/>
  <c r="U357" i="7"/>
  <c r="BA348" i="7"/>
  <c r="V348" i="7"/>
  <c r="BA401" i="6"/>
  <c r="G401" i="7" s="1"/>
  <c r="AZ401" i="6"/>
  <c r="F401" i="7" s="1"/>
  <c r="BB401" i="6"/>
  <c r="H401" i="7" s="1"/>
  <c r="BE401" i="6"/>
  <c r="K401" i="7" s="1"/>
  <c r="BE401" i="7"/>
  <c r="AY401" i="6"/>
  <c r="E401" i="7" s="1"/>
  <c r="I232" i="20" s="1"/>
  <c r="BC401" i="6"/>
  <c r="I401" i="7" s="1"/>
  <c r="Q232" i="20" s="1"/>
  <c r="BD401" i="6"/>
  <c r="J401" i="7" s="1"/>
  <c r="AZ362" i="7"/>
  <c r="U362" i="7"/>
  <c r="P343" i="7"/>
  <c r="AJ343" i="7"/>
  <c r="AU343" i="7"/>
  <c r="AM343" i="7"/>
  <c r="Z330" i="20"/>
  <c r="U331" i="7"/>
  <c r="AZ331" i="7"/>
  <c r="U288" i="7"/>
  <c r="AA112" i="20" s="1"/>
  <c r="AY286" i="7"/>
  <c r="Q285" i="20"/>
  <c r="T286" i="7"/>
  <c r="R285" i="20" s="1"/>
  <c r="I308" i="20"/>
  <c r="P309" i="7"/>
  <c r="AJ309" i="7"/>
  <c r="AK309" i="7" s="1"/>
  <c r="AM309" i="7"/>
  <c r="AU309" i="7"/>
  <c r="V344" i="7"/>
  <c r="BA344" i="7"/>
  <c r="AW324" i="7"/>
  <c r="R324" i="7"/>
  <c r="N141" i="20" s="1"/>
  <c r="AQ186" i="7"/>
  <c r="K305" i="20"/>
  <c r="Q306" i="7"/>
  <c r="L305" i="20" s="1"/>
  <c r="AV306" i="7"/>
  <c r="AJ287" i="7"/>
  <c r="AK287" i="7" s="1"/>
  <c r="P287" i="7"/>
  <c r="J286" i="20" s="1"/>
  <c r="I286" i="20"/>
  <c r="AU287" i="7"/>
  <c r="AM287" i="7"/>
  <c r="AY348" i="7"/>
  <c r="T348" i="7"/>
  <c r="Z348" i="20"/>
  <c r="U349" i="7"/>
  <c r="AM362" i="7"/>
  <c r="AJ362" i="7"/>
  <c r="AU362" i="7"/>
  <c r="P362" i="7"/>
  <c r="U343" i="7"/>
  <c r="AZ343" i="7"/>
  <c r="AX331" i="7"/>
  <c r="O330" i="20"/>
  <c r="S331" i="7"/>
  <c r="P85" i="20" s="1"/>
  <c r="BA286" i="7"/>
  <c r="V286" i="7"/>
  <c r="AB285" i="20"/>
  <c r="M329" i="20"/>
  <c r="R330" i="7"/>
  <c r="AW330" i="7"/>
  <c r="K308" i="20"/>
  <c r="Q309" i="7"/>
  <c r="AV309" i="7"/>
  <c r="S344" i="7"/>
  <c r="AX344" i="7"/>
  <c r="S324" i="7"/>
  <c r="P141" i="20" s="1"/>
  <c r="AX324" i="7"/>
  <c r="M305" i="20"/>
  <c r="R306" i="7"/>
  <c r="N305" i="20" s="1"/>
  <c r="AW306" i="7"/>
  <c r="K318" i="20"/>
  <c r="AV319" i="7"/>
  <c r="Q319" i="7"/>
  <c r="L318" i="20" s="1"/>
  <c r="T371" i="7"/>
  <c r="R158" i="20" s="1"/>
  <c r="AY371" i="7"/>
  <c r="AB286" i="20"/>
  <c r="BA287" i="7"/>
  <c r="V287" i="7"/>
  <c r="AC286" i="20" s="1"/>
  <c r="Q348" i="7"/>
  <c r="AV348" i="7"/>
  <c r="U307" i="7"/>
  <c r="AZ307" i="7"/>
  <c r="M308" i="20"/>
  <c r="R309" i="7"/>
  <c r="AW309" i="7"/>
  <c r="AB361" i="20"/>
  <c r="BA362" i="7"/>
  <c r="V362" i="7"/>
  <c r="AX343" i="7"/>
  <c r="S343" i="7"/>
  <c r="AB330" i="20"/>
  <c r="BA331" i="7"/>
  <c r="V331" i="7"/>
  <c r="AR142" i="7"/>
  <c r="R292" i="7"/>
  <c r="AW292" i="7"/>
  <c r="P286" i="7"/>
  <c r="AU286" i="7"/>
  <c r="I285" i="20"/>
  <c r="AM286" i="7"/>
  <c r="AJ286" i="7"/>
  <c r="AK286" i="7" s="1"/>
  <c r="S330" i="7"/>
  <c r="P265" i="20" s="1"/>
  <c r="AX330" i="7"/>
  <c r="O329" i="20"/>
  <c r="I337" i="20"/>
  <c r="P338" i="7"/>
  <c r="AJ338" i="7"/>
  <c r="AK338" i="7" s="1"/>
  <c r="AM338" i="7"/>
  <c r="AU338" i="7"/>
  <c r="Q308" i="20"/>
  <c r="T309" i="7"/>
  <c r="AY309" i="7"/>
  <c r="K9" i="40"/>
  <c r="I364" i="20"/>
  <c r="AU365" i="7"/>
  <c r="AM365" i="7"/>
  <c r="AJ365" i="7"/>
  <c r="AK365" i="7" s="1"/>
  <c r="P365" i="7"/>
  <c r="AV324" i="7"/>
  <c r="Q324" i="7"/>
  <c r="L141" i="20" s="1"/>
  <c r="BA306" i="7"/>
  <c r="AB305" i="20"/>
  <c r="V306" i="7"/>
  <c r="AC305" i="20" s="1"/>
  <c r="AW346" i="7"/>
  <c r="R346" i="7"/>
  <c r="M345" i="20"/>
  <c r="Z318" i="20"/>
  <c r="U319" i="7"/>
  <c r="AA318" i="20" s="1"/>
  <c r="AZ319" i="7"/>
  <c r="K304" i="20"/>
  <c r="Q305" i="7"/>
  <c r="AV305" i="7"/>
  <c r="U371" i="7"/>
  <c r="Q287" i="7"/>
  <c r="L286" i="20" s="1"/>
  <c r="AV287" i="7"/>
  <c r="K286" i="20"/>
  <c r="AQ202" i="7"/>
  <c r="Q307" i="7"/>
  <c r="AV307" i="7"/>
  <c r="O305" i="20"/>
  <c r="S306" i="7"/>
  <c r="P305" i="20" s="1"/>
  <c r="AX306" i="7"/>
  <c r="M361" i="20"/>
  <c r="R362" i="7"/>
  <c r="AW362" i="7"/>
  <c r="T343" i="7"/>
  <c r="AY343" i="7"/>
  <c r="M330" i="20"/>
  <c r="R331" i="7"/>
  <c r="N85" i="20" s="1"/>
  <c r="AW331" i="7"/>
  <c r="K285" i="20"/>
  <c r="AV286" i="7"/>
  <c r="Q286" i="7"/>
  <c r="Z329" i="20"/>
  <c r="AZ330" i="7"/>
  <c r="U330" i="7"/>
  <c r="AA265" i="20" s="1"/>
  <c r="Q337" i="20"/>
  <c r="AY338" i="7"/>
  <c r="T338" i="7"/>
  <c r="S9" i="40"/>
  <c r="Q364" i="20"/>
  <c r="AY365" i="7"/>
  <c r="T365" i="7"/>
  <c r="Q323" i="20"/>
  <c r="T324" i="7"/>
  <c r="R141" i="20" s="1"/>
  <c r="AY324" i="7"/>
  <c r="U306" i="7"/>
  <c r="AA305" i="20" s="1"/>
  <c r="AZ306" i="7"/>
  <c r="Z305" i="20"/>
  <c r="AB345" i="20"/>
  <c r="V346" i="7"/>
  <c r="BA346" i="7"/>
  <c r="Q318" i="20"/>
  <c r="AY319" i="7"/>
  <c r="T319" i="7"/>
  <c r="R318" i="20" s="1"/>
  <c r="AJ305" i="7"/>
  <c r="AK305" i="7" s="1"/>
  <c r="P305" i="7"/>
  <c r="J304" i="20" s="1"/>
  <c r="AU305" i="7"/>
  <c r="AM305" i="7"/>
  <c r="I304" i="20"/>
  <c r="Q374" i="7"/>
  <c r="AV374" i="7"/>
  <c r="AB333" i="20"/>
  <c r="V334" i="7"/>
  <c r="BA334" i="7"/>
  <c r="BD429" i="6"/>
  <c r="J429" i="7" s="1"/>
  <c r="BE429" i="7"/>
  <c r="AZ429" i="6"/>
  <c r="F429" i="7" s="1"/>
  <c r="BB429" i="6"/>
  <c r="H429" i="7" s="1"/>
  <c r="BA429" i="6"/>
  <c r="G429" i="7" s="1"/>
  <c r="AY429" i="6"/>
  <c r="E429" i="7" s="1"/>
  <c r="BC429" i="6"/>
  <c r="I429" i="7" s="1"/>
  <c r="BE429" i="6"/>
  <c r="K429" i="7" s="1"/>
  <c r="M371" i="20"/>
  <c r="R372" i="7"/>
  <c r="N371" i="20" s="1"/>
  <c r="AW372" i="7"/>
  <c r="AY381" i="6"/>
  <c r="E381" i="7" s="1"/>
  <c r="I92" i="20" s="1"/>
  <c r="BC381" i="6"/>
  <c r="I381" i="7" s="1"/>
  <c r="BD381" i="6"/>
  <c r="J381" i="7" s="1"/>
  <c r="BE381" i="6"/>
  <c r="K381" i="7" s="1"/>
  <c r="AZ381" i="6"/>
  <c r="F381" i="7" s="1"/>
  <c r="BE381" i="7"/>
  <c r="BB381" i="6"/>
  <c r="H381" i="7" s="1"/>
  <c r="BA381" i="6"/>
  <c r="G381" i="7" s="1"/>
  <c r="S307" i="7"/>
  <c r="AX307" i="7"/>
  <c r="AH296" i="20"/>
  <c r="Y297" i="7"/>
  <c r="BD297" i="7"/>
  <c r="AR167" i="7"/>
  <c r="R343" i="7"/>
  <c r="AW343" i="7"/>
  <c r="AY331" i="7"/>
  <c r="T331" i="7"/>
  <c r="R85" i="20" s="1"/>
  <c r="Q330" i="20"/>
  <c r="AX292" i="7"/>
  <c r="S292" i="7"/>
  <c r="T330" i="7"/>
  <c r="Q329" i="20"/>
  <c r="AY330" i="7"/>
  <c r="U338" i="7"/>
  <c r="Z337" i="20"/>
  <c r="AZ338" i="7"/>
  <c r="AB308" i="20"/>
  <c r="V309" i="7"/>
  <c r="BA309" i="7"/>
  <c r="AD9" i="40"/>
  <c r="V365" i="7"/>
  <c r="AB364" i="20"/>
  <c r="BA365" i="7"/>
  <c r="I305" i="20"/>
  <c r="AU306" i="7"/>
  <c r="AM306" i="7"/>
  <c r="P306" i="7"/>
  <c r="J305" i="20" s="1"/>
  <c r="AJ306" i="7"/>
  <c r="AK306" i="7" s="1"/>
  <c r="AU346" i="7"/>
  <c r="I345" i="20"/>
  <c r="P346" i="7"/>
  <c r="J345" i="20" s="1"/>
  <c r="AJ346" i="7"/>
  <c r="AK346" i="7" s="1"/>
  <c r="AM346" i="7"/>
  <c r="I318" i="20"/>
  <c r="P319" i="7"/>
  <c r="J318" i="20" s="1"/>
  <c r="AU319" i="7"/>
  <c r="AJ319" i="7"/>
  <c r="AM319" i="7"/>
  <c r="O304" i="20"/>
  <c r="S305" i="7"/>
  <c r="AX305" i="7"/>
  <c r="U334" i="7"/>
  <c r="Z333" i="20"/>
  <c r="AZ334" i="7"/>
  <c r="M286" i="20"/>
  <c r="AW287" i="7"/>
  <c r="R287" i="7"/>
  <c r="N286" i="20" s="1"/>
  <c r="AQ188" i="7"/>
  <c r="K371" i="20"/>
  <c r="Q372" i="7"/>
  <c r="L371" i="20" s="1"/>
  <c r="AV372" i="7"/>
  <c r="BD432" i="6"/>
  <c r="J432" i="7" s="1"/>
  <c r="BE432" i="7"/>
  <c r="BE432" i="6"/>
  <c r="K432" i="7" s="1"/>
  <c r="BB432" i="6"/>
  <c r="H432" i="7" s="1"/>
  <c r="BC432" i="6"/>
  <c r="I432" i="7" s="1"/>
  <c r="AY432" i="6"/>
  <c r="E432" i="7" s="1"/>
  <c r="AZ432" i="6"/>
  <c r="F432" i="7" s="1"/>
  <c r="BA432" i="6"/>
  <c r="G432" i="7" s="1"/>
  <c r="AU307" i="7"/>
  <c r="P307" i="7"/>
  <c r="AM307" i="7"/>
  <c r="T297" i="7"/>
  <c r="AY297" i="7"/>
  <c r="Q344" i="7"/>
  <c r="AV344" i="7"/>
  <c r="Q358" i="20"/>
  <c r="AY359" i="7"/>
  <c r="T359" i="7"/>
  <c r="AH427" i="20"/>
  <c r="Y428" i="7"/>
  <c r="AV343" i="7"/>
  <c r="Q343" i="7"/>
  <c r="I330" i="20"/>
  <c r="AU331" i="7"/>
  <c r="P331" i="7"/>
  <c r="J85" i="20" s="1"/>
  <c r="AM331" i="7"/>
  <c r="AJ331" i="7"/>
  <c r="V292" i="7"/>
  <c r="BA292" i="7"/>
  <c r="BD434" i="6"/>
  <c r="J434" i="7" s="1"/>
  <c r="BB434" i="6"/>
  <c r="H434" i="7" s="1"/>
  <c r="O321" i="20" s="1"/>
  <c r="AY434" i="6"/>
  <c r="E434" i="7" s="1"/>
  <c r="I321" i="20" s="1"/>
  <c r="BA434" i="6"/>
  <c r="G434" i="7" s="1"/>
  <c r="M321" i="20" s="1"/>
  <c r="BE434" i="6"/>
  <c r="K434" i="7" s="1"/>
  <c r="AB321" i="20" s="1"/>
  <c r="BE434" i="7"/>
  <c r="BC434" i="6"/>
  <c r="I434" i="7" s="1"/>
  <c r="Q321" i="20" s="1"/>
  <c r="AZ434" i="6"/>
  <c r="F434" i="7" s="1"/>
  <c r="K321" i="20" s="1"/>
  <c r="AB337" i="20"/>
  <c r="V338" i="7"/>
  <c r="BA338" i="7"/>
  <c r="O308" i="20"/>
  <c r="S309" i="7"/>
  <c r="AX309" i="7"/>
  <c r="AV346" i="7"/>
  <c r="Q346" i="7"/>
  <c r="K345" i="20"/>
  <c r="AB318" i="20"/>
  <c r="BA319" i="7"/>
  <c r="V319" i="7"/>
  <c r="AC318" i="20" s="1"/>
  <c r="AY305" i="7"/>
  <c r="Q304" i="20"/>
  <c r="T305" i="7"/>
  <c r="R304" i="20" s="1"/>
  <c r="AX374" i="7"/>
  <c r="S374" i="7"/>
  <c r="K333" i="20"/>
  <c r="Q334" i="7"/>
  <c r="AV334" i="7"/>
  <c r="BD371" i="7"/>
  <c r="M299" i="20"/>
  <c r="R300" i="7"/>
  <c r="AW300" i="7"/>
  <c r="AY287" i="7"/>
  <c r="T287" i="7"/>
  <c r="R286" i="20" s="1"/>
  <c r="Q286" i="20"/>
  <c r="AB371" i="20"/>
  <c r="V372" i="7"/>
  <c r="AC371" i="20" s="1"/>
  <c r="BA372" i="7"/>
  <c r="AJ307" i="7"/>
  <c r="AK307" i="7" s="1"/>
  <c r="V307" i="7"/>
  <c r="BA307" i="7"/>
  <c r="R297" i="7"/>
  <c r="AW297" i="7"/>
  <c r="BE414" i="7"/>
  <c r="AZ414" i="6"/>
  <c r="F414" i="7" s="1"/>
  <c r="K140" i="20" s="1"/>
  <c r="BB414" i="6"/>
  <c r="H414" i="7" s="1"/>
  <c r="O140" i="20" s="1"/>
  <c r="BC414" i="6"/>
  <c r="I414" i="7" s="1"/>
  <c r="Q140" i="20" s="1"/>
  <c r="BE414" i="6"/>
  <c r="K414" i="7" s="1"/>
  <c r="AB140" i="20" s="1"/>
  <c r="BA414" i="6"/>
  <c r="G414" i="7" s="1"/>
  <c r="M140" i="20" s="1"/>
  <c r="BD414" i="6"/>
  <c r="J414" i="7" s="1"/>
  <c r="AY414" i="6"/>
  <c r="E414" i="7" s="1"/>
  <c r="I140" i="20" s="1"/>
  <c r="AY428" i="6"/>
  <c r="E428" i="7" s="1"/>
  <c r="BD428" i="6"/>
  <c r="J428" i="7" s="1"/>
  <c r="BB428" i="6"/>
  <c r="H428" i="7" s="1"/>
  <c r="O128" i="20" s="1"/>
  <c r="BA428" i="6"/>
  <c r="G428" i="7" s="1"/>
  <c r="M128" i="20" s="1"/>
  <c r="AZ428" i="6"/>
  <c r="F428" i="7" s="1"/>
  <c r="BE428" i="6"/>
  <c r="K428" i="7" s="1"/>
  <c r="AB128" i="20" s="1"/>
  <c r="BE428" i="7"/>
  <c r="BD428" i="7" s="1"/>
  <c r="BC428" i="6"/>
  <c r="I428" i="7" s="1"/>
  <c r="Q128" i="20" s="1"/>
  <c r="AJ292" i="7"/>
  <c r="AK292" i="7" s="1"/>
  <c r="AM292" i="7"/>
  <c r="AU292" i="7"/>
  <c r="P292" i="7"/>
  <c r="Z308" i="20"/>
  <c r="U309" i="7"/>
  <c r="M9" i="40"/>
  <c r="K364" i="20"/>
  <c r="Q365" i="7"/>
  <c r="AV365" i="7"/>
  <c r="Q308" i="7"/>
  <c r="L307" i="20" s="1"/>
  <c r="AV308" i="7"/>
  <c r="K307" i="20"/>
  <c r="Z345" i="20"/>
  <c r="U346" i="7"/>
  <c r="AZ346" i="7"/>
  <c r="O318" i="20"/>
  <c r="AX319" i="7"/>
  <c r="S319" i="7"/>
  <c r="P318" i="20" s="1"/>
  <c r="M304" i="20"/>
  <c r="R305" i="7"/>
  <c r="N304" i="20" s="1"/>
  <c r="AW305" i="7"/>
  <c r="AZ374" i="7"/>
  <c r="U374" i="7"/>
  <c r="O333" i="20"/>
  <c r="AX334" i="7"/>
  <c r="S334" i="7"/>
  <c r="AX300" i="7"/>
  <c r="O299" i="20"/>
  <c r="S300" i="7"/>
  <c r="O286" i="20"/>
  <c r="S287" i="7"/>
  <c r="P286" i="20" s="1"/>
  <c r="AX287" i="7"/>
  <c r="AU372" i="7"/>
  <c r="AJ372" i="7"/>
  <c r="AK372" i="7" s="1"/>
  <c r="P372" i="7"/>
  <c r="J371" i="20" s="1"/>
  <c r="I371" i="20"/>
  <c r="AM372" i="7"/>
  <c r="BD412" i="6"/>
  <c r="J412" i="7" s="1"/>
  <c r="BE412" i="7"/>
  <c r="BE412" i="6"/>
  <c r="K412" i="7" s="1"/>
  <c r="AB276" i="20" s="1"/>
  <c r="BB412" i="6"/>
  <c r="H412" i="7" s="1"/>
  <c r="O276" i="20" s="1"/>
  <c r="BC412" i="6"/>
  <c r="I412" i="7" s="1"/>
  <c r="Q276" i="20" s="1"/>
  <c r="BA412" i="6"/>
  <c r="G412" i="7" s="1"/>
  <c r="M276" i="20" s="1"/>
  <c r="AZ412" i="6"/>
  <c r="F412" i="7" s="1"/>
  <c r="K276" i="20" s="1"/>
  <c r="AY412" i="6"/>
  <c r="E412" i="7" s="1"/>
  <c r="I224" i="20" s="1"/>
  <c r="T307" i="7"/>
  <c r="AY307" i="7"/>
  <c r="U297" i="7"/>
  <c r="AZ297" i="7"/>
  <c r="AR184" i="7"/>
  <c r="BE426" i="7"/>
  <c r="BD426" i="7" s="1"/>
  <c r="BE426" i="6"/>
  <c r="K426" i="7" s="1"/>
  <c r="AB366" i="20" s="1"/>
  <c r="BC426" i="6"/>
  <c r="I426" i="7" s="1"/>
  <c r="Q366" i="20" s="1"/>
  <c r="BD426" i="6"/>
  <c r="J426" i="7" s="1"/>
  <c r="BB426" i="6"/>
  <c r="H426" i="7" s="1"/>
  <c r="O200" i="20" s="1"/>
  <c r="AY426" i="6"/>
  <c r="E426" i="7" s="1"/>
  <c r="I366" i="20" s="1"/>
  <c r="BA426" i="6"/>
  <c r="G426" i="7" s="1"/>
  <c r="M366" i="20" s="1"/>
  <c r="AZ426" i="6"/>
  <c r="F426" i="7" s="1"/>
  <c r="K366" i="20" s="1"/>
  <c r="AU325" i="7"/>
  <c r="AM325" i="7"/>
  <c r="P325" i="7"/>
  <c r="AJ325" i="7"/>
  <c r="AK325" i="7" s="1"/>
  <c r="S359" i="7"/>
  <c r="O358" i="20"/>
  <c r="AX359" i="7"/>
  <c r="I352" i="20"/>
  <c r="P353" i="7"/>
  <c r="AU353" i="7"/>
  <c r="AM353" i="7"/>
  <c r="AJ353" i="7"/>
  <c r="AK353" i="7" s="1"/>
  <c r="AV292" i="7"/>
  <c r="Q292" i="7"/>
  <c r="M337" i="20"/>
  <c r="AW338" i="7"/>
  <c r="R338" i="7"/>
  <c r="AR165" i="7"/>
  <c r="O9" i="40"/>
  <c r="M364" i="20"/>
  <c r="R365" i="7"/>
  <c r="AW365" i="7"/>
  <c r="AZ308" i="7"/>
  <c r="U308" i="7"/>
  <c r="AA307" i="20" s="1"/>
  <c r="Z307" i="20"/>
  <c r="M318" i="20"/>
  <c r="R319" i="7"/>
  <c r="N318" i="20" s="1"/>
  <c r="AW319" i="7"/>
  <c r="BA305" i="7"/>
  <c r="V305" i="7"/>
  <c r="AB304" i="20"/>
  <c r="P374" i="7"/>
  <c r="AJ374" i="7"/>
  <c r="AU374" i="7"/>
  <c r="AM374" i="7"/>
  <c r="Q333" i="20"/>
  <c r="AY334" i="7"/>
  <c r="T334" i="7"/>
  <c r="AV300" i="7"/>
  <c r="Q300" i="7"/>
  <c r="K299" i="20"/>
  <c r="Z286" i="20"/>
  <c r="U287" i="7"/>
  <c r="AA286" i="20" s="1"/>
  <c r="AQ199" i="7"/>
  <c r="Q371" i="20"/>
  <c r="T372" i="7"/>
  <c r="AY372" i="7"/>
  <c r="Z367" i="20"/>
  <c r="U368" i="7"/>
  <c r="AZ368" i="7"/>
  <c r="S297" i="7"/>
  <c r="AX297" i="7"/>
  <c r="Z324" i="20"/>
  <c r="U325" i="7"/>
  <c r="AZ325" i="7"/>
  <c r="M358" i="20"/>
  <c r="AW359" i="7"/>
  <c r="R359" i="7"/>
  <c r="Z352" i="20"/>
  <c r="U353" i="7"/>
  <c r="AZ353" i="7"/>
  <c r="AY292" i="7"/>
  <c r="T292" i="7"/>
  <c r="O337" i="20"/>
  <c r="S338" i="7"/>
  <c r="AX338" i="7"/>
  <c r="AR117" i="7"/>
  <c r="AR159" i="7"/>
  <c r="Q9" i="40"/>
  <c r="O364" i="20"/>
  <c r="S365" i="7"/>
  <c r="AX365" i="7"/>
  <c r="AR143" i="7"/>
  <c r="V308" i="7"/>
  <c r="AC307" i="20" s="1"/>
  <c r="BA308" i="7"/>
  <c r="AB307" i="20"/>
  <c r="Q345" i="20"/>
  <c r="T346" i="7"/>
  <c r="AY346" i="7"/>
  <c r="AZ305" i="7"/>
  <c r="P357" i="7"/>
  <c r="AJ357" i="7"/>
  <c r="AK357" i="7" s="1"/>
  <c r="AU357" i="7"/>
  <c r="AM357" i="7"/>
  <c r="I356" i="20"/>
  <c r="T374" i="7"/>
  <c r="AY374" i="7"/>
  <c r="AU334" i="7"/>
  <c r="P334" i="7"/>
  <c r="I333" i="20"/>
  <c r="AJ334" i="7"/>
  <c r="AK334" i="7" s="1"/>
  <c r="AM334" i="7"/>
  <c r="V300" i="7"/>
  <c r="BA300" i="7"/>
  <c r="AR201" i="7"/>
  <c r="O371" i="20"/>
  <c r="S372" i="7"/>
  <c r="AX372" i="7"/>
  <c r="O367" i="20"/>
  <c r="S368" i="7"/>
  <c r="AX368" i="7"/>
  <c r="R307" i="7"/>
  <c r="AW307" i="7"/>
  <c r="V297" i="7"/>
  <c r="BA297" i="7"/>
  <c r="AH348" i="20"/>
  <c r="BD349" i="7"/>
  <c r="Y349" i="7"/>
  <c r="AI348" i="20" s="1"/>
  <c r="Q325" i="7"/>
  <c r="AV325" i="7"/>
  <c r="K324" i="20"/>
  <c r="AB358" i="20"/>
  <c r="V359" i="7"/>
  <c r="BA359" i="7"/>
  <c r="Q352" i="20"/>
  <c r="T353" i="7"/>
  <c r="AY353" i="7"/>
  <c r="P288" i="7"/>
  <c r="AU288" i="7"/>
  <c r="AJ288" i="7"/>
  <c r="AK288" i="7" s="1"/>
  <c r="AM288" i="7"/>
  <c r="U292" i="7"/>
  <c r="K337" i="20"/>
  <c r="AV338" i="7"/>
  <c r="Q338" i="7"/>
  <c r="AB9" i="40"/>
  <c r="Z364" i="20"/>
  <c r="U365" i="7"/>
  <c r="AR135" i="7"/>
  <c r="M307" i="20"/>
  <c r="AW308" i="7"/>
  <c r="R308" i="7"/>
  <c r="N307" i="20" s="1"/>
  <c r="S346" i="7"/>
  <c r="O345" i="20"/>
  <c r="AX346" i="7"/>
  <c r="Z304" i="20"/>
  <c r="U305" i="7"/>
  <c r="AA304" i="20" s="1"/>
  <c r="K356" i="20"/>
  <c r="Q357" i="7"/>
  <c r="AV357" i="7"/>
  <c r="R374" i="7"/>
  <c r="AW374" i="7"/>
  <c r="M333" i="20"/>
  <c r="R334" i="7"/>
  <c r="AW334" i="7"/>
  <c r="Q299" i="20"/>
  <c r="AY300" i="7"/>
  <c r="T300" i="7"/>
  <c r="BD431" i="6"/>
  <c r="J431" i="7" s="1"/>
  <c r="BE431" i="6"/>
  <c r="K431" i="7" s="1"/>
  <c r="AZ431" i="6"/>
  <c r="F431" i="7" s="1"/>
  <c r="AY431" i="6"/>
  <c r="E431" i="7" s="1"/>
  <c r="BB431" i="6"/>
  <c r="H431" i="7" s="1"/>
  <c r="BE431" i="7"/>
  <c r="BC431" i="6"/>
  <c r="I431" i="7" s="1"/>
  <c r="BA431" i="6"/>
  <c r="G431" i="7" s="1"/>
  <c r="T368" i="7"/>
  <c r="AY368" i="7"/>
  <c r="Q367" i="20"/>
  <c r="M348" i="20"/>
  <c r="R349" i="7"/>
  <c r="AW349" i="7"/>
  <c r="Q297" i="7"/>
  <c r="AV297" i="7"/>
  <c r="M324" i="20"/>
  <c r="AW325" i="7"/>
  <c r="R325" i="7"/>
  <c r="Q359" i="7"/>
  <c r="AV359" i="7"/>
  <c r="K358" i="20"/>
  <c r="K352" i="20"/>
  <c r="AV353" i="7"/>
  <c r="Q353" i="7"/>
  <c r="V288" i="7"/>
  <c r="BA288" i="7"/>
  <c r="Y404" i="7"/>
  <c r="AH403" i="20"/>
  <c r="R344" i="7"/>
  <c r="AW344" i="7"/>
  <c r="Y427" i="7"/>
  <c r="AH422" i="20"/>
  <c r="Y423" i="7"/>
  <c r="AX308" i="7"/>
  <c r="O307" i="20"/>
  <c r="S308" i="7"/>
  <c r="P307" i="20" s="1"/>
  <c r="Q356" i="20"/>
  <c r="AY357" i="7"/>
  <c r="T357" i="7"/>
  <c r="BA374" i="7"/>
  <c r="V374" i="7"/>
  <c r="AJ300" i="7"/>
  <c r="AK300" i="7" s="1"/>
  <c r="P300" i="7"/>
  <c r="AU300" i="7"/>
  <c r="AM300" i="7"/>
  <c r="Z371" i="20"/>
  <c r="U372" i="7"/>
  <c r="AA371" i="20" s="1"/>
  <c r="I367" i="20"/>
  <c r="AM368" i="7"/>
  <c r="AU368" i="7"/>
  <c r="P368" i="7"/>
  <c r="J367" i="20" s="1"/>
  <c r="AJ368" i="7"/>
  <c r="AK368" i="7" s="1"/>
  <c r="AM349" i="7"/>
  <c r="AU349" i="7"/>
  <c r="P349" i="7"/>
  <c r="I348" i="20"/>
  <c r="AJ349" i="7"/>
  <c r="AK349" i="7" s="1"/>
  <c r="BA394" i="6"/>
  <c r="G394" i="7" s="1"/>
  <c r="BC394" i="6"/>
  <c r="I394" i="7" s="1"/>
  <c r="BB394" i="6"/>
  <c r="H394" i="7" s="1"/>
  <c r="BE394" i="6"/>
  <c r="K394" i="7" s="1"/>
  <c r="AY394" i="6"/>
  <c r="E394" i="7" s="1"/>
  <c r="I509" i="20" s="1"/>
  <c r="AZ394" i="6"/>
  <c r="F394" i="7" s="1"/>
  <c r="K509" i="20" s="1"/>
  <c r="BE394" i="7"/>
  <c r="BD394" i="6"/>
  <c r="J394" i="7" s="1"/>
  <c r="U359" i="7"/>
  <c r="AZ359" i="7"/>
  <c r="Z358" i="20"/>
  <c r="M352" i="20"/>
  <c r="AW353" i="7"/>
  <c r="R353" i="7"/>
  <c r="BE402" i="7"/>
  <c r="BA402" i="6"/>
  <c r="G402" i="7" s="1"/>
  <c r="AY402" i="6"/>
  <c r="E402" i="7" s="1"/>
  <c r="BE402" i="6"/>
  <c r="K402" i="7" s="1"/>
  <c r="BB402" i="6"/>
  <c r="H402" i="7" s="1"/>
  <c r="BD402" i="6"/>
  <c r="J402" i="7" s="1"/>
  <c r="BC402" i="6"/>
  <c r="I402" i="7" s="1"/>
  <c r="AZ402" i="6"/>
  <c r="F402" i="7" s="1"/>
  <c r="AV288" i="7"/>
  <c r="Q288" i="7"/>
  <c r="L112" i="20" s="1"/>
  <c r="BE404" i="7"/>
  <c r="BD404" i="7" s="1"/>
  <c r="BE404" i="6"/>
  <c r="K404" i="7" s="1"/>
  <c r="AB300" i="20" s="1"/>
  <c r="AZ404" i="6"/>
  <c r="F404" i="7" s="1"/>
  <c r="K300" i="20" s="1"/>
  <c r="BC404" i="6"/>
  <c r="I404" i="7" s="1"/>
  <c r="Q300" i="20" s="1"/>
  <c r="BA404" i="6"/>
  <c r="G404" i="7" s="1"/>
  <c r="M300" i="20" s="1"/>
  <c r="BB404" i="6"/>
  <c r="H404" i="7" s="1"/>
  <c r="O300" i="20" s="1"/>
  <c r="AY404" i="6"/>
  <c r="E404" i="7" s="1"/>
  <c r="I69" i="20" s="1"/>
  <c r="BD404" i="6"/>
  <c r="J404" i="7" s="1"/>
  <c r="AJ344" i="7"/>
  <c r="AM344" i="7"/>
  <c r="P344" i="7"/>
  <c r="AU344" i="7"/>
  <c r="BE427" i="7"/>
  <c r="BD427" i="7" s="1"/>
  <c r="BE427" i="6"/>
  <c r="K427" i="7" s="1"/>
  <c r="AB119" i="20" s="1"/>
  <c r="BA427" i="6"/>
  <c r="G427" i="7" s="1"/>
  <c r="M119" i="20" s="1"/>
  <c r="BC427" i="6"/>
  <c r="I427" i="7" s="1"/>
  <c r="Q119" i="20" s="1"/>
  <c r="AY427" i="6"/>
  <c r="E427" i="7" s="1"/>
  <c r="I119" i="20" s="1"/>
  <c r="BB427" i="6"/>
  <c r="H427" i="7" s="1"/>
  <c r="O119" i="20" s="1"/>
  <c r="AZ427" i="6"/>
  <c r="F427" i="7" s="1"/>
  <c r="K119" i="20" s="1"/>
  <c r="BD427" i="6"/>
  <c r="J427" i="7" s="1"/>
  <c r="BD309" i="7"/>
  <c r="BD423" i="6"/>
  <c r="J423" i="7" s="1"/>
  <c r="BE423" i="7"/>
  <c r="BC423" i="6"/>
  <c r="I423" i="7" s="1"/>
  <c r="Q372" i="20" s="1"/>
  <c r="AZ423" i="6"/>
  <c r="F423" i="7" s="1"/>
  <c r="K372" i="20" s="1"/>
  <c r="BE423" i="6"/>
  <c r="K423" i="7" s="1"/>
  <c r="AB372" i="20" s="1"/>
  <c r="BA423" i="6"/>
  <c r="G423" i="7" s="1"/>
  <c r="M372" i="20" s="1"/>
  <c r="AY423" i="6"/>
  <c r="E423" i="7" s="1"/>
  <c r="BB423" i="6"/>
  <c r="H423" i="7" s="1"/>
  <c r="O372" i="20" s="1"/>
  <c r="Q307" i="20"/>
  <c r="AY308" i="7"/>
  <c r="T308" i="7"/>
  <c r="R307" i="20" s="1"/>
  <c r="O356" i="20"/>
  <c r="AX357" i="7"/>
  <c r="S357" i="7"/>
  <c r="AU371" i="7"/>
  <c r="P371" i="7"/>
  <c r="AJ371" i="7"/>
  <c r="AK371" i="7" s="1"/>
  <c r="AM371" i="7"/>
  <c r="BD424" i="6"/>
  <c r="J424" i="7" s="1"/>
  <c r="BB424" i="6"/>
  <c r="H424" i="7" s="1"/>
  <c r="O349" i="20" s="1"/>
  <c r="AZ424" i="6"/>
  <c r="F424" i="7" s="1"/>
  <c r="K349" i="20" s="1"/>
  <c r="BA424" i="6"/>
  <c r="G424" i="7" s="1"/>
  <c r="M349" i="20" s="1"/>
  <c r="BE424" i="7"/>
  <c r="AY424" i="6"/>
  <c r="E424" i="7" s="1"/>
  <c r="BE424" i="6"/>
  <c r="K424" i="7" s="1"/>
  <c r="AB349" i="20" s="1"/>
  <c r="BC424" i="6"/>
  <c r="I424" i="7" s="1"/>
  <c r="Q349" i="20" s="1"/>
  <c r="AZ300" i="7"/>
  <c r="AZ348" i="7"/>
  <c r="U348" i="7"/>
  <c r="M367" i="20"/>
  <c r="AW368" i="7"/>
  <c r="R368" i="7"/>
  <c r="Q348" i="20"/>
  <c r="T349" i="7"/>
  <c r="AY349" i="7"/>
  <c r="AM297" i="7"/>
  <c r="AJ297" i="7"/>
  <c r="AK297" i="7" s="1"/>
  <c r="P297" i="7"/>
  <c r="AU297" i="7"/>
  <c r="Q371" i="7"/>
  <c r="L158" i="20" s="1"/>
  <c r="AV371" i="7"/>
  <c r="O324" i="20"/>
  <c r="S325" i="7"/>
  <c r="AX325" i="7"/>
  <c r="I358" i="20"/>
  <c r="P359" i="7"/>
  <c r="AU359" i="7"/>
  <c r="AJ359" i="7"/>
  <c r="AM359" i="7"/>
  <c r="V353" i="7"/>
  <c r="BA353" i="7"/>
  <c r="AW288" i="7"/>
  <c r="R288" i="7"/>
  <c r="BD288" i="7"/>
  <c r="BE389" i="7"/>
  <c r="BE389" i="6"/>
  <c r="K389" i="7" s="1"/>
  <c r="BB389" i="6"/>
  <c r="H389" i="7" s="1"/>
  <c r="AZ389" i="6"/>
  <c r="F389" i="7" s="1"/>
  <c r="BA389" i="6"/>
  <c r="G389" i="7" s="1"/>
  <c r="AY389" i="6"/>
  <c r="E389" i="7" s="1"/>
  <c r="BC389" i="6"/>
  <c r="I389" i="7" s="1"/>
  <c r="BD389" i="6"/>
  <c r="J389" i="7" s="1"/>
  <c r="U344" i="7"/>
  <c r="AZ344" i="7"/>
  <c r="P324" i="7"/>
  <c r="J141" i="20" s="1"/>
  <c r="AM324" i="7"/>
  <c r="AJ324" i="7"/>
  <c r="AK324" i="7" s="1"/>
  <c r="AU324" i="7"/>
  <c r="I323" i="20"/>
  <c r="AH420" i="20"/>
  <c r="Y421" i="7"/>
  <c r="AI420" i="20" s="1"/>
  <c r="M356" i="20"/>
  <c r="R357" i="7"/>
  <c r="AW357" i="7"/>
  <c r="V371" i="7"/>
  <c r="BA371" i="7"/>
  <c r="U300" i="7"/>
  <c r="Z299" i="20"/>
  <c r="BD287" i="7"/>
  <c r="AU348" i="7"/>
  <c r="P348" i="7"/>
  <c r="AM348" i="7"/>
  <c r="AJ348" i="7"/>
  <c r="AK348" i="7" s="1"/>
  <c r="AB367" i="20"/>
  <c r="BA368" i="7"/>
  <c r="V368" i="7"/>
  <c r="AC367" i="20" s="1"/>
  <c r="AB348" i="20"/>
  <c r="V349" i="7"/>
  <c r="BA349" i="7"/>
  <c r="Q362" i="7"/>
  <c r="K361" i="20"/>
  <c r="AV362" i="7"/>
  <c r="AB324" i="20"/>
  <c r="V325" i="7"/>
  <c r="BA325" i="7"/>
  <c r="O352" i="20"/>
  <c r="AX353" i="7"/>
  <c r="S353" i="7"/>
  <c r="AX288" i="7"/>
  <c r="S288" i="7"/>
  <c r="U286" i="7"/>
  <c r="AA285" i="20" s="1"/>
  <c r="AZ286" i="7"/>
  <c r="Z285" i="20"/>
  <c r="Q330" i="7"/>
  <c r="L265" i="20" s="1"/>
  <c r="K329" i="20"/>
  <c r="AV330" i="7"/>
  <c r="V324" i="7"/>
  <c r="AC141" i="20" s="1"/>
  <c r="AB323" i="20"/>
  <c r="BA324" i="7"/>
  <c r="AR175" i="7"/>
  <c r="I307" i="20"/>
  <c r="AM308" i="7"/>
  <c r="P308" i="7"/>
  <c r="J307" i="20" s="1"/>
  <c r="AU308" i="7"/>
  <c r="AJ308" i="7"/>
  <c r="BE421" i="7"/>
  <c r="BD421" i="7" s="1"/>
  <c r="AY421" i="6"/>
  <c r="E421" i="7" s="1"/>
  <c r="I204" i="20" s="1"/>
  <c r="BB421" i="6"/>
  <c r="H421" i="7" s="1"/>
  <c r="O326" i="20" s="1"/>
  <c r="BD421" i="6"/>
  <c r="J421" i="7" s="1"/>
  <c r="AZ421" i="6"/>
  <c r="F421" i="7" s="1"/>
  <c r="K326" i="20" s="1"/>
  <c r="BC421" i="6"/>
  <c r="I421" i="7" s="1"/>
  <c r="Q326" i="20" s="1"/>
  <c r="BA421" i="6"/>
  <c r="G421" i="7" s="1"/>
  <c r="M326" i="20" s="1"/>
  <c r="BE421" i="6"/>
  <c r="K421" i="7" s="1"/>
  <c r="AB326" i="20" s="1"/>
  <c r="AZ357" i="7"/>
  <c r="R371" i="7"/>
  <c r="N158" i="20" s="1"/>
  <c r="AW371" i="7"/>
  <c r="R348" i="7"/>
  <c r="AW348" i="7"/>
  <c r="K348" i="20"/>
  <c r="AV349" i="7"/>
  <c r="Q349" i="7"/>
  <c r="BD365" i="7"/>
  <c r="S362" i="7"/>
  <c r="O361" i="20"/>
  <c r="AX362" i="7"/>
  <c r="T325" i="7"/>
  <c r="Q324" i="20"/>
  <c r="AY325" i="7"/>
  <c r="BD386" i="6"/>
  <c r="J386" i="7" s="1"/>
  <c r="BE386" i="7"/>
  <c r="BE386" i="6"/>
  <c r="K386" i="7" s="1"/>
  <c r="BC386" i="6"/>
  <c r="I386" i="7" s="1"/>
  <c r="BA386" i="6"/>
  <c r="G386" i="7" s="1"/>
  <c r="AZ386" i="6"/>
  <c r="F386" i="7" s="1"/>
  <c r="AY386" i="6"/>
  <c r="E386" i="7" s="1"/>
  <c r="BB386" i="6"/>
  <c r="H386" i="7" s="1"/>
  <c r="AY288" i="7"/>
  <c r="T288" i="7"/>
  <c r="R112" i="20" s="1"/>
  <c r="R286" i="7"/>
  <c r="N285" i="20" s="1"/>
  <c r="M285" i="20"/>
  <c r="AW286" i="7"/>
  <c r="V330" i="7"/>
  <c r="AC265" i="20" s="1"/>
  <c r="AB329" i="20"/>
  <c r="BA330" i="7"/>
  <c r="BE399" i="7"/>
  <c r="BA399" i="6"/>
  <c r="G399" i="7" s="1"/>
  <c r="BE399" i="6"/>
  <c r="K399" i="7" s="1"/>
  <c r="AZ399" i="6"/>
  <c r="F399" i="7" s="1"/>
  <c r="BB399" i="6"/>
  <c r="H399" i="7" s="1"/>
  <c r="BC399" i="6"/>
  <c r="I399" i="7" s="1"/>
  <c r="AY399" i="6"/>
  <c r="E399" i="7" s="1"/>
  <c r="BD399" i="6"/>
  <c r="J399" i="7" s="1"/>
  <c r="T344" i="7"/>
  <c r="AY344" i="7"/>
  <c r="AZ324" i="7"/>
  <c r="U324" i="7"/>
  <c r="AA141" i="20" s="1"/>
  <c r="Q305" i="20"/>
  <c r="AY306" i="7"/>
  <c r="T306" i="7"/>
  <c r="R305" i="20" s="1"/>
  <c r="BA357" i="7"/>
  <c r="AB356" i="20"/>
  <c r="V357" i="7"/>
  <c r="AX371" i="7"/>
  <c r="S371" i="7"/>
  <c r="S348" i="7"/>
  <c r="AX348" i="7"/>
  <c r="Q368" i="7"/>
  <c r="K367" i="20"/>
  <c r="AV368" i="7"/>
  <c r="S349" i="7"/>
  <c r="O348" i="20"/>
  <c r="AX349" i="7"/>
  <c r="BA532" i="7"/>
  <c r="AU522" i="7"/>
  <c r="AU538" i="7"/>
  <c r="AU535" i="7"/>
  <c r="AU498" i="7"/>
  <c r="Q515" i="7"/>
  <c r="M526" i="20"/>
  <c r="AW527" i="7"/>
  <c r="R527" i="7"/>
  <c r="R528" i="7"/>
  <c r="M527" i="20"/>
  <c r="AW534" i="7"/>
  <c r="R534" i="7"/>
  <c r="M16" i="40"/>
  <c r="K515" i="20"/>
  <c r="AV516" i="7"/>
  <c r="Q516" i="7"/>
  <c r="Q492" i="7"/>
  <c r="O12" i="40"/>
  <c r="M537" i="20"/>
  <c r="AW538" i="7"/>
  <c r="R538" i="7"/>
  <c r="N236" i="20" s="1"/>
  <c r="AX531" i="7"/>
  <c r="O526" i="20"/>
  <c r="S527" i="7"/>
  <c r="AX527" i="7"/>
  <c r="Q534" i="7"/>
  <c r="AV534" i="7"/>
  <c r="AB16" i="40"/>
  <c r="Z515" i="20"/>
  <c r="AZ516" i="7"/>
  <c r="U516" i="7"/>
  <c r="R535" i="7"/>
  <c r="AW535" i="7"/>
  <c r="AD12" i="40"/>
  <c r="AB537" i="20"/>
  <c r="V538" i="7"/>
  <c r="BA538" i="7"/>
  <c r="P498" i="7"/>
  <c r="J90" i="20" s="1"/>
  <c r="P518" i="7"/>
  <c r="AU518" i="7"/>
  <c r="AB522" i="20"/>
  <c r="V523" i="7"/>
  <c r="V527" i="7"/>
  <c r="AB526" i="20"/>
  <c r="BA527" i="7"/>
  <c r="AX522" i="7"/>
  <c r="O521" i="20"/>
  <c r="S522" i="7"/>
  <c r="AX534" i="7"/>
  <c r="S534" i="7"/>
  <c r="AD16" i="40"/>
  <c r="BA516" i="7"/>
  <c r="V516" i="7"/>
  <c r="AB515" i="20"/>
  <c r="Q495" i="7"/>
  <c r="AH495" i="20"/>
  <c r="Y496" i="7"/>
  <c r="AZ535" i="7"/>
  <c r="U535" i="7"/>
  <c r="Q12" i="40"/>
  <c r="O537" i="20"/>
  <c r="S538" i="7"/>
  <c r="P236" i="20" s="1"/>
  <c r="AX538" i="7"/>
  <c r="V493" i="7"/>
  <c r="P523" i="7"/>
  <c r="AZ522" i="7"/>
  <c r="Z521" i="20"/>
  <c r="U522" i="7"/>
  <c r="AA521" i="20" s="1"/>
  <c r="V534" i="7"/>
  <c r="BA534" i="7"/>
  <c r="O16" i="40"/>
  <c r="M515" i="20"/>
  <c r="R516" i="7"/>
  <c r="AW516" i="7"/>
  <c r="P495" i="7"/>
  <c r="AH528" i="20"/>
  <c r="Y529" i="7"/>
  <c r="AX535" i="7"/>
  <c r="S535" i="7"/>
  <c r="AB12" i="40"/>
  <c r="Z537" i="20"/>
  <c r="AZ538" i="7"/>
  <c r="U538" i="7"/>
  <c r="AA236" i="20" s="1"/>
  <c r="AY518" i="7"/>
  <c r="T518" i="7"/>
  <c r="Q539" i="7"/>
  <c r="K538" i="20"/>
  <c r="Q521" i="20"/>
  <c r="AY522" i="7"/>
  <c r="T522" i="7"/>
  <c r="S16" i="40"/>
  <c r="Q515" i="20"/>
  <c r="T516" i="7"/>
  <c r="AY516" i="7"/>
  <c r="P503" i="7"/>
  <c r="AY535" i="7"/>
  <c r="T535" i="7"/>
  <c r="M12" i="40"/>
  <c r="K537" i="20"/>
  <c r="AV538" i="7"/>
  <c r="Q538" i="7"/>
  <c r="L236" i="20" s="1"/>
  <c r="AV518" i="7"/>
  <c r="AB516" i="20"/>
  <c r="M521" i="20"/>
  <c r="R522" i="7"/>
  <c r="AW522" i="7"/>
  <c r="AU542" i="7"/>
  <c r="S12" i="40"/>
  <c r="AY538" i="7"/>
  <c r="Q537" i="20"/>
  <c r="T538" i="7"/>
  <c r="R236" i="20" s="1"/>
  <c r="BA518" i="7"/>
  <c r="O508" i="20"/>
  <c r="S509" i="7"/>
  <c r="AU517" i="7"/>
  <c r="K542" i="20"/>
  <c r="Q543" i="7"/>
  <c r="K521" i="20"/>
  <c r="Q522" i="7"/>
  <c r="AV522" i="7"/>
  <c r="V535" i="7"/>
  <c r="BA535" i="7"/>
  <c r="U540" i="7"/>
  <c r="AA83" i="20" s="1"/>
  <c r="Q507" i="7"/>
  <c r="O509" i="20"/>
  <c r="S510" i="7"/>
  <c r="P10" i="20" s="1"/>
  <c r="AX510" i="7"/>
  <c r="O516" i="20"/>
  <c r="O512" i="20"/>
  <c r="S513" i="7"/>
  <c r="Q5" i="40"/>
  <c r="AB521" i="20"/>
  <c r="V522" i="7"/>
  <c r="BA522" i="7"/>
  <c r="T494" i="7"/>
  <c r="P535" i="7"/>
  <c r="Q541" i="20"/>
  <c r="T542" i="7"/>
  <c r="R541" i="20" s="1"/>
  <c r="AY542" i="7"/>
  <c r="K12" i="40"/>
  <c r="I537" i="20"/>
  <c r="P538" i="7"/>
  <c r="J236" i="20" s="1"/>
  <c r="AM538" i="7"/>
  <c r="AJ538" i="7"/>
  <c r="U510" i="7"/>
  <c r="AA10" i="20" s="1"/>
  <c r="Q532" i="7"/>
  <c r="AV532" i="7"/>
  <c r="I521" i="20"/>
  <c r="P522" i="7"/>
  <c r="AJ522" i="7"/>
  <c r="AK522" i="7" s="1"/>
  <c r="Q518" i="7"/>
  <c r="L145" i="20" s="1"/>
  <c r="Z508" i="20"/>
  <c r="BD538" i="7"/>
  <c r="U517" i="7"/>
  <c r="S532" i="7"/>
  <c r="AX532" i="7"/>
  <c r="Q528" i="20"/>
  <c r="T529" i="7"/>
  <c r="AH494" i="20"/>
  <c r="Y495" i="7"/>
  <c r="Q540" i="7"/>
  <c r="L83" i="20" s="1"/>
  <c r="U525" i="7"/>
  <c r="P494" i="7"/>
  <c r="Q510" i="7"/>
  <c r="L10" i="20" s="1"/>
  <c r="AV510" i="7"/>
  <c r="I516" i="20"/>
  <c r="P517" i="7"/>
  <c r="AB525" i="20"/>
  <c r="BA526" i="7"/>
  <c r="V526" i="7"/>
  <c r="AC8" i="20" s="1"/>
  <c r="U532" i="7"/>
  <c r="AZ532" i="7"/>
  <c r="BD518" i="7"/>
  <c r="AB509" i="20"/>
  <c r="BA510" i="7"/>
  <c r="V510" i="7"/>
  <c r="AC10" i="20" s="1"/>
  <c r="Q526" i="20"/>
  <c r="AY527" i="7"/>
  <c r="T527" i="7"/>
  <c r="AB524" i="20"/>
  <c r="V525" i="7"/>
  <c r="Q527" i="20"/>
  <c r="T528" i="7"/>
  <c r="AY528" i="7"/>
  <c r="V532" i="7"/>
  <c r="U534" i="7"/>
  <c r="AZ534" i="7"/>
  <c r="U504" i="7"/>
  <c r="I541" i="20"/>
  <c r="P542" i="7"/>
  <c r="S498" i="7"/>
  <c r="P90" i="20" s="1"/>
  <c r="AX498" i="7"/>
  <c r="P510" i="7"/>
  <c r="J10" i="20" s="1"/>
  <c r="AU510" i="7"/>
  <c r="Z526" i="20"/>
  <c r="U527" i="7"/>
  <c r="AZ527" i="7"/>
  <c r="P499" i="7"/>
  <c r="AW528" i="7"/>
  <c r="BD522" i="7"/>
  <c r="AY534" i="7"/>
  <c r="T534" i="7"/>
  <c r="Q498" i="7"/>
  <c r="L90" i="20" s="1"/>
  <c r="AV498" i="7"/>
  <c r="AX526" i="7"/>
  <c r="O527" i="20"/>
  <c r="AX528" i="7"/>
  <c r="S528" i="7"/>
  <c r="K16" i="40"/>
  <c r="I515" i="20"/>
  <c r="AU516" i="7"/>
  <c r="P516" i="7"/>
  <c r="AB532" i="20"/>
  <c r="V533" i="7"/>
  <c r="BD532" i="7"/>
  <c r="I526" i="20"/>
  <c r="P527" i="7"/>
  <c r="AU527" i="7"/>
  <c r="P526" i="7"/>
  <c r="J8" i="20" s="1"/>
  <c r="I527" i="20"/>
  <c r="AU528" i="7"/>
  <c r="P528" i="7"/>
  <c r="J7" i="20" s="1"/>
  <c r="P532" i="7"/>
  <c r="AU532" i="7"/>
  <c r="P534" i="7"/>
  <c r="AU534" i="7"/>
  <c r="AJ534" i="7"/>
  <c r="AK534" i="7" s="1"/>
  <c r="AM534" i="7"/>
  <c r="AR65" i="7"/>
  <c r="AR144" i="7"/>
  <c r="AR86" i="7"/>
  <c r="AR94" i="7"/>
  <c r="AR121" i="7"/>
  <c r="AR70" i="7"/>
  <c r="AR53" i="7"/>
  <c r="AR140" i="7"/>
  <c r="AR27" i="7"/>
  <c r="AR77" i="7"/>
  <c r="AR148" i="7"/>
  <c r="AR34" i="7"/>
  <c r="AR129" i="7"/>
  <c r="AR66" i="7"/>
  <c r="AH29" i="5"/>
  <c r="AH403" i="5"/>
  <c r="AH312" i="5"/>
  <c r="AH518" i="5"/>
  <c r="AH137" i="5"/>
  <c r="AH461" i="5"/>
  <c r="AH76" i="5"/>
  <c r="AH239" i="5"/>
  <c r="O513" i="20" l="1"/>
  <c r="Q524" i="20"/>
  <c r="T525" i="7"/>
  <c r="U508" i="7"/>
  <c r="Q527" i="7"/>
  <c r="AZ508" i="7"/>
  <c r="T519" i="7"/>
  <c r="R31" i="20" s="1"/>
  <c r="AY494" i="7"/>
  <c r="AW494" i="7"/>
  <c r="Q518" i="20"/>
  <c r="Q524" i="7"/>
  <c r="I507" i="20"/>
  <c r="AY532" i="7"/>
  <c r="AV531" i="7"/>
  <c r="Q531" i="7"/>
  <c r="K530" i="20"/>
  <c r="BC522" i="7"/>
  <c r="K526" i="20"/>
  <c r="AF521" i="20"/>
  <c r="T537" i="7"/>
  <c r="BB528" i="7"/>
  <c r="T532" i="7"/>
  <c r="AZ518" i="7"/>
  <c r="AZ510" i="7"/>
  <c r="AW532" i="7"/>
  <c r="AU493" i="7"/>
  <c r="R532" i="7"/>
  <c r="S525" i="7"/>
  <c r="O524" i="20"/>
  <c r="AW493" i="7"/>
  <c r="BC516" i="7"/>
  <c r="AF515" i="20"/>
  <c r="BC518" i="7"/>
  <c r="AV526" i="7"/>
  <c r="BA537" i="7"/>
  <c r="Q526" i="7"/>
  <c r="V537" i="7"/>
  <c r="BC510" i="7"/>
  <c r="U517" i="20"/>
  <c r="AW510" i="7"/>
  <c r="V513" i="7"/>
  <c r="AC512" i="20" s="1"/>
  <c r="AW518" i="7"/>
  <c r="AW515" i="7"/>
  <c r="S537" i="7"/>
  <c r="AX516" i="7"/>
  <c r="S516" i="7"/>
  <c r="O515" i="20"/>
  <c r="S515" i="7"/>
  <c r="P514" i="20" s="1"/>
  <c r="O514" i="20"/>
  <c r="AM518" i="7"/>
  <c r="AJ518" i="7"/>
  <c r="AX514" i="7"/>
  <c r="U515" i="7"/>
  <c r="AA514" i="20" s="1"/>
  <c r="AX537" i="7"/>
  <c r="AU537" i="7"/>
  <c r="AX517" i="7"/>
  <c r="AM532" i="7"/>
  <c r="AX518" i="7"/>
  <c r="K514" i="20"/>
  <c r="R510" i="7"/>
  <c r="N10" i="20" s="1"/>
  <c r="Y507" i="7"/>
  <c r="S517" i="7"/>
  <c r="BA540" i="7"/>
  <c r="P537" i="7"/>
  <c r="BC532" i="7"/>
  <c r="AF531" i="20"/>
  <c r="AG531" i="20" s="1"/>
  <c r="BD514" i="7"/>
  <c r="AZ528" i="7"/>
  <c r="BA531" i="7"/>
  <c r="AV535" i="7"/>
  <c r="X532" i="7"/>
  <c r="Q533" i="7"/>
  <c r="U528" i="7"/>
  <c r="V531" i="7"/>
  <c r="AY531" i="7"/>
  <c r="BB518" i="7"/>
  <c r="K532" i="20"/>
  <c r="AJ532" i="7"/>
  <c r="AK532" i="7" s="1"/>
  <c r="V540" i="7"/>
  <c r="AC83" i="20" s="1"/>
  <c r="Q530" i="20"/>
  <c r="R498" i="7"/>
  <c r="N90" i="20" s="1"/>
  <c r="M525" i="20"/>
  <c r="BB532" i="7"/>
  <c r="AD517" i="20"/>
  <c r="AE517" i="20" s="1"/>
  <c r="AD531" i="20"/>
  <c r="AE531" i="20" s="1"/>
  <c r="W518" i="7"/>
  <c r="BA528" i="7"/>
  <c r="R519" i="7"/>
  <c r="N31" i="20" s="1"/>
  <c r="AY537" i="7"/>
  <c r="R503" i="7"/>
  <c r="BD537" i="7"/>
  <c r="AY510" i="7"/>
  <c r="AW498" i="7"/>
  <c r="T510" i="7"/>
  <c r="R10" i="20" s="1"/>
  <c r="V528" i="7"/>
  <c r="S518" i="7"/>
  <c r="M518" i="20"/>
  <c r="M509" i="20"/>
  <c r="V544" i="7"/>
  <c r="AC91" i="20" s="1"/>
  <c r="V283" i="20"/>
  <c r="AZ495" i="7"/>
  <c r="BB498" i="7"/>
  <c r="AD497" i="20"/>
  <c r="AE497" i="20" s="1"/>
  <c r="U531" i="20"/>
  <c r="BD480" i="6"/>
  <c r="J480" i="7" s="1"/>
  <c r="U480" i="7" s="1"/>
  <c r="AD527" i="20"/>
  <c r="AE527" i="20" s="1"/>
  <c r="W528" i="7"/>
  <c r="U527" i="20"/>
  <c r="BC498" i="7"/>
  <c r="AF497" i="20"/>
  <c r="AG497" i="20" s="1"/>
  <c r="AV495" i="7"/>
  <c r="AM528" i="7"/>
  <c r="AL528" i="7" s="1"/>
  <c r="AU495" i="7"/>
  <c r="Q528" i="7"/>
  <c r="AZ525" i="7"/>
  <c r="AX525" i="7"/>
  <c r="AV528" i="7"/>
  <c r="Q537" i="7"/>
  <c r="AV537" i="7"/>
  <c r="K527" i="20"/>
  <c r="AV524" i="7"/>
  <c r="BA495" i="7"/>
  <c r="AU494" i="7"/>
  <c r="BA525" i="7"/>
  <c r="AJ528" i="7"/>
  <c r="AK528" i="7" s="1"/>
  <c r="BD495" i="7"/>
  <c r="AY525" i="7"/>
  <c r="V14" i="20"/>
  <c r="V498" i="7"/>
  <c r="AC90" i="20" s="1"/>
  <c r="BA498" i="7"/>
  <c r="P520" i="7"/>
  <c r="J519" i="20" s="1"/>
  <c r="AU531" i="7"/>
  <c r="P531" i="7"/>
  <c r="I519" i="20"/>
  <c r="V495" i="7"/>
  <c r="AY498" i="7"/>
  <c r="Y498" i="7"/>
  <c r="AI90" i="20" s="1"/>
  <c r="T513" i="7"/>
  <c r="R512" i="20" s="1"/>
  <c r="Q512" i="20"/>
  <c r="BD498" i="7"/>
  <c r="T498" i="7"/>
  <c r="R90" i="20" s="1"/>
  <c r="AY526" i="7"/>
  <c r="T526" i="7"/>
  <c r="P511" i="7"/>
  <c r="J251" i="20" s="1"/>
  <c r="BA515" i="7"/>
  <c r="I510" i="20"/>
  <c r="V515" i="7"/>
  <c r="AC514" i="20" s="1"/>
  <c r="T517" i="7"/>
  <c r="R516" i="20" s="1"/>
  <c r="BA539" i="7"/>
  <c r="AB538" i="20"/>
  <c r="AY517" i="7"/>
  <c r="P513" i="7"/>
  <c r="J512" i="20" s="1"/>
  <c r="T509" i="7"/>
  <c r="R508" i="20" s="1"/>
  <c r="Q508" i="20"/>
  <c r="I512" i="20"/>
  <c r="AM498" i="7"/>
  <c r="AZ515" i="7"/>
  <c r="AX539" i="7"/>
  <c r="S539" i="7"/>
  <c r="AZ494" i="7"/>
  <c r="K520" i="20"/>
  <c r="AZ531" i="7"/>
  <c r="AJ236" i="20"/>
  <c r="AK236" i="20" s="1"/>
  <c r="U531" i="7"/>
  <c r="V230" i="20"/>
  <c r="AZ498" i="7"/>
  <c r="U498" i="7"/>
  <c r="AA90" i="20" s="1"/>
  <c r="AJ498" i="7"/>
  <c r="AK498" i="7" s="1"/>
  <c r="AP498" i="7" s="1"/>
  <c r="AQ498" i="7" s="1"/>
  <c r="AW495" i="7"/>
  <c r="BA494" i="7"/>
  <c r="AV517" i="7"/>
  <c r="Q517" i="7"/>
  <c r="L516" i="20" s="1"/>
  <c r="AY509" i="7"/>
  <c r="R530" i="7"/>
  <c r="K516" i="20"/>
  <c r="AZ537" i="7"/>
  <c r="R507" i="7"/>
  <c r="AV494" i="7"/>
  <c r="S530" i="7"/>
  <c r="Z544" i="20"/>
  <c r="I532" i="20"/>
  <c r="AW539" i="7"/>
  <c r="V252" i="20"/>
  <c r="AZ526" i="7"/>
  <c r="V240" i="20"/>
  <c r="Z525" i="20"/>
  <c r="P540" i="7"/>
  <c r="J83" i="20" s="1"/>
  <c r="M538" i="20"/>
  <c r="R495" i="7"/>
  <c r="Q512" i="7"/>
  <c r="R539" i="7"/>
  <c r="AX509" i="7"/>
  <c r="AU524" i="7"/>
  <c r="T523" i="7"/>
  <c r="R103" i="20" s="1"/>
  <c r="Q522" i="20"/>
  <c r="U541" i="7"/>
  <c r="AA16" i="20" s="1"/>
  <c r="Z540" i="20"/>
  <c r="Q519" i="7"/>
  <c r="L31" i="20" s="1"/>
  <c r="AV391" i="7"/>
  <c r="V494" i="7"/>
  <c r="K518" i="20"/>
  <c r="P524" i="7"/>
  <c r="AY495" i="7"/>
  <c r="AX494" i="7"/>
  <c r="BA415" i="7"/>
  <c r="O530" i="20"/>
  <c r="AU415" i="7"/>
  <c r="Q541" i="7"/>
  <c r="AV415" i="7"/>
  <c r="BD415" i="7"/>
  <c r="AU509" i="7"/>
  <c r="AW415" i="7"/>
  <c r="AY415" i="7"/>
  <c r="I508" i="20"/>
  <c r="AZ514" i="7"/>
  <c r="U398" i="20"/>
  <c r="T515" i="7"/>
  <c r="R514" i="20" s="1"/>
  <c r="U514" i="7"/>
  <c r="AA513" i="20" s="1"/>
  <c r="AX415" i="7"/>
  <c r="AY515" i="7"/>
  <c r="S544" i="7"/>
  <c r="Z513" i="20"/>
  <c r="S494" i="7"/>
  <c r="AU514" i="7"/>
  <c r="BE468" i="6"/>
  <c r="K468" i="7" s="1"/>
  <c r="AB37" i="20" s="1"/>
  <c r="T495" i="7"/>
  <c r="I522" i="20"/>
  <c r="U526" i="20"/>
  <c r="U422" i="20"/>
  <c r="U425" i="20"/>
  <c r="U413" i="20"/>
  <c r="V158" i="20"/>
  <c r="U385" i="20"/>
  <c r="V76" i="20"/>
  <c r="V278" i="20"/>
  <c r="V147" i="20"/>
  <c r="V211" i="20"/>
  <c r="U400" i="20"/>
  <c r="U431" i="20"/>
  <c r="U393" i="20"/>
  <c r="U428" i="20"/>
  <c r="U497" i="20"/>
  <c r="U496" i="20"/>
  <c r="V112" i="20"/>
  <c r="AW531" i="7"/>
  <c r="U378" i="20"/>
  <c r="U387" i="20"/>
  <c r="AE310" i="20"/>
  <c r="AE365" i="20"/>
  <c r="AE287" i="20"/>
  <c r="AE358" i="20"/>
  <c r="AE323" i="20"/>
  <c r="AG321" i="20"/>
  <c r="AG328" i="20"/>
  <c r="AG294" i="20"/>
  <c r="AE307" i="20"/>
  <c r="AE321" i="20"/>
  <c r="AG345" i="20"/>
  <c r="AG319" i="20"/>
  <c r="AE316" i="20"/>
  <c r="AG317" i="20"/>
  <c r="AE317" i="20"/>
  <c r="AE337" i="20"/>
  <c r="AE314" i="20"/>
  <c r="AE361" i="20"/>
  <c r="AG334" i="20"/>
  <c r="AG299" i="20"/>
  <c r="AG375" i="20"/>
  <c r="AE373" i="20"/>
  <c r="AE329" i="20"/>
  <c r="AG352" i="20"/>
  <c r="AG347" i="20"/>
  <c r="AE362" i="20"/>
  <c r="AG327" i="20"/>
  <c r="AG353" i="20"/>
  <c r="AE319" i="20"/>
  <c r="AG372" i="20"/>
  <c r="AG287" i="20"/>
  <c r="AE339" i="20"/>
  <c r="AE374" i="20"/>
  <c r="AE291" i="20"/>
  <c r="AE369" i="20"/>
  <c r="AG300" i="20"/>
  <c r="AE345" i="20"/>
  <c r="AE533" i="20"/>
  <c r="AG302" i="20"/>
  <c r="AE363" i="20"/>
  <c r="AG359" i="20"/>
  <c r="AE359" i="20"/>
  <c r="AG350" i="20"/>
  <c r="AG331" i="20"/>
  <c r="AE328" i="20"/>
  <c r="AE294" i="20"/>
  <c r="AG500" i="20"/>
  <c r="AE340" i="20"/>
  <c r="AG296" i="20"/>
  <c r="AE353" i="20"/>
  <c r="AE371" i="20"/>
  <c r="AG293" i="20"/>
  <c r="AG501" i="20"/>
  <c r="AE334" i="20"/>
  <c r="AG344" i="20"/>
  <c r="AG360" i="20"/>
  <c r="AE299" i="20"/>
  <c r="AE350" i="20"/>
  <c r="AG369" i="20"/>
  <c r="AG349" i="20"/>
  <c r="AE332" i="20"/>
  <c r="AG367" i="20"/>
  <c r="AE295" i="20"/>
  <c r="AG365" i="20"/>
  <c r="AG342" i="20"/>
  <c r="AG339" i="20"/>
  <c r="AG338" i="20"/>
  <c r="AG307" i="20"/>
  <c r="AE352" i="20"/>
  <c r="AG340" i="20"/>
  <c r="AE305" i="20"/>
  <c r="AE309" i="20"/>
  <c r="AE306" i="20"/>
  <c r="AE313" i="20"/>
  <c r="AG523" i="20"/>
  <c r="AG366" i="20"/>
  <c r="AG330" i="20"/>
  <c r="AG520" i="20"/>
  <c r="AE372" i="20"/>
  <c r="AG290" i="20"/>
  <c r="AG537" i="20"/>
  <c r="AE331" i="20"/>
  <c r="AG341" i="20"/>
  <c r="AE298" i="20"/>
  <c r="AE288" i="20"/>
  <c r="AG298" i="20"/>
  <c r="U386" i="20"/>
  <c r="U409" i="20"/>
  <c r="AE368" i="20"/>
  <c r="AG311" i="20"/>
  <c r="AE286" i="20"/>
  <c r="AE302" i="20"/>
  <c r="AE344" i="20"/>
  <c r="AE333" i="20"/>
  <c r="AE341" i="20"/>
  <c r="AG322" i="20"/>
  <c r="AE356" i="20"/>
  <c r="AE296" i="20"/>
  <c r="AE285" i="20"/>
  <c r="U407" i="20"/>
  <c r="U544" i="20"/>
  <c r="AG265" i="20"/>
  <c r="V265" i="20" s="1"/>
  <c r="AG332" i="20"/>
  <c r="AG371" i="20"/>
  <c r="AE351" i="20"/>
  <c r="AE505" i="20"/>
  <c r="AG370" i="20"/>
  <c r="AE292" i="20"/>
  <c r="AE360" i="20"/>
  <c r="AG503" i="20"/>
  <c r="AG288" i="20"/>
  <c r="AE320" i="20"/>
  <c r="AE349" i="20"/>
  <c r="AG364" i="20"/>
  <c r="AE347" i="20"/>
  <c r="AE327" i="20"/>
  <c r="AE300" i="20"/>
  <c r="AE515" i="20"/>
  <c r="AE311" i="20"/>
  <c r="AG512" i="20"/>
  <c r="AE301" i="20"/>
  <c r="AE315" i="20"/>
  <c r="AE336" i="20"/>
  <c r="AE318" i="20"/>
  <c r="AG358" i="20"/>
  <c r="AG289" i="20"/>
  <c r="AG308" i="20"/>
  <c r="AG343" i="20"/>
  <c r="AG303" i="20"/>
  <c r="AE355" i="20"/>
  <c r="AE519" i="20"/>
  <c r="AG326" i="20"/>
  <c r="AE367" i="20"/>
  <c r="AG286" i="20"/>
  <c r="AG368" i="20"/>
  <c r="AG337" i="20"/>
  <c r="AE335" i="20"/>
  <c r="AE346" i="20"/>
  <c r="AG323" i="20"/>
  <c r="AG507" i="20"/>
  <c r="AE343" i="20"/>
  <c r="AG362" i="20"/>
  <c r="U494" i="20"/>
  <c r="AE540" i="20"/>
  <c r="AG517" i="20"/>
  <c r="AE366" i="20"/>
  <c r="AE330" i="20"/>
  <c r="AE342" i="20"/>
  <c r="AG363" i="20"/>
  <c r="AE338" i="20"/>
  <c r="AG333" i="20"/>
  <c r="AE303" i="20"/>
  <c r="AG373" i="20"/>
  <c r="AE322" i="20"/>
  <c r="AG509" i="20"/>
  <c r="AG355" i="20"/>
  <c r="AG306" i="20"/>
  <c r="AG305" i="20"/>
  <c r="AG285" i="20"/>
  <c r="AG309" i="20"/>
  <c r="AE324" i="20"/>
  <c r="AE304" i="20"/>
  <c r="AE357" i="20"/>
  <c r="AG346" i="20"/>
  <c r="AG521" i="20"/>
  <c r="AE290" i="20"/>
  <c r="V290" i="20" s="1"/>
  <c r="AG292" i="20"/>
  <c r="AG348" i="20"/>
  <c r="AG325" i="20"/>
  <c r="AE364" i="20"/>
  <c r="U416" i="20"/>
  <c r="AG318" i="20"/>
  <c r="AE293" i="20"/>
  <c r="AG361" i="20"/>
  <c r="AG312" i="20"/>
  <c r="AE370" i="20"/>
  <c r="AG374" i="20"/>
  <c r="AE312" i="20"/>
  <c r="AG539" i="20"/>
  <c r="AG310" i="20"/>
  <c r="AG304" i="20"/>
  <c r="AG313" i="20"/>
  <c r="AG357" i="20"/>
  <c r="AG335" i="20"/>
  <c r="AG301" i="20"/>
  <c r="AG336" i="20"/>
  <c r="AG315" i="20"/>
  <c r="AE543" i="20"/>
  <c r="AG527" i="20"/>
  <c r="AE354" i="20"/>
  <c r="AG320" i="20"/>
  <c r="AG297" i="20"/>
  <c r="AG329" i="20"/>
  <c r="AG535" i="20"/>
  <c r="AG324" i="20"/>
  <c r="AE326" i="20"/>
  <c r="AE297" i="20"/>
  <c r="AG316" i="20"/>
  <c r="U532" i="20"/>
  <c r="AG295" i="20"/>
  <c r="AG499" i="20"/>
  <c r="AE525" i="20"/>
  <c r="AE496" i="20"/>
  <c r="AG351" i="20"/>
  <c r="AG314" i="20"/>
  <c r="AE289" i="20"/>
  <c r="AE308" i="20"/>
  <c r="AG533" i="20"/>
  <c r="AE375" i="20"/>
  <c r="AG354" i="20"/>
  <c r="AG291" i="20"/>
  <c r="AE348" i="20"/>
  <c r="AG356" i="20"/>
  <c r="AE325" i="20"/>
  <c r="AE537" i="20"/>
  <c r="X398" i="7"/>
  <c r="AF397" i="20"/>
  <c r="BC398" i="7"/>
  <c r="X515" i="7"/>
  <c r="AF514" i="20"/>
  <c r="BC515" i="7"/>
  <c r="U421" i="20"/>
  <c r="X408" i="7"/>
  <c r="AF407" i="20"/>
  <c r="BC408" i="7"/>
  <c r="X392" i="7"/>
  <c r="AF391" i="20"/>
  <c r="BC392" i="7"/>
  <c r="X412" i="7"/>
  <c r="AF411" i="20"/>
  <c r="BC412" i="7"/>
  <c r="X529" i="7"/>
  <c r="AF528" i="20"/>
  <c r="BC529" i="7"/>
  <c r="X545" i="7"/>
  <c r="AF544" i="20"/>
  <c r="BC545" i="7"/>
  <c r="U492" i="20"/>
  <c r="X531" i="7"/>
  <c r="AF530" i="20"/>
  <c r="BC531" i="7"/>
  <c r="W511" i="7"/>
  <c r="AD510" i="20"/>
  <c r="BB511" i="7"/>
  <c r="U544" i="7"/>
  <c r="U543" i="20"/>
  <c r="U514" i="20"/>
  <c r="X494" i="7"/>
  <c r="AF493" i="20"/>
  <c r="BC494" i="7"/>
  <c r="U493" i="20"/>
  <c r="U530" i="20"/>
  <c r="U427" i="20"/>
  <c r="W393" i="7"/>
  <c r="AD392" i="20"/>
  <c r="BB393" i="7"/>
  <c r="W422" i="7"/>
  <c r="AD421" i="20"/>
  <c r="BB422" i="7"/>
  <c r="U406" i="20"/>
  <c r="X543" i="7"/>
  <c r="AF542" i="20"/>
  <c r="BC543" i="7"/>
  <c r="X382" i="7"/>
  <c r="AF381" i="20"/>
  <c r="BC382" i="7"/>
  <c r="U414" i="20"/>
  <c r="X407" i="7"/>
  <c r="AF406" i="20"/>
  <c r="BC407" i="7"/>
  <c r="W417" i="7"/>
  <c r="AD416" i="20"/>
  <c r="BB417" i="7"/>
  <c r="W434" i="7"/>
  <c r="AD433" i="20"/>
  <c r="BB434" i="7"/>
  <c r="X495" i="7"/>
  <c r="AF494" i="20"/>
  <c r="BC495" i="7"/>
  <c r="U424" i="20"/>
  <c r="W505" i="7"/>
  <c r="AD504" i="20"/>
  <c r="BB505" i="7"/>
  <c r="W530" i="7"/>
  <c r="AD529" i="20"/>
  <c r="BB530" i="7"/>
  <c r="W510" i="7"/>
  <c r="AD509" i="20"/>
  <c r="BB510" i="7"/>
  <c r="AJ5" i="20"/>
  <c r="AK5" i="20" s="1"/>
  <c r="Z323" i="20"/>
  <c r="U423" i="20"/>
  <c r="Z300" i="20"/>
  <c r="U403" i="20"/>
  <c r="U429" i="20"/>
  <c r="X418" i="7"/>
  <c r="AF417" i="20"/>
  <c r="BC418" i="7"/>
  <c r="U392" i="20"/>
  <c r="U432" i="20"/>
  <c r="X422" i="7"/>
  <c r="AF421" i="20"/>
  <c r="BC422" i="7"/>
  <c r="W428" i="7"/>
  <c r="AD427" i="20"/>
  <c r="BB428" i="7"/>
  <c r="W411" i="7"/>
  <c r="AD410" i="20"/>
  <c r="BB411" i="7"/>
  <c r="X506" i="7"/>
  <c r="AF505" i="20"/>
  <c r="BC506" i="7"/>
  <c r="W382" i="7"/>
  <c r="AD381" i="20"/>
  <c r="BB382" i="7"/>
  <c r="X415" i="7"/>
  <c r="AF414" i="20"/>
  <c r="BC415" i="7"/>
  <c r="W424" i="7"/>
  <c r="AD423" i="20"/>
  <c r="BB424" i="7"/>
  <c r="W384" i="7"/>
  <c r="AD383" i="20"/>
  <c r="BB384" i="7"/>
  <c r="U404" i="20"/>
  <c r="W407" i="7"/>
  <c r="AD406" i="20"/>
  <c r="BB407" i="7"/>
  <c r="X417" i="7"/>
  <c r="AF416" i="20"/>
  <c r="BC417" i="7"/>
  <c r="X434" i="7"/>
  <c r="AF433" i="20"/>
  <c r="BC434" i="7"/>
  <c r="W522" i="7"/>
  <c r="AD521" i="20"/>
  <c r="BB522" i="7"/>
  <c r="X503" i="7"/>
  <c r="AF502" i="20"/>
  <c r="BC503" i="7"/>
  <c r="U495" i="20"/>
  <c r="X512" i="7"/>
  <c r="AF511" i="20"/>
  <c r="BC512" i="7"/>
  <c r="X519" i="7"/>
  <c r="AF518" i="20"/>
  <c r="BC519" i="7"/>
  <c r="V141" i="20"/>
  <c r="W537" i="7"/>
  <c r="AD536" i="20"/>
  <c r="BB537" i="7"/>
  <c r="X395" i="7"/>
  <c r="AF394" i="20"/>
  <c r="BC395" i="7"/>
  <c r="W418" i="7"/>
  <c r="AD417" i="20"/>
  <c r="BB418" i="7"/>
  <c r="W515" i="7"/>
  <c r="AD514" i="20"/>
  <c r="BB515" i="7"/>
  <c r="W508" i="7"/>
  <c r="AD507" i="20"/>
  <c r="BB508" i="7"/>
  <c r="X414" i="7"/>
  <c r="AF413" i="20"/>
  <c r="BC414" i="7"/>
  <c r="W396" i="7"/>
  <c r="AD395" i="20"/>
  <c r="BB396" i="7"/>
  <c r="W433" i="7"/>
  <c r="AD432" i="20"/>
  <c r="BB433" i="7"/>
  <c r="X419" i="7"/>
  <c r="AF418" i="20"/>
  <c r="BC419" i="7"/>
  <c r="X428" i="7"/>
  <c r="BC428" i="7"/>
  <c r="AF427" i="20"/>
  <c r="X411" i="7"/>
  <c r="AF410" i="20"/>
  <c r="BC411" i="7"/>
  <c r="W378" i="7"/>
  <c r="AD377" i="20"/>
  <c r="BB378" i="7"/>
  <c r="W409" i="7"/>
  <c r="AD408" i="20"/>
  <c r="BB409" i="7"/>
  <c r="W415" i="7"/>
  <c r="AD414" i="20"/>
  <c r="BB415" i="7"/>
  <c r="X424" i="7"/>
  <c r="AF423" i="20"/>
  <c r="BC424" i="7"/>
  <c r="X384" i="7"/>
  <c r="AF383" i="20"/>
  <c r="BC384" i="7"/>
  <c r="W386" i="7"/>
  <c r="AD385" i="20"/>
  <c r="BB386" i="7"/>
  <c r="W495" i="7"/>
  <c r="AD494" i="20"/>
  <c r="BB495" i="7"/>
  <c r="U536" i="7"/>
  <c r="U535" i="20"/>
  <c r="U516" i="20"/>
  <c r="U504" i="20"/>
  <c r="X525" i="7"/>
  <c r="AF524" i="20"/>
  <c r="BC525" i="7"/>
  <c r="U519" i="7"/>
  <c r="AA518" i="20" s="1"/>
  <c r="U518" i="20"/>
  <c r="V122" i="20"/>
  <c r="Z512" i="20"/>
  <c r="U512" i="20"/>
  <c r="W509" i="7"/>
  <c r="AD508" i="20"/>
  <c r="BB509" i="7"/>
  <c r="U411" i="20"/>
  <c r="W395" i="7"/>
  <c r="AD394" i="20"/>
  <c r="BB395" i="7"/>
  <c r="W426" i="7"/>
  <c r="AD425" i="20"/>
  <c r="BB426" i="7"/>
  <c r="W381" i="7"/>
  <c r="AD380" i="20"/>
  <c r="BB381" i="7"/>
  <c r="X393" i="7"/>
  <c r="AF392" i="20"/>
  <c r="BC393" i="7"/>
  <c r="W414" i="7"/>
  <c r="AD413" i="20"/>
  <c r="BB414" i="7"/>
  <c r="X396" i="7"/>
  <c r="BC396" i="7"/>
  <c r="AF395" i="20"/>
  <c r="X433" i="7"/>
  <c r="AF432" i="20"/>
  <c r="BC433" i="7"/>
  <c r="W492" i="7"/>
  <c r="AD491" i="20"/>
  <c r="BB492" i="7"/>
  <c r="W419" i="7"/>
  <c r="AD418" i="20"/>
  <c r="BB419" i="7"/>
  <c r="W536" i="7"/>
  <c r="AD535" i="20"/>
  <c r="BB536" i="7"/>
  <c r="X378" i="7"/>
  <c r="AF377" i="20"/>
  <c r="BC378" i="7"/>
  <c r="X409" i="7"/>
  <c r="AF408" i="20"/>
  <c r="BC409" i="7"/>
  <c r="U381" i="20"/>
  <c r="Z281" i="20"/>
  <c r="U412" i="20"/>
  <c r="U415" i="20"/>
  <c r="X386" i="7"/>
  <c r="AF385" i="20"/>
  <c r="BC386" i="7"/>
  <c r="X405" i="7"/>
  <c r="AF404" i="20"/>
  <c r="BC405" i="7"/>
  <c r="U397" i="20"/>
  <c r="U492" i="7"/>
  <c r="U491" i="20"/>
  <c r="W503" i="7"/>
  <c r="AD502" i="20"/>
  <c r="BB503" i="7"/>
  <c r="X537" i="7"/>
  <c r="AF536" i="20"/>
  <c r="BC537" i="7"/>
  <c r="W535" i="7"/>
  <c r="AD534" i="20"/>
  <c r="BB535" i="7"/>
  <c r="BC540" i="7"/>
  <c r="U433" i="20"/>
  <c r="U402" i="20"/>
  <c r="X426" i="7"/>
  <c r="AF425" i="20"/>
  <c r="BC426" i="7"/>
  <c r="X381" i="7"/>
  <c r="AF380" i="20"/>
  <c r="BC381" i="7"/>
  <c r="X517" i="7"/>
  <c r="AF516" i="20"/>
  <c r="BC517" i="7"/>
  <c r="W504" i="7"/>
  <c r="AD503" i="20"/>
  <c r="BB504" i="7"/>
  <c r="X520" i="7"/>
  <c r="AF519" i="20"/>
  <c r="BC520" i="7"/>
  <c r="W390" i="7"/>
  <c r="AD389" i="20"/>
  <c r="BB390" i="7"/>
  <c r="W405" i="7"/>
  <c r="AD404" i="20"/>
  <c r="BB405" i="7"/>
  <c r="Z541" i="20"/>
  <c r="U541" i="20"/>
  <c r="X530" i="7"/>
  <c r="AF529" i="20"/>
  <c r="BC530" i="7"/>
  <c r="W494" i="7"/>
  <c r="AD493" i="20"/>
  <c r="BB494" i="7"/>
  <c r="Z529" i="20"/>
  <c r="U529" i="20"/>
  <c r="U426" i="20"/>
  <c r="Z241" i="20"/>
  <c r="W403" i="7"/>
  <c r="AD402" i="20"/>
  <c r="BB403" i="7"/>
  <c r="U384" i="20"/>
  <c r="W543" i="7"/>
  <c r="AD542" i="20"/>
  <c r="BB543" i="7"/>
  <c r="X420" i="7"/>
  <c r="BC420" i="7"/>
  <c r="AF419" i="20"/>
  <c r="X390" i="7"/>
  <c r="AF389" i="20"/>
  <c r="BC390" i="7"/>
  <c r="Z57" i="20"/>
  <c r="U542" i="20"/>
  <c r="X514" i="7"/>
  <c r="AF513" i="20"/>
  <c r="BC514" i="7"/>
  <c r="U390" i="20"/>
  <c r="X499" i="7"/>
  <c r="AF498" i="20"/>
  <c r="BC499" i="7"/>
  <c r="U388" i="20"/>
  <c r="U394" i="20"/>
  <c r="X403" i="7"/>
  <c r="AF402" i="20"/>
  <c r="BC403" i="7"/>
  <c r="X509" i="7"/>
  <c r="AF508" i="20"/>
  <c r="BC509" i="7"/>
  <c r="W529" i="7"/>
  <c r="AD528" i="20"/>
  <c r="BB529" i="7"/>
  <c r="W431" i="7"/>
  <c r="AD430" i="20"/>
  <c r="BB431" i="7"/>
  <c r="W420" i="7"/>
  <c r="AD419" i="20"/>
  <c r="BB420" i="7"/>
  <c r="U391" i="20"/>
  <c r="U405" i="20"/>
  <c r="W493" i="7"/>
  <c r="AD492" i="20"/>
  <c r="BB493" i="7"/>
  <c r="V108" i="20"/>
  <c r="X527" i="7"/>
  <c r="AF526" i="20"/>
  <c r="BC527" i="7"/>
  <c r="U383" i="7"/>
  <c r="AA382" i="20" s="1"/>
  <c r="U382" i="20"/>
  <c r="U505" i="20"/>
  <c r="U503" i="20"/>
  <c r="U507" i="20"/>
  <c r="X507" i="7"/>
  <c r="AF506" i="20"/>
  <c r="BC507" i="7"/>
  <c r="X541" i="7"/>
  <c r="AF540" i="20"/>
  <c r="BC541" i="7"/>
  <c r="W512" i="7"/>
  <c r="AD511" i="20"/>
  <c r="BB512" i="7"/>
  <c r="X542" i="7"/>
  <c r="AF541" i="20"/>
  <c r="BC542" i="7"/>
  <c r="W397" i="7"/>
  <c r="AD396" i="20"/>
  <c r="BB397" i="7"/>
  <c r="W427" i="7"/>
  <c r="AD426" i="20"/>
  <c r="BB427" i="7"/>
  <c r="W380" i="7"/>
  <c r="AD379" i="20"/>
  <c r="BB380" i="7"/>
  <c r="U399" i="20"/>
  <c r="X431" i="7"/>
  <c r="AF430" i="20"/>
  <c r="BC431" i="7"/>
  <c r="W377" i="7"/>
  <c r="AD376" i="20"/>
  <c r="BB377" i="7"/>
  <c r="W539" i="7"/>
  <c r="AD538" i="20"/>
  <c r="BB539" i="7"/>
  <c r="X523" i="7"/>
  <c r="AF522" i="20"/>
  <c r="BC523" i="7"/>
  <c r="W540" i="7"/>
  <c r="BB540" i="7"/>
  <c r="AD539" i="20"/>
  <c r="U539" i="20"/>
  <c r="U501" i="20"/>
  <c r="V120" i="20"/>
  <c r="Z55" i="20"/>
  <c r="AJ55" i="20" s="1"/>
  <c r="AK55" i="20" s="1"/>
  <c r="U524" i="20"/>
  <c r="U534" i="20"/>
  <c r="W499" i="7"/>
  <c r="AD498" i="20"/>
  <c r="BB499" i="7"/>
  <c r="W517" i="7"/>
  <c r="AD516" i="20"/>
  <c r="BB517" i="7"/>
  <c r="W430" i="7"/>
  <c r="AD429" i="20"/>
  <c r="BB430" i="7"/>
  <c r="X397" i="7"/>
  <c r="AF396" i="20"/>
  <c r="BC397" i="7"/>
  <c r="X427" i="7"/>
  <c r="AF426" i="20"/>
  <c r="BC427" i="7"/>
  <c r="W402" i="7"/>
  <c r="AD401" i="20"/>
  <c r="BB402" i="7"/>
  <c r="W391" i="7"/>
  <c r="AD390" i="20"/>
  <c r="BB391" i="7"/>
  <c r="X421" i="7"/>
  <c r="AF420" i="20"/>
  <c r="BC421" i="7"/>
  <c r="X377" i="7"/>
  <c r="AF376" i="20"/>
  <c r="BC377" i="7"/>
  <c r="W379" i="7"/>
  <c r="AD378" i="20"/>
  <c r="BB379" i="7"/>
  <c r="W388" i="7"/>
  <c r="AD387" i="20"/>
  <c r="BB388" i="7"/>
  <c r="W545" i="7"/>
  <c r="AD544" i="20"/>
  <c r="BB545" i="7"/>
  <c r="U499" i="20"/>
  <c r="W507" i="7"/>
  <c r="BB507" i="7"/>
  <c r="AD506" i="20"/>
  <c r="X526" i="7"/>
  <c r="AF525" i="20"/>
  <c r="BC526" i="7"/>
  <c r="W525" i="7"/>
  <c r="AD524" i="20"/>
  <c r="BB525" i="7"/>
  <c r="X430" i="7"/>
  <c r="AF429" i="20"/>
  <c r="BC430" i="7"/>
  <c r="X402" i="7"/>
  <c r="AF401" i="20"/>
  <c r="BC402" i="7"/>
  <c r="X391" i="7"/>
  <c r="AF390" i="20"/>
  <c r="BC391" i="7"/>
  <c r="W429" i="7"/>
  <c r="AD428" i="20"/>
  <c r="BB429" i="7"/>
  <c r="W421" i="7"/>
  <c r="AD420" i="20"/>
  <c r="BB421" i="7"/>
  <c r="W401" i="7"/>
  <c r="BB401" i="7"/>
  <c r="AD400" i="20"/>
  <c r="X379" i="7"/>
  <c r="AF378" i="20"/>
  <c r="BC379" i="7"/>
  <c r="U410" i="20"/>
  <c r="U396" i="20"/>
  <c r="U506" i="20"/>
  <c r="X511" i="7"/>
  <c r="AF510" i="20"/>
  <c r="BC511" i="7"/>
  <c r="Z84" i="20"/>
  <c r="U522" i="20"/>
  <c r="V90" i="20"/>
  <c r="X533" i="7"/>
  <c r="AF532" i="20"/>
  <c r="BC533" i="7"/>
  <c r="U521" i="20"/>
  <c r="U430" i="20"/>
  <c r="W400" i="7"/>
  <c r="AD399" i="20"/>
  <c r="BB400" i="7"/>
  <c r="X429" i="7"/>
  <c r="AF428" i="20"/>
  <c r="BC429" i="7"/>
  <c r="X401" i="7"/>
  <c r="AF400" i="20"/>
  <c r="BC401" i="7"/>
  <c r="W413" i="7"/>
  <c r="AD412" i="20"/>
  <c r="BB413" i="7"/>
  <c r="W416" i="7"/>
  <c r="AD415" i="20"/>
  <c r="BB416" i="7"/>
  <c r="W523" i="7"/>
  <c r="AD522" i="20"/>
  <c r="BB523" i="7"/>
  <c r="U417" i="20"/>
  <c r="W542" i="7"/>
  <c r="AD541" i="20"/>
  <c r="BB542" i="7"/>
  <c r="U538" i="20"/>
  <c r="Z419" i="20"/>
  <c r="U419" i="20"/>
  <c r="U536" i="20"/>
  <c r="W425" i="7"/>
  <c r="AD424" i="20"/>
  <c r="BB425" i="7"/>
  <c r="W521" i="7"/>
  <c r="AD520" i="20"/>
  <c r="BB521" i="7"/>
  <c r="W385" i="7"/>
  <c r="AD384" i="20"/>
  <c r="BB385" i="7"/>
  <c r="X539" i="7"/>
  <c r="AF538" i="20"/>
  <c r="BC539" i="7"/>
  <c r="U379" i="20"/>
  <c r="X400" i="7"/>
  <c r="AF399" i="20"/>
  <c r="BC400" i="7"/>
  <c r="W404" i="7"/>
  <c r="AD403" i="20"/>
  <c r="BB404" i="7"/>
  <c r="X413" i="7"/>
  <c r="AF412" i="20"/>
  <c r="BC413" i="7"/>
  <c r="X416" i="7"/>
  <c r="AF415" i="20"/>
  <c r="BC416" i="7"/>
  <c r="X388" i="7"/>
  <c r="BC388" i="7"/>
  <c r="AF387" i="20"/>
  <c r="W406" i="7"/>
  <c r="AD405" i="20"/>
  <c r="BB406" i="7"/>
  <c r="U519" i="20"/>
  <c r="U528" i="20"/>
  <c r="U500" i="20"/>
  <c r="AZ524" i="7"/>
  <c r="U523" i="20"/>
  <c r="Z511" i="20"/>
  <c r="U511" i="20"/>
  <c r="U509" i="7"/>
  <c r="AA508" i="20" s="1"/>
  <c r="U508" i="20"/>
  <c r="U509" i="20"/>
  <c r="X425" i="7"/>
  <c r="AF424" i="20"/>
  <c r="BC425" i="7"/>
  <c r="W387" i="7"/>
  <c r="AD386" i="20"/>
  <c r="BB387" i="7"/>
  <c r="W513" i="7"/>
  <c r="AD512" i="20"/>
  <c r="BB513" i="7"/>
  <c r="X385" i="7"/>
  <c r="AF384" i="20"/>
  <c r="BC385" i="7"/>
  <c r="W502" i="7"/>
  <c r="AD501" i="20"/>
  <c r="BB502" i="7"/>
  <c r="X380" i="7"/>
  <c r="AF379" i="20"/>
  <c r="BC380" i="7"/>
  <c r="W423" i="7"/>
  <c r="AD422" i="20"/>
  <c r="BB423" i="7"/>
  <c r="X404" i="7"/>
  <c r="BC404" i="7"/>
  <c r="AF403" i="20"/>
  <c r="U408" i="20"/>
  <c r="W383" i="7"/>
  <c r="AD382" i="20"/>
  <c r="BB383" i="7"/>
  <c r="X399" i="7"/>
  <c r="AF398" i="20"/>
  <c r="BC399" i="7"/>
  <c r="X406" i="7"/>
  <c r="AF405" i="20"/>
  <c r="BC406" i="7"/>
  <c r="W500" i="7"/>
  <c r="AD499" i="20"/>
  <c r="BB500" i="7"/>
  <c r="W527" i="7"/>
  <c r="AD526" i="20"/>
  <c r="BB527" i="7"/>
  <c r="X497" i="7"/>
  <c r="AF496" i="20"/>
  <c r="BC497" i="7"/>
  <c r="V10" i="20"/>
  <c r="U376" i="20"/>
  <c r="U418" i="20"/>
  <c r="Z196" i="20"/>
  <c r="U520" i="20"/>
  <c r="W514" i="7"/>
  <c r="AD513" i="20"/>
  <c r="BB514" i="7"/>
  <c r="U502" i="20"/>
  <c r="W531" i="7"/>
  <c r="BB531" i="7"/>
  <c r="AD530" i="20"/>
  <c r="U510" i="20"/>
  <c r="U515" i="20"/>
  <c r="U420" i="20"/>
  <c r="U401" i="20"/>
  <c r="U380" i="20"/>
  <c r="X387" i="7"/>
  <c r="AF386" i="20"/>
  <c r="BC387" i="7"/>
  <c r="X423" i="7"/>
  <c r="AF422" i="20"/>
  <c r="BC423" i="7"/>
  <c r="U377" i="20"/>
  <c r="W399" i="7"/>
  <c r="AD398" i="20"/>
  <c r="BB399" i="7"/>
  <c r="W394" i="7"/>
  <c r="AD393" i="20"/>
  <c r="BB394" i="7"/>
  <c r="U389" i="20"/>
  <c r="W410" i="7"/>
  <c r="AD409" i="20"/>
  <c r="BB410" i="7"/>
  <c r="W432" i="7"/>
  <c r="AD431" i="20"/>
  <c r="BB432" i="7"/>
  <c r="X389" i="7"/>
  <c r="AF388" i="20"/>
  <c r="BC389" i="7"/>
  <c r="W519" i="7"/>
  <c r="AD518" i="20"/>
  <c r="BB519" i="7"/>
  <c r="U513" i="20"/>
  <c r="W533" i="7"/>
  <c r="AD532" i="20"/>
  <c r="BB533" i="7"/>
  <c r="X505" i="7"/>
  <c r="AF504" i="20"/>
  <c r="BC505" i="7"/>
  <c r="X535" i="7"/>
  <c r="AF534" i="20"/>
  <c r="BC535" i="7"/>
  <c r="X496" i="7"/>
  <c r="AF495" i="20"/>
  <c r="BC496" i="7"/>
  <c r="W398" i="7"/>
  <c r="AD397" i="20"/>
  <c r="BB398" i="7"/>
  <c r="U395" i="20"/>
  <c r="W501" i="7"/>
  <c r="AD500" i="20"/>
  <c r="BB501" i="7"/>
  <c r="W408" i="7"/>
  <c r="AD407" i="20"/>
  <c r="BB408" i="7"/>
  <c r="W524" i="7"/>
  <c r="AD523" i="20"/>
  <c r="BB524" i="7"/>
  <c r="X492" i="7"/>
  <c r="AF491" i="20"/>
  <c r="BC492" i="7"/>
  <c r="X383" i="7"/>
  <c r="AF382" i="20"/>
  <c r="BC383" i="7"/>
  <c r="X493" i="7"/>
  <c r="AF492" i="20"/>
  <c r="BC493" i="7"/>
  <c r="X394" i="7"/>
  <c r="AF393" i="20"/>
  <c r="BC394" i="7"/>
  <c r="W392" i="7"/>
  <c r="AD391" i="20"/>
  <c r="BB392" i="7"/>
  <c r="W496" i="7"/>
  <c r="AD495" i="20"/>
  <c r="BB496" i="7"/>
  <c r="W412" i="7"/>
  <c r="AD411" i="20"/>
  <c r="BB412" i="7"/>
  <c r="U383" i="20"/>
  <c r="X410" i="7"/>
  <c r="AF409" i="20"/>
  <c r="BC410" i="7"/>
  <c r="X432" i="7"/>
  <c r="AF431" i="20"/>
  <c r="BC432" i="7"/>
  <c r="W389" i="7"/>
  <c r="AD388" i="20"/>
  <c r="BB389" i="7"/>
  <c r="U499" i="7"/>
  <c r="U498" i="20"/>
  <c r="U540" i="20"/>
  <c r="X544" i="7"/>
  <c r="AF543" i="20"/>
  <c r="BC544" i="7"/>
  <c r="U525" i="20"/>
  <c r="AJ262" i="20"/>
  <c r="AK262" i="20" s="1"/>
  <c r="BD440" i="6"/>
  <c r="J440" i="7" s="1"/>
  <c r="Z439" i="20" s="1"/>
  <c r="BB440" i="6"/>
  <c r="H440" i="7" s="1"/>
  <c r="O78" i="20" s="1"/>
  <c r="AZ539" i="7"/>
  <c r="M530" i="20"/>
  <c r="Z538" i="20"/>
  <c r="AU525" i="7"/>
  <c r="BE449" i="7"/>
  <c r="P525" i="7"/>
  <c r="J30" i="20" s="1"/>
  <c r="BA508" i="7"/>
  <c r="AU511" i="7"/>
  <c r="AX495" i="7"/>
  <c r="AM537" i="7"/>
  <c r="BD511" i="7"/>
  <c r="AJ537" i="7"/>
  <c r="AK537" i="7" s="1"/>
  <c r="AP537" i="7" s="1"/>
  <c r="E97" i="20" s="1"/>
  <c r="H97" i="20" s="1"/>
  <c r="AW517" i="7"/>
  <c r="R517" i="7"/>
  <c r="M516" i="20"/>
  <c r="AW525" i="7"/>
  <c r="R525" i="7"/>
  <c r="N30" i="20" s="1"/>
  <c r="S495" i="7"/>
  <c r="V508" i="7"/>
  <c r="Q544" i="7"/>
  <c r="AB507" i="20"/>
  <c r="V509" i="7"/>
  <c r="AC508" i="20" s="1"/>
  <c r="P519" i="7"/>
  <c r="J31" i="20" s="1"/>
  <c r="AW537" i="7"/>
  <c r="R537" i="7"/>
  <c r="AY539" i="7"/>
  <c r="BA509" i="7"/>
  <c r="M524" i="20"/>
  <c r="AB508" i="20"/>
  <c r="I518" i="20"/>
  <c r="P507" i="7"/>
  <c r="AX512" i="7"/>
  <c r="AV541" i="7"/>
  <c r="AV530" i="7"/>
  <c r="AX530" i="7"/>
  <c r="AZ513" i="7"/>
  <c r="R533" i="7"/>
  <c r="N532" i="20" s="1"/>
  <c r="M532" i="20"/>
  <c r="V507" i="7"/>
  <c r="U513" i="7"/>
  <c r="AA512" i="20" s="1"/>
  <c r="AZ493" i="7"/>
  <c r="AY466" i="6"/>
  <c r="E466" i="7" s="1"/>
  <c r="I225" i="20" s="1"/>
  <c r="U420" i="7"/>
  <c r="AA419" i="20" s="1"/>
  <c r="AV525" i="7"/>
  <c r="BC466" i="6"/>
  <c r="I466" i="7" s="1"/>
  <c r="T466" i="7" s="1"/>
  <c r="AB520" i="20"/>
  <c r="K524" i="20"/>
  <c r="S519" i="7"/>
  <c r="P31" i="20" s="1"/>
  <c r="AZ541" i="7"/>
  <c r="O518" i="20"/>
  <c r="BA530" i="7"/>
  <c r="Q525" i="7"/>
  <c r="L30" i="20" s="1"/>
  <c r="AW530" i="7"/>
  <c r="AX493" i="7"/>
  <c r="BB485" i="6"/>
  <c r="H485" i="7" s="1"/>
  <c r="O353" i="20" s="1"/>
  <c r="BE485" i="6"/>
  <c r="K485" i="7" s="1"/>
  <c r="AB353" i="20" s="1"/>
  <c r="BA485" i="6"/>
  <c r="G485" i="7" s="1"/>
  <c r="M353" i="20" s="1"/>
  <c r="BE485" i="7"/>
  <c r="M514" i="20"/>
  <c r="Q513" i="20"/>
  <c r="AW519" i="7"/>
  <c r="AY529" i="7"/>
  <c r="AY519" i="7"/>
  <c r="S512" i="7"/>
  <c r="AV511" i="7"/>
  <c r="Q538" i="20"/>
  <c r="O511" i="20"/>
  <c r="T539" i="7"/>
  <c r="AW509" i="7"/>
  <c r="AU519" i="7"/>
  <c r="M508" i="20"/>
  <c r="Q513" i="7"/>
  <c r="L512" i="20" s="1"/>
  <c r="AM510" i="7"/>
  <c r="K510" i="20"/>
  <c r="R509" i="7"/>
  <c r="N508" i="20" s="1"/>
  <c r="AV519" i="7"/>
  <c r="AJ510" i="7"/>
  <c r="AK510" i="7" s="1"/>
  <c r="AX519" i="7"/>
  <c r="Q530" i="7"/>
  <c r="Z543" i="20"/>
  <c r="R523" i="7"/>
  <c r="N522" i="20" s="1"/>
  <c r="M522" i="20"/>
  <c r="P515" i="7"/>
  <c r="Y526" i="7"/>
  <c r="AM527" i="7"/>
  <c r="AW541" i="7"/>
  <c r="I514" i="20"/>
  <c r="R541" i="7"/>
  <c r="N16" i="20" s="1"/>
  <c r="AJ527" i="7"/>
  <c r="AK527" i="7" s="1"/>
  <c r="AP527" i="7" s="1"/>
  <c r="Q503" i="7"/>
  <c r="BD526" i="7"/>
  <c r="Q521" i="7"/>
  <c r="AJ265" i="20"/>
  <c r="AK265" i="20" s="1"/>
  <c r="AZ502" i="7"/>
  <c r="AV544" i="7"/>
  <c r="AX508" i="7"/>
  <c r="AZ504" i="7"/>
  <c r="AY508" i="7"/>
  <c r="BD485" i="6"/>
  <c r="J485" i="7" s="1"/>
  <c r="U485" i="7" s="1"/>
  <c r="BC485" i="6"/>
  <c r="I485" i="7" s="1"/>
  <c r="T485" i="7" s="1"/>
  <c r="Q523" i="7"/>
  <c r="L103" i="20" s="1"/>
  <c r="AU541" i="7"/>
  <c r="AZ542" i="7"/>
  <c r="K522" i="20"/>
  <c r="U542" i="7"/>
  <c r="AA541" i="20" s="1"/>
  <c r="AY502" i="7"/>
  <c r="T508" i="7"/>
  <c r="BA502" i="7"/>
  <c r="Q507" i="20"/>
  <c r="AX544" i="7"/>
  <c r="AZ544" i="7"/>
  <c r="AZ530" i="7"/>
  <c r="U530" i="7"/>
  <c r="AU526" i="7"/>
  <c r="AJ250" i="20"/>
  <c r="AK250" i="20" s="1"/>
  <c r="S508" i="7"/>
  <c r="AZ529" i="7"/>
  <c r="AJ254" i="20"/>
  <c r="AK254" i="20" s="1"/>
  <c r="AZ517" i="7"/>
  <c r="K508" i="20"/>
  <c r="Z516" i="20"/>
  <c r="Q509" i="7"/>
  <c r="L508" i="20" s="1"/>
  <c r="AJ525" i="7"/>
  <c r="AK525" i="7" s="1"/>
  <c r="AP525" i="7" s="1"/>
  <c r="AL345" i="7"/>
  <c r="I525" i="20"/>
  <c r="AM525" i="7"/>
  <c r="AV509" i="7"/>
  <c r="AJ145" i="20"/>
  <c r="AK145" i="20" s="1"/>
  <c r="AZ519" i="7"/>
  <c r="Q529" i="20"/>
  <c r="Z518" i="20"/>
  <c r="BA504" i="7"/>
  <c r="T530" i="7"/>
  <c r="U505" i="7"/>
  <c r="AY530" i="7"/>
  <c r="O92" i="20"/>
  <c r="AW529" i="7"/>
  <c r="R371" i="20"/>
  <c r="L304" i="20"/>
  <c r="I375" i="20"/>
  <c r="Q350" i="20"/>
  <c r="Z331" i="20"/>
  <c r="N344" i="20"/>
  <c r="AI262" i="20"/>
  <c r="AC304" i="20"/>
  <c r="AH315" i="20"/>
  <c r="N250" i="20"/>
  <c r="Z334" i="20"/>
  <c r="I315" i="20"/>
  <c r="Q123" i="20"/>
  <c r="Q510" i="20"/>
  <c r="M507" i="20"/>
  <c r="J259" i="20"/>
  <c r="R545" i="7"/>
  <c r="N226" i="20" s="1"/>
  <c r="L91" i="20"/>
  <c r="P145" i="20"/>
  <c r="R145" i="20"/>
  <c r="AA250" i="20"/>
  <c r="M365" i="20"/>
  <c r="L288" i="20"/>
  <c r="AI101" i="20"/>
  <c r="V101" i="20" s="1"/>
  <c r="M130" i="20"/>
  <c r="Q92" i="20"/>
  <c r="M281" i="20"/>
  <c r="O224" i="20"/>
  <c r="N262" i="20"/>
  <c r="M196" i="20"/>
  <c r="P262" i="20"/>
  <c r="Z375" i="20"/>
  <c r="Z38" i="20"/>
  <c r="P259" i="20"/>
  <c r="AA259" i="20"/>
  <c r="V259" i="20" s="1"/>
  <c r="AH150" i="20"/>
  <c r="AB52" i="20"/>
  <c r="R504" i="7"/>
  <c r="AW504" i="7"/>
  <c r="R526" i="7"/>
  <c r="I299" i="20"/>
  <c r="AA85" i="20"/>
  <c r="V85" i="20" s="1"/>
  <c r="M350" i="20"/>
  <c r="L250" i="20"/>
  <c r="O315" i="20"/>
  <c r="Z365" i="20"/>
  <c r="M52" i="20"/>
  <c r="AC344" i="20"/>
  <c r="Z224" i="20"/>
  <c r="Z8" i="20"/>
  <c r="R262" i="20"/>
  <c r="AC163" i="20"/>
  <c r="AH188" i="20"/>
  <c r="AH186" i="20"/>
  <c r="M315" i="20"/>
  <c r="AB315" i="20"/>
  <c r="P288" i="20"/>
  <c r="J312" i="20"/>
  <c r="AH497" i="20"/>
  <c r="Q130" i="20"/>
  <c r="M72" i="20"/>
  <c r="AA344" i="20"/>
  <c r="AB30" i="20"/>
  <c r="M224" i="20"/>
  <c r="Z315" i="20"/>
  <c r="AC288" i="20"/>
  <c r="AH130" i="20"/>
  <c r="AB32" i="20"/>
  <c r="AB27" i="20"/>
  <c r="AB331" i="20"/>
  <c r="AM522" i="7"/>
  <c r="AL522" i="7" s="1"/>
  <c r="L251" i="20"/>
  <c r="BA517" i="7"/>
  <c r="Q545" i="7"/>
  <c r="L226" i="20" s="1"/>
  <c r="AC85" i="20"/>
  <c r="I361" i="20"/>
  <c r="AH92" i="20"/>
  <c r="AB365" i="20"/>
  <c r="AI163" i="20"/>
  <c r="V163" i="20" s="1"/>
  <c r="Q315" i="20"/>
  <c r="AW526" i="7"/>
  <c r="U529" i="7"/>
  <c r="AA528" i="20" s="1"/>
  <c r="P304" i="20"/>
  <c r="AH276" i="20"/>
  <c r="AH224" i="20"/>
  <c r="AH156" i="20"/>
  <c r="AH175" i="20"/>
  <c r="AF19" i="40"/>
  <c r="K315" i="20"/>
  <c r="AI344" i="20"/>
  <c r="AI72" i="20"/>
  <c r="AB92" i="20"/>
  <c r="O52" i="20"/>
  <c r="I146" i="20"/>
  <c r="P371" i="20"/>
  <c r="L285" i="20"/>
  <c r="AH118" i="20"/>
  <c r="AH306" i="20"/>
  <c r="AA163" i="20"/>
  <c r="I350" i="20"/>
  <c r="K30" i="20"/>
  <c r="K52" i="20"/>
  <c r="AC259" i="20"/>
  <c r="AJ163" i="20"/>
  <c r="AK163" i="20" s="1"/>
  <c r="L163" i="20"/>
  <c r="AA30" i="20"/>
  <c r="AH425" i="20"/>
  <c r="AH335" i="20"/>
  <c r="AH373" i="20"/>
  <c r="Z350" i="20"/>
  <c r="O350" i="20"/>
  <c r="AH198" i="20"/>
  <c r="AH24" i="20"/>
  <c r="Z72" i="20"/>
  <c r="AB130" i="20"/>
  <c r="K72" i="20"/>
  <c r="O72" i="20"/>
  <c r="K224" i="20"/>
  <c r="AH123" i="20"/>
  <c r="AB196" i="20"/>
  <c r="AA262" i="20"/>
  <c r="V262" i="20" s="1"/>
  <c r="P30" i="20"/>
  <c r="AJ526" i="7"/>
  <c r="AK526" i="7" s="1"/>
  <c r="AP526" i="7" s="1"/>
  <c r="E8" i="20" s="1"/>
  <c r="H8" i="20" s="1"/>
  <c r="L350" i="20"/>
  <c r="N288" i="20"/>
  <c r="AH266" i="20"/>
  <c r="AH9" i="20"/>
  <c r="I72" i="20"/>
  <c r="O130" i="20"/>
  <c r="J262" i="20"/>
  <c r="L259" i="20"/>
  <c r="I30" i="20"/>
  <c r="O529" i="20"/>
  <c r="Z361" i="20"/>
  <c r="AH140" i="20"/>
  <c r="AH350" i="20"/>
  <c r="AH527" i="20"/>
  <c r="AH196" i="20"/>
  <c r="N312" i="20"/>
  <c r="R288" i="20"/>
  <c r="P312" i="20"/>
  <c r="K27" i="20"/>
  <c r="Z27" i="20"/>
  <c r="K281" i="20"/>
  <c r="AB224" i="20"/>
  <c r="Q224" i="20"/>
  <c r="N259" i="20"/>
  <c r="L262" i="20"/>
  <c r="P91" i="20"/>
  <c r="AM526" i="7"/>
  <c r="O525" i="20"/>
  <c r="AU540" i="7"/>
  <c r="L16" i="20"/>
  <c r="AB299" i="20"/>
  <c r="AC285" i="20"/>
  <c r="AB350" i="20"/>
  <c r="K350" i="20"/>
  <c r="AH25" i="20"/>
  <c r="Q27" i="20"/>
  <c r="I281" i="20"/>
  <c r="Z56" i="20"/>
  <c r="AB281" i="20"/>
  <c r="R397" i="7"/>
  <c r="N396" i="20" s="1"/>
  <c r="AV513" i="7"/>
  <c r="BE480" i="7"/>
  <c r="AZ480" i="6"/>
  <c r="F480" i="7" s="1"/>
  <c r="K241" i="20" s="1"/>
  <c r="AW501" i="7"/>
  <c r="BC480" i="6"/>
  <c r="I480" i="7" s="1"/>
  <c r="Q241" i="20" s="1"/>
  <c r="AX513" i="7"/>
  <c r="BA513" i="7"/>
  <c r="BA519" i="7"/>
  <c r="K381" i="20"/>
  <c r="V519" i="7"/>
  <c r="AC518" i="20" s="1"/>
  <c r="AB518" i="20"/>
  <c r="AW544" i="7"/>
  <c r="R544" i="7"/>
  <c r="N91" i="20" s="1"/>
  <c r="Z506" i="20"/>
  <c r="AY513" i="7"/>
  <c r="M543" i="20"/>
  <c r="U507" i="7"/>
  <c r="AA506" i="20" s="1"/>
  <c r="U523" i="7"/>
  <c r="AA103" i="20" s="1"/>
  <c r="AY480" i="6"/>
  <c r="E480" i="7" s="1"/>
  <c r="I241" i="20" s="1"/>
  <c r="AU513" i="7"/>
  <c r="BB480" i="6"/>
  <c r="H480" i="7" s="1"/>
  <c r="O241" i="20" s="1"/>
  <c r="Z522" i="20"/>
  <c r="BA480" i="6"/>
  <c r="G480" i="7" s="1"/>
  <c r="BE480" i="6"/>
  <c r="K480" i="7" s="1"/>
  <c r="AB241" i="20" s="1"/>
  <c r="V541" i="7"/>
  <c r="AC16" i="20" s="1"/>
  <c r="Y516" i="7"/>
  <c r="BA541" i="7"/>
  <c r="AJ516" i="7"/>
  <c r="AK516" i="7" s="1"/>
  <c r="AP516" i="7" s="1"/>
  <c r="BD516" i="7"/>
  <c r="AM516" i="7"/>
  <c r="AJ535" i="7"/>
  <c r="AK535" i="7" s="1"/>
  <c r="AP535" i="7" s="1"/>
  <c r="U524" i="7"/>
  <c r="AA13" i="20" s="1"/>
  <c r="AZ509" i="7"/>
  <c r="AJ39" i="20"/>
  <c r="AK39" i="20" s="1"/>
  <c r="BA544" i="7"/>
  <c r="P514" i="7"/>
  <c r="I513" i="20"/>
  <c r="AW508" i="7"/>
  <c r="AY506" i="7"/>
  <c r="AW542" i="7"/>
  <c r="T506" i="7"/>
  <c r="R542" i="7"/>
  <c r="N541" i="20" s="1"/>
  <c r="R508" i="7"/>
  <c r="BD524" i="7"/>
  <c r="T511" i="7"/>
  <c r="R251" i="20" s="1"/>
  <c r="V503" i="7"/>
  <c r="V530" i="7"/>
  <c r="AY511" i="7"/>
  <c r="R492" i="7"/>
  <c r="AB529" i="20"/>
  <c r="AA7" i="20"/>
  <c r="K246" i="20"/>
  <c r="I107" i="20"/>
  <c r="I36" i="20"/>
  <c r="AH377" i="20"/>
  <c r="K375" i="20"/>
  <c r="AH264" i="20"/>
  <c r="Z189" i="20"/>
  <c r="Q220" i="20"/>
  <c r="R7" i="20"/>
  <c r="O246" i="20"/>
  <c r="AH43" i="20"/>
  <c r="AH220" i="20"/>
  <c r="AI366" i="20"/>
  <c r="P280" i="20"/>
  <c r="Z366" i="20"/>
  <c r="Z31" i="20"/>
  <c r="O126" i="20"/>
  <c r="L254" i="20"/>
  <c r="M189" i="20"/>
  <c r="L220" i="20"/>
  <c r="L7" i="20"/>
  <c r="AB246" i="20"/>
  <c r="AH272" i="20"/>
  <c r="AH298" i="20"/>
  <c r="AH529" i="20"/>
  <c r="AH32" i="20"/>
  <c r="J288" i="20"/>
  <c r="AB375" i="20"/>
  <c r="J254" i="20"/>
  <c r="AH143" i="20"/>
  <c r="AH246" i="20"/>
  <c r="AF23" i="40"/>
  <c r="AH279" i="20"/>
  <c r="AB89" i="20"/>
  <c r="Q219" i="20"/>
  <c r="Q375" i="20"/>
  <c r="Z12" i="20"/>
  <c r="AI312" i="20"/>
  <c r="K65" i="20"/>
  <c r="AB220" i="20"/>
  <c r="AA254" i="20"/>
  <c r="R30" i="20"/>
  <c r="R55" i="20"/>
  <c r="K89" i="20"/>
  <c r="AB302" i="20"/>
  <c r="AH114" i="20"/>
  <c r="AH218" i="20"/>
  <c r="O520" i="20"/>
  <c r="Z126" i="20"/>
  <c r="K87" i="20"/>
  <c r="P254" i="20"/>
  <c r="AA72" i="20"/>
  <c r="M89" i="20"/>
  <c r="J338" i="20"/>
  <c r="J138" i="20"/>
  <c r="AH303" i="20"/>
  <c r="AH177" i="20"/>
  <c r="O375" i="20"/>
  <c r="AC254" i="20"/>
  <c r="AA31" i="20"/>
  <c r="O220" i="20"/>
  <c r="R8" i="20"/>
  <c r="AG12" i="40"/>
  <c r="AC236" i="20"/>
  <c r="V236" i="20" s="1"/>
  <c r="AH207" i="20"/>
  <c r="AH284" i="20"/>
  <c r="AH194" i="20"/>
  <c r="AH151" i="20"/>
  <c r="AH187" i="20"/>
  <c r="Z410" i="20"/>
  <c r="Q520" i="20"/>
  <c r="AC31" i="20"/>
  <c r="AI537" i="20"/>
  <c r="I324" i="20"/>
  <c r="R280" i="20"/>
  <c r="I300" i="20"/>
  <c r="AJ300" i="20" s="1"/>
  <c r="AK300" i="20" s="1"/>
  <c r="I125" i="20"/>
  <c r="I32" i="20"/>
  <c r="L55" i="20"/>
  <c r="M87" i="20"/>
  <c r="AJ7" i="20"/>
  <c r="AK7" i="20" s="1"/>
  <c r="AA55" i="20"/>
  <c r="AH295" i="20"/>
  <c r="AB107" i="20"/>
  <c r="AB36" i="20"/>
  <c r="Z154" i="20"/>
  <c r="AA227" i="20"/>
  <c r="V227" i="20" s="1"/>
  <c r="N254" i="20"/>
  <c r="AH87" i="20"/>
  <c r="P7" i="20"/>
  <c r="AH244" i="20"/>
  <c r="AH345" i="20"/>
  <c r="K107" i="20"/>
  <c r="K36" i="20"/>
  <c r="I195" i="20"/>
  <c r="I154" i="20"/>
  <c r="J227" i="20"/>
  <c r="P158" i="20"/>
  <c r="O87" i="20"/>
  <c r="N8" i="20"/>
  <c r="AI8" i="20"/>
  <c r="M182" i="20"/>
  <c r="AC280" i="20"/>
  <c r="Z36" i="20"/>
  <c r="Q195" i="20"/>
  <c r="Q154" i="20"/>
  <c r="AI305" i="20"/>
  <c r="M375" i="20"/>
  <c r="AI254" i="20"/>
  <c r="V254" i="20" s="1"/>
  <c r="R254" i="20"/>
  <c r="AC55" i="20"/>
  <c r="N7" i="20"/>
  <c r="Z246" i="20"/>
  <c r="AH370" i="20"/>
  <c r="Q107" i="20"/>
  <c r="Q36" i="20"/>
  <c r="O195" i="20"/>
  <c r="O154" i="20"/>
  <c r="AA290" i="20"/>
  <c r="J32" i="20"/>
  <c r="O366" i="20"/>
  <c r="AB544" i="20"/>
  <c r="AB226" i="20"/>
  <c r="AF17" i="40"/>
  <c r="AH6" i="20"/>
  <c r="P55" i="20"/>
  <c r="AH199" i="20"/>
  <c r="AA226" i="20"/>
  <c r="Q246" i="20"/>
  <c r="J280" i="20"/>
  <c r="AB195" i="20"/>
  <c r="AB154" i="20"/>
  <c r="AI329" i="20"/>
  <c r="J158" i="20"/>
  <c r="M220" i="20"/>
  <c r="M241" i="20"/>
  <c r="I246" i="20"/>
  <c r="N308" i="20"/>
  <c r="L290" i="20"/>
  <c r="O89" i="20"/>
  <c r="O107" i="20"/>
  <c r="O36" i="20"/>
  <c r="K195" i="20"/>
  <c r="K154" i="20"/>
  <c r="N280" i="20"/>
  <c r="Z32" i="20"/>
  <c r="S545" i="7"/>
  <c r="P226" i="20" s="1"/>
  <c r="O226" i="20"/>
  <c r="N55" i="20"/>
  <c r="L8" i="20"/>
  <c r="Z220" i="20"/>
  <c r="AC7" i="20"/>
  <c r="M246" i="20"/>
  <c r="Q89" i="20"/>
  <c r="M107" i="20"/>
  <c r="M36" i="20"/>
  <c r="M195" i="20"/>
  <c r="M154" i="20"/>
  <c r="AH102" i="20"/>
  <c r="AH233" i="20"/>
  <c r="AI251" i="20"/>
  <c r="AI7" i="20"/>
  <c r="V7" i="20" s="1"/>
  <c r="Z226" i="20"/>
  <c r="AI31" i="20"/>
  <c r="J55" i="20"/>
  <c r="AJ85" i="20"/>
  <c r="AK85" i="20" s="1"/>
  <c r="AU536" i="7"/>
  <c r="J135" i="20"/>
  <c r="J103" i="20"/>
  <c r="O73" i="20"/>
  <c r="I363" i="20"/>
  <c r="AH77" i="20"/>
  <c r="AH83" i="20"/>
  <c r="AH349" i="20"/>
  <c r="AH323" i="20"/>
  <c r="E109" i="20"/>
  <c r="H109" i="20" s="1"/>
  <c r="N126" i="20"/>
  <c r="AH379" i="20"/>
  <c r="AH21" i="20"/>
  <c r="M77" i="20"/>
  <c r="M83" i="20"/>
  <c r="AB232" i="20"/>
  <c r="Z273" i="20"/>
  <c r="K351" i="20"/>
  <c r="AB47" i="20"/>
  <c r="O249" i="20"/>
  <c r="P126" i="20"/>
  <c r="O319" i="20"/>
  <c r="AB363" i="20"/>
  <c r="AH208" i="20"/>
  <c r="AH223" i="20"/>
  <c r="AH45" i="20"/>
  <c r="Q77" i="20"/>
  <c r="Q83" i="20"/>
  <c r="K221" i="20"/>
  <c r="K251" i="20"/>
  <c r="Z91" i="20"/>
  <c r="AD18" i="40"/>
  <c r="O351" i="20"/>
  <c r="AH47" i="20"/>
  <c r="O323" i="20"/>
  <c r="AH98" i="20"/>
  <c r="AH95" i="20"/>
  <c r="AH185" i="20"/>
  <c r="AH192" i="20"/>
  <c r="AH324" i="20"/>
  <c r="AH321" i="20"/>
  <c r="Z325" i="20"/>
  <c r="AA126" i="20"/>
  <c r="N84" i="20"/>
  <c r="AH91" i="20"/>
  <c r="Q115" i="20"/>
  <c r="Q244" i="20"/>
  <c r="AB269" i="20"/>
  <c r="AB273" i="20"/>
  <c r="AB135" i="20"/>
  <c r="AC250" i="20"/>
  <c r="L135" i="20"/>
  <c r="J84" i="20"/>
  <c r="Q363" i="20"/>
  <c r="O269" i="20"/>
  <c r="O273" i="20"/>
  <c r="AI304" i="20"/>
  <c r="K232" i="20"/>
  <c r="AJ211" i="20"/>
  <c r="AK211" i="20" s="1"/>
  <c r="O79" i="20"/>
  <c r="L13" i="20"/>
  <c r="AC39" i="20"/>
  <c r="AB185" i="20"/>
  <c r="AH347" i="20"/>
  <c r="AH332" i="20"/>
  <c r="AH234" i="20"/>
  <c r="AH242" i="20"/>
  <c r="AH301" i="20"/>
  <c r="AH257" i="20"/>
  <c r="AA84" i="20"/>
  <c r="I542" i="20"/>
  <c r="AH534" i="20"/>
  <c r="O45" i="20"/>
  <c r="M269" i="20"/>
  <c r="M273" i="20"/>
  <c r="E86" i="20"/>
  <c r="H86" i="20" s="1"/>
  <c r="K238" i="20"/>
  <c r="M56" i="20"/>
  <c r="K73" i="20"/>
  <c r="K64" i="20"/>
  <c r="K185" i="20"/>
  <c r="AH52" i="20"/>
  <c r="AH56" i="20"/>
  <c r="I319" i="20"/>
  <c r="AI319" i="20"/>
  <c r="Z319" i="20"/>
  <c r="Z238" i="20"/>
  <c r="Z202" i="20"/>
  <c r="AB111" i="20"/>
  <c r="Z83" i="20"/>
  <c r="V83" i="20" s="1"/>
  <c r="M232" i="20"/>
  <c r="L338" i="20"/>
  <c r="M221" i="20"/>
  <c r="M251" i="20"/>
  <c r="K93" i="20"/>
  <c r="K91" i="20"/>
  <c r="O135" i="20"/>
  <c r="M238" i="20"/>
  <c r="S18" i="40"/>
  <c r="K200" i="20"/>
  <c r="Q73" i="20"/>
  <c r="Q255" i="20"/>
  <c r="AH314" i="20"/>
  <c r="AH263" i="20"/>
  <c r="AI363" i="20"/>
  <c r="K192" i="20"/>
  <c r="K249" i="20"/>
  <c r="O18" i="40"/>
  <c r="O47" i="20"/>
  <c r="AI250" i="20"/>
  <c r="AB238" i="20"/>
  <c r="M200" i="20"/>
  <c r="K255" i="20"/>
  <c r="J126" i="20"/>
  <c r="AH277" i="20"/>
  <c r="AH255" i="20"/>
  <c r="Z321" i="20"/>
  <c r="AH268" i="20"/>
  <c r="AH267" i="20"/>
  <c r="AZ496" i="7"/>
  <c r="K269" i="20"/>
  <c r="K273" i="20"/>
  <c r="N338" i="20"/>
  <c r="O221" i="20"/>
  <c r="O251" i="20"/>
  <c r="Q93" i="20"/>
  <c r="Q91" i="20"/>
  <c r="Q47" i="20"/>
  <c r="I47" i="20"/>
  <c r="K323" i="20"/>
  <c r="O255" i="20"/>
  <c r="AH346" i="20"/>
  <c r="AJ346" i="20" s="1"/>
  <c r="AK346" i="20" s="1"/>
  <c r="AH367" i="20"/>
  <c r="AJ367" i="20" s="1"/>
  <c r="AK367" i="20" s="1"/>
  <c r="AH106" i="20"/>
  <c r="K18" i="40"/>
  <c r="Z135" i="20"/>
  <c r="AH135" i="20"/>
  <c r="AH99" i="20"/>
  <c r="AA338" i="20"/>
  <c r="L47" i="20"/>
  <c r="R39" i="20"/>
  <c r="J39" i="20"/>
  <c r="M323" i="20"/>
  <c r="O166" i="20"/>
  <c r="O202" i="20"/>
  <c r="AH176" i="20"/>
  <c r="AH73" i="20"/>
  <c r="AF26" i="40"/>
  <c r="AH292" i="20"/>
  <c r="AC338" i="20"/>
  <c r="P338" i="20"/>
  <c r="Q221" i="20"/>
  <c r="Q251" i="20"/>
  <c r="I543" i="20"/>
  <c r="I91" i="20"/>
  <c r="K57" i="20"/>
  <c r="Q135" i="20"/>
  <c r="AI317" i="20"/>
  <c r="P39" i="20"/>
  <c r="R84" i="20"/>
  <c r="AB255" i="20"/>
  <c r="AC84" i="20"/>
  <c r="AB319" i="20"/>
  <c r="J365" i="20"/>
  <c r="AH215" i="20"/>
  <c r="AH228" i="20"/>
  <c r="AH181" i="20"/>
  <c r="AH184" i="20"/>
  <c r="E172" i="20"/>
  <c r="H172" i="20" s="1"/>
  <c r="Z249" i="20"/>
  <c r="O232" i="20"/>
  <c r="AB93" i="20"/>
  <c r="AB91" i="20"/>
  <c r="N202" i="20"/>
  <c r="AA39" i="20"/>
  <c r="V39" i="20" s="1"/>
  <c r="Q200" i="20"/>
  <c r="L39" i="20"/>
  <c r="M255" i="20"/>
  <c r="M363" i="20"/>
  <c r="AH53" i="20"/>
  <c r="AH51" i="20"/>
  <c r="AC126" i="20"/>
  <c r="O363" i="20"/>
  <c r="AH343" i="20"/>
  <c r="AI280" i="20"/>
  <c r="V280" i="20" s="1"/>
  <c r="O77" i="20"/>
  <c r="O83" i="20"/>
  <c r="AB45" i="20"/>
  <c r="M93" i="20"/>
  <c r="M91" i="20"/>
  <c r="AI371" i="20"/>
  <c r="AB200" i="20"/>
  <c r="Z353" i="20"/>
  <c r="K319" i="20"/>
  <c r="AH214" i="20"/>
  <c r="AH217" i="20"/>
  <c r="K363" i="20"/>
  <c r="Z185" i="20"/>
  <c r="L84" i="20"/>
  <c r="AC224" i="20"/>
  <c r="AB18" i="40"/>
  <c r="K166" i="20"/>
  <c r="K202" i="20"/>
  <c r="R338" i="20"/>
  <c r="Q269" i="20"/>
  <c r="Q273" i="20"/>
  <c r="AJ76" i="20"/>
  <c r="AK76" i="20" s="1"/>
  <c r="N135" i="20"/>
  <c r="AC103" i="20"/>
  <c r="Z253" i="20"/>
  <c r="L126" i="20"/>
  <c r="M319" i="20"/>
  <c r="AH269" i="20"/>
  <c r="AH273" i="20"/>
  <c r="K293" i="20"/>
  <c r="K258" i="20"/>
  <c r="R126" i="20"/>
  <c r="AH353" i="20"/>
  <c r="I249" i="20"/>
  <c r="AB166" i="20"/>
  <c r="AB202" i="20"/>
  <c r="AB221" i="20"/>
  <c r="AB251" i="20"/>
  <c r="Z251" i="20"/>
  <c r="J527" i="20"/>
  <c r="N103" i="20"/>
  <c r="Q319" i="20"/>
  <c r="Z363" i="20"/>
  <c r="AH78" i="20"/>
  <c r="AH79" i="20"/>
  <c r="Z258" i="20"/>
  <c r="AH210" i="20"/>
  <c r="I166" i="20"/>
  <c r="I202" i="20"/>
  <c r="Z47" i="20"/>
  <c r="Q238" i="20"/>
  <c r="E34" i="20"/>
  <c r="H34" i="20" s="1"/>
  <c r="AJ141" i="20"/>
  <c r="AK141" i="20" s="1"/>
  <c r="AJ90" i="20"/>
  <c r="AK90" i="20" s="1"/>
  <c r="J13" i="20"/>
  <c r="AA135" i="20"/>
  <c r="N527" i="20"/>
  <c r="N39" i="20"/>
  <c r="I64" i="20"/>
  <c r="AH297" i="20"/>
  <c r="Z244" i="20"/>
  <c r="AH168" i="20"/>
  <c r="AH152" i="20"/>
  <c r="Q293" i="20"/>
  <c r="Q258" i="20"/>
  <c r="I185" i="20"/>
  <c r="O111" i="20"/>
  <c r="AI358" i="20"/>
  <c r="J250" i="20"/>
  <c r="Z232" i="20"/>
  <c r="Q166" i="20"/>
  <c r="Q202" i="20"/>
  <c r="K45" i="20"/>
  <c r="Q111" i="20"/>
  <c r="AB351" i="20"/>
  <c r="O93" i="20"/>
  <c r="O91" i="20"/>
  <c r="AB192" i="20"/>
  <c r="O238" i="20"/>
  <c r="M47" i="20"/>
  <c r="BA497" i="7"/>
  <c r="AJ120" i="20"/>
  <c r="AK120" i="20" s="1"/>
  <c r="AJ112" i="20"/>
  <c r="AK112" i="20" s="1"/>
  <c r="AJ158" i="20"/>
  <c r="AK158" i="20" s="1"/>
  <c r="Z128" i="20"/>
  <c r="Q362" i="20"/>
  <c r="Q106" i="20"/>
  <c r="L369" i="20"/>
  <c r="AH517" i="20"/>
  <c r="AI69" i="20"/>
  <c r="M519" i="20"/>
  <c r="M125" i="20"/>
  <c r="P500" i="7"/>
  <c r="J63" i="20" s="1"/>
  <c r="I63" i="20"/>
  <c r="K507" i="20"/>
  <c r="M71" i="20"/>
  <c r="AB57" i="20"/>
  <c r="AH71" i="20"/>
  <c r="AC527" i="20"/>
  <c r="AC2" i="20"/>
  <c r="P521" i="20"/>
  <c r="O193" i="20"/>
  <c r="AH390" i="20"/>
  <c r="AH37" i="20"/>
  <c r="R369" i="20"/>
  <c r="U520" i="7"/>
  <c r="AA32" i="20" s="1"/>
  <c r="Z125" i="20"/>
  <c r="AB133" i="20"/>
  <c r="AB162" i="20"/>
  <c r="Q133" i="20"/>
  <c r="Q162" i="20"/>
  <c r="Z13" i="20"/>
  <c r="N112" i="20"/>
  <c r="O362" i="20"/>
  <c r="O106" i="20"/>
  <c r="L339" i="20"/>
  <c r="L110" i="20"/>
  <c r="O209" i="20"/>
  <c r="AH275" i="20"/>
  <c r="AH180" i="20"/>
  <c r="AI360" i="20"/>
  <c r="AC369" i="20"/>
  <c r="Z66" i="20"/>
  <c r="AC56" i="20"/>
  <c r="Q520" i="7"/>
  <c r="L32" i="20" s="1"/>
  <c r="K125" i="20"/>
  <c r="U501" i="7"/>
  <c r="M13" i="20"/>
  <c r="AI427" i="20"/>
  <c r="N2" i="20"/>
  <c r="Q209" i="20"/>
  <c r="AH356" i="20"/>
  <c r="AH13" i="20"/>
  <c r="AA339" i="20"/>
  <c r="AA110" i="20"/>
  <c r="P369" i="20"/>
  <c r="AH493" i="20"/>
  <c r="AI415" i="20"/>
  <c r="Z146" i="20"/>
  <c r="K63" i="20"/>
  <c r="O225" i="20"/>
  <c r="O201" i="20"/>
  <c r="R521" i="20"/>
  <c r="P2" i="20"/>
  <c r="AI339" i="20"/>
  <c r="AI110" i="20"/>
  <c r="Z155" i="20"/>
  <c r="K209" i="20"/>
  <c r="Z115" i="20"/>
  <c r="AH149" i="20"/>
  <c r="AH88" i="20"/>
  <c r="AI299" i="20"/>
  <c r="AH57" i="20"/>
  <c r="E33" i="20"/>
  <c r="H33" i="20" s="1"/>
  <c r="AH116" i="20"/>
  <c r="AH515" i="20"/>
  <c r="AH511" i="20"/>
  <c r="L133" i="20"/>
  <c r="Z204" i="20"/>
  <c r="R56" i="20"/>
  <c r="O185" i="20"/>
  <c r="O63" i="20"/>
  <c r="M201" i="20"/>
  <c r="K71" i="20"/>
  <c r="Q204" i="20"/>
  <c r="AB106" i="20"/>
  <c r="P339" i="20"/>
  <c r="P110" i="20"/>
  <c r="Z209" i="20"/>
  <c r="R360" i="20"/>
  <c r="AH111" i="20"/>
  <c r="AC339" i="20"/>
  <c r="AC110" i="20"/>
  <c r="AB271" i="20"/>
  <c r="AB115" i="20"/>
  <c r="U419" i="7"/>
  <c r="U418" i="7"/>
  <c r="AA162" i="20" s="1"/>
  <c r="Z162" i="20"/>
  <c r="Q519" i="20"/>
  <c r="Q125" i="20"/>
  <c r="M104" i="20"/>
  <c r="M103" i="20"/>
  <c r="K111" i="20"/>
  <c r="AA56" i="20"/>
  <c r="AA201" i="20"/>
  <c r="AI119" i="20"/>
  <c r="L360" i="20"/>
  <c r="AH260" i="20"/>
  <c r="AH197" i="20"/>
  <c r="N339" i="20"/>
  <c r="N110" i="20"/>
  <c r="AF16" i="40"/>
  <c r="AH16" i="40" s="1"/>
  <c r="AI16" i="40" s="1"/>
  <c r="R133" i="20"/>
  <c r="AI195" i="20"/>
  <c r="P418" i="7"/>
  <c r="I162" i="20"/>
  <c r="AB59" i="20"/>
  <c r="AB63" i="20"/>
  <c r="AB201" i="20"/>
  <c r="O71" i="20"/>
  <c r="AI204" i="20"/>
  <c r="AJ122" i="20"/>
  <c r="AK122" i="20" s="1"/>
  <c r="AH212" i="20"/>
  <c r="J5" i="20"/>
  <c r="AC5" i="20"/>
  <c r="M362" i="20"/>
  <c r="M106" i="20"/>
  <c r="AB209" i="20"/>
  <c r="AH148" i="20"/>
  <c r="E35" i="20"/>
  <c r="H35" i="20" s="1"/>
  <c r="AH104" i="20"/>
  <c r="AH103" i="20"/>
  <c r="S524" i="7"/>
  <c r="P13" i="20" s="1"/>
  <c r="O13" i="20"/>
  <c r="J145" i="20"/>
  <c r="Z140" i="20"/>
  <c r="M396" i="20"/>
  <c r="M166" i="20"/>
  <c r="Z520" i="20"/>
  <c r="Q185" i="20"/>
  <c r="Q63" i="20"/>
  <c r="Z201" i="20"/>
  <c r="K201" i="20"/>
  <c r="E165" i="20"/>
  <c r="H165" i="20" s="1"/>
  <c r="O123" i="20"/>
  <c r="AC521" i="20"/>
  <c r="Z69" i="20"/>
  <c r="N5" i="20"/>
  <c r="P424" i="20"/>
  <c r="P62" i="20"/>
  <c r="AH183" i="20"/>
  <c r="AH48" i="20"/>
  <c r="AC360" i="20"/>
  <c r="M209" i="20"/>
  <c r="K271" i="20"/>
  <c r="K115" i="20"/>
  <c r="AH510" i="20"/>
  <c r="Z195" i="20"/>
  <c r="M133" i="20"/>
  <c r="M162" i="20"/>
  <c r="Z63" i="20"/>
  <c r="AJ110" i="20"/>
  <c r="AK110" i="20" s="1"/>
  <c r="AC201" i="20"/>
  <c r="AA5" i="20"/>
  <c r="V5" i="20" s="1"/>
  <c r="R5" i="20"/>
  <c r="R2" i="20"/>
  <c r="AH271" i="20"/>
  <c r="AH115" i="20"/>
  <c r="AA360" i="20"/>
  <c r="AH205" i="20"/>
  <c r="AH129" i="20"/>
  <c r="AI369" i="20"/>
  <c r="E134" i="20"/>
  <c r="H134" i="20" s="1"/>
  <c r="AH222" i="20"/>
  <c r="AH70" i="20"/>
  <c r="Z62" i="20"/>
  <c r="J115" i="20"/>
  <c r="S520" i="7"/>
  <c r="O125" i="20"/>
  <c r="AA158" i="20"/>
  <c r="O104" i="20"/>
  <c r="O103" i="20"/>
  <c r="V524" i="7"/>
  <c r="AC13" i="20" s="1"/>
  <c r="AB13" i="20"/>
  <c r="Q71" i="20"/>
  <c r="E81" i="20"/>
  <c r="H81" i="20" s="1"/>
  <c r="K204" i="20"/>
  <c r="L527" i="20"/>
  <c r="O248" i="20"/>
  <c r="O69" i="20"/>
  <c r="J112" i="20"/>
  <c r="P299" i="20"/>
  <c r="P5" i="20"/>
  <c r="Z106" i="20"/>
  <c r="N369" i="20"/>
  <c r="M174" i="20"/>
  <c r="M164" i="20"/>
  <c r="M271" i="20"/>
  <c r="M115" i="20"/>
  <c r="AH67" i="20"/>
  <c r="P56" i="20"/>
  <c r="AH59" i="20"/>
  <c r="AH63" i="20"/>
  <c r="AH117" i="20"/>
  <c r="AH239" i="20"/>
  <c r="AH15" i="20"/>
  <c r="AI424" i="20"/>
  <c r="AI62" i="20"/>
  <c r="O115" i="20"/>
  <c r="AI2" i="20"/>
  <c r="M185" i="20"/>
  <c r="Q13" i="20"/>
  <c r="Q104" i="20"/>
  <c r="Q103" i="20"/>
  <c r="O204" i="20"/>
  <c r="J521" i="20"/>
  <c r="R201" i="20"/>
  <c r="R518" i="20"/>
  <c r="Z119" i="20"/>
  <c r="M248" i="20"/>
  <c r="M69" i="20"/>
  <c r="K193" i="20"/>
  <c r="L56" i="20"/>
  <c r="AH124" i="20"/>
  <c r="AH61" i="20"/>
  <c r="R339" i="20"/>
  <c r="R110" i="20"/>
  <c r="AH405" i="20"/>
  <c r="AH203" i="20"/>
  <c r="AF8" i="40"/>
  <c r="AI216" i="20"/>
  <c r="K133" i="20"/>
  <c r="K162" i="20"/>
  <c r="AB519" i="20"/>
  <c r="AB125" i="20"/>
  <c r="R391" i="7"/>
  <c r="AB71" i="20"/>
  <c r="M204" i="20"/>
  <c r="L201" i="20"/>
  <c r="Q248" i="20"/>
  <c r="Q69" i="20"/>
  <c r="AB193" i="20"/>
  <c r="AH256" i="20"/>
  <c r="AF10" i="40"/>
  <c r="AH153" i="20"/>
  <c r="P360" i="20"/>
  <c r="J339" i="20"/>
  <c r="J110" i="20"/>
  <c r="AH74" i="20"/>
  <c r="Z542" i="20"/>
  <c r="AA416" i="20"/>
  <c r="K424" i="20"/>
  <c r="K62" i="20"/>
  <c r="AI201" i="20"/>
  <c r="P505" i="7"/>
  <c r="J285" i="20" s="1"/>
  <c r="I201" i="20"/>
  <c r="M57" i="20"/>
  <c r="O57" i="20"/>
  <c r="AB204" i="20"/>
  <c r="E46" i="20"/>
  <c r="H46" i="20" s="1"/>
  <c r="P112" i="20"/>
  <c r="K248" i="20"/>
  <c r="K69" i="20"/>
  <c r="J2" i="20"/>
  <c r="AA2" i="20"/>
  <c r="V2" i="20" s="1"/>
  <c r="M193" i="20"/>
  <c r="AH525" i="20"/>
  <c r="AH125" i="20"/>
  <c r="AA369" i="20"/>
  <c r="N360" i="20"/>
  <c r="AA145" i="20"/>
  <c r="J125" i="20"/>
  <c r="AI145" i="20"/>
  <c r="V145" i="20" s="1"/>
  <c r="I71" i="20"/>
  <c r="AC158" i="20"/>
  <c r="M63" i="20"/>
  <c r="P391" i="7"/>
  <c r="Q225" i="20"/>
  <c r="Q201" i="20"/>
  <c r="M123" i="20"/>
  <c r="N201" i="20"/>
  <c r="AB248" i="20"/>
  <c r="AB69" i="20"/>
  <c r="AC112" i="20"/>
  <c r="J360" i="20"/>
  <c r="Z193" i="20"/>
  <c r="O133" i="20"/>
  <c r="O162" i="20"/>
  <c r="AH231" i="20"/>
  <c r="AH161" i="20"/>
  <c r="AH521" i="20"/>
  <c r="AJ521" i="20" s="1"/>
  <c r="AK521" i="20" s="1"/>
  <c r="AI123" i="20"/>
  <c r="Z71" i="20"/>
  <c r="Z107" i="20"/>
  <c r="Q45" i="20"/>
  <c r="K104" i="20"/>
  <c r="K103" i="20"/>
  <c r="P201" i="20"/>
  <c r="L5" i="20"/>
  <c r="AB256" i="20"/>
  <c r="L2" i="20"/>
  <c r="Q193" i="20"/>
  <c r="AH121" i="20"/>
  <c r="E113" i="20"/>
  <c r="H113" i="20" s="1"/>
  <c r="J369" i="20"/>
  <c r="AH261" i="20"/>
  <c r="AH179" i="20"/>
  <c r="O424" i="20"/>
  <c r="O62" i="20"/>
  <c r="I57" i="20"/>
  <c r="Z396" i="20"/>
  <c r="Z166" i="20"/>
  <c r="Z103" i="20"/>
  <c r="Q57" i="20"/>
  <c r="BE468" i="7"/>
  <c r="AY507" i="7"/>
  <c r="AV523" i="7"/>
  <c r="AV536" i="7"/>
  <c r="AU530" i="7"/>
  <c r="P530" i="7"/>
  <c r="P544" i="7"/>
  <c r="J91" i="20" s="1"/>
  <c r="AY541" i="7"/>
  <c r="AU544" i="7"/>
  <c r="S533" i="7"/>
  <c r="P532" i="20" s="1"/>
  <c r="T541" i="7"/>
  <c r="R16" i="20" s="1"/>
  <c r="AW536" i="7"/>
  <c r="S15" i="40"/>
  <c r="O532" i="20"/>
  <c r="Q540" i="20"/>
  <c r="AZ501" i="7"/>
  <c r="BA543" i="7"/>
  <c r="S499" i="7"/>
  <c r="V543" i="7"/>
  <c r="AC47" i="20" s="1"/>
  <c r="BA536" i="7"/>
  <c r="AY536" i="7"/>
  <c r="AZ536" i="7"/>
  <c r="S492" i="7"/>
  <c r="P135" i="20" s="1"/>
  <c r="AB542" i="20"/>
  <c r="P536" i="7"/>
  <c r="AX492" i="7"/>
  <c r="R524" i="7"/>
  <c r="N13" i="20" s="1"/>
  <c r="BA511" i="7"/>
  <c r="AW524" i="7"/>
  <c r="V511" i="7"/>
  <c r="U511" i="7"/>
  <c r="AA251" i="20" s="1"/>
  <c r="AM530" i="7"/>
  <c r="AB510" i="20"/>
  <c r="Z510" i="20"/>
  <c r="AJ530" i="7"/>
  <c r="AK530" i="7" s="1"/>
  <c r="AP530" i="7" s="1"/>
  <c r="AX505" i="7"/>
  <c r="R493" i="7"/>
  <c r="S503" i="7"/>
  <c r="AZ511" i="7"/>
  <c r="AY544" i="7"/>
  <c r="T544" i="7"/>
  <c r="R91" i="20" s="1"/>
  <c r="Q543" i="20"/>
  <c r="Q410" i="20"/>
  <c r="BA523" i="7"/>
  <c r="BA470" i="6"/>
  <c r="G470" i="7" s="1"/>
  <c r="M242" i="20" s="1"/>
  <c r="BB470" i="6"/>
  <c r="H470" i="7" s="1"/>
  <c r="O242" i="20" s="1"/>
  <c r="AY470" i="6"/>
  <c r="E470" i="7" s="1"/>
  <c r="BC470" i="6"/>
  <c r="I470" i="7" s="1"/>
  <c r="Q242" i="20" s="1"/>
  <c r="S536" i="7"/>
  <c r="AV505" i="7"/>
  <c r="AX541" i="7"/>
  <c r="AV514" i="7"/>
  <c r="S541" i="7"/>
  <c r="P16" i="20" s="1"/>
  <c r="M5" i="40"/>
  <c r="AZ523" i="7"/>
  <c r="AW505" i="7"/>
  <c r="K513" i="20"/>
  <c r="AZ505" i="7"/>
  <c r="BD505" i="7"/>
  <c r="AX529" i="7"/>
  <c r="Q514" i="7"/>
  <c r="M512" i="20"/>
  <c r="S529" i="7"/>
  <c r="P528" i="20" s="1"/>
  <c r="AU505" i="7"/>
  <c r="AY505" i="7"/>
  <c r="AY523" i="7"/>
  <c r="O528" i="20"/>
  <c r="AU523" i="7"/>
  <c r="BA505" i="7"/>
  <c r="R512" i="7"/>
  <c r="N511" i="20" s="1"/>
  <c r="AW523" i="7"/>
  <c r="AM513" i="7"/>
  <c r="AW513" i="7"/>
  <c r="R513" i="7"/>
  <c r="N521" i="20" s="1"/>
  <c r="M511" i="20"/>
  <c r="AJ513" i="7"/>
  <c r="AK513" i="7" s="1"/>
  <c r="BA521" i="7"/>
  <c r="AX419" i="7"/>
  <c r="AV533" i="7"/>
  <c r="AW500" i="7"/>
  <c r="AW503" i="7"/>
  <c r="AW397" i="7"/>
  <c r="AX523" i="7"/>
  <c r="S5" i="40"/>
  <c r="AJ512" i="7"/>
  <c r="AK512" i="7" s="1"/>
  <c r="AP512" i="7" s="1"/>
  <c r="BA533" i="7"/>
  <c r="AY420" i="7"/>
  <c r="AZ533" i="7"/>
  <c r="V499" i="7"/>
  <c r="AY533" i="7"/>
  <c r="O522" i="20"/>
  <c r="BA506" i="7"/>
  <c r="BA391" i="7"/>
  <c r="BD507" i="7"/>
  <c r="AY512" i="7"/>
  <c r="S504" i="7"/>
  <c r="AV497" i="7"/>
  <c r="AX504" i="7"/>
  <c r="AW533" i="7"/>
  <c r="BE470" i="7"/>
  <c r="AM494" i="7"/>
  <c r="BE470" i="6"/>
  <c r="K470" i="7" s="1"/>
  <c r="AB146" i="20" s="1"/>
  <c r="AJ494" i="7"/>
  <c r="AK494" i="7" s="1"/>
  <c r="AP494" i="7" s="1"/>
  <c r="S523" i="7"/>
  <c r="P84" i="20" s="1"/>
  <c r="BE444" i="6"/>
  <c r="K444" i="7" s="1"/>
  <c r="AB296" i="20" s="1"/>
  <c r="AX533" i="7"/>
  <c r="AU533" i="7"/>
  <c r="AV504" i="7"/>
  <c r="Q511" i="20"/>
  <c r="Q504" i="7"/>
  <c r="Y382" i="7"/>
  <c r="Q419" i="20"/>
  <c r="U493" i="7"/>
  <c r="T512" i="7"/>
  <c r="R511" i="20" s="1"/>
  <c r="Q499" i="7"/>
  <c r="BA524" i="7"/>
  <c r="AY514" i="7"/>
  <c r="T514" i="7"/>
  <c r="R72" i="20" s="1"/>
  <c r="AZ470" i="6"/>
  <c r="F470" i="7" s="1"/>
  <c r="K242" i="20" s="1"/>
  <c r="AH17" i="20"/>
  <c r="AJ17" i="20" s="1"/>
  <c r="AK17" i="20" s="1"/>
  <c r="AM541" i="7"/>
  <c r="BD541" i="7"/>
  <c r="AJ541" i="7"/>
  <c r="AK541" i="7" s="1"/>
  <c r="BD503" i="7"/>
  <c r="S511" i="7"/>
  <c r="P251" i="20" s="1"/>
  <c r="AV512" i="7"/>
  <c r="BA500" i="7"/>
  <c r="AZ463" i="6"/>
  <c r="F463" i="7" s="1"/>
  <c r="K21" i="20" s="1"/>
  <c r="BD533" i="7"/>
  <c r="AX540" i="7"/>
  <c r="AX511" i="7"/>
  <c r="BA512" i="7"/>
  <c r="AU507" i="7"/>
  <c r="AW507" i="7"/>
  <c r="R514" i="7"/>
  <c r="AZ503" i="7"/>
  <c r="Y533" i="7"/>
  <c r="AI532" i="20" s="1"/>
  <c r="O510" i="20"/>
  <c r="V512" i="7"/>
  <c r="AC511" i="20" s="1"/>
  <c r="AJ507" i="7"/>
  <c r="AK507" i="7" s="1"/>
  <c r="AP507" i="7" s="1"/>
  <c r="AQ507" i="7" s="1"/>
  <c r="S521" i="7"/>
  <c r="AU492" i="7"/>
  <c r="AW514" i="7"/>
  <c r="U503" i="7"/>
  <c r="AX503" i="7"/>
  <c r="AW512" i="7"/>
  <c r="AZ506" i="7"/>
  <c r="AH532" i="20"/>
  <c r="AB511" i="20"/>
  <c r="AV507" i="7"/>
  <c r="AZ540" i="7"/>
  <c r="AM507" i="7"/>
  <c r="T540" i="7"/>
  <c r="R83" i="20" s="1"/>
  <c r="AU503" i="7"/>
  <c r="AZ507" i="7"/>
  <c r="M513" i="20"/>
  <c r="BA507" i="7"/>
  <c r="AB390" i="20"/>
  <c r="V391" i="7"/>
  <c r="AU512" i="7"/>
  <c r="AH506" i="20"/>
  <c r="I511" i="20"/>
  <c r="AV503" i="7"/>
  <c r="T496" i="7"/>
  <c r="Z532" i="20"/>
  <c r="AM505" i="7"/>
  <c r="I520" i="20"/>
  <c r="I538" i="20"/>
  <c r="AV500" i="7"/>
  <c r="U533" i="7"/>
  <c r="AA532" i="20" s="1"/>
  <c r="AJ505" i="7"/>
  <c r="AK505" i="7" s="1"/>
  <c r="AP505" i="7" s="1"/>
  <c r="AY500" i="7"/>
  <c r="P545" i="7"/>
  <c r="BA503" i="7"/>
  <c r="R540" i="7"/>
  <c r="AW511" i="7"/>
  <c r="AX507" i="7"/>
  <c r="T524" i="7"/>
  <c r="R13" i="20" s="1"/>
  <c r="AU539" i="7"/>
  <c r="S542" i="7"/>
  <c r="P541" i="20" s="1"/>
  <c r="V520" i="7"/>
  <c r="AC27" i="20" s="1"/>
  <c r="R511" i="7"/>
  <c r="N251" i="20" s="1"/>
  <c r="AY524" i="7"/>
  <c r="P501" i="7"/>
  <c r="BD512" i="7"/>
  <c r="AW391" i="7"/>
  <c r="O5" i="40"/>
  <c r="AW506" i="7"/>
  <c r="AZ492" i="7"/>
  <c r="AX542" i="7"/>
  <c r="M510" i="20"/>
  <c r="AU543" i="7"/>
  <c r="AX500" i="7"/>
  <c r="AU501" i="7"/>
  <c r="AY540" i="7"/>
  <c r="R506" i="7"/>
  <c r="Z491" i="20"/>
  <c r="O541" i="20"/>
  <c r="AZ512" i="7"/>
  <c r="P543" i="7"/>
  <c r="J47" i="20" s="1"/>
  <c r="P529" i="7"/>
  <c r="J528" i="20" s="1"/>
  <c r="AU529" i="7"/>
  <c r="AM512" i="7"/>
  <c r="AU508" i="7"/>
  <c r="AM511" i="7"/>
  <c r="AV540" i="7"/>
  <c r="P497" i="7"/>
  <c r="T521" i="7"/>
  <c r="Q497" i="7"/>
  <c r="AY504" i="7"/>
  <c r="AZ391" i="7"/>
  <c r="BA418" i="7"/>
  <c r="AJ511" i="7"/>
  <c r="AK511" i="7" s="1"/>
  <c r="AP511" i="7" s="1"/>
  <c r="E221" i="20" s="1"/>
  <c r="H221" i="20" s="1"/>
  <c r="T504" i="7"/>
  <c r="Q425" i="7"/>
  <c r="L299" i="20" s="1"/>
  <c r="AU520" i="7"/>
  <c r="AY497" i="7"/>
  <c r="T497" i="7"/>
  <c r="AJ544" i="7"/>
  <c r="AK544" i="7" s="1"/>
  <c r="BD544" i="7"/>
  <c r="BA468" i="6"/>
  <c r="G468" i="7" s="1"/>
  <c r="M467" i="20" s="1"/>
  <c r="AY468" i="6"/>
  <c r="E468" i="7" s="1"/>
  <c r="AZ418" i="7"/>
  <c r="BD418" i="7"/>
  <c r="BB468" i="6"/>
  <c r="H468" i="7" s="1"/>
  <c r="O37" i="20" s="1"/>
  <c r="AZ500" i="7"/>
  <c r="AV418" i="7"/>
  <c r="U500" i="7"/>
  <c r="AA334" i="20" s="1"/>
  <c r="AW418" i="7"/>
  <c r="AM544" i="7"/>
  <c r="R502" i="7"/>
  <c r="N273" i="20" s="1"/>
  <c r="AW502" i="7"/>
  <c r="BD470" i="6"/>
  <c r="J470" i="7" s="1"/>
  <c r="BA501" i="7"/>
  <c r="T493" i="7"/>
  <c r="AM503" i="7"/>
  <c r="Z519" i="20"/>
  <c r="BC444" i="6"/>
  <c r="I444" i="7" s="1"/>
  <c r="BA444" i="6"/>
  <c r="G444" i="7" s="1"/>
  <c r="M296" i="20" s="1"/>
  <c r="AY501" i="7"/>
  <c r="AZ444" i="6"/>
  <c r="F444" i="7" s="1"/>
  <c r="AM533" i="7"/>
  <c r="AJ533" i="7"/>
  <c r="AK533" i="7" s="1"/>
  <c r="AP533" i="7" s="1"/>
  <c r="T501" i="7"/>
  <c r="BB444" i="6"/>
  <c r="H444" i="7" s="1"/>
  <c r="O296" i="20" s="1"/>
  <c r="V501" i="7"/>
  <c r="BA529" i="7"/>
  <c r="AB528" i="20"/>
  <c r="V529" i="7"/>
  <c r="AC528" i="20" s="1"/>
  <c r="P504" i="7"/>
  <c r="BE444" i="7"/>
  <c r="AU504" i="7"/>
  <c r="BD444" i="6"/>
  <c r="J444" i="7" s="1"/>
  <c r="T503" i="7"/>
  <c r="AB417" i="20"/>
  <c r="AY503" i="7"/>
  <c r="T533" i="7"/>
  <c r="R532" i="20" s="1"/>
  <c r="AJ503" i="7"/>
  <c r="AK503" i="7" s="1"/>
  <c r="AP503" i="7" s="1"/>
  <c r="AJ531" i="7"/>
  <c r="AK531" i="7" s="1"/>
  <c r="AP531" i="7" s="1"/>
  <c r="V418" i="7"/>
  <c r="AY493" i="7"/>
  <c r="Q532" i="20"/>
  <c r="AM531" i="7"/>
  <c r="AY444" i="6"/>
  <c r="E444" i="7" s="1"/>
  <c r="I296" i="20" s="1"/>
  <c r="S420" i="7"/>
  <c r="P419" i="20" s="1"/>
  <c r="AJ274" i="20"/>
  <c r="AK274" i="20" s="1"/>
  <c r="AY485" i="6"/>
  <c r="E485" i="7" s="1"/>
  <c r="AX499" i="7"/>
  <c r="AX536" i="7"/>
  <c r="AJ514" i="7"/>
  <c r="AK514" i="7" s="1"/>
  <c r="AP514" i="7" s="1"/>
  <c r="AX501" i="7"/>
  <c r="AV508" i="7"/>
  <c r="AY463" i="6"/>
  <c r="E463" i="7" s="1"/>
  <c r="I534" i="20" s="1"/>
  <c r="O535" i="20"/>
  <c r="AM514" i="7"/>
  <c r="S501" i="7"/>
  <c r="BE463" i="7"/>
  <c r="BD463" i="6"/>
  <c r="J463" i="7" s="1"/>
  <c r="AD5" i="40"/>
  <c r="W5" i="40" s="1"/>
  <c r="BB463" i="6"/>
  <c r="H463" i="7" s="1"/>
  <c r="O534" i="20" s="1"/>
  <c r="Q420" i="7"/>
  <c r="L419" i="20" s="1"/>
  <c r="BA514" i="7"/>
  <c r="V514" i="7"/>
  <c r="AW543" i="7"/>
  <c r="R543" i="7"/>
  <c r="N47" i="20" s="1"/>
  <c r="Q508" i="7"/>
  <c r="L367" i="20" s="1"/>
  <c r="M542" i="20"/>
  <c r="AB513" i="20"/>
  <c r="AM508" i="7"/>
  <c r="AU500" i="7"/>
  <c r="AX420" i="7"/>
  <c r="BC463" i="6"/>
  <c r="I463" i="7" s="1"/>
  <c r="Q534" i="20" s="1"/>
  <c r="BE463" i="6"/>
  <c r="K463" i="7" s="1"/>
  <c r="AB534" i="20" s="1"/>
  <c r="T391" i="7"/>
  <c r="AY391" i="7"/>
  <c r="AW420" i="7"/>
  <c r="AV420" i="7"/>
  <c r="AZ420" i="7"/>
  <c r="BA420" i="7"/>
  <c r="T418" i="7"/>
  <c r="AU391" i="7"/>
  <c r="BD391" i="7"/>
  <c r="V420" i="7"/>
  <c r="AC419" i="20" s="1"/>
  <c r="AJ144" i="20"/>
  <c r="AK144" i="20" s="1"/>
  <c r="R420" i="7"/>
  <c r="N419" i="20" s="1"/>
  <c r="AJ245" i="20"/>
  <c r="AK245" i="20" s="1"/>
  <c r="P420" i="7"/>
  <c r="J419" i="20" s="1"/>
  <c r="AH54" i="20"/>
  <c r="AJ54" i="20" s="1"/>
  <c r="AK54" i="20" s="1"/>
  <c r="Y503" i="7"/>
  <c r="AH502" i="20"/>
  <c r="AU420" i="7"/>
  <c r="AX496" i="7"/>
  <c r="AZ520" i="7"/>
  <c r="AW540" i="7"/>
  <c r="AW545" i="7"/>
  <c r="O542" i="20"/>
  <c r="AU496" i="7"/>
  <c r="AX502" i="7"/>
  <c r="AV545" i="7"/>
  <c r="AW496" i="7"/>
  <c r="AX543" i="7"/>
  <c r="P496" i="7"/>
  <c r="Q542" i="20"/>
  <c r="S543" i="7"/>
  <c r="P47" i="20" s="1"/>
  <c r="S502" i="7"/>
  <c r="P273" i="20" s="1"/>
  <c r="AY543" i="7"/>
  <c r="AX506" i="7"/>
  <c r="AZ545" i="7"/>
  <c r="BD496" i="7"/>
  <c r="AU545" i="7"/>
  <c r="AY496" i="7"/>
  <c r="AV501" i="7"/>
  <c r="T543" i="7"/>
  <c r="R47" i="20" s="1"/>
  <c r="V492" i="7"/>
  <c r="AC135" i="20" s="1"/>
  <c r="BA520" i="7"/>
  <c r="Q501" i="7"/>
  <c r="BA492" i="7"/>
  <c r="Q506" i="7"/>
  <c r="AX520" i="7"/>
  <c r="AJ517" i="7"/>
  <c r="AK517" i="7" s="1"/>
  <c r="AP517" i="7" s="1"/>
  <c r="P502" i="7"/>
  <c r="J273" i="20" s="1"/>
  <c r="S506" i="7"/>
  <c r="P192" i="20" s="1"/>
  <c r="AU502" i="7"/>
  <c r="O519" i="20"/>
  <c r="AV506" i="7"/>
  <c r="Q496" i="7"/>
  <c r="AV529" i="7"/>
  <c r="Q542" i="7"/>
  <c r="L541" i="20" s="1"/>
  <c r="AV496" i="7"/>
  <c r="V506" i="7"/>
  <c r="Q529" i="7"/>
  <c r="L528" i="20" s="1"/>
  <c r="AV542" i="7"/>
  <c r="T492" i="7"/>
  <c r="R135" i="20" s="1"/>
  <c r="K528" i="20"/>
  <c r="K541" i="20"/>
  <c r="AY492" i="7"/>
  <c r="AY520" i="7"/>
  <c r="U521" i="7"/>
  <c r="T520" i="7"/>
  <c r="R27" i="20" s="1"/>
  <c r="AY545" i="7"/>
  <c r="AJ519" i="7"/>
  <c r="AK519" i="7" s="1"/>
  <c r="AP519" i="7" s="1"/>
  <c r="E31" i="20" s="1"/>
  <c r="H31" i="20" s="1"/>
  <c r="AM519" i="7"/>
  <c r="Y497" i="7"/>
  <c r="AH496" i="20"/>
  <c r="AV493" i="7"/>
  <c r="BD497" i="7"/>
  <c r="Q493" i="7"/>
  <c r="AU506" i="7"/>
  <c r="P506" i="7"/>
  <c r="BD436" i="6"/>
  <c r="J436" i="7" s="1"/>
  <c r="AV520" i="7"/>
  <c r="BA499" i="7"/>
  <c r="AU521" i="7"/>
  <c r="AJ235" i="20"/>
  <c r="AK235" i="20" s="1"/>
  <c r="AX425" i="7"/>
  <c r="AJ216" i="20"/>
  <c r="AK216" i="20" s="1"/>
  <c r="AJ545" i="7"/>
  <c r="AK545" i="7" s="1"/>
  <c r="AP545" i="7" s="1"/>
  <c r="E226" i="20" s="1"/>
  <c r="H226" i="20" s="1"/>
  <c r="BB477" i="6"/>
  <c r="H477" i="7" s="1"/>
  <c r="O231" i="20" s="1"/>
  <c r="AZ477" i="6"/>
  <c r="F477" i="7" s="1"/>
  <c r="K218" i="20" s="1"/>
  <c r="R497" i="7"/>
  <c r="AM545" i="7"/>
  <c r="BC440" i="6"/>
  <c r="I440" i="7" s="1"/>
  <c r="Q79" i="20" s="1"/>
  <c r="AY490" i="6"/>
  <c r="E490" i="7" s="1"/>
  <c r="BD500" i="7"/>
  <c r="AW497" i="7"/>
  <c r="AZ440" i="6"/>
  <c r="F440" i="7" s="1"/>
  <c r="K79" i="20" s="1"/>
  <c r="BB466" i="6"/>
  <c r="H466" i="7" s="1"/>
  <c r="AJ97" i="20"/>
  <c r="AK97" i="20" s="1"/>
  <c r="BA477" i="6"/>
  <c r="G477" i="7" s="1"/>
  <c r="M231" i="20" s="1"/>
  <c r="AZ543" i="7"/>
  <c r="BE466" i="6"/>
  <c r="K466" i="7" s="1"/>
  <c r="AB225" i="20" s="1"/>
  <c r="BE440" i="7"/>
  <c r="BD477" i="6"/>
  <c r="J477" i="7" s="1"/>
  <c r="I417" i="20"/>
  <c r="AZ419" i="7"/>
  <c r="U543" i="7"/>
  <c r="AA47" i="20" s="1"/>
  <c r="BC490" i="6"/>
  <c r="I490" i="7" s="1"/>
  <c r="M520" i="20"/>
  <c r="AY440" i="6"/>
  <c r="E440" i="7" s="1"/>
  <c r="I79" i="20" s="1"/>
  <c r="BC477" i="6"/>
  <c r="I477" i="7" s="1"/>
  <c r="Q231" i="20" s="1"/>
  <c r="AU418" i="7"/>
  <c r="BA490" i="6"/>
  <c r="G490" i="7" s="1"/>
  <c r="BE490" i="7"/>
  <c r="BD490" i="7" s="1"/>
  <c r="BA545" i="7"/>
  <c r="AX545" i="7"/>
  <c r="S497" i="7"/>
  <c r="AY477" i="6"/>
  <c r="E477" i="7" s="1"/>
  <c r="I218" i="20" s="1"/>
  <c r="BE440" i="6"/>
  <c r="K440" i="7" s="1"/>
  <c r="V545" i="7"/>
  <c r="BE466" i="7"/>
  <c r="AM493" i="7"/>
  <c r="Q502" i="7"/>
  <c r="L273" i="20" s="1"/>
  <c r="BA440" i="6"/>
  <c r="G440" i="7" s="1"/>
  <c r="BE477" i="7"/>
  <c r="BD477" i="7" s="1"/>
  <c r="AV502" i="7"/>
  <c r="BD490" i="6"/>
  <c r="J490" i="7" s="1"/>
  <c r="K501" i="20"/>
  <c r="T545" i="7"/>
  <c r="BE477" i="6"/>
  <c r="K477" i="7" s="1"/>
  <c r="AB218" i="20" s="1"/>
  <c r="BE490" i="6"/>
  <c r="K490" i="7" s="1"/>
  <c r="BA466" i="6"/>
  <c r="G466" i="7" s="1"/>
  <c r="M225" i="20" s="1"/>
  <c r="AZ466" i="6"/>
  <c r="F466" i="7" s="1"/>
  <c r="K225" i="20" s="1"/>
  <c r="Q100" i="20"/>
  <c r="AY449" i="7"/>
  <c r="AW492" i="7"/>
  <c r="BE488" i="7"/>
  <c r="M417" i="20"/>
  <c r="AZ449" i="6"/>
  <c r="F449" i="7" s="1"/>
  <c r="K131" i="20" s="1"/>
  <c r="BE491" i="6"/>
  <c r="K491" i="7" s="1"/>
  <c r="BB491" i="6"/>
  <c r="H491" i="7" s="1"/>
  <c r="O152" i="20" s="1"/>
  <c r="AZ425" i="7"/>
  <c r="AY491" i="6"/>
  <c r="E491" i="7" s="1"/>
  <c r="I152" i="20" s="1"/>
  <c r="K519" i="20"/>
  <c r="M528" i="20"/>
  <c r="AJ542" i="7"/>
  <c r="AK542" i="7" s="1"/>
  <c r="AP542" i="7" s="1"/>
  <c r="BA491" i="6"/>
  <c r="G491" i="7" s="1"/>
  <c r="M152" i="20" s="1"/>
  <c r="BE456" i="6"/>
  <c r="K456" i="7" s="1"/>
  <c r="AB182" i="20" s="1"/>
  <c r="K417" i="20"/>
  <c r="AY418" i="7"/>
  <c r="AY488" i="6"/>
  <c r="E488" i="7" s="1"/>
  <c r="I287" i="20" s="1"/>
  <c r="AW521" i="7"/>
  <c r="AZ521" i="7"/>
  <c r="AY456" i="6"/>
  <c r="E456" i="7" s="1"/>
  <c r="I182" i="20" s="1"/>
  <c r="BE456" i="7"/>
  <c r="BB456" i="6"/>
  <c r="H456" i="7" s="1"/>
  <c r="O182" i="20" s="1"/>
  <c r="AZ488" i="6"/>
  <c r="F488" i="7" s="1"/>
  <c r="K287" i="20" s="1"/>
  <c r="R418" i="7"/>
  <c r="BA488" i="6"/>
  <c r="G488" i="7" s="1"/>
  <c r="M287" i="20" s="1"/>
  <c r="AY499" i="7"/>
  <c r="AW520" i="7"/>
  <c r="AW499" i="7"/>
  <c r="BA496" i="7"/>
  <c r="R419" i="7"/>
  <c r="AW419" i="7"/>
  <c r="AM542" i="7"/>
  <c r="R520" i="7"/>
  <c r="AY521" i="7"/>
  <c r="U497" i="7"/>
  <c r="AV521" i="7"/>
  <c r="BA449" i="6"/>
  <c r="G449" i="7" s="1"/>
  <c r="M131" i="20" s="1"/>
  <c r="BD425" i="7"/>
  <c r="R529" i="7"/>
  <c r="N528" i="20" s="1"/>
  <c r="AZ497" i="7"/>
  <c r="BD456" i="6"/>
  <c r="J456" i="7" s="1"/>
  <c r="BD449" i="6"/>
  <c r="J449" i="7" s="1"/>
  <c r="BA456" i="6"/>
  <c r="G456" i="7" s="1"/>
  <c r="BC488" i="6"/>
  <c r="I488" i="7" s="1"/>
  <c r="Q287" i="20" s="1"/>
  <c r="AQ369" i="7"/>
  <c r="AV499" i="7"/>
  <c r="AM495" i="7"/>
  <c r="AX521" i="7"/>
  <c r="AU499" i="7"/>
  <c r="AY449" i="6"/>
  <c r="E449" i="7" s="1"/>
  <c r="I44" i="20" s="1"/>
  <c r="AZ499" i="7"/>
  <c r="AX497" i="7"/>
  <c r="AZ456" i="6"/>
  <c r="F456" i="7" s="1"/>
  <c r="K182" i="20" s="1"/>
  <c r="AV425" i="7"/>
  <c r="Z417" i="20"/>
  <c r="Q417" i="20"/>
  <c r="BC491" i="6"/>
  <c r="I491" i="7" s="1"/>
  <c r="AM496" i="7"/>
  <c r="BD491" i="6"/>
  <c r="J491" i="7" s="1"/>
  <c r="BD488" i="6"/>
  <c r="J488" i="7" s="1"/>
  <c r="AL369" i="7"/>
  <c r="BE449" i="6"/>
  <c r="K449" i="7" s="1"/>
  <c r="AB131" i="20" s="1"/>
  <c r="BD419" i="7"/>
  <c r="BC456" i="6"/>
  <c r="I456" i="7" s="1"/>
  <c r="Q182" i="20" s="1"/>
  <c r="BE491" i="7"/>
  <c r="BE488" i="6"/>
  <c r="K488" i="7" s="1"/>
  <c r="AB287" i="20" s="1"/>
  <c r="BA542" i="7"/>
  <c r="AB541" i="20"/>
  <c r="AH541" i="20"/>
  <c r="Y542" i="7"/>
  <c r="AI541" i="20" s="1"/>
  <c r="V542" i="7"/>
  <c r="AC541" i="20" s="1"/>
  <c r="BB488" i="6"/>
  <c r="H488" i="7" s="1"/>
  <c r="O287" i="20" s="1"/>
  <c r="BD542" i="7"/>
  <c r="AJ138" i="20"/>
  <c r="AK138" i="20" s="1"/>
  <c r="S480" i="7"/>
  <c r="BD484" i="6"/>
  <c r="J484" i="7" s="1"/>
  <c r="AZ411" i="7"/>
  <c r="AJ18" i="20"/>
  <c r="AK18" i="20" s="1"/>
  <c r="AY484" i="6"/>
  <c r="E484" i="7" s="1"/>
  <c r="I229" i="20" s="1"/>
  <c r="BA484" i="6"/>
  <c r="G484" i="7" s="1"/>
  <c r="M229" i="20" s="1"/>
  <c r="BB484" i="6"/>
  <c r="H484" i="7" s="1"/>
  <c r="O229" i="20" s="1"/>
  <c r="BC468" i="6"/>
  <c r="I468" i="7" s="1"/>
  <c r="Q37" i="20" s="1"/>
  <c r="AZ484" i="6"/>
  <c r="F484" i="7" s="1"/>
  <c r="BE484" i="6"/>
  <c r="K484" i="7" s="1"/>
  <c r="AB229" i="20" s="1"/>
  <c r="BC484" i="6"/>
  <c r="I484" i="7" s="1"/>
  <c r="Q229" i="20" s="1"/>
  <c r="S407" i="7"/>
  <c r="P244" i="20" s="1"/>
  <c r="BE484" i="7"/>
  <c r="BD468" i="6"/>
  <c r="J468" i="7" s="1"/>
  <c r="BB461" i="6"/>
  <c r="H461" i="7" s="1"/>
  <c r="O65" i="20" s="1"/>
  <c r="AQ332" i="7"/>
  <c r="AR332" i="7" s="1"/>
  <c r="AL332" i="7"/>
  <c r="BE465" i="7"/>
  <c r="Q419" i="7"/>
  <c r="AV419" i="7"/>
  <c r="V419" i="7"/>
  <c r="BA419" i="7"/>
  <c r="Q418" i="7"/>
  <c r="T419" i="7"/>
  <c r="AY419" i="7"/>
  <c r="Q271" i="20"/>
  <c r="T407" i="7"/>
  <c r="R244" i="20" s="1"/>
  <c r="AY461" i="6"/>
  <c r="E461" i="7" s="1"/>
  <c r="BB459" i="6"/>
  <c r="H459" i="7" s="1"/>
  <c r="O167" i="20" s="1"/>
  <c r="AJ169" i="20"/>
  <c r="AK169" i="20" s="1"/>
  <c r="AJ159" i="20"/>
  <c r="AK159" i="20" s="1"/>
  <c r="AJ213" i="20"/>
  <c r="AK213" i="20" s="1"/>
  <c r="AJ139" i="20"/>
  <c r="AK139" i="20" s="1"/>
  <c r="AJ108" i="20"/>
  <c r="AK108" i="20" s="1"/>
  <c r="AZ397" i="7"/>
  <c r="U397" i="7"/>
  <c r="AA202" i="20" s="1"/>
  <c r="S377" i="7"/>
  <c r="Z376" i="20"/>
  <c r="U377" i="7"/>
  <c r="T377" i="7"/>
  <c r="Q376" i="20"/>
  <c r="Q397" i="7"/>
  <c r="L202" i="20" s="1"/>
  <c r="AV397" i="7"/>
  <c r="AB396" i="20"/>
  <c r="BA397" i="7"/>
  <c r="V397" i="7"/>
  <c r="AC202" i="20" s="1"/>
  <c r="AU397" i="7"/>
  <c r="P397" i="7"/>
  <c r="J189" i="20" s="1"/>
  <c r="I396" i="20"/>
  <c r="T397" i="7"/>
  <c r="R202" i="20" s="1"/>
  <c r="AY397" i="7"/>
  <c r="K396" i="20"/>
  <c r="Q396" i="20"/>
  <c r="BB439" i="6"/>
  <c r="H439" i="7" s="1"/>
  <c r="O297" i="20" s="1"/>
  <c r="BE445" i="6"/>
  <c r="K445" i="7" s="1"/>
  <c r="AY439" i="6"/>
  <c r="E439" i="7" s="1"/>
  <c r="I297" i="20" s="1"/>
  <c r="BB445" i="6"/>
  <c r="H445" i="7" s="1"/>
  <c r="AJ173" i="20"/>
  <c r="AK173" i="20" s="1"/>
  <c r="AJ96" i="20"/>
  <c r="AK96" i="20" s="1"/>
  <c r="AQ345" i="7"/>
  <c r="W22" i="18"/>
  <c r="R417" i="7"/>
  <c r="N416" i="20" s="1"/>
  <c r="AY483" i="6"/>
  <c r="E483" i="7" s="1"/>
  <c r="AK220" i="7"/>
  <c r="AP220" i="7" s="1"/>
  <c r="AQ220" i="7" s="1"/>
  <c r="AR220" i="7" s="1"/>
  <c r="AL220" i="7"/>
  <c r="AR246" i="7"/>
  <c r="I219" i="20"/>
  <c r="I234" i="20"/>
  <c r="Z255" i="20"/>
  <c r="I349" i="20"/>
  <c r="I276" i="20"/>
  <c r="I390" i="20"/>
  <c r="I372" i="20"/>
  <c r="I200" i="20"/>
  <c r="Z362" i="20"/>
  <c r="I320" i="20"/>
  <c r="Z219" i="20"/>
  <c r="Z271" i="20"/>
  <c r="Z43" i="20"/>
  <c r="Z234" i="20"/>
  <c r="I19" i="20"/>
  <c r="AK362" i="7"/>
  <c r="AP362" i="7" s="1"/>
  <c r="Z326" i="20"/>
  <c r="Z200" i="20"/>
  <c r="I89" i="20"/>
  <c r="Z231" i="20"/>
  <c r="BD445" i="6"/>
  <c r="J445" i="7" s="1"/>
  <c r="I231" i="20"/>
  <c r="I151" i="20"/>
  <c r="I326" i="20"/>
  <c r="Z349" i="20"/>
  <c r="Z89" i="20"/>
  <c r="AK331" i="7"/>
  <c r="AP331" i="7" s="1"/>
  <c r="Z248" i="20"/>
  <c r="AP346" i="7"/>
  <c r="AQ346" i="7" s="1"/>
  <c r="Z73" i="20"/>
  <c r="Z382" i="20"/>
  <c r="AK518" i="7"/>
  <c r="AP518" i="7" s="1"/>
  <c r="Z372" i="20"/>
  <c r="I248" i="20"/>
  <c r="Z276" i="20"/>
  <c r="I78" i="20"/>
  <c r="AK343" i="7"/>
  <c r="AP343" i="7" s="1"/>
  <c r="AP522" i="7"/>
  <c r="E521" i="20" s="1"/>
  <c r="H521" i="20" s="1"/>
  <c r="Z100" i="20"/>
  <c r="I98" i="20"/>
  <c r="I282" i="20"/>
  <c r="AK359" i="7"/>
  <c r="AP359" i="7" s="1"/>
  <c r="AQ359" i="7" s="1"/>
  <c r="AP288" i="7"/>
  <c r="I73" i="20"/>
  <c r="I382" i="20"/>
  <c r="AK319" i="7"/>
  <c r="AP319" i="7" s="1"/>
  <c r="Z19" i="20"/>
  <c r="AK308" i="7"/>
  <c r="AP308" i="7" s="1"/>
  <c r="AK374" i="7"/>
  <c r="AP374" i="7" s="1"/>
  <c r="AP372" i="7"/>
  <c r="AQ372" i="7" s="1"/>
  <c r="Z168" i="20"/>
  <c r="Z390" i="20"/>
  <c r="BC439" i="6"/>
  <c r="I439" i="7" s="1"/>
  <c r="Q297" i="20" s="1"/>
  <c r="I255" i="20"/>
  <c r="Z282" i="20"/>
  <c r="I191" i="20"/>
  <c r="I43" i="20"/>
  <c r="U411" i="7"/>
  <c r="AA410" i="20" s="1"/>
  <c r="AB424" i="20"/>
  <c r="V425" i="7"/>
  <c r="AC299" i="20" s="1"/>
  <c r="BA425" i="7"/>
  <c r="AK538" i="7"/>
  <c r="AP538" i="7" s="1"/>
  <c r="AW417" i="7"/>
  <c r="I359" i="20"/>
  <c r="AJ359" i="20" s="1"/>
  <c r="AK359" i="20" s="1"/>
  <c r="Z424" i="20"/>
  <c r="U425" i="7"/>
  <c r="AA299" i="20" s="1"/>
  <c r="AJ418" i="7"/>
  <c r="I362" i="20"/>
  <c r="BD465" i="6"/>
  <c r="J465" i="7" s="1"/>
  <c r="BE459" i="6"/>
  <c r="K459" i="7" s="1"/>
  <c r="AB167" i="20" s="1"/>
  <c r="Z191" i="20"/>
  <c r="P411" i="7"/>
  <c r="J410" i="20" s="1"/>
  <c r="AK344" i="7"/>
  <c r="AP344" i="7" s="1"/>
  <c r="BE461" i="6"/>
  <c r="K461" i="7" s="1"/>
  <c r="AB64" i="20" s="1"/>
  <c r="BD461" i="6"/>
  <c r="J461" i="7" s="1"/>
  <c r="I410" i="20"/>
  <c r="BA461" i="6"/>
  <c r="G461" i="7" s="1"/>
  <c r="BE439" i="6"/>
  <c r="K439" i="7" s="1"/>
  <c r="AB297" i="20" s="1"/>
  <c r="BD439" i="6"/>
  <c r="J439" i="7" s="1"/>
  <c r="BA439" i="6"/>
  <c r="G439" i="7" s="1"/>
  <c r="M297" i="20" s="1"/>
  <c r="BC465" i="6"/>
  <c r="I465" i="7" s="1"/>
  <c r="AC20" i="20"/>
  <c r="M20" i="20"/>
  <c r="R20" i="20"/>
  <c r="AA20" i="20"/>
  <c r="AF13" i="40"/>
  <c r="AH13" i="40" s="1"/>
  <c r="AI13" i="40" s="1"/>
  <c r="AH20" i="20"/>
  <c r="N20" i="20"/>
  <c r="I20" i="20"/>
  <c r="AJ2" i="20"/>
  <c r="AK2" i="20" s="1"/>
  <c r="AB20" i="20"/>
  <c r="J20" i="20"/>
  <c r="E14" i="20"/>
  <c r="H14" i="20" s="1"/>
  <c r="AV382" i="7"/>
  <c r="Z20" i="20"/>
  <c r="P367" i="20"/>
  <c r="AH22" i="20"/>
  <c r="AH23" i="20"/>
  <c r="Q20" i="20"/>
  <c r="AJ10" i="20"/>
  <c r="AK10" i="20" s="1"/>
  <c r="G4" i="20"/>
  <c r="L20" i="20"/>
  <c r="O20" i="20"/>
  <c r="AU497" i="7"/>
  <c r="AM391" i="7"/>
  <c r="AM535" i="7"/>
  <c r="AM529" i="7"/>
  <c r="AM419" i="7"/>
  <c r="AJ495" i="7"/>
  <c r="AK495" i="7" s="1"/>
  <c r="AP495" i="7" s="1"/>
  <c r="AJ529" i="7"/>
  <c r="AK529" i="7" s="1"/>
  <c r="AP529" i="7" s="1"/>
  <c r="AM509" i="7"/>
  <c r="AX524" i="7"/>
  <c r="BD411" i="7"/>
  <c r="AJ509" i="7"/>
  <c r="AJ425" i="7"/>
  <c r="AJ391" i="7"/>
  <c r="BD382" i="7"/>
  <c r="T480" i="7"/>
  <c r="AJ520" i="7"/>
  <c r="AU411" i="7"/>
  <c r="AJ419" i="7"/>
  <c r="AK419" i="7" s="1"/>
  <c r="AM520" i="7"/>
  <c r="BD535" i="7"/>
  <c r="AY411" i="7"/>
  <c r="AJ497" i="7"/>
  <c r="AK497" i="7" s="1"/>
  <c r="AM497" i="7"/>
  <c r="AJ496" i="7"/>
  <c r="AK496" i="7" s="1"/>
  <c r="AP496" i="7" s="1"/>
  <c r="T449" i="7"/>
  <c r="R44" i="20" s="1"/>
  <c r="P22" i="20"/>
  <c r="R17" i="20"/>
  <c r="T13" i="40"/>
  <c r="P144" i="20"/>
  <c r="P234" i="20"/>
  <c r="N514" i="20"/>
  <c r="N57" i="20"/>
  <c r="N59" i="20"/>
  <c r="R71" i="20"/>
  <c r="AC22" i="20"/>
  <c r="L521" i="20"/>
  <c r="R130" i="20"/>
  <c r="P173" i="20"/>
  <c r="AI144" i="20"/>
  <c r="V144" i="20" s="1"/>
  <c r="AA104" i="20"/>
  <c r="J511" i="20"/>
  <c r="J71" i="20"/>
  <c r="AC234" i="20"/>
  <c r="AA73" i="20"/>
  <c r="AC18" i="20"/>
  <c r="P516" i="20"/>
  <c r="P13" i="40"/>
  <c r="N17" i="20"/>
  <c r="G160" i="20"/>
  <c r="J93" i="20"/>
  <c r="R45" i="20"/>
  <c r="AC173" i="20"/>
  <c r="AA17" i="20"/>
  <c r="AC13" i="40"/>
  <c r="L173" i="20"/>
  <c r="R57" i="20"/>
  <c r="N130" i="20"/>
  <c r="L532" i="20"/>
  <c r="L144" i="20"/>
  <c r="J52" i="20"/>
  <c r="J73" i="20"/>
  <c r="N234" i="20"/>
  <c r="L54" i="20"/>
  <c r="R52" i="20"/>
  <c r="AA45" i="20"/>
  <c r="N269" i="20"/>
  <c r="N108" i="20"/>
  <c r="R43" i="20"/>
  <c r="AC52" i="20"/>
  <c r="N144" i="20"/>
  <c r="L93" i="20"/>
  <c r="AC94" i="20"/>
  <c r="P524" i="20"/>
  <c r="P108" i="20"/>
  <c r="N52" i="20"/>
  <c r="R104" i="20"/>
  <c r="L221" i="20"/>
  <c r="J382" i="20"/>
  <c r="L18" i="20"/>
  <c r="AC93" i="20"/>
  <c r="N93" i="20"/>
  <c r="N221" i="20"/>
  <c r="AC130" i="20"/>
  <c r="J234" i="20"/>
  <c r="AC108" i="20"/>
  <c r="L77" i="20"/>
  <c r="R22" i="20"/>
  <c r="AC532" i="20"/>
  <c r="AC144" i="20"/>
  <c r="J97" i="20"/>
  <c r="P73" i="20"/>
  <c r="N45" i="20"/>
  <c r="AA173" i="20"/>
  <c r="AA93" i="20"/>
  <c r="P57" i="20"/>
  <c r="AC73" i="20"/>
  <c r="J508" i="20"/>
  <c r="J18" i="20"/>
  <c r="J77" i="20"/>
  <c r="AA234" i="20"/>
  <c r="AA18" i="20"/>
  <c r="V18" i="20" s="1"/>
  <c r="L43" i="20"/>
  <c r="P71" i="20"/>
  <c r="P17" i="20"/>
  <c r="R13" i="40"/>
  <c r="AB168" i="20"/>
  <c r="AA308" i="20"/>
  <c r="AA216" i="20"/>
  <c r="AA337" i="20"/>
  <c r="J308" i="20"/>
  <c r="J216" i="20"/>
  <c r="AA356" i="20"/>
  <c r="R346" i="20"/>
  <c r="L309" i="20"/>
  <c r="L351" i="20"/>
  <c r="R317" i="20"/>
  <c r="R139" i="20"/>
  <c r="R221" i="20"/>
  <c r="R77" i="20"/>
  <c r="N22" i="20"/>
  <c r="AC97" i="20"/>
  <c r="AC356" i="20"/>
  <c r="AB151" i="20"/>
  <c r="R159" i="20"/>
  <c r="N330" i="20"/>
  <c r="P330" i="20"/>
  <c r="AB73" i="20"/>
  <c r="P336" i="20"/>
  <c r="P245" i="20"/>
  <c r="L346" i="20"/>
  <c r="L311" i="20"/>
  <c r="L274" i="20"/>
  <c r="R354" i="20"/>
  <c r="AC334" i="20"/>
  <c r="AA213" i="20"/>
  <c r="AF22" i="40"/>
  <c r="AH178" i="20"/>
  <c r="AC355" i="20"/>
  <c r="L327" i="20"/>
  <c r="AC346" i="20"/>
  <c r="AA221" i="20"/>
  <c r="J221" i="20"/>
  <c r="AA77" i="20"/>
  <c r="AC516" i="20"/>
  <c r="AC111" i="20"/>
  <c r="J17" i="20"/>
  <c r="L13" i="40"/>
  <c r="N97" i="20"/>
  <c r="R367" i="20"/>
  <c r="N337" i="20"/>
  <c r="AC330" i="20"/>
  <c r="AC353" i="20"/>
  <c r="P334" i="20"/>
  <c r="P355" i="20"/>
  <c r="L213" i="20"/>
  <c r="L336" i="20"/>
  <c r="L245" i="20"/>
  <c r="P309" i="20"/>
  <c r="P351" i="20"/>
  <c r="AC336" i="20"/>
  <c r="AC245" i="20"/>
  <c r="AI213" i="20"/>
  <c r="AI38" i="20"/>
  <c r="AI97" i="20"/>
  <c r="R225" i="20"/>
  <c r="N104" i="20"/>
  <c r="AA43" i="20"/>
  <c r="R169" i="20"/>
  <c r="J337" i="20"/>
  <c r="P159" i="20"/>
  <c r="AI200" i="20"/>
  <c r="N94" i="20"/>
  <c r="N27" i="20"/>
  <c r="AA346" i="20"/>
  <c r="AA328" i="20"/>
  <c r="AA309" i="20"/>
  <c r="AA351" i="20"/>
  <c r="P213" i="20"/>
  <c r="R309" i="20"/>
  <c r="AC192" i="20"/>
  <c r="R311" i="20"/>
  <c r="R274" i="20"/>
  <c r="J225" i="20"/>
  <c r="AC269" i="20"/>
  <c r="AI221" i="20"/>
  <c r="AC382" i="20"/>
  <c r="R111" i="20"/>
  <c r="N516" i="20"/>
  <c r="N111" i="20"/>
  <c r="AC71" i="20"/>
  <c r="R18" i="20"/>
  <c r="J43" i="20"/>
  <c r="J54" i="20"/>
  <c r="P104" i="20"/>
  <c r="AC196" i="20"/>
  <c r="L337" i="20"/>
  <c r="L159" i="20"/>
  <c r="J169" i="20"/>
  <c r="P94" i="20"/>
  <c r="P27" i="20"/>
  <c r="AY417" i="7"/>
  <c r="P290" i="20"/>
  <c r="R123" i="20"/>
  <c r="J213" i="20"/>
  <c r="L355" i="20"/>
  <c r="AC311" i="20"/>
  <c r="AC274" i="20"/>
  <c r="AI133" i="20"/>
  <c r="AA133" i="20"/>
  <c r="N216" i="20"/>
  <c r="AA144" i="20"/>
  <c r="AA52" i="20"/>
  <c r="AA174" i="20"/>
  <c r="P508" i="20"/>
  <c r="P18" i="20"/>
  <c r="L111" i="20"/>
  <c r="P45" i="20"/>
  <c r="L356" i="20"/>
  <c r="J334" i="20"/>
  <c r="R87" i="20"/>
  <c r="AC317" i="20"/>
  <c r="AC139" i="20"/>
  <c r="AI336" i="20"/>
  <c r="AI245" i="20"/>
  <c r="N327" i="20"/>
  <c r="R327" i="20"/>
  <c r="AC327" i="20"/>
  <c r="AF6" i="40"/>
  <c r="AH132" i="20"/>
  <c r="AI330" i="20"/>
  <c r="J269" i="20"/>
  <c r="J45" i="20"/>
  <c r="J532" i="20"/>
  <c r="J144" i="20"/>
  <c r="J516" i="20"/>
  <c r="J111" i="20"/>
  <c r="L22" i="20"/>
  <c r="AA196" i="20"/>
  <c r="BD509" i="7"/>
  <c r="AA353" i="20"/>
  <c r="R355" i="20"/>
  <c r="N123" i="20"/>
  <c r="N309" i="20"/>
  <c r="AI372" i="20"/>
  <c r="P317" i="20"/>
  <c r="P139" i="20"/>
  <c r="N346" i="20"/>
  <c r="N192" i="20"/>
  <c r="AI94" i="20"/>
  <c r="J541" i="20"/>
  <c r="AC174" i="20"/>
  <c r="R528" i="20"/>
  <c r="R173" i="20"/>
  <c r="AA38" i="20"/>
  <c r="N54" i="20"/>
  <c r="R97" i="20"/>
  <c r="AA159" i="20"/>
  <c r="AC169" i="20"/>
  <c r="V169" i="20" s="1"/>
  <c r="N356" i="20"/>
  <c r="N367" i="20"/>
  <c r="Q234" i="20"/>
  <c r="R337" i="20"/>
  <c r="P169" i="20"/>
  <c r="N159" i="20"/>
  <c r="P311" i="20"/>
  <c r="P274" i="20"/>
  <c r="AI96" i="20"/>
  <c r="L123" i="20"/>
  <c r="L235" i="20"/>
  <c r="P221" i="20"/>
  <c r="P97" i="20"/>
  <c r="AC59" i="20"/>
  <c r="N43" i="20"/>
  <c r="J514" i="20"/>
  <c r="J57" i="20"/>
  <c r="J173" i="20"/>
  <c r="J108" i="20"/>
  <c r="N196" i="20"/>
  <c r="J196" i="20"/>
  <c r="M100" i="20"/>
  <c r="R330" i="20"/>
  <c r="AA330" i="20"/>
  <c r="N87" i="20"/>
  <c r="AI138" i="20"/>
  <c r="V138" i="20" s="1"/>
  <c r="AA312" i="20"/>
  <c r="AA237" i="20"/>
  <c r="N355" i="20"/>
  <c r="N334" i="20"/>
  <c r="AA355" i="20"/>
  <c r="J192" i="20"/>
  <c r="N311" i="20"/>
  <c r="N274" i="20"/>
  <c r="AA235" i="20"/>
  <c r="AI528" i="20"/>
  <c r="AI173" i="20"/>
  <c r="L17" i="20"/>
  <c r="N13" i="40"/>
  <c r="AC54" i="20"/>
  <c r="AC43" i="20"/>
  <c r="R54" i="20"/>
  <c r="Z151" i="20"/>
  <c r="J356" i="20"/>
  <c r="P308" i="20"/>
  <c r="P216" i="20"/>
  <c r="L308" i="20"/>
  <c r="L216" i="20"/>
  <c r="R94" i="20"/>
  <c r="AC133" i="20"/>
  <c r="N133" i="20"/>
  <c r="AC87" i="20"/>
  <c r="R290" i="20"/>
  <c r="L87" i="20"/>
  <c r="J311" i="20"/>
  <c r="J274" i="20"/>
  <c r="AC213" i="20"/>
  <c r="P87" i="20"/>
  <c r="AA192" i="20"/>
  <c r="AC309" i="20"/>
  <c r="AC351" i="20"/>
  <c r="R351" i="20"/>
  <c r="N336" i="20"/>
  <c r="N245" i="20"/>
  <c r="L192" i="20"/>
  <c r="AI326" i="20"/>
  <c r="AI300" i="20"/>
  <c r="P235" i="20"/>
  <c r="L234" i="20"/>
  <c r="AI308" i="20"/>
  <c r="AA511" i="20"/>
  <c r="AA71" i="20"/>
  <c r="R144" i="20"/>
  <c r="R73" i="20"/>
  <c r="L71" i="20"/>
  <c r="P54" i="20"/>
  <c r="AC522" i="20"/>
  <c r="AC104" i="20"/>
  <c r="I100" i="20"/>
  <c r="AA169" i="20"/>
  <c r="I168" i="20"/>
  <c r="L330" i="20"/>
  <c r="L334" i="20"/>
  <c r="R353" i="20"/>
  <c r="J87" i="20"/>
  <c r="AA317" i="20"/>
  <c r="AA139" i="20"/>
  <c r="V139" i="20" s="1"/>
  <c r="N353" i="20"/>
  <c r="R192" i="20"/>
  <c r="N317" i="20"/>
  <c r="N139" i="20"/>
  <c r="AI307" i="20"/>
  <c r="J241" i="20"/>
  <c r="AC221" i="20"/>
  <c r="R93" i="20"/>
  <c r="P512" i="20"/>
  <c r="P52" i="20"/>
  <c r="AA54" i="20"/>
  <c r="V54" i="20" s="1"/>
  <c r="AA22" i="20"/>
  <c r="V22" i="20" s="1"/>
  <c r="Q151" i="20"/>
  <c r="P356" i="20"/>
  <c r="J330" i="20"/>
  <c r="R196" i="20"/>
  <c r="J133" i="20"/>
  <c r="AA87" i="20"/>
  <c r="V87" i="20" s="1"/>
  <c r="AA311" i="20"/>
  <c r="AA274" i="20"/>
  <c r="P271" i="20"/>
  <c r="J235" i="20"/>
  <c r="AC235" i="20"/>
  <c r="V235" i="20" s="1"/>
  <c r="AA108" i="20"/>
  <c r="AA516" i="20"/>
  <c r="AA111" i="20"/>
  <c r="N77" i="20"/>
  <c r="J22" i="20"/>
  <c r="J522" i="20"/>
  <c r="J104" i="20"/>
  <c r="L514" i="20"/>
  <c r="L57" i="20"/>
  <c r="K100" i="20"/>
  <c r="AC159" i="20"/>
  <c r="V159" i="20" s="1"/>
  <c r="P337" i="20"/>
  <c r="P79" i="20"/>
  <c r="AC337" i="20"/>
  <c r="AC308" i="20"/>
  <c r="AC216" i="20"/>
  <c r="O168" i="20"/>
  <c r="N169" i="20"/>
  <c r="AI309" i="20"/>
  <c r="L317" i="20"/>
  <c r="L139" i="20"/>
  <c r="J309" i="20"/>
  <c r="J351" i="20"/>
  <c r="J290" i="20"/>
  <c r="R336" i="20"/>
  <c r="R245" i="20"/>
  <c r="R382" i="20"/>
  <c r="N382" i="20"/>
  <c r="P77" i="20"/>
  <c r="L52" i="20"/>
  <c r="AC77" i="20"/>
  <c r="P174" i="20"/>
  <c r="P43" i="20"/>
  <c r="AC45" i="20"/>
  <c r="M168" i="20"/>
  <c r="M234" i="20"/>
  <c r="J94" i="20"/>
  <c r="J27" i="20"/>
  <c r="AA94" i="20"/>
  <c r="AA27" i="20"/>
  <c r="J346" i="20"/>
  <c r="P346" i="20"/>
  <c r="R334" i="20"/>
  <c r="AC123" i="20"/>
  <c r="AI274" i="20"/>
  <c r="V274" i="20" s="1"/>
  <c r="J336" i="20"/>
  <c r="J245" i="20"/>
  <c r="AI87" i="20"/>
  <c r="AH543" i="20"/>
  <c r="AH93" i="20"/>
  <c r="AA269" i="20"/>
  <c r="AI318" i="20"/>
  <c r="R235" i="20"/>
  <c r="AA130" i="20"/>
  <c r="L108" i="20"/>
  <c r="AE13" i="40"/>
  <c r="AC17" i="20"/>
  <c r="L45" i="20"/>
  <c r="AA97" i="20"/>
  <c r="V97" i="20" s="1"/>
  <c r="L196" i="20"/>
  <c r="R356" i="20"/>
  <c r="R308" i="20"/>
  <c r="R216" i="20"/>
  <c r="M73" i="20"/>
  <c r="R410" i="20"/>
  <c r="Z78" i="20"/>
  <c r="AA327" i="20"/>
  <c r="P123" i="20"/>
  <c r="AA123" i="20"/>
  <c r="R213" i="20"/>
  <c r="AC312" i="20"/>
  <c r="N213" i="20"/>
  <c r="J317" i="20"/>
  <c r="J139" i="20"/>
  <c r="J355" i="20"/>
  <c r="AA336" i="20"/>
  <c r="AA245" i="20"/>
  <c r="R419" i="20"/>
  <c r="R269" i="20"/>
  <c r="N173" i="20"/>
  <c r="L97" i="20"/>
  <c r="L104" i="20"/>
  <c r="P93" i="20"/>
  <c r="AA57" i="20"/>
  <c r="R524" i="20"/>
  <c r="R108" i="20"/>
  <c r="AC57" i="20"/>
  <c r="N18" i="20"/>
  <c r="L73" i="20"/>
  <c r="P196" i="20"/>
  <c r="L169" i="20"/>
  <c r="J159" i="20"/>
  <c r="AA367" i="20"/>
  <c r="L94" i="20"/>
  <c r="L27" i="20"/>
  <c r="N290" i="20"/>
  <c r="AI327" i="20"/>
  <c r="AB362" i="20"/>
  <c r="J327" i="20"/>
  <c r="P327" i="20"/>
  <c r="AC290" i="20"/>
  <c r="Y541" i="7"/>
  <c r="AI16" i="20" s="1"/>
  <c r="AH16" i="20"/>
  <c r="N235" i="20"/>
  <c r="P269" i="20"/>
  <c r="L269" i="20"/>
  <c r="M424" i="20"/>
  <c r="R425" i="7"/>
  <c r="N299" i="20" s="1"/>
  <c r="AW425" i="7"/>
  <c r="Q424" i="20"/>
  <c r="T425" i="7"/>
  <c r="R299" i="20" s="1"/>
  <c r="AY425" i="7"/>
  <c r="AZ465" i="6"/>
  <c r="F465" i="7" s="1"/>
  <c r="K6" i="20" s="1"/>
  <c r="BE473" i="6"/>
  <c r="K473" i="7" s="1"/>
  <c r="AB49" i="20" s="1"/>
  <c r="AY465" i="6"/>
  <c r="E465" i="7" s="1"/>
  <c r="I6" i="20" s="1"/>
  <c r="Y446" i="7"/>
  <c r="AF15" i="40"/>
  <c r="AH540" i="20"/>
  <c r="AX398" i="7"/>
  <c r="S398" i="7"/>
  <c r="AM418" i="7"/>
  <c r="Q398" i="7"/>
  <c r="L538" i="20" s="1"/>
  <c r="AV398" i="7"/>
  <c r="BH445" i="6"/>
  <c r="N445" i="7" s="1"/>
  <c r="AH170" i="20" s="1"/>
  <c r="V398" i="7"/>
  <c r="AC538" i="20" s="1"/>
  <c r="BA398" i="7"/>
  <c r="AY382" i="7"/>
  <c r="T382" i="7"/>
  <c r="R381" i="20" s="1"/>
  <c r="Q381" i="20"/>
  <c r="AZ398" i="7"/>
  <c r="U398" i="7"/>
  <c r="AA538" i="20" s="1"/>
  <c r="T398" i="7"/>
  <c r="R538" i="20" s="1"/>
  <c r="AY398" i="7"/>
  <c r="AW398" i="7"/>
  <c r="R398" i="7"/>
  <c r="AQ275" i="7"/>
  <c r="BE445" i="7"/>
  <c r="Y544" i="7"/>
  <c r="Y535" i="7"/>
  <c r="AI311" i="20" s="1"/>
  <c r="AZ439" i="6"/>
  <c r="F439" i="7" s="1"/>
  <c r="R382" i="7"/>
  <c r="M381" i="20"/>
  <c r="AW382" i="7"/>
  <c r="K460" i="20"/>
  <c r="Q461" i="7"/>
  <c r="L65" i="20" s="1"/>
  <c r="AJ504" i="7"/>
  <c r="AK504" i="7" s="1"/>
  <c r="AP504" i="7" s="1"/>
  <c r="AM504" i="7"/>
  <c r="M444" i="20"/>
  <c r="R445" i="7"/>
  <c r="AJ515" i="7"/>
  <c r="AK515" i="7" s="1"/>
  <c r="AP515" i="7" s="1"/>
  <c r="AM515" i="7"/>
  <c r="BD515" i="7"/>
  <c r="BD521" i="7"/>
  <c r="AM521" i="7"/>
  <c r="AJ521" i="7"/>
  <c r="AK521" i="7" s="1"/>
  <c r="AP521" i="7" s="1"/>
  <c r="AJ501" i="7"/>
  <c r="AK501" i="7" s="1"/>
  <c r="AM501" i="7"/>
  <c r="AJ540" i="7"/>
  <c r="AK540" i="7" s="1"/>
  <c r="AP540" i="7" s="1"/>
  <c r="E77" i="20" s="1"/>
  <c r="H77" i="20" s="1"/>
  <c r="AM540" i="7"/>
  <c r="AJ499" i="7"/>
  <c r="AK499" i="7" s="1"/>
  <c r="AP499" i="7" s="1"/>
  <c r="BD499" i="7"/>
  <c r="AM499" i="7"/>
  <c r="BH461" i="6"/>
  <c r="N461" i="7" s="1"/>
  <c r="AH64" i="20" s="1"/>
  <c r="AJ411" i="7"/>
  <c r="AK411" i="7" s="1"/>
  <c r="BC461" i="6"/>
  <c r="I461" i="7" s="1"/>
  <c r="Q65" i="20" s="1"/>
  <c r="BD430" i="7"/>
  <c r="O381" i="20"/>
  <c r="AX382" i="7"/>
  <c r="S382" i="7"/>
  <c r="AY459" i="6"/>
  <c r="E459" i="7" s="1"/>
  <c r="I167" i="20" s="1"/>
  <c r="BC459" i="6"/>
  <c r="I459" i="7" s="1"/>
  <c r="Q167" i="20" s="1"/>
  <c r="BD413" i="7"/>
  <c r="BE483" i="6"/>
  <c r="K483" i="7" s="1"/>
  <c r="BA483" i="6"/>
  <c r="G483" i="7" s="1"/>
  <c r="M95" i="20" s="1"/>
  <c r="BE461" i="7"/>
  <c r="BD385" i="7"/>
  <c r="AB381" i="20"/>
  <c r="V382" i="7"/>
  <c r="AC381" i="20" s="1"/>
  <c r="BA382" i="7"/>
  <c r="BA465" i="6"/>
  <c r="G465" i="7" s="1"/>
  <c r="AZ459" i="6"/>
  <c r="F459" i="7" s="1"/>
  <c r="K167" i="20" s="1"/>
  <c r="BA459" i="6"/>
  <c r="G459" i="7" s="1"/>
  <c r="M167" i="20" s="1"/>
  <c r="BD396" i="7"/>
  <c r="AH401" i="20"/>
  <c r="Y402" i="7"/>
  <c r="AH512" i="20"/>
  <c r="Y513" i="7"/>
  <c r="AI521" i="20" s="1"/>
  <c r="BD513" i="7"/>
  <c r="AH385" i="20"/>
  <c r="Y386" i="7"/>
  <c r="AH380" i="20"/>
  <c r="Y381" i="7"/>
  <c r="AI380" i="20" s="1"/>
  <c r="AF3" i="40"/>
  <c r="AH492" i="20"/>
  <c r="Y493" i="7"/>
  <c r="AJ493" i="7"/>
  <c r="AK493" i="7" s="1"/>
  <c r="AP493" i="7" s="1"/>
  <c r="BD493" i="7"/>
  <c r="AH411" i="20"/>
  <c r="Y412" i="7"/>
  <c r="AI224" i="20" s="1"/>
  <c r="AH423" i="20"/>
  <c r="Y424" i="7"/>
  <c r="AH499" i="20"/>
  <c r="Y500" i="7"/>
  <c r="AI63" i="20" s="1"/>
  <c r="AJ500" i="7"/>
  <c r="AK500" i="7" s="1"/>
  <c r="AP500" i="7" s="1"/>
  <c r="AM500" i="7"/>
  <c r="AH538" i="20"/>
  <c r="Y539" i="7"/>
  <c r="BD539" i="7"/>
  <c r="AJ539" i="7"/>
  <c r="AK539" i="7" s="1"/>
  <c r="AM539" i="7"/>
  <c r="AH505" i="20"/>
  <c r="Y506" i="7"/>
  <c r="AI192" i="20" s="1"/>
  <c r="AJ506" i="7"/>
  <c r="AK506" i="7" s="1"/>
  <c r="AP506" i="7" s="1"/>
  <c r="AM506" i="7"/>
  <c r="BD506" i="7"/>
  <c r="AH393" i="20"/>
  <c r="Y394" i="7"/>
  <c r="AI509" i="20" s="1"/>
  <c r="AH462" i="20"/>
  <c r="Y463" i="7"/>
  <c r="AI21" i="20" s="1"/>
  <c r="AH413" i="20"/>
  <c r="Y414" i="7"/>
  <c r="AH398" i="20"/>
  <c r="Y399" i="7"/>
  <c r="AH431" i="20"/>
  <c r="Y432" i="7"/>
  <c r="Y523" i="7"/>
  <c r="AI103" i="20" s="1"/>
  <c r="AH522" i="20"/>
  <c r="BD523" i="7"/>
  <c r="AM523" i="7"/>
  <c r="AJ523" i="7"/>
  <c r="AK523" i="7" s="1"/>
  <c r="AP523" i="7" s="1"/>
  <c r="AH430" i="20"/>
  <c r="Y431" i="7"/>
  <c r="Y508" i="7"/>
  <c r="AH507" i="20"/>
  <c r="BD508" i="7"/>
  <c r="AJ508" i="7"/>
  <c r="AK508" i="7" s="1"/>
  <c r="AP508" i="7" s="1"/>
  <c r="Y405" i="7"/>
  <c r="AH404" i="20"/>
  <c r="AH501" i="20"/>
  <c r="Y502" i="7"/>
  <c r="AI273" i="20" s="1"/>
  <c r="AJ502" i="7"/>
  <c r="AK502" i="7" s="1"/>
  <c r="AP502" i="7" s="1"/>
  <c r="AM502" i="7"/>
  <c r="BD502" i="7"/>
  <c r="Y524" i="7"/>
  <c r="AI13" i="20" s="1"/>
  <c r="AH523" i="20"/>
  <c r="AM524" i="7"/>
  <c r="AJ524" i="7"/>
  <c r="Y536" i="7"/>
  <c r="AF11" i="40"/>
  <c r="AH535" i="20"/>
  <c r="AJ536" i="7"/>
  <c r="AM536" i="7"/>
  <c r="BD536" i="7"/>
  <c r="AH428" i="20"/>
  <c r="Y429" i="7"/>
  <c r="AF20" i="40"/>
  <c r="AH433" i="20"/>
  <c r="Y434" i="7"/>
  <c r="Y517" i="7"/>
  <c r="AH516" i="20"/>
  <c r="AM517" i="7"/>
  <c r="BD517" i="7"/>
  <c r="AH491" i="20"/>
  <c r="Y492" i="7"/>
  <c r="AI135" i="20" s="1"/>
  <c r="BD492" i="7"/>
  <c r="AM492" i="7"/>
  <c r="AJ492" i="7"/>
  <c r="AH388" i="20"/>
  <c r="Y389" i="7"/>
  <c r="Y520" i="7"/>
  <c r="AI27" i="20" s="1"/>
  <c r="AH519" i="20"/>
  <c r="BD520" i="7"/>
  <c r="Y417" i="7"/>
  <c r="AH416" i="20"/>
  <c r="AM417" i="7"/>
  <c r="Y543" i="7"/>
  <c r="AI47" i="20" s="1"/>
  <c r="AH542" i="20"/>
  <c r="BD543" i="7"/>
  <c r="AJ543" i="7"/>
  <c r="AK543" i="7" s="1"/>
  <c r="AP543" i="7" s="1"/>
  <c r="AM543" i="7"/>
  <c r="R430" i="7"/>
  <c r="M429" i="20"/>
  <c r="AW430" i="7"/>
  <c r="T403" i="7"/>
  <c r="Q402" i="20"/>
  <c r="AY403" i="7"/>
  <c r="V387" i="7"/>
  <c r="AC193" i="20" s="1"/>
  <c r="AB386" i="20"/>
  <c r="BA387" i="7"/>
  <c r="E262" i="20"/>
  <c r="H262" i="20" s="1"/>
  <c r="AQ263" i="7"/>
  <c r="T433" i="7"/>
  <c r="AY433" i="7"/>
  <c r="AU408" i="7"/>
  <c r="AJ408" i="7"/>
  <c r="AK408" i="7" s="1"/>
  <c r="P408" i="7"/>
  <c r="J209" i="20" s="1"/>
  <c r="AM408" i="7"/>
  <c r="AJ338" i="20"/>
  <c r="AK338" i="20" s="1"/>
  <c r="AU419" i="7"/>
  <c r="P419" i="7"/>
  <c r="AR197" i="7"/>
  <c r="F206" i="20"/>
  <c r="AR207" i="7"/>
  <c r="G206" i="20" s="1"/>
  <c r="AY378" i="7"/>
  <c r="T378" i="7"/>
  <c r="AH376" i="20"/>
  <c r="Y377" i="7"/>
  <c r="AJ327" i="20"/>
  <c r="AK327" i="20" s="1"/>
  <c r="AJ354" i="20"/>
  <c r="AK354" i="20" s="1"/>
  <c r="AR189" i="7"/>
  <c r="BG455" i="6"/>
  <c r="M455" i="7" s="1"/>
  <c r="BC455" i="6"/>
  <c r="I455" i="7" s="1"/>
  <c r="Q60" i="20" s="1"/>
  <c r="BF455" i="6"/>
  <c r="L455" i="7" s="1"/>
  <c r="BE455" i="7"/>
  <c r="BB455" i="6"/>
  <c r="H455" i="7" s="1"/>
  <c r="O60" i="20" s="1"/>
  <c r="AZ455" i="6"/>
  <c r="F455" i="7" s="1"/>
  <c r="K60" i="20" s="1"/>
  <c r="BE455" i="6"/>
  <c r="K455" i="7" s="1"/>
  <c r="AB60" i="20" s="1"/>
  <c r="BA455" i="6"/>
  <c r="G455" i="7" s="1"/>
  <c r="M60" i="20" s="1"/>
  <c r="AY455" i="6"/>
  <c r="E455" i="7" s="1"/>
  <c r="BD455" i="6"/>
  <c r="J455" i="7" s="1"/>
  <c r="AR203" i="7"/>
  <c r="AZ413" i="7"/>
  <c r="U413" i="7"/>
  <c r="AA281" i="20" s="1"/>
  <c r="Z412" i="20"/>
  <c r="AQ248" i="7"/>
  <c r="AQ274" i="7"/>
  <c r="E273" i="20"/>
  <c r="H273" i="20" s="1"/>
  <c r="BA392" i="7"/>
  <c r="AB391" i="20"/>
  <c r="V392" i="7"/>
  <c r="AC391" i="20" s="1"/>
  <c r="M389" i="20"/>
  <c r="R390" i="7"/>
  <c r="N389" i="20" s="1"/>
  <c r="AW390" i="7"/>
  <c r="BG449" i="6"/>
  <c r="M449" i="7" s="1"/>
  <c r="BF449" i="6"/>
  <c r="L449" i="7" s="1"/>
  <c r="BB449" i="6"/>
  <c r="H449" i="7" s="1"/>
  <c r="O131" i="20" s="1"/>
  <c r="S384" i="7"/>
  <c r="AX384" i="7"/>
  <c r="AZ410" i="7"/>
  <c r="U410" i="7"/>
  <c r="AA409" i="20" s="1"/>
  <c r="Z409" i="20"/>
  <c r="R388" i="7"/>
  <c r="AW388" i="7"/>
  <c r="AP352" i="7"/>
  <c r="AL352" i="7"/>
  <c r="Z429" i="20"/>
  <c r="U430" i="7"/>
  <c r="AZ430" i="7"/>
  <c r="BA395" i="7"/>
  <c r="V395" i="7"/>
  <c r="Q403" i="7"/>
  <c r="AV403" i="7"/>
  <c r="K402" i="20"/>
  <c r="M386" i="20"/>
  <c r="R387" i="7"/>
  <c r="N193" i="20" s="1"/>
  <c r="AW387" i="7"/>
  <c r="AQ221" i="7"/>
  <c r="BG473" i="6"/>
  <c r="M473" i="7" s="1"/>
  <c r="BF473" i="6"/>
  <c r="L473" i="7" s="1"/>
  <c r="AY473" i="6"/>
  <c r="E473" i="7" s="1"/>
  <c r="I256" i="20" s="1"/>
  <c r="BE473" i="7"/>
  <c r="AZ473" i="6"/>
  <c r="F473" i="7" s="1"/>
  <c r="K49" i="20" s="1"/>
  <c r="BA473" i="6"/>
  <c r="G473" i="7" s="1"/>
  <c r="M49" i="20" s="1"/>
  <c r="BC473" i="6"/>
  <c r="I473" i="7" s="1"/>
  <c r="Q49" i="20" s="1"/>
  <c r="BA433" i="7"/>
  <c r="V433" i="7"/>
  <c r="O390" i="20"/>
  <c r="S391" i="7"/>
  <c r="AX391" i="7"/>
  <c r="AX380" i="7"/>
  <c r="S380" i="7"/>
  <c r="AH500" i="20"/>
  <c r="Y501" i="7"/>
  <c r="BA408" i="7"/>
  <c r="V408" i="7"/>
  <c r="AC209" i="20" s="1"/>
  <c r="AU400" i="7"/>
  <c r="P400" i="7"/>
  <c r="J238" i="20" s="1"/>
  <c r="I399" i="20"/>
  <c r="AM400" i="7"/>
  <c r="AJ400" i="7"/>
  <c r="AK400" i="7" s="1"/>
  <c r="Q378" i="7"/>
  <c r="AV378" i="7"/>
  <c r="AP355" i="7"/>
  <c r="E227" i="20" s="1"/>
  <c r="H227" i="20" s="1"/>
  <c r="AL355" i="7"/>
  <c r="AL351" i="7"/>
  <c r="AP351" i="7"/>
  <c r="AQ240" i="7"/>
  <c r="T413" i="7"/>
  <c r="R281" i="20" s="1"/>
  <c r="AY413" i="7"/>
  <c r="Q412" i="20"/>
  <c r="AQ213" i="7"/>
  <c r="BG436" i="6"/>
  <c r="M436" i="7" s="1"/>
  <c r="AZ436" i="6"/>
  <c r="F436" i="7" s="1"/>
  <c r="BA436" i="6"/>
  <c r="G436" i="7" s="1"/>
  <c r="BF436" i="6"/>
  <c r="L436" i="7" s="1"/>
  <c r="BE436" i="6"/>
  <c r="K436" i="7" s="1"/>
  <c r="AY436" i="6"/>
  <c r="E436" i="7" s="1"/>
  <c r="I25" i="20" s="1"/>
  <c r="BB436" i="6"/>
  <c r="H436" i="7" s="1"/>
  <c r="BC436" i="6"/>
  <c r="I436" i="7" s="1"/>
  <c r="BE436" i="7"/>
  <c r="AQ254" i="7"/>
  <c r="F165" i="20" s="1"/>
  <c r="O391" i="20"/>
  <c r="AX392" i="7"/>
  <c r="S392" i="7"/>
  <c r="O389" i="20"/>
  <c r="S390" i="7"/>
  <c r="P389" i="20" s="1"/>
  <c r="AX390" i="7"/>
  <c r="AY384" i="7"/>
  <c r="T384" i="7"/>
  <c r="AB409" i="20"/>
  <c r="BA410" i="7"/>
  <c r="V410" i="7"/>
  <c r="AC409" i="20" s="1"/>
  <c r="AY388" i="7"/>
  <c r="T388" i="7"/>
  <c r="S406" i="7"/>
  <c r="AX406" i="7"/>
  <c r="E283" i="20"/>
  <c r="H283" i="20" s="1"/>
  <c r="AQ284" i="7"/>
  <c r="AL367" i="7"/>
  <c r="AP367" i="7"/>
  <c r="E247" i="20" s="1"/>
  <c r="H247" i="20" s="1"/>
  <c r="BG476" i="6"/>
  <c r="M476" i="7" s="1"/>
  <c r="BF476" i="6"/>
  <c r="L476" i="7" s="1"/>
  <c r="BA476" i="6"/>
  <c r="G476" i="7" s="1"/>
  <c r="M50" i="20" s="1"/>
  <c r="BE476" i="7"/>
  <c r="BD476" i="6"/>
  <c r="J476" i="7" s="1"/>
  <c r="BE476" i="6"/>
  <c r="K476" i="7" s="1"/>
  <c r="AB50" i="20" s="1"/>
  <c r="AY476" i="6"/>
  <c r="E476" i="7" s="1"/>
  <c r="I50" i="20" s="1"/>
  <c r="BB476" i="6"/>
  <c r="H476" i="7" s="1"/>
  <c r="O50" i="20" s="1"/>
  <c r="BC476" i="6"/>
  <c r="I476" i="7" s="1"/>
  <c r="Q50" i="20" s="1"/>
  <c r="AZ476" i="6"/>
  <c r="F476" i="7" s="1"/>
  <c r="K50" i="20" s="1"/>
  <c r="BD501" i="7"/>
  <c r="BD402" i="7"/>
  <c r="Q429" i="20"/>
  <c r="AY430" i="7"/>
  <c r="T430" i="7"/>
  <c r="AU395" i="7"/>
  <c r="P395" i="7"/>
  <c r="AJ395" i="7"/>
  <c r="AK395" i="7" s="1"/>
  <c r="AM395" i="7"/>
  <c r="AU425" i="7"/>
  <c r="P425" i="7"/>
  <c r="J299" i="20" s="1"/>
  <c r="I424" i="20"/>
  <c r="AJ417" i="7"/>
  <c r="AK417" i="7" s="1"/>
  <c r="O402" i="20"/>
  <c r="S403" i="7"/>
  <c r="AX403" i="7"/>
  <c r="Z386" i="20"/>
  <c r="AZ387" i="7"/>
  <c r="U387" i="7"/>
  <c r="AA193" i="20" s="1"/>
  <c r="AQ282" i="7"/>
  <c r="V393" i="7"/>
  <c r="AC155" i="20" s="1"/>
  <c r="AB392" i="20"/>
  <c r="BA393" i="7"/>
  <c r="AP315" i="7"/>
  <c r="AL315" i="7"/>
  <c r="Y396" i="7"/>
  <c r="AH395" i="20"/>
  <c r="Y385" i="7"/>
  <c r="AI384" i="20" s="1"/>
  <c r="AH384" i="20"/>
  <c r="AJ433" i="7"/>
  <c r="AK433" i="7" s="1"/>
  <c r="AM433" i="7"/>
  <c r="P433" i="7"/>
  <c r="AU433" i="7"/>
  <c r="AV380" i="7"/>
  <c r="K379" i="20"/>
  <c r="Q380" i="7"/>
  <c r="AQ234" i="7"/>
  <c r="AR211" i="7"/>
  <c r="R408" i="7"/>
  <c r="N209" i="20" s="1"/>
  <c r="AW408" i="7"/>
  <c r="S400" i="7"/>
  <c r="P238" i="20" s="1"/>
  <c r="O399" i="20"/>
  <c r="AX400" i="7"/>
  <c r="AQ228" i="7"/>
  <c r="F40" i="20" s="1"/>
  <c r="AL328" i="7"/>
  <c r="AP328" i="7"/>
  <c r="BA379" i="7"/>
  <c r="AB378" i="20"/>
  <c r="V379" i="7"/>
  <c r="AC38" i="20" s="1"/>
  <c r="BG477" i="6"/>
  <c r="M477" i="7" s="1"/>
  <c r="BF477" i="6"/>
  <c r="L477" i="7" s="1"/>
  <c r="AQ278" i="7"/>
  <c r="Q391" i="20"/>
  <c r="AY392" i="7"/>
  <c r="T392" i="7"/>
  <c r="R361" i="20" s="1"/>
  <c r="AJ384" i="7"/>
  <c r="AK384" i="7" s="1"/>
  <c r="AU384" i="7"/>
  <c r="P384" i="7"/>
  <c r="AM384" i="7"/>
  <c r="K409" i="20"/>
  <c r="Q410" i="7"/>
  <c r="L289" i="20" s="1"/>
  <c r="AV410" i="7"/>
  <c r="AW406" i="7"/>
  <c r="R406" i="7"/>
  <c r="N329" i="20" s="1"/>
  <c r="BD389" i="7"/>
  <c r="BD434" i="7"/>
  <c r="T395" i="7"/>
  <c r="AY395" i="7"/>
  <c r="I402" i="20"/>
  <c r="P403" i="7"/>
  <c r="AM403" i="7"/>
  <c r="AJ403" i="7"/>
  <c r="AK403" i="7" s="1"/>
  <c r="AU403" i="7"/>
  <c r="Q386" i="20"/>
  <c r="AY387" i="7"/>
  <c r="T387" i="7"/>
  <c r="R193" i="20" s="1"/>
  <c r="BG439" i="6"/>
  <c r="M439" i="7" s="1"/>
  <c r="BF439" i="6"/>
  <c r="L439" i="7" s="1"/>
  <c r="AQ281" i="7"/>
  <c r="M392" i="20"/>
  <c r="R393" i="7"/>
  <c r="AW393" i="7"/>
  <c r="AQ273" i="7"/>
  <c r="AQ250" i="7"/>
  <c r="AP341" i="7"/>
  <c r="AL341" i="7"/>
  <c r="AP326" i="7"/>
  <c r="AL326" i="7"/>
  <c r="V380" i="7"/>
  <c r="BA380" i="7"/>
  <c r="BF472" i="6"/>
  <c r="L472" i="7" s="1"/>
  <c r="BE472" i="6"/>
  <c r="K472" i="7" s="1"/>
  <c r="AB186" i="20" s="1"/>
  <c r="BG472" i="6"/>
  <c r="M472" i="7" s="1"/>
  <c r="AY472" i="6"/>
  <c r="E472" i="7" s="1"/>
  <c r="I186" i="20" s="1"/>
  <c r="BD472" i="6"/>
  <c r="J472" i="7" s="1"/>
  <c r="BB472" i="6"/>
  <c r="H472" i="7" s="1"/>
  <c r="O186" i="20" s="1"/>
  <c r="BA472" i="6"/>
  <c r="G472" i="7" s="1"/>
  <c r="M186" i="20" s="1"/>
  <c r="BC472" i="6"/>
  <c r="I472" i="7" s="1"/>
  <c r="Q186" i="20" s="1"/>
  <c r="BE472" i="7"/>
  <c r="AZ472" i="6"/>
  <c r="F472" i="7" s="1"/>
  <c r="K186" i="20" s="1"/>
  <c r="AY400" i="7"/>
  <c r="T400" i="7"/>
  <c r="R238" i="20" s="1"/>
  <c r="Q399" i="20"/>
  <c r="AQ223" i="7"/>
  <c r="AR204" i="7"/>
  <c r="BG442" i="6"/>
  <c r="M442" i="7" s="1"/>
  <c r="BF442" i="6"/>
  <c r="L442" i="7" s="1"/>
  <c r="AZ442" i="6"/>
  <c r="F442" i="7" s="1"/>
  <c r="BC442" i="6"/>
  <c r="I442" i="7" s="1"/>
  <c r="BE442" i="7"/>
  <c r="AY442" i="6"/>
  <c r="E442" i="7" s="1"/>
  <c r="BD442" i="6"/>
  <c r="J442" i="7" s="1"/>
  <c r="BA442" i="6"/>
  <c r="G442" i="7" s="1"/>
  <c r="BB442" i="6"/>
  <c r="H442" i="7" s="1"/>
  <c r="BE442" i="6"/>
  <c r="K442" i="7" s="1"/>
  <c r="R378" i="7"/>
  <c r="AW378" i="7"/>
  <c r="AQ268" i="7"/>
  <c r="K382" i="20"/>
  <c r="AV383" i="7"/>
  <c r="Q383" i="7"/>
  <c r="L382" i="20" s="1"/>
  <c r="AJ383" i="7"/>
  <c r="AK383" i="7" s="1"/>
  <c r="AM383" i="7"/>
  <c r="BA463" i="6"/>
  <c r="G463" i="7" s="1"/>
  <c r="M19" i="20" s="1"/>
  <c r="BG463" i="6"/>
  <c r="M463" i="7" s="1"/>
  <c r="BF463" i="6"/>
  <c r="L463" i="7" s="1"/>
  <c r="K378" i="20"/>
  <c r="AV379" i="7"/>
  <c r="Q379" i="7"/>
  <c r="L38" i="20" s="1"/>
  <c r="AQ256" i="7"/>
  <c r="O412" i="20"/>
  <c r="S413" i="7"/>
  <c r="P281" i="20" s="1"/>
  <c r="AX413" i="7"/>
  <c r="AP290" i="7"/>
  <c r="AL290" i="7"/>
  <c r="AQ252" i="7"/>
  <c r="BG487" i="6"/>
  <c r="M487" i="7" s="1"/>
  <c r="BC487" i="6"/>
  <c r="I487" i="7" s="1"/>
  <c r="Q263" i="20" s="1"/>
  <c r="AY487" i="6"/>
  <c r="E487" i="7" s="1"/>
  <c r="I263" i="20" s="1"/>
  <c r="BA487" i="6"/>
  <c r="G487" i="7" s="1"/>
  <c r="M267" i="20" s="1"/>
  <c r="BB487" i="6"/>
  <c r="H487" i="7" s="1"/>
  <c r="O267" i="20" s="1"/>
  <c r="BE487" i="7"/>
  <c r="BD487" i="7" s="1"/>
  <c r="BD487" i="6"/>
  <c r="J487" i="7" s="1"/>
  <c r="AZ487" i="6"/>
  <c r="F487" i="7" s="1"/>
  <c r="K267" i="20" s="1"/>
  <c r="BF487" i="6"/>
  <c r="L487" i="7" s="1"/>
  <c r="BE487" i="6"/>
  <c r="K487" i="7" s="1"/>
  <c r="AB263" i="20" s="1"/>
  <c r="P392" i="7"/>
  <c r="AM392" i="7"/>
  <c r="AJ392" i="7"/>
  <c r="AK392" i="7" s="1"/>
  <c r="I391" i="20"/>
  <c r="AU392" i="7"/>
  <c r="BA384" i="7"/>
  <c r="V384" i="7"/>
  <c r="AC390" i="20" s="1"/>
  <c r="M409" i="20"/>
  <c r="AW410" i="7"/>
  <c r="R410" i="7"/>
  <c r="N409" i="20" s="1"/>
  <c r="Q388" i="7"/>
  <c r="AV388" i="7"/>
  <c r="K387" i="20"/>
  <c r="V406" i="7"/>
  <c r="BA406" i="7"/>
  <c r="BG484" i="6"/>
  <c r="M484" i="7" s="1"/>
  <c r="BF484" i="6"/>
  <c r="L484" i="7" s="1"/>
  <c r="BD405" i="7"/>
  <c r="E240" i="20"/>
  <c r="H240" i="20" s="1"/>
  <c r="AQ241" i="7"/>
  <c r="K429" i="20"/>
  <c r="Q430" i="7"/>
  <c r="AV430" i="7"/>
  <c r="O394" i="20"/>
  <c r="AX395" i="7"/>
  <c r="S395" i="7"/>
  <c r="AB402" i="20"/>
  <c r="BA403" i="7"/>
  <c r="V403" i="7"/>
  <c r="AL364" i="7"/>
  <c r="AP364" i="7"/>
  <c r="Q393" i="7"/>
  <c r="L155" i="20" s="1"/>
  <c r="AV393" i="7"/>
  <c r="BG489" i="6"/>
  <c r="M489" i="7" s="1"/>
  <c r="BA489" i="6"/>
  <c r="G489" i="7" s="1"/>
  <c r="M504" i="20" s="1"/>
  <c r="BF489" i="6"/>
  <c r="L489" i="7" s="1"/>
  <c r="BB489" i="6"/>
  <c r="H489" i="7" s="1"/>
  <c r="O504" i="20" s="1"/>
  <c r="AY489" i="6"/>
  <c r="E489" i="7" s="1"/>
  <c r="I504" i="20" s="1"/>
  <c r="BE489" i="6"/>
  <c r="K489" i="7" s="1"/>
  <c r="AB504" i="20" s="1"/>
  <c r="AZ489" i="6"/>
  <c r="F489" i="7" s="1"/>
  <c r="K504" i="20" s="1"/>
  <c r="BE489" i="7"/>
  <c r="BD489" i="6"/>
  <c r="J489" i="7" s="1"/>
  <c r="BC489" i="6"/>
  <c r="I489" i="7" s="1"/>
  <c r="Q504" i="20" s="1"/>
  <c r="AR212" i="7"/>
  <c r="AL295" i="7"/>
  <c r="AP295" i="7"/>
  <c r="Q433" i="7"/>
  <c r="L375" i="20" s="1"/>
  <c r="AV433" i="7"/>
  <c r="AZ380" i="7"/>
  <c r="U380" i="7"/>
  <c r="Z399" i="20"/>
  <c r="U400" i="7"/>
  <c r="AA238" i="20" s="1"/>
  <c r="AZ400" i="7"/>
  <c r="AL311" i="7"/>
  <c r="AP311" i="7"/>
  <c r="BD383" i="7"/>
  <c r="BA383" i="7"/>
  <c r="AU383" i="7"/>
  <c r="AY383" i="7"/>
  <c r="AZ383" i="7"/>
  <c r="AW383" i="7"/>
  <c r="BD417" i="7"/>
  <c r="AZ417" i="7"/>
  <c r="AL296" i="7"/>
  <c r="AP296" i="7"/>
  <c r="U379" i="7"/>
  <c r="Z378" i="20"/>
  <c r="AZ379" i="7"/>
  <c r="M412" i="20"/>
  <c r="AW413" i="7"/>
  <c r="R413" i="7"/>
  <c r="N281" i="20" s="1"/>
  <c r="BD466" i="6"/>
  <c r="J466" i="7" s="1"/>
  <c r="BF466" i="6"/>
  <c r="L466" i="7" s="1"/>
  <c r="BG466" i="6"/>
  <c r="M466" i="7" s="1"/>
  <c r="AP363" i="7"/>
  <c r="AL363" i="7"/>
  <c r="AP310" i="7"/>
  <c r="AL310" i="7"/>
  <c r="AR205" i="7"/>
  <c r="AQ264" i="7"/>
  <c r="AZ416" i="7"/>
  <c r="U416" i="7"/>
  <c r="Z415" i="20"/>
  <c r="U384" i="7"/>
  <c r="AA390" i="20" s="1"/>
  <c r="AZ384" i="7"/>
  <c r="Z383" i="20"/>
  <c r="P410" i="7"/>
  <c r="J409" i="20" s="1"/>
  <c r="AU410" i="7"/>
  <c r="AJ410" i="7"/>
  <c r="AK410" i="7" s="1"/>
  <c r="AM410" i="7"/>
  <c r="I409" i="20"/>
  <c r="AQ279" i="7"/>
  <c r="E278" i="20"/>
  <c r="H278" i="20" s="1"/>
  <c r="U406" i="7"/>
  <c r="AA329" i="20" s="1"/>
  <c r="AZ406" i="7"/>
  <c r="AX405" i="7"/>
  <c r="S405" i="7"/>
  <c r="O404" i="20"/>
  <c r="AR192" i="7"/>
  <c r="BD483" i="6"/>
  <c r="J483" i="7" s="1"/>
  <c r="I429" i="20"/>
  <c r="P430" i="7"/>
  <c r="AM430" i="7"/>
  <c r="AJ430" i="7"/>
  <c r="AK430" i="7" s="1"/>
  <c r="AU430" i="7"/>
  <c r="BG445" i="6"/>
  <c r="M445" i="7" s="1"/>
  <c r="BF445" i="6"/>
  <c r="L445" i="7" s="1"/>
  <c r="AZ445" i="6"/>
  <c r="F445" i="7" s="1"/>
  <c r="K170" i="20" s="1"/>
  <c r="R403" i="7"/>
  <c r="AW403" i="7"/>
  <c r="M402" i="20"/>
  <c r="AJ344" i="20"/>
  <c r="AK344" i="20" s="1"/>
  <c r="O386" i="20"/>
  <c r="S387" i="7"/>
  <c r="P193" i="20" s="1"/>
  <c r="AX387" i="7"/>
  <c r="BG461" i="6"/>
  <c r="M461" i="7" s="1"/>
  <c r="BF461" i="6"/>
  <c r="L461" i="7" s="1"/>
  <c r="AP303" i="7"/>
  <c r="E213" i="20" s="1"/>
  <c r="H213" i="20" s="1"/>
  <c r="AL303" i="7"/>
  <c r="AU393" i="7"/>
  <c r="I392" i="20"/>
  <c r="P393" i="7"/>
  <c r="J520" i="20" s="1"/>
  <c r="AJ393" i="7"/>
  <c r="AK393" i="7" s="1"/>
  <c r="AM393" i="7"/>
  <c r="U433" i="7"/>
  <c r="AZ433" i="7"/>
  <c r="AQ245" i="7"/>
  <c r="O421" i="20"/>
  <c r="AX422" i="7"/>
  <c r="S422" i="7"/>
  <c r="P421" i="20" s="1"/>
  <c r="BG447" i="6"/>
  <c r="M447" i="7" s="1"/>
  <c r="BF447" i="6"/>
  <c r="L447" i="7" s="1"/>
  <c r="AY447" i="6"/>
  <c r="E447" i="7" s="1"/>
  <c r="I314" i="20" s="1"/>
  <c r="BC447" i="6"/>
  <c r="I447" i="7" s="1"/>
  <c r="Q322" i="20" s="1"/>
  <c r="BD447" i="6"/>
  <c r="J447" i="7" s="1"/>
  <c r="BE447" i="6"/>
  <c r="K447" i="7" s="1"/>
  <c r="AB322" i="20" s="1"/>
  <c r="BE447" i="7"/>
  <c r="AZ447" i="6"/>
  <c r="F447" i="7" s="1"/>
  <c r="K322" i="20" s="1"/>
  <c r="BA447" i="6"/>
  <c r="G447" i="7" s="1"/>
  <c r="M322" i="20" s="1"/>
  <c r="BB447" i="6"/>
  <c r="H447" i="7" s="1"/>
  <c r="O322" i="20" s="1"/>
  <c r="AP322" i="7"/>
  <c r="E138" i="20" s="1"/>
  <c r="H138" i="20" s="1"/>
  <c r="AL322" i="7"/>
  <c r="U407" i="7"/>
  <c r="AA345" i="20" s="1"/>
  <c r="AZ407" i="7"/>
  <c r="R400" i="7"/>
  <c r="N238" i="20" s="1"/>
  <c r="M399" i="20"/>
  <c r="AW400" i="7"/>
  <c r="Q408" i="20"/>
  <c r="T409" i="7"/>
  <c r="AY409" i="7"/>
  <c r="AQ277" i="7"/>
  <c r="AQ243" i="7"/>
  <c r="AX411" i="7"/>
  <c r="O410" i="20"/>
  <c r="S411" i="7"/>
  <c r="P410" i="20" s="1"/>
  <c r="AY379" i="7"/>
  <c r="Q378" i="20"/>
  <c r="T379" i="7"/>
  <c r="R38" i="20" s="1"/>
  <c r="I412" i="20"/>
  <c r="AJ413" i="7"/>
  <c r="AK413" i="7" s="1"/>
  <c r="AM413" i="7"/>
  <c r="AU413" i="7"/>
  <c r="P413" i="7"/>
  <c r="J281" i="20" s="1"/>
  <c r="Y420" i="7"/>
  <c r="AI419" i="20" s="1"/>
  <c r="AH419" i="20"/>
  <c r="AM420" i="7"/>
  <c r="AJ420" i="7"/>
  <c r="AK420" i="7" s="1"/>
  <c r="I415" i="20"/>
  <c r="AJ416" i="7"/>
  <c r="AK416" i="7" s="1"/>
  <c r="AU416" i="7"/>
  <c r="AM416" i="7"/>
  <c r="P416" i="7"/>
  <c r="AW384" i="7"/>
  <c r="R384" i="7"/>
  <c r="AB404" i="20"/>
  <c r="V405" i="7"/>
  <c r="BA405" i="7"/>
  <c r="BD414" i="7"/>
  <c r="BB473" i="6"/>
  <c r="H473" i="7" s="1"/>
  <c r="O49" i="20" s="1"/>
  <c r="AQ269" i="7"/>
  <c r="F86" i="20" s="1"/>
  <c r="AR206" i="7"/>
  <c r="AQ237" i="7"/>
  <c r="BA430" i="7"/>
  <c r="V430" i="7"/>
  <c r="AB429" i="20"/>
  <c r="AQ260" i="7"/>
  <c r="E259" i="20"/>
  <c r="H259" i="20" s="1"/>
  <c r="AP335" i="7"/>
  <c r="AL335" i="7"/>
  <c r="AP354" i="7"/>
  <c r="AL354" i="7"/>
  <c r="O392" i="20"/>
  <c r="S393" i="7"/>
  <c r="P155" i="20" s="1"/>
  <c r="AX393" i="7"/>
  <c r="BF482" i="6"/>
  <c r="L482" i="7" s="1"/>
  <c r="BG482" i="6"/>
  <c r="M482" i="7" s="1"/>
  <c r="BD482" i="6"/>
  <c r="J482" i="7" s="1"/>
  <c r="BC482" i="6"/>
  <c r="I482" i="7" s="1"/>
  <c r="Q143" i="20" s="1"/>
  <c r="AY482" i="6"/>
  <c r="E482" i="7" s="1"/>
  <c r="BE482" i="7"/>
  <c r="AZ482" i="6"/>
  <c r="F482" i="7" s="1"/>
  <c r="K143" i="20" s="1"/>
  <c r="BE482" i="6"/>
  <c r="K482" i="7" s="1"/>
  <c r="AB143" i="20" s="1"/>
  <c r="BA482" i="6"/>
  <c r="G482" i="7" s="1"/>
  <c r="M143" i="20" s="1"/>
  <c r="BB482" i="6"/>
  <c r="H482" i="7" s="1"/>
  <c r="O143" i="20" s="1"/>
  <c r="AJ294" i="20"/>
  <c r="AK294" i="20" s="1"/>
  <c r="AH503" i="20"/>
  <c r="Y504" i="7"/>
  <c r="AW422" i="7"/>
  <c r="R422" i="7"/>
  <c r="N421" i="20" s="1"/>
  <c r="M421" i="20"/>
  <c r="AH407" i="20"/>
  <c r="Y408" i="7"/>
  <c r="AI209" i="20" s="1"/>
  <c r="AB399" i="20"/>
  <c r="V400" i="7"/>
  <c r="AC238" i="20" s="1"/>
  <c r="BA400" i="7"/>
  <c r="AP356" i="7"/>
  <c r="AL356" i="7"/>
  <c r="BG438" i="6"/>
  <c r="M438" i="7" s="1"/>
  <c r="AY438" i="6"/>
  <c r="E438" i="7" s="1"/>
  <c r="I373" i="20" s="1"/>
  <c r="BB438" i="6"/>
  <c r="H438" i="7" s="1"/>
  <c r="BE438" i="7"/>
  <c r="BA438" i="6"/>
  <c r="G438" i="7" s="1"/>
  <c r="BD438" i="6"/>
  <c r="J438" i="7" s="1"/>
  <c r="BC438" i="6"/>
  <c r="I438" i="7" s="1"/>
  <c r="BF438" i="6"/>
  <c r="L438" i="7" s="1"/>
  <c r="AZ438" i="6"/>
  <c r="F438" i="7" s="1"/>
  <c r="BE438" i="6"/>
  <c r="K438" i="7" s="1"/>
  <c r="BF490" i="6"/>
  <c r="L490" i="7" s="1"/>
  <c r="BG490" i="6"/>
  <c r="M490" i="7" s="1"/>
  <c r="BB490" i="6"/>
  <c r="H490" i="7" s="1"/>
  <c r="AZ490" i="6"/>
  <c r="F490" i="7" s="1"/>
  <c r="AP376" i="7"/>
  <c r="AL376" i="7"/>
  <c r="AM409" i="7"/>
  <c r="AU409" i="7"/>
  <c r="AJ409" i="7"/>
  <c r="AK409" i="7" s="1"/>
  <c r="P409" i="7"/>
  <c r="I408" i="20"/>
  <c r="O382" i="20"/>
  <c r="AX383" i="7"/>
  <c r="S383" i="7"/>
  <c r="P382" i="20" s="1"/>
  <c r="AB412" i="20"/>
  <c r="V413" i="7"/>
  <c r="AC281" i="20" s="1"/>
  <c r="BA413" i="7"/>
  <c r="AJ289" i="20"/>
  <c r="AK289" i="20" s="1"/>
  <c r="BG486" i="6"/>
  <c r="M486" i="7" s="1"/>
  <c r="BF486" i="6"/>
  <c r="L486" i="7" s="1"/>
  <c r="BE486" i="7"/>
  <c r="BC486" i="6"/>
  <c r="I486" i="7" s="1"/>
  <c r="Q291" i="20" s="1"/>
  <c r="BE486" i="6"/>
  <c r="K486" i="7" s="1"/>
  <c r="AB291" i="20" s="1"/>
  <c r="BB486" i="6"/>
  <c r="H486" i="7" s="1"/>
  <c r="O291" i="20" s="1"/>
  <c r="AY486" i="6"/>
  <c r="E486" i="7" s="1"/>
  <c r="BD486" i="6"/>
  <c r="J486" i="7" s="1"/>
  <c r="BA486" i="6"/>
  <c r="G486" i="7" s="1"/>
  <c r="M291" i="20" s="1"/>
  <c r="AZ486" i="6"/>
  <c r="F486" i="7" s="1"/>
  <c r="K291" i="20" s="1"/>
  <c r="AJ309" i="20"/>
  <c r="AK309" i="20" s="1"/>
  <c r="AQ215" i="7"/>
  <c r="AP321" i="7"/>
  <c r="E192" i="20" s="1"/>
  <c r="H192" i="20" s="1"/>
  <c r="AL321" i="7"/>
  <c r="Q415" i="20"/>
  <c r="AY416" i="7"/>
  <c r="T416" i="7"/>
  <c r="BG460" i="6"/>
  <c r="M460" i="7" s="1"/>
  <c r="BF460" i="6"/>
  <c r="L460" i="7" s="1"/>
  <c r="AZ460" i="6"/>
  <c r="F460" i="7" s="1"/>
  <c r="BD460" i="6"/>
  <c r="J460" i="7" s="1"/>
  <c r="AY460" i="6"/>
  <c r="E460" i="7" s="1"/>
  <c r="I99" i="20" s="1"/>
  <c r="BA460" i="6"/>
  <c r="G460" i="7" s="1"/>
  <c r="BC460" i="6"/>
  <c r="I460" i="7" s="1"/>
  <c r="BE460" i="7"/>
  <c r="BB460" i="6"/>
  <c r="H460" i="7" s="1"/>
  <c r="BE460" i="6"/>
  <c r="K460" i="7" s="1"/>
  <c r="AH387" i="20"/>
  <c r="Y388" i="7"/>
  <c r="AQ261" i="7"/>
  <c r="AV406" i="7"/>
  <c r="Q406" i="7"/>
  <c r="L358" i="20" s="1"/>
  <c r="T405" i="7"/>
  <c r="Q404" i="20"/>
  <c r="AY405" i="7"/>
  <c r="BG446" i="6"/>
  <c r="M446" i="7" s="1"/>
  <c r="BF446" i="6"/>
  <c r="L446" i="7" s="1"/>
  <c r="BE446" i="6"/>
  <c r="K446" i="7" s="1"/>
  <c r="AB407" i="20" s="1"/>
  <c r="BA446" i="6"/>
  <c r="G446" i="7" s="1"/>
  <c r="M407" i="20" s="1"/>
  <c r="BE446" i="7"/>
  <c r="BD446" i="7" s="1"/>
  <c r="AZ446" i="6"/>
  <c r="F446" i="7" s="1"/>
  <c r="K116" i="20" s="1"/>
  <c r="BB446" i="6"/>
  <c r="H446" i="7" s="1"/>
  <c r="AY446" i="6"/>
  <c r="E446" i="7" s="1"/>
  <c r="I407" i="20" s="1"/>
  <c r="BD446" i="6"/>
  <c r="J446" i="7" s="1"/>
  <c r="BC446" i="6"/>
  <c r="I446" i="7" s="1"/>
  <c r="AQ219" i="7"/>
  <c r="F90" i="20" s="1"/>
  <c r="S430" i="7"/>
  <c r="AX430" i="7"/>
  <c r="O429" i="20"/>
  <c r="AV395" i="7"/>
  <c r="Q395" i="7"/>
  <c r="BG459" i="6"/>
  <c r="M459" i="7" s="1"/>
  <c r="BF459" i="6"/>
  <c r="L459" i="7" s="1"/>
  <c r="Z402" i="20"/>
  <c r="U403" i="7"/>
  <c r="AZ403" i="7"/>
  <c r="S418" i="7"/>
  <c r="P162" i="20" s="1"/>
  <c r="O417" i="20"/>
  <c r="AX418" i="7"/>
  <c r="BE465" i="6"/>
  <c r="K465" i="7" s="1"/>
  <c r="BG465" i="6"/>
  <c r="M465" i="7" s="1"/>
  <c r="BF465" i="6"/>
  <c r="L465" i="7" s="1"/>
  <c r="AP358" i="7"/>
  <c r="AL358" i="7"/>
  <c r="AP320" i="7"/>
  <c r="AL320" i="7"/>
  <c r="AQ222" i="7"/>
  <c r="AQ218" i="7"/>
  <c r="BG467" i="6"/>
  <c r="AY467" i="6"/>
  <c r="E467" i="7" s="1"/>
  <c r="I523" i="20" s="1"/>
  <c r="BB467" i="6"/>
  <c r="H467" i="7" s="1"/>
  <c r="O531" i="20" s="1"/>
  <c r="BF467" i="6"/>
  <c r="L467" i="7" s="1"/>
  <c r="BC467" i="6"/>
  <c r="I467" i="7" s="1"/>
  <c r="Q531" i="20" s="1"/>
  <c r="BD467" i="6"/>
  <c r="AZ467" i="6"/>
  <c r="F467" i="7" s="1"/>
  <c r="K523" i="20" s="1"/>
  <c r="BE467" i="7"/>
  <c r="BE467" i="6"/>
  <c r="K467" i="7" s="1"/>
  <c r="BA467" i="6"/>
  <c r="G467" i="7" s="1"/>
  <c r="M523" i="20" s="1"/>
  <c r="AR190" i="7"/>
  <c r="AQ270" i="7"/>
  <c r="AH539" i="20"/>
  <c r="Y540" i="7"/>
  <c r="AI83" i="20" s="1"/>
  <c r="AQ266" i="7"/>
  <c r="AJ355" i="20"/>
  <c r="AK355" i="20" s="1"/>
  <c r="AQ242" i="7"/>
  <c r="G24" i="40"/>
  <c r="J24" i="40" s="1"/>
  <c r="AQ253" i="7"/>
  <c r="E252" i="20"/>
  <c r="H252" i="20" s="1"/>
  <c r="U409" i="7"/>
  <c r="AZ409" i="7"/>
  <c r="Z408" i="20"/>
  <c r="AP298" i="7"/>
  <c r="AL298" i="7"/>
  <c r="BG471" i="6"/>
  <c r="M471" i="7" s="1"/>
  <c r="BF471" i="6"/>
  <c r="L471" i="7" s="1"/>
  <c r="BE471" i="6"/>
  <c r="K471" i="7" s="1"/>
  <c r="AB171" i="20" s="1"/>
  <c r="BC471" i="6"/>
  <c r="I471" i="7" s="1"/>
  <c r="AY471" i="6"/>
  <c r="E471" i="7" s="1"/>
  <c r="BA471" i="6"/>
  <c r="G471" i="7" s="1"/>
  <c r="M171" i="20" s="1"/>
  <c r="BB471" i="6"/>
  <c r="H471" i="7" s="1"/>
  <c r="O171" i="20" s="1"/>
  <c r="BD471" i="6"/>
  <c r="J471" i="7" s="1"/>
  <c r="BE471" i="7"/>
  <c r="AZ471" i="6"/>
  <c r="F471" i="7" s="1"/>
  <c r="K171" i="20" s="1"/>
  <c r="AQ276" i="7"/>
  <c r="AX379" i="7"/>
  <c r="O378" i="20"/>
  <c r="S379" i="7"/>
  <c r="P38" i="20" s="1"/>
  <c r="BG488" i="6"/>
  <c r="M488" i="7" s="1"/>
  <c r="BF488" i="6"/>
  <c r="L488" i="7" s="1"/>
  <c r="AR193" i="7"/>
  <c r="O415" i="20"/>
  <c r="AX416" i="7"/>
  <c r="S416" i="7"/>
  <c r="AQ265" i="7"/>
  <c r="AM406" i="7"/>
  <c r="AJ406" i="7"/>
  <c r="AK406" i="7" s="1"/>
  <c r="AU406" i="7"/>
  <c r="P406" i="7"/>
  <c r="I404" i="20"/>
  <c r="P405" i="7"/>
  <c r="AJ405" i="7"/>
  <c r="AK405" i="7" s="1"/>
  <c r="AU405" i="7"/>
  <c r="AM405" i="7"/>
  <c r="AP327" i="7"/>
  <c r="AL327" i="7"/>
  <c r="AQ232" i="7"/>
  <c r="AP360" i="7"/>
  <c r="AL360" i="7"/>
  <c r="BG435" i="6"/>
  <c r="M435" i="7" s="1"/>
  <c r="AY435" i="6"/>
  <c r="E435" i="7" s="1"/>
  <c r="I264" i="20" s="1"/>
  <c r="BE435" i="6"/>
  <c r="K435" i="7" s="1"/>
  <c r="AB266" i="20" s="1"/>
  <c r="BF435" i="6"/>
  <c r="L435" i="7" s="1"/>
  <c r="BB435" i="6"/>
  <c r="H435" i="7" s="1"/>
  <c r="O266" i="20" s="1"/>
  <c r="BC435" i="6"/>
  <c r="I435" i="7" s="1"/>
  <c r="Q266" i="20" s="1"/>
  <c r="BE435" i="7"/>
  <c r="BA435" i="6"/>
  <c r="G435" i="7" s="1"/>
  <c r="M266" i="20" s="1"/>
  <c r="AZ435" i="6"/>
  <c r="F435" i="7" s="1"/>
  <c r="K266" i="20" s="1"/>
  <c r="BD435" i="6"/>
  <c r="J435" i="7" s="1"/>
  <c r="AQ235" i="7"/>
  <c r="AW395" i="7"/>
  <c r="R395" i="7"/>
  <c r="Y387" i="7"/>
  <c r="AI193" i="20" s="1"/>
  <c r="AH386" i="20"/>
  <c r="BD387" i="7"/>
  <c r="AQ258" i="7"/>
  <c r="BF454" i="6"/>
  <c r="L454" i="7" s="1"/>
  <c r="BG454" i="6"/>
  <c r="M454" i="7" s="1"/>
  <c r="BB454" i="6"/>
  <c r="H454" i="7" s="1"/>
  <c r="O340" i="20" s="1"/>
  <c r="AZ454" i="6"/>
  <c r="F454" i="7" s="1"/>
  <c r="K432" i="20" s="1"/>
  <c r="AY454" i="6"/>
  <c r="E454" i="7" s="1"/>
  <c r="I340" i="20" s="1"/>
  <c r="BE454" i="6"/>
  <c r="K454" i="7" s="1"/>
  <c r="AB432" i="20" s="1"/>
  <c r="BC454" i="6"/>
  <c r="I454" i="7" s="1"/>
  <c r="Q432" i="20" s="1"/>
  <c r="BD454" i="6"/>
  <c r="J454" i="7" s="1"/>
  <c r="BE454" i="7"/>
  <c r="BD454" i="7" s="1"/>
  <c r="BA454" i="6"/>
  <c r="G454" i="7" s="1"/>
  <c r="M340" i="20" s="1"/>
  <c r="O395" i="20"/>
  <c r="AX396" i="7"/>
  <c r="S396" i="7"/>
  <c r="P78" i="20" s="1"/>
  <c r="P385" i="7"/>
  <c r="J384" i="20" s="1"/>
  <c r="AM385" i="7"/>
  <c r="I384" i="20"/>
  <c r="AJ385" i="7"/>
  <c r="AK385" i="7" s="1"/>
  <c r="AU385" i="7"/>
  <c r="AH432" i="20"/>
  <c r="Y433" i="7"/>
  <c r="AI375" i="20" s="1"/>
  <c r="BD433" i="7"/>
  <c r="V422" i="7"/>
  <c r="AC333" i="20" s="1"/>
  <c r="AB421" i="20"/>
  <c r="BA422" i="7"/>
  <c r="AP340" i="7"/>
  <c r="E110" i="20" s="1"/>
  <c r="H110" i="20" s="1"/>
  <c r="AL340" i="7"/>
  <c r="BG444" i="6"/>
  <c r="M444" i="7" s="1"/>
  <c r="BF444" i="6"/>
  <c r="L444" i="7" s="1"/>
  <c r="AH410" i="20"/>
  <c r="Y411" i="7"/>
  <c r="AR200" i="7"/>
  <c r="BG440" i="6"/>
  <c r="M440" i="7" s="1"/>
  <c r="BF440" i="6"/>
  <c r="L440" i="7" s="1"/>
  <c r="S409" i="7"/>
  <c r="AX409" i="7"/>
  <c r="O408" i="20"/>
  <c r="AL337" i="7"/>
  <c r="AP337" i="7"/>
  <c r="AH382" i="20"/>
  <c r="Y383" i="7"/>
  <c r="AI518" i="20" s="1"/>
  <c r="AW379" i="7"/>
  <c r="M378" i="20"/>
  <c r="R379" i="7"/>
  <c r="N38" i="20" s="1"/>
  <c r="BG443" i="6"/>
  <c r="M443" i="7" s="1"/>
  <c r="BC443" i="6"/>
  <c r="I443" i="7" s="1"/>
  <c r="Q418" i="20" s="1"/>
  <c r="BF443" i="6"/>
  <c r="L443" i="7" s="1"/>
  <c r="BE443" i="6"/>
  <c r="K443" i="7" s="1"/>
  <c r="AB418" i="20" s="1"/>
  <c r="BA443" i="6"/>
  <c r="G443" i="7" s="1"/>
  <c r="M418" i="20" s="1"/>
  <c r="BB443" i="6"/>
  <c r="H443" i="7" s="1"/>
  <c r="O418" i="20" s="1"/>
  <c r="AY443" i="6"/>
  <c r="E443" i="7" s="1"/>
  <c r="I418" i="20" s="1"/>
  <c r="AZ443" i="6"/>
  <c r="F443" i="7" s="1"/>
  <c r="K418" i="20" s="1"/>
  <c r="BE443" i="7"/>
  <c r="BD443" i="6"/>
  <c r="J443" i="7" s="1"/>
  <c r="AR196" i="7"/>
  <c r="BA416" i="7"/>
  <c r="AB415" i="20"/>
  <c r="V416" i="7"/>
  <c r="BG474" i="6"/>
  <c r="M474" i="7" s="1"/>
  <c r="BE474" i="6"/>
  <c r="K474" i="7" s="1"/>
  <c r="AB368" i="20" s="1"/>
  <c r="BF474" i="6"/>
  <c r="L474" i="7" s="1"/>
  <c r="BB474" i="6"/>
  <c r="H474" i="7" s="1"/>
  <c r="O368" i="20" s="1"/>
  <c r="BC474" i="6"/>
  <c r="I474" i="7" s="1"/>
  <c r="Q368" i="20" s="1"/>
  <c r="BA474" i="6"/>
  <c r="G474" i="7" s="1"/>
  <c r="BE474" i="7"/>
  <c r="BD474" i="7" s="1"/>
  <c r="AZ474" i="6"/>
  <c r="F474" i="7" s="1"/>
  <c r="K368" i="20" s="1"/>
  <c r="BD474" i="6"/>
  <c r="J474" i="7" s="1"/>
  <c r="AY474" i="6"/>
  <c r="E474" i="7" s="1"/>
  <c r="I368" i="20" s="1"/>
  <c r="AY410" i="7"/>
  <c r="Q409" i="20"/>
  <c r="T410" i="7"/>
  <c r="R409" i="20" s="1"/>
  <c r="AQ280" i="7"/>
  <c r="T406" i="7"/>
  <c r="AY406" i="7"/>
  <c r="BG480" i="6"/>
  <c r="M480" i="7" s="1"/>
  <c r="BF480" i="6"/>
  <c r="L480" i="7" s="1"/>
  <c r="AQ239" i="7"/>
  <c r="AW405" i="7"/>
  <c r="M404" i="20"/>
  <c r="R405" i="7"/>
  <c r="BD399" i="7"/>
  <c r="AP347" i="7"/>
  <c r="E344" i="20" s="1"/>
  <c r="H344" i="20" s="1"/>
  <c r="AL347" i="7"/>
  <c r="U395" i="7"/>
  <c r="AZ395" i="7"/>
  <c r="BF483" i="6"/>
  <c r="L483" i="7" s="1"/>
  <c r="BG483" i="6"/>
  <c r="M483" i="7" s="1"/>
  <c r="BE483" i="7"/>
  <c r="M406" i="20"/>
  <c r="R407" i="7"/>
  <c r="N345" i="20" s="1"/>
  <c r="AW407" i="7"/>
  <c r="Z392" i="20"/>
  <c r="AZ393" i="7"/>
  <c r="U393" i="7"/>
  <c r="AP299" i="7"/>
  <c r="AL299" i="7"/>
  <c r="T396" i="7"/>
  <c r="R78" i="20" s="1"/>
  <c r="Q395" i="20"/>
  <c r="AY396" i="7"/>
  <c r="AU422" i="7"/>
  <c r="P422" i="7"/>
  <c r="J333" i="20" s="1"/>
  <c r="AJ422" i="7"/>
  <c r="AK422" i="7" s="1"/>
  <c r="AM422" i="7"/>
  <c r="I421" i="20"/>
  <c r="BG469" i="6"/>
  <c r="M469" i="7" s="1"/>
  <c r="AY469" i="6"/>
  <c r="E469" i="7" s="1"/>
  <c r="BE469" i="7"/>
  <c r="BF469" i="6"/>
  <c r="L469" i="7" s="1"/>
  <c r="BD469" i="6"/>
  <c r="J469" i="7" s="1"/>
  <c r="BB469" i="6"/>
  <c r="H469" i="7" s="1"/>
  <c r="O9" i="20" s="1"/>
  <c r="BC469" i="6"/>
  <c r="I469" i="7" s="1"/>
  <c r="Q9" i="20" s="1"/>
  <c r="AZ469" i="6"/>
  <c r="F469" i="7" s="1"/>
  <c r="K9" i="20" s="1"/>
  <c r="BE469" i="6"/>
  <c r="K469" i="7" s="1"/>
  <c r="AB9" i="20" s="1"/>
  <c r="BA469" i="6"/>
  <c r="G469" i="7" s="1"/>
  <c r="M9" i="20" s="1"/>
  <c r="AQ285" i="7"/>
  <c r="BG457" i="6"/>
  <c r="M457" i="7" s="1"/>
  <c r="BA457" i="6"/>
  <c r="G457" i="7" s="1"/>
  <c r="M332" i="20" s="1"/>
  <c r="BF457" i="6"/>
  <c r="L457" i="7" s="1"/>
  <c r="BB457" i="6"/>
  <c r="H457" i="7" s="1"/>
  <c r="O332" i="20" s="1"/>
  <c r="BE457" i="6"/>
  <c r="K457" i="7" s="1"/>
  <c r="AB332" i="20" s="1"/>
  <c r="AY457" i="6"/>
  <c r="E457" i="7" s="1"/>
  <c r="I332" i="20" s="1"/>
  <c r="BD457" i="6"/>
  <c r="J457" i="7" s="1"/>
  <c r="BC457" i="6"/>
  <c r="I457" i="7" s="1"/>
  <c r="Q332" i="20" s="1"/>
  <c r="BE457" i="7"/>
  <c r="AZ457" i="6"/>
  <c r="F457" i="7" s="1"/>
  <c r="K332" i="20" s="1"/>
  <c r="Y400" i="7"/>
  <c r="AI238" i="20" s="1"/>
  <c r="AH399" i="20"/>
  <c r="BD400" i="7"/>
  <c r="AP366" i="7"/>
  <c r="AL366" i="7"/>
  <c r="BD377" i="7"/>
  <c r="AY377" i="7"/>
  <c r="AX377" i="7"/>
  <c r="AZ377" i="7"/>
  <c r="AQ217" i="7"/>
  <c r="AQ259" i="7"/>
  <c r="K408" i="20"/>
  <c r="Q409" i="7"/>
  <c r="AV409" i="7"/>
  <c r="BG448" i="6"/>
  <c r="M448" i="7" s="1"/>
  <c r="BA448" i="6"/>
  <c r="G448" i="7" s="1"/>
  <c r="M117" i="20" s="1"/>
  <c r="BE448" i="7"/>
  <c r="BF448" i="6"/>
  <c r="L448" i="7" s="1"/>
  <c r="AZ448" i="6"/>
  <c r="F448" i="7" s="1"/>
  <c r="K117" i="20" s="1"/>
  <c r="AY448" i="6"/>
  <c r="E448" i="7" s="1"/>
  <c r="I394" i="20" s="1"/>
  <c r="BD448" i="6"/>
  <c r="J448" i="7" s="1"/>
  <c r="BE448" i="6"/>
  <c r="K448" i="7" s="1"/>
  <c r="AB394" i="20" s="1"/>
  <c r="BB448" i="6"/>
  <c r="H448" i="7" s="1"/>
  <c r="BC448" i="6"/>
  <c r="I448" i="7" s="1"/>
  <c r="Q117" i="20" s="1"/>
  <c r="AQ267" i="7"/>
  <c r="AU379" i="7"/>
  <c r="AJ379" i="7"/>
  <c r="AK379" i="7" s="1"/>
  <c r="P379" i="7"/>
  <c r="J38" i="20" s="1"/>
  <c r="I378" i="20"/>
  <c r="AM379" i="7"/>
  <c r="AH412" i="20"/>
  <c r="Y413" i="7"/>
  <c r="AQ233" i="7"/>
  <c r="BF481" i="6"/>
  <c r="L481" i="7" s="1"/>
  <c r="AY481" i="6"/>
  <c r="E481" i="7" s="1"/>
  <c r="BG481" i="6"/>
  <c r="M481" i="7" s="1"/>
  <c r="BD481" i="6"/>
  <c r="J481" i="7" s="1"/>
  <c r="BA481" i="6"/>
  <c r="G481" i="7" s="1"/>
  <c r="M24" i="20" s="1"/>
  <c r="BC481" i="6"/>
  <c r="I481" i="7" s="1"/>
  <c r="Q24" i="20" s="1"/>
  <c r="BE481" i="6"/>
  <c r="K481" i="7" s="1"/>
  <c r="AB24" i="20" s="1"/>
  <c r="BE481" i="7"/>
  <c r="AZ481" i="6"/>
  <c r="F481" i="7" s="1"/>
  <c r="K24" i="20" s="1"/>
  <c r="BB481" i="6"/>
  <c r="H481" i="7" s="1"/>
  <c r="O24" i="20" s="1"/>
  <c r="AV416" i="7"/>
  <c r="Q416" i="7"/>
  <c r="K415" i="20"/>
  <c r="AH383" i="20"/>
  <c r="Y384" i="7"/>
  <c r="AH409" i="20"/>
  <c r="Y410" i="7"/>
  <c r="AI289" i="20" s="1"/>
  <c r="BD410" i="7"/>
  <c r="AP342" i="7"/>
  <c r="AL342" i="7"/>
  <c r="AQ216" i="7"/>
  <c r="U405" i="7"/>
  <c r="Z404" i="20"/>
  <c r="AZ405" i="7"/>
  <c r="AJ312" i="20"/>
  <c r="AK312" i="20" s="1"/>
  <c r="BF456" i="6"/>
  <c r="L456" i="7" s="1"/>
  <c r="BG456" i="6"/>
  <c r="M456" i="7" s="1"/>
  <c r="BD424" i="7"/>
  <c r="BD394" i="7"/>
  <c r="AM425" i="7"/>
  <c r="BB483" i="6"/>
  <c r="H483" i="7" s="1"/>
  <c r="AY445" i="6"/>
  <c r="E445" i="7" s="1"/>
  <c r="Y430" i="7"/>
  <c r="AI429" i="20" s="1"/>
  <c r="AH429" i="20"/>
  <c r="AH394" i="20"/>
  <c r="Y395" i="7"/>
  <c r="AI417" i="20" s="1"/>
  <c r="BD395" i="7"/>
  <c r="Y403" i="7"/>
  <c r="AH402" i="20"/>
  <c r="AQ226" i="7"/>
  <c r="Q392" i="20"/>
  <c r="AY393" i="7"/>
  <c r="T393" i="7"/>
  <c r="R525" i="20" s="1"/>
  <c r="AU407" i="7"/>
  <c r="AY407" i="7"/>
  <c r="AX407" i="7"/>
  <c r="BG450" i="6"/>
  <c r="M450" i="7" s="1"/>
  <c r="BF450" i="6"/>
  <c r="L450" i="7" s="1"/>
  <c r="BD450" i="6"/>
  <c r="J450" i="7" s="1"/>
  <c r="BC450" i="6"/>
  <c r="I450" i="7" s="1"/>
  <c r="Q310" i="20" s="1"/>
  <c r="BA450" i="6"/>
  <c r="G450" i="7" s="1"/>
  <c r="M310" i="20" s="1"/>
  <c r="BE450" i="7"/>
  <c r="AZ450" i="6"/>
  <c r="F450" i="7" s="1"/>
  <c r="K310" i="20" s="1"/>
  <c r="BB450" i="6"/>
  <c r="H450" i="7" s="1"/>
  <c r="O310" i="20" s="1"/>
  <c r="AY450" i="6"/>
  <c r="E450" i="7" s="1"/>
  <c r="I302" i="20" s="1"/>
  <c r="BE450" i="6"/>
  <c r="K450" i="7" s="1"/>
  <c r="AB310" i="20" s="1"/>
  <c r="AM396" i="7"/>
  <c r="I395" i="20"/>
  <c r="P396" i="7"/>
  <c r="J78" i="20" s="1"/>
  <c r="AU396" i="7"/>
  <c r="AJ396" i="7"/>
  <c r="AK396" i="7" s="1"/>
  <c r="AZ385" i="7"/>
  <c r="Z384" i="20"/>
  <c r="U385" i="7"/>
  <c r="AA384" i="20" s="1"/>
  <c r="BG451" i="6"/>
  <c r="M451" i="7" s="1"/>
  <c r="BD451" i="6"/>
  <c r="J451" i="7" s="1"/>
  <c r="AY451" i="6"/>
  <c r="E451" i="7" s="1"/>
  <c r="BA451" i="6"/>
  <c r="G451" i="7" s="1"/>
  <c r="M306" i="20" s="1"/>
  <c r="BE451" i="7"/>
  <c r="AZ451" i="6"/>
  <c r="F451" i="7" s="1"/>
  <c r="K306" i="20" s="1"/>
  <c r="BF451" i="6"/>
  <c r="L451" i="7" s="1"/>
  <c r="BE451" i="6"/>
  <c r="K451" i="7" s="1"/>
  <c r="AB306" i="20" s="1"/>
  <c r="BB451" i="6"/>
  <c r="H451" i="7" s="1"/>
  <c r="O306" i="20" s="1"/>
  <c r="BC451" i="6"/>
  <c r="I451" i="7" s="1"/>
  <c r="Q306" i="20" s="1"/>
  <c r="T422" i="7"/>
  <c r="R421" i="20" s="1"/>
  <c r="Q421" i="20"/>
  <c r="AY422" i="7"/>
  <c r="AP318" i="7"/>
  <c r="E139" i="20" s="1"/>
  <c r="H139" i="20" s="1"/>
  <c r="AL318" i="7"/>
  <c r="AJ339" i="20"/>
  <c r="AK339" i="20" s="1"/>
  <c r="AB410" i="20"/>
  <c r="V411" i="7"/>
  <c r="AC410" i="20" s="1"/>
  <c r="BA411" i="7"/>
  <c r="R377" i="7"/>
  <c r="AW377" i="7"/>
  <c r="M376" i="20"/>
  <c r="BG491" i="6"/>
  <c r="M491" i="7" s="1"/>
  <c r="BF491" i="6"/>
  <c r="L491" i="7" s="1"/>
  <c r="AZ491" i="6"/>
  <c r="F491" i="7" s="1"/>
  <c r="M408" i="20"/>
  <c r="R409" i="7"/>
  <c r="AW409" i="7"/>
  <c r="AJ336" i="20"/>
  <c r="AK336" i="20" s="1"/>
  <c r="AQ227" i="7"/>
  <c r="AQ257" i="7"/>
  <c r="AP291" i="7"/>
  <c r="AL291" i="7"/>
  <c r="AW416" i="7"/>
  <c r="R416" i="7"/>
  <c r="M415" i="20"/>
  <c r="AP329" i="7"/>
  <c r="AL329" i="7"/>
  <c r="BG453" i="6"/>
  <c r="M453" i="7" s="1"/>
  <c r="AY453" i="6"/>
  <c r="E453" i="7" s="1"/>
  <c r="I68" i="20" s="1"/>
  <c r="BE453" i="6"/>
  <c r="K453" i="7" s="1"/>
  <c r="BF453" i="6"/>
  <c r="L453" i="7" s="1"/>
  <c r="BC453" i="6"/>
  <c r="I453" i="7" s="1"/>
  <c r="BA453" i="6"/>
  <c r="G453" i="7" s="1"/>
  <c r="BE453" i="7"/>
  <c r="BD453" i="7" s="1"/>
  <c r="BB453" i="6"/>
  <c r="H453" i="7" s="1"/>
  <c r="O68" i="20" s="1"/>
  <c r="BD453" i="6"/>
  <c r="J453" i="7" s="1"/>
  <c r="AZ453" i="6"/>
  <c r="F453" i="7" s="1"/>
  <c r="AQ249" i="7"/>
  <c r="K404" i="20"/>
  <c r="Q405" i="7"/>
  <c r="AV405" i="7"/>
  <c r="AL313" i="7"/>
  <c r="AP313" i="7"/>
  <c r="BD540" i="7"/>
  <c r="BD473" i="6"/>
  <c r="J473" i="7" s="1"/>
  <c r="BD407" i="7"/>
  <c r="AH406" i="20"/>
  <c r="Y407" i="7"/>
  <c r="AI345" i="20" s="1"/>
  <c r="BG479" i="6"/>
  <c r="M479" i="7" s="1"/>
  <c r="BF479" i="6"/>
  <c r="L479" i="7" s="1"/>
  <c r="BD479" i="6"/>
  <c r="J479" i="7" s="1"/>
  <c r="BE479" i="7"/>
  <c r="BB479" i="6"/>
  <c r="H479" i="7" s="1"/>
  <c r="AY479" i="6"/>
  <c r="E479" i="7" s="1"/>
  <c r="BC479" i="6"/>
  <c r="I479" i="7" s="1"/>
  <c r="BA479" i="6"/>
  <c r="G479" i="7" s="1"/>
  <c r="BE479" i="6"/>
  <c r="K479" i="7" s="1"/>
  <c r="AZ479" i="6"/>
  <c r="F479" i="7" s="1"/>
  <c r="AR210" i="7"/>
  <c r="AJ357" i="20"/>
  <c r="AK357" i="20" s="1"/>
  <c r="K416" i="20"/>
  <c r="AV417" i="7"/>
  <c r="Q417" i="7"/>
  <c r="L416" i="20" s="1"/>
  <c r="AP317" i="7"/>
  <c r="AL317" i="7"/>
  <c r="Q384" i="20"/>
  <c r="T385" i="7"/>
  <c r="R384" i="20" s="1"/>
  <c r="AY385" i="7"/>
  <c r="AV422" i="7"/>
  <c r="K421" i="20"/>
  <c r="Q422" i="7"/>
  <c r="L421" i="20" s="1"/>
  <c r="BG470" i="6"/>
  <c r="M470" i="7" s="1"/>
  <c r="BF470" i="6"/>
  <c r="L470" i="7" s="1"/>
  <c r="AQ271" i="7"/>
  <c r="E270" i="20"/>
  <c r="H270" i="20" s="1"/>
  <c r="BG452" i="6"/>
  <c r="M452" i="7" s="1"/>
  <c r="BC452" i="6"/>
  <c r="I452" i="7" s="1"/>
  <c r="Q426" i="20" s="1"/>
  <c r="BD452" i="6"/>
  <c r="J452" i="7" s="1"/>
  <c r="BE452" i="6"/>
  <c r="K452" i="7" s="1"/>
  <c r="BE452" i="7"/>
  <c r="AZ452" i="6"/>
  <c r="F452" i="7" s="1"/>
  <c r="BB452" i="6"/>
  <c r="H452" i="7" s="1"/>
  <c r="BF452" i="6"/>
  <c r="L452" i="7" s="1"/>
  <c r="AY452" i="6"/>
  <c r="E452" i="7" s="1"/>
  <c r="I136" i="20" s="1"/>
  <c r="BA452" i="6"/>
  <c r="G452" i="7" s="1"/>
  <c r="AR194" i="7"/>
  <c r="BF468" i="6"/>
  <c r="L468" i="7" s="1"/>
  <c r="BG468" i="6"/>
  <c r="M468" i="7" s="1"/>
  <c r="AZ468" i="6"/>
  <c r="F468" i="7" s="1"/>
  <c r="K391" i="20" s="1"/>
  <c r="I376" i="20"/>
  <c r="P377" i="7"/>
  <c r="AU377" i="7"/>
  <c r="AM377" i="7"/>
  <c r="AJ377" i="7"/>
  <c r="AK377" i="7" s="1"/>
  <c r="AP316" i="7"/>
  <c r="AL316" i="7"/>
  <c r="AB408" i="20"/>
  <c r="BA409" i="7"/>
  <c r="V409" i="7"/>
  <c r="AQ262" i="7"/>
  <c r="BF475" i="6"/>
  <c r="L475" i="7" s="1"/>
  <c r="BD475" i="6"/>
  <c r="J475" i="7" s="1"/>
  <c r="BG475" i="6"/>
  <c r="M475" i="7" s="1"/>
  <c r="BB475" i="6"/>
  <c r="H475" i="7" s="1"/>
  <c r="O313" i="20" s="1"/>
  <c r="BA475" i="6"/>
  <c r="G475" i="7" s="1"/>
  <c r="M313" i="20" s="1"/>
  <c r="AY475" i="6"/>
  <c r="E475" i="7" s="1"/>
  <c r="I313" i="20" s="1"/>
  <c r="BC475" i="6"/>
  <c r="I475" i="7" s="1"/>
  <c r="Q313" i="20" s="1"/>
  <c r="BE475" i="6"/>
  <c r="K475" i="7" s="1"/>
  <c r="BE475" i="7"/>
  <c r="AZ475" i="6"/>
  <c r="F475" i="7" s="1"/>
  <c r="BG437" i="6"/>
  <c r="M437" i="7" s="1"/>
  <c r="BF437" i="6"/>
  <c r="L437" i="7" s="1"/>
  <c r="BE437" i="6"/>
  <c r="K437" i="7" s="1"/>
  <c r="AZ437" i="6"/>
  <c r="F437" i="7" s="1"/>
  <c r="K536" i="20" s="1"/>
  <c r="BB437" i="6"/>
  <c r="H437" i="7" s="1"/>
  <c r="BD437" i="6"/>
  <c r="J437" i="7" s="1"/>
  <c r="AY437" i="6"/>
  <c r="E437" i="7" s="1"/>
  <c r="BC437" i="6"/>
  <c r="I437" i="7" s="1"/>
  <c r="BA437" i="6"/>
  <c r="G437" i="7" s="1"/>
  <c r="BE437" i="7"/>
  <c r="AQ244" i="7"/>
  <c r="E243" i="20"/>
  <c r="H243" i="20" s="1"/>
  <c r="AZ390" i="7"/>
  <c r="U390" i="7"/>
  <c r="AA389" i="20" s="1"/>
  <c r="Z389" i="20"/>
  <c r="AH498" i="20"/>
  <c r="Y499" i="7"/>
  <c r="AI511" i="20" s="1"/>
  <c r="AJ341" i="20"/>
  <c r="AK341" i="20" s="1"/>
  <c r="AJ328" i="20"/>
  <c r="AK328" i="20" s="1"/>
  <c r="AL323" i="7"/>
  <c r="AP323" i="7"/>
  <c r="O416" i="20"/>
  <c r="S417" i="7"/>
  <c r="P416" i="20" s="1"/>
  <c r="AX417" i="7"/>
  <c r="BF462" i="6"/>
  <c r="L462" i="7" s="1"/>
  <c r="BG462" i="6"/>
  <c r="M462" i="7" s="1"/>
  <c r="BB462" i="6"/>
  <c r="H462" i="7" s="1"/>
  <c r="AY462" i="6"/>
  <c r="E462" i="7" s="1"/>
  <c r="BD462" i="6"/>
  <c r="J462" i="7" s="1"/>
  <c r="BC462" i="6"/>
  <c r="I462" i="7" s="1"/>
  <c r="BE462" i="7"/>
  <c r="AZ462" i="6"/>
  <c r="F462" i="7" s="1"/>
  <c r="BE462" i="6"/>
  <c r="K462" i="7" s="1"/>
  <c r="AB102" i="20" s="1"/>
  <c r="BA462" i="6"/>
  <c r="G462" i="7" s="1"/>
  <c r="BD504" i="7"/>
  <c r="BC483" i="6"/>
  <c r="I483" i="7" s="1"/>
  <c r="S397" i="7"/>
  <c r="P189" i="20" s="1"/>
  <c r="AJ397" i="7"/>
  <c r="AK397" i="7" s="1"/>
  <c r="O396" i="20"/>
  <c r="AX397" i="7"/>
  <c r="AM397" i="7"/>
  <c r="AH520" i="20"/>
  <c r="Y521" i="7"/>
  <c r="AI196" i="20" s="1"/>
  <c r="AH392" i="20"/>
  <c r="Y393" i="7"/>
  <c r="AI155" i="20" s="1"/>
  <c r="V155" i="20" s="1"/>
  <c r="BD393" i="7"/>
  <c r="AP312" i="7"/>
  <c r="E101" i="20" s="1"/>
  <c r="H101" i="20" s="1"/>
  <c r="AL312" i="7"/>
  <c r="AM398" i="7"/>
  <c r="P398" i="7"/>
  <c r="J538" i="20" s="1"/>
  <c r="AJ398" i="7"/>
  <c r="AK398" i="7" s="1"/>
  <c r="AU398" i="7"/>
  <c r="M410" i="20"/>
  <c r="R411" i="7"/>
  <c r="N410" i="20" s="1"/>
  <c r="AW411" i="7"/>
  <c r="Z395" i="20"/>
  <c r="AZ396" i="7"/>
  <c r="U396" i="7"/>
  <c r="O384" i="20"/>
  <c r="S385" i="7"/>
  <c r="P384" i="20" s="1"/>
  <c r="AX385" i="7"/>
  <c r="I379" i="20"/>
  <c r="AM380" i="7"/>
  <c r="P380" i="7"/>
  <c r="AU380" i="7"/>
  <c r="AJ380" i="7"/>
  <c r="AK380" i="7" s="1"/>
  <c r="Z421" i="20"/>
  <c r="AZ422" i="7"/>
  <c r="U422" i="7"/>
  <c r="AA421" i="20" s="1"/>
  <c r="AX408" i="7"/>
  <c r="S408" i="7"/>
  <c r="P209" i="20" s="1"/>
  <c r="O407" i="20"/>
  <c r="AR195" i="7"/>
  <c r="AJ378" i="7"/>
  <c r="AK378" i="7" s="1"/>
  <c r="P378" i="7"/>
  <c r="AU378" i="7"/>
  <c r="I377" i="20"/>
  <c r="AM378" i="7"/>
  <c r="K376" i="20"/>
  <c r="Q377" i="7"/>
  <c r="L524" i="20" s="1"/>
  <c r="AV377" i="7"/>
  <c r="AR191" i="7"/>
  <c r="Y379" i="7"/>
  <c r="BD379" i="7"/>
  <c r="AH378" i="20"/>
  <c r="AQ230" i="7"/>
  <c r="AR209" i="7"/>
  <c r="AM415" i="7"/>
  <c r="AZ415" i="7"/>
  <c r="AJ415" i="7"/>
  <c r="AK415" i="7" s="1"/>
  <c r="U415" i="7"/>
  <c r="AA524" i="20" s="1"/>
  <c r="Z391" i="20"/>
  <c r="U392" i="7"/>
  <c r="AA361" i="20" s="1"/>
  <c r="AZ392" i="7"/>
  <c r="AY390" i="7"/>
  <c r="T390" i="7"/>
  <c r="R389" i="20" s="1"/>
  <c r="Q389" i="20"/>
  <c r="AJ290" i="20"/>
  <c r="AK290" i="20" s="1"/>
  <c r="Z387" i="20"/>
  <c r="AZ388" i="7"/>
  <c r="U388" i="7"/>
  <c r="BG458" i="6"/>
  <c r="M458" i="7" s="1"/>
  <c r="BF458" i="6"/>
  <c r="L458" i="7" s="1"/>
  <c r="BD458" i="6"/>
  <c r="J458" i="7" s="1"/>
  <c r="BB458" i="6"/>
  <c r="H458" i="7" s="1"/>
  <c r="Q11" i="40" s="1"/>
  <c r="AY458" i="6"/>
  <c r="E458" i="7" s="1"/>
  <c r="I535" i="20" s="1"/>
  <c r="BE458" i="7"/>
  <c r="BA458" i="6"/>
  <c r="G458" i="7" s="1"/>
  <c r="AZ458" i="6"/>
  <c r="F458" i="7" s="1"/>
  <c r="BE458" i="6"/>
  <c r="K458" i="7" s="1"/>
  <c r="BC458" i="6"/>
  <c r="I458" i="7" s="1"/>
  <c r="AB416" i="20"/>
  <c r="BA417" i="7"/>
  <c r="V417" i="7"/>
  <c r="AC416" i="20" s="1"/>
  <c r="AZ483" i="6"/>
  <c r="F483" i="7" s="1"/>
  <c r="X24" i="40"/>
  <c r="BG441" i="6"/>
  <c r="M441" i="7" s="1"/>
  <c r="AY441" i="6"/>
  <c r="E441" i="7" s="1"/>
  <c r="I279" i="20" s="1"/>
  <c r="BD441" i="6"/>
  <c r="J441" i="7" s="1"/>
  <c r="BA441" i="6"/>
  <c r="G441" i="7" s="1"/>
  <c r="M279" i="20" s="1"/>
  <c r="BC441" i="6"/>
  <c r="I441" i="7" s="1"/>
  <c r="Q279" i="20" s="1"/>
  <c r="BE441" i="6"/>
  <c r="K441" i="7" s="1"/>
  <c r="AB279" i="20" s="1"/>
  <c r="BF441" i="6"/>
  <c r="L441" i="7" s="1"/>
  <c r="BB441" i="6"/>
  <c r="H441" i="7" s="1"/>
  <c r="AZ441" i="6"/>
  <c r="F441" i="7" s="1"/>
  <c r="K279" i="20" s="1"/>
  <c r="BE441" i="7"/>
  <c r="AL301" i="7"/>
  <c r="AP301" i="7"/>
  <c r="AB395" i="20"/>
  <c r="V396" i="7"/>
  <c r="AC78" i="20" s="1"/>
  <c r="BA396" i="7"/>
  <c r="AB384" i="20"/>
  <c r="V385" i="7"/>
  <c r="AC384" i="20" s="1"/>
  <c r="BA385" i="7"/>
  <c r="AQ255" i="7"/>
  <c r="E254" i="20"/>
  <c r="H254" i="20" s="1"/>
  <c r="Q379" i="20"/>
  <c r="T380" i="7"/>
  <c r="AY380" i="7"/>
  <c r="T408" i="7"/>
  <c r="R209" i="20" s="1"/>
  <c r="Q407" i="20"/>
  <c r="AY408" i="7"/>
  <c r="AJ317" i="20"/>
  <c r="AK317" i="20" s="1"/>
  <c r="BG485" i="6"/>
  <c r="M485" i="7" s="1"/>
  <c r="AZ485" i="6"/>
  <c r="F485" i="7" s="1"/>
  <c r="BF485" i="6"/>
  <c r="L485" i="7" s="1"/>
  <c r="S378" i="7"/>
  <c r="O377" i="20"/>
  <c r="AX378" i="7"/>
  <c r="AB376" i="20"/>
  <c r="V377" i="7"/>
  <c r="AC524" i="20" s="1"/>
  <c r="BA377" i="7"/>
  <c r="AR198" i="7"/>
  <c r="AJ369" i="20"/>
  <c r="AK369" i="20" s="1"/>
  <c r="V390" i="7"/>
  <c r="AC389" i="20" s="1"/>
  <c r="AB389" i="20"/>
  <c r="BA390" i="7"/>
  <c r="I387" i="20"/>
  <c r="P388" i="7"/>
  <c r="J507" i="20" s="1"/>
  <c r="AM388" i="7"/>
  <c r="AJ388" i="7"/>
  <c r="AK388" i="7" s="1"/>
  <c r="AU388" i="7"/>
  <c r="AQ224" i="7"/>
  <c r="P417" i="7"/>
  <c r="J416" i="20" s="1"/>
  <c r="I416" i="20"/>
  <c r="AU417" i="7"/>
  <c r="BB465" i="6"/>
  <c r="H465" i="7" s="1"/>
  <c r="O6" i="20" s="1"/>
  <c r="T417" i="7"/>
  <c r="R416" i="20" s="1"/>
  <c r="BD459" i="6"/>
  <c r="J459" i="7" s="1"/>
  <c r="BC445" i="6"/>
  <c r="I445" i="7" s="1"/>
  <c r="Q170" i="20" s="1"/>
  <c r="AJ360" i="20"/>
  <c r="AK360" i="20" s="1"/>
  <c r="AR208" i="7"/>
  <c r="I386" i="20"/>
  <c r="AU387" i="7"/>
  <c r="P387" i="7"/>
  <c r="J193" i="20" s="1"/>
  <c r="AJ387" i="7"/>
  <c r="AK387" i="7" s="1"/>
  <c r="AM387" i="7"/>
  <c r="AP373" i="7"/>
  <c r="AL373" i="7"/>
  <c r="AL375" i="7"/>
  <c r="AP375" i="7"/>
  <c r="AP350" i="7"/>
  <c r="E84" i="20" s="1"/>
  <c r="H84" i="20" s="1"/>
  <c r="AL350" i="7"/>
  <c r="AJ311" i="20"/>
  <c r="AK311" i="20" s="1"/>
  <c r="E230" i="20"/>
  <c r="H230" i="20" s="1"/>
  <c r="AQ231" i="7"/>
  <c r="F82" i="20" s="1"/>
  <c r="Q396" i="7"/>
  <c r="L78" i="20" s="1"/>
  <c r="AV396" i="7"/>
  <c r="K395" i="20"/>
  <c r="R385" i="7"/>
  <c r="N384" i="20" s="1"/>
  <c r="M384" i="20"/>
  <c r="AW385" i="7"/>
  <c r="AL294" i="7"/>
  <c r="AP294" i="7"/>
  <c r="M432" i="20"/>
  <c r="AW433" i="7"/>
  <c r="R433" i="7"/>
  <c r="M379" i="20"/>
  <c r="R380" i="7"/>
  <c r="AW380" i="7"/>
  <c r="AM411" i="7"/>
  <c r="AV411" i="7"/>
  <c r="K410" i="20"/>
  <c r="Q411" i="7"/>
  <c r="L410" i="20" s="1"/>
  <c r="K407" i="20"/>
  <c r="Q408" i="7"/>
  <c r="L209" i="20" s="1"/>
  <c r="AV408" i="7"/>
  <c r="BF464" i="6"/>
  <c r="L464" i="7" s="1"/>
  <c r="BG464" i="6"/>
  <c r="M464" i="7" s="1"/>
  <c r="BC464" i="6"/>
  <c r="I464" i="7" s="1"/>
  <c r="BD464" i="6"/>
  <c r="J464" i="7" s="1"/>
  <c r="BE464" i="6"/>
  <c r="K464" i="7" s="1"/>
  <c r="AY464" i="6"/>
  <c r="E464" i="7" s="1"/>
  <c r="BB464" i="6"/>
  <c r="H464" i="7" s="1"/>
  <c r="BE464" i="7"/>
  <c r="BA464" i="6"/>
  <c r="G464" i="7" s="1"/>
  <c r="AZ464" i="6"/>
  <c r="F464" i="7" s="1"/>
  <c r="BG478" i="6"/>
  <c r="M478" i="7" s="1"/>
  <c r="BF478" i="6"/>
  <c r="L478" i="7" s="1"/>
  <c r="BB478" i="6"/>
  <c r="H478" i="7" s="1"/>
  <c r="O498" i="20" s="1"/>
  <c r="BD478" i="6"/>
  <c r="J478" i="7" s="1"/>
  <c r="BA478" i="6"/>
  <c r="G478" i="7" s="1"/>
  <c r="M498" i="20" s="1"/>
  <c r="AZ478" i="6"/>
  <c r="F478" i="7" s="1"/>
  <c r="K498" i="20" s="1"/>
  <c r="BE478" i="7"/>
  <c r="BE478" i="6"/>
  <c r="K478" i="7" s="1"/>
  <c r="AB498" i="20" s="1"/>
  <c r="AY478" i="6"/>
  <c r="E478" i="7" s="1"/>
  <c r="I498" i="20" s="1"/>
  <c r="BC478" i="6"/>
  <c r="I478" i="7" s="1"/>
  <c r="Q498" i="20" s="1"/>
  <c r="AB377" i="20"/>
  <c r="V378" i="7"/>
  <c r="BA378" i="7"/>
  <c r="AJ288" i="20"/>
  <c r="AK288" i="20" s="1"/>
  <c r="P382" i="7"/>
  <c r="J381" i="20" s="1"/>
  <c r="AU382" i="7"/>
  <c r="AJ382" i="7"/>
  <c r="AK382" i="7" s="1"/>
  <c r="I381" i="20"/>
  <c r="AM382" i="7"/>
  <c r="AP314" i="7"/>
  <c r="AL314" i="7"/>
  <c r="AP370" i="7"/>
  <c r="AL370" i="7"/>
  <c r="Q392" i="7"/>
  <c r="AV392" i="7"/>
  <c r="P390" i="7"/>
  <c r="J389" i="20" s="1"/>
  <c r="I389" i="20"/>
  <c r="AM390" i="7"/>
  <c r="AU390" i="7"/>
  <c r="AJ390" i="7"/>
  <c r="AK390" i="7" s="1"/>
  <c r="AP293" i="7"/>
  <c r="E120" i="20" s="1"/>
  <c r="H120" i="20" s="1"/>
  <c r="AL293" i="7"/>
  <c r="O387" i="20"/>
  <c r="S388" i="7"/>
  <c r="AX388" i="7"/>
  <c r="AP333" i="7"/>
  <c r="AL333" i="7"/>
  <c r="AQ229" i="7"/>
  <c r="AP302" i="7"/>
  <c r="AL302" i="7"/>
  <c r="BE439" i="7"/>
  <c r="BE459" i="7"/>
  <c r="AP361" i="7"/>
  <c r="AL361" i="7"/>
  <c r="K386" i="20"/>
  <c r="Q387" i="7"/>
  <c r="L193" i="20" s="1"/>
  <c r="AV387" i="7"/>
  <c r="AH396" i="20"/>
  <c r="Y397" i="7"/>
  <c r="AI189" i="20" s="1"/>
  <c r="BD397" i="7"/>
  <c r="AL304" i="7"/>
  <c r="AP304" i="7"/>
  <c r="AH397" i="20"/>
  <c r="Y398" i="7"/>
  <c r="BD398" i="7"/>
  <c r="Y509" i="7"/>
  <c r="AI19" i="20" s="1"/>
  <c r="AH508" i="20"/>
  <c r="M395" i="20"/>
  <c r="AW396" i="7"/>
  <c r="R396" i="7"/>
  <c r="N78" i="20" s="1"/>
  <c r="K384" i="20"/>
  <c r="Q385" i="7"/>
  <c r="L384" i="20" s="1"/>
  <c r="AV385" i="7"/>
  <c r="AQ236" i="7"/>
  <c r="AX433" i="7"/>
  <c r="S433" i="7"/>
  <c r="O432" i="20"/>
  <c r="AH421" i="20"/>
  <c r="Y422" i="7"/>
  <c r="AI421" i="20" s="1"/>
  <c r="BD422" i="7"/>
  <c r="Z407" i="20"/>
  <c r="U408" i="7"/>
  <c r="AA209" i="20" s="1"/>
  <c r="AZ408" i="7"/>
  <c r="Q400" i="7"/>
  <c r="L238" i="20" s="1"/>
  <c r="K399" i="20"/>
  <c r="AV400" i="7"/>
  <c r="AQ225" i="7"/>
  <c r="AP339" i="7"/>
  <c r="AL339" i="7"/>
  <c r="Z377" i="20"/>
  <c r="U378" i="7"/>
  <c r="AZ378" i="7"/>
  <c r="AH408" i="20"/>
  <c r="Y409" i="7"/>
  <c r="AL289" i="7"/>
  <c r="AP289" i="7"/>
  <c r="AP336" i="7"/>
  <c r="E96" i="20" s="1"/>
  <c r="H96" i="20" s="1"/>
  <c r="AL336" i="7"/>
  <c r="Z381" i="20"/>
  <c r="U382" i="7"/>
  <c r="AA381" i="20" s="1"/>
  <c r="AZ382" i="7"/>
  <c r="BH455" i="6"/>
  <c r="N455" i="7" s="1"/>
  <c r="AH60" i="20" s="1"/>
  <c r="AQ247" i="7"/>
  <c r="K412" i="20"/>
  <c r="Q413" i="7"/>
  <c r="L281" i="20" s="1"/>
  <c r="AV413" i="7"/>
  <c r="AB406" i="20"/>
  <c r="V407" i="7"/>
  <c r="AC345" i="20" s="1"/>
  <c r="BA407" i="7"/>
  <c r="AH414" i="20"/>
  <c r="Y415" i="7"/>
  <c r="AH514" i="20"/>
  <c r="Y515" i="7"/>
  <c r="M391" i="20"/>
  <c r="R392" i="7"/>
  <c r="N391" i="20" s="1"/>
  <c r="AW392" i="7"/>
  <c r="AQ283" i="7"/>
  <c r="F190" i="20" s="1"/>
  <c r="AV390" i="7"/>
  <c r="K389" i="20"/>
  <c r="Q390" i="7"/>
  <c r="L389" i="20" s="1"/>
  <c r="BH449" i="6"/>
  <c r="N449" i="7" s="1"/>
  <c r="AH136" i="20" s="1"/>
  <c r="AV384" i="7"/>
  <c r="Q384" i="7"/>
  <c r="K383" i="20"/>
  <c r="O409" i="20"/>
  <c r="S410" i="7"/>
  <c r="P409" i="20" s="1"/>
  <c r="AX410" i="7"/>
  <c r="AB387" i="20"/>
  <c r="V388" i="7"/>
  <c r="BA388" i="7"/>
  <c r="AJ407" i="7"/>
  <c r="AK407" i="7" s="1"/>
  <c r="AM407" i="7"/>
  <c r="K406" i="20"/>
  <c r="Q407" i="7"/>
  <c r="L345" i="20" s="1"/>
  <c r="AV407" i="7"/>
  <c r="AQ251" i="7"/>
  <c r="W9" i="40"/>
  <c r="AZ432" i="7"/>
  <c r="AL286" i="7"/>
  <c r="AL307" i="7"/>
  <c r="AP286" i="7"/>
  <c r="AQ286" i="7" s="1"/>
  <c r="AZ412" i="7"/>
  <c r="AZ386" i="7"/>
  <c r="BD386" i="7"/>
  <c r="AL325" i="7"/>
  <c r="AL349" i="7"/>
  <c r="AL306" i="7"/>
  <c r="AL95" i="7"/>
  <c r="AJ94" i="20"/>
  <c r="AK94" i="20" s="1"/>
  <c r="AU381" i="7"/>
  <c r="AL359" i="7"/>
  <c r="AL344" i="7"/>
  <c r="AL371" i="7"/>
  <c r="AZ431" i="7"/>
  <c r="AL368" i="7"/>
  <c r="AL362" i="7"/>
  <c r="O426" i="20"/>
  <c r="AX427" i="7"/>
  <c r="S427" i="7"/>
  <c r="P363" i="20" s="1"/>
  <c r="Q403" i="20"/>
  <c r="AY404" i="7"/>
  <c r="T404" i="7"/>
  <c r="AP300" i="7"/>
  <c r="E5" i="20" s="1"/>
  <c r="H5" i="20" s="1"/>
  <c r="AL300" i="7"/>
  <c r="Z425" i="20"/>
  <c r="U426" i="7"/>
  <c r="AA366" i="20" s="1"/>
  <c r="AZ426" i="7"/>
  <c r="M411" i="20"/>
  <c r="AW412" i="7"/>
  <c r="R412" i="7"/>
  <c r="N224" i="20" s="1"/>
  <c r="Q20" i="40"/>
  <c r="O433" i="20"/>
  <c r="S434" i="7"/>
  <c r="AX434" i="7"/>
  <c r="AJ318" i="20"/>
  <c r="AK318" i="20" s="1"/>
  <c r="Q428" i="20"/>
  <c r="T429" i="7"/>
  <c r="AY429" i="7"/>
  <c r="R364" i="20"/>
  <c r="T9" i="40"/>
  <c r="AJ364" i="20"/>
  <c r="AK364" i="20" s="1"/>
  <c r="AJ285" i="20"/>
  <c r="AK285" i="20" s="1"/>
  <c r="AR186" i="7"/>
  <c r="Z400" i="20"/>
  <c r="U401" i="7"/>
  <c r="AA232" i="20" s="1"/>
  <c r="AZ401" i="7"/>
  <c r="Q423" i="20"/>
  <c r="T424" i="7"/>
  <c r="AY424" i="7"/>
  <c r="AU427" i="7"/>
  <c r="AM427" i="7"/>
  <c r="I426" i="20"/>
  <c r="AJ427" i="7"/>
  <c r="AK427" i="7" s="1"/>
  <c r="P427" i="7"/>
  <c r="J363" i="20" s="1"/>
  <c r="Q404" i="7"/>
  <c r="L69" i="20" s="1"/>
  <c r="K403" i="20"/>
  <c r="AV404" i="7"/>
  <c r="AJ348" i="20"/>
  <c r="AK348" i="20" s="1"/>
  <c r="Q425" i="20"/>
  <c r="T426" i="7"/>
  <c r="R366" i="20" s="1"/>
  <c r="AY426" i="7"/>
  <c r="Q411" i="20"/>
  <c r="T412" i="7"/>
  <c r="R224" i="20" s="1"/>
  <c r="AY412" i="7"/>
  <c r="AB427" i="20"/>
  <c r="V428" i="7"/>
  <c r="BA428" i="7"/>
  <c r="AB20" i="40"/>
  <c r="U434" i="7"/>
  <c r="AA315" i="20" s="1"/>
  <c r="Z433" i="20"/>
  <c r="M380" i="20"/>
  <c r="O3" i="40"/>
  <c r="R381" i="7"/>
  <c r="N92" i="20" s="1"/>
  <c r="AW381" i="7"/>
  <c r="AU429" i="7"/>
  <c r="AJ429" i="7"/>
  <c r="AK429" i="7" s="1"/>
  <c r="I428" i="20"/>
  <c r="P429" i="7"/>
  <c r="AM429" i="7"/>
  <c r="AP305" i="7"/>
  <c r="AL305" i="7"/>
  <c r="BD381" i="7"/>
  <c r="AH9" i="40"/>
  <c r="AI9" i="40" s="1"/>
  <c r="AJ286" i="20"/>
  <c r="AK286" i="20" s="1"/>
  <c r="Q400" i="20"/>
  <c r="AY401" i="7"/>
  <c r="T401" i="7"/>
  <c r="R232" i="20" s="1"/>
  <c r="AJ329" i="20"/>
  <c r="AK329" i="20" s="1"/>
  <c r="AJ307" i="20"/>
  <c r="AK307" i="20" s="1"/>
  <c r="AB423" i="20"/>
  <c r="BA424" i="7"/>
  <c r="V424" i="7"/>
  <c r="AC423" i="20" s="1"/>
  <c r="T427" i="7"/>
  <c r="R363" i="20" s="1"/>
  <c r="AY427" i="7"/>
  <c r="AB403" i="20"/>
  <c r="V404" i="7"/>
  <c r="AC69" i="20" s="1"/>
  <c r="BA404" i="7"/>
  <c r="AJ352" i="20"/>
  <c r="AK352" i="20" s="1"/>
  <c r="AB425" i="20"/>
  <c r="BA426" i="7"/>
  <c r="V426" i="7"/>
  <c r="AC366" i="20" s="1"/>
  <c r="O411" i="20"/>
  <c r="S412" i="7"/>
  <c r="P224" i="20" s="1"/>
  <c r="AX412" i="7"/>
  <c r="K427" i="20"/>
  <c r="AV428" i="7"/>
  <c r="Q428" i="7"/>
  <c r="Q3" i="40"/>
  <c r="S381" i="7"/>
  <c r="P92" i="20" s="1"/>
  <c r="O380" i="20"/>
  <c r="AX381" i="7"/>
  <c r="M428" i="20"/>
  <c r="AW429" i="7"/>
  <c r="R429" i="7"/>
  <c r="I400" i="20"/>
  <c r="AU401" i="7"/>
  <c r="P401" i="7"/>
  <c r="J232" i="20" s="1"/>
  <c r="AJ401" i="7"/>
  <c r="AK401" i="7" s="1"/>
  <c r="AM401" i="7"/>
  <c r="I423" i="20"/>
  <c r="AM424" i="7"/>
  <c r="AJ424" i="7"/>
  <c r="AK424" i="7" s="1"/>
  <c r="P424" i="7"/>
  <c r="AU424" i="7"/>
  <c r="M426" i="20"/>
  <c r="R427" i="7"/>
  <c r="N363" i="20" s="1"/>
  <c r="AW427" i="7"/>
  <c r="AP334" i="7"/>
  <c r="AL334" i="7"/>
  <c r="N364" i="20"/>
  <c r="P9" i="40"/>
  <c r="AB411" i="20"/>
  <c r="V412" i="7"/>
  <c r="BA412" i="7"/>
  <c r="R428" i="7"/>
  <c r="M427" i="20"/>
  <c r="AW428" i="7"/>
  <c r="AW432" i="7"/>
  <c r="R432" i="7"/>
  <c r="M431" i="20"/>
  <c r="AL346" i="7"/>
  <c r="O428" i="20"/>
  <c r="AX429" i="7"/>
  <c r="S429" i="7"/>
  <c r="AP287" i="7"/>
  <c r="AL287" i="7"/>
  <c r="AP297" i="7"/>
  <c r="AL297" i="7"/>
  <c r="AZ424" i="7"/>
  <c r="V427" i="7"/>
  <c r="AC363" i="20" s="1"/>
  <c r="AB426" i="20"/>
  <c r="BA427" i="7"/>
  <c r="AJ333" i="20"/>
  <c r="AK333" i="20" s="1"/>
  <c r="AX428" i="7"/>
  <c r="O427" i="20"/>
  <c r="S428" i="7"/>
  <c r="Q432" i="7"/>
  <c r="AV432" i="7"/>
  <c r="K431" i="20"/>
  <c r="M3" i="40"/>
  <c r="Q381" i="7"/>
  <c r="L92" i="20" s="1"/>
  <c r="AV381" i="7"/>
  <c r="K380" i="20"/>
  <c r="K428" i="20"/>
  <c r="AV429" i="7"/>
  <c r="Q429" i="7"/>
  <c r="L510" i="20" s="1"/>
  <c r="AR202" i="7"/>
  <c r="AB400" i="20"/>
  <c r="BA401" i="7"/>
  <c r="V401" i="7"/>
  <c r="AC232" i="20" s="1"/>
  <c r="AB420" i="20"/>
  <c r="V421" i="7"/>
  <c r="AC204" i="20" s="1"/>
  <c r="BA421" i="7"/>
  <c r="Z388" i="20"/>
  <c r="U389" i="7"/>
  <c r="AA246" i="20" s="1"/>
  <c r="AZ389" i="7"/>
  <c r="M423" i="20"/>
  <c r="AW424" i="7"/>
  <c r="R424" i="7"/>
  <c r="N423" i="20" s="1"/>
  <c r="O422" i="20"/>
  <c r="S423" i="7"/>
  <c r="AX423" i="7"/>
  <c r="U394" i="7"/>
  <c r="AA509" i="20" s="1"/>
  <c r="AZ394" i="7"/>
  <c r="Z393" i="20"/>
  <c r="AP368" i="7"/>
  <c r="AA364" i="20"/>
  <c r="AC9" i="40"/>
  <c r="Z411" i="20"/>
  <c r="U412" i="7"/>
  <c r="AA224" i="20" s="1"/>
  <c r="Z427" i="20"/>
  <c r="U428" i="7"/>
  <c r="AZ428" i="7"/>
  <c r="I431" i="20"/>
  <c r="AJ432" i="7"/>
  <c r="AK432" i="7" s="1"/>
  <c r="AU432" i="7"/>
  <c r="P432" i="7"/>
  <c r="AM432" i="7"/>
  <c r="AB380" i="20"/>
  <c r="V381" i="7"/>
  <c r="AC92" i="20" s="1"/>
  <c r="BA381" i="7"/>
  <c r="AD3" i="40"/>
  <c r="AZ429" i="7"/>
  <c r="O400" i="20"/>
  <c r="S401" i="7"/>
  <c r="P232" i="20" s="1"/>
  <c r="AX401" i="7"/>
  <c r="M420" i="20"/>
  <c r="R421" i="7"/>
  <c r="N204" i="20" s="1"/>
  <c r="AW421" i="7"/>
  <c r="T389" i="7"/>
  <c r="R246" i="20" s="1"/>
  <c r="Q388" i="20"/>
  <c r="AY389" i="7"/>
  <c r="K423" i="20"/>
  <c r="AV424" i="7"/>
  <c r="Q424" i="7"/>
  <c r="I422" i="20"/>
  <c r="AU423" i="7"/>
  <c r="P423" i="7"/>
  <c r="J422" i="20" s="1"/>
  <c r="AM423" i="7"/>
  <c r="AJ423" i="7"/>
  <c r="AK423" i="7" s="1"/>
  <c r="AL374" i="7"/>
  <c r="AP325" i="7"/>
  <c r="I427" i="20"/>
  <c r="P428" i="7"/>
  <c r="AJ428" i="7"/>
  <c r="AK428" i="7" s="1"/>
  <c r="AM428" i="7"/>
  <c r="AU428" i="7"/>
  <c r="AL331" i="7"/>
  <c r="Q431" i="20"/>
  <c r="T432" i="7"/>
  <c r="AY432" i="7"/>
  <c r="AB3" i="40"/>
  <c r="Z380" i="20"/>
  <c r="AZ381" i="7"/>
  <c r="U381" i="7"/>
  <c r="AA92" i="20" s="1"/>
  <c r="Z428" i="20"/>
  <c r="U429" i="7"/>
  <c r="AV401" i="7"/>
  <c r="Q401" i="7"/>
  <c r="L232" i="20" s="1"/>
  <c r="K400" i="20"/>
  <c r="Z398" i="20"/>
  <c r="U399" i="7"/>
  <c r="AZ399" i="7"/>
  <c r="Q420" i="20"/>
  <c r="AY421" i="7"/>
  <c r="T421" i="7"/>
  <c r="R204" i="20" s="1"/>
  <c r="I388" i="20"/>
  <c r="AM389" i="7"/>
  <c r="AU389" i="7"/>
  <c r="AJ389" i="7"/>
  <c r="AK389" i="7" s="1"/>
  <c r="P389" i="7"/>
  <c r="J246" i="20" s="1"/>
  <c r="O423" i="20"/>
  <c r="S424" i="7"/>
  <c r="P423" i="20" s="1"/>
  <c r="AX424" i="7"/>
  <c r="M422" i="20"/>
  <c r="AW423" i="7"/>
  <c r="R423" i="7"/>
  <c r="N422" i="20" s="1"/>
  <c r="K401" i="20"/>
  <c r="AV402" i="7"/>
  <c r="Q402" i="7"/>
  <c r="K393" i="20"/>
  <c r="Q394" i="7"/>
  <c r="L509" i="20" s="1"/>
  <c r="AV394" i="7"/>
  <c r="M430" i="20"/>
  <c r="R431" i="7"/>
  <c r="AW431" i="7"/>
  <c r="P414" i="7"/>
  <c r="J413" i="20" s="1"/>
  <c r="I413" i="20"/>
  <c r="AU414" i="7"/>
  <c r="AM414" i="7"/>
  <c r="AJ414" i="7"/>
  <c r="AK414" i="7" s="1"/>
  <c r="O431" i="20"/>
  <c r="AX432" i="7"/>
  <c r="S432" i="7"/>
  <c r="AP306" i="7"/>
  <c r="S3" i="40"/>
  <c r="AY381" i="7"/>
  <c r="Q380" i="20"/>
  <c r="T381" i="7"/>
  <c r="R92" i="20" s="1"/>
  <c r="AP338" i="7"/>
  <c r="AL338" i="7"/>
  <c r="AW401" i="7"/>
  <c r="M400" i="20"/>
  <c r="R401" i="7"/>
  <c r="N232" i="20" s="1"/>
  <c r="I398" i="20"/>
  <c r="AJ399" i="7"/>
  <c r="P399" i="7"/>
  <c r="AU399" i="7"/>
  <c r="AM399" i="7"/>
  <c r="O385" i="20"/>
  <c r="S386" i="7"/>
  <c r="AX386" i="7"/>
  <c r="K420" i="20"/>
  <c r="AV421" i="7"/>
  <c r="Q421" i="7"/>
  <c r="L420" i="20" s="1"/>
  <c r="M388" i="20"/>
  <c r="AW389" i="7"/>
  <c r="R389" i="7"/>
  <c r="N246" i="20" s="1"/>
  <c r="Z423" i="20"/>
  <c r="U424" i="7"/>
  <c r="AA423" i="20" s="1"/>
  <c r="AB422" i="20"/>
  <c r="V423" i="7"/>
  <c r="BA423" i="7"/>
  <c r="Q401" i="20"/>
  <c r="T402" i="7"/>
  <c r="AY402" i="7"/>
  <c r="I393" i="20"/>
  <c r="AU394" i="7"/>
  <c r="AM394" i="7"/>
  <c r="P394" i="7"/>
  <c r="J509" i="20" s="1"/>
  <c r="AJ394" i="7"/>
  <c r="T431" i="7"/>
  <c r="R146" i="20" s="1"/>
  <c r="Q430" i="20"/>
  <c r="AY431" i="7"/>
  <c r="AJ371" i="20"/>
  <c r="AK371" i="20" s="1"/>
  <c r="AZ414" i="7"/>
  <c r="Z413" i="20"/>
  <c r="U414" i="7"/>
  <c r="AA413" i="20" s="1"/>
  <c r="BD412" i="7"/>
  <c r="AB431" i="20"/>
  <c r="BA432" i="7"/>
  <c r="V432" i="7"/>
  <c r="I380" i="20"/>
  <c r="P381" i="7"/>
  <c r="J92" i="20" s="1"/>
  <c r="AM381" i="7"/>
  <c r="K3" i="40"/>
  <c r="AJ381" i="7"/>
  <c r="AK381" i="7" s="1"/>
  <c r="AL343" i="7"/>
  <c r="T399" i="7"/>
  <c r="Q398" i="20"/>
  <c r="AY399" i="7"/>
  <c r="AJ386" i="7"/>
  <c r="I385" i="20"/>
  <c r="P386" i="7"/>
  <c r="AU386" i="7"/>
  <c r="AM386" i="7"/>
  <c r="Z420" i="20"/>
  <c r="U421" i="7"/>
  <c r="AA420" i="20" s="1"/>
  <c r="AZ421" i="7"/>
  <c r="K388" i="20"/>
  <c r="AV389" i="7"/>
  <c r="Q389" i="7"/>
  <c r="L246" i="20" s="1"/>
  <c r="AP371" i="7"/>
  <c r="E196" i="20" s="1"/>
  <c r="H196" i="20" s="1"/>
  <c r="K422" i="20"/>
  <c r="AV423" i="7"/>
  <c r="Q423" i="7"/>
  <c r="L422" i="20" s="1"/>
  <c r="AZ402" i="7"/>
  <c r="U402" i="7"/>
  <c r="Z401" i="20"/>
  <c r="AB393" i="20"/>
  <c r="BA394" i="7"/>
  <c r="V394" i="7"/>
  <c r="AC509" i="20" s="1"/>
  <c r="P364" i="20"/>
  <c r="R9" i="40"/>
  <c r="M413" i="20"/>
  <c r="R414" i="7"/>
  <c r="N413" i="20" s="1"/>
  <c r="AW414" i="7"/>
  <c r="BD432" i="7"/>
  <c r="BD429" i="7"/>
  <c r="AJ337" i="20"/>
  <c r="AK337" i="20" s="1"/>
  <c r="AP309" i="7"/>
  <c r="E216" i="20" s="1"/>
  <c r="H216" i="20" s="1"/>
  <c r="AL309" i="7"/>
  <c r="O398" i="20"/>
  <c r="AX399" i="7"/>
  <c r="S399" i="7"/>
  <c r="K385" i="20"/>
  <c r="AV386" i="7"/>
  <c r="Q386" i="7"/>
  <c r="O420" i="20"/>
  <c r="S421" i="7"/>
  <c r="P204" i="20" s="1"/>
  <c r="AX421" i="7"/>
  <c r="O388" i="20"/>
  <c r="AX389" i="7"/>
  <c r="S389" i="7"/>
  <c r="P246" i="20" s="1"/>
  <c r="Q422" i="20"/>
  <c r="T423" i="7"/>
  <c r="R422" i="20" s="1"/>
  <c r="AY423" i="7"/>
  <c r="O401" i="20"/>
  <c r="S402" i="7"/>
  <c r="AX402" i="7"/>
  <c r="O393" i="20"/>
  <c r="S394" i="7"/>
  <c r="P509" i="20" s="1"/>
  <c r="AX394" i="7"/>
  <c r="O430" i="20"/>
  <c r="S431" i="7"/>
  <c r="P146" i="20" s="1"/>
  <c r="AX431" i="7"/>
  <c r="AR199" i="7"/>
  <c r="AL372" i="7"/>
  <c r="AB413" i="20"/>
  <c r="V414" i="7"/>
  <c r="AC413" i="20" s="1"/>
  <c r="BA414" i="7"/>
  <c r="M20" i="40"/>
  <c r="K433" i="20"/>
  <c r="Q434" i="7"/>
  <c r="L315" i="20" s="1"/>
  <c r="AV434" i="7"/>
  <c r="AJ330" i="20"/>
  <c r="AK330" i="20" s="1"/>
  <c r="U432" i="7"/>
  <c r="Z431" i="20"/>
  <c r="AV399" i="7"/>
  <c r="K398" i="20"/>
  <c r="Q399" i="7"/>
  <c r="M385" i="20"/>
  <c r="AW386" i="7"/>
  <c r="R386" i="7"/>
  <c r="AU421" i="7"/>
  <c r="P421" i="7"/>
  <c r="J204" i="20" s="1"/>
  <c r="I420" i="20"/>
  <c r="AJ421" i="7"/>
  <c r="AK421" i="7" s="1"/>
  <c r="AM421" i="7"/>
  <c r="BA389" i="7"/>
  <c r="AB388" i="20"/>
  <c r="V389" i="7"/>
  <c r="AC246" i="20" s="1"/>
  <c r="AZ423" i="7"/>
  <c r="AB401" i="20"/>
  <c r="V402" i="7"/>
  <c r="BA402" i="7"/>
  <c r="Q393" i="20"/>
  <c r="T394" i="7"/>
  <c r="R509" i="20" s="1"/>
  <c r="AY394" i="7"/>
  <c r="P431" i="7"/>
  <c r="I430" i="20"/>
  <c r="AJ431" i="7"/>
  <c r="AK431" i="7" s="1"/>
  <c r="AM431" i="7"/>
  <c r="AU431" i="7"/>
  <c r="AJ358" i="20"/>
  <c r="AK358" i="20" s="1"/>
  <c r="Q413" i="20"/>
  <c r="AY414" i="7"/>
  <c r="T414" i="7"/>
  <c r="R413" i="20" s="1"/>
  <c r="S20" i="40"/>
  <c r="Q433" i="20"/>
  <c r="AY434" i="7"/>
  <c r="T434" i="7"/>
  <c r="AJ308" i="20"/>
  <c r="AK308" i="20" s="1"/>
  <c r="AB398" i="20"/>
  <c r="V399" i="7"/>
  <c r="BA399" i="7"/>
  <c r="Q385" i="20"/>
  <c r="AY386" i="7"/>
  <c r="T386" i="7"/>
  <c r="AP348" i="7"/>
  <c r="AL348" i="7"/>
  <c r="U423" i="7"/>
  <c r="Z422" i="20"/>
  <c r="U404" i="7"/>
  <c r="AA69" i="20" s="1"/>
  <c r="Z403" i="20"/>
  <c r="AZ404" i="7"/>
  <c r="I401" i="20"/>
  <c r="P402" i="7"/>
  <c r="AU402" i="7"/>
  <c r="AM402" i="7"/>
  <c r="AJ402" i="7"/>
  <c r="AK402" i="7" s="1"/>
  <c r="AW394" i="7"/>
  <c r="M393" i="20"/>
  <c r="R394" i="7"/>
  <c r="N509" i="20" s="1"/>
  <c r="K430" i="20"/>
  <c r="Q431" i="7"/>
  <c r="AV431" i="7"/>
  <c r="K425" i="20"/>
  <c r="AV426" i="7"/>
  <c r="Q426" i="7"/>
  <c r="L366" i="20" s="1"/>
  <c r="O413" i="20"/>
  <c r="S414" i="7"/>
  <c r="P413" i="20" s="1"/>
  <c r="AX414" i="7"/>
  <c r="AZ434" i="7"/>
  <c r="AJ305" i="20"/>
  <c r="AK305" i="20" s="1"/>
  <c r="J364" i="20"/>
  <c r="L9" i="40"/>
  <c r="BD431" i="7"/>
  <c r="R399" i="7"/>
  <c r="M398" i="20"/>
  <c r="AW399" i="7"/>
  <c r="AB385" i="20"/>
  <c r="V386" i="7"/>
  <c r="BA386" i="7"/>
  <c r="AM404" i="7"/>
  <c r="AJ404" i="7"/>
  <c r="AK404" i="7" s="1"/>
  <c r="I403" i="20"/>
  <c r="AU404" i="7"/>
  <c r="P404" i="7"/>
  <c r="J69" i="20" s="1"/>
  <c r="M401" i="20"/>
  <c r="AW402" i="7"/>
  <c r="R402" i="7"/>
  <c r="V431" i="7"/>
  <c r="AB430" i="20"/>
  <c r="BA431" i="7"/>
  <c r="AP357" i="7"/>
  <c r="AL357" i="7"/>
  <c r="M425" i="20"/>
  <c r="R426" i="7"/>
  <c r="N366" i="20" s="1"/>
  <c r="AW426" i="7"/>
  <c r="AP292" i="7"/>
  <c r="AL292" i="7"/>
  <c r="K413" i="20"/>
  <c r="AV414" i="7"/>
  <c r="Q414" i="7"/>
  <c r="L413" i="20" s="1"/>
  <c r="AD20" i="40"/>
  <c r="AB433" i="20"/>
  <c r="BA434" i="7"/>
  <c r="V434" i="7"/>
  <c r="AC315" i="20" s="1"/>
  <c r="AL319" i="7"/>
  <c r="AJ304" i="20"/>
  <c r="AK304" i="20" s="1"/>
  <c r="AP365" i="7"/>
  <c r="AL365" i="7"/>
  <c r="AP330" i="7"/>
  <c r="E169" i="20" s="1"/>
  <c r="H169" i="20" s="1"/>
  <c r="AL330" i="7"/>
  <c r="AH400" i="20"/>
  <c r="Y401" i="7"/>
  <c r="AI232" i="20" s="1"/>
  <c r="BD401" i="7"/>
  <c r="AL308" i="7"/>
  <c r="Z426" i="20"/>
  <c r="U427" i="7"/>
  <c r="AA363" i="20" s="1"/>
  <c r="AZ427" i="7"/>
  <c r="O403" i="20"/>
  <c r="AX404" i="7"/>
  <c r="S404" i="7"/>
  <c r="P69" i="20" s="1"/>
  <c r="BD423" i="7"/>
  <c r="Z430" i="20"/>
  <c r="U431" i="7"/>
  <c r="AP353" i="7"/>
  <c r="AL353" i="7"/>
  <c r="I425" i="20"/>
  <c r="P426" i="7"/>
  <c r="J366" i="20" s="1"/>
  <c r="AU426" i="7"/>
  <c r="AM426" i="7"/>
  <c r="AJ426" i="7"/>
  <c r="AK426" i="7" s="1"/>
  <c r="I411" i="20"/>
  <c r="AU412" i="7"/>
  <c r="P412" i="7"/>
  <c r="J224" i="20" s="1"/>
  <c r="AJ412" i="7"/>
  <c r="AK412" i="7" s="1"/>
  <c r="AM412" i="7"/>
  <c r="O20" i="40"/>
  <c r="M433" i="20"/>
  <c r="AW434" i="7"/>
  <c r="R434" i="7"/>
  <c r="AP307" i="7"/>
  <c r="E235" i="20" s="1"/>
  <c r="H235" i="20" s="1"/>
  <c r="U386" i="7"/>
  <c r="Z385" i="20"/>
  <c r="AP324" i="7"/>
  <c r="E236" i="20" s="1"/>
  <c r="H236" i="20" s="1"/>
  <c r="AL324" i="7"/>
  <c r="K426" i="20"/>
  <c r="AV427" i="7"/>
  <c r="Q427" i="7"/>
  <c r="L363" i="20" s="1"/>
  <c r="M403" i="20"/>
  <c r="R404" i="7"/>
  <c r="N69" i="20" s="1"/>
  <c r="AW404" i="7"/>
  <c r="AP349" i="7"/>
  <c r="AL288" i="7"/>
  <c r="S426" i="7"/>
  <c r="P366" i="20" s="1"/>
  <c r="O425" i="20"/>
  <c r="AX426" i="7"/>
  <c r="K411" i="20"/>
  <c r="AV412" i="7"/>
  <c r="Q412" i="7"/>
  <c r="L224" i="20" s="1"/>
  <c r="Q427" i="20"/>
  <c r="AY428" i="7"/>
  <c r="T428" i="7"/>
  <c r="K20" i="40"/>
  <c r="I433" i="20"/>
  <c r="AM434" i="7"/>
  <c r="AJ434" i="7"/>
  <c r="P434" i="7"/>
  <c r="J324" i="20" s="1"/>
  <c r="AU434" i="7"/>
  <c r="AR188" i="7"/>
  <c r="AC364" i="20"/>
  <c r="AE9" i="40"/>
  <c r="AB428" i="20"/>
  <c r="V429" i="7"/>
  <c r="BA429" i="7"/>
  <c r="AJ537" i="20"/>
  <c r="AK537" i="20" s="1"/>
  <c r="AH12" i="40"/>
  <c r="AI12" i="40" s="1"/>
  <c r="AL534" i="7"/>
  <c r="W12" i="40"/>
  <c r="N515" i="20"/>
  <c r="P16" i="40"/>
  <c r="AP544" i="7"/>
  <c r="AL538" i="7"/>
  <c r="AC515" i="20"/>
  <c r="AE16" i="40"/>
  <c r="AP528" i="7"/>
  <c r="J537" i="20"/>
  <c r="L12" i="40"/>
  <c r="N5" i="40"/>
  <c r="L513" i="20"/>
  <c r="AJ526" i="20"/>
  <c r="AK526" i="20" s="1"/>
  <c r="AP534" i="7"/>
  <c r="AP532" i="7"/>
  <c r="AP510" i="7"/>
  <c r="E10" i="20" s="1"/>
  <c r="H10" i="20" s="1"/>
  <c r="J513" i="20"/>
  <c r="L5" i="40"/>
  <c r="AC537" i="20"/>
  <c r="AE12" i="40"/>
  <c r="AC513" i="20"/>
  <c r="AE5" i="40"/>
  <c r="R12" i="40"/>
  <c r="P537" i="20"/>
  <c r="AJ509" i="20"/>
  <c r="AK509" i="20" s="1"/>
  <c r="AP513" i="7"/>
  <c r="AP541" i="7"/>
  <c r="AL518" i="7"/>
  <c r="AA515" i="20"/>
  <c r="AC16" i="40"/>
  <c r="L537" i="20"/>
  <c r="N12" i="40"/>
  <c r="N537" i="20"/>
  <c r="P12" i="40"/>
  <c r="P515" i="20"/>
  <c r="R16" i="40"/>
  <c r="R537" i="20"/>
  <c r="T12" i="40"/>
  <c r="AA537" i="20"/>
  <c r="AC12" i="40"/>
  <c r="J515" i="20"/>
  <c r="L16" i="40"/>
  <c r="T16" i="40"/>
  <c r="R515" i="20"/>
  <c r="R5" i="40"/>
  <c r="P513" i="20"/>
  <c r="L515" i="20"/>
  <c r="N16" i="40"/>
  <c r="AH77" i="5"/>
  <c r="AH138" i="5"/>
  <c r="AH519" i="5"/>
  <c r="AH313" i="5"/>
  <c r="AH240" i="5"/>
  <c r="AH462" i="5"/>
  <c r="AH404" i="5"/>
  <c r="AH30" i="5"/>
  <c r="V289" i="20" l="1"/>
  <c r="AG515" i="20"/>
  <c r="L522" i="20"/>
  <c r="J524" i="20"/>
  <c r="AB467" i="20"/>
  <c r="V468" i="7"/>
  <c r="AL532" i="7"/>
  <c r="AA540" i="20"/>
  <c r="AC15" i="40"/>
  <c r="N518" i="20"/>
  <c r="AZ436" i="7"/>
  <c r="N538" i="20"/>
  <c r="AJ530" i="20"/>
  <c r="AK530" i="20" s="1"/>
  <c r="R468" i="7"/>
  <c r="N467" i="20" s="1"/>
  <c r="V312" i="20"/>
  <c r="R466" i="7"/>
  <c r="N225" i="20" s="1"/>
  <c r="BA468" i="7"/>
  <c r="AJ515" i="20"/>
  <c r="AK515" i="20" s="1"/>
  <c r="V371" i="20"/>
  <c r="R522" i="20"/>
  <c r="AW468" i="7"/>
  <c r="U440" i="7"/>
  <c r="AA79" i="20" s="1"/>
  <c r="AJ512" i="20"/>
  <c r="AK512" i="20" s="1"/>
  <c r="V336" i="20"/>
  <c r="V317" i="20"/>
  <c r="V72" i="20"/>
  <c r="V16" i="20"/>
  <c r="V354" i="20"/>
  <c r="AL498" i="7"/>
  <c r="V286" i="20"/>
  <c r="V294" i="20"/>
  <c r="Q480" i="7"/>
  <c r="U472" i="20"/>
  <c r="AJ84" i="20"/>
  <c r="AK84" i="20" s="1"/>
  <c r="V216" i="20"/>
  <c r="AJ299" i="20"/>
  <c r="AK299" i="20" s="1"/>
  <c r="N510" i="20"/>
  <c r="J518" i="20"/>
  <c r="AJ326" i="20"/>
  <c r="AK326" i="20" s="1"/>
  <c r="P538" i="20"/>
  <c r="V305" i="20"/>
  <c r="S485" i="7"/>
  <c r="P353" i="20" s="1"/>
  <c r="N390" i="20"/>
  <c r="K476" i="20"/>
  <c r="AA417" i="20"/>
  <c r="V245" i="20"/>
  <c r="V344" i="20"/>
  <c r="V123" i="20"/>
  <c r="V213" i="20"/>
  <c r="AJ366" i="20"/>
  <c r="AK366" i="20" s="1"/>
  <c r="AC5" i="40"/>
  <c r="V307" i="20"/>
  <c r="T15" i="40"/>
  <c r="R540" i="20"/>
  <c r="AC507" i="20"/>
  <c r="AA529" i="20"/>
  <c r="AL535" i="7"/>
  <c r="S440" i="7"/>
  <c r="P439" i="20" s="1"/>
  <c r="AC417" i="20"/>
  <c r="AX440" i="7"/>
  <c r="O439" i="20"/>
  <c r="AJ524" i="20"/>
  <c r="AK524" i="20" s="1"/>
  <c r="AJ293" i="20"/>
  <c r="AK293" i="20" s="1"/>
  <c r="V363" i="20"/>
  <c r="AB443" i="20"/>
  <c r="V444" i="7"/>
  <c r="AC88" i="20" s="1"/>
  <c r="V337" i="20"/>
  <c r="AJ356" i="20"/>
  <c r="AK356" i="20" s="1"/>
  <c r="AL525" i="7"/>
  <c r="J417" i="20"/>
  <c r="Q455" i="20"/>
  <c r="V288" i="20"/>
  <c r="V338" i="20"/>
  <c r="V299" i="20"/>
  <c r="V537" i="20"/>
  <c r="V173" i="20"/>
  <c r="AJ232" i="20"/>
  <c r="AK232" i="20" s="1"/>
  <c r="AL510" i="7"/>
  <c r="AY485" i="7"/>
  <c r="AL537" i="7"/>
  <c r="V195" i="20"/>
  <c r="V250" i="20"/>
  <c r="AX485" i="7"/>
  <c r="AZ485" i="7"/>
  <c r="AJ516" i="20"/>
  <c r="AK516" i="20" s="1"/>
  <c r="V304" i="20"/>
  <c r="AL527" i="7"/>
  <c r="V285" i="20"/>
  <c r="V357" i="20"/>
  <c r="V318" i="20"/>
  <c r="V192" i="20"/>
  <c r="V327" i="20"/>
  <c r="V372" i="20"/>
  <c r="V330" i="20"/>
  <c r="V339" i="20"/>
  <c r="V329" i="20"/>
  <c r="V309" i="20"/>
  <c r="V269" i="20"/>
  <c r="V308" i="20"/>
  <c r="V92" i="20"/>
  <c r="V311" i="20"/>
  <c r="V358" i="20"/>
  <c r="V45" i="20"/>
  <c r="V93" i="20"/>
  <c r="V32" i="20"/>
  <c r="V369" i="20"/>
  <c r="V110" i="20"/>
  <c r="V126" i="20"/>
  <c r="V31" i="20"/>
  <c r="V360" i="20"/>
  <c r="V366" i="20"/>
  <c r="U450" i="20"/>
  <c r="U474" i="20"/>
  <c r="U451" i="20"/>
  <c r="U437" i="20"/>
  <c r="AG382" i="20"/>
  <c r="AE397" i="20"/>
  <c r="AE393" i="20"/>
  <c r="AE403" i="20"/>
  <c r="AE399" i="20"/>
  <c r="AE506" i="20"/>
  <c r="AG376" i="20"/>
  <c r="AG430" i="20"/>
  <c r="AE389" i="20"/>
  <c r="AE417" i="20"/>
  <c r="V417" i="20" s="1"/>
  <c r="AE410" i="20"/>
  <c r="AE411" i="20"/>
  <c r="AG403" i="20"/>
  <c r="AE512" i="20"/>
  <c r="AE424" i="20"/>
  <c r="AE522" i="20"/>
  <c r="AE511" i="20"/>
  <c r="AG526" i="20"/>
  <c r="AE413" i="20"/>
  <c r="AE432" i="20"/>
  <c r="AG502" i="20"/>
  <c r="AE383" i="20"/>
  <c r="AG494" i="20"/>
  <c r="AG542" i="20"/>
  <c r="AE530" i="20"/>
  <c r="AE526" i="20"/>
  <c r="AG390" i="20"/>
  <c r="AE429" i="20"/>
  <c r="AE528" i="20"/>
  <c r="AG404" i="20"/>
  <c r="AE535" i="20"/>
  <c r="AE508" i="20"/>
  <c r="AE408" i="20"/>
  <c r="AG411" i="20"/>
  <c r="AG491" i="20"/>
  <c r="AG495" i="20"/>
  <c r="AE518" i="20"/>
  <c r="AE398" i="20"/>
  <c r="AG399" i="20"/>
  <c r="AG420" i="20"/>
  <c r="AE539" i="20"/>
  <c r="AE542" i="20"/>
  <c r="AG519" i="20"/>
  <c r="AE494" i="20"/>
  <c r="AG394" i="20"/>
  <c r="AE427" i="20"/>
  <c r="AE495" i="20"/>
  <c r="AE386" i="20"/>
  <c r="AE405" i="20"/>
  <c r="AE415" i="20"/>
  <c r="AE379" i="20"/>
  <c r="AE493" i="20"/>
  <c r="AG392" i="20"/>
  <c r="AE395" i="20"/>
  <c r="AE521" i="20"/>
  <c r="V521" i="20" s="1"/>
  <c r="AE423" i="20"/>
  <c r="AE433" i="20"/>
  <c r="AE499" i="20"/>
  <c r="AE422" i="20"/>
  <c r="AG532" i="20"/>
  <c r="AG401" i="20"/>
  <c r="AE544" i="20"/>
  <c r="AE516" i="20"/>
  <c r="AG508" i="20"/>
  <c r="AG513" i="20"/>
  <c r="AE534" i="20"/>
  <c r="AG385" i="20"/>
  <c r="AE418" i="20"/>
  <c r="AE377" i="20"/>
  <c r="AE421" i="20"/>
  <c r="AE510" i="20"/>
  <c r="AG391" i="20"/>
  <c r="U473" i="20"/>
  <c r="V135" i="20"/>
  <c r="AE523" i="20"/>
  <c r="AG388" i="20"/>
  <c r="AG387" i="20"/>
  <c r="AG378" i="20"/>
  <c r="AE390" i="20"/>
  <c r="AG540" i="20"/>
  <c r="AE492" i="20"/>
  <c r="AE503" i="20"/>
  <c r="AE385" i="20"/>
  <c r="AE536" i="20"/>
  <c r="U457" i="20"/>
  <c r="U480" i="20"/>
  <c r="U447" i="20"/>
  <c r="U488" i="20"/>
  <c r="V209" i="20"/>
  <c r="AE388" i="20"/>
  <c r="AE391" i="20"/>
  <c r="AG534" i="20"/>
  <c r="AG422" i="20"/>
  <c r="AE513" i="20"/>
  <c r="AG424" i="20"/>
  <c r="AE412" i="20"/>
  <c r="AG522" i="20"/>
  <c r="AE426" i="20"/>
  <c r="AG529" i="20"/>
  <c r="AE380" i="20"/>
  <c r="AG413" i="20"/>
  <c r="AG433" i="20"/>
  <c r="AG414" i="20"/>
  <c r="AG421" i="20"/>
  <c r="AE509" i="20"/>
  <c r="V509" i="20" s="1"/>
  <c r="AE416" i="20"/>
  <c r="U440" i="20"/>
  <c r="AG405" i="20"/>
  <c r="AG379" i="20"/>
  <c r="AG538" i="20"/>
  <c r="AE400" i="20"/>
  <c r="AG429" i="20"/>
  <c r="AE498" i="20"/>
  <c r="AG402" i="20"/>
  <c r="AE402" i="20"/>
  <c r="AE491" i="20"/>
  <c r="AG410" i="20"/>
  <c r="AE392" i="20"/>
  <c r="AG530" i="20"/>
  <c r="AG407" i="20"/>
  <c r="AE407" i="20"/>
  <c r="AE431" i="20"/>
  <c r="AE401" i="20"/>
  <c r="AG506" i="20"/>
  <c r="AG516" i="20"/>
  <c r="AG536" i="20"/>
  <c r="AG383" i="20"/>
  <c r="AG431" i="20"/>
  <c r="AG393" i="20"/>
  <c r="AG415" i="20"/>
  <c r="AG400" i="20"/>
  <c r="AE387" i="20"/>
  <c r="AE538" i="20"/>
  <c r="AE396" i="20"/>
  <c r="AE425" i="20"/>
  <c r="AG524" i="20"/>
  <c r="AG427" i="20"/>
  <c r="AE507" i="20"/>
  <c r="AG518" i="20"/>
  <c r="V518" i="20" s="1"/>
  <c r="AG416" i="20"/>
  <c r="AE381" i="20"/>
  <c r="AE529" i="20"/>
  <c r="AG406" i="20"/>
  <c r="U436" i="20"/>
  <c r="AG386" i="20"/>
  <c r="AG398" i="20"/>
  <c r="AE501" i="20"/>
  <c r="AE384" i="20"/>
  <c r="AE541" i="20"/>
  <c r="AE524" i="20"/>
  <c r="AG432" i="20"/>
  <c r="AE500" i="20"/>
  <c r="AG504" i="20"/>
  <c r="AE409" i="20"/>
  <c r="AE420" i="20"/>
  <c r="AG426" i="20"/>
  <c r="AE419" i="20"/>
  <c r="AG380" i="20"/>
  <c r="AE502" i="20"/>
  <c r="AG408" i="20"/>
  <c r="AG423" i="20"/>
  <c r="AG417" i="20"/>
  <c r="AG544" i="20"/>
  <c r="AG514" i="20"/>
  <c r="AG409" i="20"/>
  <c r="AG492" i="20"/>
  <c r="AG412" i="20"/>
  <c r="AG428" i="20"/>
  <c r="AG510" i="20"/>
  <c r="AE378" i="20"/>
  <c r="AE376" i="20"/>
  <c r="AG389" i="20"/>
  <c r="AE404" i="20"/>
  <c r="AG395" i="20"/>
  <c r="AE394" i="20"/>
  <c r="AE514" i="20"/>
  <c r="AG511" i="20"/>
  <c r="AE406" i="20"/>
  <c r="AG505" i="20"/>
  <c r="AE504" i="20"/>
  <c r="U445" i="20"/>
  <c r="AE382" i="20"/>
  <c r="AG384" i="20"/>
  <c r="AE520" i="20"/>
  <c r="AG525" i="20"/>
  <c r="AG541" i="20"/>
  <c r="AG418" i="20"/>
  <c r="AG381" i="20"/>
  <c r="AG543" i="20"/>
  <c r="AE532" i="20"/>
  <c r="V532" i="20" s="1"/>
  <c r="AG496" i="20"/>
  <c r="AE428" i="20"/>
  <c r="AG396" i="20"/>
  <c r="AE430" i="20"/>
  <c r="AG498" i="20"/>
  <c r="AG419" i="20"/>
  <c r="AG425" i="20"/>
  <c r="AG377" i="20"/>
  <c r="AE414" i="20"/>
  <c r="AG493" i="20"/>
  <c r="AG528" i="20"/>
  <c r="V528" i="20" s="1"/>
  <c r="AG397" i="20"/>
  <c r="Z161" i="20"/>
  <c r="U458" i="20"/>
  <c r="W470" i="7"/>
  <c r="AD469" i="20"/>
  <c r="BB470" i="7"/>
  <c r="X454" i="7"/>
  <c r="AF453" i="20"/>
  <c r="BC454" i="7"/>
  <c r="X459" i="7"/>
  <c r="AF458" i="20"/>
  <c r="BC459" i="7"/>
  <c r="X446" i="7"/>
  <c r="AF445" i="20"/>
  <c r="BC446" i="7"/>
  <c r="W445" i="7"/>
  <c r="AD444" i="20"/>
  <c r="BB445" i="7"/>
  <c r="X463" i="7"/>
  <c r="AF462" i="20"/>
  <c r="BC463" i="7"/>
  <c r="X472" i="7"/>
  <c r="AF471" i="20"/>
  <c r="BC472" i="7"/>
  <c r="X439" i="7"/>
  <c r="AF438" i="20"/>
  <c r="BC439" i="7"/>
  <c r="X449" i="7"/>
  <c r="AF448" i="20"/>
  <c r="BC449" i="7"/>
  <c r="U469" i="20"/>
  <c r="AJ66" i="20"/>
  <c r="AK66" i="20" s="1"/>
  <c r="X462" i="7"/>
  <c r="AF461" i="20"/>
  <c r="BC462" i="7"/>
  <c r="X468" i="7"/>
  <c r="AF467" i="20"/>
  <c r="BC468" i="7"/>
  <c r="X470" i="7"/>
  <c r="AF469" i="20"/>
  <c r="BC470" i="7"/>
  <c r="AD439" i="20"/>
  <c r="BB440" i="7"/>
  <c r="W454" i="7"/>
  <c r="AD453" i="20"/>
  <c r="BB454" i="7"/>
  <c r="W460" i="7"/>
  <c r="AD459" i="20"/>
  <c r="BB460" i="7"/>
  <c r="X445" i="7"/>
  <c r="AF444" i="20"/>
  <c r="BC445" i="7"/>
  <c r="X466" i="7"/>
  <c r="AF465" i="20"/>
  <c r="BC466" i="7"/>
  <c r="V238" i="20"/>
  <c r="W458" i="7"/>
  <c r="BB458" i="7"/>
  <c r="AD457" i="20"/>
  <c r="W462" i="7"/>
  <c r="AD461" i="20"/>
  <c r="BB462" i="7"/>
  <c r="X475" i="7"/>
  <c r="AF474" i="20"/>
  <c r="BC475" i="7"/>
  <c r="W468" i="7"/>
  <c r="BB468" i="7"/>
  <c r="AD467" i="20"/>
  <c r="X481" i="7"/>
  <c r="AF480" i="20"/>
  <c r="BC481" i="7"/>
  <c r="X440" i="7"/>
  <c r="AF439" i="20"/>
  <c r="BC440" i="7"/>
  <c r="X435" i="7"/>
  <c r="AF434" i="20"/>
  <c r="BC435" i="7"/>
  <c r="X460" i="7"/>
  <c r="AF459" i="20"/>
  <c r="BC460" i="7"/>
  <c r="W486" i="7"/>
  <c r="AD485" i="20"/>
  <c r="BB486" i="7"/>
  <c r="W466" i="7"/>
  <c r="AD465" i="20"/>
  <c r="BB466" i="7"/>
  <c r="W442" i="7"/>
  <c r="BB442" i="7"/>
  <c r="AD441" i="20"/>
  <c r="W472" i="7"/>
  <c r="AD471" i="20"/>
  <c r="BB472" i="7"/>
  <c r="W436" i="7"/>
  <c r="AD435" i="20"/>
  <c r="BB436" i="7"/>
  <c r="V20" i="20"/>
  <c r="Z534" i="20"/>
  <c r="U462" i="20"/>
  <c r="X458" i="7"/>
  <c r="AF457" i="20"/>
  <c r="BC458" i="7"/>
  <c r="X486" i="7"/>
  <c r="AF485" i="20"/>
  <c r="BC486" i="7"/>
  <c r="U446" i="20"/>
  <c r="U465" i="20"/>
  <c r="X442" i="7"/>
  <c r="AF441" i="20"/>
  <c r="BC442" i="7"/>
  <c r="U438" i="20"/>
  <c r="Z79" i="20"/>
  <c r="U439" i="20"/>
  <c r="X441" i="7"/>
  <c r="AF440" i="20"/>
  <c r="BC441" i="7"/>
  <c r="W475" i="7"/>
  <c r="AD474" i="20"/>
  <c r="BB475" i="7"/>
  <c r="X451" i="7"/>
  <c r="AF450" i="20"/>
  <c r="BC451" i="7"/>
  <c r="Z302" i="20"/>
  <c r="U449" i="20"/>
  <c r="W481" i="7"/>
  <c r="AD480" i="20"/>
  <c r="BB481" i="7"/>
  <c r="W448" i="7"/>
  <c r="AD447" i="20"/>
  <c r="BB448" i="7"/>
  <c r="W443" i="7"/>
  <c r="BB443" i="7"/>
  <c r="AD442" i="20"/>
  <c r="W471" i="7"/>
  <c r="AD470" i="20"/>
  <c r="BB471" i="7"/>
  <c r="X490" i="7"/>
  <c r="AF489" i="20"/>
  <c r="BC490" i="7"/>
  <c r="Z181" i="20"/>
  <c r="U481" i="20"/>
  <c r="X487" i="7"/>
  <c r="AF486" i="20"/>
  <c r="BC487" i="7"/>
  <c r="U475" i="20"/>
  <c r="Z25" i="20"/>
  <c r="U435" i="20"/>
  <c r="W450" i="7"/>
  <c r="AD449" i="20"/>
  <c r="BB450" i="7"/>
  <c r="X471" i="7"/>
  <c r="AF470" i="20"/>
  <c r="BC471" i="7"/>
  <c r="W490" i="7"/>
  <c r="AD489" i="20"/>
  <c r="BB490" i="7"/>
  <c r="X482" i="7"/>
  <c r="AF481" i="20"/>
  <c r="BC482" i="7"/>
  <c r="W461" i="7"/>
  <c r="AD460" i="20"/>
  <c r="BB461" i="7"/>
  <c r="X436" i="7"/>
  <c r="BC436" i="7"/>
  <c r="AF435" i="20"/>
  <c r="W455" i="7"/>
  <c r="AD454" i="20"/>
  <c r="BB455" i="7"/>
  <c r="V73" i="20"/>
  <c r="V69" i="20"/>
  <c r="V8" i="20"/>
  <c r="V55" i="20"/>
  <c r="V221" i="20"/>
  <c r="U463" i="20"/>
  <c r="W452" i="7"/>
  <c r="AD451" i="20"/>
  <c r="BB452" i="7"/>
  <c r="U452" i="20"/>
  <c r="X450" i="7"/>
  <c r="AF449" i="20"/>
  <c r="BC450" i="7"/>
  <c r="U468" i="20"/>
  <c r="W474" i="7"/>
  <c r="AD473" i="20"/>
  <c r="BB474" i="7"/>
  <c r="X443" i="7"/>
  <c r="AF442" i="20"/>
  <c r="BC443" i="7"/>
  <c r="W444" i="7"/>
  <c r="AD443" i="20"/>
  <c r="BB444" i="7"/>
  <c r="W488" i="7"/>
  <c r="AD487" i="20"/>
  <c r="BB488" i="7"/>
  <c r="W465" i="7"/>
  <c r="AD464" i="20"/>
  <c r="BB465" i="7"/>
  <c r="W482" i="7"/>
  <c r="AD481" i="20"/>
  <c r="BB482" i="7"/>
  <c r="W447" i="7"/>
  <c r="AD446" i="20"/>
  <c r="BB447" i="7"/>
  <c r="X461" i="7"/>
  <c r="AF460" i="20"/>
  <c r="BC461" i="7"/>
  <c r="W473" i="7"/>
  <c r="AD472" i="20"/>
  <c r="BB473" i="7"/>
  <c r="V27" i="20"/>
  <c r="V224" i="20"/>
  <c r="AJ38" i="20"/>
  <c r="AK38" i="20" s="1"/>
  <c r="V38" i="20"/>
  <c r="W485" i="7"/>
  <c r="AD484" i="20"/>
  <c r="BB485" i="7"/>
  <c r="U478" i="20"/>
  <c r="X448" i="7"/>
  <c r="AF447" i="20"/>
  <c r="BC448" i="7"/>
  <c r="W469" i="7"/>
  <c r="AD468" i="20"/>
  <c r="BB469" i="7"/>
  <c r="W480" i="7"/>
  <c r="AD479" i="20"/>
  <c r="BB480" i="7"/>
  <c r="X444" i="7"/>
  <c r="AF443" i="20"/>
  <c r="BC444" i="7"/>
  <c r="X488" i="7"/>
  <c r="AF487" i="20"/>
  <c r="BC488" i="7"/>
  <c r="AB523" i="20"/>
  <c r="X465" i="7"/>
  <c r="AF464" i="20"/>
  <c r="BC465" i="7"/>
  <c r="X447" i="7"/>
  <c r="AF446" i="20"/>
  <c r="BC447" i="7"/>
  <c r="U482" i="20"/>
  <c r="W489" i="7"/>
  <c r="AD488" i="20"/>
  <c r="BB489" i="7"/>
  <c r="W476" i="7"/>
  <c r="BB476" i="7"/>
  <c r="AD475" i="20"/>
  <c r="X473" i="7"/>
  <c r="AF472" i="20"/>
  <c r="BC473" i="7"/>
  <c r="X455" i="7"/>
  <c r="AF454" i="20"/>
  <c r="BC455" i="7"/>
  <c r="Z64" i="20"/>
  <c r="U460" i="20"/>
  <c r="U483" i="20"/>
  <c r="V193" i="20"/>
  <c r="V63" i="20"/>
  <c r="V273" i="20"/>
  <c r="U479" i="20"/>
  <c r="X464" i="7"/>
  <c r="AF463" i="20"/>
  <c r="BC464" i="7"/>
  <c r="W479" i="7"/>
  <c r="AD478" i="20"/>
  <c r="BB479" i="7"/>
  <c r="X480" i="7"/>
  <c r="AF479" i="20"/>
  <c r="BC480" i="7"/>
  <c r="X474" i="7"/>
  <c r="AF473" i="20"/>
  <c r="BC474" i="7"/>
  <c r="W438" i="7"/>
  <c r="AD437" i="20"/>
  <c r="BB438" i="7"/>
  <c r="X476" i="7"/>
  <c r="BC476" i="7"/>
  <c r="AF475" i="20"/>
  <c r="Z487" i="20"/>
  <c r="U487" i="20"/>
  <c r="U476" i="20"/>
  <c r="W464" i="7"/>
  <c r="AD463" i="20"/>
  <c r="BB464" i="7"/>
  <c r="X485" i="7"/>
  <c r="AF484" i="20"/>
  <c r="BC485" i="7"/>
  <c r="W437" i="7"/>
  <c r="AD436" i="20"/>
  <c r="BB437" i="7"/>
  <c r="X479" i="7"/>
  <c r="AF478" i="20"/>
  <c r="BC479" i="7"/>
  <c r="Z332" i="20"/>
  <c r="U456" i="20"/>
  <c r="Z264" i="20"/>
  <c r="U434" i="20"/>
  <c r="X489" i="7"/>
  <c r="AF488" i="20"/>
  <c r="BC489" i="7"/>
  <c r="U490" i="20"/>
  <c r="V232" i="20"/>
  <c r="AJ52" i="20"/>
  <c r="AK52" i="20" s="1"/>
  <c r="X437" i="7"/>
  <c r="AF436" i="20"/>
  <c r="BC437" i="7"/>
  <c r="AF455" i="20"/>
  <c r="BC456" i="7"/>
  <c r="X469" i="7"/>
  <c r="AF468" i="20"/>
  <c r="BC469" i="7"/>
  <c r="U453" i="20"/>
  <c r="W484" i="7"/>
  <c r="BB484" i="7"/>
  <c r="AD483" i="20"/>
  <c r="U467" i="20"/>
  <c r="V196" i="20"/>
  <c r="V345" i="20"/>
  <c r="V133" i="20"/>
  <c r="W453" i="7"/>
  <c r="AD452" i="20"/>
  <c r="BB453" i="7"/>
  <c r="W456" i="7"/>
  <c r="AD455" i="20"/>
  <c r="BB456" i="7"/>
  <c r="X484" i="7"/>
  <c r="BC484" i="7"/>
  <c r="AF483" i="20"/>
  <c r="W477" i="7"/>
  <c r="AD476" i="20"/>
  <c r="BB477" i="7"/>
  <c r="U448" i="20"/>
  <c r="U443" i="20"/>
  <c r="V201" i="20"/>
  <c r="V204" i="20"/>
  <c r="V226" i="20"/>
  <c r="U477" i="20"/>
  <c r="X483" i="7"/>
  <c r="AF482" i="20"/>
  <c r="BC483" i="7"/>
  <c r="W467" i="7"/>
  <c r="AD466" i="20"/>
  <c r="BB467" i="7"/>
  <c r="Z291" i="20"/>
  <c r="U485" i="20"/>
  <c r="W487" i="7"/>
  <c r="AD486" i="20"/>
  <c r="BB487" i="7"/>
  <c r="X477" i="7"/>
  <c r="AF476" i="20"/>
  <c r="BC477" i="7"/>
  <c r="Z182" i="20"/>
  <c r="AJ182" i="20" s="1"/>
  <c r="AK182" i="20" s="1"/>
  <c r="U455" i="20"/>
  <c r="V103" i="20"/>
  <c r="AJ334" i="20"/>
  <c r="AK334" i="20" s="1"/>
  <c r="X452" i="7"/>
  <c r="AF451" i="20"/>
  <c r="BC452" i="7"/>
  <c r="W491" i="7"/>
  <c r="AD490" i="20"/>
  <c r="BB491" i="7"/>
  <c r="W457" i="7"/>
  <c r="AD456" i="20"/>
  <c r="BB457" i="7"/>
  <c r="W483" i="7"/>
  <c r="AD482" i="20"/>
  <c r="BB483" i="7"/>
  <c r="Z418" i="20"/>
  <c r="U442" i="20"/>
  <c r="U441" i="20"/>
  <c r="U464" i="20"/>
  <c r="V119" i="20"/>
  <c r="V13" i="20"/>
  <c r="V47" i="20"/>
  <c r="W478" i="7"/>
  <c r="AD477" i="20"/>
  <c r="BB478" i="7"/>
  <c r="W441" i="7"/>
  <c r="AD440" i="20"/>
  <c r="BB441" i="7"/>
  <c r="U461" i="20"/>
  <c r="X453" i="7"/>
  <c r="AF452" i="20"/>
  <c r="BC453" i="7"/>
  <c r="X491" i="7"/>
  <c r="AF490" i="20"/>
  <c r="BC491" i="7"/>
  <c r="W451" i="7"/>
  <c r="AD450" i="20"/>
  <c r="BB451" i="7"/>
  <c r="U470" i="20"/>
  <c r="U486" i="20"/>
  <c r="U471" i="20"/>
  <c r="U454" i="20"/>
  <c r="U444" i="20"/>
  <c r="AJ325" i="20"/>
  <c r="AK325" i="20" s="1"/>
  <c r="Z130" i="20"/>
  <c r="U484" i="20"/>
  <c r="X478" i="7"/>
  <c r="AF477" i="20"/>
  <c r="BC478" i="7"/>
  <c r="X457" i="7"/>
  <c r="AF456" i="20"/>
  <c r="BC457" i="7"/>
  <c r="W435" i="7"/>
  <c r="BB435" i="7"/>
  <c r="AD434" i="20"/>
  <c r="W459" i="7"/>
  <c r="AD458" i="20"/>
  <c r="BB459" i="7"/>
  <c r="W446" i="7"/>
  <c r="AD445" i="20"/>
  <c r="BB446" i="7"/>
  <c r="U459" i="20"/>
  <c r="X438" i="7"/>
  <c r="AF437" i="20"/>
  <c r="BC438" i="7"/>
  <c r="W463" i="7"/>
  <c r="AD462" i="20"/>
  <c r="BB463" i="7"/>
  <c r="W439" i="7"/>
  <c r="AD438" i="20"/>
  <c r="BB439" i="7"/>
  <c r="W449" i="7"/>
  <c r="AD448" i="20"/>
  <c r="BB449" i="7"/>
  <c r="U489" i="20"/>
  <c r="AX480" i="7"/>
  <c r="P491" i="7"/>
  <c r="J152" i="20" s="1"/>
  <c r="AB483" i="20"/>
  <c r="AD25" i="40"/>
  <c r="I465" i="20"/>
  <c r="AZ480" i="7"/>
  <c r="AA522" i="20"/>
  <c r="AU466" i="7"/>
  <c r="AJ527" i="20"/>
  <c r="AK527" i="20" s="1"/>
  <c r="AY480" i="7"/>
  <c r="R485" i="7"/>
  <c r="AU480" i="7"/>
  <c r="AV480" i="7"/>
  <c r="N525" i="20"/>
  <c r="P466" i="7"/>
  <c r="AW485" i="7"/>
  <c r="P480" i="7"/>
  <c r="N524" i="20"/>
  <c r="AL526" i="7"/>
  <c r="T470" i="7"/>
  <c r="R469" i="20" s="1"/>
  <c r="J390" i="20"/>
  <c r="V485" i="7"/>
  <c r="BA485" i="7"/>
  <c r="AJ365" i="20"/>
  <c r="AK365" i="20" s="1"/>
  <c r="AY456" i="7"/>
  <c r="BD456" i="7"/>
  <c r="BA480" i="7"/>
  <c r="P518" i="20"/>
  <c r="AU449" i="7"/>
  <c r="I448" i="20"/>
  <c r="P449" i="7"/>
  <c r="J44" i="20" s="1"/>
  <c r="BA444" i="7"/>
  <c r="AJ111" i="20"/>
  <c r="AK111" i="20" s="1"/>
  <c r="W18" i="40"/>
  <c r="AJ351" i="20"/>
  <c r="AK351" i="20" s="1"/>
  <c r="AJ196" i="20"/>
  <c r="AK196" i="20" s="1"/>
  <c r="AJ249" i="20"/>
  <c r="AK249" i="20" s="1"/>
  <c r="W16" i="40"/>
  <c r="AJ514" i="20"/>
  <c r="AK514" i="20" s="1"/>
  <c r="AJ525" i="20"/>
  <c r="AK525" i="20" s="1"/>
  <c r="AJ319" i="20"/>
  <c r="AK319" i="20" s="1"/>
  <c r="AW480" i="7"/>
  <c r="R491" i="7"/>
  <c r="N152" i="20" s="1"/>
  <c r="BA470" i="7"/>
  <c r="AJ27" i="20"/>
  <c r="AK27" i="20" s="1"/>
  <c r="AJ323" i="20"/>
  <c r="AK323" i="20" s="1"/>
  <c r="U488" i="7"/>
  <c r="AA287" i="20" s="1"/>
  <c r="AX470" i="7"/>
  <c r="M479" i="20"/>
  <c r="R480" i="7"/>
  <c r="N241" i="20" s="1"/>
  <c r="AV470" i="7"/>
  <c r="BD470" i="7"/>
  <c r="AJ345" i="20"/>
  <c r="AK345" i="20" s="1"/>
  <c r="AL513" i="7"/>
  <c r="AJ241" i="20"/>
  <c r="AK241" i="20" s="1"/>
  <c r="AJ104" i="20"/>
  <c r="AK104" i="20" s="1"/>
  <c r="AJ269" i="20"/>
  <c r="AK269" i="20" s="1"/>
  <c r="AJ77" i="20"/>
  <c r="AK77" i="20" s="1"/>
  <c r="AJ204" i="20"/>
  <c r="AK204" i="20" s="1"/>
  <c r="J396" i="20"/>
  <c r="S491" i="7"/>
  <c r="P152" i="20" s="1"/>
  <c r="AU456" i="7"/>
  <c r="O469" i="20"/>
  <c r="AL516" i="7"/>
  <c r="AJ529" i="20"/>
  <c r="AK529" i="20" s="1"/>
  <c r="AJ72" i="20"/>
  <c r="AK72" i="20" s="1"/>
  <c r="AJ361" i="20"/>
  <c r="AK361" i="20" s="1"/>
  <c r="AJ518" i="20"/>
  <c r="AK518" i="20" s="1"/>
  <c r="AJ8" i="20"/>
  <c r="AK8" i="20" s="1"/>
  <c r="AL494" i="7"/>
  <c r="AJ281" i="20"/>
  <c r="AK281" i="20" s="1"/>
  <c r="AJ507" i="20"/>
  <c r="AK507" i="20" s="1"/>
  <c r="AJ315" i="20"/>
  <c r="AK315" i="20" s="1"/>
  <c r="AJ363" i="20"/>
  <c r="AK363" i="20" s="1"/>
  <c r="V480" i="7"/>
  <c r="AJ30" i="20"/>
  <c r="AK30" i="20" s="1"/>
  <c r="P507" i="20"/>
  <c r="S470" i="7"/>
  <c r="P242" i="20" s="1"/>
  <c r="AJ92" i="20"/>
  <c r="AK92" i="20" s="1"/>
  <c r="AL529" i="7"/>
  <c r="AJ87" i="20"/>
  <c r="AK87" i="20" s="1"/>
  <c r="AJ56" i="20"/>
  <c r="AK56" i="20" s="1"/>
  <c r="AL530" i="7"/>
  <c r="AJ350" i="20"/>
  <c r="AK350" i="20" s="1"/>
  <c r="AJ57" i="20"/>
  <c r="AK57" i="20" s="1"/>
  <c r="AH18" i="40"/>
  <c r="AI18" i="40" s="1"/>
  <c r="AJ140" i="20"/>
  <c r="AK140" i="20" s="1"/>
  <c r="I11" i="20"/>
  <c r="I9" i="20"/>
  <c r="R404" i="20"/>
  <c r="O505" i="20"/>
  <c r="Q7" i="40"/>
  <c r="O150" i="20"/>
  <c r="M156" i="20"/>
  <c r="O19" i="40"/>
  <c r="M175" i="20"/>
  <c r="AI416" i="20"/>
  <c r="E269" i="20"/>
  <c r="H269" i="20" s="1"/>
  <c r="P328" i="20"/>
  <c r="L328" i="20"/>
  <c r="AJ238" i="20"/>
  <c r="AK238" i="20" s="1"/>
  <c r="N72" i="20"/>
  <c r="O21" i="20"/>
  <c r="AI352" i="20"/>
  <c r="V352" i="20" s="1"/>
  <c r="Q146" i="20"/>
  <c r="R315" i="20"/>
  <c r="AC352" i="20"/>
  <c r="Z175" i="20"/>
  <c r="AB19" i="40"/>
  <c r="AI328" i="20"/>
  <c r="V328" i="20" s="1"/>
  <c r="I505" i="20"/>
  <c r="K7" i="40"/>
  <c r="I150" i="20"/>
  <c r="K295" i="20"/>
  <c r="K296" i="20"/>
  <c r="AC331" i="20"/>
  <c r="I161" i="20"/>
  <c r="AI315" i="20"/>
  <c r="V315" i="20" s="1"/>
  <c r="O156" i="20"/>
  <c r="Q19" i="40"/>
  <c r="O175" i="20"/>
  <c r="AL519" i="7"/>
  <c r="N375" i="20"/>
  <c r="AB11" i="40"/>
  <c r="Z535" i="20"/>
  <c r="I149" i="20"/>
  <c r="I175" i="20"/>
  <c r="K19" i="40"/>
  <c r="Z186" i="20"/>
  <c r="M256" i="20"/>
  <c r="AB253" i="20"/>
  <c r="AB21" i="20"/>
  <c r="M21" i="20"/>
  <c r="Q21" i="20"/>
  <c r="L365" i="20"/>
  <c r="AJ224" i="20"/>
  <c r="AK224" i="20" s="1"/>
  <c r="N352" i="20"/>
  <c r="J352" i="20"/>
  <c r="AB343" i="20"/>
  <c r="AB373" i="20"/>
  <c r="E85" i="20"/>
  <c r="H85" i="20" s="1"/>
  <c r="AD7" i="40"/>
  <c r="AB150" i="20"/>
  <c r="AA365" i="20"/>
  <c r="AB314" i="20"/>
  <c r="K302" i="20"/>
  <c r="I21" i="20"/>
  <c r="P350" i="20"/>
  <c r="L352" i="20"/>
  <c r="L381" i="20"/>
  <c r="AC30" i="20"/>
  <c r="V30" i="20" s="1"/>
  <c r="P352" i="20"/>
  <c r="K392" i="20"/>
  <c r="AJ392" i="20" s="1"/>
  <c r="AK392" i="20" s="1"/>
  <c r="K150" i="20"/>
  <c r="M7" i="40"/>
  <c r="AW466" i="7"/>
  <c r="J404" i="20"/>
  <c r="K343" i="20"/>
  <c r="K373" i="20"/>
  <c r="Z504" i="20"/>
  <c r="AJ504" i="20" s="1"/>
  <c r="AK504" i="20" s="1"/>
  <c r="Q156" i="20"/>
  <c r="S19" i="40"/>
  <c r="Q175" i="20"/>
  <c r="AI246" i="20"/>
  <c r="V246" i="20" s="1"/>
  <c r="AI404" i="20"/>
  <c r="AI413" i="20"/>
  <c r="AI350" i="20"/>
  <c r="V350" i="20" s="1"/>
  <c r="Z229" i="20"/>
  <c r="T444" i="7"/>
  <c r="R443" i="20" s="1"/>
  <c r="Q296" i="20"/>
  <c r="N507" i="20"/>
  <c r="K161" i="20"/>
  <c r="M64" i="20"/>
  <c r="J315" i="20"/>
  <c r="AC365" i="20"/>
  <c r="P72" i="20"/>
  <c r="N350" i="20"/>
  <c r="V456" i="7"/>
  <c r="AC187" i="20" s="1"/>
  <c r="E163" i="20"/>
  <c r="H163" i="20" s="1"/>
  <c r="Z225" i="20"/>
  <c r="K156" i="20"/>
  <c r="K175" i="20"/>
  <c r="M19" i="40"/>
  <c r="AC328" i="20"/>
  <c r="AJ107" i="20"/>
  <c r="AK107" i="20" s="1"/>
  <c r="Z296" i="20"/>
  <c r="J510" i="20"/>
  <c r="Q256" i="20"/>
  <c r="K231" i="20"/>
  <c r="K256" i="20"/>
  <c r="O314" i="20"/>
  <c r="K28" i="20"/>
  <c r="K25" i="20"/>
  <c r="L423" i="20"/>
  <c r="BA456" i="7"/>
  <c r="AA404" i="20"/>
  <c r="Q343" i="20"/>
  <c r="Q373" i="20"/>
  <c r="N328" i="20"/>
  <c r="AC72" i="20"/>
  <c r="I353" i="20"/>
  <c r="I130" i="20"/>
  <c r="AA507" i="20"/>
  <c r="K11" i="40"/>
  <c r="J529" i="20"/>
  <c r="O161" i="20"/>
  <c r="AI361" i="20"/>
  <c r="V361" i="20" s="1"/>
  <c r="AA350" i="20"/>
  <c r="AI334" i="20"/>
  <c r="V334" i="20" s="1"/>
  <c r="L404" i="20"/>
  <c r="Z373" i="20"/>
  <c r="J375" i="20"/>
  <c r="M387" i="20"/>
  <c r="M505" i="20"/>
  <c r="M150" i="20"/>
  <c r="O7" i="40"/>
  <c r="O253" i="20"/>
  <c r="Q314" i="20"/>
  <c r="AI365" i="20"/>
  <c r="V365" i="20" s="1"/>
  <c r="AA352" i="20"/>
  <c r="AC296" i="20"/>
  <c r="L146" i="20"/>
  <c r="E16" i="20"/>
  <c r="H16" i="20" s="1"/>
  <c r="J423" i="20"/>
  <c r="P375" i="20"/>
  <c r="K353" i="20"/>
  <c r="K130" i="20"/>
  <c r="Z24" i="20"/>
  <c r="Z368" i="20"/>
  <c r="Z171" i="20"/>
  <c r="M343" i="20"/>
  <c r="M373" i="20"/>
  <c r="AC404" i="20"/>
  <c r="AI507" i="20"/>
  <c r="R328" i="20"/>
  <c r="Z347" i="20"/>
  <c r="Z314" i="20"/>
  <c r="AB7" i="40"/>
  <c r="Z150" i="20"/>
  <c r="R507" i="20"/>
  <c r="AI381" i="20"/>
  <c r="O64" i="20"/>
  <c r="Q302" i="20"/>
  <c r="Z21" i="20"/>
  <c r="R423" i="20"/>
  <c r="I303" i="20"/>
  <c r="I306" i="20"/>
  <c r="E251" i="20"/>
  <c r="H251" i="20" s="1"/>
  <c r="Q387" i="20"/>
  <c r="Q28" i="20"/>
  <c r="Q25" i="20"/>
  <c r="N381" i="20"/>
  <c r="J328" i="20"/>
  <c r="M161" i="20"/>
  <c r="O256" i="20"/>
  <c r="P365" i="20"/>
  <c r="Q253" i="20"/>
  <c r="M302" i="20"/>
  <c r="J72" i="20"/>
  <c r="M146" i="20"/>
  <c r="K146" i="20"/>
  <c r="AA91" i="20"/>
  <c r="I253" i="20"/>
  <c r="E250" i="20"/>
  <c r="H250" i="20" s="1"/>
  <c r="Z306" i="20"/>
  <c r="I23" i="20"/>
  <c r="I24" i="20"/>
  <c r="I284" i="20"/>
  <c r="I291" i="20"/>
  <c r="O343" i="20"/>
  <c r="O373" i="20"/>
  <c r="O28" i="20"/>
  <c r="O25" i="20"/>
  <c r="P381" i="20"/>
  <c r="P130" i="20"/>
  <c r="R390" i="20"/>
  <c r="AA331" i="20"/>
  <c r="K253" i="20"/>
  <c r="O146" i="20"/>
  <c r="AC350" i="20"/>
  <c r="AI403" i="20"/>
  <c r="S11" i="40"/>
  <c r="Q535" i="20"/>
  <c r="N404" i="20"/>
  <c r="M374" i="20"/>
  <c r="M368" i="20"/>
  <c r="I228" i="20"/>
  <c r="I171" i="20"/>
  <c r="L64" i="20"/>
  <c r="Q161" i="20"/>
  <c r="Q64" i="20"/>
  <c r="M314" i="20"/>
  <c r="K314" i="20"/>
  <c r="N365" i="20"/>
  <c r="AD11" i="40"/>
  <c r="AB535" i="20"/>
  <c r="Q177" i="20"/>
  <c r="Q171" i="20"/>
  <c r="E265" i="20"/>
  <c r="H265" i="20" s="1"/>
  <c r="P404" i="20"/>
  <c r="AB28" i="20"/>
  <c r="AB25" i="20"/>
  <c r="AI91" i="20"/>
  <c r="V91" i="20" s="1"/>
  <c r="Z102" i="20"/>
  <c r="L72" i="20"/>
  <c r="AC525" i="20"/>
  <c r="R365" i="20"/>
  <c r="O302" i="20"/>
  <c r="AB347" i="20"/>
  <c r="R352" i="20"/>
  <c r="P315" i="20"/>
  <c r="R350" i="20"/>
  <c r="M11" i="40"/>
  <c r="K535" i="20"/>
  <c r="Z9" i="20"/>
  <c r="AA375" i="20"/>
  <c r="V375" i="20" s="1"/>
  <c r="AC375" i="20"/>
  <c r="R375" i="20"/>
  <c r="L529" i="20"/>
  <c r="L525" i="20"/>
  <c r="K233" i="20"/>
  <c r="K229" i="20"/>
  <c r="AI510" i="20"/>
  <c r="L518" i="20"/>
  <c r="J525" i="20"/>
  <c r="AB161" i="20"/>
  <c r="M253" i="20"/>
  <c r="N315" i="20"/>
  <c r="AQ522" i="7"/>
  <c r="AR522" i="7" s="1"/>
  <c r="E52" i="20"/>
  <c r="H52" i="20" s="1"/>
  <c r="E145" i="20"/>
  <c r="H145" i="20" s="1"/>
  <c r="AB156" i="20"/>
  <c r="AD19" i="40"/>
  <c r="AB175" i="20"/>
  <c r="M28" i="20"/>
  <c r="M25" i="20"/>
  <c r="Z256" i="20"/>
  <c r="Q505" i="20"/>
  <c r="S7" i="40"/>
  <c r="Q150" i="20"/>
  <c r="P525" i="20"/>
  <c r="AB231" i="20"/>
  <c r="J350" i="20"/>
  <c r="AJ519" i="20"/>
  <c r="AK519" i="20" s="1"/>
  <c r="AJ45" i="20"/>
  <c r="AK45" i="20" s="1"/>
  <c r="AJ321" i="20"/>
  <c r="AK321" i="20" s="1"/>
  <c r="AJ221" i="20"/>
  <c r="AK221" i="20" s="1"/>
  <c r="AJ195" i="20"/>
  <c r="AK195" i="20" s="1"/>
  <c r="AJ324" i="20"/>
  <c r="AK324" i="20" s="1"/>
  <c r="AJ126" i="20"/>
  <c r="AK126" i="20" s="1"/>
  <c r="AJ133" i="20"/>
  <c r="AK133" i="20" s="1"/>
  <c r="AJ189" i="20"/>
  <c r="AK189" i="20" s="1"/>
  <c r="R449" i="7"/>
  <c r="N44" i="20" s="1"/>
  <c r="N512" i="20"/>
  <c r="AW449" i="7"/>
  <c r="AJ375" i="20"/>
  <c r="AK375" i="20" s="1"/>
  <c r="AJ192" i="20"/>
  <c r="AK192" i="20" s="1"/>
  <c r="AJ220" i="20"/>
  <c r="AK220" i="20" s="1"/>
  <c r="AJ510" i="20"/>
  <c r="AK510" i="20" s="1"/>
  <c r="AY470" i="7"/>
  <c r="AZ470" i="7"/>
  <c r="AJ185" i="20"/>
  <c r="AK185" i="20" s="1"/>
  <c r="AJ135" i="20"/>
  <c r="AK135" i="20" s="1"/>
  <c r="AC12" i="20"/>
  <c r="Q23" i="40"/>
  <c r="O279" i="20"/>
  <c r="AB414" i="20"/>
  <c r="AB533" i="20"/>
  <c r="M118" i="20"/>
  <c r="M303" i="20"/>
  <c r="M198" i="20"/>
  <c r="M23" i="20"/>
  <c r="M377" i="20"/>
  <c r="M26" i="20"/>
  <c r="M65" i="20"/>
  <c r="Z218" i="20"/>
  <c r="AC162" i="20"/>
  <c r="V162" i="20" s="1"/>
  <c r="O142" i="20"/>
  <c r="O295" i="20"/>
  <c r="L300" i="20"/>
  <c r="Z143" i="20"/>
  <c r="M264" i="20"/>
  <c r="R241" i="20"/>
  <c r="K414" i="20"/>
  <c r="K533" i="20"/>
  <c r="Z298" i="20"/>
  <c r="Z23" i="20"/>
  <c r="N12" i="20"/>
  <c r="M17" i="40"/>
  <c r="K188" i="20"/>
  <c r="AC237" i="20"/>
  <c r="I26" i="20"/>
  <c r="I65" i="20"/>
  <c r="N529" i="20"/>
  <c r="N32" i="20"/>
  <c r="R226" i="20"/>
  <c r="L241" i="20"/>
  <c r="AB199" i="20"/>
  <c r="M199" i="20"/>
  <c r="M414" i="20"/>
  <c r="M533" i="20"/>
  <c r="K217" i="20"/>
  <c r="K313" i="20"/>
  <c r="Z303" i="20"/>
  <c r="M492" i="20"/>
  <c r="M11" i="20"/>
  <c r="Z394" i="20"/>
  <c r="AB6" i="20"/>
  <c r="L333" i="20"/>
  <c r="AA320" i="20"/>
  <c r="AC320" i="20"/>
  <c r="AA543" i="20"/>
  <c r="Z65" i="20"/>
  <c r="Z59" i="20"/>
  <c r="O455" i="20"/>
  <c r="O187" i="20"/>
  <c r="AB177" i="20"/>
  <c r="E54" i="20"/>
  <c r="H54" i="20" s="1"/>
  <c r="R189" i="20"/>
  <c r="P345" i="20"/>
  <c r="R345" i="20"/>
  <c r="AJ36" i="20"/>
  <c r="AK36" i="20" s="1"/>
  <c r="Z310" i="20"/>
  <c r="AB492" i="20"/>
  <c r="AB11" i="20"/>
  <c r="I495" i="20"/>
  <c r="I374" i="20"/>
  <c r="L378" i="20"/>
  <c r="L36" i="20"/>
  <c r="S17" i="40"/>
  <c r="Q188" i="20"/>
  <c r="AI529" i="20"/>
  <c r="AI32" i="20"/>
  <c r="J362" i="20"/>
  <c r="P333" i="20"/>
  <c r="P526" i="20"/>
  <c r="P511" i="20"/>
  <c r="R529" i="20"/>
  <c r="R32" i="20"/>
  <c r="AC529" i="20"/>
  <c r="AC32" i="20"/>
  <c r="AB264" i="20"/>
  <c r="O180" i="20"/>
  <c r="Q180" i="20"/>
  <c r="AB340" i="20"/>
  <c r="M263" i="20"/>
  <c r="AJ226" i="20"/>
  <c r="AK226" i="20" s="1"/>
  <c r="N220" i="20"/>
  <c r="AB19" i="20"/>
  <c r="E220" i="20"/>
  <c r="H220" i="20" s="1"/>
  <c r="E7" i="20"/>
  <c r="H7" i="20" s="1"/>
  <c r="I194" i="20"/>
  <c r="I533" i="20"/>
  <c r="AB217" i="20"/>
  <c r="AB313" i="20"/>
  <c r="K492" i="20"/>
  <c r="K11" i="20"/>
  <c r="Z374" i="20"/>
  <c r="O17" i="40"/>
  <c r="M188" i="20"/>
  <c r="I517" i="20"/>
  <c r="I28" i="20"/>
  <c r="AI333" i="20"/>
  <c r="O151" i="20"/>
  <c r="I455" i="20"/>
  <c r="I187" i="20"/>
  <c r="Z505" i="20"/>
  <c r="Q465" i="20"/>
  <c r="AA520" i="20"/>
  <c r="AB142" i="20"/>
  <c r="AB295" i="20"/>
  <c r="Q59" i="20"/>
  <c r="E158" i="20"/>
  <c r="H158" i="20" s="1"/>
  <c r="AJ246" i="20"/>
  <c r="AK246" i="20" s="1"/>
  <c r="I131" i="20"/>
  <c r="AC324" i="20"/>
  <c r="L324" i="20"/>
  <c r="N9" i="40"/>
  <c r="Z279" i="20"/>
  <c r="O414" i="20"/>
  <c r="O533" i="20"/>
  <c r="J12" i="20"/>
  <c r="Q492" i="20"/>
  <c r="Q11" i="20"/>
  <c r="K137" i="20"/>
  <c r="K374" i="20"/>
  <c r="Z322" i="20"/>
  <c r="O379" i="20"/>
  <c r="Q17" i="40"/>
  <c r="O188" i="20"/>
  <c r="Q394" i="20"/>
  <c r="K377" i="20"/>
  <c r="AH26" i="20"/>
  <c r="AH65" i="20"/>
  <c r="R320" i="20"/>
  <c r="AB26" i="20"/>
  <c r="AB65" i="20"/>
  <c r="Q501" i="20"/>
  <c r="Q233" i="20"/>
  <c r="Z287" i="20"/>
  <c r="M114" i="20"/>
  <c r="M218" i="20"/>
  <c r="Z199" i="20"/>
  <c r="Z131" i="20"/>
  <c r="O263" i="20"/>
  <c r="I143" i="20"/>
  <c r="L520" i="20"/>
  <c r="AA189" i="20"/>
  <c r="V189" i="20" s="1"/>
  <c r="AC189" i="20"/>
  <c r="L401" i="20"/>
  <c r="L182" i="20"/>
  <c r="L364" i="20"/>
  <c r="AA12" i="20"/>
  <c r="V12" i="20" s="1"/>
  <c r="Z533" i="20"/>
  <c r="K275" i="20"/>
  <c r="K342" i="20"/>
  <c r="O492" i="20"/>
  <c r="O11" i="20"/>
  <c r="K207" i="20"/>
  <c r="K284" i="20"/>
  <c r="Z494" i="20"/>
  <c r="AB17" i="40"/>
  <c r="Z188" i="20"/>
  <c r="Z50" i="20"/>
  <c r="N362" i="20"/>
  <c r="R526" i="20"/>
  <c r="Q114" i="20"/>
  <c r="Q218" i="20"/>
  <c r="O114" i="20"/>
  <c r="O218" i="20"/>
  <c r="E72" i="20"/>
  <c r="H72" i="20" s="1"/>
  <c r="M88" i="20"/>
  <c r="M295" i="20"/>
  <c r="AB180" i="20"/>
  <c r="O264" i="20"/>
  <c r="R289" i="20"/>
  <c r="AJ154" i="20"/>
  <c r="AK154" i="20" s="1"/>
  <c r="AA241" i="20"/>
  <c r="K199" i="20"/>
  <c r="N401" i="20"/>
  <c r="AH80" i="20"/>
  <c r="AH131" i="20"/>
  <c r="E280" i="20"/>
  <c r="H280" i="20" s="1"/>
  <c r="AI520" i="20"/>
  <c r="Z492" i="20"/>
  <c r="Z11" i="20"/>
  <c r="M207" i="20"/>
  <c r="M284" i="20"/>
  <c r="I223" i="20"/>
  <c r="I322" i="20"/>
  <c r="Z177" i="20"/>
  <c r="I494" i="20"/>
  <c r="I188" i="20"/>
  <c r="K17" i="40"/>
  <c r="L12" i="20"/>
  <c r="I177" i="20"/>
  <c r="AB501" i="20"/>
  <c r="AB233" i="20"/>
  <c r="O10" i="40"/>
  <c r="M187" i="20"/>
  <c r="Z517" i="20"/>
  <c r="Z28" i="20"/>
  <c r="Q142" i="20"/>
  <c r="Q295" i="20"/>
  <c r="R520" i="20"/>
  <c r="Q340" i="20"/>
  <c r="N289" i="20"/>
  <c r="AC241" i="20"/>
  <c r="P220" i="20"/>
  <c r="O19" i="20"/>
  <c r="P401" i="20"/>
  <c r="P12" i="20"/>
  <c r="Q275" i="20"/>
  <c r="Q342" i="20"/>
  <c r="Q137" i="20"/>
  <c r="Q374" i="20"/>
  <c r="Z284" i="20"/>
  <c r="AC378" i="20"/>
  <c r="AC36" i="20"/>
  <c r="N543" i="20"/>
  <c r="Z295" i="20"/>
  <c r="J162" i="20"/>
  <c r="AJ32" i="20"/>
  <c r="AK32" i="20" s="1"/>
  <c r="I128" i="20"/>
  <c r="R401" i="20"/>
  <c r="AA324" i="20"/>
  <c r="M383" i="20"/>
  <c r="M536" i="20"/>
  <c r="L415" i="20"/>
  <c r="L154" i="20"/>
  <c r="Z342" i="20"/>
  <c r="O137" i="20"/>
  <c r="O374" i="20"/>
  <c r="P415" i="20"/>
  <c r="P154" i="20"/>
  <c r="AB379" i="20"/>
  <c r="AD17" i="40"/>
  <c r="AB188" i="20"/>
  <c r="AI524" i="20"/>
  <c r="R543" i="20"/>
  <c r="Q3" i="20"/>
  <c r="Q6" i="20"/>
  <c r="Z153" i="20"/>
  <c r="Z187" i="20"/>
  <c r="I37" i="20"/>
  <c r="I59" i="20"/>
  <c r="P529" i="20"/>
  <c r="P32" i="20"/>
  <c r="AC289" i="20"/>
  <c r="O199" i="20"/>
  <c r="P241" i="20"/>
  <c r="AA401" i="20"/>
  <c r="Q383" i="20"/>
  <c r="Q536" i="20"/>
  <c r="Z313" i="20"/>
  <c r="K277" i="20"/>
  <c r="K298" i="20"/>
  <c r="Q118" i="20"/>
  <c r="Q303" i="20"/>
  <c r="J378" i="20"/>
  <c r="J36" i="20"/>
  <c r="I197" i="20"/>
  <c r="I342" i="20"/>
  <c r="O207" i="20"/>
  <c r="O284" i="20"/>
  <c r="AH445" i="20"/>
  <c r="AA362" i="20"/>
  <c r="J320" i="20"/>
  <c r="AC543" i="20"/>
  <c r="O501" i="20"/>
  <c r="O233" i="20"/>
  <c r="K534" i="20"/>
  <c r="K19" i="20"/>
  <c r="O59" i="20"/>
  <c r="AJ209" i="20"/>
  <c r="AK209" i="20" s="1"/>
  <c r="Z263" i="20"/>
  <c r="P289" i="20"/>
  <c r="AI220" i="20"/>
  <c r="R220" i="20"/>
  <c r="I383" i="20"/>
  <c r="I536" i="20"/>
  <c r="AB277" i="20"/>
  <c r="AB298" i="20"/>
  <c r="O118" i="20"/>
  <c r="O303" i="20"/>
  <c r="O198" i="20"/>
  <c r="O23" i="20"/>
  <c r="AB275" i="20"/>
  <c r="AB342" i="20"/>
  <c r="AB137" i="20"/>
  <c r="AB374" i="20"/>
  <c r="N378" i="20"/>
  <c r="N36" i="20"/>
  <c r="AB207" i="20"/>
  <c r="AB284" i="20"/>
  <c r="R378" i="20"/>
  <c r="R36" i="20"/>
  <c r="R12" i="20"/>
  <c r="AA333" i="20"/>
  <c r="V333" i="20" s="1"/>
  <c r="J543" i="20"/>
  <c r="M501" i="20"/>
  <c r="M233" i="20"/>
  <c r="AB455" i="20"/>
  <c r="AB187" i="20"/>
  <c r="O177" i="20"/>
  <c r="Z180" i="20"/>
  <c r="AA300" i="20"/>
  <c r="V300" i="20" s="1"/>
  <c r="K264" i="20"/>
  <c r="AC300" i="20"/>
  <c r="K263" i="20"/>
  <c r="Q19" i="20"/>
  <c r="R69" i="20"/>
  <c r="AI378" i="20"/>
  <c r="AI36" i="20"/>
  <c r="Z536" i="20"/>
  <c r="M277" i="20"/>
  <c r="M298" i="20"/>
  <c r="AB118" i="20"/>
  <c r="AB303" i="20"/>
  <c r="K198" i="20"/>
  <c r="K23" i="20"/>
  <c r="O275" i="20"/>
  <c r="O342" i="20"/>
  <c r="K394" i="20"/>
  <c r="Q207" i="20"/>
  <c r="Q284" i="20"/>
  <c r="M465" i="20"/>
  <c r="R333" i="20"/>
  <c r="N320" i="20"/>
  <c r="P320" i="20"/>
  <c r="AC362" i="20"/>
  <c r="I501" i="20"/>
  <c r="I233" i="20"/>
  <c r="Q456" i="7"/>
  <c r="L187" i="20" s="1"/>
  <c r="K187" i="20"/>
  <c r="AC544" i="20"/>
  <c r="AC226" i="20"/>
  <c r="I142" i="20"/>
  <c r="I295" i="20"/>
  <c r="N300" i="20"/>
  <c r="P300" i="20"/>
  <c r="J56" i="20"/>
  <c r="Q264" i="20"/>
  <c r="M180" i="20"/>
  <c r="K340" i="20"/>
  <c r="AC220" i="20"/>
  <c r="AC295" i="20"/>
  <c r="AA220" i="20"/>
  <c r="V220" i="20" s="1"/>
  <c r="N324" i="20"/>
  <c r="J401" i="20"/>
  <c r="AG20" i="40"/>
  <c r="O383" i="20"/>
  <c r="O536" i="20"/>
  <c r="Q277" i="20"/>
  <c r="Q298" i="20"/>
  <c r="I67" i="20"/>
  <c r="I310" i="20"/>
  <c r="AC415" i="20"/>
  <c r="AC154" i="20"/>
  <c r="V154" i="20" s="1"/>
  <c r="M394" i="20"/>
  <c r="J415" i="20"/>
  <c r="J154" i="20"/>
  <c r="AA415" i="20"/>
  <c r="AA154" i="20"/>
  <c r="AA378" i="20"/>
  <c r="AA36" i="20"/>
  <c r="Q377" i="20"/>
  <c r="M3" i="20"/>
  <c r="M6" i="20"/>
  <c r="K151" i="20"/>
  <c r="L543" i="20"/>
  <c r="AA526" i="20"/>
  <c r="Z539" i="20"/>
  <c r="Z6" i="20"/>
  <c r="K177" i="20"/>
  <c r="J226" i="20"/>
  <c r="P520" i="20"/>
  <c r="M59" i="20"/>
  <c r="R300" i="20"/>
  <c r="J300" i="20"/>
  <c r="K59" i="20"/>
  <c r="J220" i="20"/>
  <c r="Z340" i="20"/>
  <c r="J289" i="20"/>
  <c r="I180" i="20"/>
  <c r="Q199" i="20"/>
  <c r="AJ12" i="20"/>
  <c r="AK12" i="20" s="1"/>
  <c r="R324" i="20"/>
  <c r="I499" i="20"/>
  <c r="I298" i="20"/>
  <c r="N415" i="20"/>
  <c r="N154" i="20"/>
  <c r="K118" i="20"/>
  <c r="K303" i="20"/>
  <c r="AB198" i="20"/>
  <c r="AB23" i="20"/>
  <c r="M275" i="20"/>
  <c r="M342" i="20"/>
  <c r="F147" i="20"/>
  <c r="E122" i="20"/>
  <c r="H122" i="20" s="1"/>
  <c r="R362" i="20"/>
  <c r="AI281" i="20"/>
  <c r="V281" i="20" s="1"/>
  <c r="M177" i="20"/>
  <c r="K128" i="20"/>
  <c r="E30" i="20"/>
  <c r="H30" i="20" s="1"/>
  <c r="E55" i="20"/>
  <c r="H55" i="20" s="1"/>
  <c r="AC401" i="20"/>
  <c r="AC182" i="20"/>
  <c r="P324" i="20"/>
  <c r="Z167" i="20"/>
  <c r="Q414" i="20"/>
  <c r="Q533" i="20"/>
  <c r="AB383" i="20"/>
  <c r="AB536" i="20"/>
  <c r="O277" i="20"/>
  <c r="O298" i="20"/>
  <c r="Q198" i="20"/>
  <c r="Q23" i="20"/>
  <c r="P378" i="20"/>
  <c r="P36" i="20"/>
  <c r="R415" i="20"/>
  <c r="R154" i="20"/>
  <c r="N333" i="20"/>
  <c r="P543" i="20"/>
  <c r="L511" i="20"/>
  <c r="Z233" i="20"/>
  <c r="T456" i="7"/>
  <c r="R187" i="20" s="1"/>
  <c r="Q187" i="20"/>
  <c r="AC520" i="20"/>
  <c r="AJ71" i="20"/>
  <c r="AK71" i="20" s="1"/>
  <c r="K180" i="20"/>
  <c r="AA289" i="20"/>
  <c r="I199" i="20"/>
  <c r="L189" i="20"/>
  <c r="R295" i="20"/>
  <c r="AJ31" i="20"/>
  <c r="AK31" i="20" s="1"/>
  <c r="AJ47" i="20"/>
  <c r="AK47" i="20" s="1"/>
  <c r="AJ83" i="20"/>
  <c r="AK83" i="20" s="1"/>
  <c r="AJ166" i="20"/>
  <c r="AK166" i="20" s="1"/>
  <c r="AJ123" i="20"/>
  <c r="AK123" i="20" s="1"/>
  <c r="M301" i="20"/>
  <c r="M257" i="20"/>
  <c r="O214" i="20"/>
  <c r="O217" i="20"/>
  <c r="I164" i="20"/>
  <c r="I170" i="20"/>
  <c r="K53" i="20"/>
  <c r="K51" i="20"/>
  <c r="K105" i="20"/>
  <c r="K99" i="20"/>
  <c r="P412" i="20"/>
  <c r="P258" i="20"/>
  <c r="E87" i="20"/>
  <c r="H87" i="20" s="1"/>
  <c r="M292" i="20"/>
  <c r="O26" i="40"/>
  <c r="AB506" i="20"/>
  <c r="AB517" i="20"/>
  <c r="AB164" i="20"/>
  <c r="AB170" i="20"/>
  <c r="I493" i="20"/>
  <c r="I242" i="20"/>
  <c r="K10" i="40"/>
  <c r="S10" i="40"/>
  <c r="AB10" i="40"/>
  <c r="Q523" i="20"/>
  <c r="L321" i="20"/>
  <c r="N361" i="20"/>
  <c r="R319" i="20"/>
  <c r="E83" i="20"/>
  <c r="H83" i="20" s="1"/>
  <c r="Q483" i="7"/>
  <c r="L95" i="20" s="1"/>
  <c r="K95" i="20"/>
  <c r="O98" i="20"/>
  <c r="O95" i="20"/>
  <c r="AI412" i="20"/>
  <c r="AI258" i="20"/>
  <c r="V258" i="20" s="1"/>
  <c r="Z495" i="20"/>
  <c r="I479" i="20"/>
  <c r="I51" i="20"/>
  <c r="AB268" i="20"/>
  <c r="AB267" i="20"/>
  <c r="I3" i="20"/>
  <c r="I539" i="20"/>
  <c r="AA249" i="20"/>
  <c r="Z503" i="20"/>
  <c r="Z184" i="20"/>
  <c r="V491" i="7"/>
  <c r="AC152" i="20" s="1"/>
  <c r="AB152" i="20"/>
  <c r="M539" i="20"/>
  <c r="AC510" i="20"/>
  <c r="AC251" i="20"/>
  <c r="V251" i="20" s="1"/>
  <c r="Q153" i="20"/>
  <c r="Z142" i="20"/>
  <c r="N351" i="20"/>
  <c r="R341" i="20"/>
  <c r="J361" i="20"/>
  <c r="J393" i="20"/>
  <c r="L393" i="20"/>
  <c r="O301" i="20"/>
  <c r="O257" i="20"/>
  <c r="Z217" i="20"/>
  <c r="K168" i="20"/>
  <c r="K152" i="20"/>
  <c r="O53" i="20"/>
  <c r="O51" i="20"/>
  <c r="K215" i="20"/>
  <c r="K228" i="20"/>
  <c r="AB3" i="20"/>
  <c r="AB539" i="20"/>
  <c r="AC185" i="20"/>
  <c r="M506" i="20"/>
  <c r="M517" i="20"/>
  <c r="N164" i="20"/>
  <c r="N170" i="20"/>
  <c r="AI351" i="20"/>
  <c r="V351" i="20" s="1"/>
  <c r="L325" i="20"/>
  <c r="R242" i="20"/>
  <c r="J249" i="20"/>
  <c r="O503" i="20"/>
  <c r="O184" i="20"/>
  <c r="Z152" i="20"/>
  <c r="Q503" i="20"/>
  <c r="Q184" i="20"/>
  <c r="E47" i="20"/>
  <c r="H47" i="20" s="1"/>
  <c r="Q176" i="20"/>
  <c r="I490" i="20"/>
  <c r="I257" i="20"/>
  <c r="E56" i="20"/>
  <c r="H56" i="20" s="1"/>
  <c r="M53" i="20"/>
  <c r="M51" i="20"/>
  <c r="J185" i="20"/>
  <c r="N412" i="20"/>
  <c r="N258" i="20"/>
  <c r="K506" i="20"/>
  <c r="K517" i="20"/>
  <c r="K3" i="20"/>
  <c r="K539" i="20"/>
  <c r="AE18" i="40"/>
  <c r="M176" i="20"/>
  <c r="AI325" i="20"/>
  <c r="V325" i="20" s="1"/>
  <c r="M78" i="20"/>
  <c r="M79" i="20"/>
  <c r="AI56" i="20"/>
  <c r="V56" i="20" s="1"/>
  <c r="AJ258" i="20"/>
  <c r="AK258" i="20" s="1"/>
  <c r="AJ91" i="20"/>
  <c r="AK91" i="20" s="1"/>
  <c r="N393" i="20"/>
  <c r="E159" i="20"/>
  <c r="H159" i="20" s="1"/>
  <c r="E141" i="20"/>
  <c r="H141" i="20" s="1"/>
  <c r="AC393" i="20"/>
  <c r="AB301" i="20"/>
  <c r="AB257" i="20"/>
  <c r="M148" i="20"/>
  <c r="M136" i="20"/>
  <c r="AB53" i="20"/>
  <c r="AB51" i="20"/>
  <c r="Z228" i="20"/>
  <c r="Z502" i="20"/>
  <c r="Z267" i="20"/>
  <c r="AB397" i="20"/>
  <c r="I176" i="20"/>
  <c r="T491" i="7"/>
  <c r="R152" i="20" s="1"/>
  <c r="Q152" i="20"/>
  <c r="I503" i="20"/>
  <c r="I184" i="20"/>
  <c r="Q539" i="20"/>
  <c r="O406" i="20"/>
  <c r="E90" i="20"/>
  <c r="H90" i="20" s="1"/>
  <c r="AA341" i="20"/>
  <c r="AJ251" i="20"/>
  <c r="AK251" i="20" s="1"/>
  <c r="P393" i="20"/>
  <c r="AC115" i="20"/>
  <c r="AC244" i="20"/>
  <c r="Z257" i="20"/>
  <c r="P166" i="20"/>
  <c r="P202" i="20"/>
  <c r="O215" i="20"/>
  <c r="O228" i="20"/>
  <c r="Q116" i="20"/>
  <c r="Z406" i="20"/>
  <c r="Z500" i="20"/>
  <c r="Z95" i="20"/>
  <c r="AB98" i="20"/>
  <c r="AB95" i="20"/>
  <c r="P249" i="20"/>
  <c r="AC249" i="20"/>
  <c r="K88" i="20"/>
  <c r="K142" i="20"/>
  <c r="AC341" i="20"/>
  <c r="AI422" i="20"/>
  <c r="Q301" i="20"/>
  <c r="Q257" i="20"/>
  <c r="M23" i="40"/>
  <c r="K210" i="20"/>
  <c r="Q500" i="20"/>
  <c r="Q95" i="20"/>
  <c r="Q53" i="20"/>
  <c r="Q51" i="20"/>
  <c r="AI410" i="20"/>
  <c r="AG9" i="40"/>
  <c r="AI364" i="20"/>
  <c r="V364" i="20" s="1"/>
  <c r="I179" i="20"/>
  <c r="I266" i="20"/>
  <c r="M215" i="20"/>
  <c r="M228" i="20"/>
  <c r="AC412" i="20"/>
  <c r="AC258" i="20"/>
  <c r="AA115" i="20"/>
  <c r="V115" i="20" s="1"/>
  <c r="AA244" i="20"/>
  <c r="M397" i="20"/>
  <c r="K397" i="20"/>
  <c r="AC329" i="20"/>
  <c r="Z170" i="20"/>
  <c r="AH58" i="20"/>
  <c r="J321" i="20"/>
  <c r="E76" i="20"/>
  <c r="H76" i="20" s="1"/>
  <c r="AC321" i="20"/>
  <c r="O3" i="20"/>
  <c r="O539" i="20"/>
  <c r="O148" i="20"/>
  <c r="O136" i="20"/>
  <c r="I492" i="20"/>
  <c r="I406" i="20"/>
  <c r="AA412" i="20"/>
  <c r="AA258" i="20"/>
  <c r="AI393" i="20"/>
  <c r="AI423" i="20"/>
  <c r="AI323" i="20"/>
  <c r="V323" i="20" s="1"/>
  <c r="AI401" i="20"/>
  <c r="AC325" i="20"/>
  <c r="N325" i="20"/>
  <c r="AG18" i="40"/>
  <c r="O153" i="20"/>
  <c r="P321" i="20"/>
  <c r="AA321" i="20"/>
  <c r="J319" i="20"/>
  <c r="R393" i="20"/>
  <c r="L412" i="20"/>
  <c r="L258" i="20"/>
  <c r="I397" i="20"/>
  <c r="M41" i="20"/>
  <c r="M127" i="20"/>
  <c r="K148" i="20"/>
  <c r="K136" i="20"/>
  <c r="K74" i="20"/>
  <c r="K68" i="20"/>
  <c r="N115" i="20"/>
  <c r="N244" i="20"/>
  <c r="Q215" i="20"/>
  <c r="Q228" i="20"/>
  <c r="O116" i="20"/>
  <c r="F46" i="20"/>
  <c r="F157" i="20"/>
  <c r="F75" i="20"/>
  <c r="I502" i="20"/>
  <c r="I267" i="20"/>
  <c r="M29" i="20"/>
  <c r="M534" i="20"/>
  <c r="P185" i="20"/>
  <c r="AI367" i="20"/>
  <c r="V367" i="20" s="1"/>
  <c r="AA323" i="20"/>
  <c r="L18" i="40"/>
  <c r="AI249" i="20"/>
  <c r="P111" i="20"/>
  <c r="O523" i="20"/>
  <c r="J166" i="20"/>
  <c r="J202" i="20"/>
  <c r="O376" i="20"/>
  <c r="Q10" i="40"/>
  <c r="L341" i="20"/>
  <c r="N341" i="20"/>
  <c r="P361" i="20"/>
  <c r="N166" i="20"/>
  <c r="L361" i="20"/>
  <c r="P341" i="20"/>
  <c r="AI166" i="20"/>
  <c r="AI202" i="20"/>
  <c r="V202" i="20" s="1"/>
  <c r="AD23" i="40"/>
  <c r="AB210" i="20"/>
  <c r="AB41" i="20"/>
  <c r="AB127" i="20"/>
  <c r="Z499" i="20"/>
  <c r="Z484" i="20"/>
  <c r="Z68" i="20"/>
  <c r="AB215" i="20"/>
  <c r="AB228" i="20"/>
  <c r="AB105" i="20"/>
  <c r="AB99" i="20"/>
  <c r="O208" i="20"/>
  <c r="O223" i="20"/>
  <c r="Q268" i="20"/>
  <c r="Q267" i="20"/>
  <c r="K292" i="20"/>
  <c r="M26" i="40"/>
  <c r="R412" i="20"/>
  <c r="R258" i="20"/>
  <c r="E43" i="20"/>
  <c r="H43" i="20" s="1"/>
  <c r="N71" i="20"/>
  <c r="R323" i="20"/>
  <c r="I277" i="20"/>
  <c r="AB503" i="20"/>
  <c r="AB184" i="20"/>
  <c r="AB78" i="20"/>
  <c r="AB79" i="20"/>
  <c r="AB493" i="20"/>
  <c r="AB242" i="20"/>
  <c r="M142" i="20"/>
  <c r="J341" i="20"/>
  <c r="AC361" i="20"/>
  <c r="R321" i="20"/>
  <c r="AC422" i="20"/>
  <c r="S23" i="40"/>
  <c r="Q210" i="20"/>
  <c r="K41" i="20"/>
  <c r="K127" i="20"/>
  <c r="AB148" i="20"/>
  <c r="AB136" i="20"/>
  <c r="I61" i="20"/>
  <c r="I118" i="20"/>
  <c r="R185" i="20"/>
  <c r="O105" i="20"/>
  <c r="O99" i="20"/>
  <c r="M208" i="20"/>
  <c r="M223" i="20"/>
  <c r="F172" i="20"/>
  <c r="Z379" i="20"/>
  <c r="Q292" i="20"/>
  <c r="S26" i="40"/>
  <c r="E103" i="20"/>
  <c r="H103" i="20" s="1"/>
  <c r="P325" i="20"/>
  <c r="N249" i="20"/>
  <c r="P18" i="40"/>
  <c r="AI20" i="20"/>
  <c r="Z297" i="20"/>
  <c r="I275" i="20"/>
  <c r="I181" i="20"/>
  <c r="Q406" i="20"/>
  <c r="E541" i="20"/>
  <c r="H541" i="20" s="1"/>
  <c r="AD10" i="40"/>
  <c r="W10" i="40" s="1"/>
  <c r="K153" i="20"/>
  <c r="AJ244" i="20"/>
  <c r="AK244" i="20" s="1"/>
  <c r="L115" i="20"/>
  <c r="L244" i="20"/>
  <c r="Z498" i="20"/>
  <c r="O23" i="40"/>
  <c r="M210" i="20"/>
  <c r="Z136" i="20"/>
  <c r="Z118" i="20"/>
  <c r="M116" i="20"/>
  <c r="Z343" i="20"/>
  <c r="K208" i="20"/>
  <c r="K223" i="20"/>
  <c r="AA185" i="20"/>
  <c r="O292" i="20"/>
  <c r="Q26" i="40"/>
  <c r="I121" i="20"/>
  <c r="I49" i="20"/>
  <c r="Q397" i="20"/>
  <c r="P323" i="20"/>
  <c r="O210" i="20"/>
  <c r="M503" i="20"/>
  <c r="M184" i="20"/>
  <c r="N83" i="20"/>
  <c r="AB153" i="20"/>
  <c r="M10" i="40"/>
  <c r="AJ202" i="20"/>
  <c r="AK202" i="20" s="1"/>
  <c r="AC319" i="20"/>
  <c r="N321" i="20"/>
  <c r="P319" i="20"/>
  <c r="E93" i="20"/>
  <c r="H93" i="20" s="1"/>
  <c r="E91" i="20"/>
  <c r="H91" i="20" s="1"/>
  <c r="AB23" i="40"/>
  <c r="Z210" i="20"/>
  <c r="Q41" i="20"/>
  <c r="Q127" i="20"/>
  <c r="Q148" i="20"/>
  <c r="Q136" i="20"/>
  <c r="AI115" i="20"/>
  <c r="AI244" i="20"/>
  <c r="M74" i="20"/>
  <c r="M68" i="20"/>
  <c r="Z198" i="20"/>
  <c r="J421" i="20"/>
  <c r="AB116" i="20"/>
  <c r="Q105" i="20"/>
  <c r="Q99" i="20"/>
  <c r="Z207" i="20"/>
  <c r="I497" i="20"/>
  <c r="I292" i="20"/>
  <c r="K26" i="40"/>
  <c r="K320" i="20"/>
  <c r="K297" i="20"/>
  <c r="O397" i="20"/>
  <c r="J323" i="20"/>
  <c r="J325" i="20"/>
  <c r="N323" i="20"/>
  <c r="R18" i="40"/>
  <c r="N18" i="40"/>
  <c r="E371" i="20"/>
  <c r="H371" i="20" s="1"/>
  <c r="AJ62" i="20"/>
  <c r="AK62" i="20" s="1"/>
  <c r="AA525" i="20"/>
  <c r="F34" i="20"/>
  <c r="N319" i="20"/>
  <c r="AJ273" i="20"/>
  <c r="AK273" i="20" s="1"/>
  <c r="AA393" i="20"/>
  <c r="AA503" i="20"/>
  <c r="AA184" i="20"/>
  <c r="I129" i="20"/>
  <c r="K23" i="40"/>
  <c r="I210" i="20"/>
  <c r="Z127" i="20"/>
  <c r="Q214" i="20"/>
  <c r="Q217" i="20"/>
  <c r="Q74" i="20"/>
  <c r="Q68" i="20"/>
  <c r="M105" i="20"/>
  <c r="M99" i="20"/>
  <c r="I70" i="20"/>
  <c r="I207" i="20"/>
  <c r="J412" i="20"/>
  <c r="J258" i="20"/>
  <c r="AB208" i="20"/>
  <c r="AB223" i="20"/>
  <c r="F109" i="20"/>
  <c r="AB292" i="20"/>
  <c r="AD26" i="40"/>
  <c r="Q506" i="20"/>
  <c r="Q517" i="20"/>
  <c r="AI534" i="20"/>
  <c r="J329" i="20"/>
  <c r="T18" i="40"/>
  <c r="L249" i="20"/>
  <c r="I102" i="20"/>
  <c r="Z277" i="20"/>
  <c r="O164" i="20"/>
  <c r="O170" i="20"/>
  <c r="K503" i="20"/>
  <c r="K184" i="20"/>
  <c r="R142" i="20"/>
  <c r="AC142" i="20"/>
  <c r="L319" i="20"/>
  <c r="P20" i="20"/>
  <c r="E39" i="20"/>
  <c r="H39" i="20" s="1"/>
  <c r="I41" i="20"/>
  <c r="I127" i="20"/>
  <c r="I496" i="20"/>
  <c r="I217" i="20"/>
  <c r="I15" i="20"/>
  <c r="I198" i="20"/>
  <c r="Z479" i="20"/>
  <c r="Z51" i="20"/>
  <c r="E245" i="20"/>
  <c r="H245" i="20" s="1"/>
  <c r="E211" i="20"/>
  <c r="H211" i="20" s="1"/>
  <c r="AC421" i="20"/>
  <c r="Z266" i="20"/>
  <c r="Z223" i="20"/>
  <c r="N185" i="20"/>
  <c r="AB26" i="40"/>
  <c r="Z292" i="20"/>
  <c r="O506" i="20"/>
  <c r="O517" i="20"/>
  <c r="AI324" i="20"/>
  <c r="V324" i="20" s="1"/>
  <c r="AI321" i="20"/>
  <c r="V321" i="20" s="1"/>
  <c r="Z397" i="20"/>
  <c r="L329" i="20"/>
  <c r="AC18" i="40"/>
  <c r="AI248" i="20"/>
  <c r="P329" i="20"/>
  <c r="R325" i="20"/>
  <c r="R249" i="20"/>
  <c r="Z149" i="20"/>
  <c r="I500" i="20"/>
  <c r="I95" i="20"/>
  <c r="Z242" i="20"/>
  <c r="N56" i="20"/>
  <c r="AI84" i="20"/>
  <c r="V84" i="20" s="1"/>
  <c r="M153" i="20"/>
  <c r="AJ155" i="20"/>
  <c r="AK155" i="20" s="1"/>
  <c r="AA319" i="20"/>
  <c r="V319" i="20" s="1"/>
  <c r="AA422" i="20"/>
  <c r="P422" i="20"/>
  <c r="K301" i="20"/>
  <c r="K257" i="20"/>
  <c r="O41" i="20"/>
  <c r="O127" i="20"/>
  <c r="M214" i="20"/>
  <c r="M217" i="20"/>
  <c r="Z49" i="20"/>
  <c r="AB74" i="20"/>
  <c r="AB68" i="20"/>
  <c r="Z99" i="20"/>
  <c r="I212" i="20"/>
  <c r="I343" i="20"/>
  <c r="Q208" i="20"/>
  <c r="Q223" i="20"/>
  <c r="AC323" i="20"/>
  <c r="AA325" i="20"/>
  <c r="L323" i="20"/>
  <c r="R329" i="20"/>
  <c r="Z275" i="20"/>
  <c r="I153" i="20"/>
  <c r="AJ13" i="20"/>
  <c r="AK13" i="20" s="1"/>
  <c r="AJ193" i="20"/>
  <c r="AK193" i="20" s="1"/>
  <c r="AJ119" i="20"/>
  <c r="AK119" i="20" s="1"/>
  <c r="V484" i="7"/>
  <c r="AC229" i="20" s="1"/>
  <c r="AB205" i="20"/>
  <c r="AB129" i="20"/>
  <c r="O239" i="20"/>
  <c r="O15" i="20"/>
  <c r="Z197" i="20"/>
  <c r="AB261" i="20"/>
  <c r="AB179" i="20"/>
  <c r="K370" i="20"/>
  <c r="K494" i="20"/>
  <c r="P390" i="20"/>
  <c r="Q448" i="20"/>
  <c r="Q26" i="20"/>
  <c r="AA107" i="20"/>
  <c r="V107" i="20" s="1"/>
  <c r="AA100" i="20"/>
  <c r="K505" i="20"/>
  <c r="AC396" i="20"/>
  <c r="AC166" i="20"/>
  <c r="S461" i="7"/>
  <c r="P65" i="20" s="1"/>
  <c r="O26" i="20"/>
  <c r="Z483" i="20"/>
  <c r="Z501" i="20"/>
  <c r="M448" i="20"/>
  <c r="M44" i="20"/>
  <c r="Z443" i="20"/>
  <c r="Z88" i="20"/>
  <c r="Q149" i="20"/>
  <c r="Q88" i="20"/>
  <c r="AC519" i="20"/>
  <c r="AC125" i="20"/>
  <c r="M484" i="20"/>
  <c r="O491" i="20"/>
  <c r="J388" i="20"/>
  <c r="AC427" i="20"/>
  <c r="AC128" i="20"/>
  <c r="Q205" i="20"/>
  <c r="Q129" i="20"/>
  <c r="K214" i="20"/>
  <c r="K496" i="20"/>
  <c r="O272" i="20"/>
  <c r="O499" i="20"/>
  <c r="N66" i="20"/>
  <c r="K124" i="20"/>
  <c r="K61" i="20"/>
  <c r="O80" i="20"/>
  <c r="O67" i="20"/>
  <c r="K239" i="20"/>
  <c r="K15" i="20"/>
  <c r="Q183" i="20"/>
  <c r="R195" i="20"/>
  <c r="AI140" i="20"/>
  <c r="V140" i="20" s="1"/>
  <c r="AC107" i="20"/>
  <c r="AZ468" i="7"/>
  <c r="Z37" i="20"/>
  <c r="AA106" i="20"/>
  <c r="V106" i="20" s="1"/>
  <c r="P510" i="20"/>
  <c r="F81" i="20"/>
  <c r="L388" i="20"/>
  <c r="N388" i="20"/>
  <c r="N427" i="20"/>
  <c r="N128" i="20"/>
  <c r="L427" i="20"/>
  <c r="AC66" i="20"/>
  <c r="M205" i="20"/>
  <c r="M129" i="20"/>
  <c r="E274" i="20"/>
  <c r="H274" i="20" s="1"/>
  <c r="E126" i="20"/>
  <c r="H126" i="20" s="1"/>
  <c r="K80" i="20"/>
  <c r="K67" i="20"/>
  <c r="F113" i="20"/>
  <c r="AB260" i="20"/>
  <c r="AB197" i="20"/>
  <c r="F33" i="20"/>
  <c r="Z48" i="20"/>
  <c r="O268" i="20"/>
  <c r="O502" i="20"/>
  <c r="Q370" i="20"/>
  <c r="Q494" i="20"/>
  <c r="E57" i="20"/>
  <c r="H57" i="20" s="1"/>
  <c r="AI107" i="20"/>
  <c r="AC100" i="20"/>
  <c r="AB479" i="20"/>
  <c r="AC168" i="20"/>
  <c r="O462" i="20"/>
  <c r="O29" i="20"/>
  <c r="AC106" i="20"/>
  <c r="AB194" i="20"/>
  <c r="AC119" i="20"/>
  <c r="R119" i="20"/>
  <c r="Z129" i="20"/>
  <c r="AB214" i="20"/>
  <c r="AB496" i="20"/>
  <c r="M124" i="20"/>
  <c r="M61" i="20"/>
  <c r="AB239" i="20"/>
  <c r="AB15" i="20"/>
  <c r="O260" i="20"/>
  <c r="O197" i="20"/>
  <c r="I531" i="20"/>
  <c r="I491" i="20"/>
  <c r="AB335" i="20"/>
  <c r="AB212" i="20"/>
  <c r="M268" i="20"/>
  <c r="M502" i="20"/>
  <c r="M370" i="20"/>
  <c r="M494" i="20"/>
  <c r="AI519" i="20"/>
  <c r="AI125" i="20"/>
  <c r="V125" i="20" s="1"/>
  <c r="AB58" i="20"/>
  <c r="AB121" i="20"/>
  <c r="AC140" i="20"/>
  <c r="P107" i="20"/>
  <c r="AC195" i="20"/>
  <c r="L185" i="20"/>
  <c r="Q479" i="20"/>
  <c r="R519" i="20"/>
  <c r="R125" i="20"/>
  <c r="AB462" i="20"/>
  <c r="AB29" i="20"/>
  <c r="AU444" i="7"/>
  <c r="I88" i="20"/>
  <c r="AI513" i="20"/>
  <c r="Q495" i="20"/>
  <c r="K495" i="20"/>
  <c r="AC388" i="20"/>
  <c r="P119" i="20"/>
  <c r="Z41" i="20"/>
  <c r="O74" i="20"/>
  <c r="O484" i="20"/>
  <c r="M80" i="20"/>
  <c r="M67" i="20"/>
  <c r="Q239" i="20"/>
  <c r="Q15" i="20"/>
  <c r="K335" i="20"/>
  <c r="K212" i="20"/>
  <c r="O370" i="20"/>
  <c r="O494" i="20"/>
  <c r="AI388" i="20"/>
  <c r="L195" i="20"/>
  <c r="J123" i="20"/>
  <c r="L396" i="20"/>
  <c r="L166" i="20"/>
  <c r="L417" i="20"/>
  <c r="L162" i="20"/>
  <c r="P115" i="20"/>
  <c r="AB495" i="20"/>
  <c r="P477" i="7"/>
  <c r="I114" i="20"/>
  <c r="AB491" i="20"/>
  <c r="Q462" i="20"/>
  <c r="Q29" i="20"/>
  <c r="Z29" i="20"/>
  <c r="AG5" i="40"/>
  <c r="X5" i="40" s="1"/>
  <c r="L119" i="20"/>
  <c r="R427" i="20"/>
  <c r="R128" i="20"/>
  <c r="AA427" i="20"/>
  <c r="AA128" i="20"/>
  <c r="J66" i="20"/>
  <c r="Z61" i="20"/>
  <c r="Q80" i="20"/>
  <c r="Q67" i="20"/>
  <c r="M239" i="20"/>
  <c r="M15" i="20"/>
  <c r="O117" i="20"/>
  <c r="M260" i="20"/>
  <c r="M197" i="20"/>
  <c r="O58" i="20"/>
  <c r="O121" i="20"/>
  <c r="Q58" i="20"/>
  <c r="Q121" i="20"/>
  <c r="E63" i="20"/>
  <c r="H63" i="20" s="1"/>
  <c r="M98" i="20"/>
  <c r="M500" i="20"/>
  <c r="Z3" i="20"/>
  <c r="Z194" i="20"/>
  <c r="BA449" i="7"/>
  <c r="AB44" i="20"/>
  <c r="K479" i="20"/>
  <c r="N417" i="20"/>
  <c r="N162" i="20"/>
  <c r="AB489" i="20"/>
  <c r="M390" i="20"/>
  <c r="M37" i="20"/>
  <c r="AB484" i="20"/>
  <c r="AJ103" i="20"/>
  <c r="AK103" i="20" s="1"/>
  <c r="AJ162" i="20"/>
  <c r="AK162" i="20" s="1"/>
  <c r="AA119" i="20"/>
  <c r="AC387" i="20"/>
  <c r="Z67" i="20"/>
  <c r="Z15" i="20"/>
  <c r="AB117" i="20"/>
  <c r="K222" i="20"/>
  <c r="K70" i="20"/>
  <c r="Q335" i="20"/>
  <c r="Q212" i="20"/>
  <c r="N392" i="20"/>
  <c r="N155" i="20"/>
  <c r="M58" i="20"/>
  <c r="M121" i="20"/>
  <c r="O100" i="20"/>
  <c r="O44" i="20"/>
  <c r="AI462" i="20"/>
  <c r="AI29" i="20"/>
  <c r="AL499" i="7"/>
  <c r="AH174" i="20"/>
  <c r="AH164" i="20"/>
  <c r="R424" i="20"/>
  <c r="R62" i="20"/>
  <c r="R107" i="20"/>
  <c r="J107" i="20"/>
  <c r="J140" i="20"/>
  <c r="O496" i="20"/>
  <c r="N519" i="20"/>
  <c r="N125" i="20"/>
  <c r="AB382" i="20"/>
  <c r="AB114" i="20"/>
  <c r="Z469" i="20"/>
  <c r="Z493" i="20"/>
  <c r="N106" i="20"/>
  <c r="O194" i="20"/>
  <c r="AI527" i="20"/>
  <c r="O500" i="20"/>
  <c r="Z496" i="20"/>
  <c r="N520" i="20"/>
  <c r="K390" i="20"/>
  <c r="K37" i="20"/>
  <c r="M222" i="20"/>
  <c r="M70" i="20"/>
  <c r="Z212" i="20"/>
  <c r="K316" i="20"/>
  <c r="K497" i="20"/>
  <c r="K58" i="20"/>
  <c r="K121" i="20"/>
  <c r="L460" i="20"/>
  <c r="R140" i="20"/>
  <c r="N195" i="20"/>
  <c r="J195" i="20"/>
  <c r="AQ288" i="7"/>
  <c r="F112" i="20" s="1"/>
  <c r="E112" i="20"/>
  <c r="H112" i="20" s="1"/>
  <c r="R66" i="20"/>
  <c r="M194" i="20"/>
  <c r="K362" i="20"/>
  <c r="AJ362" i="20" s="1"/>
  <c r="AK362" i="20" s="1"/>
  <c r="K106" i="20"/>
  <c r="M405" i="20"/>
  <c r="O8" i="40"/>
  <c r="M203" i="20"/>
  <c r="Z70" i="20"/>
  <c r="M335" i="20"/>
  <c r="M212" i="20"/>
  <c r="J392" i="20"/>
  <c r="J155" i="20"/>
  <c r="AB370" i="20"/>
  <c r="AB494" i="20"/>
  <c r="Q316" i="20"/>
  <c r="Q497" i="20"/>
  <c r="AC467" i="20"/>
  <c r="AC37" i="20"/>
  <c r="AA66" i="20"/>
  <c r="V66" i="20" s="1"/>
  <c r="U477" i="7"/>
  <c r="Z114" i="20"/>
  <c r="Q502" i="20"/>
  <c r="O149" i="20"/>
  <c r="O88" i="20"/>
  <c r="K234" i="20"/>
  <c r="K493" i="20"/>
  <c r="AJ69" i="20"/>
  <c r="AK69" i="20" s="1"/>
  <c r="L204" i="20"/>
  <c r="P519" i="20"/>
  <c r="P125" i="20"/>
  <c r="AJ115" i="20"/>
  <c r="AK115" i="20" s="1"/>
  <c r="AA388" i="20"/>
  <c r="Q405" i="20"/>
  <c r="Q203" i="20"/>
  <c r="S8" i="40"/>
  <c r="Z121" i="20"/>
  <c r="Z179" i="20"/>
  <c r="J408" i="20"/>
  <c r="J131" i="20"/>
  <c r="R408" i="20"/>
  <c r="R131" i="20"/>
  <c r="K174" i="20"/>
  <c r="K164" i="20"/>
  <c r="O316" i="20"/>
  <c r="O497" i="20"/>
  <c r="R387" i="20"/>
  <c r="AI526" i="20"/>
  <c r="AI66" i="20"/>
  <c r="N424" i="20"/>
  <c r="N62" i="20"/>
  <c r="AA140" i="20"/>
  <c r="L107" i="20"/>
  <c r="AA168" i="20"/>
  <c r="N37" i="20"/>
  <c r="Z26" i="20"/>
  <c r="Z164" i="20"/>
  <c r="R396" i="20"/>
  <c r="R166" i="20"/>
  <c r="Q484" i="20"/>
  <c r="I462" i="20"/>
  <c r="I29" i="20"/>
  <c r="AB500" i="20"/>
  <c r="Q496" i="20"/>
  <c r="Q469" i="20"/>
  <c r="Q493" i="20"/>
  <c r="AJ201" i="20"/>
  <c r="AK201" i="20" s="1"/>
  <c r="AA204" i="20"/>
  <c r="Q194" i="20"/>
  <c r="L519" i="20"/>
  <c r="L125" i="20"/>
  <c r="T10" i="40"/>
  <c r="R153" i="20"/>
  <c r="AI408" i="20"/>
  <c r="Q174" i="20"/>
  <c r="Q164" i="20"/>
  <c r="I203" i="20"/>
  <c r="K8" i="40"/>
  <c r="N408" i="20"/>
  <c r="N131" i="20"/>
  <c r="K261" i="20"/>
  <c r="K179" i="20"/>
  <c r="O222" i="20"/>
  <c r="O70" i="20"/>
  <c r="O335" i="20"/>
  <c r="O212" i="20"/>
  <c r="N107" i="20"/>
  <c r="R168" i="20"/>
  <c r="AC424" i="20"/>
  <c r="AC62" i="20"/>
  <c r="AB505" i="20"/>
  <c r="K500" i="20"/>
  <c r="AJ125" i="20"/>
  <c r="AK125" i="20" s="1"/>
  <c r="L26" i="20"/>
  <c r="J201" i="20"/>
  <c r="AC501" i="20"/>
  <c r="R510" i="20"/>
  <c r="N119" i="20"/>
  <c r="P106" i="20"/>
  <c r="Z203" i="20"/>
  <c r="AB8" i="40"/>
  <c r="M261" i="20"/>
  <c r="M179" i="20"/>
  <c r="AA408" i="20"/>
  <c r="M531" i="20"/>
  <c r="M491" i="20"/>
  <c r="AB222" i="20"/>
  <c r="AB70" i="20"/>
  <c r="O183" i="20"/>
  <c r="J424" i="20"/>
  <c r="J62" i="20"/>
  <c r="AB316" i="20"/>
  <c r="AB497" i="20"/>
  <c r="E104" i="20"/>
  <c r="H104" i="20" s="1"/>
  <c r="AA195" i="20"/>
  <c r="P66" i="20"/>
  <c r="AZ449" i="7"/>
  <c r="Z44" i="20"/>
  <c r="Q449" i="7"/>
  <c r="L44" i="20" s="1"/>
  <c r="K44" i="20"/>
  <c r="Q491" i="20"/>
  <c r="R417" i="20"/>
  <c r="R162" i="20"/>
  <c r="L507" i="20"/>
  <c r="L424" i="20"/>
  <c r="L62" i="20"/>
  <c r="O234" i="20"/>
  <c r="O493" i="20"/>
  <c r="AA510" i="20"/>
  <c r="R527" i="20"/>
  <c r="AA519" i="20"/>
  <c r="AA125" i="20"/>
  <c r="O405" i="20"/>
  <c r="O203" i="20"/>
  <c r="Q8" i="40"/>
  <c r="AC408" i="20"/>
  <c r="K272" i="20"/>
  <c r="K499" i="20"/>
  <c r="P408" i="20"/>
  <c r="Q222" i="20"/>
  <c r="Q70" i="20"/>
  <c r="M183" i="20"/>
  <c r="F134" i="20"/>
  <c r="Z497" i="20"/>
  <c r="L140" i="20"/>
  <c r="AA424" i="20"/>
  <c r="AA62" i="20"/>
  <c r="V62" i="20" s="1"/>
  <c r="R106" i="20"/>
  <c r="AB149" i="20"/>
  <c r="AB88" i="20"/>
  <c r="O479" i="20"/>
  <c r="AJ63" i="20"/>
  <c r="AK63" i="20" s="1"/>
  <c r="E173" i="20"/>
  <c r="H173" i="20" s="1"/>
  <c r="L153" i="20"/>
  <c r="N10" i="40"/>
  <c r="J427" i="20"/>
  <c r="J128" i="20"/>
  <c r="P427" i="20"/>
  <c r="P128" i="20"/>
  <c r="K205" i="20"/>
  <c r="K129" i="20"/>
  <c r="K405" i="20"/>
  <c r="M8" i="40"/>
  <c r="K203" i="20"/>
  <c r="AB272" i="20"/>
  <c r="AB499" i="20"/>
  <c r="Q124" i="20"/>
  <c r="Q61" i="20"/>
  <c r="R392" i="20"/>
  <c r="R155" i="20"/>
  <c r="K260" i="20"/>
  <c r="K197" i="20"/>
  <c r="Q261" i="20"/>
  <c r="Q179" i="20"/>
  <c r="F35" i="20"/>
  <c r="AB183" i="20"/>
  <c r="AB48" i="20"/>
  <c r="AI515" i="20"/>
  <c r="V515" i="20" s="1"/>
  <c r="AG16" i="40"/>
  <c r="E45" i="20"/>
  <c r="H45" i="20" s="1"/>
  <c r="M490" i="20"/>
  <c r="P195" i="20"/>
  <c r="R100" i="20"/>
  <c r="AA396" i="20"/>
  <c r="AA166" i="20"/>
  <c r="AC505" i="20"/>
  <c r="L500" i="20"/>
  <c r="AA63" i="20"/>
  <c r="E201" i="20"/>
  <c r="H201" i="20" s="1"/>
  <c r="K462" i="20"/>
  <c r="K29" i="20"/>
  <c r="P522" i="20"/>
  <c r="P103" i="20"/>
  <c r="R470" i="7"/>
  <c r="N242" i="20" s="1"/>
  <c r="M493" i="20"/>
  <c r="AA527" i="20"/>
  <c r="V527" i="20" s="1"/>
  <c r="K194" i="20"/>
  <c r="AC153" i="20"/>
  <c r="AE10" i="40"/>
  <c r="J119" i="20"/>
  <c r="AH100" i="20"/>
  <c r="AH44" i="20"/>
  <c r="O205" i="20"/>
  <c r="O129" i="20"/>
  <c r="L66" i="20"/>
  <c r="AB405" i="20"/>
  <c r="AB203" i="20"/>
  <c r="AD8" i="40"/>
  <c r="M272" i="20"/>
  <c r="M499" i="20"/>
  <c r="O124" i="20"/>
  <c r="O61" i="20"/>
  <c r="AA392" i="20"/>
  <c r="AA155" i="20"/>
  <c r="M137" i="20"/>
  <c r="M495" i="20"/>
  <c r="O261" i="20"/>
  <c r="O179" i="20"/>
  <c r="K531" i="20"/>
  <c r="K491" i="20"/>
  <c r="K183" i="20"/>
  <c r="M316" i="20"/>
  <c r="M497" i="20"/>
  <c r="P140" i="20"/>
  <c r="R115" i="20"/>
  <c r="O495" i="20"/>
  <c r="AB502" i="20"/>
  <c r="P527" i="20"/>
  <c r="P388" i="20"/>
  <c r="R388" i="20"/>
  <c r="O490" i="20"/>
  <c r="Q272" i="20"/>
  <c r="Q499" i="20"/>
  <c r="AB124" i="20"/>
  <c r="AB61" i="20"/>
  <c r="AB80" i="20"/>
  <c r="AB67" i="20"/>
  <c r="L408" i="20"/>
  <c r="Q260" i="20"/>
  <c r="Q197" i="20"/>
  <c r="K268" i="20"/>
  <c r="K502" i="20"/>
  <c r="N140" i="20"/>
  <c r="J98" i="20"/>
  <c r="M496" i="20"/>
  <c r="Q477" i="7"/>
  <c r="K114" i="20"/>
  <c r="I484" i="20"/>
  <c r="I106" i="20"/>
  <c r="U470" i="7"/>
  <c r="AA242" i="20" s="1"/>
  <c r="AL545" i="7"/>
  <c r="AV444" i="7"/>
  <c r="Q463" i="7"/>
  <c r="L21" i="20" s="1"/>
  <c r="M469" i="20"/>
  <c r="AL505" i="7"/>
  <c r="AL507" i="7"/>
  <c r="AJ522" i="20"/>
  <c r="AK522" i="20" s="1"/>
  <c r="AW470" i="7"/>
  <c r="AL511" i="7"/>
  <c r="AY444" i="7"/>
  <c r="AL512" i="7"/>
  <c r="AH5" i="40"/>
  <c r="AI5" i="40" s="1"/>
  <c r="I469" i="20"/>
  <c r="P470" i="7"/>
  <c r="J242" i="20" s="1"/>
  <c r="V463" i="7"/>
  <c r="AC21" i="20" s="1"/>
  <c r="V490" i="7"/>
  <c r="AU470" i="7"/>
  <c r="AJ191" i="20"/>
  <c r="AK191" i="20" s="1"/>
  <c r="AJ513" i="20"/>
  <c r="AK513" i="20" s="1"/>
  <c r="BA490" i="7"/>
  <c r="AU477" i="7"/>
  <c r="AV477" i="7"/>
  <c r="T5" i="40"/>
  <c r="R513" i="20"/>
  <c r="AX477" i="7"/>
  <c r="P485" i="7"/>
  <c r="AL531" i="7"/>
  <c r="AL523" i="7"/>
  <c r="BA477" i="7"/>
  <c r="AL506" i="7"/>
  <c r="AJ282" i="20"/>
  <c r="AK282" i="20" s="1"/>
  <c r="AL541" i="7"/>
  <c r="AL508" i="7"/>
  <c r="AL544" i="7"/>
  <c r="P456" i="7"/>
  <c r="J182" i="20" s="1"/>
  <c r="Q470" i="7"/>
  <c r="L242" i="20" s="1"/>
  <c r="AL543" i="7"/>
  <c r="AX444" i="7"/>
  <c r="P5" i="40"/>
  <c r="AY490" i="7"/>
  <c r="AX490" i="7"/>
  <c r="N513" i="20"/>
  <c r="AZ490" i="7"/>
  <c r="K469" i="20"/>
  <c r="AL540" i="7"/>
  <c r="AL517" i="7"/>
  <c r="U444" i="7"/>
  <c r="AA296" i="20" s="1"/>
  <c r="AB234" i="20"/>
  <c r="AB469" i="20"/>
  <c r="V470" i="7"/>
  <c r="AC242" i="20" s="1"/>
  <c r="AM463" i="7"/>
  <c r="AZ440" i="7"/>
  <c r="S444" i="7"/>
  <c r="P296" i="20" s="1"/>
  <c r="O443" i="20"/>
  <c r="E144" i="20"/>
  <c r="H144" i="20" s="1"/>
  <c r="E532" i="20"/>
  <c r="H532" i="20" s="1"/>
  <c r="AQ533" i="7"/>
  <c r="AR533" i="7" s="1"/>
  <c r="AL411" i="7"/>
  <c r="AJ538" i="20"/>
  <c r="AK538" i="20" s="1"/>
  <c r="AJ508" i="20"/>
  <c r="AK508" i="20" s="1"/>
  <c r="AL500" i="7"/>
  <c r="AJ511" i="20"/>
  <c r="AK511" i="20" s="1"/>
  <c r="AL514" i="7"/>
  <c r="AL533" i="7"/>
  <c r="AW444" i="7"/>
  <c r="AL492" i="7"/>
  <c r="AU490" i="7"/>
  <c r="AL504" i="7"/>
  <c r="AL536" i="7"/>
  <c r="AL503" i="7"/>
  <c r="AJ418" i="20"/>
  <c r="AK418" i="20" s="1"/>
  <c r="AU485" i="7"/>
  <c r="O467" i="20"/>
  <c r="AX468" i="7"/>
  <c r="S468" i="7"/>
  <c r="P468" i="7"/>
  <c r="I467" i="20"/>
  <c r="AU468" i="7"/>
  <c r="AL509" i="7"/>
  <c r="Q443" i="20"/>
  <c r="AZ444" i="7"/>
  <c r="AJ372" i="20"/>
  <c r="AK372" i="20" s="1"/>
  <c r="AJ89" i="20"/>
  <c r="AK89" i="20" s="1"/>
  <c r="AZ456" i="7"/>
  <c r="AU463" i="7"/>
  <c r="AI433" i="20"/>
  <c r="AZ463" i="7"/>
  <c r="AX463" i="7"/>
  <c r="U456" i="7"/>
  <c r="AA182" i="20" s="1"/>
  <c r="K448" i="20"/>
  <c r="AY463" i="7"/>
  <c r="Z455" i="20"/>
  <c r="O460" i="20"/>
  <c r="AW463" i="7"/>
  <c r="K149" i="20"/>
  <c r="K443" i="20"/>
  <c r="Q444" i="7"/>
  <c r="L296" i="20" s="1"/>
  <c r="AV449" i="7"/>
  <c r="BD463" i="7"/>
  <c r="P463" i="7"/>
  <c r="J21" i="20" s="1"/>
  <c r="M149" i="20"/>
  <c r="R444" i="7"/>
  <c r="N296" i="20" s="1"/>
  <c r="M443" i="20"/>
  <c r="AJ532" i="20"/>
  <c r="AK532" i="20" s="1"/>
  <c r="BA463" i="7"/>
  <c r="I443" i="20"/>
  <c r="P444" i="7"/>
  <c r="J296" i="20" s="1"/>
  <c r="AV463" i="7"/>
  <c r="AJ417" i="20"/>
  <c r="AK417" i="20" s="1"/>
  <c r="S463" i="7"/>
  <c r="P21" i="20" s="1"/>
  <c r="U463" i="7"/>
  <c r="AA21" i="20" s="1"/>
  <c r="Z462" i="20"/>
  <c r="T463" i="7"/>
  <c r="R21" i="20" s="1"/>
  <c r="AL520" i="7"/>
  <c r="BA484" i="7"/>
  <c r="AW491" i="7"/>
  <c r="AW490" i="7"/>
  <c r="AJ200" i="20"/>
  <c r="AK200" i="20" s="1"/>
  <c r="AZ488" i="7"/>
  <c r="AL524" i="7"/>
  <c r="AJ543" i="20"/>
  <c r="AK543" i="20" s="1"/>
  <c r="AU491" i="7"/>
  <c r="AL495" i="7"/>
  <c r="BD484" i="7"/>
  <c r="AX491" i="7"/>
  <c r="BD488" i="7"/>
  <c r="W13" i="40"/>
  <c r="AL493" i="7"/>
  <c r="AZ477" i="7"/>
  <c r="AZ491" i="7"/>
  <c r="AJ255" i="20"/>
  <c r="AK255" i="20" s="1"/>
  <c r="AJ349" i="20"/>
  <c r="AK349" i="20" s="1"/>
  <c r="AY477" i="7"/>
  <c r="AW477" i="7"/>
  <c r="V477" i="7"/>
  <c r="Q476" i="20"/>
  <c r="M476" i="20"/>
  <c r="AJ542" i="20"/>
  <c r="AK542" i="20" s="1"/>
  <c r="AL542" i="7"/>
  <c r="AY466" i="7"/>
  <c r="AZ465" i="7"/>
  <c r="AX456" i="7"/>
  <c r="S456" i="7"/>
  <c r="P182" i="20" s="1"/>
  <c r="Z435" i="20"/>
  <c r="U436" i="7"/>
  <c r="AJ520" i="20"/>
  <c r="AK520" i="20" s="1"/>
  <c r="AG3" i="40"/>
  <c r="AR369" i="7"/>
  <c r="R440" i="7"/>
  <c r="M439" i="20"/>
  <c r="V440" i="7"/>
  <c r="AB476" i="20"/>
  <c r="AB439" i="20"/>
  <c r="BA440" i="7"/>
  <c r="O176" i="20"/>
  <c r="S466" i="7"/>
  <c r="P225" i="20" s="1"/>
  <c r="AX466" i="7"/>
  <c r="O465" i="20"/>
  <c r="K78" i="20"/>
  <c r="K439" i="20"/>
  <c r="Q440" i="7"/>
  <c r="AV440" i="7"/>
  <c r="M489" i="20"/>
  <c r="R490" i="7"/>
  <c r="Z489" i="20"/>
  <c r="U490" i="7"/>
  <c r="AB490" i="20"/>
  <c r="AB176" i="20"/>
  <c r="AB465" i="20"/>
  <c r="V466" i="7"/>
  <c r="AC225" i="20" s="1"/>
  <c r="BA466" i="7"/>
  <c r="P490" i="7"/>
  <c r="I489" i="20"/>
  <c r="Q78" i="20"/>
  <c r="Q439" i="20"/>
  <c r="T440" i="7"/>
  <c r="AY440" i="7"/>
  <c r="AL496" i="7"/>
  <c r="AJ424" i="20"/>
  <c r="AK424" i="20" s="1"/>
  <c r="K176" i="20"/>
  <c r="AV466" i="7"/>
  <c r="K465" i="20"/>
  <c r="Q466" i="7"/>
  <c r="L225" i="20" s="1"/>
  <c r="Q382" i="20"/>
  <c r="T477" i="7"/>
  <c r="R231" i="20" s="1"/>
  <c r="M382" i="20"/>
  <c r="R477" i="7"/>
  <c r="AU440" i="7"/>
  <c r="I439" i="20"/>
  <c r="P440" i="7"/>
  <c r="AW440" i="7"/>
  <c r="O476" i="20"/>
  <c r="S477" i="7"/>
  <c r="Q489" i="20"/>
  <c r="T490" i="7"/>
  <c r="Z467" i="20"/>
  <c r="AB181" i="20"/>
  <c r="V488" i="7"/>
  <c r="AB487" i="20"/>
  <c r="BA488" i="7"/>
  <c r="AY491" i="7"/>
  <c r="K181" i="20"/>
  <c r="K487" i="20"/>
  <c r="Q488" i="7"/>
  <c r="AV488" i="7"/>
  <c r="Q181" i="20"/>
  <c r="T488" i="7"/>
  <c r="R287" i="20" s="1"/>
  <c r="AY488" i="7"/>
  <c r="U468" i="7"/>
  <c r="AJ43" i="20"/>
  <c r="AK43" i="20" s="1"/>
  <c r="K455" i="20"/>
  <c r="AV456" i="7"/>
  <c r="M151" i="20"/>
  <c r="AW456" i="7"/>
  <c r="M455" i="20"/>
  <c r="R456" i="7"/>
  <c r="N182" i="20" s="1"/>
  <c r="AL502" i="7"/>
  <c r="AJ528" i="20"/>
  <c r="AK528" i="20" s="1"/>
  <c r="AL521" i="7"/>
  <c r="AB25" i="40"/>
  <c r="AZ484" i="7"/>
  <c r="U449" i="7"/>
  <c r="AA131" i="20" s="1"/>
  <c r="Z448" i="20"/>
  <c r="U484" i="7"/>
  <c r="AA229" i="20" s="1"/>
  <c r="AB100" i="20"/>
  <c r="V449" i="7"/>
  <c r="AC131" i="20" s="1"/>
  <c r="AB448" i="20"/>
  <c r="M181" i="20"/>
  <c r="R488" i="7"/>
  <c r="AW488" i="7"/>
  <c r="M487" i="20"/>
  <c r="AJ463" i="7"/>
  <c r="AK463" i="7" s="1"/>
  <c r="AP463" i="7" s="1"/>
  <c r="AJ541" i="20"/>
  <c r="AK541" i="20" s="1"/>
  <c r="BA491" i="7"/>
  <c r="O181" i="20"/>
  <c r="O487" i="20"/>
  <c r="AX488" i="7"/>
  <c r="S488" i="7"/>
  <c r="I487" i="20"/>
  <c r="P488" i="7"/>
  <c r="J287" i="20" s="1"/>
  <c r="AU488" i="7"/>
  <c r="Q168" i="20"/>
  <c r="Q490" i="20"/>
  <c r="AL418" i="7"/>
  <c r="AJ219" i="20"/>
  <c r="AK219" i="20" s="1"/>
  <c r="Q487" i="20"/>
  <c r="Z490" i="20"/>
  <c r="U491" i="7"/>
  <c r="AA152" i="20" s="1"/>
  <c r="AL391" i="7"/>
  <c r="AJ248" i="20"/>
  <c r="AK248" i="20" s="1"/>
  <c r="AY465" i="7"/>
  <c r="Q102" i="20"/>
  <c r="Q483" i="20"/>
  <c r="AY484" i="7"/>
  <c r="S25" i="40"/>
  <c r="T484" i="7"/>
  <c r="R229" i="20" s="1"/>
  <c r="AJ491" i="7"/>
  <c r="AK491" i="7" s="1"/>
  <c r="AP491" i="7" s="1"/>
  <c r="E152" i="20" s="1"/>
  <c r="H152" i="20" s="1"/>
  <c r="K102" i="20"/>
  <c r="Q484" i="7"/>
  <c r="L229" i="20" s="1"/>
  <c r="M25" i="40"/>
  <c r="AV484" i="7"/>
  <c r="K483" i="20"/>
  <c r="Q390" i="20"/>
  <c r="Q467" i="20"/>
  <c r="T468" i="7"/>
  <c r="AY468" i="7"/>
  <c r="O102" i="20"/>
  <c r="AX484" i="7"/>
  <c r="Q25" i="40"/>
  <c r="O483" i="20"/>
  <c r="S484" i="7"/>
  <c r="P229" i="20" s="1"/>
  <c r="M102" i="20"/>
  <c r="R484" i="7"/>
  <c r="N229" i="20" s="1"/>
  <c r="O25" i="40"/>
  <c r="M483" i="20"/>
  <c r="AW484" i="7"/>
  <c r="AJ271" i="20"/>
  <c r="AK271" i="20" s="1"/>
  <c r="K25" i="40"/>
  <c r="I483" i="20"/>
  <c r="P484" i="7"/>
  <c r="J229" i="20" s="1"/>
  <c r="AU484" i="7"/>
  <c r="I460" i="20"/>
  <c r="P461" i="7"/>
  <c r="J65" i="20" s="1"/>
  <c r="O458" i="20"/>
  <c r="S459" i="7"/>
  <c r="P161" i="20" s="1"/>
  <c r="O320" i="20"/>
  <c r="O438" i="20"/>
  <c r="S439" i="7"/>
  <c r="P493" i="20" s="1"/>
  <c r="AQ308" i="7"/>
  <c r="AR308" i="7" s="1"/>
  <c r="E307" i="20"/>
  <c r="H307" i="20" s="1"/>
  <c r="E318" i="20"/>
  <c r="H318" i="20" s="1"/>
  <c r="AQ319" i="7"/>
  <c r="F318" i="20" s="1"/>
  <c r="AM491" i="7"/>
  <c r="O174" i="20"/>
  <c r="O444" i="20"/>
  <c r="S445" i="7"/>
  <c r="P170" i="20" s="1"/>
  <c r="I438" i="20"/>
  <c r="P439" i="7"/>
  <c r="AB174" i="20"/>
  <c r="AB444" i="20"/>
  <c r="V445" i="7"/>
  <c r="AC170" i="20" s="1"/>
  <c r="AQ374" i="7"/>
  <c r="AR374" i="7" s="1"/>
  <c r="AQ343" i="7"/>
  <c r="AR343" i="7" s="1"/>
  <c r="AQ344" i="7"/>
  <c r="I482" i="20"/>
  <c r="P483" i="7"/>
  <c r="M26" i="18"/>
  <c r="M27" i="18" s="1"/>
  <c r="N26" i="18"/>
  <c r="N27" i="18" s="1"/>
  <c r="L26" i="18"/>
  <c r="L27" i="18" s="1"/>
  <c r="J26" i="18"/>
  <c r="J27" i="18" s="1"/>
  <c r="I26" i="18"/>
  <c r="I27" i="18" s="1"/>
  <c r="K26" i="18"/>
  <c r="K27" i="18" s="1"/>
  <c r="AR345" i="7"/>
  <c r="G12" i="40"/>
  <c r="J12" i="40" s="1"/>
  <c r="AQ538" i="7"/>
  <c r="E537" i="20"/>
  <c r="H537" i="20" s="1"/>
  <c r="AQ518" i="7"/>
  <c r="AR518" i="7" s="1"/>
  <c r="AQ362" i="7"/>
  <c r="E330" i="20"/>
  <c r="H330" i="20" s="1"/>
  <c r="AQ331" i="7"/>
  <c r="Z214" i="20"/>
  <c r="I239" i="20"/>
  <c r="I117" i="20"/>
  <c r="Z53" i="20"/>
  <c r="I268" i="20"/>
  <c r="Z301" i="20"/>
  <c r="Z476" i="20"/>
  <c r="I405" i="20"/>
  <c r="Z58" i="20"/>
  <c r="Z261" i="20"/>
  <c r="Z335" i="20"/>
  <c r="Z370" i="20"/>
  <c r="AK391" i="7"/>
  <c r="AP391" i="7" s="1"/>
  <c r="Z405" i="20"/>
  <c r="I74" i="20"/>
  <c r="I174" i="20"/>
  <c r="I137" i="20"/>
  <c r="I432" i="20"/>
  <c r="Z222" i="20"/>
  <c r="I370" i="20"/>
  <c r="Z137" i="20"/>
  <c r="I53" i="20"/>
  <c r="I222" i="20"/>
  <c r="AP411" i="7"/>
  <c r="AQ411" i="7" s="1"/>
  <c r="Q320" i="20"/>
  <c r="Q438" i="20"/>
  <c r="T439" i="7"/>
  <c r="R493" i="20" s="1"/>
  <c r="Z174" i="20"/>
  <c r="Z444" i="20"/>
  <c r="U445" i="7"/>
  <c r="AA170" i="20" s="1"/>
  <c r="I148" i="20"/>
  <c r="I105" i="20"/>
  <c r="AK492" i="7"/>
  <c r="AP492" i="7" s="1"/>
  <c r="E135" i="20" s="1"/>
  <c r="H135" i="20" s="1"/>
  <c r="AK536" i="7"/>
  <c r="AP536" i="7" s="1"/>
  <c r="AQ536" i="7" s="1"/>
  <c r="AR536" i="7" s="1"/>
  <c r="AK425" i="7"/>
  <c r="AP425" i="7" s="1"/>
  <c r="E62" i="20" s="1"/>
  <c r="H62" i="20" s="1"/>
  <c r="AP404" i="7"/>
  <c r="E403" i="20" s="1"/>
  <c r="H403" i="20" s="1"/>
  <c r="AB531" i="20"/>
  <c r="Z105" i="20"/>
  <c r="I335" i="20"/>
  <c r="Z208" i="20"/>
  <c r="I58" i="20"/>
  <c r="Z60" i="20"/>
  <c r="AK520" i="7"/>
  <c r="AP520" i="7" s="1"/>
  <c r="AK509" i="7"/>
  <c r="AP509" i="7" s="1"/>
  <c r="I316" i="20"/>
  <c r="I60" i="20"/>
  <c r="I272" i="20"/>
  <c r="I208" i="20"/>
  <c r="AB458" i="20"/>
  <c r="V459" i="7"/>
  <c r="AC167" i="20" s="1"/>
  <c r="I80" i="20"/>
  <c r="Z260" i="20"/>
  <c r="Z215" i="20"/>
  <c r="Z531" i="20"/>
  <c r="M467" i="7"/>
  <c r="U466" i="20" s="1"/>
  <c r="Z316" i="20"/>
  <c r="AK524" i="7"/>
  <c r="AP524" i="7" s="1"/>
  <c r="E13" i="20" s="1"/>
  <c r="H13" i="20" s="1"/>
  <c r="I476" i="20"/>
  <c r="AB2" i="40"/>
  <c r="Z464" i="20"/>
  <c r="U465" i="7"/>
  <c r="AA6" i="20" s="1"/>
  <c r="AP428" i="7"/>
  <c r="Z205" i="20"/>
  <c r="I414" i="20"/>
  <c r="I260" i="20"/>
  <c r="I261" i="20"/>
  <c r="I506" i="20"/>
  <c r="AP414" i="7"/>
  <c r="I205" i="20"/>
  <c r="Z148" i="20"/>
  <c r="Z272" i="20"/>
  <c r="I183" i="20"/>
  <c r="Z176" i="20"/>
  <c r="Z414" i="20"/>
  <c r="Z74" i="20"/>
  <c r="I215" i="20"/>
  <c r="Z116" i="20"/>
  <c r="AK418" i="7"/>
  <c r="AP418" i="7" s="1"/>
  <c r="E162" i="20" s="1"/>
  <c r="H162" i="20" s="1"/>
  <c r="I214" i="20"/>
  <c r="I124" i="20"/>
  <c r="I116" i="20"/>
  <c r="Z183" i="20"/>
  <c r="Z98" i="20"/>
  <c r="Z268" i="20"/>
  <c r="AK434" i="7"/>
  <c r="AP434" i="7" s="1"/>
  <c r="AK386" i="7"/>
  <c r="AP386" i="7" s="1"/>
  <c r="Z124" i="20"/>
  <c r="AL497" i="7"/>
  <c r="AK394" i="7"/>
  <c r="AP394" i="7" s="1"/>
  <c r="Z80" i="20"/>
  <c r="Z239" i="20"/>
  <c r="Z156" i="20"/>
  <c r="AK399" i="7"/>
  <c r="AP399" i="7" s="1"/>
  <c r="AP389" i="7"/>
  <c r="E246" i="20" s="1"/>
  <c r="H246" i="20" s="1"/>
  <c r="I301" i="20"/>
  <c r="Z117" i="20"/>
  <c r="Z432" i="20"/>
  <c r="I156" i="20"/>
  <c r="AJ276" i="20"/>
  <c r="AK276" i="20" s="1"/>
  <c r="M460" i="20"/>
  <c r="R461" i="7"/>
  <c r="N65" i="20" s="1"/>
  <c r="U461" i="7"/>
  <c r="AA65" i="20" s="1"/>
  <c r="Z460" i="20"/>
  <c r="AB460" i="20"/>
  <c r="V461" i="7"/>
  <c r="AC65" i="20" s="1"/>
  <c r="AL515" i="7"/>
  <c r="T465" i="7"/>
  <c r="R6" i="20" s="1"/>
  <c r="S2" i="40"/>
  <c r="Q464" i="20"/>
  <c r="M320" i="20"/>
  <c r="M438" i="20"/>
  <c r="R439" i="7"/>
  <c r="AM470" i="7"/>
  <c r="Z320" i="20"/>
  <c r="Z438" i="20"/>
  <c r="U439" i="7"/>
  <c r="AB320" i="20"/>
  <c r="V439" i="7"/>
  <c r="AB438" i="20"/>
  <c r="AJ456" i="7"/>
  <c r="E18" i="20"/>
  <c r="H18" i="20" s="1"/>
  <c r="AG13" i="40"/>
  <c r="AI17" i="20"/>
  <c r="V17" i="20" s="1"/>
  <c r="AJ20" i="20"/>
  <c r="AK20" i="20" s="1"/>
  <c r="F14" i="20"/>
  <c r="J429" i="20"/>
  <c r="E20" i="20"/>
  <c r="H20" i="20" s="1"/>
  <c r="AJ22" i="20"/>
  <c r="AK22" i="20" s="1"/>
  <c r="AP497" i="7"/>
  <c r="E21" i="20" s="1"/>
  <c r="H21" i="20" s="1"/>
  <c r="AL425" i="7"/>
  <c r="AL419" i="7"/>
  <c r="AP419" i="7"/>
  <c r="E123" i="20" s="1"/>
  <c r="H123" i="20" s="1"/>
  <c r="AQ525" i="7"/>
  <c r="F55" i="20" s="1"/>
  <c r="E108" i="20"/>
  <c r="H108" i="20" s="1"/>
  <c r="N403" i="20"/>
  <c r="N248" i="20"/>
  <c r="N398" i="20"/>
  <c r="N231" i="20"/>
  <c r="AA403" i="20"/>
  <c r="AA248" i="20"/>
  <c r="J420" i="20"/>
  <c r="J326" i="20"/>
  <c r="AC420" i="20"/>
  <c r="AC326" i="20"/>
  <c r="N168" i="20"/>
  <c r="AD22" i="40"/>
  <c r="AB178" i="20"/>
  <c r="AB132" i="20"/>
  <c r="AD6" i="40"/>
  <c r="J219" i="20"/>
  <c r="K15" i="40"/>
  <c r="I540" i="20"/>
  <c r="AC293" i="20"/>
  <c r="P168" i="20"/>
  <c r="J530" i="20"/>
  <c r="P359" i="20"/>
  <c r="AJ73" i="20"/>
  <c r="AK73" i="20" s="1"/>
  <c r="J293" i="20"/>
  <c r="P398" i="20"/>
  <c r="P231" i="20"/>
  <c r="AA428" i="20"/>
  <c r="J400" i="20"/>
  <c r="AA200" i="20"/>
  <c r="J168" i="20"/>
  <c r="L271" i="20"/>
  <c r="AI396" i="20"/>
  <c r="M6" i="40"/>
  <c r="K132" i="20"/>
  <c r="AI77" i="20"/>
  <c r="V77" i="20" s="1"/>
  <c r="AA402" i="20"/>
  <c r="AA255" i="20"/>
  <c r="AC429" i="20"/>
  <c r="AA399" i="20"/>
  <c r="AA282" i="20"/>
  <c r="P399" i="20"/>
  <c r="P282" i="20"/>
  <c r="R219" i="20"/>
  <c r="AI411" i="20"/>
  <c r="AI276" i="20"/>
  <c r="N348" i="20"/>
  <c r="AC530" i="20"/>
  <c r="L349" i="20"/>
  <c r="AA372" i="20"/>
  <c r="AA349" i="20"/>
  <c r="AC372" i="20"/>
  <c r="AI400" i="20"/>
  <c r="AI256" i="20"/>
  <c r="N385" i="20"/>
  <c r="AC400" i="20"/>
  <c r="L431" i="20"/>
  <c r="P428" i="20"/>
  <c r="P411" i="20"/>
  <c r="P276" i="20"/>
  <c r="J100" i="20"/>
  <c r="M22" i="40"/>
  <c r="K178" i="20"/>
  <c r="O540" i="20"/>
  <c r="Q15" i="40"/>
  <c r="AC399" i="20"/>
  <c r="AC282" i="20"/>
  <c r="N191" i="20"/>
  <c r="N402" i="20"/>
  <c r="N255" i="20"/>
  <c r="AC219" i="20"/>
  <c r="M15" i="40"/>
  <c r="K540" i="20"/>
  <c r="AI359" i="20"/>
  <c r="J359" i="20"/>
  <c r="L326" i="20"/>
  <c r="L354" i="20"/>
  <c r="AC358" i="20"/>
  <c r="J403" i="20"/>
  <c r="J248" i="20"/>
  <c r="J428" i="20"/>
  <c r="R428" i="20"/>
  <c r="AC151" i="20"/>
  <c r="O22" i="40"/>
  <c r="M178" i="20"/>
  <c r="S6" i="40"/>
  <c r="Q132" i="20"/>
  <c r="AI409" i="20"/>
  <c r="AI530" i="20"/>
  <c r="P402" i="20"/>
  <c r="P255" i="20"/>
  <c r="L402" i="20"/>
  <c r="L255" i="20"/>
  <c r="R359" i="20"/>
  <c r="AA530" i="20"/>
  <c r="P542" i="20"/>
  <c r="N349" i="20"/>
  <c r="R348" i="20"/>
  <c r="AI355" i="20"/>
  <c r="V355" i="20" s="1"/>
  <c r="J431" i="20"/>
  <c r="AC200" i="20"/>
  <c r="R411" i="20"/>
  <c r="R276" i="20"/>
  <c r="AA151" i="20"/>
  <c r="L386" i="20"/>
  <c r="AB22" i="40"/>
  <c r="Z178" i="20"/>
  <c r="AB6" i="40"/>
  <c r="Z132" i="20"/>
  <c r="J395" i="20"/>
  <c r="J89" i="20"/>
  <c r="P395" i="20"/>
  <c r="P89" i="20"/>
  <c r="AI407" i="20"/>
  <c r="R399" i="20"/>
  <c r="R282" i="20"/>
  <c r="J399" i="20"/>
  <c r="J282" i="20"/>
  <c r="AI542" i="20"/>
  <c r="AI43" i="20"/>
  <c r="V43" i="20" s="1"/>
  <c r="AI185" i="20"/>
  <c r="V185" i="20" s="1"/>
  <c r="R372" i="20"/>
  <c r="AJ93" i="20"/>
  <c r="AK93" i="20" s="1"/>
  <c r="AA293" i="20"/>
  <c r="J358" i="20"/>
  <c r="N354" i="20"/>
  <c r="AI354" i="20"/>
  <c r="AC443" i="20"/>
  <c r="R385" i="20"/>
  <c r="L398" i="20"/>
  <c r="L231" i="20"/>
  <c r="N420" i="20"/>
  <c r="N326" i="20"/>
  <c r="R403" i="20"/>
  <c r="R248" i="20"/>
  <c r="Q22" i="40"/>
  <c r="O178" i="20"/>
  <c r="AA395" i="20"/>
  <c r="AA89" i="20"/>
  <c r="K6" i="40"/>
  <c r="I132" i="20"/>
  <c r="AI191" i="20"/>
  <c r="V191" i="20" s="1"/>
  <c r="L429" i="20"/>
  <c r="R386" i="20"/>
  <c r="P191" i="20"/>
  <c r="AI516" i="20"/>
  <c r="AI111" i="20"/>
  <c r="V111" i="20" s="1"/>
  <c r="AI45" i="20"/>
  <c r="P372" i="20"/>
  <c r="AA314" i="20"/>
  <c r="P362" i="20"/>
  <c r="R349" i="20"/>
  <c r="AA359" i="20"/>
  <c r="AC348" i="20"/>
  <c r="N372" i="20"/>
  <c r="R358" i="20"/>
  <c r="L411" i="20"/>
  <c r="L276" i="20"/>
  <c r="J385" i="20"/>
  <c r="AC431" i="20"/>
  <c r="N428" i="20"/>
  <c r="N395" i="20"/>
  <c r="N89" i="20"/>
  <c r="O132" i="20"/>
  <c r="Q6" i="40"/>
  <c r="N399" i="20"/>
  <c r="N282" i="20"/>
  <c r="AI522" i="20"/>
  <c r="AI104" i="20"/>
  <c r="V104" i="20" s="1"/>
  <c r="O15" i="40"/>
  <c r="M540" i="20"/>
  <c r="N359" i="20"/>
  <c r="AA347" i="20"/>
  <c r="AC542" i="20"/>
  <c r="AI293" i="20"/>
  <c r="V293" i="20" s="1"/>
  <c r="N530" i="20"/>
  <c r="P530" i="20"/>
  <c r="N358" i="20"/>
  <c r="J542" i="20"/>
  <c r="AC428" i="20"/>
  <c r="P403" i="20"/>
  <c r="P248" i="20"/>
  <c r="N200" i="20"/>
  <c r="R420" i="20"/>
  <c r="R326" i="20"/>
  <c r="N431" i="20"/>
  <c r="R400" i="20"/>
  <c r="R200" i="20"/>
  <c r="AA400" i="20"/>
  <c r="AI514" i="20"/>
  <c r="AI57" i="20"/>
  <c r="V57" i="20" s="1"/>
  <c r="L399" i="20"/>
  <c r="L282" i="20"/>
  <c r="R395" i="20"/>
  <c r="R89" i="20"/>
  <c r="L409" i="20"/>
  <c r="AI395" i="20"/>
  <c r="AI89" i="20"/>
  <c r="V89" i="20" s="1"/>
  <c r="AI431" i="20"/>
  <c r="P358" i="20"/>
  <c r="AA78" i="20"/>
  <c r="J348" i="20"/>
  <c r="P385" i="20"/>
  <c r="R431" i="20"/>
  <c r="P400" i="20"/>
  <c r="L395" i="20"/>
  <c r="L89" i="20"/>
  <c r="AI271" i="20"/>
  <c r="AM456" i="7"/>
  <c r="X456" i="7"/>
  <c r="AA429" i="20"/>
  <c r="AC386" i="20"/>
  <c r="AI269" i="20"/>
  <c r="AJ16" i="20"/>
  <c r="AK16" i="20" s="1"/>
  <c r="L359" i="20"/>
  <c r="R293" i="20"/>
  <c r="L530" i="20"/>
  <c r="N293" i="20"/>
  <c r="R151" i="20"/>
  <c r="AI346" i="20"/>
  <c r="V346" i="20" s="1"/>
  <c r="L372" i="20"/>
  <c r="J411" i="20"/>
  <c r="J276" i="20"/>
  <c r="AC398" i="20"/>
  <c r="AC231" i="20"/>
  <c r="L428" i="20"/>
  <c r="L100" i="20"/>
  <c r="J386" i="20"/>
  <c r="AI399" i="20"/>
  <c r="AI282" i="20"/>
  <c r="V282" i="20" s="1"/>
  <c r="AI92" i="20"/>
  <c r="AA271" i="20"/>
  <c r="AC191" i="20"/>
  <c r="O11" i="40"/>
  <c r="M535" i="20"/>
  <c r="AI428" i="20"/>
  <c r="AI398" i="20"/>
  <c r="AI538" i="20"/>
  <c r="AI22" i="20"/>
  <c r="L526" i="20"/>
  <c r="P293" i="20"/>
  <c r="P348" i="20"/>
  <c r="AA542" i="20"/>
  <c r="AA385" i="20"/>
  <c r="AI508" i="20"/>
  <c r="AI18" i="20"/>
  <c r="L219" i="20"/>
  <c r="J191" i="20"/>
  <c r="AI385" i="20"/>
  <c r="AC526" i="20"/>
  <c r="N73" i="20"/>
  <c r="J526" i="20"/>
  <c r="P200" i="20"/>
  <c r="R398" i="20"/>
  <c r="P431" i="20"/>
  <c r="AA398" i="20"/>
  <c r="AA231" i="20"/>
  <c r="P386" i="20"/>
  <c r="J402" i="20"/>
  <c r="J255" i="20"/>
  <c r="R402" i="20"/>
  <c r="R255" i="20"/>
  <c r="AI543" i="20"/>
  <c r="V543" i="20" s="1"/>
  <c r="AI93" i="20"/>
  <c r="L293" i="20"/>
  <c r="AA358" i="20"/>
  <c r="J349" i="20"/>
  <c r="N526" i="20"/>
  <c r="AC349" i="20"/>
  <c r="AC354" i="20"/>
  <c r="L348" i="20"/>
  <c r="G13" i="40"/>
  <c r="J13" i="40" s="1"/>
  <c r="E17" i="20"/>
  <c r="H17" i="20" s="1"/>
  <c r="AC385" i="20"/>
  <c r="AA431" i="20"/>
  <c r="P420" i="20"/>
  <c r="P326" i="20"/>
  <c r="J398" i="20"/>
  <c r="J231" i="20"/>
  <c r="N100" i="20"/>
  <c r="L98" i="20"/>
  <c r="L191" i="20"/>
  <c r="AC271" i="20"/>
  <c r="P396" i="20"/>
  <c r="AI219" i="20"/>
  <c r="AD15" i="40"/>
  <c r="W15" i="40" s="1"/>
  <c r="AB540" i="20"/>
  <c r="P429" i="20"/>
  <c r="AA219" i="20"/>
  <c r="AC392" i="20"/>
  <c r="R191" i="20"/>
  <c r="AA326" i="20"/>
  <c r="V326" i="20" s="1"/>
  <c r="AC359" i="20"/>
  <c r="L542" i="20"/>
  <c r="AA411" i="20"/>
  <c r="AA276" i="20"/>
  <c r="AC411" i="20"/>
  <c r="AC276" i="20"/>
  <c r="AC403" i="20"/>
  <c r="AC248" i="20"/>
  <c r="L403" i="20"/>
  <c r="L248" i="20"/>
  <c r="N411" i="20"/>
  <c r="N276" i="20"/>
  <c r="AJ483" i="7"/>
  <c r="Q98" i="20"/>
  <c r="AI402" i="20"/>
  <c r="AI255" i="20"/>
  <c r="AI512" i="20"/>
  <c r="AI52" i="20"/>
  <c r="V52" i="20" s="1"/>
  <c r="J372" i="20"/>
  <c r="P349" i="20"/>
  <c r="P354" i="20"/>
  <c r="L200" i="20"/>
  <c r="L385" i="20"/>
  <c r="L400" i="20"/>
  <c r="S22" i="40"/>
  <c r="Q178" i="20"/>
  <c r="N219" i="20"/>
  <c r="AJ440" i="7"/>
  <c r="W440" i="7"/>
  <c r="AA191" i="20"/>
  <c r="AC402" i="20"/>
  <c r="AC255" i="20"/>
  <c r="R429" i="20"/>
  <c r="N429" i="20"/>
  <c r="N444" i="20"/>
  <c r="N174" i="20"/>
  <c r="AI356" i="20"/>
  <c r="V356" i="20" s="1"/>
  <c r="AQ503" i="7"/>
  <c r="J200" i="20"/>
  <c r="N400" i="20"/>
  <c r="P219" i="20"/>
  <c r="I178" i="20"/>
  <c r="K22" i="40"/>
  <c r="AC395" i="20"/>
  <c r="AC89" i="20"/>
  <c r="K482" i="20"/>
  <c r="K98" i="20"/>
  <c r="O6" i="40"/>
  <c r="M132" i="20"/>
  <c r="N271" i="20"/>
  <c r="P417" i="20"/>
  <c r="P133" i="20"/>
  <c r="AA386" i="20"/>
  <c r="N386" i="20"/>
  <c r="AI349" i="20"/>
  <c r="AI525" i="20"/>
  <c r="N542" i="20"/>
  <c r="R234" i="20"/>
  <c r="R530" i="20"/>
  <c r="AA348" i="20"/>
  <c r="V348" i="20" s="1"/>
  <c r="R542" i="20"/>
  <c r="P465" i="7"/>
  <c r="J6" i="20" s="1"/>
  <c r="K2" i="40"/>
  <c r="I464" i="20"/>
  <c r="AU465" i="7"/>
  <c r="AB472" i="20"/>
  <c r="V473" i="7"/>
  <c r="AC256" i="20" s="1"/>
  <c r="K464" i="20"/>
  <c r="AV465" i="7"/>
  <c r="Q465" i="7"/>
  <c r="L6" i="20" s="1"/>
  <c r="M2" i="40"/>
  <c r="AP95" i="7"/>
  <c r="AR275" i="7"/>
  <c r="AL539" i="7"/>
  <c r="AL501" i="7"/>
  <c r="Q439" i="7"/>
  <c r="L297" i="20" s="1"/>
  <c r="K438" i="20"/>
  <c r="AZ445" i="7"/>
  <c r="AX445" i="7"/>
  <c r="BA445" i="7"/>
  <c r="AW445" i="7"/>
  <c r="AP539" i="7"/>
  <c r="AQ539" i="7" s="1"/>
  <c r="AP501" i="7"/>
  <c r="AQ501" i="7" s="1"/>
  <c r="O2" i="40"/>
  <c r="M464" i="20"/>
  <c r="AW465" i="7"/>
  <c r="R465" i="7"/>
  <c r="BD440" i="7"/>
  <c r="AW461" i="7"/>
  <c r="AU461" i="7"/>
  <c r="AZ461" i="7"/>
  <c r="BA461" i="7"/>
  <c r="AX461" i="7"/>
  <c r="Q460" i="20"/>
  <c r="T461" i="7"/>
  <c r="R64" i="20" s="1"/>
  <c r="AY461" i="7"/>
  <c r="AJ381" i="20"/>
  <c r="AK381" i="20" s="1"/>
  <c r="BD471" i="7"/>
  <c r="BD441" i="7"/>
  <c r="R483" i="7"/>
  <c r="M482" i="20"/>
  <c r="BD462" i="7"/>
  <c r="AB482" i="20"/>
  <c r="V483" i="7"/>
  <c r="BD442" i="7"/>
  <c r="M458" i="20"/>
  <c r="R459" i="7"/>
  <c r="N167" i="20" s="1"/>
  <c r="Q458" i="20"/>
  <c r="T459" i="7"/>
  <c r="R167" i="20" s="1"/>
  <c r="I458" i="20"/>
  <c r="P459" i="7"/>
  <c r="J167" i="20" s="1"/>
  <c r="AV461" i="7"/>
  <c r="BD452" i="7"/>
  <c r="AJ470" i="7"/>
  <c r="Q459" i="7"/>
  <c r="L167" i="20" s="1"/>
  <c r="K458" i="20"/>
  <c r="AH448" i="20"/>
  <c r="Y449" i="7"/>
  <c r="AI44" i="20" s="1"/>
  <c r="BD449" i="7"/>
  <c r="AJ449" i="7"/>
  <c r="AK449" i="7" s="1"/>
  <c r="AM449" i="7"/>
  <c r="Y455" i="7"/>
  <c r="AH454" i="20"/>
  <c r="AR283" i="7"/>
  <c r="AR247" i="7"/>
  <c r="AR236" i="7"/>
  <c r="T445" i="7"/>
  <c r="Q444" i="20"/>
  <c r="AY445" i="7"/>
  <c r="S458" i="7"/>
  <c r="O457" i="20"/>
  <c r="AX458" i="7"/>
  <c r="AP415" i="7"/>
  <c r="AL415" i="7"/>
  <c r="AP380" i="7"/>
  <c r="AL380" i="7"/>
  <c r="Z436" i="20"/>
  <c r="U437" i="7"/>
  <c r="AZ437" i="7"/>
  <c r="AH478" i="20"/>
  <c r="Y479" i="7"/>
  <c r="BD479" i="7"/>
  <c r="K452" i="20"/>
  <c r="Q453" i="7"/>
  <c r="L68" i="20" s="1"/>
  <c r="AV453" i="7"/>
  <c r="AH449" i="20"/>
  <c r="Y450" i="7"/>
  <c r="AI302" i="20" s="1"/>
  <c r="AR216" i="7"/>
  <c r="Q480" i="20"/>
  <c r="AY481" i="7"/>
  <c r="T481" i="7"/>
  <c r="Z456" i="20"/>
  <c r="AZ457" i="7"/>
  <c r="U457" i="7"/>
  <c r="AA332" i="20" s="1"/>
  <c r="I473" i="20"/>
  <c r="P474" i="7"/>
  <c r="J368" i="20" s="1"/>
  <c r="AU474" i="7"/>
  <c r="AM474" i="7"/>
  <c r="AJ474" i="7"/>
  <c r="AK474" i="7" s="1"/>
  <c r="AH443" i="20"/>
  <c r="AM444" i="7"/>
  <c r="Y444" i="7"/>
  <c r="AJ444" i="7"/>
  <c r="AK444" i="7" s="1"/>
  <c r="BD444" i="7"/>
  <c r="I434" i="20"/>
  <c r="P435" i="7"/>
  <c r="J264" i="20" s="1"/>
  <c r="AJ435" i="7"/>
  <c r="AK435" i="7" s="1"/>
  <c r="AM435" i="7"/>
  <c r="AU435" i="7"/>
  <c r="AQ298" i="7"/>
  <c r="AR219" i="7"/>
  <c r="AV460" i="7"/>
  <c r="K459" i="20"/>
  <c r="Q460" i="7"/>
  <c r="L99" i="20" s="1"/>
  <c r="S486" i="7"/>
  <c r="P284" i="20" s="1"/>
  <c r="O485" i="20"/>
  <c r="AX486" i="7"/>
  <c r="M437" i="20"/>
  <c r="R438" i="7"/>
  <c r="AW438" i="7"/>
  <c r="AR269" i="7"/>
  <c r="AJ415" i="20"/>
  <c r="AK415" i="20" s="1"/>
  <c r="AH444" i="20"/>
  <c r="Y445" i="7"/>
  <c r="AI445" i="20" s="1"/>
  <c r="AB488" i="20"/>
  <c r="V489" i="7"/>
  <c r="AC199" i="20" s="1"/>
  <c r="BA489" i="7"/>
  <c r="V487" i="7"/>
  <c r="AC263" i="20" s="1"/>
  <c r="AB486" i="20"/>
  <c r="BA487" i="7"/>
  <c r="AP384" i="7"/>
  <c r="E191" i="20" s="1"/>
  <c r="H191" i="20" s="1"/>
  <c r="AL384" i="7"/>
  <c r="P436" i="7"/>
  <c r="J25" i="20" s="1"/>
  <c r="AM436" i="7"/>
  <c r="AU436" i="7"/>
  <c r="AJ436" i="7"/>
  <c r="AK436" i="7" s="1"/>
  <c r="I435" i="20"/>
  <c r="AQ351" i="7"/>
  <c r="E350" i="20"/>
  <c r="H350" i="20" s="1"/>
  <c r="I472" i="20"/>
  <c r="P473" i="7"/>
  <c r="J256" i="20" s="1"/>
  <c r="AU473" i="7"/>
  <c r="AM473" i="7"/>
  <c r="AJ473" i="7"/>
  <c r="AK473" i="7" s="1"/>
  <c r="AR225" i="7"/>
  <c r="AQ314" i="7"/>
  <c r="K477" i="20"/>
  <c r="AV478" i="7"/>
  <c r="Q478" i="7"/>
  <c r="L253" i="20" s="1"/>
  <c r="U459" i="7"/>
  <c r="AA167" i="20" s="1"/>
  <c r="AZ459" i="7"/>
  <c r="AM459" i="7"/>
  <c r="AJ459" i="7"/>
  <c r="AK459" i="7" s="1"/>
  <c r="Z458" i="20"/>
  <c r="Y485" i="7"/>
  <c r="AI128" i="20" s="1"/>
  <c r="V128" i="20" s="1"/>
  <c r="AH484" i="20"/>
  <c r="BD485" i="7"/>
  <c r="U458" i="7"/>
  <c r="Z457" i="20"/>
  <c r="AZ458" i="7"/>
  <c r="AP398" i="7"/>
  <c r="AL398" i="7"/>
  <c r="Q482" i="20"/>
  <c r="AY483" i="7"/>
  <c r="T483" i="7"/>
  <c r="AQ323" i="7"/>
  <c r="AX437" i="7"/>
  <c r="O436" i="20"/>
  <c r="S437" i="7"/>
  <c r="Y475" i="7"/>
  <c r="AI313" i="20" s="1"/>
  <c r="AH474" i="20"/>
  <c r="BD475" i="7"/>
  <c r="AR271" i="7"/>
  <c r="F270" i="20"/>
  <c r="Z452" i="20"/>
  <c r="U453" i="7"/>
  <c r="AZ453" i="7"/>
  <c r="AH490" i="20"/>
  <c r="BD491" i="7"/>
  <c r="Y491" i="7"/>
  <c r="AI152" i="20" s="1"/>
  <c r="Q450" i="20"/>
  <c r="AY451" i="7"/>
  <c r="T451" i="7"/>
  <c r="AP396" i="7"/>
  <c r="AL396" i="7"/>
  <c r="M480" i="20"/>
  <c r="AW481" i="7"/>
  <c r="R481" i="7"/>
  <c r="AR267" i="7"/>
  <c r="AR259" i="7"/>
  <c r="I456" i="20"/>
  <c r="AJ457" i="7"/>
  <c r="AK457" i="7" s="1"/>
  <c r="AU457" i="7"/>
  <c r="P457" i="7"/>
  <c r="J197" i="20" s="1"/>
  <c r="AM457" i="7"/>
  <c r="Z473" i="20"/>
  <c r="AZ474" i="7"/>
  <c r="U474" i="7"/>
  <c r="AA368" i="20" s="1"/>
  <c r="AZ443" i="7"/>
  <c r="U443" i="7"/>
  <c r="AA418" i="20" s="1"/>
  <c r="Z442" i="20"/>
  <c r="AR270" i="7"/>
  <c r="AR218" i="7"/>
  <c r="AB485" i="20"/>
  <c r="V486" i="7"/>
  <c r="AC284" i="20" s="1"/>
  <c r="BA486" i="7"/>
  <c r="AP409" i="7"/>
  <c r="AL409" i="7"/>
  <c r="AX473" i="7"/>
  <c r="O472" i="20"/>
  <c r="S473" i="7"/>
  <c r="P256" i="20" s="1"/>
  <c r="AP420" i="7"/>
  <c r="AL420" i="7"/>
  <c r="AQ296" i="7"/>
  <c r="AJ489" i="7"/>
  <c r="AK489" i="7" s="1"/>
  <c r="AM489" i="7"/>
  <c r="I488" i="20"/>
  <c r="P489" i="7"/>
  <c r="J488" i="20" s="1"/>
  <c r="AU489" i="7"/>
  <c r="Y472" i="7"/>
  <c r="AI186" i="20" s="1"/>
  <c r="AH471" i="20"/>
  <c r="AR228" i="7"/>
  <c r="G40" i="20" s="1"/>
  <c r="F227" i="20"/>
  <c r="BA436" i="7"/>
  <c r="V436" i="7"/>
  <c r="AC25" i="20" s="1"/>
  <c r="AB435" i="20"/>
  <c r="AP407" i="7"/>
  <c r="AL407" i="7"/>
  <c r="M477" i="20"/>
  <c r="R478" i="7"/>
  <c r="N498" i="20" s="1"/>
  <c r="AW478" i="7"/>
  <c r="Y464" i="7"/>
  <c r="AI257" i="20" s="1"/>
  <c r="AH463" i="20"/>
  <c r="BD464" i="7"/>
  <c r="AQ294" i="7"/>
  <c r="AQ350" i="7"/>
  <c r="AM483" i="7"/>
  <c r="AV483" i="7"/>
  <c r="Q437" i="7"/>
  <c r="K436" i="20"/>
  <c r="AV437" i="7"/>
  <c r="Y468" i="7"/>
  <c r="AI59" i="20" s="1"/>
  <c r="AH467" i="20"/>
  <c r="BD468" i="7"/>
  <c r="S453" i="7"/>
  <c r="O452" i="20"/>
  <c r="AX453" i="7"/>
  <c r="AQ291" i="7"/>
  <c r="E290" i="20"/>
  <c r="H290" i="20" s="1"/>
  <c r="S451" i="7"/>
  <c r="AX451" i="7"/>
  <c r="O450" i="20"/>
  <c r="AQ342" i="7"/>
  <c r="U481" i="7"/>
  <c r="Z480" i="20"/>
  <c r="AZ481" i="7"/>
  <c r="Q447" i="20"/>
  <c r="AY448" i="7"/>
  <c r="T448" i="7"/>
  <c r="R394" i="20" s="1"/>
  <c r="AB456" i="20"/>
  <c r="BA457" i="7"/>
  <c r="V457" i="7"/>
  <c r="AC197" i="20" s="1"/>
  <c r="I468" i="20"/>
  <c r="AJ469" i="7"/>
  <c r="AK469" i="7" s="1"/>
  <c r="AM469" i="7"/>
  <c r="AU469" i="7"/>
  <c r="P469" i="7"/>
  <c r="J9" i="20" s="1"/>
  <c r="AV474" i="7"/>
  <c r="K473" i="20"/>
  <c r="Q474" i="7"/>
  <c r="L368" i="20" s="1"/>
  <c r="AQ337" i="7"/>
  <c r="E336" i="20"/>
  <c r="H336" i="20" s="1"/>
  <c r="AQ340" i="7"/>
  <c r="F110" i="20" s="1"/>
  <c r="E339" i="20"/>
  <c r="H339" i="20" s="1"/>
  <c r="AW454" i="7"/>
  <c r="M453" i="20"/>
  <c r="R454" i="7"/>
  <c r="N453" i="20" s="1"/>
  <c r="Y435" i="7"/>
  <c r="AI264" i="20" s="1"/>
  <c r="AH434" i="20"/>
  <c r="BD435" i="7"/>
  <c r="AL406" i="7"/>
  <c r="AP406" i="7"/>
  <c r="E358" i="20" s="1"/>
  <c r="H358" i="20" s="1"/>
  <c r="AR276" i="7"/>
  <c r="T446" i="7"/>
  <c r="R407" i="20" s="1"/>
  <c r="Q445" i="20"/>
  <c r="AY446" i="7"/>
  <c r="Q485" i="20"/>
  <c r="T486" i="7"/>
  <c r="R284" i="20" s="1"/>
  <c r="AY486" i="7"/>
  <c r="O437" i="20"/>
  <c r="S438" i="7"/>
  <c r="AX438" i="7"/>
  <c r="AH460" i="20"/>
  <c r="Y461" i="7"/>
  <c r="AI65" i="20" s="1"/>
  <c r="AM461" i="7"/>
  <c r="AJ461" i="7"/>
  <c r="AK461" i="7" s="1"/>
  <c r="BD461" i="7"/>
  <c r="AP430" i="7"/>
  <c r="AL430" i="7"/>
  <c r="F278" i="20"/>
  <c r="AR279" i="7"/>
  <c r="S489" i="7"/>
  <c r="P199" i="20" s="1"/>
  <c r="O488" i="20"/>
  <c r="AX489" i="7"/>
  <c r="Q487" i="7"/>
  <c r="L263" i="20" s="1"/>
  <c r="K486" i="20"/>
  <c r="AV487" i="7"/>
  <c r="AR281" i="7"/>
  <c r="AR282" i="7"/>
  <c r="AH475" i="20"/>
  <c r="Y476" i="7"/>
  <c r="AI50" i="20" s="1"/>
  <c r="Z477" i="20"/>
  <c r="U478" i="7"/>
  <c r="AA498" i="20" s="1"/>
  <c r="AZ478" i="7"/>
  <c r="O464" i="20"/>
  <c r="AJ465" i="7"/>
  <c r="AK465" i="7" s="1"/>
  <c r="AM465" i="7"/>
  <c r="Q2" i="40"/>
  <c r="S465" i="7"/>
  <c r="P6" i="20" s="1"/>
  <c r="AX465" i="7"/>
  <c r="AQ301" i="7"/>
  <c r="E300" i="20"/>
  <c r="H300" i="20" s="1"/>
  <c r="R462" i="7"/>
  <c r="AW462" i="7"/>
  <c r="M461" i="20"/>
  <c r="AB436" i="20"/>
  <c r="BA437" i="7"/>
  <c r="V437" i="7"/>
  <c r="AR262" i="7"/>
  <c r="AB450" i="20"/>
  <c r="BA451" i="7"/>
  <c r="V451" i="7"/>
  <c r="I444" i="20"/>
  <c r="P445" i="7"/>
  <c r="AU445" i="7"/>
  <c r="AM445" i="7"/>
  <c r="AJ445" i="7"/>
  <c r="AK445" i="7" s="1"/>
  <c r="O447" i="20"/>
  <c r="AX448" i="7"/>
  <c r="S448" i="7"/>
  <c r="P394" i="20" s="1"/>
  <c r="AR217" i="7"/>
  <c r="O456" i="20"/>
  <c r="AX457" i="7"/>
  <c r="S457" i="7"/>
  <c r="P332" i="20" s="1"/>
  <c r="Q443" i="7"/>
  <c r="L418" i="20" s="1"/>
  <c r="AV443" i="7"/>
  <c r="K442" i="20"/>
  <c r="AR222" i="7"/>
  <c r="G34" i="20" s="1"/>
  <c r="AZ446" i="7"/>
  <c r="Z445" i="20"/>
  <c r="U446" i="7"/>
  <c r="AA407" i="20" s="1"/>
  <c r="AH459" i="20"/>
  <c r="Y460" i="7"/>
  <c r="AI99" i="20" s="1"/>
  <c r="BD460" i="7"/>
  <c r="BD486" i="7"/>
  <c r="AU438" i="7"/>
  <c r="P438" i="7"/>
  <c r="I437" i="20"/>
  <c r="AJ438" i="7"/>
  <c r="AK438" i="7" s="1"/>
  <c r="AM438" i="7"/>
  <c r="AQ354" i="7"/>
  <c r="AJ419" i="20"/>
  <c r="AK419" i="20" s="1"/>
  <c r="AR243" i="7"/>
  <c r="E321" i="20"/>
  <c r="H321" i="20" s="1"/>
  <c r="AQ322" i="7"/>
  <c r="F138" i="20" s="1"/>
  <c r="AR245" i="7"/>
  <c r="AJ409" i="20"/>
  <c r="AK409" i="20" s="1"/>
  <c r="AQ310" i="7"/>
  <c r="E309" i="20"/>
  <c r="H309" i="20" s="1"/>
  <c r="Z486" i="20"/>
  <c r="AZ487" i="7"/>
  <c r="U487" i="7"/>
  <c r="AA263" i="20" s="1"/>
  <c r="AR256" i="7"/>
  <c r="AR223" i="7"/>
  <c r="AQ367" i="7"/>
  <c r="M435" i="20"/>
  <c r="R436" i="7"/>
  <c r="N25" i="20" s="1"/>
  <c r="AW436" i="7"/>
  <c r="AQ355" i="7"/>
  <c r="E354" i="20"/>
  <c r="H354" i="20" s="1"/>
  <c r="Y473" i="7"/>
  <c r="AH472" i="20"/>
  <c r="AQ352" i="7"/>
  <c r="E351" i="20"/>
  <c r="H351" i="20" s="1"/>
  <c r="U455" i="7"/>
  <c r="Z454" i="20"/>
  <c r="AZ455" i="7"/>
  <c r="AP382" i="7"/>
  <c r="AL382" i="7"/>
  <c r="S478" i="7"/>
  <c r="P253" i="20" s="1"/>
  <c r="AX478" i="7"/>
  <c r="O477" i="20"/>
  <c r="AQ375" i="7"/>
  <c r="Y458" i="7"/>
  <c r="AH457" i="20"/>
  <c r="AB461" i="20"/>
  <c r="BA462" i="7"/>
  <c r="V462" i="7"/>
  <c r="AH469" i="20"/>
  <c r="Y470" i="7"/>
  <c r="AI146" i="20" s="1"/>
  <c r="AW453" i="7"/>
  <c r="M452" i="20"/>
  <c r="R453" i="7"/>
  <c r="AR257" i="7"/>
  <c r="AJ395" i="20"/>
  <c r="AK395" i="20" s="1"/>
  <c r="S483" i="7"/>
  <c r="AX483" i="7"/>
  <c r="O482" i="20"/>
  <c r="AM481" i="7"/>
  <c r="I480" i="20"/>
  <c r="P481" i="7"/>
  <c r="AJ481" i="7"/>
  <c r="AK481" i="7" s="1"/>
  <c r="AU481" i="7"/>
  <c r="V448" i="7"/>
  <c r="AC394" i="20" s="1"/>
  <c r="AB447" i="20"/>
  <c r="BA448" i="7"/>
  <c r="Y469" i="7"/>
  <c r="AI9" i="20" s="1"/>
  <c r="AH468" i="20"/>
  <c r="BD469" i="7"/>
  <c r="AR239" i="7"/>
  <c r="M473" i="20"/>
  <c r="AW474" i="7"/>
  <c r="R474" i="7"/>
  <c r="N368" i="20" s="1"/>
  <c r="AJ443" i="7"/>
  <c r="AK443" i="7" s="1"/>
  <c r="AM443" i="7"/>
  <c r="P443" i="7"/>
  <c r="J418" i="20" s="1"/>
  <c r="AU443" i="7"/>
  <c r="I442" i="20"/>
  <c r="U454" i="7"/>
  <c r="AA453" i="20" s="1"/>
  <c r="Z453" i="20"/>
  <c r="AZ454" i="7"/>
  <c r="AQ360" i="7"/>
  <c r="K470" i="20"/>
  <c r="Q471" i="7"/>
  <c r="AV471" i="7"/>
  <c r="I445" i="20"/>
  <c r="AM446" i="7"/>
  <c r="AJ446" i="7"/>
  <c r="AK446" i="7" s="1"/>
  <c r="AU446" i="7"/>
  <c r="P446" i="7"/>
  <c r="J407" i="20" s="1"/>
  <c r="AX482" i="7"/>
  <c r="S482" i="7"/>
  <c r="O481" i="20"/>
  <c r="AR277" i="7"/>
  <c r="O446" i="20"/>
  <c r="S447" i="7"/>
  <c r="P314" i="20" s="1"/>
  <c r="AX447" i="7"/>
  <c r="M488" i="20"/>
  <c r="R489" i="7"/>
  <c r="N199" i="20" s="1"/>
  <c r="AW489" i="7"/>
  <c r="AB441" i="20"/>
  <c r="V442" i="7"/>
  <c r="BA442" i="7"/>
  <c r="K435" i="20"/>
  <c r="AV436" i="7"/>
  <c r="Q436" i="7"/>
  <c r="L25" i="20" s="1"/>
  <c r="AU455" i="7"/>
  <c r="I454" i="20"/>
  <c r="AM455" i="7"/>
  <c r="AJ455" i="7"/>
  <c r="AK455" i="7" s="1"/>
  <c r="P455" i="7"/>
  <c r="AQ361" i="7"/>
  <c r="E360" i="20"/>
  <c r="H360" i="20" s="1"/>
  <c r="AQ293" i="7"/>
  <c r="F120" i="20" s="1"/>
  <c r="AJ416" i="20"/>
  <c r="AK416" i="20" s="1"/>
  <c r="AP378" i="7"/>
  <c r="E12" i="20" s="1"/>
  <c r="H12" i="20" s="1"/>
  <c r="AL378" i="7"/>
  <c r="K461" i="20"/>
  <c r="AV462" i="7"/>
  <c r="Q462" i="7"/>
  <c r="M451" i="20"/>
  <c r="R452" i="7"/>
  <c r="N136" i="20" s="1"/>
  <c r="AW452" i="7"/>
  <c r="Z472" i="20"/>
  <c r="AZ473" i="7"/>
  <c r="U473" i="7"/>
  <c r="AA256" i="20" s="1"/>
  <c r="T453" i="7"/>
  <c r="AY453" i="7"/>
  <c r="Q452" i="20"/>
  <c r="K450" i="20"/>
  <c r="Q451" i="7"/>
  <c r="AV451" i="7"/>
  <c r="Z447" i="20"/>
  <c r="U448" i="7"/>
  <c r="AA394" i="20" s="1"/>
  <c r="AZ448" i="7"/>
  <c r="M456" i="20"/>
  <c r="R457" i="7"/>
  <c r="N332" i="20" s="1"/>
  <c r="AW457" i="7"/>
  <c r="AJ421" i="20"/>
  <c r="AK421" i="20" s="1"/>
  <c r="Q473" i="20"/>
  <c r="T474" i="7"/>
  <c r="R368" i="20" s="1"/>
  <c r="AY474" i="7"/>
  <c r="AX443" i="7"/>
  <c r="O442" i="20"/>
  <c r="S443" i="7"/>
  <c r="P418" i="20" s="1"/>
  <c r="Q453" i="20"/>
  <c r="T454" i="7"/>
  <c r="R453" i="20" s="1"/>
  <c r="AY454" i="7"/>
  <c r="AR265" i="7"/>
  <c r="G33" i="20" s="1"/>
  <c r="H24" i="40"/>
  <c r="F252" i="20"/>
  <c r="AR253" i="7"/>
  <c r="M466" i="20"/>
  <c r="AW467" i="7"/>
  <c r="R467" i="7"/>
  <c r="AQ320" i="7"/>
  <c r="O445" i="20"/>
  <c r="AX446" i="7"/>
  <c r="S446" i="7"/>
  <c r="P407" i="20" s="1"/>
  <c r="AR261" i="7"/>
  <c r="AQ376" i="7"/>
  <c r="F145" i="20" s="1"/>
  <c r="AH437" i="20"/>
  <c r="Y438" i="7"/>
  <c r="BD438" i="7"/>
  <c r="M481" i="20"/>
  <c r="AW482" i="7"/>
  <c r="R482" i="7"/>
  <c r="N143" i="20" s="1"/>
  <c r="E334" i="20"/>
  <c r="H334" i="20" s="1"/>
  <c r="AQ335" i="7"/>
  <c r="M446" i="20"/>
  <c r="AW447" i="7"/>
  <c r="R447" i="7"/>
  <c r="N314" i="20" s="1"/>
  <c r="AJ429" i="20"/>
  <c r="AK429" i="20" s="1"/>
  <c r="AP410" i="7"/>
  <c r="AL410" i="7"/>
  <c r="AQ363" i="7"/>
  <c r="S487" i="7"/>
  <c r="P263" i="20" s="1"/>
  <c r="AX487" i="7"/>
  <c r="O486" i="20"/>
  <c r="O441" i="20"/>
  <c r="S442" i="7"/>
  <c r="AX442" i="7"/>
  <c r="AH438" i="20"/>
  <c r="Y439" i="7"/>
  <c r="AI297" i="20" s="1"/>
  <c r="AM439" i="7"/>
  <c r="AJ439" i="7"/>
  <c r="AK439" i="7" s="1"/>
  <c r="BD445" i="7"/>
  <c r="AR284" i="7"/>
  <c r="F283" i="20"/>
  <c r="AR221" i="7"/>
  <c r="M454" i="20"/>
  <c r="R455" i="7"/>
  <c r="N465" i="20" s="1"/>
  <c r="AW455" i="7"/>
  <c r="AQ336" i="7"/>
  <c r="F96" i="20" s="1"/>
  <c r="BA459" i="7"/>
  <c r="AY459" i="7"/>
  <c r="AV459" i="7"/>
  <c r="AX459" i="7"/>
  <c r="AW459" i="7"/>
  <c r="AU459" i="7"/>
  <c r="AL390" i="7"/>
  <c r="AP390" i="7"/>
  <c r="E341" i="20" s="1"/>
  <c r="H341" i="20" s="1"/>
  <c r="K440" i="20"/>
  <c r="Q441" i="7"/>
  <c r="L279" i="20" s="1"/>
  <c r="AV441" i="7"/>
  <c r="AQ312" i="7"/>
  <c r="F101" i="20" s="1"/>
  <c r="E311" i="20"/>
  <c r="H311" i="20" s="1"/>
  <c r="Y437" i="7"/>
  <c r="AH436" i="20"/>
  <c r="BD437" i="7"/>
  <c r="P452" i="7"/>
  <c r="J136" i="20" s="1"/>
  <c r="I451" i="20"/>
  <c r="AJ452" i="7"/>
  <c r="AK452" i="7" s="1"/>
  <c r="AU452" i="7"/>
  <c r="AM452" i="7"/>
  <c r="K478" i="20"/>
  <c r="AV479" i="7"/>
  <c r="Q479" i="7"/>
  <c r="AB449" i="20"/>
  <c r="V450" i="7"/>
  <c r="AC302" i="20" s="1"/>
  <c r="BA450" i="7"/>
  <c r="Y481" i="7"/>
  <c r="AH480" i="20"/>
  <c r="AU448" i="7"/>
  <c r="AJ448" i="7"/>
  <c r="AK448" i="7" s="1"/>
  <c r="I447" i="20"/>
  <c r="P448" i="7"/>
  <c r="J394" i="20" s="1"/>
  <c r="AM448" i="7"/>
  <c r="AU483" i="7"/>
  <c r="BA483" i="7"/>
  <c r="AW483" i="7"/>
  <c r="AX474" i="7"/>
  <c r="S474" i="7"/>
  <c r="P368" i="20" s="1"/>
  <c r="O473" i="20"/>
  <c r="M442" i="20"/>
  <c r="R443" i="7"/>
  <c r="N418" i="20" s="1"/>
  <c r="AW443" i="7"/>
  <c r="BA454" i="7"/>
  <c r="AB453" i="20"/>
  <c r="V454" i="7"/>
  <c r="AC453" i="20" s="1"/>
  <c r="AR235" i="7"/>
  <c r="AR232" i="7"/>
  <c r="Z470" i="20"/>
  <c r="U471" i="7"/>
  <c r="AZ471" i="7"/>
  <c r="AB466" i="20"/>
  <c r="BA467" i="7"/>
  <c r="V467" i="7"/>
  <c r="AH458" i="20"/>
  <c r="Y459" i="7"/>
  <c r="AI161" i="20" s="1"/>
  <c r="BD459" i="7"/>
  <c r="K445" i="20"/>
  <c r="Q446" i="7"/>
  <c r="L407" i="20" s="1"/>
  <c r="AV446" i="7"/>
  <c r="AH485" i="20"/>
  <c r="Y486" i="7"/>
  <c r="Q490" i="7"/>
  <c r="AJ490" i="7"/>
  <c r="AK490" i="7" s="1"/>
  <c r="AV490" i="7"/>
  <c r="K489" i="20"/>
  <c r="AM490" i="7"/>
  <c r="AB481" i="20"/>
  <c r="V482" i="7"/>
  <c r="AC48" i="20" s="1"/>
  <c r="BA482" i="7"/>
  <c r="K446" i="20"/>
  <c r="Q447" i="7"/>
  <c r="L314" i="20" s="1"/>
  <c r="AV447" i="7"/>
  <c r="AZ483" i="7"/>
  <c r="U483" i="7"/>
  <c r="Z482" i="20"/>
  <c r="AH488" i="20"/>
  <c r="Y489" i="7"/>
  <c r="AI199" i="20" s="1"/>
  <c r="R487" i="7"/>
  <c r="N263" i="20" s="1"/>
  <c r="M486" i="20"/>
  <c r="AW487" i="7"/>
  <c r="M441" i="20"/>
  <c r="R442" i="7"/>
  <c r="AW442" i="7"/>
  <c r="AQ326" i="7"/>
  <c r="E325" i="20"/>
  <c r="H325" i="20" s="1"/>
  <c r="AP433" i="7"/>
  <c r="E219" i="20" s="1"/>
  <c r="H219" i="20" s="1"/>
  <c r="AL433" i="7"/>
  <c r="AH435" i="20"/>
  <c r="Y436" i="7"/>
  <c r="AI25" i="20" s="1"/>
  <c r="BD436" i="7"/>
  <c r="BA455" i="7"/>
  <c r="AB454" i="20"/>
  <c r="V455" i="7"/>
  <c r="E288" i="20"/>
  <c r="H288" i="20" s="1"/>
  <c r="AQ289" i="7"/>
  <c r="BD439" i="7"/>
  <c r="AU439" i="7"/>
  <c r="AZ439" i="7"/>
  <c r="AW439" i="7"/>
  <c r="BA439" i="7"/>
  <c r="AX439" i="7"/>
  <c r="AV439" i="7"/>
  <c r="AY439" i="7"/>
  <c r="Y478" i="7"/>
  <c r="AI498" i="20" s="1"/>
  <c r="AH477" i="20"/>
  <c r="BD478" i="7"/>
  <c r="AQ373" i="7"/>
  <c r="O440" i="20"/>
  <c r="AX441" i="7"/>
  <c r="S441" i="7"/>
  <c r="AR230" i="7"/>
  <c r="AY462" i="7"/>
  <c r="Q461" i="20"/>
  <c r="T462" i="7"/>
  <c r="Q475" i="7"/>
  <c r="L313" i="20" s="1"/>
  <c r="K474" i="20"/>
  <c r="AV475" i="7"/>
  <c r="AB478" i="20"/>
  <c r="V479" i="7"/>
  <c r="BA479" i="7"/>
  <c r="AB452" i="20"/>
  <c r="V453" i="7"/>
  <c r="BA453" i="7"/>
  <c r="AR227" i="7"/>
  <c r="R451" i="7"/>
  <c r="M450" i="20"/>
  <c r="AW451" i="7"/>
  <c r="P450" i="7"/>
  <c r="J302" i="20" s="1"/>
  <c r="AU450" i="7"/>
  <c r="AJ450" i="7"/>
  <c r="AK450" i="7" s="1"/>
  <c r="AM450" i="7"/>
  <c r="I449" i="20"/>
  <c r="AR233" i="7"/>
  <c r="K447" i="20"/>
  <c r="AV448" i="7"/>
  <c r="Q448" i="7"/>
  <c r="L482" i="20" s="1"/>
  <c r="AH456" i="20"/>
  <c r="Y457" i="7"/>
  <c r="AI332" i="20" s="1"/>
  <c r="BD457" i="7"/>
  <c r="AP422" i="7"/>
  <c r="AL422" i="7"/>
  <c r="Y480" i="7"/>
  <c r="AI241" i="20" s="1"/>
  <c r="V241" i="20" s="1"/>
  <c r="BD480" i="7"/>
  <c r="AH479" i="20"/>
  <c r="AJ480" i="7"/>
  <c r="AK480" i="7" s="1"/>
  <c r="AM480" i="7"/>
  <c r="AB442" i="20"/>
  <c r="V443" i="7"/>
  <c r="AC418" i="20" s="1"/>
  <c r="BA443" i="7"/>
  <c r="P454" i="7"/>
  <c r="J453" i="20" s="1"/>
  <c r="I453" i="20"/>
  <c r="AU454" i="7"/>
  <c r="AJ454" i="7"/>
  <c r="AK454" i="7" s="1"/>
  <c r="AM454" i="7"/>
  <c r="O470" i="20"/>
  <c r="AX471" i="7"/>
  <c r="S471" i="7"/>
  <c r="AR242" i="7"/>
  <c r="S490" i="7"/>
  <c r="O489" i="20"/>
  <c r="E355" i="20"/>
  <c r="H355" i="20" s="1"/>
  <c r="AQ356" i="7"/>
  <c r="K481" i="20"/>
  <c r="AV482" i="7"/>
  <c r="Q482" i="7"/>
  <c r="AR260" i="7"/>
  <c r="G86" i="20" s="1"/>
  <c r="AR241" i="7"/>
  <c r="F240" i="20"/>
  <c r="AM487" i="7"/>
  <c r="P487" i="7"/>
  <c r="J263" i="20" s="1"/>
  <c r="I486" i="20"/>
  <c r="AJ487" i="7"/>
  <c r="AK487" i="7" s="1"/>
  <c r="AU487" i="7"/>
  <c r="AZ442" i="7"/>
  <c r="U442" i="7"/>
  <c r="Z441" i="20"/>
  <c r="AV472" i="7"/>
  <c r="Q472" i="7"/>
  <c r="L186" i="20" s="1"/>
  <c r="K471" i="20"/>
  <c r="AR278" i="7"/>
  <c r="Q455" i="7"/>
  <c r="K454" i="20"/>
  <c r="AV455" i="7"/>
  <c r="AJ407" i="20"/>
  <c r="AK407" i="20" s="1"/>
  <c r="Q464" i="7"/>
  <c r="L257" i="20" s="1"/>
  <c r="AV464" i="7"/>
  <c r="K463" i="20"/>
  <c r="Z461" i="20"/>
  <c r="U462" i="7"/>
  <c r="AZ462" i="7"/>
  <c r="E315" i="20"/>
  <c r="H315" i="20" s="1"/>
  <c r="AQ316" i="7"/>
  <c r="O451" i="20"/>
  <c r="S452" i="7"/>
  <c r="AX452" i="7"/>
  <c r="M478" i="20"/>
  <c r="R479" i="7"/>
  <c r="AW479" i="7"/>
  <c r="P453" i="7"/>
  <c r="J68" i="20" s="1"/>
  <c r="AM453" i="7"/>
  <c r="I452" i="20"/>
  <c r="AJ453" i="7"/>
  <c r="AK453" i="7" s="1"/>
  <c r="AU453" i="7"/>
  <c r="AJ451" i="7"/>
  <c r="AK451" i="7" s="1"/>
  <c r="AU451" i="7"/>
  <c r="AM451" i="7"/>
  <c r="P451" i="7"/>
  <c r="I450" i="20"/>
  <c r="O449" i="20"/>
  <c r="S450" i="7"/>
  <c r="P302" i="20" s="1"/>
  <c r="AX450" i="7"/>
  <c r="AR285" i="7"/>
  <c r="AB473" i="20"/>
  <c r="V474" i="7"/>
  <c r="AC368" i="20" s="1"/>
  <c r="BA474" i="7"/>
  <c r="Q454" i="7"/>
  <c r="L453" i="20" s="1"/>
  <c r="AV454" i="7"/>
  <c r="K453" i="20"/>
  <c r="U435" i="7"/>
  <c r="AA264" i="20" s="1"/>
  <c r="AZ435" i="7"/>
  <c r="Z434" i="20"/>
  <c r="AQ327" i="7"/>
  <c r="M470" i="20"/>
  <c r="R471" i="7"/>
  <c r="AW471" i="7"/>
  <c r="K466" i="20"/>
  <c r="Q467" i="7"/>
  <c r="AV467" i="7"/>
  <c r="M445" i="20"/>
  <c r="R446" i="7"/>
  <c r="N407" i="20" s="1"/>
  <c r="AW446" i="7"/>
  <c r="AQ321" i="7"/>
  <c r="AB446" i="20"/>
  <c r="BA447" i="7"/>
  <c r="V447" i="7"/>
  <c r="AC314" i="20" s="1"/>
  <c r="E294" i="20"/>
  <c r="H294" i="20" s="1"/>
  <c r="AQ295" i="7"/>
  <c r="Q486" i="20"/>
  <c r="AY487" i="7"/>
  <c r="T487" i="7"/>
  <c r="R263" i="20" s="1"/>
  <c r="AM442" i="7"/>
  <c r="I441" i="20"/>
  <c r="P442" i="7"/>
  <c r="AJ442" i="7"/>
  <c r="AK442" i="7" s="1"/>
  <c r="AU442" i="7"/>
  <c r="BD472" i="7"/>
  <c r="AQ341" i="7"/>
  <c r="K475" i="20"/>
  <c r="AV476" i="7"/>
  <c r="Q476" i="7"/>
  <c r="L50" i="20" s="1"/>
  <c r="AR213" i="7"/>
  <c r="AP400" i="7"/>
  <c r="E282" i="20" s="1"/>
  <c r="H282" i="20" s="1"/>
  <c r="AL400" i="7"/>
  <c r="O454" i="20"/>
  <c r="S455" i="7"/>
  <c r="AX455" i="7"/>
  <c r="AP408" i="7"/>
  <c r="AL408" i="7"/>
  <c r="AJ389" i="20"/>
  <c r="AK389" i="20" s="1"/>
  <c r="R464" i="7"/>
  <c r="AW464" i="7"/>
  <c r="M463" i="20"/>
  <c r="AJ410" i="20"/>
  <c r="AK410" i="20" s="1"/>
  <c r="AP387" i="7"/>
  <c r="AL387" i="7"/>
  <c r="AR224" i="7"/>
  <c r="AB440" i="20"/>
  <c r="BA441" i="7"/>
  <c r="V441" i="7"/>
  <c r="AC279" i="20" s="1"/>
  <c r="AU462" i="7"/>
  <c r="I461" i="20"/>
  <c r="P462" i="7"/>
  <c r="AJ462" i="7"/>
  <c r="AK462" i="7" s="1"/>
  <c r="AM462" i="7"/>
  <c r="V475" i="7"/>
  <c r="AC313" i="20" s="1"/>
  <c r="BA475" i="7"/>
  <c r="AB474" i="20"/>
  <c r="K451" i="20"/>
  <c r="AV452" i="7"/>
  <c r="Q452" i="7"/>
  <c r="L136" i="20" s="1"/>
  <c r="Q478" i="20"/>
  <c r="T479" i="7"/>
  <c r="AY479" i="7"/>
  <c r="AQ313" i="7"/>
  <c r="E312" i="20"/>
  <c r="H312" i="20" s="1"/>
  <c r="Z450" i="20"/>
  <c r="U451" i="7"/>
  <c r="AZ451" i="7"/>
  <c r="K449" i="20"/>
  <c r="Q450" i="7"/>
  <c r="L302" i="20" s="1"/>
  <c r="AV450" i="7"/>
  <c r="BD448" i="7"/>
  <c r="AQ366" i="7"/>
  <c r="E365" i="20"/>
  <c r="H365" i="20" s="1"/>
  <c r="Y483" i="7"/>
  <c r="AH482" i="20"/>
  <c r="BD483" i="7"/>
  <c r="AY443" i="7"/>
  <c r="Q442" i="20"/>
  <c r="T443" i="7"/>
  <c r="R418" i="20" s="1"/>
  <c r="Y440" i="7"/>
  <c r="AI79" i="20" s="1"/>
  <c r="AM440" i="7"/>
  <c r="AH439" i="20"/>
  <c r="O453" i="20"/>
  <c r="S454" i="7"/>
  <c r="P453" i="20" s="1"/>
  <c r="AX454" i="7"/>
  <c r="K434" i="20"/>
  <c r="AV435" i="7"/>
  <c r="Q435" i="7"/>
  <c r="L264" i="20" s="1"/>
  <c r="AM471" i="7"/>
  <c r="AJ471" i="7"/>
  <c r="AK471" i="7" s="1"/>
  <c r="I470" i="20"/>
  <c r="P471" i="7"/>
  <c r="AU471" i="7"/>
  <c r="Z466" i="20"/>
  <c r="U467" i="7"/>
  <c r="AZ467" i="7"/>
  <c r="AQ358" i="7"/>
  <c r="E357" i="20"/>
  <c r="H357" i="20" s="1"/>
  <c r="AB445" i="20"/>
  <c r="V446" i="7"/>
  <c r="AC407" i="20" s="1"/>
  <c r="BA446" i="7"/>
  <c r="AB459" i="20"/>
  <c r="BA460" i="7"/>
  <c r="V460" i="7"/>
  <c r="AC99" i="20" s="1"/>
  <c r="AU482" i="7"/>
  <c r="AM482" i="7"/>
  <c r="AJ482" i="7"/>
  <c r="AK482" i="7" s="1"/>
  <c r="I481" i="20"/>
  <c r="P482" i="7"/>
  <c r="J143" i="20" s="1"/>
  <c r="Z446" i="20"/>
  <c r="AZ447" i="7"/>
  <c r="U447" i="7"/>
  <c r="Z465" i="20"/>
  <c r="U466" i="7"/>
  <c r="AZ466" i="7"/>
  <c r="AJ466" i="7"/>
  <c r="AK466" i="7" s="1"/>
  <c r="AM466" i="7"/>
  <c r="R463" i="7"/>
  <c r="N19" i="20" s="1"/>
  <c r="M462" i="20"/>
  <c r="Q471" i="20"/>
  <c r="AY472" i="7"/>
  <c r="T472" i="7"/>
  <c r="R186" i="20" s="1"/>
  <c r="AR250" i="7"/>
  <c r="AP417" i="7"/>
  <c r="AL417" i="7"/>
  <c r="Q475" i="20"/>
  <c r="AY476" i="7"/>
  <c r="T476" i="7"/>
  <c r="R50" i="20" s="1"/>
  <c r="BD455" i="7"/>
  <c r="AQ302" i="7"/>
  <c r="T441" i="7"/>
  <c r="R279" i="20" s="1"/>
  <c r="AY441" i="7"/>
  <c r="Q440" i="20"/>
  <c r="T458" i="7"/>
  <c r="AY458" i="7"/>
  <c r="Q457" i="20"/>
  <c r="O461" i="20"/>
  <c r="AX462" i="7"/>
  <c r="S462" i="7"/>
  <c r="Q474" i="20"/>
  <c r="AY475" i="7"/>
  <c r="T475" i="7"/>
  <c r="R313" i="20" s="1"/>
  <c r="AL377" i="7"/>
  <c r="AP377" i="7"/>
  <c r="E66" i="20" s="1"/>
  <c r="H66" i="20" s="1"/>
  <c r="P479" i="7"/>
  <c r="AJ479" i="7"/>
  <c r="AK479" i="7" s="1"/>
  <c r="AU479" i="7"/>
  <c r="AM479" i="7"/>
  <c r="I478" i="20"/>
  <c r="AH452" i="20"/>
  <c r="Y453" i="7"/>
  <c r="AI68" i="20" s="1"/>
  <c r="BD450" i="7"/>
  <c r="AR226" i="7"/>
  <c r="Y456" i="7"/>
  <c r="AI182" i="20" s="1"/>
  <c r="AH455" i="20"/>
  <c r="R448" i="7"/>
  <c r="N394" i="20" s="1"/>
  <c r="AW448" i="7"/>
  <c r="M447" i="20"/>
  <c r="R469" i="7"/>
  <c r="N9" i="20" s="1"/>
  <c r="AW469" i="7"/>
  <c r="M468" i="20"/>
  <c r="Y474" i="7"/>
  <c r="AI368" i="20" s="1"/>
  <c r="AH473" i="20"/>
  <c r="M434" i="20"/>
  <c r="R435" i="7"/>
  <c r="N264" i="20" s="1"/>
  <c r="AW435" i="7"/>
  <c r="Q470" i="20"/>
  <c r="T471" i="7"/>
  <c r="AY471" i="7"/>
  <c r="AY467" i="7"/>
  <c r="T467" i="7"/>
  <c r="Q466" i="20"/>
  <c r="O459" i="20"/>
  <c r="AX460" i="7"/>
  <c r="S460" i="7"/>
  <c r="P99" i="20" s="1"/>
  <c r="AR215" i="7"/>
  <c r="AH489" i="20"/>
  <c r="Y490" i="7"/>
  <c r="AY482" i="7"/>
  <c r="T482" i="7"/>
  <c r="R143" i="20" s="1"/>
  <c r="Q481" i="20"/>
  <c r="AP413" i="7"/>
  <c r="E281" i="20" s="1"/>
  <c r="H281" i="20" s="1"/>
  <c r="AL413" i="7"/>
  <c r="Q446" i="20"/>
  <c r="T447" i="7"/>
  <c r="R314" i="20" s="1"/>
  <c r="AY447" i="7"/>
  <c r="AP393" i="7"/>
  <c r="E155" i="20" s="1"/>
  <c r="H155" i="20" s="1"/>
  <c r="AL393" i="7"/>
  <c r="AH465" i="20"/>
  <c r="Y466" i="7"/>
  <c r="AI225" i="20" s="1"/>
  <c r="BD466" i="7"/>
  <c r="AQ364" i="7"/>
  <c r="AH486" i="20"/>
  <c r="Y487" i="7"/>
  <c r="AI263" i="20" s="1"/>
  <c r="T442" i="7"/>
  <c r="Q441" i="20"/>
  <c r="AY442" i="7"/>
  <c r="M471" i="20"/>
  <c r="R472" i="7"/>
  <c r="N186" i="20" s="1"/>
  <c r="AW472" i="7"/>
  <c r="AH476" i="20"/>
  <c r="AJ477" i="7"/>
  <c r="AK477" i="7" s="1"/>
  <c r="AM477" i="7"/>
  <c r="Y477" i="7"/>
  <c r="AI231" i="20" s="1"/>
  <c r="S476" i="7"/>
  <c r="P50" i="20" s="1"/>
  <c r="AX476" i="7"/>
  <c r="O475" i="20"/>
  <c r="AJ399" i="20"/>
  <c r="AK399" i="20" s="1"/>
  <c r="AR274" i="7"/>
  <c r="AI535" i="20"/>
  <c r="AG11" i="40"/>
  <c r="O463" i="20"/>
  <c r="S464" i="7"/>
  <c r="AX464" i="7"/>
  <c r="AP388" i="7"/>
  <c r="E507" i="20" s="1"/>
  <c r="H507" i="20" s="1"/>
  <c r="AL388" i="7"/>
  <c r="F254" i="20"/>
  <c r="AR255" i="7"/>
  <c r="M440" i="20"/>
  <c r="AW441" i="7"/>
  <c r="R441" i="7"/>
  <c r="N279" i="20" s="1"/>
  <c r="BA458" i="7"/>
  <c r="V458" i="7"/>
  <c r="AB457" i="20"/>
  <c r="F243" i="20"/>
  <c r="AR244" i="7"/>
  <c r="G243" i="20" s="1"/>
  <c r="AU475" i="7"/>
  <c r="P475" i="7"/>
  <c r="J313" i="20" s="1"/>
  <c r="I474" i="20"/>
  <c r="AM475" i="7"/>
  <c r="AJ475" i="7"/>
  <c r="AK475" i="7" s="1"/>
  <c r="V452" i="7"/>
  <c r="AC426" i="20" s="1"/>
  <c r="BA452" i="7"/>
  <c r="AB451" i="20"/>
  <c r="AX479" i="7"/>
  <c r="O478" i="20"/>
  <c r="S479" i="7"/>
  <c r="AQ318" i="7"/>
  <c r="F139" i="20" s="1"/>
  <c r="E317" i="20"/>
  <c r="H317" i="20" s="1"/>
  <c r="AH450" i="20"/>
  <c r="Y451" i="7"/>
  <c r="BD451" i="7"/>
  <c r="R450" i="7"/>
  <c r="N302" i="20" s="1"/>
  <c r="M449" i="20"/>
  <c r="AW450" i="7"/>
  <c r="AB468" i="20"/>
  <c r="V469" i="7"/>
  <c r="AC9" i="20" s="1"/>
  <c r="BA469" i="7"/>
  <c r="AR280" i="7"/>
  <c r="Y443" i="7"/>
  <c r="AI51" i="20" s="1"/>
  <c r="AH442" i="20"/>
  <c r="BD443" i="7"/>
  <c r="AL385" i="7"/>
  <c r="AP385" i="7"/>
  <c r="E359" i="20" s="1"/>
  <c r="H359" i="20" s="1"/>
  <c r="AP405" i="7"/>
  <c r="AL405" i="7"/>
  <c r="AB470" i="20"/>
  <c r="V471" i="7"/>
  <c r="BA471" i="7"/>
  <c r="V438" i="7"/>
  <c r="AB437" i="20"/>
  <c r="BA438" i="7"/>
  <c r="Z481" i="20"/>
  <c r="U482" i="7"/>
  <c r="AA48" i="20" s="1"/>
  <c r="AZ482" i="7"/>
  <c r="AR237" i="7"/>
  <c r="AJ412" i="20"/>
  <c r="AK412" i="20" s="1"/>
  <c r="I446" i="20"/>
  <c r="P447" i="7"/>
  <c r="J314" i="20" s="1"/>
  <c r="AJ447" i="7"/>
  <c r="AK447" i="7" s="1"/>
  <c r="AM447" i="7"/>
  <c r="AU447" i="7"/>
  <c r="AQ311" i="7"/>
  <c r="AR252" i="7"/>
  <c r="AP383" i="7"/>
  <c r="E518" i="20" s="1"/>
  <c r="H518" i="20" s="1"/>
  <c r="AL383" i="7"/>
  <c r="Q442" i="7"/>
  <c r="AV442" i="7"/>
  <c r="K441" i="20"/>
  <c r="O471" i="20"/>
  <c r="S472" i="7"/>
  <c r="P186" i="20" s="1"/>
  <c r="AX472" i="7"/>
  <c r="AM476" i="7"/>
  <c r="AJ476" i="7"/>
  <c r="AK476" i="7" s="1"/>
  <c r="I475" i="20"/>
  <c r="AU476" i="7"/>
  <c r="P476" i="7"/>
  <c r="J50" i="20" s="1"/>
  <c r="AR248" i="7"/>
  <c r="F247" i="20"/>
  <c r="Q454" i="20"/>
  <c r="AY455" i="7"/>
  <c r="T455" i="7"/>
  <c r="R465" i="20" s="1"/>
  <c r="AR251" i="7"/>
  <c r="AQ304" i="7"/>
  <c r="AR229" i="7"/>
  <c r="I463" i="20"/>
  <c r="AM464" i="7"/>
  <c r="AU464" i="7"/>
  <c r="P464" i="7"/>
  <c r="AJ464" i="7"/>
  <c r="AK464" i="7" s="1"/>
  <c r="AR231" i="7"/>
  <c r="F230" i="20"/>
  <c r="AJ386" i="20"/>
  <c r="AK386" i="20" s="1"/>
  <c r="Z440" i="20"/>
  <c r="U441" i="7"/>
  <c r="AA279" i="20" s="1"/>
  <c r="AZ441" i="7"/>
  <c r="K457" i="20"/>
  <c r="AV458" i="7"/>
  <c r="Q458" i="7"/>
  <c r="R475" i="7"/>
  <c r="N313" i="20" s="1"/>
  <c r="AW475" i="7"/>
  <c r="M474" i="20"/>
  <c r="AZ452" i="7"/>
  <c r="U452" i="7"/>
  <c r="AA136" i="20" s="1"/>
  <c r="Z451" i="20"/>
  <c r="Q449" i="20"/>
  <c r="AY450" i="7"/>
  <c r="T450" i="7"/>
  <c r="R302" i="20" s="1"/>
  <c r="O480" i="20"/>
  <c r="S481" i="7"/>
  <c r="AX481" i="7"/>
  <c r="AJ378" i="20"/>
  <c r="AK378" i="20" s="1"/>
  <c r="AH447" i="20"/>
  <c r="Y448" i="7"/>
  <c r="AI116" i="20" s="1"/>
  <c r="AV469" i="7"/>
  <c r="Q469" i="7"/>
  <c r="L9" i="20" s="1"/>
  <c r="K468" i="20"/>
  <c r="AJ384" i="20"/>
  <c r="AK384" i="20" s="1"/>
  <c r="AH453" i="20"/>
  <c r="Y454" i="7"/>
  <c r="AY435" i="7"/>
  <c r="Q434" i="20"/>
  <c r="T435" i="7"/>
  <c r="R264" i="20" s="1"/>
  <c r="O466" i="20"/>
  <c r="S467" i="7"/>
  <c r="AX467" i="7"/>
  <c r="V465" i="7"/>
  <c r="AC6" i="20" s="1"/>
  <c r="BA465" i="7"/>
  <c r="AD2" i="40"/>
  <c r="AB464" i="20"/>
  <c r="Q459" i="20"/>
  <c r="T460" i="7"/>
  <c r="R99" i="20" s="1"/>
  <c r="AY460" i="7"/>
  <c r="K485" i="20"/>
  <c r="Q486" i="7"/>
  <c r="AV486" i="7"/>
  <c r="AV438" i="7"/>
  <c r="K437" i="20"/>
  <c r="Q438" i="7"/>
  <c r="Q488" i="20"/>
  <c r="T489" i="7"/>
  <c r="R199" i="20" s="1"/>
  <c r="AY489" i="7"/>
  <c r="AF25" i="40"/>
  <c r="AH483" i="20"/>
  <c r="Y484" i="7"/>
  <c r="AI229" i="20" s="1"/>
  <c r="AJ484" i="7"/>
  <c r="AK484" i="7" s="1"/>
  <c r="AM484" i="7"/>
  <c r="AJ391" i="20"/>
  <c r="AK391" i="20" s="1"/>
  <c r="U472" i="7"/>
  <c r="AA186" i="20" s="1"/>
  <c r="Z471" i="20"/>
  <c r="AZ472" i="7"/>
  <c r="AP403" i="7"/>
  <c r="AL403" i="7"/>
  <c r="BA476" i="7"/>
  <c r="V476" i="7"/>
  <c r="AC50" i="20" s="1"/>
  <c r="AB475" i="20"/>
  <c r="AR254" i="7"/>
  <c r="G165" i="20" s="1"/>
  <c r="T473" i="7"/>
  <c r="R256" i="20" s="1"/>
  <c r="AY473" i="7"/>
  <c r="Q472" i="20"/>
  <c r="T478" i="7"/>
  <c r="R253" i="20" s="1"/>
  <c r="Q477" i="20"/>
  <c r="AY478" i="7"/>
  <c r="AB463" i="20"/>
  <c r="V464" i="7"/>
  <c r="BA464" i="7"/>
  <c r="P441" i="7"/>
  <c r="J279" i="20" s="1"/>
  <c r="I440" i="20"/>
  <c r="AJ441" i="7"/>
  <c r="AK441" i="7" s="1"/>
  <c r="AM441" i="7"/>
  <c r="AU441" i="7"/>
  <c r="M457" i="20"/>
  <c r="AW458" i="7"/>
  <c r="R458" i="7"/>
  <c r="AH461" i="20"/>
  <c r="Y462" i="7"/>
  <c r="M436" i="20"/>
  <c r="R437" i="7"/>
  <c r="AW437" i="7"/>
  <c r="O474" i="20"/>
  <c r="S475" i="7"/>
  <c r="P313" i="20" s="1"/>
  <c r="AX475" i="7"/>
  <c r="Q451" i="20"/>
  <c r="AY452" i="7"/>
  <c r="T452" i="7"/>
  <c r="R136" i="20" s="1"/>
  <c r="U479" i="7"/>
  <c r="AZ479" i="7"/>
  <c r="Z478" i="20"/>
  <c r="E328" i="20"/>
  <c r="H328" i="20" s="1"/>
  <c r="AQ329" i="7"/>
  <c r="U450" i="7"/>
  <c r="AA302" i="20" s="1"/>
  <c r="AZ450" i="7"/>
  <c r="Z449" i="20"/>
  <c r="K480" i="20"/>
  <c r="AV481" i="7"/>
  <c r="Q481" i="7"/>
  <c r="K456" i="20"/>
  <c r="AV457" i="7"/>
  <c r="Q457" i="7"/>
  <c r="L332" i="20" s="1"/>
  <c r="Q468" i="20"/>
  <c r="T469" i="7"/>
  <c r="R9" i="20" s="1"/>
  <c r="AY469" i="7"/>
  <c r="AX435" i="7"/>
  <c r="O434" i="20"/>
  <c r="S435" i="7"/>
  <c r="P264" i="20" s="1"/>
  <c r="AJ404" i="20"/>
  <c r="AK404" i="20" s="1"/>
  <c r="Y488" i="7"/>
  <c r="AI287" i="20" s="1"/>
  <c r="AJ488" i="7"/>
  <c r="AK488" i="7" s="1"/>
  <c r="AM488" i="7"/>
  <c r="AH487" i="20"/>
  <c r="AR266" i="7"/>
  <c r="I466" i="20"/>
  <c r="P467" i="7"/>
  <c r="AU467" i="7"/>
  <c r="AF2" i="40"/>
  <c r="BD465" i="7"/>
  <c r="Y465" i="7"/>
  <c r="AH464" i="20"/>
  <c r="AW460" i="7"/>
  <c r="M459" i="20"/>
  <c r="R460" i="7"/>
  <c r="N99" i="20" s="1"/>
  <c r="AW486" i="7"/>
  <c r="M485" i="20"/>
  <c r="R486" i="7"/>
  <c r="N284" i="20" s="1"/>
  <c r="Q445" i="7"/>
  <c r="AV445" i="7"/>
  <c r="K444" i="20"/>
  <c r="Z488" i="20"/>
  <c r="AZ489" i="7"/>
  <c r="U489" i="7"/>
  <c r="AA199" i="20" s="1"/>
  <c r="AP392" i="7"/>
  <c r="E361" i="20" s="1"/>
  <c r="H361" i="20" s="1"/>
  <c r="AL392" i="7"/>
  <c r="AJ472" i="7"/>
  <c r="AK472" i="7" s="1"/>
  <c r="I471" i="20"/>
  <c r="P472" i="7"/>
  <c r="J186" i="20" s="1"/>
  <c r="AU472" i="7"/>
  <c r="AM472" i="7"/>
  <c r="AR273" i="7"/>
  <c r="AR234" i="7"/>
  <c r="AQ315" i="7"/>
  <c r="Z475" i="20"/>
  <c r="AZ476" i="7"/>
  <c r="U476" i="7"/>
  <c r="AA50" i="20" s="1"/>
  <c r="M472" i="20"/>
  <c r="R473" i="7"/>
  <c r="N256" i="20" s="1"/>
  <c r="AW473" i="7"/>
  <c r="AQ333" i="7"/>
  <c r="AU478" i="7"/>
  <c r="I477" i="20"/>
  <c r="P478" i="7"/>
  <c r="J253" i="20" s="1"/>
  <c r="AJ478" i="7"/>
  <c r="AK478" i="7" s="1"/>
  <c r="AM478" i="7"/>
  <c r="Z463" i="20"/>
  <c r="AZ464" i="7"/>
  <c r="U464" i="7"/>
  <c r="AA257" i="20" s="1"/>
  <c r="BD458" i="7"/>
  <c r="AJ396" i="20"/>
  <c r="AK396" i="20" s="1"/>
  <c r="Q436" i="20"/>
  <c r="T437" i="7"/>
  <c r="AY437" i="7"/>
  <c r="AQ317" i="7"/>
  <c r="AR249" i="7"/>
  <c r="Q491" i="7"/>
  <c r="L152" i="20" s="1"/>
  <c r="K490" i="20"/>
  <c r="AV491" i="7"/>
  <c r="BD481" i="7"/>
  <c r="AP379" i="7"/>
  <c r="E38" i="20" s="1"/>
  <c r="H38" i="20" s="1"/>
  <c r="AL379" i="7"/>
  <c r="AX469" i="7"/>
  <c r="O468" i="20"/>
  <c r="S469" i="7"/>
  <c r="P9" i="20" s="1"/>
  <c r="AQ347" i="7"/>
  <c r="F344" i="20" s="1"/>
  <c r="E346" i="20"/>
  <c r="H346" i="20" s="1"/>
  <c r="AH470" i="20"/>
  <c r="Y471" i="7"/>
  <c r="P460" i="7"/>
  <c r="J99" i="20" s="1"/>
  <c r="I459" i="20"/>
  <c r="AM460" i="7"/>
  <c r="AU460" i="7"/>
  <c r="AJ460" i="7"/>
  <c r="AK460" i="7" s="1"/>
  <c r="U486" i="7"/>
  <c r="AZ486" i="7"/>
  <c r="Z485" i="20"/>
  <c r="AY438" i="7"/>
  <c r="Q437" i="20"/>
  <c r="T438" i="7"/>
  <c r="Y482" i="7"/>
  <c r="AH481" i="20"/>
  <c r="BD482" i="7"/>
  <c r="AH446" i="20"/>
  <c r="Y447" i="7"/>
  <c r="AI314" i="20" s="1"/>
  <c r="BD447" i="7"/>
  <c r="BD489" i="7"/>
  <c r="AQ290" i="7"/>
  <c r="E289" i="20"/>
  <c r="H289" i="20" s="1"/>
  <c r="Y442" i="7"/>
  <c r="AH441" i="20"/>
  <c r="AP395" i="7"/>
  <c r="AL395" i="7"/>
  <c r="BD476" i="7"/>
  <c r="Q435" i="20"/>
  <c r="AY436" i="7"/>
  <c r="T436" i="7"/>
  <c r="R25" i="20" s="1"/>
  <c r="AR240" i="7"/>
  <c r="Q473" i="7"/>
  <c r="L256" i="20" s="1"/>
  <c r="AV473" i="7"/>
  <c r="K472" i="20"/>
  <c r="O448" i="20"/>
  <c r="AX449" i="7"/>
  <c r="S449" i="7"/>
  <c r="P44" i="20" s="1"/>
  <c r="F262" i="20"/>
  <c r="AR263" i="7"/>
  <c r="X9" i="40"/>
  <c r="E338" i="20"/>
  <c r="H338" i="20" s="1"/>
  <c r="AQ339" i="7"/>
  <c r="AQ370" i="7"/>
  <c r="E369" i="20"/>
  <c r="H369" i="20" s="1"/>
  <c r="V478" i="7"/>
  <c r="AC253" i="20" s="1"/>
  <c r="AB477" i="20"/>
  <c r="BA478" i="7"/>
  <c r="AY464" i="7"/>
  <c r="Q463" i="20"/>
  <c r="T464" i="7"/>
  <c r="Q485" i="7"/>
  <c r="K484" i="20"/>
  <c r="AV485" i="7"/>
  <c r="AJ485" i="7"/>
  <c r="AK485" i="7" s="1"/>
  <c r="AM485" i="7"/>
  <c r="AH440" i="20"/>
  <c r="Y441" i="7"/>
  <c r="I457" i="20"/>
  <c r="AU458" i="7"/>
  <c r="AM458" i="7"/>
  <c r="AJ458" i="7"/>
  <c r="AK458" i="7" s="1"/>
  <c r="P458" i="7"/>
  <c r="AP397" i="7"/>
  <c r="E189" i="20" s="1"/>
  <c r="H189" i="20" s="1"/>
  <c r="AL397" i="7"/>
  <c r="P437" i="7"/>
  <c r="I436" i="20"/>
  <c r="AJ437" i="7"/>
  <c r="AK437" i="7" s="1"/>
  <c r="AM437" i="7"/>
  <c r="AU437" i="7"/>
  <c r="Z474" i="20"/>
  <c r="U475" i="7"/>
  <c r="AA313" i="20" s="1"/>
  <c r="AZ475" i="7"/>
  <c r="Q468" i="7"/>
  <c r="AV468" i="7"/>
  <c r="AJ468" i="7"/>
  <c r="AK468" i="7" s="1"/>
  <c r="AM468" i="7"/>
  <c r="K467" i="20"/>
  <c r="AH451" i="20"/>
  <c r="Y452" i="7"/>
  <c r="AB480" i="20"/>
  <c r="V481" i="7"/>
  <c r="BA481" i="7"/>
  <c r="Q456" i="20"/>
  <c r="T457" i="7"/>
  <c r="R197" i="20" s="1"/>
  <c r="AY457" i="7"/>
  <c r="AZ469" i="7"/>
  <c r="Z468" i="20"/>
  <c r="U469" i="7"/>
  <c r="AA9" i="20" s="1"/>
  <c r="AQ299" i="7"/>
  <c r="AR258" i="7"/>
  <c r="AB434" i="20"/>
  <c r="V435" i="7"/>
  <c r="AC264" i="20" s="1"/>
  <c r="BA435" i="7"/>
  <c r="Y467" i="7"/>
  <c r="AI491" i="20" s="1"/>
  <c r="AH466" i="20"/>
  <c r="BD467" i="7"/>
  <c r="Z459" i="20"/>
  <c r="U460" i="7"/>
  <c r="AA99" i="20" s="1"/>
  <c r="AZ460" i="7"/>
  <c r="I485" i="20"/>
  <c r="P486" i="7"/>
  <c r="AJ486" i="7"/>
  <c r="AK486" i="7" s="1"/>
  <c r="AM486" i="7"/>
  <c r="AU486" i="7"/>
  <c r="AJ408" i="20"/>
  <c r="AK408" i="20" s="1"/>
  <c r="U438" i="7"/>
  <c r="Z437" i="20"/>
  <c r="AZ438" i="7"/>
  <c r="AL416" i="7"/>
  <c r="AP416" i="7"/>
  <c r="AQ303" i="7"/>
  <c r="F213" i="20" s="1"/>
  <c r="AR264" i="7"/>
  <c r="G172" i="20" s="1"/>
  <c r="Q489" i="7"/>
  <c r="L199" i="20" s="1"/>
  <c r="AV489" i="7"/>
  <c r="K488" i="20"/>
  <c r="AR268" i="7"/>
  <c r="BA472" i="7"/>
  <c r="V472" i="7"/>
  <c r="AC186" i="20" s="1"/>
  <c r="AB471" i="20"/>
  <c r="AJ402" i="20"/>
  <c r="AK402" i="20" s="1"/>
  <c r="AQ328" i="7"/>
  <c r="E327" i="20"/>
  <c r="H327" i="20" s="1"/>
  <c r="M475" i="20"/>
  <c r="R476" i="7"/>
  <c r="N50" i="20" s="1"/>
  <c r="AW476" i="7"/>
  <c r="O435" i="20"/>
  <c r="S436" i="7"/>
  <c r="P25" i="20" s="1"/>
  <c r="AX436" i="7"/>
  <c r="BD473" i="7"/>
  <c r="BA473" i="7"/>
  <c r="E285" i="20"/>
  <c r="H285" i="20" s="1"/>
  <c r="AQ496" i="7"/>
  <c r="AR496" i="7" s="1"/>
  <c r="X12" i="40"/>
  <c r="AJ411" i="20"/>
  <c r="AK411" i="20" s="1"/>
  <c r="AL423" i="7"/>
  <c r="AL427" i="7"/>
  <c r="AL412" i="7"/>
  <c r="AP423" i="7"/>
  <c r="AQ423" i="7" s="1"/>
  <c r="W20" i="40"/>
  <c r="AJ393" i="20"/>
  <c r="AK393" i="20" s="1"/>
  <c r="AJ425" i="20"/>
  <c r="AK425" i="20" s="1"/>
  <c r="AJ433" i="20"/>
  <c r="AK433" i="20" s="1"/>
  <c r="AJ401" i="20"/>
  <c r="AK401" i="20" s="1"/>
  <c r="AL431" i="7"/>
  <c r="AJ420" i="20"/>
  <c r="AK420" i="20" s="1"/>
  <c r="AL404" i="7"/>
  <c r="AQ307" i="7"/>
  <c r="F235" i="20" s="1"/>
  <c r="AC433" i="20"/>
  <c r="AE20" i="40"/>
  <c r="N433" i="20"/>
  <c r="P20" i="40"/>
  <c r="AP431" i="7"/>
  <c r="AJ388" i="20"/>
  <c r="AK388" i="20" s="1"/>
  <c r="W3" i="40"/>
  <c r="E324" i="20"/>
  <c r="H324" i="20" s="1"/>
  <c r="AQ325" i="7"/>
  <c r="AQ368" i="7"/>
  <c r="E367" i="20"/>
  <c r="H367" i="20" s="1"/>
  <c r="AQ287" i="7"/>
  <c r="E286" i="20"/>
  <c r="H286" i="20" s="1"/>
  <c r="AL401" i="7"/>
  <c r="AH20" i="40"/>
  <c r="AI20" i="40" s="1"/>
  <c r="AQ305" i="7"/>
  <c r="E304" i="20"/>
  <c r="H304" i="20" s="1"/>
  <c r="AJ426" i="20"/>
  <c r="AK426" i="20" s="1"/>
  <c r="AQ353" i="7"/>
  <c r="E352" i="20"/>
  <c r="H352" i="20" s="1"/>
  <c r="AQ371" i="7"/>
  <c r="AQ306" i="7"/>
  <c r="E305" i="20"/>
  <c r="H305" i="20" s="1"/>
  <c r="AP421" i="7"/>
  <c r="E326" i="20" s="1"/>
  <c r="H326" i="20" s="1"/>
  <c r="AL421" i="7"/>
  <c r="AQ334" i="7"/>
  <c r="E333" i="20"/>
  <c r="H333" i="20" s="1"/>
  <c r="AJ400" i="20"/>
  <c r="AK400" i="20" s="1"/>
  <c r="AJ430" i="20"/>
  <c r="AK430" i="20" s="1"/>
  <c r="L433" i="20"/>
  <c r="N20" i="40"/>
  <c r="AP432" i="7"/>
  <c r="AL432" i="7"/>
  <c r="AJ428" i="20"/>
  <c r="AK428" i="20" s="1"/>
  <c r="AL399" i="7"/>
  <c r="AJ431" i="20"/>
  <c r="AK431" i="20" s="1"/>
  <c r="AP429" i="7"/>
  <c r="E510" i="20" s="1"/>
  <c r="H510" i="20" s="1"/>
  <c r="AL429" i="7"/>
  <c r="AQ300" i="7"/>
  <c r="F5" i="20" s="1"/>
  <c r="E299" i="20"/>
  <c r="H299" i="20" s="1"/>
  <c r="AQ324" i="7"/>
  <c r="F236" i="20" s="1"/>
  <c r="AP412" i="7"/>
  <c r="AQ330" i="7"/>
  <c r="F169" i="20" s="1"/>
  <c r="E329" i="20"/>
  <c r="H329" i="20" s="1"/>
  <c r="AJ398" i="20"/>
  <c r="AK398" i="20" s="1"/>
  <c r="AQ292" i="7"/>
  <c r="AP381" i="7"/>
  <c r="E92" i="20" s="1"/>
  <c r="H92" i="20" s="1"/>
  <c r="AL381" i="7"/>
  <c r="AL414" i="7"/>
  <c r="AJ403" i="20"/>
  <c r="AK403" i="20" s="1"/>
  <c r="AQ348" i="7"/>
  <c r="R433" i="20"/>
  <c r="T20" i="40"/>
  <c r="AH3" i="40"/>
  <c r="AI3" i="40" s="1"/>
  <c r="N380" i="20"/>
  <c r="P3" i="40"/>
  <c r="AR286" i="7"/>
  <c r="F285" i="20"/>
  <c r="AL428" i="7"/>
  <c r="AP424" i="7"/>
  <c r="E349" i="20" s="1"/>
  <c r="H349" i="20" s="1"/>
  <c r="AL424" i="7"/>
  <c r="P433" i="20"/>
  <c r="R20" i="40"/>
  <c r="AQ309" i="7"/>
  <c r="F216" i="20" s="1"/>
  <c r="E308" i="20"/>
  <c r="H308" i="20" s="1"/>
  <c r="L3" i="40"/>
  <c r="J380" i="20"/>
  <c r="AJ413" i="20"/>
  <c r="AK413" i="20" s="1"/>
  <c r="AJ422" i="20"/>
  <c r="AK422" i="20" s="1"/>
  <c r="AJ380" i="20"/>
  <c r="AK380" i="20" s="1"/>
  <c r="AL394" i="7"/>
  <c r="AJ427" i="20"/>
  <c r="AK427" i="20" s="1"/>
  <c r="AQ297" i="7"/>
  <c r="AJ423" i="20"/>
  <c r="AK423" i="20" s="1"/>
  <c r="P380" i="20"/>
  <c r="R3" i="40"/>
  <c r="AP426" i="7"/>
  <c r="E200" i="20" s="1"/>
  <c r="H200" i="20" s="1"/>
  <c r="AL426" i="7"/>
  <c r="G9" i="40"/>
  <c r="J9" i="40" s="1"/>
  <c r="AQ365" i="7"/>
  <c r="E364" i="20"/>
  <c r="H364" i="20" s="1"/>
  <c r="AQ357" i="7"/>
  <c r="E356" i="20"/>
  <c r="H356" i="20" s="1"/>
  <c r="AC380" i="20"/>
  <c r="AE3" i="40"/>
  <c r="AR346" i="7"/>
  <c r="J433" i="20"/>
  <c r="L20" i="40"/>
  <c r="AQ349" i="7"/>
  <c r="E348" i="20"/>
  <c r="H348" i="20" s="1"/>
  <c r="AP402" i="7"/>
  <c r="AL402" i="7"/>
  <c r="AJ385" i="20"/>
  <c r="AK385" i="20" s="1"/>
  <c r="AQ338" i="7"/>
  <c r="E337" i="20"/>
  <c r="H337" i="20" s="1"/>
  <c r="AL389" i="7"/>
  <c r="AA380" i="20"/>
  <c r="AC3" i="40"/>
  <c r="L380" i="20"/>
  <c r="N3" i="40"/>
  <c r="AR359" i="7"/>
  <c r="AL434" i="7"/>
  <c r="AL386" i="7"/>
  <c r="R380" i="20"/>
  <c r="T3" i="40"/>
  <c r="AR372" i="7"/>
  <c r="F371" i="20"/>
  <c r="AP401" i="7"/>
  <c r="E232" i="20" s="1"/>
  <c r="H232" i="20" s="1"/>
  <c r="AA433" i="20"/>
  <c r="AC20" i="40"/>
  <c r="AP427" i="7"/>
  <c r="E119" i="20" s="1"/>
  <c r="H119" i="20" s="1"/>
  <c r="AQ542" i="7"/>
  <c r="F541" i="20" s="1"/>
  <c r="AQ493" i="7"/>
  <c r="AQ534" i="7"/>
  <c r="AQ537" i="7"/>
  <c r="F97" i="20" s="1"/>
  <c r="AQ494" i="7"/>
  <c r="AQ499" i="7"/>
  <c r="AQ543" i="7"/>
  <c r="E542" i="20"/>
  <c r="H542" i="20" s="1"/>
  <c r="AQ529" i="7"/>
  <c r="F173" i="20" s="1"/>
  <c r="E528" i="20"/>
  <c r="H528" i="20" s="1"/>
  <c r="E525" i="20"/>
  <c r="H525" i="20" s="1"/>
  <c r="AQ526" i="7"/>
  <c r="F8" i="20" s="1"/>
  <c r="AQ517" i="7"/>
  <c r="E516" i="20"/>
  <c r="H516" i="20" s="1"/>
  <c r="AQ512" i="7"/>
  <c r="E511" i="20"/>
  <c r="H511" i="20" s="1"/>
  <c r="AQ506" i="7"/>
  <c r="AQ495" i="7"/>
  <c r="AR507" i="7"/>
  <c r="AQ500" i="7"/>
  <c r="AQ540" i="7"/>
  <c r="AQ505" i="7"/>
  <c r="AQ535" i="7"/>
  <c r="E534" i="20"/>
  <c r="H534" i="20" s="1"/>
  <c r="AQ504" i="7"/>
  <c r="AQ508" i="7"/>
  <c r="AQ545" i="7"/>
  <c r="F226" i="20" s="1"/>
  <c r="AQ515" i="7"/>
  <c r="E514" i="20"/>
  <c r="H514" i="20" s="1"/>
  <c r="G16" i="40"/>
  <c r="J16" i="40" s="1"/>
  <c r="AQ516" i="7"/>
  <c r="E515" i="20"/>
  <c r="H515" i="20" s="1"/>
  <c r="AQ502" i="7"/>
  <c r="F269" i="20" s="1"/>
  <c r="AQ523" i="7"/>
  <c r="F104" i="20" s="1"/>
  <c r="E522" i="20"/>
  <c r="H522" i="20" s="1"/>
  <c r="AQ519" i="7"/>
  <c r="F31" i="20" s="1"/>
  <c r="AQ510" i="7"/>
  <c r="E509" i="20"/>
  <c r="H509" i="20" s="1"/>
  <c r="AQ531" i="7"/>
  <c r="F47" i="20" s="1"/>
  <c r="E530" i="20"/>
  <c r="H530" i="20" s="1"/>
  <c r="AQ513" i="7"/>
  <c r="F52" i="20" s="1"/>
  <c r="E512" i="20"/>
  <c r="H512" i="20" s="1"/>
  <c r="AQ511" i="7"/>
  <c r="F221" i="20" s="1"/>
  <c r="AR498" i="7"/>
  <c r="AQ527" i="7"/>
  <c r="E526" i="20"/>
  <c r="H526" i="20" s="1"/>
  <c r="E520" i="20"/>
  <c r="H520" i="20" s="1"/>
  <c r="AQ521" i="7"/>
  <c r="AQ532" i="7"/>
  <c r="AQ528" i="7"/>
  <c r="E527" i="20"/>
  <c r="H527" i="20" s="1"/>
  <c r="AQ544" i="7"/>
  <c r="E543" i="20"/>
  <c r="H543" i="20" s="1"/>
  <c r="AQ541" i="7"/>
  <c r="F16" i="20" s="1"/>
  <c r="AQ530" i="7"/>
  <c r="E529" i="20"/>
  <c r="H529" i="20" s="1"/>
  <c r="G5" i="40"/>
  <c r="J5" i="40" s="1"/>
  <c r="AQ514" i="7"/>
  <c r="F72" i="20" s="1"/>
  <c r="E513" i="20"/>
  <c r="H513" i="20" s="1"/>
  <c r="AH31" i="5"/>
  <c r="AH314" i="5"/>
  <c r="AH241" i="5"/>
  <c r="AH139" i="5"/>
  <c r="AH405" i="5"/>
  <c r="AH463" i="5"/>
  <c r="AH520" i="5"/>
  <c r="AH78" i="5"/>
  <c r="V429" i="20" l="1"/>
  <c r="V407" i="20"/>
  <c r="V341" i="20"/>
  <c r="V393" i="20"/>
  <c r="V520" i="20"/>
  <c r="E538" i="20"/>
  <c r="H538" i="20" s="1"/>
  <c r="V271" i="20"/>
  <c r="V526" i="20"/>
  <c r="V396" i="20"/>
  <c r="AA439" i="20"/>
  <c r="V524" i="20"/>
  <c r="V513" i="20"/>
  <c r="V431" i="20"/>
  <c r="V398" i="20"/>
  <c r="V512" i="20"/>
  <c r="AJ128" i="20"/>
  <c r="AK128" i="20" s="1"/>
  <c r="V424" i="20"/>
  <c r="P443" i="20"/>
  <c r="V538" i="20"/>
  <c r="V511" i="20"/>
  <c r="V380" i="20"/>
  <c r="V384" i="20"/>
  <c r="V516" i="20"/>
  <c r="AA487" i="20"/>
  <c r="J448" i="20"/>
  <c r="V421" i="20"/>
  <c r="V410" i="20"/>
  <c r="V399" i="20"/>
  <c r="V419" i="20"/>
  <c r="V423" i="20"/>
  <c r="AJ376" i="20"/>
  <c r="AK376" i="20" s="1"/>
  <c r="V408" i="20"/>
  <c r="V382" i="20"/>
  <c r="V542" i="20"/>
  <c r="V36" i="20"/>
  <c r="V433" i="20"/>
  <c r="V389" i="20"/>
  <c r="V508" i="20"/>
  <c r="V522" i="20"/>
  <c r="P469" i="20"/>
  <c r="V428" i="20"/>
  <c r="V413" i="20"/>
  <c r="F532" i="20"/>
  <c r="AJ291" i="20"/>
  <c r="AK291" i="20" s="1"/>
  <c r="V248" i="20"/>
  <c r="V200" i="20"/>
  <c r="V166" i="20"/>
  <c r="V255" i="20"/>
  <c r="V349" i="20"/>
  <c r="V249" i="20"/>
  <c r="N448" i="20"/>
  <c r="V276" i="20"/>
  <c r="V388" i="20"/>
  <c r="V519" i="20"/>
  <c r="V402" i="20"/>
  <c r="V359" i="20"/>
  <c r="V510" i="20"/>
  <c r="V514" i="20"/>
  <c r="V420" i="20"/>
  <c r="V541" i="20"/>
  <c r="V427" i="20"/>
  <c r="V529" i="20"/>
  <c r="V219" i="20"/>
  <c r="V415" i="20"/>
  <c r="V297" i="20"/>
  <c r="V263" i="20"/>
  <c r="X16" i="40"/>
  <c r="V409" i="20"/>
  <c r="V50" i="20"/>
  <c r="V507" i="20"/>
  <c r="V416" i="20"/>
  <c r="V244" i="20"/>
  <c r="V302" i="20"/>
  <c r="V313" i="20"/>
  <c r="V9" i="20"/>
  <c r="V412" i="20"/>
  <c r="V395" i="20"/>
  <c r="V530" i="20"/>
  <c r="V400" i="20"/>
  <c r="V287" i="20"/>
  <c r="V231" i="20"/>
  <c r="V411" i="20"/>
  <c r="V381" i="20"/>
  <c r="V385" i="20"/>
  <c r="V422" i="20"/>
  <c r="V403" i="20"/>
  <c r="V368" i="20"/>
  <c r="V491" i="20"/>
  <c r="V378" i="20"/>
  <c r="V256" i="20"/>
  <c r="V332" i="20"/>
  <c r="V401" i="20"/>
  <c r="V257" i="20"/>
  <c r="V199" i="20"/>
  <c r="V525" i="20"/>
  <c r="V404" i="20"/>
  <c r="AE448" i="20"/>
  <c r="AE458" i="20"/>
  <c r="AE456" i="20"/>
  <c r="AG442" i="20"/>
  <c r="AE474" i="20"/>
  <c r="AG485" i="20"/>
  <c r="AG459" i="20"/>
  <c r="AG467" i="20"/>
  <c r="AG453" i="20"/>
  <c r="AE450" i="20"/>
  <c r="AE437" i="20"/>
  <c r="AG443" i="20"/>
  <c r="AE446" i="20"/>
  <c r="AE442" i="20"/>
  <c r="AE435" i="20"/>
  <c r="AG471" i="20"/>
  <c r="AE434" i="20"/>
  <c r="AE452" i="20"/>
  <c r="AG455" i="20"/>
  <c r="AE460" i="20"/>
  <c r="AE461" i="20"/>
  <c r="AG444" i="20"/>
  <c r="AE438" i="20"/>
  <c r="AE490" i="20"/>
  <c r="AG476" i="20"/>
  <c r="AE488" i="20"/>
  <c r="AE473" i="20"/>
  <c r="AG440" i="20"/>
  <c r="AG457" i="20"/>
  <c r="AG434" i="20"/>
  <c r="AG461" i="20"/>
  <c r="AE469" i="20"/>
  <c r="AG490" i="20"/>
  <c r="AG436" i="20"/>
  <c r="AE479" i="20"/>
  <c r="AE481" i="20"/>
  <c r="AE471" i="20"/>
  <c r="AG462" i="20"/>
  <c r="V314" i="20"/>
  <c r="AG478" i="20"/>
  <c r="AG473" i="20"/>
  <c r="AG481" i="20"/>
  <c r="AE447" i="20"/>
  <c r="AE457" i="20"/>
  <c r="AE459" i="20"/>
  <c r="AE462" i="20"/>
  <c r="AG456" i="20"/>
  <c r="AG451" i="20"/>
  <c r="AE486" i="20"/>
  <c r="AE441" i="20"/>
  <c r="AG439" i="20"/>
  <c r="AG452" i="20"/>
  <c r="AG446" i="20"/>
  <c r="AE468" i="20"/>
  <c r="AE464" i="20"/>
  <c r="AG449" i="20"/>
  <c r="AG486" i="20"/>
  <c r="AE444" i="20"/>
  <c r="AE436" i="20"/>
  <c r="AG479" i="20"/>
  <c r="AE489" i="20"/>
  <c r="AE480" i="20"/>
  <c r="AE453" i="20"/>
  <c r="AG437" i="20"/>
  <c r="AG477" i="20"/>
  <c r="AE476" i="20"/>
  <c r="AG480" i="20"/>
  <c r="AE483" i="20"/>
  <c r="AG454" i="20"/>
  <c r="AG464" i="20"/>
  <c r="AG447" i="20"/>
  <c r="AE487" i="20"/>
  <c r="AE465" i="20"/>
  <c r="AG445" i="20"/>
  <c r="AE440" i="20"/>
  <c r="AE466" i="20"/>
  <c r="AG483" i="20"/>
  <c r="AG484" i="20"/>
  <c r="AG475" i="20"/>
  <c r="AE478" i="20"/>
  <c r="AE472" i="20"/>
  <c r="AG470" i="20"/>
  <c r="AG441" i="20"/>
  <c r="AE467" i="20"/>
  <c r="AE439" i="20"/>
  <c r="V439" i="20" s="1"/>
  <c r="AG448" i="20"/>
  <c r="AE451" i="20"/>
  <c r="AE454" i="20"/>
  <c r="AG489" i="20"/>
  <c r="V534" i="20"/>
  <c r="AE445" i="20"/>
  <c r="AE482" i="20"/>
  <c r="AG472" i="20"/>
  <c r="AE443" i="20"/>
  <c r="AG450" i="20"/>
  <c r="AE485" i="20"/>
  <c r="AG469" i="20"/>
  <c r="AG458" i="20"/>
  <c r="V21" i="20"/>
  <c r="AJ332" i="20"/>
  <c r="AK332" i="20" s="1"/>
  <c r="AE477" i="20"/>
  <c r="AG482" i="20"/>
  <c r="AG488" i="20"/>
  <c r="AE463" i="20"/>
  <c r="AG463" i="20"/>
  <c r="AG487" i="20"/>
  <c r="AG460" i="20"/>
  <c r="AG435" i="20"/>
  <c r="AE449" i="20"/>
  <c r="AG438" i="20"/>
  <c r="AE455" i="20"/>
  <c r="AG468" i="20"/>
  <c r="AE475" i="20"/>
  <c r="AE484" i="20"/>
  <c r="AE470" i="20"/>
  <c r="AG474" i="20"/>
  <c r="AG465" i="20"/>
  <c r="AJ186" i="20"/>
  <c r="AK186" i="20" s="1"/>
  <c r="V186" i="20"/>
  <c r="V182" i="20"/>
  <c r="AJ498" i="20"/>
  <c r="AK498" i="20" s="1"/>
  <c r="V498" i="20"/>
  <c r="V264" i="20"/>
  <c r="AF466" i="20"/>
  <c r="BC467" i="7"/>
  <c r="V19" i="20"/>
  <c r="V152" i="20"/>
  <c r="AJ167" i="20"/>
  <c r="AK167" i="20" s="1"/>
  <c r="V229" i="20"/>
  <c r="V503" i="20"/>
  <c r="V65" i="20"/>
  <c r="V99" i="20"/>
  <c r="V68" i="20"/>
  <c r="V25" i="20"/>
  <c r="AJ387" i="20"/>
  <c r="AK387" i="20" s="1"/>
  <c r="L448" i="20"/>
  <c r="AJ394" i="20"/>
  <c r="AK394" i="20" s="1"/>
  <c r="AR288" i="7"/>
  <c r="AJ264" i="20"/>
  <c r="AK264" i="20" s="1"/>
  <c r="AJ234" i="20"/>
  <c r="AK234" i="20" s="1"/>
  <c r="AJ151" i="20"/>
  <c r="AK151" i="20" s="1"/>
  <c r="AR525" i="7"/>
  <c r="X18" i="40"/>
  <c r="AL456" i="7"/>
  <c r="AJ3" i="20"/>
  <c r="AK3" i="20" s="1"/>
  <c r="AJ225" i="20"/>
  <c r="AK225" i="20" s="1"/>
  <c r="AJ406" i="20"/>
  <c r="AK406" i="20" s="1"/>
  <c r="AJ177" i="20"/>
  <c r="AK177" i="20" s="1"/>
  <c r="AJ377" i="20"/>
  <c r="AK377" i="20" s="1"/>
  <c r="N443" i="20"/>
  <c r="AJ168" i="20"/>
  <c r="AK168" i="20" s="1"/>
  <c r="J443" i="20"/>
  <c r="AJ19" i="20"/>
  <c r="AK19" i="20" s="1"/>
  <c r="AJ379" i="20"/>
  <c r="AK379" i="20" s="1"/>
  <c r="AJ231" i="20"/>
  <c r="AK231" i="20" s="1"/>
  <c r="AJ314" i="20"/>
  <c r="AK314" i="20" s="1"/>
  <c r="AQ404" i="7"/>
  <c r="AR404" i="7" s="1"/>
  <c r="AJ462" i="20"/>
  <c r="AK462" i="20" s="1"/>
  <c r="AJ492" i="20"/>
  <c r="AK492" i="20" s="1"/>
  <c r="AJ397" i="20"/>
  <c r="AK397" i="20" s="1"/>
  <c r="AJ256" i="20"/>
  <c r="AK256" i="20" s="1"/>
  <c r="AJ501" i="20"/>
  <c r="AK501" i="20" s="1"/>
  <c r="AJ78" i="20"/>
  <c r="AK78" i="20" s="1"/>
  <c r="AH11" i="40"/>
  <c r="AI11" i="40" s="1"/>
  <c r="AJ263" i="20"/>
  <c r="AK263" i="20" s="1"/>
  <c r="AJ383" i="20"/>
  <c r="AK383" i="20" s="1"/>
  <c r="AJ171" i="20"/>
  <c r="AK171" i="20" s="1"/>
  <c r="W7" i="40"/>
  <c r="AJ253" i="20"/>
  <c r="AK253" i="20" s="1"/>
  <c r="AJ24" i="20"/>
  <c r="AK24" i="20" s="1"/>
  <c r="AJ353" i="20"/>
  <c r="AK353" i="20" s="1"/>
  <c r="AJ9" i="20"/>
  <c r="AK9" i="20" s="1"/>
  <c r="AJ146" i="20"/>
  <c r="AK146" i="20" s="1"/>
  <c r="AJ503" i="20"/>
  <c r="AK503" i="20" s="1"/>
  <c r="AH7" i="40"/>
  <c r="AI7" i="40" s="1"/>
  <c r="W11" i="40"/>
  <c r="AJ64" i="20"/>
  <c r="AK64" i="20" s="1"/>
  <c r="AJ229" i="20"/>
  <c r="AK229" i="20" s="1"/>
  <c r="AJ302" i="20"/>
  <c r="AK302" i="20" s="1"/>
  <c r="R535" i="20"/>
  <c r="T11" i="40"/>
  <c r="AI377" i="20"/>
  <c r="V377" i="20" s="1"/>
  <c r="AI373" i="20"/>
  <c r="V373" i="20" s="1"/>
  <c r="L303" i="20"/>
  <c r="L306" i="20"/>
  <c r="R303" i="20"/>
  <c r="R306" i="20"/>
  <c r="N377" i="20"/>
  <c r="N373" i="20"/>
  <c r="AC347" i="20"/>
  <c r="AJ23" i="20"/>
  <c r="AK23" i="20" s="1"/>
  <c r="AC377" i="20"/>
  <c r="AC373" i="20"/>
  <c r="AI295" i="20"/>
  <c r="AI296" i="20"/>
  <c r="V296" i="20" s="1"/>
  <c r="R11" i="40"/>
  <c r="P535" i="20"/>
  <c r="AE7" i="40"/>
  <c r="AC150" i="20"/>
  <c r="AA426" i="20"/>
  <c r="L387" i="20"/>
  <c r="R291" i="20"/>
  <c r="R161" i="20"/>
  <c r="P64" i="20"/>
  <c r="AJ150" i="20"/>
  <c r="AK150" i="20" s="1"/>
  <c r="AC23" i="20"/>
  <c r="AC24" i="20"/>
  <c r="L128" i="20"/>
  <c r="L130" i="20"/>
  <c r="AI180" i="20"/>
  <c r="V180" i="20" s="1"/>
  <c r="AI175" i="20"/>
  <c r="AG19" i="40"/>
  <c r="F163" i="20"/>
  <c r="AI284" i="20"/>
  <c r="P377" i="20"/>
  <c r="P373" i="20"/>
  <c r="AJ25" i="20"/>
  <c r="AK25" i="20" s="1"/>
  <c r="AJ21" i="20"/>
  <c r="AK21" i="20" s="1"/>
  <c r="J426" i="20"/>
  <c r="P23" i="20"/>
  <c r="P24" i="20"/>
  <c r="AC228" i="20"/>
  <c r="AC171" i="20"/>
  <c r="R149" i="20"/>
  <c r="R175" i="20"/>
  <c r="T19" i="40"/>
  <c r="AA455" i="20"/>
  <c r="AA150" i="20"/>
  <c r="AC7" i="40"/>
  <c r="N161" i="20"/>
  <c r="AI253" i="20"/>
  <c r="V253" i="20" s="1"/>
  <c r="J64" i="20"/>
  <c r="AI303" i="20"/>
  <c r="V303" i="20" s="1"/>
  <c r="AI306" i="20"/>
  <c r="V306" i="20" s="1"/>
  <c r="AI489" i="20"/>
  <c r="AG7" i="40"/>
  <c r="AI150" i="20"/>
  <c r="J149" i="20"/>
  <c r="J175" i="20"/>
  <c r="L19" i="40"/>
  <c r="F259" i="20"/>
  <c r="AI23" i="20"/>
  <c r="V23" i="20" s="1"/>
  <c r="AI24" i="20"/>
  <c r="V24" i="20" s="1"/>
  <c r="J465" i="20"/>
  <c r="AJ277" i="20"/>
  <c r="AK277" i="20" s="1"/>
  <c r="J353" i="20"/>
  <c r="J130" i="20"/>
  <c r="R426" i="20"/>
  <c r="L489" i="20"/>
  <c r="L150" i="20"/>
  <c r="N7" i="40"/>
  <c r="AI136" i="20"/>
  <c r="V136" i="20" s="1"/>
  <c r="AI426" i="20"/>
  <c r="AA177" i="20"/>
  <c r="AA225" i="20"/>
  <c r="V225" i="20" s="1"/>
  <c r="AA303" i="20"/>
  <c r="AA306" i="20"/>
  <c r="T7" i="40"/>
  <c r="R150" i="20"/>
  <c r="N151" i="20"/>
  <c r="P7" i="40"/>
  <c r="N150" i="20"/>
  <c r="N387" i="20"/>
  <c r="AA387" i="20"/>
  <c r="P291" i="20"/>
  <c r="N291" i="20"/>
  <c r="AJ310" i="20"/>
  <c r="AK310" i="20" s="1"/>
  <c r="AA64" i="20"/>
  <c r="AA146" i="20"/>
  <c r="E276" i="20"/>
  <c r="H276" i="20" s="1"/>
  <c r="E224" i="20"/>
  <c r="H224" i="20" s="1"/>
  <c r="L377" i="20"/>
  <c r="L373" i="20"/>
  <c r="J23" i="20"/>
  <c r="J24" i="20"/>
  <c r="AJ523" i="20"/>
  <c r="AK523" i="20" s="1"/>
  <c r="AJ161" i="20"/>
  <c r="AK161" i="20" s="1"/>
  <c r="J387" i="20"/>
  <c r="AI387" i="20"/>
  <c r="V387" i="20" s="1"/>
  <c r="AC332" i="20"/>
  <c r="AJ373" i="20"/>
  <c r="AK373" i="20" s="1"/>
  <c r="W19" i="40"/>
  <c r="L228" i="20"/>
  <c r="L171" i="20"/>
  <c r="J535" i="20"/>
  <c r="L11" i="40"/>
  <c r="AI228" i="20"/>
  <c r="AI171" i="20"/>
  <c r="AC535" i="20"/>
  <c r="V535" i="20" s="1"/>
  <c r="AE11" i="40"/>
  <c r="AA23" i="20"/>
  <c r="AA24" i="20"/>
  <c r="J275" i="20"/>
  <c r="N426" i="20"/>
  <c r="R182" i="20"/>
  <c r="N228" i="20"/>
  <c r="N171" i="20"/>
  <c r="P136" i="20"/>
  <c r="AC303" i="20"/>
  <c r="AC306" i="20"/>
  <c r="E413" i="20"/>
  <c r="H413" i="20" s="1"/>
  <c r="P426" i="20"/>
  <c r="AC291" i="20"/>
  <c r="L161" i="20"/>
  <c r="AC161" i="20"/>
  <c r="V161" i="20" s="1"/>
  <c r="R88" i="20"/>
  <c r="R296" i="20"/>
  <c r="AJ368" i="20"/>
  <c r="AK368" i="20" s="1"/>
  <c r="AA377" i="20"/>
  <c r="AA373" i="20"/>
  <c r="J303" i="20"/>
  <c r="J306" i="20"/>
  <c r="AC11" i="40"/>
  <c r="AA535" i="20"/>
  <c r="AI130" i="20"/>
  <c r="V130" i="20" s="1"/>
  <c r="L426" i="20"/>
  <c r="J161" i="20"/>
  <c r="N21" i="20"/>
  <c r="L149" i="20"/>
  <c r="N19" i="40"/>
  <c r="L175" i="20"/>
  <c r="AJ296" i="20"/>
  <c r="AK296" i="20" s="1"/>
  <c r="AA284" i="20"/>
  <c r="V284" i="20" s="1"/>
  <c r="AA291" i="20"/>
  <c r="V291" i="20" s="1"/>
  <c r="L284" i="20"/>
  <c r="L291" i="20"/>
  <c r="P387" i="20"/>
  <c r="N64" i="20"/>
  <c r="J146" i="20"/>
  <c r="AJ306" i="20"/>
  <c r="AK306" i="20" s="1"/>
  <c r="AJ175" i="20"/>
  <c r="AK175" i="20" s="1"/>
  <c r="J228" i="20"/>
  <c r="J171" i="20"/>
  <c r="AA149" i="20"/>
  <c r="AA175" i="20"/>
  <c r="AC19" i="40"/>
  <c r="P303" i="20"/>
  <c r="P306" i="20"/>
  <c r="N23" i="20"/>
  <c r="N24" i="20"/>
  <c r="R455" i="20"/>
  <c r="AA28" i="20"/>
  <c r="AA25" i="20"/>
  <c r="J332" i="20"/>
  <c r="N146" i="20"/>
  <c r="AJ130" i="20"/>
  <c r="AK130" i="20" s="1"/>
  <c r="R377" i="20"/>
  <c r="R373" i="20"/>
  <c r="L23" i="20"/>
  <c r="L24" i="20"/>
  <c r="P151" i="20"/>
  <c r="P150" i="20"/>
  <c r="R7" i="40"/>
  <c r="R23" i="20"/>
  <c r="R24" i="20"/>
  <c r="AI386" i="20"/>
  <c r="V386" i="20" s="1"/>
  <c r="AJ275" i="20"/>
  <c r="AK275" i="20" s="1"/>
  <c r="R332" i="20"/>
  <c r="AI291" i="20"/>
  <c r="AA161" i="20"/>
  <c r="F265" i="20"/>
  <c r="N149" i="20"/>
  <c r="N175" i="20"/>
  <c r="P19" i="40"/>
  <c r="AC149" i="20"/>
  <c r="AC175" i="20"/>
  <c r="AE19" i="40"/>
  <c r="AC455" i="20"/>
  <c r="J151" i="20"/>
  <c r="J150" i="20"/>
  <c r="L7" i="40"/>
  <c r="F144" i="20"/>
  <c r="AA253" i="20"/>
  <c r="AC146" i="20"/>
  <c r="AC64" i="20"/>
  <c r="F196" i="20"/>
  <c r="J284" i="20"/>
  <c r="J291" i="20"/>
  <c r="N11" i="40"/>
  <c r="L535" i="20"/>
  <c r="F250" i="20"/>
  <c r="R228" i="20"/>
  <c r="R171" i="20"/>
  <c r="P228" i="20"/>
  <c r="P171" i="20"/>
  <c r="N303" i="20"/>
  <c r="N306" i="20"/>
  <c r="AA228" i="20"/>
  <c r="AA171" i="20"/>
  <c r="P149" i="20"/>
  <c r="P175" i="20"/>
  <c r="R19" i="40"/>
  <c r="J377" i="20"/>
  <c r="J373" i="20"/>
  <c r="L455" i="20"/>
  <c r="AJ539" i="20"/>
  <c r="AK539" i="20" s="1"/>
  <c r="AJ505" i="20"/>
  <c r="AK505" i="20" s="1"/>
  <c r="AH19" i="40"/>
  <c r="AI19" i="40" s="1"/>
  <c r="N253" i="20"/>
  <c r="AH10" i="40"/>
  <c r="AI10" i="40" s="1"/>
  <c r="AJ534" i="20"/>
  <c r="AK534" i="20" s="1"/>
  <c r="AJ313" i="20"/>
  <c r="AK313" i="20" s="1"/>
  <c r="AJ303" i="20"/>
  <c r="AK303" i="20" s="1"/>
  <c r="AJ194" i="20"/>
  <c r="AK194" i="20" s="1"/>
  <c r="AH17" i="40"/>
  <c r="AI17" i="40" s="1"/>
  <c r="AC458" i="20"/>
  <c r="AJ153" i="20"/>
  <c r="AK153" i="20" s="1"/>
  <c r="AJ6" i="20"/>
  <c r="AK6" i="20" s="1"/>
  <c r="AJ491" i="20"/>
  <c r="AK491" i="20" s="1"/>
  <c r="AJ340" i="20"/>
  <c r="AK340" i="20" s="1"/>
  <c r="AJ284" i="20"/>
  <c r="AK284" i="20" s="1"/>
  <c r="AJ152" i="20"/>
  <c r="AK152" i="20" s="1"/>
  <c r="AJ295" i="20"/>
  <c r="AK295" i="20" s="1"/>
  <c r="AJ11" i="20"/>
  <c r="AK11" i="20" s="1"/>
  <c r="AJ100" i="20"/>
  <c r="AK100" i="20" s="1"/>
  <c r="AJ218" i="20"/>
  <c r="AK218" i="20" s="1"/>
  <c r="AA406" i="20"/>
  <c r="AA11" i="20"/>
  <c r="L37" i="20"/>
  <c r="L59" i="20"/>
  <c r="P406" i="20"/>
  <c r="P11" i="20"/>
  <c r="J499" i="20"/>
  <c r="J298" i="20"/>
  <c r="AI143" i="20"/>
  <c r="AC143" i="20"/>
  <c r="J340" i="20"/>
  <c r="J180" i="20"/>
  <c r="AJ233" i="20"/>
  <c r="AK233" i="20" s="1"/>
  <c r="F220" i="20"/>
  <c r="F7" i="20"/>
  <c r="AI129" i="20"/>
  <c r="AI279" i="20"/>
  <c r="V279" i="20" s="1"/>
  <c r="AA494" i="20"/>
  <c r="AC17" i="40"/>
  <c r="AA188" i="20"/>
  <c r="J223" i="20"/>
  <c r="J322" i="20"/>
  <c r="N499" i="20"/>
  <c r="N298" i="20"/>
  <c r="AC499" i="20"/>
  <c r="AC298" i="20"/>
  <c r="P223" i="20"/>
  <c r="P322" i="20"/>
  <c r="P383" i="20"/>
  <c r="P536" i="20"/>
  <c r="AC376" i="20"/>
  <c r="AC218" i="20"/>
  <c r="J342" i="20"/>
  <c r="AJ374" i="20"/>
  <c r="AK374" i="20" s="1"/>
  <c r="G55" i="20"/>
  <c r="AC194" i="20"/>
  <c r="AC533" i="20"/>
  <c r="N406" i="20"/>
  <c r="N11" i="20"/>
  <c r="AA223" i="20"/>
  <c r="AA322" i="20"/>
  <c r="P67" i="20"/>
  <c r="P310" i="20"/>
  <c r="E89" i="20"/>
  <c r="H89" i="20" s="1"/>
  <c r="R391" i="20"/>
  <c r="R59" i="20"/>
  <c r="J88" i="20"/>
  <c r="J295" i="20"/>
  <c r="AA142" i="20"/>
  <c r="AA295" i="20"/>
  <c r="J455" i="20"/>
  <c r="J187" i="20"/>
  <c r="L143" i="20"/>
  <c r="AJ65" i="20"/>
  <c r="AK65" i="20" s="1"/>
  <c r="P340" i="20"/>
  <c r="P494" i="20"/>
  <c r="R17" i="40"/>
  <c r="P188" i="20"/>
  <c r="P499" i="20"/>
  <c r="P298" i="20"/>
  <c r="AI177" i="20"/>
  <c r="AI517" i="20"/>
  <c r="AI28" i="20"/>
  <c r="V28" i="20" s="1"/>
  <c r="AC67" i="20"/>
  <c r="AC310" i="20"/>
  <c r="F280" i="20"/>
  <c r="L151" i="20"/>
  <c r="J501" i="20"/>
  <c r="J233" i="20"/>
  <c r="L184" i="20"/>
  <c r="L287" i="20"/>
  <c r="P517" i="20"/>
  <c r="P28" i="20"/>
  <c r="E107" i="20"/>
  <c r="H107" i="20" s="1"/>
  <c r="E36" i="20"/>
  <c r="H36" i="20" s="1"/>
  <c r="N383" i="20"/>
  <c r="N536" i="20"/>
  <c r="L468" i="20"/>
  <c r="L11" i="20"/>
  <c r="L494" i="20"/>
  <c r="L188" i="20"/>
  <c r="N17" i="40"/>
  <c r="N223" i="20"/>
  <c r="N322" i="20"/>
  <c r="R495" i="20"/>
  <c r="R374" i="20"/>
  <c r="E244" i="20"/>
  <c r="H244" i="20" s="1"/>
  <c r="E345" i="20"/>
  <c r="H345" i="20" s="1"/>
  <c r="AA495" i="20"/>
  <c r="AA374" i="20"/>
  <c r="AC177" i="20"/>
  <c r="E125" i="20"/>
  <c r="H125" i="20" s="1"/>
  <c r="E32" i="20"/>
  <c r="H32" i="20" s="1"/>
  <c r="AC10" i="40"/>
  <c r="AA187" i="20"/>
  <c r="J391" i="20"/>
  <c r="J59" i="20"/>
  <c r="AJ187" i="20"/>
  <c r="AK187" i="20" s="1"/>
  <c r="AJ533" i="20"/>
  <c r="AK533" i="20" s="1"/>
  <c r="AI102" i="20"/>
  <c r="AI233" i="20"/>
  <c r="V233" i="20" s="1"/>
  <c r="L194" i="20"/>
  <c r="L533" i="20"/>
  <c r="AI376" i="20"/>
  <c r="AI218" i="20"/>
  <c r="R499" i="20"/>
  <c r="R298" i="20"/>
  <c r="F122" i="20"/>
  <c r="L223" i="20"/>
  <c r="L322" i="20"/>
  <c r="AI458" i="20"/>
  <c r="AI167" i="20"/>
  <c r="V167" i="20" s="1"/>
  <c r="L499" i="20"/>
  <c r="L298" i="20"/>
  <c r="P177" i="20"/>
  <c r="N114" i="20"/>
  <c r="N218" i="20"/>
  <c r="P465" i="20"/>
  <c r="P391" i="20"/>
  <c r="P59" i="20"/>
  <c r="F158" i="20"/>
  <c r="AJ342" i="20"/>
  <c r="AK342" i="20" s="1"/>
  <c r="AJ131" i="20"/>
  <c r="AK131" i="20" s="1"/>
  <c r="R180" i="20"/>
  <c r="P495" i="20"/>
  <c r="P374" i="20"/>
  <c r="AI457" i="20"/>
  <c r="AI533" i="20"/>
  <c r="AI67" i="20"/>
  <c r="V67" i="20" s="1"/>
  <c r="AI310" i="20"/>
  <c r="V310" i="20" s="1"/>
  <c r="N455" i="20"/>
  <c r="N187" i="20"/>
  <c r="P455" i="20"/>
  <c r="P187" i="20"/>
  <c r="L114" i="20"/>
  <c r="L218" i="20"/>
  <c r="AJ188" i="20"/>
  <c r="AK188" i="20" s="1"/>
  <c r="AJ199" i="20"/>
  <c r="AK199" i="20" s="1"/>
  <c r="AC180" i="20"/>
  <c r="AA67" i="20"/>
  <c r="AA310" i="20"/>
  <c r="G254" i="20"/>
  <c r="AG10" i="40"/>
  <c r="AI187" i="20"/>
  <c r="V187" i="20" s="1"/>
  <c r="J67" i="20"/>
  <c r="J310" i="20"/>
  <c r="L517" i="20"/>
  <c r="L28" i="20"/>
  <c r="AC517" i="20"/>
  <c r="AC28" i="20"/>
  <c r="J517" i="20"/>
  <c r="J28" i="20"/>
  <c r="P194" i="20"/>
  <c r="P533" i="20"/>
  <c r="N3" i="20"/>
  <c r="N6" i="20"/>
  <c r="R114" i="20"/>
  <c r="R218" i="20"/>
  <c r="AC465" i="20"/>
  <c r="N88" i="20"/>
  <c r="N295" i="20"/>
  <c r="J114" i="20"/>
  <c r="J218" i="20"/>
  <c r="AC102" i="20"/>
  <c r="AC233" i="20"/>
  <c r="L180" i="20"/>
  <c r="AA340" i="20"/>
  <c r="V340" i="20" s="1"/>
  <c r="J383" i="20"/>
  <c r="J536" i="20"/>
  <c r="N194" i="20"/>
  <c r="N533" i="20"/>
  <c r="R223" i="20"/>
  <c r="R322" i="20"/>
  <c r="R494" i="20"/>
  <c r="T17" i="40"/>
  <c r="R188" i="20"/>
  <c r="AC223" i="20"/>
  <c r="AC322" i="20"/>
  <c r="N197" i="20"/>
  <c r="N342" i="20"/>
  <c r="N495" i="20"/>
  <c r="N374" i="20"/>
  <c r="N517" i="20"/>
  <c r="N28" i="20"/>
  <c r="L383" i="20"/>
  <c r="L536" i="20"/>
  <c r="L501" i="20"/>
  <c r="L233" i="20"/>
  <c r="N184" i="20"/>
  <c r="N287" i="20"/>
  <c r="J199" i="20"/>
  <c r="AC340" i="20"/>
  <c r="AJ279" i="20"/>
  <c r="AK279" i="20" s="1"/>
  <c r="AJ28" i="20"/>
  <c r="AK28" i="20" s="1"/>
  <c r="AJ143" i="20"/>
  <c r="AK143" i="20" s="1"/>
  <c r="E195" i="20"/>
  <c r="H195" i="20" s="1"/>
  <c r="E154" i="20"/>
  <c r="H154" i="20" s="1"/>
  <c r="AC406" i="20"/>
  <c r="AC11" i="20"/>
  <c r="L495" i="20"/>
  <c r="L374" i="20"/>
  <c r="L465" i="20"/>
  <c r="J534" i="20"/>
  <c r="J19" i="20"/>
  <c r="AJ287" i="20"/>
  <c r="AK287" i="20" s="1"/>
  <c r="AA180" i="20"/>
  <c r="J494" i="20"/>
  <c r="J188" i="20"/>
  <c r="L17" i="40"/>
  <c r="N494" i="20"/>
  <c r="N188" i="20"/>
  <c r="P17" i="40"/>
  <c r="N501" i="20"/>
  <c r="N233" i="20"/>
  <c r="AC184" i="20"/>
  <c r="AC287" i="20"/>
  <c r="AJ502" i="20"/>
  <c r="AK502" i="20" s="1"/>
  <c r="AJ59" i="20"/>
  <c r="AK59" i="20" s="1"/>
  <c r="AJ322" i="20"/>
  <c r="AK322" i="20" s="1"/>
  <c r="AJ50" i="20"/>
  <c r="AK50" i="20" s="1"/>
  <c r="R194" i="20"/>
  <c r="R533" i="20"/>
  <c r="E366" i="20"/>
  <c r="H366" i="20" s="1"/>
  <c r="L177" i="20"/>
  <c r="R501" i="20"/>
  <c r="R233" i="20"/>
  <c r="R534" i="20"/>
  <c r="R19" i="20"/>
  <c r="L534" i="20"/>
  <c r="L19" i="20"/>
  <c r="AJ118" i="20"/>
  <c r="AK118" i="20" s="1"/>
  <c r="AJ536" i="20"/>
  <c r="AK536" i="20" s="1"/>
  <c r="J194" i="20"/>
  <c r="J533" i="20"/>
  <c r="AI223" i="20"/>
  <c r="V223" i="20" s="1"/>
  <c r="AI322" i="20"/>
  <c r="V322" i="20" s="1"/>
  <c r="AI3" i="20"/>
  <c r="AI6" i="20"/>
  <c r="V6" i="20" s="1"/>
  <c r="AA499" i="20"/>
  <c r="AA298" i="20"/>
  <c r="R67" i="20"/>
  <c r="R310" i="20"/>
  <c r="P197" i="20"/>
  <c r="P342" i="20"/>
  <c r="AC383" i="20"/>
  <c r="AC536" i="20"/>
  <c r="J406" i="20"/>
  <c r="J11" i="20"/>
  <c r="AI188" i="20"/>
  <c r="V188" i="20" s="1"/>
  <c r="AG17" i="40"/>
  <c r="AI499" i="20"/>
  <c r="AI298" i="20"/>
  <c r="V298" i="20" s="1"/>
  <c r="R177" i="20"/>
  <c r="P458" i="20"/>
  <c r="P167" i="20"/>
  <c r="P501" i="20"/>
  <c r="P233" i="20"/>
  <c r="L142" i="20"/>
  <c r="L295" i="20"/>
  <c r="P88" i="20"/>
  <c r="P295" i="20"/>
  <c r="P143" i="20"/>
  <c r="L340" i="20"/>
  <c r="R340" i="20"/>
  <c r="L394" i="20"/>
  <c r="P180" i="20"/>
  <c r="AI394" i="20"/>
  <c r="V394" i="20" s="1"/>
  <c r="R406" i="20"/>
  <c r="R11" i="20"/>
  <c r="N67" i="20"/>
  <c r="N310" i="20"/>
  <c r="L67" i="20"/>
  <c r="L310" i="20"/>
  <c r="AC495" i="20"/>
  <c r="AC374" i="20"/>
  <c r="AI197" i="20"/>
  <c r="AI342" i="20"/>
  <c r="V342" i="20" s="1"/>
  <c r="G270" i="20"/>
  <c r="AA457" i="20"/>
  <c r="AA533" i="20"/>
  <c r="J495" i="20"/>
  <c r="J374" i="20"/>
  <c r="N177" i="20"/>
  <c r="AA501" i="20"/>
  <c r="AA233" i="20"/>
  <c r="AA391" i="20"/>
  <c r="AA59" i="20"/>
  <c r="V59" i="20" s="1"/>
  <c r="AA534" i="20"/>
  <c r="AA19" i="20"/>
  <c r="P131" i="20"/>
  <c r="AJ298" i="20"/>
  <c r="AK298" i="20" s="1"/>
  <c r="AJ180" i="20"/>
  <c r="AK180" i="20" s="1"/>
  <c r="N180" i="20"/>
  <c r="W17" i="40"/>
  <c r="AC494" i="20"/>
  <c r="AE17" i="40"/>
  <c r="AC188" i="20"/>
  <c r="R517" i="20"/>
  <c r="R28" i="20"/>
  <c r="R383" i="20"/>
  <c r="R536" i="20"/>
  <c r="P129" i="20"/>
  <c r="P279" i="20"/>
  <c r="AI492" i="20"/>
  <c r="V492" i="20" s="1"/>
  <c r="AI11" i="20"/>
  <c r="V11" i="20" s="1"/>
  <c r="J177" i="20"/>
  <c r="P534" i="20"/>
  <c r="P19" i="20"/>
  <c r="AC534" i="20"/>
  <c r="AC19" i="20"/>
  <c r="AI131" i="20"/>
  <c r="V131" i="20" s="1"/>
  <c r="AC342" i="20"/>
  <c r="L197" i="20"/>
  <c r="L342" i="20"/>
  <c r="AI453" i="20"/>
  <c r="AI340" i="20"/>
  <c r="AI495" i="20"/>
  <c r="V495" i="20" s="1"/>
  <c r="AI374" i="20"/>
  <c r="V374" i="20" s="1"/>
  <c r="AI383" i="20"/>
  <c r="V383" i="20" s="1"/>
  <c r="AI536" i="20"/>
  <c r="V536" i="20" s="1"/>
  <c r="E375" i="20"/>
  <c r="H375" i="20" s="1"/>
  <c r="AA197" i="20"/>
  <c r="V197" i="20" s="1"/>
  <c r="AA342" i="20"/>
  <c r="AA383" i="20"/>
  <c r="AA536" i="20"/>
  <c r="R26" i="20"/>
  <c r="R65" i="20"/>
  <c r="F54" i="20"/>
  <c r="P184" i="20"/>
  <c r="P287" i="20"/>
  <c r="P376" i="20"/>
  <c r="P218" i="20"/>
  <c r="L131" i="20"/>
  <c r="AA143" i="20"/>
  <c r="AA114" i="20"/>
  <c r="AA218" i="20"/>
  <c r="N340" i="20"/>
  <c r="AI418" i="20"/>
  <c r="V418" i="20" s="1"/>
  <c r="R342" i="20"/>
  <c r="AJ68" i="20"/>
  <c r="AK68" i="20" s="1"/>
  <c r="AH23" i="40"/>
  <c r="AI23" i="40" s="1"/>
  <c r="AJ136" i="20"/>
  <c r="AK136" i="20" s="1"/>
  <c r="AJ228" i="20"/>
  <c r="AK228" i="20" s="1"/>
  <c r="AJ198" i="20"/>
  <c r="AK198" i="20" s="1"/>
  <c r="AJ207" i="20"/>
  <c r="AK207" i="20" s="1"/>
  <c r="W26" i="40"/>
  <c r="AJ142" i="20"/>
  <c r="AK142" i="20" s="1"/>
  <c r="AJ79" i="20"/>
  <c r="AK79" i="20" s="1"/>
  <c r="AJ496" i="20"/>
  <c r="AK496" i="20" s="1"/>
  <c r="AJ127" i="20"/>
  <c r="AK127" i="20" s="1"/>
  <c r="AJ99" i="20"/>
  <c r="AK99" i="20" s="1"/>
  <c r="W23" i="40"/>
  <c r="AC15" i="20"/>
  <c r="AC198" i="20"/>
  <c r="L106" i="20"/>
  <c r="L353" i="20"/>
  <c r="N70" i="20"/>
  <c r="N207" i="20"/>
  <c r="R498" i="20"/>
  <c r="R176" i="20"/>
  <c r="N496" i="20"/>
  <c r="N217" i="20"/>
  <c r="E363" i="20"/>
  <c r="H363" i="20" s="1"/>
  <c r="N490" i="20"/>
  <c r="N257" i="20"/>
  <c r="F192" i="20"/>
  <c r="N61" i="20"/>
  <c r="N118" i="20"/>
  <c r="P484" i="20"/>
  <c r="P68" i="20"/>
  <c r="N277" i="20"/>
  <c r="AA153" i="20"/>
  <c r="N376" i="20"/>
  <c r="R490" i="20"/>
  <c r="R257" i="20"/>
  <c r="AI41" i="20"/>
  <c r="AI127" i="20"/>
  <c r="G46" i="20"/>
  <c r="G157" i="20"/>
  <c r="J502" i="20"/>
  <c r="J267" i="20"/>
  <c r="G35" i="20"/>
  <c r="L41" i="20"/>
  <c r="L127" i="20"/>
  <c r="F56" i="20"/>
  <c r="P212" i="20"/>
  <c r="P343" i="20"/>
  <c r="AA479" i="20"/>
  <c r="AA51" i="20"/>
  <c r="AI496" i="20"/>
  <c r="AI217" i="20"/>
  <c r="AI106" i="20"/>
  <c r="AI353" i="20"/>
  <c r="V353" i="20" s="1"/>
  <c r="J121" i="20"/>
  <c r="J49" i="20"/>
  <c r="L277" i="20"/>
  <c r="AC277" i="20"/>
  <c r="F85" i="20"/>
  <c r="J438" i="20"/>
  <c r="J297" i="20"/>
  <c r="AJ95" i="20"/>
  <c r="AK95" i="20" s="1"/>
  <c r="AC181" i="20"/>
  <c r="AI503" i="20"/>
  <c r="AI184" i="20"/>
  <c r="N129" i="20"/>
  <c r="N210" i="20"/>
  <c r="P23" i="40"/>
  <c r="J41" i="20"/>
  <c r="J127" i="20"/>
  <c r="AI164" i="20"/>
  <c r="V164" i="20" s="1"/>
  <c r="AI170" i="20"/>
  <c r="V170" i="20" s="1"/>
  <c r="L3" i="20"/>
  <c r="L539" i="20"/>
  <c r="AC275" i="20"/>
  <c r="AA277" i="20"/>
  <c r="AA438" i="20"/>
  <c r="AA297" i="20"/>
  <c r="P142" i="20"/>
  <c r="P379" i="20"/>
  <c r="F76" i="20"/>
  <c r="AC179" i="20"/>
  <c r="V179" i="20" s="1"/>
  <c r="AC266" i="20"/>
  <c r="E166" i="20"/>
  <c r="H166" i="20" s="1"/>
  <c r="E202" i="20"/>
  <c r="H202" i="20" s="1"/>
  <c r="J498" i="20"/>
  <c r="J176" i="20"/>
  <c r="R121" i="20"/>
  <c r="R49" i="20"/>
  <c r="P497" i="20"/>
  <c r="R26" i="40"/>
  <c r="P292" i="20"/>
  <c r="R496" i="20"/>
  <c r="R217" i="20"/>
  <c r="R497" i="20"/>
  <c r="R292" i="20"/>
  <c r="T26" i="40"/>
  <c r="AA61" i="20"/>
  <c r="AA118" i="20"/>
  <c r="P500" i="20"/>
  <c r="P95" i="20"/>
  <c r="J164" i="20"/>
  <c r="J170" i="20"/>
  <c r="P3" i="20"/>
  <c r="P539" i="20"/>
  <c r="L502" i="20"/>
  <c r="L267" i="20"/>
  <c r="AI37" i="20"/>
  <c r="V37" i="20" s="1"/>
  <c r="AI391" i="20"/>
  <c r="V391" i="20" s="1"/>
  <c r="E524" i="20"/>
  <c r="H524" i="20" s="1"/>
  <c r="AA376" i="20"/>
  <c r="V376" i="20" s="1"/>
  <c r="L397" i="20"/>
  <c r="AJ266" i="20"/>
  <c r="AK266" i="20" s="1"/>
  <c r="AI397" i="20"/>
  <c r="V397" i="20" s="1"/>
  <c r="N379" i="20"/>
  <c r="AJ170" i="20"/>
  <c r="AK170" i="20" s="1"/>
  <c r="F93" i="20"/>
  <c r="F91" i="20"/>
  <c r="F159" i="20"/>
  <c r="F141" i="20"/>
  <c r="L121" i="20"/>
  <c r="L49" i="20"/>
  <c r="P179" i="20"/>
  <c r="P266" i="20"/>
  <c r="AC3" i="20"/>
  <c r="AC539" i="20"/>
  <c r="G18" i="40"/>
  <c r="J18" i="40" s="1"/>
  <c r="E249" i="20"/>
  <c r="H249" i="20" s="1"/>
  <c r="AC484" i="20"/>
  <c r="AC68" i="20"/>
  <c r="N502" i="20"/>
  <c r="N267" i="20"/>
  <c r="AI212" i="20"/>
  <c r="AI343" i="20"/>
  <c r="V343" i="20" s="1"/>
  <c r="R70" i="20"/>
  <c r="R207" i="20"/>
  <c r="P121" i="20"/>
  <c r="P49" i="20"/>
  <c r="R61" i="20"/>
  <c r="R118" i="20"/>
  <c r="AI523" i="20"/>
  <c r="AI539" i="20"/>
  <c r="V539" i="20" s="1"/>
  <c r="J487" i="20"/>
  <c r="J184" i="20"/>
  <c r="AC439" i="20"/>
  <c r="AC79" i="20"/>
  <c r="V79" i="20" s="1"/>
  <c r="J376" i="20"/>
  <c r="AJ217" i="20"/>
  <c r="AK217" i="20" s="1"/>
  <c r="AJ257" i="20"/>
  <c r="AK257" i="20" s="1"/>
  <c r="AA212" i="20"/>
  <c r="V212" i="20" s="1"/>
  <c r="AA343" i="20"/>
  <c r="AA129" i="20"/>
  <c r="AA210" i="20"/>
  <c r="AC23" i="40"/>
  <c r="AC129" i="20"/>
  <c r="AC210" i="20"/>
  <c r="AE23" i="40"/>
  <c r="L491" i="20"/>
  <c r="L523" i="20"/>
  <c r="AI70" i="20"/>
  <c r="AI207" i="20"/>
  <c r="V207" i="20" s="1"/>
  <c r="P498" i="20"/>
  <c r="P176" i="20"/>
  <c r="AC61" i="20"/>
  <c r="AC118" i="20"/>
  <c r="F245" i="20"/>
  <c r="F211" i="20"/>
  <c r="AC121" i="20"/>
  <c r="AC49" i="20"/>
  <c r="N176" i="20"/>
  <c r="AA3" i="20"/>
  <c r="V3" i="20" s="1"/>
  <c r="AA539" i="20"/>
  <c r="AJ343" i="20"/>
  <c r="AK343" i="20" s="1"/>
  <c r="AA397" i="20"/>
  <c r="AA379" i="20"/>
  <c r="AC498" i="20"/>
  <c r="AC176" i="20"/>
  <c r="P491" i="20"/>
  <c r="P523" i="20"/>
  <c r="P15" i="20"/>
  <c r="P198" i="20"/>
  <c r="AC483" i="20"/>
  <c r="AC136" i="20"/>
  <c r="R491" i="20"/>
  <c r="R523" i="20"/>
  <c r="P41" i="20"/>
  <c r="P127" i="20"/>
  <c r="AA491" i="20"/>
  <c r="AA523" i="20"/>
  <c r="R479" i="20"/>
  <c r="R51" i="20"/>
  <c r="P502" i="20"/>
  <c r="P267" i="20"/>
  <c r="L61" i="20"/>
  <c r="L118" i="20"/>
  <c r="N484" i="20"/>
  <c r="N68" i="20"/>
  <c r="G134" i="20"/>
  <c r="AA15" i="20"/>
  <c r="AA198" i="20"/>
  <c r="R15" i="20"/>
  <c r="R198" i="20"/>
  <c r="AI275" i="20"/>
  <c r="V275" i="20" s="1"/>
  <c r="N438" i="20"/>
  <c r="N297" i="20"/>
  <c r="J500" i="20"/>
  <c r="J95" i="20"/>
  <c r="N439" i="20"/>
  <c r="N79" i="20"/>
  <c r="AC379" i="20"/>
  <c r="AJ297" i="20"/>
  <c r="AK297" i="20" s="1"/>
  <c r="F43" i="20"/>
  <c r="F77" i="20"/>
  <c r="AC497" i="20"/>
  <c r="AC292" i="20"/>
  <c r="AE26" i="40"/>
  <c r="F251" i="20"/>
  <c r="R502" i="20"/>
  <c r="R267" i="20"/>
  <c r="AI15" i="20"/>
  <c r="AI198" i="20"/>
  <c r="V198" i="20" s="1"/>
  <c r="G109" i="20"/>
  <c r="R500" i="20"/>
  <c r="R95" i="20"/>
  <c r="L498" i="20"/>
  <c r="L176" i="20"/>
  <c r="J179" i="20"/>
  <c r="J266" i="20"/>
  <c r="AA275" i="20"/>
  <c r="R487" i="20"/>
  <c r="R184" i="20"/>
  <c r="L439" i="20"/>
  <c r="L79" i="20"/>
  <c r="L181" i="20"/>
  <c r="AJ267" i="20"/>
  <c r="AK267" i="20" s="1"/>
  <c r="L212" i="20"/>
  <c r="L343" i="20"/>
  <c r="R179" i="20"/>
  <c r="R266" i="20"/>
  <c r="AA500" i="20"/>
  <c r="AA95" i="20"/>
  <c r="V95" i="20" s="1"/>
  <c r="P479" i="20"/>
  <c r="P51" i="20"/>
  <c r="AA502" i="20"/>
  <c r="AA267" i="20"/>
  <c r="L479" i="20"/>
  <c r="L51" i="20"/>
  <c r="N212" i="20"/>
  <c r="N343" i="20"/>
  <c r="AA181" i="20"/>
  <c r="R277" i="20"/>
  <c r="P277" i="20"/>
  <c r="R438" i="20"/>
  <c r="R297" i="20"/>
  <c r="R439" i="20"/>
  <c r="R79" i="20"/>
  <c r="AI153" i="20"/>
  <c r="V153" i="20" s="1"/>
  <c r="R376" i="20"/>
  <c r="R181" i="20"/>
  <c r="J142" i="20"/>
  <c r="AC397" i="20"/>
  <c r="N121" i="20"/>
  <c r="N49" i="20"/>
  <c r="AC212" i="20"/>
  <c r="AC343" i="20"/>
  <c r="AC479" i="20"/>
  <c r="AC51" i="20"/>
  <c r="N479" i="20"/>
  <c r="N51" i="20"/>
  <c r="L129" i="20"/>
  <c r="L210" i="20"/>
  <c r="N23" i="40"/>
  <c r="AI493" i="20"/>
  <c r="AI242" i="20"/>
  <c r="V242" i="20" s="1"/>
  <c r="F84" i="20"/>
  <c r="R23" i="40"/>
  <c r="AI406" i="20"/>
  <c r="V406" i="20" s="1"/>
  <c r="N275" i="20"/>
  <c r="AI210" i="20"/>
  <c r="V210" i="20" s="1"/>
  <c r="J439" i="20"/>
  <c r="J79" i="20"/>
  <c r="L376" i="20"/>
  <c r="AJ15" i="20"/>
  <c r="AK15" i="20" s="1"/>
  <c r="E238" i="20"/>
  <c r="H238" i="20" s="1"/>
  <c r="AH26" i="40"/>
  <c r="AI26" i="40" s="1"/>
  <c r="J379" i="20"/>
  <c r="N397" i="20"/>
  <c r="J397" i="20"/>
  <c r="J181" i="20"/>
  <c r="AJ517" i="20"/>
  <c r="AK517" i="20" s="1"/>
  <c r="J70" i="20"/>
  <c r="J207" i="20"/>
  <c r="R212" i="20"/>
  <c r="R343" i="20"/>
  <c r="J129" i="20"/>
  <c r="J210" i="20"/>
  <c r="L23" i="40"/>
  <c r="E255" i="20"/>
  <c r="H255" i="20" s="1"/>
  <c r="J497" i="20"/>
  <c r="L26" i="40"/>
  <c r="J292" i="20"/>
  <c r="J496" i="20"/>
  <c r="J217" i="20"/>
  <c r="P490" i="20"/>
  <c r="P257" i="20"/>
  <c r="J61" i="20"/>
  <c r="J118" i="20"/>
  <c r="R484" i="20"/>
  <c r="R68" i="20"/>
  <c r="AI494" i="20"/>
  <c r="V494" i="20" s="1"/>
  <c r="AI379" i="20"/>
  <c r="AC70" i="20"/>
  <c r="AC207" i="20"/>
  <c r="AC500" i="20"/>
  <c r="AC95" i="20"/>
  <c r="J3" i="20"/>
  <c r="J539" i="20"/>
  <c r="P210" i="20"/>
  <c r="J277" i="20"/>
  <c r="L275" i="20"/>
  <c r="AG23" i="40"/>
  <c r="X10" i="40"/>
  <c r="AJ292" i="20"/>
  <c r="AK292" i="20" s="1"/>
  <c r="N539" i="20"/>
  <c r="AA496" i="20"/>
  <c r="V496" i="20" s="1"/>
  <c r="AA217" i="20"/>
  <c r="AA497" i="20"/>
  <c r="AA292" i="20"/>
  <c r="AC26" i="40"/>
  <c r="J491" i="20"/>
  <c r="J523" i="20"/>
  <c r="J490" i="20"/>
  <c r="J257" i="20"/>
  <c r="E293" i="20"/>
  <c r="H293" i="20" s="1"/>
  <c r="E258" i="20"/>
  <c r="H258" i="20" s="1"/>
  <c r="AI500" i="20"/>
  <c r="AI95" i="20"/>
  <c r="L496" i="20"/>
  <c r="L217" i="20"/>
  <c r="AA121" i="20"/>
  <c r="AA49" i="20"/>
  <c r="AC41" i="20"/>
  <c r="AC127" i="20"/>
  <c r="J212" i="20"/>
  <c r="J343" i="20"/>
  <c r="AI497" i="20"/>
  <c r="V497" i="20" s="1"/>
  <c r="AI292" i="20"/>
  <c r="AG26" i="40"/>
  <c r="P61" i="20"/>
  <c r="P118" i="20"/>
  <c r="AA484" i="20"/>
  <c r="AA68" i="20"/>
  <c r="AI88" i="20"/>
  <c r="V88" i="20" s="1"/>
  <c r="AI142" i="20"/>
  <c r="V142" i="20" s="1"/>
  <c r="R3" i="20"/>
  <c r="R539" i="20"/>
  <c r="P438" i="20"/>
  <c r="P297" i="20"/>
  <c r="AA435" i="20"/>
  <c r="AA517" i="20"/>
  <c r="AJ179" i="20"/>
  <c r="AK179" i="20" s="1"/>
  <c r="N142" i="20"/>
  <c r="R379" i="20"/>
  <c r="F83" i="20"/>
  <c r="AJ51" i="20"/>
  <c r="AK51" i="20" s="1"/>
  <c r="P496" i="20"/>
  <c r="P217" i="20"/>
  <c r="AC490" i="20"/>
  <c r="AC257" i="20"/>
  <c r="L70" i="20"/>
  <c r="L207" i="20"/>
  <c r="N179" i="20"/>
  <c r="N266" i="20"/>
  <c r="L497" i="20"/>
  <c r="N26" i="40"/>
  <c r="L292" i="20"/>
  <c r="E319" i="20"/>
  <c r="H319" i="20" s="1"/>
  <c r="P70" i="20"/>
  <c r="P207" i="20"/>
  <c r="L10" i="40"/>
  <c r="AJ49" i="20"/>
  <c r="AK49" i="20" s="1"/>
  <c r="P397" i="20"/>
  <c r="P181" i="20"/>
  <c r="N181" i="20"/>
  <c r="F39" i="20"/>
  <c r="N497" i="20"/>
  <c r="N292" i="20"/>
  <c r="P26" i="40"/>
  <c r="L15" i="20"/>
  <c r="L198" i="20"/>
  <c r="AI61" i="20"/>
  <c r="AI118" i="20"/>
  <c r="L179" i="20"/>
  <c r="L266" i="20"/>
  <c r="AA179" i="20"/>
  <c r="AA266" i="20"/>
  <c r="AC491" i="20"/>
  <c r="AC523" i="20"/>
  <c r="L406" i="20"/>
  <c r="AJ495" i="20"/>
  <c r="AK495" i="20" s="1"/>
  <c r="J153" i="20"/>
  <c r="AJ210" i="20"/>
  <c r="AK210" i="20" s="1"/>
  <c r="R397" i="20"/>
  <c r="AJ184" i="20"/>
  <c r="AK184" i="20" s="1"/>
  <c r="L379" i="20"/>
  <c r="AJ223" i="20"/>
  <c r="AK223" i="20" s="1"/>
  <c r="AI502" i="20"/>
  <c r="V502" i="20" s="1"/>
  <c r="AI267" i="20"/>
  <c r="R129" i="20"/>
  <c r="T23" i="40"/>
  <c r="R210" i="20"/>
  <c r="AA41" i="20"/>
  <c r="AA127" i="20"/>
  <c r="R41" i="20"/>
  <c r="R127" i="20"/>
  <c r="F87" i="20"/>
  <c r="N491" i="20"/>
  <c r="N523" i="20"/>
  <c r="J15" i="20"/>
  <c r="J198" i="20"/>
  <c r="AI121" i="20"/>
  <c r="AI49" i="20"/>
  <c r="N41" i="20"/>
  <c r="N127" i="20"/>
  <c r="AI179" i="20"/>
  <c r="AI266" i="20"/>
  <c r="AC502" i="20"/>
  <c r="AC267" i="20"/>
  <c r="R164" i="20"/>
  <c r="R170" i="20"/>
  <c r="N500" i="20"/>
  <c r="N95" i="20"/>
  <c r="R275" i="20"/>
  <c r="AJ500" i="20"/>
  <c r="AK500" i="20" s="1"/>
  <c r="AJ106" i="20"/>
  <c r="AK106" i="20" s="1"/>
  <c r="P153" i="20"/>
  <c r="P10" i="40"/>
  <c r="E323" i="20"/>
  <c r="H323" i="20" s="1"/>
  <c r="AA70" i="20"/>
  <c r="AA207" i="20"/>
  <c r="L164" i="20"/>
  <c r="L170" i="20"/>
  <c r="F273" i="20"/>
  <c r="N29" i="20"/>
  <c r="N534" i="20"/>
  <c r="AC496" i="20"/>
  <c r="AC217" i="20"/>
  <c r="AI71" i="20"/>
  <c r="V71" i="20" s="1"/>
  <c r="AI64" i="20"/>
  <c r="V64" i="20" s="1"/>
  <c r="J479" i="20"/>
  <c r="J51" i="20"/>
  <c r="N15" i="20"/>
  <c r="N198" i="20"/>
  <c r="P275" i="20"/>
  <c r="AI277" i="20"/>
  <c r="AC438" i="20"/>
  <c r="AC297" i="20"/>
  <c r="R10" i="40"/>
  <c r="N153" i="20"/>
  <c r="L391" i="20"/>
  <c r="AJ242" i="20"/>
  <c r="AK242" i="20" s="1"/>
  <c r="AJ41" i="20"/>
  <c r="AK41" i="20" s="1"/>
  <c r="AJ61" i="20"/>
  <c r="AK61" i="20" s="1"/>
  <c r="AJ212" i="20"/>
  <c r="AK212" i="20" s="1"/>
  <c r="AJ70" i="20"/>
  <c r="AK70" i="20" s="1"/>
  <c r="AJ67" i="20"/>
  <c r="AK67" i="20" s="1"/>
  <c r="AJ37" i="20"/>
  <c r="AK37" i="20" s="1"/>
  <c r="AJ121" i="20"/>
  <c r="AK121" i="20" s="1"/>
  <c r="J436" i="20"/>
  <c r="J203" i="20"/>
  <c r="L8" i="40"/>
  <c r="E111" i="20"/>
  <c r="H111" i="20" s="1"/>
  <c r="AQ428" i="7"/>
  <c r="F427" i="20" s="1"/>
  <c r="AC448" i="20"/>
  <c r="AC44" i="20"/>
  <c r="V44" i="20" s="1"/>
  <c r="AC487" i="20"/>
  <c r="AC503" i="20"/>
  <c r="J467" i="20"/>
  <c r="J37" i="20"/>
  <c r="J469" i="20"/>
  <c r="J493" i="20"/>
  <c r="AA469" i="20"/>
  <c r="AA493" i="20"/>
  <c r="V493" i="20" s="1"/>
  <c r="AH8" i="40"/>
  <c r="AI8" i="40" s="1"/>
  <c r="AJ129" i="20"/>
  <c r="AK129" i="20" s="1"/>
  <c r="F63" i="20"/>
  <c r="N468" i="20"/>
  <c r="N492" i="20"/>
  <c r="E271" i="20"/>
  <c r="H271" i="20" s="1"/>
  <c r="E115" i="20"/>
  <c r="H115" i="20" s="1"/>
  <c r="P436" i="20"/>
  <c r="P203" i="20"/>
  <c r="R8" i="40"/>
  <c r="AA444" i="20"/>
  <c r="AA164" i="20"/>
  <c r="P444" i="20"/>
  <c r="P164" i="20"/>
  <c r="AA489" i="20"/>
  <c r="AA505" i="20"/>
  <c r="P467" i="20"/>
  <c r="P37" i="20"/>
  <c r="AJ203" i="20"/>
  <c r="AK203" i="20" s="1"/>
  <c r="AA467" i="20"/>
  <c r="AA37" i="20"/>
  <c r="AJ26" i="20"/>
  <c r="AK26" i="20" s="1"/>
  <c r="AI476" i="20"/>
  <c r="AI114" i="20"/>
  <c r="E209" i="20"/>
  <c r="H209" i="20" s="1"/>
  <c r="AC488" i="20"/>
  <c r="AC504" i="20"/>
  <c r="AI505" i="20"/>
  <c r="V505" i="20" s="1"/>
  <c r="R489" i="20"/>
  <c r="R505" i="20"/>
  <c r="N489" i="20"/>
  <c r="N505" i="20"/>
  <c r="AJ114" i="20"/>
  <c r="AK114" i="20" s="1"/>
  <c r="P460" i="20"/>
  <c r="P26" i="20"/>
  <c r="R488" i="20"/>
  <c r="R504" i="20"/>
  <c r="AI488" i="20"/>
  <c r="AI504" i="20"/>
  <c r="V504" i="20" s="1"/>
  <c r="AI203" i="20"/>
  <c r="AG8" i="40"/>
  <c r="J482" i="20"/>
  <c r="J460" i="20"/>
  <c r="J26" i="20"/>
  <c r="P487" i="20"/>
  <c r="P503" i="20"/>
  <c r="AA448" i="20"/>
  <c r="AA44" i="20"/>
  <c r="P488" i="20"/>
  <c r="P504" i="20"/>
  <c r="L436" i="20"/>
  <c r="L203" i="20"/>
  <c r="N8" i="40"/>
  <c r="P476" i="20"/>
  <c r="P114" i="20"/>
  <c r="J462" i="20"/>
  <c r="J29" i="20"/>
  <c r="R503" i="20"/>
  <c r="L492" i="20"/>
  <c r="F57" i="20"/>
  <c r="AC468" i="20"/>
  <c r="AC492" i="20"/>
  <c r="F274" i="20"/>
  <c r="F126" i="20"/>
  <c r="AA436" i="20"/>
  <c r="AA203" i="20"/>
  <c r="V203" i="20" s="1"/>
  <c r="AC8" i="40"/>
  <c r="R462" i="20"/>
  <c r="R29" i="20"/>
  <c r="F521" i="20"/>
  <c r="R436" i="20"/>
  <c r="R203" i="20"/>
  <c r="T8" i="40"/>
  <c r="R468" i="20"/>
  <c r="R492" i="20"/>
  <c r="N488" i="20"/>
  <c r="N504" i="20"/>
  <c r="AI194" i="20"/>
  <c r="V194" i="20" s="1"/>
  <c r="AI501" i="20"/>
  <c r="V501" i="20" s="1"/>
  <c r="R467" i="20"/>
  <c r="R37" i="20"/>
  <c r="AE25" i="40"/>
  <c r="AJ493" i="20"/>
  <c r="AK493" i="20" s="1"/>
  <c r="F103" i="20"/>
  <c r="AJ44" i="20"/>
  <c r="AK44" i="20" s="1"/>
  <c r="AA468" i="20"/>
  <c r="AA492" i="20"/>
  <c r="AC436" i="20"/>
  <c r="AC203" i="20"/>
  <c r="AE8" i="40"/>
  <c r="J468" i="20"/>
  <c r="J492" i="20"/>
  <c r="AQ391" i="7"/>
  <c r="E204" i="20"/>
  <c r="H204" i="20" s="1"/>
  <c r="AA462" i="20"/>
  <c r="AA29" i="20"/>
  <c r="L443" i="20"/>
  <c r="L88" i="20"/>
  <c r="J504" i="20"/>
  <c r="AJ497" i="20"/>
  <c r="AK497" i="20" s="1"/>
  <c r="L488" i="20"/>
  <c r="L504" i="20"/>
  <c r="P468" i="20"/>
  <c r="P492" i="20"/>
  <c r="AA488" i="20"/>
  <c r="AA504" i="20"/>
  <c r="E248" i="20"/>
  <c r="H248" i="20" s="1"/>
  <c r="E69" i="20"/>
  <c r="H69" i="20" s="1"/>
  <c r="AA490" i="20"/>
  <c r="L487" i="20"/>
  <c r="L503" i="20"/>
  <c r="P462" i="20"/>
  <c r="P29" i="20"/>
  <c r="E193" i="20"/>
  <c r="H193" i="20" s="1"/>
  <c r="G81" i="20"/>
  <c r="AC460" i="20"/>
  <c r="AC26" i="20"/>
  <c r="E462" i="20"/>
  <c r="H462" i="20" s="1"/>
  <c r="E29" i="20"/>
  <c r="H29" i="20" s="1"/>
  <c r="AC476" i="20"/>
  <c r="AC114" i="20"/>
  <c r="E388" i="20"/>
  <c r="H388" i="20" s="1"/>
  <c r="J489" i="20"/>
  <c r="J505" i="20"/>
  <c r="N469" i="20"/>
  <c r="N493" i="20"/>
  <c r="AJ499" i="20"/>
  <c r="AK499" i="20" s="1"/>
  <c r="F201" i="20"/>
  <c r="P489" i="20"/>
  <c r="P505" i="20"/>
  <c r="E185" i="20"/>
  <c r="H185" i="20" s="1"/>
  <c r="AC444" i="20"/>
  <c r="AC164" i="20"/>
  <c r="AC469" i="20"/>
  <c r="AC493" i="20"/>
  <c r="AI460" i="20"/>
  <c r="AI26" i="20"/>
  <c r="F108" i="20"/>
  <c r="F30" i="20"/>
  <c r="AA460" i="20"/>
  <c r="AA26" i="20"/>
  <c r="N487" i="20"/>
  <c r="N503" i="20"/>
  <c r="J484" i="20"/>
  <c r="J106" i="20"/>
  <c r="AC489" i="20"/>
  <c r="L462" i="20"/>
  <c r="L29" i="20"/>
  <c r="AJ164" i="20"/>
  <c r="AK164" i="20" s="1"/>
  <c r="E140" i="20"/>
  <c r="H140" i="20" s="1"/>
  <c r="AJ494" i="20"/>
  <c r="AK494" i="20" s="1"/>
  <c r="F45" i="20"/>
  <c r="N436" i="20"/>
  <c r="N203" i="20"/>
  <c r="P8" i="40"/>
  <c r="L469" i="20"/>
  <c r="L493" i="20"/>
  <c r="AJ29" i="20"/>
  <c r="AK29" i="20" s="1"/>
  <c r="J503" i="20"/>
  <c r="AJ197" i="20"/>
  <c r="AK197" i="20" s="1"/>
  <c r="G112" i="20"/>
  <c r="AA194" i="20"/>
  <c r="N460" i="20"/>
  <c r="N26" i="20"/>
  <c r="AA443" i="20"/>
  <c r="AA88" i="20"/>
  <c r="AC462" i="20"/>
  <c r="AC29" i="20"/>
  <c r="V29" i="20" s="1"/>
  <c r="L505" i="20"/>
  <c r="W8" i="40"/>
  <c r="AJ88" i="20"/>
  <c r="AK88" i="20" s="1"/>
  <c r="F330" i="20"/>
  <c r="AR331" i="7"/>
  <c r="G330" i="20" s="1"/>
  <c r="AJ53" i="20"/>
  <c r="AK53" i="20" s="1"/>
  <c r="E410" i="20"/>
  <c r="H410" i="20" s="1"/>
  <c r="AQ414" i="7"/>
  <c r="F140" i="20" s="1"/>
  <c r="F307" i="20"/>
  <c r="AL440" i="7"/>
  <c r="AJ467" i="7"/>
  <c r="AK467" i="7" s="1"/>
  <c r="AP467" i="7" s="1"/>
  <c r="E531" i="20" s="1"/>
  <c r="H531" i="20" s="1"/>
  <c r="AM467" i="7"/>
  <c r="AQ463" i="7"/>
  <c r="F29" i="20" s="1"/>
  <c r="AQ389" i="7"/>
  <c r="AR389" i="7" s="1"/>
  <c r="AJ149" i="20"/>
  <c r="AK149" i="20" s="1"/>
  <c r="AR319" i="7"/>
  <c r="G259" i="20" s="1"/>
  <c r="X13" i="40"/>
  <c r="AJ176" i="20"/>
  <c r="AK176" i="20" s="1"/>
  <c r="X3" i="40"/>
  <c r="AJ390" i="20"/>
  <c r="AK390" i="20" s="1"/>
  <c r="AJ105" i="20"/>
  <c r="AK105" i="20" s="1"/>
  <c r="AJ222" i="20"/>
  <c r="AK222" i="20" s="1"/>
  <c r="AR362" i="7"/>
  <c r="AL463" i="7"/>
  <c r="AJ382" i="20"/>
  <c r="AK382" i="20" s="1"/>
  <c r="AL470" i="7"/>
  <c r="AJ405" i="20"/>
  <c r="AK405" i="20" s="1"/>
  <c r="AJ239" i="20"/>
  <c r="AK239" i="20" s="1"/>
  <c r="E427" i="20"/>
  <c r="H427" i="20" s="1"/>
  <c r="AJ490" i="20"/>
  <c r="AK490" i="20" s="1"/>
  <c r="AJ181" i="20"/>
  <c r="AK181" i="20" s="1"/>
  <c r="AR344" i="7"/>
  <c r="AA102" i="20"/>
  <c r="AA483" i="20"/>
  <c r="AC25" i="40"/>
  <c r="AR503" i="7"/>
  <c r="AJ117" i="20"/>
  <c r="AK117" i="20" s="1"/>
  <c r="AJ60" i="20"/>
  <c r="AK60" i="20" s="1"/>
  <c r="AJ432" i="20"/>
  <c r="AK432" i="20" s="1"/>
  <c r="J102" i="20"/>
  <c r="L25" i="40"/>
  <c r="J483" i="20"/>
  <c r="L102" i="20"/>
  <c r="L483" i="20"/>
  <c r="N25" i="40"/>
  <c r="AJ102" i="20"/>
  <c r="AK102" i="20" s="1"/>
  <c r="N102" i="20"/>
  <c r="P25" i="40"/>
  <c r="N483" i="20"/>
  <c r="R102" i="20"/>
  <c r="R483" i="20"/>
  <c r="T25" i="40"/>
  <c r="P102" i="20"/>
  <c r="P483" i="20"/>
  <c r="R25" i="40"/>
  <c r="AL491" i="7"/>
  <c r="AJ124" i="20"/>
  <c r="AK124" i="20" s="1"/>
  <c r="AJ316" i="20"/>
  <c r="AK316" i="20" s="1"/>
  <c r="AJ148" i="20"/>
  <c r="AK148" i="20" s="1"/>
  <c r="AR538" i="7"/>
  <c r="G144" i="20" s="1"/>
  <c r="F537" i="20"/>
  <c r="H12" i="40"/>
  <c r="AJ261" i="20"/>
  <c r="AK261" i="20" s="1"/>
  <c r="AJ272" i="20"/>
  <c r="AK272" i="20" s="1"/>
  <c r="AJ174" i="20"/>
  <c r="AK174" i="20" s="1"/>
  <c r="AJ208" i="20"/>
  <c r="AK208" i="20" s="1"/>
  <c r="AJ301" i="20"/>
  <c r="AK301" i="20" s="1"/>
  <c r="AJ531" i="20"/>
  <c r="AK531" i="20" s="1"/>
  <c r="AJ215" i="20"/>
  <c r="AK215" i="20" s="1"/>
  <c r="AJ205" i="20"/>
  <c r="AK205" i="20" s="1"/>
  <c r="AJ74" i="20"/>
  <c r="AK74" i="20" s="1"/>
  <c r="AJ137" i="20"/>
  <c r="AK137" i="20" s="1"/>
  <c r="AJ414" i="20"/>
  <c r="AK414" i="20" s="1"/>
  <c r="AJ214" i="20"/>
  <c r="AK214" i="20" s="1"/>
  <c r="AJ268" i="20"/>
  <c r="AK268" i="20" s="1"/>
  <c r="AJ58" i="20"/>
  <c r="AK58" i="20" s="1"/>
  <c r="AJ448" i="20"/>
  <c r="AK448" i="20" s="1"/>
  <c r="AJ260" i="20"/>
  <c r="AK260" i="20" s="1"/>
  <c r="AJ80" i="20"/>
  <c r="AK80" i="20" s="1"/>
  <c r="AJ370" i="20"/>
  <c r="AK370" i="20" s="1"/>
  <c r="AJ156" i="20"/>
  <c r="AK156" i="20" s="1"/>
  <c r="X467" i="7"/>
  <c r="AJ335" i="20"/>
  <c r="AK335" i="20" s="1"/>
  <c r="E168" i="20"/>
  <c r="H168" i="20" s="1"/>
  <c r="AQ491" i="7"/>
  <c r="F152" i="20" s="1"/>
  <c r="E385" i="20"/>
  <c r="H385" i="20" s="1"/>
  <c r="AQ386" i="7"/>
  <c r="AQ399" i="7"/>
  <c r="AR399" i="7" s="1"/>
  <c r="E398" i="20"/>
  <c r="H398" i="20" s="1"/>
  <c r="AQ434" i="7"/>
  <c r="AR434" i="7" s="1"/>
  <c r="E433" i="20"/>
  <c r="H433" i="20" s="1"/>
  <c r="G20" i="40"/>
  <c r="J20" i="40" s="1"/>
  <c r="AJ183" i="20"/>
  <c r="AK183" i="20" s="1"/>
  <c r="AJ116" i="20"/>
  <c r="AK116" i="20" s="1"/>
  <c r="E424" i="20"/>
  <c r="H424" i="20" s="1"/>
  <c r="AQ425" i="7"/>
  <c r="AQ509" i="7"/>
  <c r="E508" i="20"/>
  <c r="H508" i="20" s="1"/>
  <c r="AQ394" i="7"/>
  <c r="E393" i="20"/>
  <c r="H393" i="20" s="1"/>
  <c r="AQ520" i="7"/>
  <c r="E519" i="20"/>
  <c r="H519" i="20" s="1"/>
  <c r="AQ492" i="7"/>
  <c r="F135" i="20" s="1"/>
  <c r="E133" i="20"/>
  <c r="H133" i="20" s="1"/>
  <c r="AQ418" i="7"/>
  <c r="F162" i="20" s="1"/>
  <c r="E417" i="20"/>
  <c r="H417" i="20" s="1"/>
  <c r="AQ524" i="7"/>
  <c r="F22" i="20" s="1"/>
  <c r="AK440" i="7"/>
  <c r="AP440" i="7" s="1"/>
  <c r="E79" i="20" s="1"/>
  <c r="H79" i="20" s="1"/>
  <c r="AC2" i="40"/>
  <c r="AA464" i="20"/>
  <c r="AK456" i="7"/>
  <c r="AP456" i="7" s="1"/>
  <c r="E182" i="20" s="1"/>
  <c r="H182" i="20" s="1"/>
  <c r="AJ506" i="20"/>
  <c r="AK506" i="20" s="1"/>
  <c r="AK483" i="7"/>
  <c r="AP483" i="7" s="1"/>
  <c r="AK470" i="7"/>
  <c r="AP470" i="7" s="1"/>
  <c r="E146" i="20" s="1"/>
  <c r="H146" i="20" s="1"/>
  <c r="G11" i="40"/>
  <c r="J11" i="40" s="1"/>
  <c r="AJ320" i="20"/>
  <c r="AK320" i="20" s="1"/>
  <c r="R464" i="20"/>
  <c r="T2" i="40"/>
  <c r="W6" i="40"/>
  <c r="F10" i="20"/>
  <c r="AC430" i="20"/>
  <c r="G278" i="20"/>
  <c r="E27" i="20"/>
  <c r="H27" i="20" s="1"/>
  <c r="E2" i="20"/>
  <c r="H2" i="20" s="1"/>
  <c r="AJ98" i="20"/>
  <c r="AK98" i="20" s="1"/>
  <c r="F18" i="20"/>
  <c r="E22" i="20"/>
  <c r="H22" i="20" s="1"/>
  <c r="AJ483" i="20"/>
  <c r="AK483" i="20" s="1"/>
  <c r="AQ419" i="7"/>
  <c r="F123" i="20" s="1"/>
  <c r="E19" i="20"/>
  <c r="H19" i="20" s="1"/>
  <c r="AQ497" i="7"/>
  <c r="F20" i="20" s="1"/>
  <c r="W22" i="40"/>
  <c r="AL483" i="7"/>
  <c r="E78" i="20"/>
  <c r="H78" i="20" s="1"/>
  <c r="AA437" i="20"/>
  <c r="AA335" i="20"/>
  <c r="J457" i="20"/>
  <c r="J414" i="20"/>
  <c r="N485" i="20"/>
  <c r="N222" i="20"/>
  <c r="AI452" i="20"/>
  <c r="AI74" i="20"/>
  <c r="J470" i="20"/>
  <c r="J215" i="20"/>
  <c r="G240" i="20"/>
  <c r="AA470" i="20"/>
  <c r="AA215" i="20"/>
  <c r="N446" i="20"/>
  <c r="N208" i="20"/>
  <c r="P477" i="20"/>
  <c r="P178" i="20"/>
  <c r="R22" i="40"/>
  <c r="AI434" i="20"/>
  <c r="AI261" i="20"/>
  <c r="AA456" i="20"/>
  <c r="AA260" i="20"/>
  <c r="L438" i="20"/>
  <c r="L320" i="20"/>
  <c r="P432" i="20"/>
  <c r="N430" i="20"/>
  <c r="AJ540" i="20"/>
  <c r="AK540" i="20" s="1"/>
  <c r="G532" i="20"/>
  <c r="G14" i="20"/>
  <c r="AC477" i="20"/>
  <c r="AE22" i="40"/>
  <c r="AC178" i="20"/>
  <c r="J459" i="20"/>
  <c r="J105" i="20"/>
  <c r="R459" i="20"/>
  <c r="R105" i="20"/>
  <c r="AI450" i="20"/>
  <c r="AI124" i="20"/>
  <c r="R441" i="20"/>
  <c r="R156" i="20"/>
  <c r="R481" i="20"/>
  <c r="R183" i="20"/>
  <c r="N434" i="20"/>
  <c r="N261" i="20"/>
  <c r="R457" i="20"/>
  <c r="R414" i="20"/>
  <c r="L451" i="20"/>
  <c r="L148" i="20"/>
  <c r="N478" i="20"/>
  <c r="N272" i="20"/>
  <c r="L454" i="20"/>
  <c r="L60" i="20"/>
  <c r="L447" i="20"/>
  <c r="L117" i="20"/>
  <c r="AC452" i="20"/>
  <c r="AC74" i="20"/>
  <c r="P440" i="20"/>
  <c r="P205" i="20"/>
  <c r="R452" i="20"/>
  <c r="R74" i="20"/>
  <c r="N452" i="20"/>
  <c r="N74" i="20"/>
  <c r="AC456" i="20"/>
  <c r="AC260" i="20"/>
  <c r="N432" i="20"/>
  <c r="AI432" i="20"/>
  <c r="V432" i="20" s="1"/>
  <c r="N425" i="20"/>
  <c r="L430" i="20"/>
  <c r="AH15" i="40"/>
  <c r="AI15" i="40" s="1"/>
  <c r="AI446" i="20"/>
  <c r="AI208" i="20"/>
  <c r="AI470" i="20"/>
  <c r="AI215" i="20"/>
  <c r="V215" i="20" s="1"/>
  <c r="J477" i="20"/>
  <c r="J178" i="20"/>
  <c r="L22" i="40"/>
  <c r="R477" i="20"/>
  <c r="R178" i="20"/>
  <c r="T22" i="40"/>
  <c r="N474" i="20"/>
  <c r="N214" i="20"/>
  <c r="AI486" i="20"/>
  <c r="AI268" i="20"/>
  <c r="R471" i="20"/>
  <c r="R370" i="20"/>
  <c r="AI482" i="20"/>
  <c r="AI98" i="20"/>
  <c r="N470" i="20"/>
  <c r="N215" i="20"/>
  <c r="P449" i="20"/>
  <c r="P80" i="20"/>
  <c r="N486" i="20"/>
  <c r="N268" i="20"/>
  <c r="AA472" i="20"/>
  <c r="AA58" i="20"/>
  <c r="P446" i="20"/>
  <c r="P208" i="20"/>
  <c r="AI468" i="20"/>
  <c r="AI425" i="20"/>
  <c r="P437" i="20"/>
  <c r="P335" i="20"/>
  <c r="AI463" i="20"/>
  <c r="AI301" i="20"/>
  <c r="AA452" i="20"/>
  <c r="AA74" i="20"/>
  <c r="L405" i="20"/>
  <c r="P425" i="20"/>
  <c r="L432" i="20"/>
  <c r="AA430" i="20"/>
  <c r="J405" i="20"/>
  <c r="R432" i="20"/>
  <c r="AI430" i="20"/>
  <c r="V430" i="20" s="1"/>
  <c r="R435" i="20"/>
  <c r="R506" i="20"/>
  <c r="N459" i="20"/>
  <c r="N105" i="20"/>
  <c r="AI461" i="20"/>
  <c r="AI132" i="20"/>
  <c r="AG6" i="40"/>
  <c r="L457" i="20"/>
  <c r="L414" i="20"/>
  <c r="J446" i="20"/>
  <c r="J208" i="20"/>
  <c r="L481" i="20"/>
  <c r="L183" i="20"/>
  <c r="AC454" i="20"/>
  <c r="AC60" i="20"/>
  <c r="J447" i="20"/>
  <c r="J117" i="20"/>
  <c r="J451" i="20"/>
  <c r="J148" i="20"/>
  <c r="AI438" i="20"/>
  <c r="AI320" i="20"/>
  <c r="V320" i="20" s="1"/>
  <c r="R473" i="20"/>
  <c r="R137" i="20"/>
  <c r="J454" i="20"/>
  <c r="J60" i="20"/>
  <c r="J444" i="20"/>
  <c r="J174" i="20"/>
  <c r="P452" i="20"/>
  <c r="P74" i="20"/>
  <c r="G113" i="20"/>
  <c r="J435" i="20"/>
  <c r="J506" i="20"/>
  <c r="G75" i="20"/>
  <c r="R480" i="20"/>
  <c r="R239" i="20"/>
  <c r="J540" i="20"/>
  <c r="L15" i="40"/>
  <c r="AI392" i="20"/>
  <c r="V392" i="20" s="1"/>
  <c r="L467" i="20"/>
  <c r="L390" i="20"/>
  <c r="AI487" i="20"/>
  <c r="AI181" i="20"/>
  <c r="V181" i="20" s="1"/>
  <c r="AA449" i="20"/>
  <c r="AA80" i="20"/>
  <c r="AI447" i="20"/>
  <c r="AI117" i="20"/>
  <c r="P471" i="20"/>
  <c r="P370" i="20"/>
  <c r="AC457" i="20"/>
  <c r="AC414" i="20"/>
  <c r="AI473" i="20"/>
  <c r="AI137" i="20"/>
  <c r="R440" i="20"/>
  <c r="R205" i="20"/>
  <c r="AC459" i="20"/>
  <c r="AC105" i="20"/>
  <c r="L434" i="20"/>
  <c r="L261" i="20"/>
  <c r="L475" i="20"/>
  <c r="L316" i="20"/>
  <c r="P451" i="20"/>
  <c r="P148" i="20"/>
  <c r="AC478" i="20"/>
  <c r="AC272" i="20"/>
  <c r="E372" i="20"/>
  <c r="H372" i="20" s="1"/>
  <c r="AI485" i="20"/>
  <c r="AI222" i="20"/>
  <c r="N466" i="20"/>
  <c r="N531" i="20"/>
  <c r="AI469" i="20"/>
  <c r="AI234" i="20"/>
  <c r="V234" i="20" s="1"/>
  <c r="P540" i="20"/>
  <c r="R15" i="40"/>
  <c r="L486" i="20"/>
  <c r="L268" i="20"/>
  <c r="R447" i="20"/>
  <c r="R117" i="20"/>
  <c r="N477" i="20"/>
  <c r="N178" i="20"/>
  <c r="P22" i="40"/>
  <c r="J434" i="20"/>
  <c r="J261" i="20"/>
  <c r="J458" i="20"/>
  <c r="J476" i="20"/>
  <c r="N405" i="20"/>
  <c r="P435" i="20"/>
  <c r="P506" i="20"/>
  <c r="J485" i="20"/>
  <c r="J222" i="20"/>
  <c r="AI440" i="20"/>
  <c r="AI205" i="20"/>
  <c r="J471" i="20"/>
  <c r="J370" i="20"/>
  <c r="N457" i="20"/>
  <c r="N414" i="20"/>
  <c r="R472" i="20"/>
  <c r="R58" i="20"/>
  <c r="P478" i="20"/>
  <c r="P272" i="20"/>
  <c r="J450" i="20"/>
  <c r="J124" i="20"/>
  <c r="L471" i="20"/>
  <c r="L370" i="20"/>
  <c r="AC442" i="20"/>
  <c r="AC53" i="20"/>
  <c r="G147" i="20"/>
  <c r="N481" i="20"/>
  <c r="N183" i="20"/>
  <c r="AC447" i="20"/>
  <c r="AC117" i="20"/>
  <c r="V117" i="20" s="1"/>
  <c r="AA454" i="20"/>
  <c r="AA60" i="20"/>
  <c r="AC450" i="20"/>
  <c r="AC124" i="20"/>
  <c r="R485" i="20"/>
  <c r="R222" i="20"/>
  <c r="N437" i="20"/>
  <c r="N335" i="20"/>
  <c r="R460" i="20"/>
  <c r="R448" i="20"/>
  <c r="J425" i="20"/>
  <c r="P430" i="20"/>
  <c r="AJ535" i="20"/>
  <c r="AK535" i="20" s="1"/>
  <c r="AA405" i="20"/>
  <c r="AA474" i="20"/>
  <c r="AA214" i="20"/>
  <c r="AI481" i="20"/>
  <c r="AI183" i="20"/>
  <c r="V183" i="20" s="1"/>
  <c r="P434" i="20"/>
  <c r="P261" i="20"/>
  <c r="AC540" i="20"/>
  <c r="AE15" i="40"/>
  <c r="N440" i="20"/>
  <c r="N205" i="20"/>
  <c r="J478" i="20"/>
  <c r="J272" i="20"/>
  <c r="N462" i="20"/>
  <c r="N535" i="20"/>
  <c r="P11" i="40"/>
  <c r="AC474" i="20"/>
  <c r="AC214" i="20"/>
  <c r="AC446" i="20"/>
  <c r="AC208" i="20"/>
  <c r="AA482" i="20"/>
  <c r="V482" i="20" s="1"/>
  <c r="AA98" i="20"/>
  <c r="AI436" i="20"/>
  <c r="AI405" i="20"/>
  <c r="V405" i="20" s="1"/>
  <c r="P441" i="20"/>
  <c r="P156" i="20"/>
  <c r="N451" i="20"/>
  <c r="N148" i="20"/>
  <c r="AC461" i="20"/>
  <c r="AC132" i="20"/>
  <c r="V132" i="20" s="1"/>
  <c r="AE6" i="40"/>
  <c r="AA486" i="20"/>
  <c r="AA268" i="20"/>
  <c r="V268" i="20" s="1"/>
  <c r="AI467" i="20"/>
  <c r="AI390" i="20"/>
  <c r="V390" i="20" s="1"/>
  <c r="N480" i="20"/>
  <c r="N239" i="20"/>
  <c r="AI454" i="20"/>
  <c r="AI60" i="20"/>
  <c r="R458" i="20"/>
  <c r="R476" i="20"/>
  <c r="P392" i="20"/>
  <c r="AJ132" i="20"/>
  <c r="AK132" i="20" s="1"/>
  <c r="R437" i="20"/>
  <c r="R335" i="20"/>
  <c r="AI540" i="20"/>
  <c r="V540" i="20" s="1"/>
  <c r="AG15" i="40"/>
  <c r="X15" i="40" s="1"/>
  <c r="AA440" i="20"/>
  <c r="AA205" i="20"/>
  <c r="R454" i="20"/>
  <c r="R60" i="20"/>
  <c r="AI442" i="20"/>
  <c r="AI53" i="20"/>
  <c r="P475" i="20"/>
  <c r="P316" i="20"/>
  <c r="AI465" i="20"/>
  <c r="AI176" i="20"/>
  <c r="P459" i="20"/>
  <c r="P105" i="20"/>
  <c r="L449" i="20"/>
  <c r="L80" i="20"/>
  <c r="N463" i="20"/>
  <c r="N301" i="20"/>
  <c r="AI435" i="20"/>
  <c r="AI506" i="20"/>
  <c r="V506" i="20" s="1"/>
  <c r="L445" i="20"/>
  <c r="L116" i="20"/>
  <c r="N456" i="20"/>
  <c r="N260" i="20"/>
  <c r="P481" i="20"/>
  <c r="P183" i="20"/>
  <c r="L442" i="20"/>
  <c r="L53" i="20"/>
  <c r="AA414" i="20"/>
  <c r="R425" i="20"/>
  <c r="AH6" i="40"/>
  <c r="AI6" i="40" s="1"/>
  <c r="R405" i="20"/>
  <c r="AC432" i="20"/>
  <c r="J432" i="20"/>
  <c r="N475" i="20"/>
  <c r="N316" i="20"/>
  <c r="AA459" i="20"/>
  <c r="AA105" i="20"/>
  <c r="V105" i="20" s="1"/>
  <c r="R456" i="20"/>
  <c r="R260" i="20"/>
  <c r="N472" i="20"/>
  <c r="N58" i="20"/>
  <c r="P466" i="20"/>
  <c r="P531" i="20"/>
  <c r="P480" i="20"/>
  <c r="P239" i="20"/>
  <c r="L441" i="20"/>
  <c r="L156" i="20"/>
  <c r="AC445" i="20"/>
  <c r="AC116" i="20"/>
  <c r="AA434" i="20"/>
  <c r="AA261" i="20"/>
  <c r="V261" i="20" s="1"/>
  <c r="AA441" i="20"/>
  <c r="AA156" i="20"/>
  <c r="L474" i="20"/>
  <c r="L214" i="20"/>
  <c r="AI477" i="20"/>
  <c r="AI178" i="20"/>
  <c r="AG22" i="40"/>
  <c r="AI480" i="20"/>
  <c r="AI239" i="20"/>
  <c r="L461" i="20"/>
  <c r="L132" i="20"/>
  <c r="N6" i="40"/>
  <c r="L435" i="20"/>
  <c r="L506" i="20"/>
  <c r="J442" i="20"/>
  <c r="J53" i="20"/>
  <c r="J480" i="20"/>
  <c r="J239" i="20"/>
  <c r="P456" i="20"/>
  <c r="P260" i="20"/>
  <c r="L473" i="20"/>
  <c r="L137" i="20"/>
  <c r="AA442" i="20"/>
  <c r="V442" i="20" s="1"/>
  <c r="AA53" i="20"/>
  <c r="AI474" i="20"/>
  <c r="AI214" i="20"/>
  <c r="AI443" i="20"/>
  <c r="AI149" i="20"/>
  <c r="AI449" i="20"/>
  <c r="AI80" i="20"/>
  <c r="N458" i="20"/>
  <c r="N476" i="20"/>
  <c r="AA432" i="20"/>
  <c r="AI382" i="20"/>
  <c r="P405" i="20"/>
  <c r="AA478" i="20"/>
  <c r="AA272" i="20"/>
  <c r="AC475" i="20"/>
  <c r="AC316" i="20"/>
  <c r="AA481" i="20"/>
  <c r="AA183" i="20"/>
  <c r="R474" i="20"/>
  <c r="R214" i="20"/>
  <c r="J461" i="20"/>
  <c r="J132" i="20"/>
  <c r="L6" i="40"/>
  <c r="AA461" i="20"/>
  <c r="AA132" i="20"/>
  <c r="AC6" i="40"/>
  <c r="N454" i="20"/>
  <c r="N60" i="20"/>
  <c r="AI437" i="20"/>
  <c r="AI335" i="20"/>
  <c r="V335" i="20" s="1"/>
  <c r="J445" i="20"/>
  <c r="J116" i="20"/>
  <c r="AI472" i="20"/>
  <c r="AI58" i="20"/>
  <c r="J437" i="20"/>
  <c r="J335" i="20"/>
  <c r="R445" i="20"/>
  <c r="R116" i="20"/>
  <c r="AA480" i="20"/>
  <c r="AA239" i="20"/>
  <c r="P472" i="20"/>
  <c r="P58" i="20"/>
  <c r="AI484" i="20"/>
  <c r="AI362" i="20"/>
  <c r="V362" i="20" s="1"/>
  <c r="P485" i="20"/>
  <c r="P222" i="20"/>
  <c r="P457" i="20"/>
  <c r="P414" i="20"/>
  <c r="AI414" i="20"/>
  <c r="V414" i="20" s="1"/>
  <c r="AC405" i="20"/>
  <c r="P448" i="20"/>
  <c r="P100" i="20"/>
  <c r="AA475" i="20"/>
  <c r="AA316" i="20"/>
  <c r="R451" i="20"/>
  <c r="R148" i="20"/>
  <c r="L437" i="20"/>
  <c r="L335" i="20"/>
  <c r="R434" i="20"/>
  <c r="R261" i="20"/>
  <c r="R449" i="20"/>
  <c r="R80" i="20"/>
  <c r="AC451" i="20"/>
  <c r="AC148" i="20"/>
  <c r="V148" i="20" s="1"/>
  <c r="N447" i="20"/>
  <c r="N117" i="20"/>
  <c r="R475" i="20"/>
  <c r="R316" i="20"/>
  <c r="AA465" i="20"/>
  <c r="AA176" i="20"/>
  <c r="AA450" i="20"/>
  <c r="AA124" i="20"/>
  <c r="J449" i="20"/>
  <c r="J80" i="20"/>
  <c r="L446" i="20"/>
  <c r="L208" i="20"/>
  <c r="N442" i="20"/>
  <c r="N53" i="20"/>
  <c r="AC449" i="20"/>
  <c r="AC80" i="20"/>
  <c r="L440" i="20"/>
  <c r="L205" i="20"/>
  <c r="P486" i="20"/>
  <c r="P268" i="20"/>
  <c r="AA447" i="20"/>
  <c r="AA117" i="20"/>
  <c r="AA477" i="20"/>
  <c r="AC22" i="40"/>
  <c r="AA178" i="20"/>
  <c r="AC435" i="20"/>
  <c r="AC506" i="20"/>
  <c r="AA473" i="20"/>
  <c r="AA137" i="20"/>
  <c r="AC486" i="20"/>
  <c r="AC268" i="20"/>
  <c r="L459" i="20"/>
  <c r="L105" i="20"/>
  <c r="AI448" i="20"/>
  <c r="V448" i="20" s="1"/>
  <c r="AI100" i="20"/>
  <c r="V100" i="20" s="1"/>
  <c r="AC480" i="20"/>
  <c r="AC239" i="20"/>
  <c r="L484" i="20"/>
  <c r="L362" i="20"/>
  <c r="G230" i="20"/>
  <c r="G82" i="20"/>
  <c r="R466" i="20"/>
  <c r="R531" i="20"/>
  <c r="AI479" i="20"/>
  <c r="AI73" i="20"/>
  <c r="R461" i="20"/>
  <c r="R132" i="20"/>
  <c r="T6" i="40"/>
  <c r="N473" i="20"/>
  <c r="N137" i="20"/>
  <c r="R450" i="20"/>
  <c r="R124" i="20"/>
  <c r="J472" i="20"/>
  <c r="J58" i="20"/>
  <c r="L452" i="20"/>
  <c r="L74" i="20"/>
  <c r="AC482" i="20"/>
  <c r="AC98" i="20"/>
  <c r="N15" i="40"/>
  <c r="L540" i="20"/>
  <c r="L425" i="20"/>
  <c r="AI466" i="20"/>
  <c r="AI531" i="20"/>
  <c r="R463" i="20"/>
  <c r="R301" i="20"/>
  <c r="AI441" i="20"/>
  <c r="AI156" i="20"/>
  <c r="V156" i="20" s="1"/>
  <c r="AA485" i="20"/>
  <c r="AA222" i="20"/>
  <c r="L456" i="20"/>
  <c r="L260" i="20"/>
  <c r="J440" i="20"/>
  <c r="J205" i="20"/>
  <c r="J475" i="20"/>
  <c r="J316" i="20"/>
  <c r="R446" i="20"/>
  <c r="R208" i="20"/>
  <c r="AI455" i="20"/>
  <c r="AI151" i="20"/>
  <c r="V151" i="20" s="1"/>
  <c r="P461" i="20"/>
  <c r="P132" i="20"/>
  <c r="R6" i="40"/>
  <c r="AA446" i="20"/>
  <c r="AA208" i="20"/>
  <c r="V208" i="20" s="1"/>
  <c r="AI439" i="20"/>
  <c r="AI78" i="20"/>
  <c r="V78" i="20" s="1"/>
  <c r="AC440" i="20"/>
  <c r="AC205" i="20"/>
  <c r="J441" i="20"/>
  <c r="J156" i="20"/>
  <c r="N445" i="20"/>
  <c r="N116" i="20"/>
  <c r="P470" i="20"/>
  <c r="P215" i="20"/>
  <c r="AC466" i="20"/>
  <c r="AC531" i="20"/>
  <c r="L478" i="20"/>
  <c r="L272" i="20"/>
  <c r="AC441" i="20"/>
  <c r="AC156" i="20"/>
  <c r="AI475" i="20"/>
  <c r="AI316" i="20"/>
  <c r="V316" i="20" s="1"/>
  <c r="R444" i="20"/>
  <c r="R174" i="20"/>
  <c r="R430" i="20"/>
  <c r="J430" i="20"/>
  <c r="AA463" i="20"/>
  <c r="AA301" i="20"/>
  <c r="V301" i="20" s="1"/>
  <c r="J466" i="20"/>
  <c r="J531" i="20"/>
  <c r="J463" i="20"/>
  <c r="J301" i="20"/>
  <c r="AC437" i="20"/>
  <c r="AC335" i="20"/>
  <c r="N471" i="20"/>
  <c r="N370" i="20"/>
  <c r="AA466" i="20"/>
  <c r="AA531" i="20"/>
  <c r="R442" i="20"/>
  <c r="R53" i="20"/>
  <c r="P454" i="20"/>
  <c r="P60" i="20"/>
  <c r="AC473" i="20"/>
  <c r="AC137" i="20"/>
  <c r="L463" i="20"/>
  <c r="L301" i="20"/>
  <c r="J486" i="20"/>
  <c r="J268" i="20"/>
  <c r="N450" i="20"/>
  <c r="N124" i="20"/>
  <c r="AC481" i="20"/>
  <c r="AC183" i="20"/>
  <c r="P473" i="20"/>
  <c r="P137" i="20"/>
  <c r="L450" i="20"/>
  <c r="L124" i="20"/>
  <c r="P482" i="20"/>
  <c r="P98" i="20"/>
  <c r="N435" i="20"/>
  <c r="N506" i="20"/>
  <c r="AI459" i="20"/>
  <c r="AI105" i="20"/>
  <c r="P447" i="20"/>
  <c r="P117" i="20"/>
  <c r="G90" i="20"/>
  <c r="AH22" i="40"/>
  <c r="AI22" i="40" s="1"/>
  <c r="AC425" i="20"/>
  <c r="G108" i="20"/>
  <c r="AC434" i="20"/>
  <c r="AC261" i="20"/>
  <c r="AI451" i="20"/>
  <c r="AI148" i="20"/>
  <c r="P474" i="20"/>
  <c r="P214" i="20"/>
  <c r="AC463" i="20"/>
  <c r="V463" i="20" s="1"/>
  <c r="AC301" i="20"/>
  <c r="L485" i="20"/>
  <c r="L222" i="20"/>
  <c r="AA451" i="20"/>
  <c r="AA148" i="20"/>
  <c r="J474" i="20"/>
  <c r="J214" i="20"/>
  <c r="P463" i="20"/>
  <c r="P301" i="20"/>
  <c r="R470" i="20"/>
  <c r="R215" i="20"/>
  <c r="N441" i="20"/>
  <c r="N156" i="20"/>
  <c r="G283" i="20"/>
  <c r="P450" i="20"/>
  <c r="P124" i="20"/>
  <c r="J456" i="20"/>
  <c r="J260" i="20"/>
  <c r="AI490" i="20"/>
  <c r="AI168" i="20"/>
  <c r="V168" i="20" s="1"/>
  <c r="R482" i="20"/>
  <c r="R98" i="20"/>
  <c r="AA458" i="20"/>
  <c r="AA476" i="20"/>
  <c r="AI444" i="20"/>
  <c r="AI174" i="20"/>
  <c r="V174" i="20" s="1"/>
  <c r="J473" i="20"/>
  <c r="J137" i="20"/>
  <c r="AI478" i="20"/>
  <c r="AI272" i="20"/>
  <c r="V272" i="20" s="1"/>
  <c r="L458" i="20"/>
  <c r="L476" i="20"/>
  <c r="AC472" i="20"/>
  <c r="AC58" i="20"/>
  <c r="AJ178" i="20"/>
  <c r="AK178" i="20" s="1"/>
  <c r="L392" i="20"/>
  <c r="AA425" i="20"/>
  <c r="V425" i="20" s="1"/>
  <c r="G18" i="20"/>
  <c r="H13" i="40"/>
  <c r="F17" i="20"/>
  <c r="AC471" i="20"/>
  <c r="AC370" i="20"/>
  <c r="L472" i="20"/>
  <c r="L58" i="20"/>
  <c r="L490" i="20"/>
  <c r="L168" i="20"/>
  <c r="L444" i="20"/>
  <c r="L174" i="20"/>
  <c r="L480" i="20"/>
  <c r="L239" i="20"/>
  <c r="AA471" i="20"/>
  <c r="AA370" i="20"/>
  <c r="AC470" i="20"/>
  <c r="AC215" i="20"/>
  <c r="N449" i="20"/>
  <c r="N80" i="20"/>
  <c r="J481" i="20"/>
  <c r="J183" i="20"/>
  <c r="R478" i="20"/>
  <c r="R272" i="20"/>
  <c r="R486" i="20"/>
  <c r="R268" i="20"/>
  <c r="L466" i="20"/>
  <c r="L531" i="20"/>
  <c r="J452" i="20"/>
  <c r="J74" i="20"/>
  <c r="AI456" i="20"/>
  <c r="AI260" i="20"/>
  <c r="P445" i="20"/>
  <c r="P116" i="20"/>
  <c r="P442" i="20"/>
  <c r="P53" i="20"/>
  <c r="L470" i="20"/>
  <c r="L215" i="20"/>
  <c r="AA445" i="20"/>
  <c r="AA116" i="20"/>
  <c r="V116" i="20" s="1"/>
  <c r="N461" i="20"/>
  <c r="N132" i="20"/>
  <c r="P6" i="40"/>
  <c r="AI471" i="20"/>
  <c r="AI370" i="20"/>
  <c r="AC485" i="20"/>
  <c r="AC222" i="20"/>
  <c r="L477" i="20"/>
  <c r="L178" i="20"/>
  <c r="N22" i="40"/>
  <c r="N482" i="20"/>
  <c r="N98" i="20"/>
  <c r="N540" i="20"/>
  <c r="P15" i="40"/>
  <c r="G190" i="20"/>
  <c r="L464" i="20"/>
  <c r="N2" i="40"/>
  <c r="J464" i="20"/>
  <c r="L2" i="40"/>
  <c r="AJ485" i="20"/>
  <c r="AK485" i="20" s="1"/>
  <c r="AJ471" i="20"/>
  <c r="AK471" i="20" s="1"/>
  <c r="AJ465" i="20"/>
  <c r="AK465" i="20" s="1"/>
  <c r="AQ95" i="7"/>
  <c r="E94" i="20"/>
  <c r="H94" i="20" s="1"/>
  <c r="AJ484" i="20"/>
  <c r="AK484" i="20" s="1"/>
  <c r="AJ452" i="20"/>
  <c r="AK452" i="20" s="1"/>
  <c r="N464" i="20"/>
  <c r="P2" i="40"/>
  <c r="W2" i="40"/>
  <c r="AJ446" i="20"/>
  <c r="AK446" i="20" s="1"/>
  <c r="AJ450" i="20"/>
  <c r="AK450" i="20" s="1"/>
  <c r="AP486" i="7"/>
  <c r="E291" i="20" s="1"/>
  <c r="H291" i="20" s="1"/>
  <c r="AL486" i="7"/>
  <c r="AJ457" i="20"/>
  <c r="AK457" i="20" s="1"/>
  <c r="F338" i="20"/>
  <c r="AR339" i="7"/>
  <c r="AI483" i="20"/>
  <c r="AG25" i="40"/>
  <c r="E384" i="20"/>
  <c r="H384" i="20" s="1"/>
  <c r="AQ385" i="7"/>
  <c r="F359" i="20" s="1"/>
  <c r="F294" i="20"/>
  <c r="AR295" i="7"/>
  <c r="G294" i="20" s="1"/>
  <c r="F288" i="20"/>
  <c r="AR289" i="7"/>
  <c r="AJ489" i="20"/>
  <c r="AK489" i="20" s="1"/>
  <c r="AR367" i="7"/>
  <c r="G247" i="20" s="1"/>
  <c r="AL469" i="7"/>
  <c r="AP469" i="7"/>
  <c r="E9" i="20" s="1"/>
  <c r="H9" i="20" s="1"/>
  <c r="AR351" i="7"/>
  <c r="F350" i="20"/>
  <c r="AR333" i="7"/>
  <c r="F328" i="20"/>
  <c r="AR329" i="7"/>
  <c r="AR304" i="7"/>
  <c r="AR318" i="7"/>
  <c r="F317" i="20"/>
  <c r="AR366" i="7"/>
  <c r="AJ453" i="20"/>
  <c r="AK453" i="20" s="1"/>
  <c r="AP452" i="7"/>
  <c r="AL452" i="7"/>
  <c r="AP439" i="7"/>
  <c r="AL439" i="7"/>
  <c r="AP445" i="7"/>
  <c r="E170" i="20" s="1"/>
  <c r="H170" i="20" s="1"/>
  <c r="AL445" i="7"/>
  <c r="AJ460" i="20"/>
  <c r="AK460" i="20" s="1"/>
  <c r="AJ468" i="20"/>
  <c r="AK468" i="20" s="1"/>
  <c r="F290" i="20"/>
  <c r="AR291" i="7"/>
  <c r="G371" i="20" s="1"/>
  <c r="AJ435" i="20"/>
  <c r="AK435" i="20" s="1"/>
  <c r="AR298" i="7"/>
  <c r="AJ473" i="20"/>
  <c r="AK473" i="20" s="1"/>
  <c r="F346" i="20"/>
  <c r="AR347" i="7"/>
  <c r="G344" i="20" s="1"/>
  <c r="W25" i="40"/>
  <c r="AH25" i="40"/>
  <c r="AI25" i="40" s="1"/>
  <c r="AR364" i="7"/>
  <c r="AP479" i="7"/>
  <c r="AL479" i="7"/>
  <c r="AP490" i="7"/>
  <c r="AL490" i="7"/>
  <c r="AJ451" i="20"/>
  <c r="AK451" i="20" s="1"/>
  <c r="F360" i="20"/>
  <c r="AR361" i="7"/>
  <c r="AR360" i="7"/>
  <c r="AQ382" i="7"/>
  <c r="E381" i="20"/>
  <c r="H381" i="20" s="1"/>
  <c r="AP457" i="7"/>
  <c r="E332" i="20" s="1"/>
  <c r="H332" i="20" s="1"/>
  <c r="AL457" i="7"/>
  <c r="AP436" i="7"/>
  <c r="E25" i="20" s="1"/>
  <c r="H25" i="20" s="1"/>
  <c r="AL436" i="7"/>
  <c r="AP472" i="7"/>
  <c r="E186" i="20" s="1"/>
  <c r="H186" i="20" s="1"/>
  <c r="AL472" i="7"/>
  <c r="AI464" i="20"/>
  <c r="AG2" i="40"/>
  <c r="AC464" i="20"/>
  <c r="AE2" i="40"/>
  <c r="AR327" i="7"/>
  <c r="AR335" i="7"/>
  <c r="F334" i="20"/>
  <c r="AR320" i="7"/>
  <c r="AR301" i="7"/>
  <c r="F300" i="20"/>
  <c r="AJ488" i="20"/>
  <c r="AK488" i="20" s="1"/>
  <c r="AJ456" i="20"/>
  <c r="AK456" i="20" s="1"/>
  <c r="AP485" i="7"/>
  <c r="E353" i="20" s="1"/>
  <c r="H353" i="20" s="1"/>
  <c r="AL485" i="7"/>
  <c r="AQ395" i="7"/>
  <c r="E376" i="20"/>
  <c r="H376" i="20" s="1"/>
  <c r="AQ377" i="7"/>
  <c r="AR316" i="7"/>
  <c r="F315" i="20"/>
  <c r="AR373" i="7"/>
  <c r="F372" i="20"/>
  <c r="AJ447" i="20"/>
  <c r="AK447" i="20" s="1"/>
  <c r="AJ438" i="20"/>
  <c r="AK438" i="20" s="1"/>
  <c r="AP455" i="7"/>
  <c r="E60" i="20" s="1"/>
  <c r="H60" i="20" s="1"/>
  <c r="AL455" i="7"/>
  <c r="AQ398" i="7"/>
  <c r="E397" i="20"/>
  <c r="H397" i="20" s="1"/>
  <c r="AQ392" i="7"/>
  <c r="AR302" i="7"/>
  <c r="AP466" i="7"/>
  <c r="E225" i="20" s="1"/>
  <c r="H225" i="20" s="1"/>
  <c r="AL466" i="7"/>
  <c r="AP462" i="7"/>
  <c r="AL462" i="7"/>
  <c r="AR341" i="7"/>
  <c r="AR356" i="7"/>
  <c r="F355" i="20"/>
  <c r="AJ449" i="20"/>
  <c r="AK449" i="20" s="1"/>
  <c r="AP448" i="7"/>
  <c r="E394" i="20" s="1"/>
  <c r="H394" i="20" s="1"/>
  <c r="AL448" i="7"/>
  <c r="AR336" i="7"/>
  <c r="G76" i="20" s="1"/>
  <c r="AJ469" i="20"/>
  <c r="AK469" i="20" s="1"/>
  <c r="AR354" i="7"/>
  <c r="AJ444" i="20"/>
  <c r="AK444" i="20" s="1"/>
  <c r="P464" i="20"/>
  <c r="R2" i="40"/>
  <c r="AP489" i="7"/>
  <c r="E504" i="20" s="1"/>
  <c r="H504" i="20" s="1"/>
  <c r="AL489" i="7"/>
  <c r="AR314" i="7"/>
  <c r="G307" i="20" s="1"/>
  <c r="AP435" i="7"/>
  <c r="AL435" i="7"/>
  <c r="AP437" i="7"/>
  <c r="E536" i="20" s="1"/>
  <c r="H536" i="20" s="1"/>
  <c r="AL437" i="7"/>
  <c r="AP441" i="7"/>
  <c r="AL441" i="7"/>
  <c r="AP451" i="7"/>
  <c r="E306" i="20" s="1"/>
  <c r="H306" i="20" s="1"/>
  <c r="AL451" i="7"/>
  <c r="AR411" i="7"/>
  <c r="F410" i="20"/>
  <c r="AJ454" i="20"/>
  <c r="AK454" i="20" s="1"/>
  <c r="AJ442" i="20"/>
  <c r="AK442" i="20" s="1"/>
  <c r="AH2" i="40"/>
  <c r="AI2" i="40" s="1"/>
  <c r="F339" i="20"/>
  <c r="AR340" i="7"/>
  <c r="AQ380" i="7"/>
  <c r="F69" i="20" s="1"/>
  <c r="F327" i="20"/>
  <c r="AR328" i="7"/>
  <c r="AR303" i="7"/>
  <c r="AJ436" i="20"/>
  <c r="AK436" i="20" s="1"/>
  <c r="AQ379" i="7"/>
  <c r="F38" i="20" s="1"/>
  <c r="E378" i="20"/>
  <c r="H378" i="20" s="1"/>
  <c r="AJ440" i="20"/>
  <c r="AK440" i="20" s="1"/>
  <c r="AQ383" i="7"/>
  <c r="AP477" i="7"/>
  <c r="E218" i="20" s="1"/>
  <c r="H218" i="20" s="1"/>
  <c r="AL477" i="7"/>
  <c r="AQ393" i="7"/>
  <c r="F155" i="20" s="1"/>
  <c r="AJ439" i="20"/>
  <c r="AK439" i="20" s="1"/>
  <c r="AJ461" i="20"/>
  <c r="AK461" i="20" s="1"/>
  <c r="AL480" i="7"/>
  <c r="AP480" i="7"/>
  <c r="AP450" i="7"/>
  <c r="AL450" i="7"/>
  <c r="G252" i="20"/>
  <c r="I24" i="40"/>
  <c r="AP481" i="7"/>
  <c r="AL481" i="7"/>
  <c r="AR296" i="7"/>
  <c r="AQ384" i="7"/>
  <c r="F191" i="20" s="1"/>
  <c r="E383" i="20"/>
  <c r="H383" i="20" s="1"/>
  <c r="AJ434" i="20"/>
  <c r="AK434" i="20" s="1"/>
  <c r="E415" i="20"/>
  <c r="H415" i="20" s="1"/>
  <c r="AQ416" i="7"/>
  <c r="AP475" i="7"/>
  <c r="E313" i="20" s="1"/>
  <c r="H313" i="20" s="1"/>
  <c r="AL475" i="7"/>
  <c r="AJ476" i="20"/>
  <c r="AK476" i="20" s="1"/>
  <c r="AJ455" i="20"/>
  <c r="AK455" i="20" s="1"/>
  <c r="AR358" i="7"/>
  <c r="G357" i="20" s="1"/>
  <c r="F357" i="20"/>
  <c r="AR321" i="7"/>
  <c r="AJ479" i="20"/>
  <c r="AK479" i="20" s="1"/>
  <c r="AR312" i="7"/>
  <c r="G101" i="20" s="1"/>
  <c r="F311" i="20"/>
  <c r="AR352" i="7"/>
  <c r="F351" i="20"/>
  <c r="AP438" i="7"/>
  <c r="AL438" i="7"/>
  <c r="AP465" i="7"/>
  <c r="E6" i="20" s="1"/>
  <c r="H6" i="20" s="1"/>
  <c r="AL465" i="7"/>
  <c r="F336" i="20"/>
  <c r="AR337" i="7"/>
  <c r="G211" i="20" s="1"/>
  <c r="AQ407" i="7"/>
  <c r="F365" i="20" s="1"/>
  <c r="AQ415" i="7"/>
  <c r="AP460" i="7"/>
  <c r="AL460" i="7"/>
  <c r="AR315" i="7"/>
  <c r="AQ403" i="7"/>
  <c r="E402" i="20"/>
  <c r="H402" i="20" s="1"/>
  <c r="AP464" i="7"/>
  <c r="AL464" i="7"/>
  <c r="AQ388" i="7"/>
  <c r="E387" i="20"/>
  <c r="H387" i="20" s="1"/>
  <c r="AQ408" i="7"/>
  <c r="AP442" i="7"/>
  <c r="AL442" i="7"/>
  <c r="AJ480" i="20"/>
  <c r="AK480" i="20" s="1"/>
  <c r="AJ437" i="20"/>
  <c r="AK437" i="20" s="1"/>
  <c r="AJ464" i="20"/>
  <c r="AK464" i="20" s="1"/>
  <c r="AQ420" i="7"/>
  <c r="E419" i="20"/>
  <c r="H419" i="20" s="1"/>
  <c r="AL444" i="7"/>
  <c r="AP444" i="7"/>
  <c r="E296" i="20" s="1"/>
  <c r="H296" i="20" s="1"/>
  <c r="E396" i="20"/>
  <c r="H396" i="20" s="1"/>
  <c r="AQ397" i="7"/>
  <c r="F189" i="20" s="1"/>
  <c r="AJ466" i="20"/>
  <c r="AK466" i="20" s="1"/>
  <c r="AR311" i="7"/>
  <c r="AJ474" i="20"/>
  <c r="AK474" i="20" s="1"/>
  <c r="F312" i="20"/>
  <c r="AR313" i="7"/>
  <c r="AP453" i="7"/>
  <c r="AL453" i="7"/>
  <c r="AP487" i="7"/>
  <c r="E267" i="20" s="1"/>
  <c r="H267" i="20" s="1"/>
  <c r="AL487" i="7"/>
  <c r="AQ433" i="7"/>
  <c r="F219" i="20" s="1"/>
  <c r="AP443" i="7"/>
  <c r="E418" i="20" s="1"/>
  <c r="H418" i="20" s="1"/>
  <c r="AL443" i="7"/>
  <c r="AP473" i="7"/>
  <c r="E49" i="20" s="1"/>
  <c r="H49" i="20" s="1"/>
  <c r="AL473" i="7"/>
  <c r="AP449" i="7"/>
  <c r="E131" i="20" s="1"/>
  <c r="H131" i="20" s="1"/>
  <c r="AL449" i="7"/>
  <c r="AR290" i="7"/>
  <c r="AJ475" i="20"/>
  <c r="AK475" i="20" s="1"/>
  <c r="AQ417" i="7"/>
  <c r="E416" i="20"/>
  <c r="H416" i="20" s="1"/>
  <c r="AJ441" i="20"/>
  <c r="AK441" i="20" s="1"/>
  <c r="AJ486" i="20"/>
  <c r="AK486" i="20" s="1"/>
  <c r="AJ458" i="20"/>
  <c r="AK458" i="20" s="1"/>
  <c r="AL446" i="7"/>
  <c r="AP446" i="7"/>
  <c r="E407" i="20" s="1"/>
  <c r="H407" i="20" s="1"/>
  <c r="AJ482" i="20"/>
  <c r="AK482" i="20" s="1"/>
  <c r="AR310" i="7"/>
  <c r="G309" i="20" s="1"/>
  <c r="F309" i="20"/>
  <c r="AJ467" i="20"/>
  <c r="AK467" i="20" s="1"/>
  <c r="AJ459" i="20"/>
  <c r="AK459" i="20" s="1"/>
  <c r="AP476" i="7"/>
  <c r="E50" i="20" s="1"/>
  <c r="H50" i="20" s="1"/>
  <c r="AL476" i="7"/>
  <c r="AQ413" i="7"/>
  <c r="F258" i="20" s="1"/>
  <c r="E412" i="20"/>
  <c r="H412" i="20" s="1"/>
  <c r="AQ422" i="7"/>
  <c r="F333" i="20" s="1"/>
  <c r="E421" i="20"/>
  <c r="H421" i="20" s="1"/>
  <c r="AR326" i="7"/>
  <c r="F325" i="20"/>
  <c r="AQ390" i="7"/>
  <c r="F348" i="20" s="1"/>
  <c r="E389" i="20"/>
  <c r="H389" i="20" s="1"/>
  <c r="AR363" i="7"/>
  <c r="AR376" i="7"/>
  <c r="F375" i="20"/>
  <c r="AQ378" i="7"/>
  <c r="F12" i="20" s="1"/>
  <c r="AR355" i="7"/>
  <c r="G354" i="20" s="1"/>
  <c r="F354" i="20"/>
  <c r="AQ430" i="7"/>
  <c r="E429" i="20"/>
  <c r="H429" i="20" s="1"/>
  <c r="AR342" i="7"/>
  <c r="F341" i="20"/>
  <c r="AQ396" i="7"/>
  <c r="F89" i="20" s="1"/>
  <c r="E395" i="20"/>
  <c r="H395" i="20" s="1"/>
  <c r="AJ443" i="20"/>
  <c r="AK443" i="20" s="1"/>
  <c r="AP458" i="7"/>
  <c r="E535" i="20" s="1"/>
  <c r="H535" i="20" s="1"/>
  <c r="AL458" i="7"/>
  <c r="AP478" i="7"/>
  <c r="E498" i="20" s="1"/>
  <c r="H498" i="20" s="1"/>
  <c r="AL478" i="7"/>
  <c r="AJ487" i="20"/>
  <c r="AK487" i="20" s="1"/>
  <c r="AJ463" i="20"/>
  <c r="AK463" i="20" s="1"/>
  <c r="AJ481" i="20"/>
  <c r="AK481" i="20" s="1"/>
  <c r="AJ445" i="20"/>
  <c r="AK445" i="20" s="1"/>
  <c r="AR375" i="7"/>
  <c r="AQ406" i="7"/>
  <c r="F358" i="20" s="1"/>
  <c r="AR350" i="7"/>
  <c r="AL459" i="7"/>
  <c r="AP459" i="7"/>
  <c r="E167" i="20" s="1"/>
  <c r="H167" i="20" s="1"/>
  <c r="AP474" i="7"/>
  <c r="AL474" i="7"/>
  <c r="AP468" i="7"/>
  <c r="AL468" i="7"/>
  <c r="AR317" i="7"/>
  <c r="AP482" i="7"/>
  <c r="E143" i="20" s="1"/>
  <c r="H143" i="20" s="1"/>
  <c r="AL482" i="7"/>
  <c r="AJ470" i="20"/>
  <c r="AK470" i="20" s="1"/>
  <c r="AQ410" i="7"/>
  <c r="F530" i="20" s="1"/>
  <c r="E409" i="20"/>
  <c r="H409" i="20" s="1"/>
  <c r="AP461" i="7"/>
  <c r="AL461" i="7"/>
  <c r="AQ409" i="7"/>
  <c r="E408" i="20"/>
  <c r="H408" i="20" s="1"/>
  <c r="AJ472" i="20"/>
  <c r="AK472" i="20" s="1"/>
  <c r="AR299" i="7"/>
  <c r="AR370" i="7"/>
  <c r="F369" i="20"/>
  <c r="AJ477" i="20"/>
  <c r="AK477" i="20" s="1"/>
  <c r="AP488" i="7"/>
  <c r="AL488" i="7"/>
  <c r="AP484" i="7"/>
  <c r="AL484" i="7"/>
  <c r="AP447" i="7"/>
  <c r="AL447" i="7"/>
  <c r="E404" i="20"/>
  <c r="H404" i="20" s="1"/>
  <c r="AQ405" i="7"/>
  <c r="AJ478" i="20"/>
  <c r="AK478" i="20" s="1"/>
  <c r="AP471" i="7"/>
  <c r="E171" i="20" s="1"/>
  <c r="H171" i="20" s="1"/>
  <c r="AL471" i="7"/>
  <c r="E386" i="20"/>
  <c r="H386" i="20" s="1"/>
  <c r="AQ387" i="7"/>
  <c r="AQ400" i="7"/>
  <c r="F282" i="20" s="1"/>
  <c r="E399" i="20"/>
  <c r="H399" i="20" s="1"/>
  <c r="AL454" i="7"/>
  <c r="AP454" i="7"/>
  <c r="E432" i="20" s="1"/>
  <c r="H432" i="20" s="1"/>
  <c r="AR293" i="7"/>
  <c r="G120" i="20" s="1"/>
  <c r="F321" i="20"/>
  <c r="AR322" i="7"/>
  <c r="G321" i="20" s="1"/>
  <c r="AR294" i="7"/>
  <c r="F293" i="20"/>
  <c r="AR323" i="7"/>
  <c r="AR542" i="7"/>
  <c r="G541" i="20" s="1"/>
  <c r="X20" i="40"/>
  <c r="E422" i="20"/>
  <c r="H422" i="20" s="1"/>
  <c r="F352" i="20"/>
  <c r="AR353" i="7"/>
  <c r="AR349" i="7"/>
  <c r="F299" i="20"/>
  <c r="AR300" i="7"/>
  <c r="G5" i="20" s="1"/>
  <c r="E400" i="20"/>
  <c r="H400" i="20" s="1"/>
  <c r="AQ401" i="7"/>
  <c r="F232" i="20" s="1"/>
  <c r="AQ426" i="7"/>
  <c r="F200" i="20" s="1"/>
  <c r="E425" i="20"/>
  <c r="H425" i="20" s="1"/>
  <c r="AQ429" i="7"/>
  <c r="E428" i="20"/>
  <c r="H428" i="20" s="1"/>
  <c r="AR305" i="7"/>
  <c r="F304" i="20"/>
  <c r="AR287" i="7"/>
  <c r="G286" i="20" s="1"/>
  <c r="F286" i="20"/>
  <c r="AR307" i="7"/>
  <c r="AR348" i="7"/>
  <c r="AR423" i="7"/>
  <c r="F422" i="20"/>
  <c r="AR368" i="7"/>
  <c r="F367" i="20"/>
  <c r="E423" i="20"/>
  <c r="H423" i="20" s="1"/>
  <c r="AQ424" i="7"/>
  <c r="F349" i="20" s="1"/>
  <c r="AR334" i="7"/>
  <c r="AR325" i="7"/>
  <c r="F324" i="20"/>
  <c r="AR338" i="7"/>
  <c r="F337" i="20"/>
  <c r="AR297" i="7"/>
  <c r="AQ421" i="7"/>
  <c r="F326" i="20" s="1"/>
  <c r="E420" i="20"/>
  <c r="H420" i="20" s="1"/>
  <c r="AR309" i="7"/>
  <c r="F308" i="20"/>
  <c r="F329" i="20"/>
  <c r="AR330" i="7"/>
  <c r="G265" i="20" s="1"/>
  <c r="AR306" i="7"/>
  <c r="G305" i="20" s="1"/>
  <c r="F305" i="20"/>
  <c r="AQ402" i="7"/>
  <c r="E401" i="20"/>
  <c r="H401" i="20" s="1"/>
  <c r="AR357" i="7"/>
  <c r="G356" i="20" s="1"/>
  <c r="F356" i="20"/>
  <c r="AQ412" i="7"/>
  <c r="F276" i="20" s="1"/>
  <c r="E411" i="20"/>
  <c r="H411" i="20" s="1"/>
  <c r="G3" i="40"/>
  <c r="J3" i="40" s="1"/>
  <c r="AQ381" i="7"/>
  <c r="F92" i="20" s="1"/>
  <c r="E380" i="20"/>
  <c r="H380" i="20" s="1"/>
  <c r="AR371" i="7"/>
  <c r="G158" i="20" s="1"/>
  <c r="AQ431" i="7"/>
  <c r="E430" i="20"/>
  <c r="H430" i="20" s="1"/>
  <c r="E426" i="20"/>
  <c r="H426" i="20" s="1"/>
  <c r="AQ427" i="7"/>
  <c r="F119" i="20" s="1"/>
  <c r="H9" i="40"/>
  <c r="AR365" i="7"/>
  <c r="G54" i="20" s="1"/>
  <c r="F364" i="20"/>
  <c r="AR292" i="7"/>
  <c r="F323" i="20"/>
  <c r="AR324" i="7"/>
  <c r="G141" i="20" s="1"/>
  <c r="AQ432" i="7"/>
  <c r="F248" i="20" s="1"/>
  <c r="E431" i="20"/>
  <c r="H431" i="20" s="1"/>
  <c r="AR535" i="7"/>
  <c r="F534" i="20"/>
  <c r="AR529" i="7"/>
  <c r="F528" i="20"/>
  <c r="AR506" i="7"/>
  <c r="H16" i="40"/>
  <c r="F515" i="20"/>
  <c r="AR516" i="7"/>
  <c r="AR543" i="7"/>
  <c r="F542" i="20"/>
  <c r="AR531" i="7"/>
  <c r="G47" i="20" s="1"/>
  <c r="AR537" i="7"/>
  <c r="AR540" i="7"/>
  <c r="G83" i="20" s="1"/>
  <c r="AR534" i="7"/>
  <c r="F520" i="20"/>
  <c r="AR521" i="7"/>
  <c r="F538" i="20"/>
  <c r="AR539" i="7"/>
  <c r="AR519" i="7"/>
  <c r="G31" i="20" s="1"/>
  <c r="F518" i="20"/>
  <c r="F514" i="20"/>
  <c r="AR515" i="7"/>
  <c r="H5" i="40"/>
  <c r="AR514" i="7"/>
  <c r="F513" i="20"/>
  <c r="AR501" i="7"/>
  <c r="AR528" i="7"/>
  <c r="F527" i="20"/>
  <c r="AR510" i="7"/>
  <c r="G10" i="20" s="1"/>
  <c r="F509" i="20"/>
  <c r="F522" i="20"/>
  <c r="AR523" i="7"/>
  <c r="F507" i="20"/>
  <c r="AR508" i="7"/>
  <c r="AR512" i="7"/>
  <c r="F511" i="20"/>
  <c r="AR532" i="7"/>
  <c r="AR511" i="7"/>
  <c r="G251" i="20" s="1"/>
  <c r="F510" i="20"/>
  <c r="F525" i="20"/>
  <c r="AR526" i="7"/>
  <c r="G8" i="20" s="1"/>
  <c r="AR493" i="7"/>
  <c r="AR513" i="7"/>
  <c r="G521" i="20" s="1"/>
  <c r="F512" i="20"/>
  <c r="AR495" i="7"/>
  <c r="AR541" i="7"/>
  <c r="AR544" i="7"/>
  <c r="F543" i="20"/>
  <c r="AR505" i="7"/>
  <c r="G285" i="20" s="1"/>
  <c r="AR500" i="7"/>
  <c r="G63" i="20" s="1"/>
  <c r="AR499" i="7"/>
  <c r="AR502" i="7"/>
  <c r="G273" i="20" s="1"/>
  <c r="AR545" i="7"/>
  <c r="G226" i="20" s="1"/>
  <c r="AR517" i="7"/>
  <c r="F516" i="20"/>
  <c r="F526" i="20"/>
  <c r="AR527" i="7"/>
  <c r="AR530" i="7"/>
  <c r="F529" i="20"/>
  <c r="AR504" i="7"/>
  <c r="AR494" i="7"/>
  <c r="AH464" i="5"/>
  <c r="AH406" i="5"/>
  <c r="AH242" i="5"/>
  <c r="AH79" i="5"/>
  <c r="AH521" i="5"/>
  <c r="AH140" i="5"/>
  <c r="AH315" i="5"/>
  <c r="AH32" i="5"/>
  <c r="F403" i="20" l="1"/>
  <c r="V74" i="20"/>
  <c r="V446" i="20"/>
  <c r="V295" i="20"/>
  <c r="V26" i="20"/>
  <c r="V58" i="20"/>
  <c r="V490" i="20"/>
  <c r="V149" i="20"/>
  <c r="V143" i="20"/>
  <c r="V176" i="20"/>
  <c r="V266" i="20"/>
  <c r="V41" i="20"/>
  <c r="V60" i="20"/>
  <c r="V451" i="20"/>
  <c r="V475" i="20"/>
  <c r="V98" i="20"/>
  <c r="V267" i="20"/>
  <c r="V61" i="20"/>
  <c r="V137" i="20"/>
  <c r="V121" i="20"/>
  <c r="V129" i="20"/>
  <c r="V171" i="20"/>
  <c r="V228" i="20"/>
  <c r="V473" i="20"/>
  <c r="V214" i="20"/>
  <c r="V437" i="20"/>
  <c r="V477" i="20"/>
  <c r="V458" i="20"/>
  <c r="V222" i="20"/>
  <c r="V218" i="20"/>
  <c r="V127" i="20"/>
  <c r="V217" i="20"/>
  <c r="V426" i="20"/>
  <c r="V499" i="20"/>
  <c r="V500" i="20"/>
  <c r="V184" i="20"/>
  <c r="V175" i="20"/>
  <c r="F388" i="20"/>
  <c r="V49" i="20"/>
  <c r="V51" i="20"/>
  <c r="V292" i="20"/>
  <c r="F433" i="20"/>
  <c r="V239" i="20"/>
  <c r="V80" i="20"/>
  <c r="V124" i="20"/>
  <c r="V517" i="20"/>
  <c r="V379" i="20"/>
  <c r="V177" i="20"/>
  <c r="V102" i="20"/>
  <c r="V146" i="20"/>
  <c r="V460" i="20"/>
  <c r="V53" i="20"/>
  <c r="V277" i="20"/>
  <c r="V70" i="20"/>
  <c r="V462" i="20"/>
  <c r="V15" i="20"/>
  <c r="V434" i="20"/>
  <c r="V531" i="20"/>
  <c r="V459" i="20"/>
  <c r="V471" i="20"/>
  <c r="V461" i="20"/>
  <c r="V436" i="20"/>
  <c r="V457" i="20"/>
  <c r="V474" i="20"/>
  <c r="V454" i="20"/>
  <c r="V472" i="20"/>
  <c r="V465" i="20"/>
  <c r="V476" i="20"/>
  <c r="V481" i="20"/>
  <c r="V455" i="20"/>
  <c r="V485" i="20"/>
  <c r="V478" i="20"/>
  <c r="V487" i="20"/>
  <c r="V444" i="20"/>
  <c r="V447" i="20"/>
  <c r="V479" i="20"/>
  <c r="V441" i="20"/>
  <c r="V456" i="20"/>
  <c r="V488" i="20"/>
  <c r="V452" i="20"/>
  <c r="V450" i="20"/>
  <c r="V370" i="20"/>
  <c r="V464" i="20"/>
  <c r="V443" i="20"/>
  <c r="V486" i="20"/>
  <c r="V533" i="20"/>
  <c r="V453" i="20"/>
  <c r="V467" i="20"/>
  <c r="V118" i="20"/>
  <c r="V449" i="20"/>
  <c r="V469" i="20"/>
  <c r="V114" i="20"/>
  <c r="V470" i="20"/>
  <c r="V150" i="20"/>
  <c r="V483" i="20"/>
  <c r="V438" i="20"/>
  <c r="V435" i="20"/>
  <c r="V480" i="20"/>
  <c r="V468" i="20"/>
  <c r="V445" i="20"/>
  <c r="V489" i="20"/>
  <c r="V260" i="20"/>
  <c r="V440" i="20"/>
  <c r="V178" i="20"/>
  <c r="V523" i="20"/>
  <c r="V205" i="20"/>
  <c r="V484" i="20"/>
  <c r="AG466" i="20"/>
  <c r="V466" i="20" s="1"/>
  <c r="AR463" i="7"/>
  <c r="G29" i="20" s="1"/>
  <c r="F462" i="20"/>
  <c r="AR428" i="7"/>
  <c r="F413" i="20"/>
  <c r="AR414" i="7"/>
  <c r="AL467" i="7"/>
  <c r="F398" i="20"/>
  <c r="X25" i="40"/>
  <c r="X19" i="40"/>
  <c r="X7" i="40"/>
  <c r="X11" i="40"/>
  <c r="E130" i="20"/>
  <c r="H130" i="20" s="1"/>
  <c r="E23" i="20"/>
  <c r="H23" i="20" s="1"/>
  <c r="E24" i="20"/>
  <c r="H24" i="20" s="1"/>
  <c r="E231" i="20"/>
  <c r="H231" i="20" s="1"/>
  <c r="G85" i="20"/>
  <c r="F224" i="20"/>
  <c r="E156" i="20"/>
  <c r="H156" i="20" s="1"/>
  <c r="G19" i="40"/>
  <c r="J19" i="40" s="1"/>
  <c r="E175" i="20"/>
  <c r="H175" i="20" s="1"/>
  <c r="E374" i="20"/>
  <c r="H374" i="20" s="1"/>
  <c r="E368" i="20"/>
  <c r="H368" i="20" s="1"/>
  <c r="G350" i="20"/>
  <c r="E256" i="20"/>
  <c r="H256" i="20" s="1"/>
  <c r="E253" i="20"/>
  <c r="H253" i="20" s="1"/>
  <c r="E310" i="20"/>
  <c r="H310" i="20" s="1"/>
  <c r="E302" i="20"/>
  <c r="H302" i="20" s="1"/>
  <c r="E343" i="20"/>
  <c r="H343" i="20" s="1"/>
  <c r="E373" i="20"/>
  <c r="H373" i="20" s="1"/>
  <c r="E161" i="20"/>
  <c r="H161" i="20" s="1"/>
  <c r="F281" i="20"/>
  <c r="F361" i="20"/>
  <c r="G315" i="20"/>
  <c r="F21" i="20"/>
  <c r="G262" i="20"/>
  <c r="G91" i="20"/>
  <c r="G16" i="20"/>
  <c r="E266" i="20"/>
  <c r="H266" i="20" s="1"/>
  <c r="G7" i="40"/>
  <c r="J7" i="40" s="1"/>
  <c r="E150" i="20"/>
  <c r="H150" i="20" s="1"/>
  <c r="E233" i="20"/>
  <c r="H233" i="20" s="1"/>
  <c r="E229" i="20"/>
  <c r="H229" i="20" s="1"/>
  <c r="G312" i="20"/>
  <c r="G30" i="20"/>
  <c r="E322" i="20"/>
  <c r="H322" i="20" s="1"/>
  <c r="E314" i="20"/>
  <c r="H314" i="20" s="1"/>
  <c r="G246" i="20"/>
  <c r="G163" i="20"/>
  <c r="X26" i="40"/>
  <c r="E26" i="20"/>
  <c r="H26" i="20" s="1"/>
  <c r="E65" i="20"/>
  <c r="H65" i="20" s="1"/>
  <c r="E118" i="20"/>
  <c r="H118" i="20" s="1"/>
  <c r="E303" i="20"/>
  <c r="H303" i="20" s="1"/>
  <c r="E180" i="20"/>
  <c r="H180" i="20" s="1"/>
  <c r="G138" i="20"/>
  <c r="E64" i="20"/>
  <c r="H64" i="20" s="1"/>
  <c r="E241" i="20"/>
  <c r="H241" i="20" s="1"/>
  <c r="G23" i="40"/>
  <c r="J23" i="40" s="1"/>
  <c r="E279" i="20"/>
  <c r="H279" i="20" s="1"/>
  <c r="E517" i="20"/>
  <c r="H517" i="20" s="1"/>
  <c r="E28" i="20"/>
  <c r="H28" i="20" s="1"/>
  <c r="E340" i="20"/>
  <c r="H340" i="20" s="1"/>
  <c r="E177" i="20"/>
  <c r="H177" i="20" s="1"/>
  <c r="F195" i="20"/>
  <c r="F154" i="20"/>
  <c r="E275" i="20"/>
  <c r="H275" i="20" s="1"/>
  <c r="E342" i="20"/>
  <c r="H342" i="20" s="1"/>
  <c r="E184" i="20"/>
  <c r="H184" i="20" s="1"/>
  <c r="E287" i="20"/>
  <c r="H287" i="20" s="1"/>
  <c r="E492" i="20"/>
  <c r="H492" i="20" s="1"/>
  <c r="E11" i="20"/>
  <c r="H11" i="20" s="1"/>
  <c r="G280" i="20"/>
  <c r="E263" i="20"/>
  <c r="H263" i="20" s="1"/>
  <c r="G220" i="20"/>
  <c r="G7" i="20"/>
  <c r="E142" i="20"/>
  <c r="H142" i="20" s="1"/>
  <c r="E295" i="20"/>
  <c r="H295" i="20" s="1"/>
  <c r="E391" i="20"/>
  <c r="H391" i="20" s="1"/>
  <c r="E59" i="20"/>
  <c r="H59" i="20" s="1"/>
  <c r="G236" i="20"/>
  <c r="E377" i="20"/>
  <c r="H377" i="20" s="1"/>
  <c r="F366" i="20"/>
  <c r="E207" i="20"/>
  <c r="H207" i="20" s="1"/>
  <c r="E284" i="20"/>
  <c r="H284" i="20" s="1"/>
  <c r="G19" i="20"/>
  <c r="E414" i="20"/>
  <c r="H414" i="20" s="1"/>
  <c r="E533" i="20"/>
  <c r="H533" i="20" s="1"/>
  <c r="F289" i="20"/>
  <c r="F125" i="20"/>
  <c r="F32" i="20"/>
  <c r="E128" i="20"/>
  <c r="H128" i="20" s="1"/>
  <c r="G72" i="20"/>
  <c r="F244" i="20"/>
  <c r="F345" i="20"/>
  <c r="E405" i="20"/>
  <c r="H405" i="20" s="1"/>
  <c r="E151" i="20"/>
  <c r="H151" i="20" s="1"/>
  <c r="G288" i="20"/>
  <c r="E199" i="20"/>
  <c r="H199" i="20" s="1"/>
  <c r="X17" i="40"/>
  <c r="G304" i="20"/>
  <c r="G122" i="20"/>
  <c r="G227" i="20"/>
  <c r="E264" i="20"/>
  <c r="H264" i="20" s="1"/>
  <c r="G308" i="20"/>
  <c r="F107" i="20"/>
  <c r="F36" i="20"/>
  <c r="E379" i="20"/>
  <c r="H379" i="20" s="1"/>
  <c r="G17" i="40"/>
  <c r="J17" i="40" s="1"/>
  <c r="E188" i="20"/>
  <c r="H188" i="20" s="1"/>
  <c r="H20" i="40"/>
  <c r="G403" i="20"/>
  <c r="E277" i="20"/>
  <c r="H277" i="20" s="1"/>
  <c r="E298" i="20"/>
  <c r="H298" i="20" s="1"/>
  <c r="E153" i="20"/>
  <c r="H153" i="20" s="1"/>
  <c r="E187" i="20"/>
  <c r="H187" i="20" s="1"/>
  <c r="F246" i="20"/>
  <c r="X23" i="40"/>
  <c r="E406" i="20"/>
  <c r="H406" i="20" s="1"/>
  <c r="F111" i="20"/>
  <c r="F66" i="20"/>
  <c r="F524" i="20"/>
  <c r="G338" i="20"/>
  <c r="E198" i="20"/>
  <c r="H198" i="20" s="1"/>
  <c r="E523" i="20"/>
  <c r="H523" i="20" s="1"/>
  <c r="F166" i="20"/>
  <c r="F202" i="20"/>
  <c r="H18" i="40"/>
  <c r="F249" i="20"/>
  <c r="E210" i="20"/>
  <c r="H210" i="20" s="1"/>
  <c r="F238" i="20"/>
  <c r="E539" i="20"/>
  <c r="H539" i="20" s="1"/>
  <c r="E53" i="20"/>
  <c r="H53" i="20" s="1"/>
  <c r="E51" i="20"/>
  <c r="H51" i="20" s="1"/>
  <c r="E490" i="20"/>
  <c r="H490" i="20" s="1"/>
  <c r="E257" i="20"/>
  <c r="H257" i="20" s="1"/>
  <c r="E214" i="20"/>
  <c r="H214" i="20" s="1"/>
  <c r="E217" i="20"/>
  <c r="H217" i="20" s="1"/>
  <c r="E41" i="20"/>
  <c r="H41" i="20" s="1"/>
  <c r="E127" i="20"/>
  <c r="H127" i="20" s="1"/>
  <c r="E493" i="20"/>
  <c r="H493" i="20" s="1"/>
  <c r="E242" i="20"/>
  <c r="H242" i="20" s="1"/>
  <c r="G250" i="20"/>
  <c r="F363" i="20"/>
  <c r="E208" i="20"/>
  <c r="H208" i="20" s="1"/>
  <c r="E223" i="20"/>
  <c r="H223" i="20" s="1"/>
  <c r="G26" i="40"/>
  <c r="J26" i="40" s="1"/>
  <c r="E292" i="20"/>
  <c r="H292" i="20" s="1"/>
  <c r="F255" i="20"/>
  <c r="E176" i="20"/>
  <c r="H176" i="20" s="1"/>
  <c r="E500" i="20"/>
  <c r="H500" i="20" s="1"/>
  <c r="E95" i="20"/>
  <c r="H95" i="20" s="1"/>
  <c r="E74" i="20"/>
  <c r="H74" i="20" s="1"/>
  <c r="E68" i="20"/>
  <c r="H68" i="20" s="1"/>
  <c r="F393" i="20"/>
  <c r="G56" i="20"/>
  <c r="E320" i="20"/>
  <c r="H320" i="20" s="1"/>
  <c r="E297" i="20"/>
  <c r="H297" i="20" s="1"/>
  <c r="G10" i="40"/>
  <c r="J10" i="40" s="1"/>
  <c r="G39" i="20"/>
  <c r="E215" i="20"/>
  <c r="H215" i="20" s="1"/>
  <c r="E228" i="20"/>
  <c r="H228" i="20" s="1"/>
  <c r="F319" i="20"/>
  <c r="G84" i="20"/>
  <c r="E105" i="20"/>
  <c r="H105" i="20" s="1"/>
  <c r="E99" i="20"/>
  <c r="H99" i="20" s="1"/>
  <c r="E148" i="20"/>
  <c r="H148" i="20" s="1"/>
  <c r="E136" i="20"/>
  <c r="H136" i="20" s="1"/>
  <c r="G103" i="20"/>
  <c r="X8" i="40"/>
  <c r="G201" i="20"/>
  <c r="G369" i="20"/>
  <c r="E390" i="20"/>
  <c r="H390" i="20" s="1"/>
  <c r="E37" i="20"/>
  <c r="H37" i="20" s="1"/>
  <c r="E268" i="20"/>
  <c r="H268" i="20" s="1"/>
  <c r="E502" i="20"/>
  <c r="H502" i="20" s="1"/>
  <c r="G145" i="20"/>
  <c r="F193" i="20"/>
  <c r="E316" i="20"/>
  <c r="H316" i="20" s="1"/>
  <c r="E497" i="20"/>
  <c r="H497" i="20" s="1"/>
  <c r="E174" i="20"/>
  <c r="H174" i="20" s="1"/>
  <c r="E164" i="20"/>
  <c r="H164" i="20" s="1"/>
  <c r="E137" i="20"/>
  <c r="H137" i="20" s="1"/>
  <c r="E495" i="20"/>
  <c r="H495" i="20" s="1"/>
  <c r="G274" i="20"/>
  <c r="G126" i="20"/>
  <c r="E496" i="20"/>
  <c r="H496" i="20" s="1"/>
  <c r="E203" i="20"/>
  <c r="H203" i="20" s="1"/>
  <c r="G8" i="40"/>
  <c r="J8" i="40" s="1"/>
  <c r="G339" i="20"/>
  <c r="G110" i="20"/>
  <c r="E260" i="20"/>
  <c r="H260" i="20" s="1"/>
  <c r="E197" i="20"/>
  <c r="H197" i="20" s="1"/>
  <c r="E382" i="20"/>
  <c r="H382" i="20" s="1"/>
  <c r="E114" i="20"/>
  <c r="H114" i="20" s="1"/>
  <c r="E261" i="20"/>
  <c r="H261" i="20" s="1"/>
  <c r="E179" i="20"/>
  <c r="H179" i="20" s="1"/>
  <c r="E117" i="20"/>
  <c r="H117" i="20" s="1"/>
  <c r="E194" i="20"/>
  <c r="H194" i="20" s="1"/>
  <c r="AR391" i="7"/>
  <c r="G398" i="20"/>
  <c r="E100" i="20"/>
  <c r="H100" i="20" s="1"/>
  <c r="E44" i="20"/>
  <c r="H44" i="20" s="1"/>
  <c r="G527" i="20"/>
  <c r="H10" i="40"/>
  <c r="F153" i="20"/>
  <c r="F271" i="20"/>
  <c r="F115" i="20"/>
  <c r="G360" i="20"/>
  <c r="F424" i="20"/>
  <c r="F62" i="20"/>
  <c r="F168" i="20"/>
  <c r="E58" i="20"/>
  <c r="H58" i="20" s="1"/>
  <c r="E121" i="20"/>
  <c r="H121" i="20" s="1"/>
  <c r="E239" i="20"/>
  <c r="H239" i="20" s="1"/>
  <c r="E15" i="20"/>
  <c r="H15" i="20" s="1"/>
  <c r="F209" i="20"/>
  <c r="AR524" i="7"/>
  <c r="G13" i="20" s="1"/>
  <c r="F13" i="20"/>
  <c r="E102" i="20"/>
  <c r="H102" i="20" s="1"/>
  <c r="E501" i="20"/>
  <c r="H501" i="20" s="1"/>
  <c r="F204" i="20"/>
  <c r="E149" i="20"/>
  <c r="H149" i="20" s="1"/>
  <c r="E88" i="20"/>
  <c r="H88" i="20" s="1"/>
  <c r="E3" i="20"/>
  <c r="H3" i="20" s="1"/>
  <c r="E392" i="20"/>
  <c r="H392" i="20" s="1"/>
  <c r="E505" i="20"/>
  <c r="H505" i="20" s="1"/>
  <c r="E222" i="20"/>
  <c r="H222" i="20" s="1"/>
  <c r="E70" i="20"/>
  <c r="H70" i="20" s="1"/>
  <c r="G525" i="20"/>
  <c r="E181" i="20"/>
  <c r="H181" i="20" s="1"/>
  <c r="E503" i="20"/>
  <c r="H503" i="20" s="1"/>
  <c r="E183" i="20"/>
  <c r="H183" i="20" s="1"/>
  <c r="E80" i="20"/>
  <c r="H80" i="20" s="1"/>
  <c r="E67" i="20"/>
  <c r="H67" i="20" s="1"/>
  <c r="E124" i="20"/>
  <c r="H124" i="20" s="1"/>
  <c r="E61" i="20"/>
  <c r="H61" i="20" s="1"/>
  <c r="E335" i="20"/>
  <c r="H335" i="20" s="1"/>
  <c r="E212" i="20"/>
  <c r="H212" i="20" s="1"/>
  <c r="E73" i="20"/>
  <c r="H73" i="20" s="1"/>
  <c r="E71" i="20"/>
  <c r="H71" i="20" s="1"/>
  <c r="E362" i="20"/>
  <c r="H362" i="20" s="1"/>
  <c r="E106" i="20"/>
  <c r="H106" i="20" s="1"/>
  <c r="E370" i="20"/>
  <c r="H370" i="20" s="1"/>
  <c r="E494" i="20"/>
  <c r="H494" i="20" s="1"/>
  <c r="E205" i="20"/>
  <c r="H205" i="20" s="1"/>
  <c r="E129" i="20"/>
  <c r="H129" i="20" s="1"/>
  <c r="E272" i="20"/>
  <c r="H272" i="20" s="1"/>
  <c r="E499" i="20"/>
  <c r="H499" i="20" s="1"/>
  <c r="E491" i="20"/>
  <c r="H491" i="20" s="1"/>
  <c r="F185" i="20"/>
  <c r="X2" i="40"/>
  <c r="AR491" i="7"/>
  <c r="G152" i="20" s="1"/>
  <c r="G537" i="20"/>
  <c r="I12" i="40"/>
  <c r="F385" i="20"/>
  <c r="AR386" i="7"/>
  <c r="X22" i="40"/>
  <c r="AR425" i="7"/>
  <c r="AR394" i="7"/>
  <c r="E439" i="20"/>
  <c r="H439" i="20" s="1"/>
  <c r="AQ440" i="7"/>
  <c r="F523" i="20"/>
  <c r="E234" i="20"/>
  <c r="H234" i="20" s="1"/>
  <c r="AQ470" i="7"/>
  <c r="F146" i="20" s="1"/>
  <c r="E469" i="20"/>
  <c r="H469" i="20" s="1"/>
  <c r="E98" i="20"/>
  <c r="H98" i="20" s="1"/>
  <c r="AQ483" i="7"/>
  <c r="F95" i="20" s="1"/>
  <c r="E482" i="20"/>
  <c r="H482" i="20" s="1"/>
  <c r="E455" i="20"/>
  <c r="H455" i="20" s="1"/>
  <c r="AQ456" i="7"/>
  <c r="F187" i="20" s="1"/>
  <c r="F133" i="20"/>
  <c r="AR418" i="7"/>
  <c r="AR492" i="7"/>
  <c r="G135" i="20" s="1"/>
  <c r="F519" i="20"/>
  <c r="AR520" i="7"/>
  <c r="F417" i="20"/>
  <c r="AR509" i="7"/>
  <c r="G508" i="20" s="1"/>
  <c r="F508" i="20"/>
  <c r="G300" i="20"/>
  <c r="G367" i="20"/>
  <c r="I13" i="40"/>
  <c r="G422" i="20"/>
  <c r="F27" i="20"/>
  <c r="F2" i="20"/>
  <c r="AR419" i="7"/>
  <c r="F98" i="20"/>
  <c r="X6" i="40"/>
  <c r="F19" i="20"/>
  <c r="AR497" i="7"/>
  <c r="G21" i="20" s="1"/>
  <c r="G514" i="20"/>
  <c r="G57" i="20"/>
  <c r="G45" i="20"/>
  <c r="G509" i="20"/>
  <c r="G196" i="20"/>
  <c r="G192" i="20"/>
  <c r="G235" i="20"/>
  <c r="G336" i="20"/>
  <c r="G245" i="20"/>
  <c r="G96" i="20"/>
  <c r="G318" i="20"/>
  <c r="G317" i="20"/>
  <c r="G139" i="20"/>
  <c r="E178" i="20"/>
  <c r="H178" i="20" s="1"/>
  <c r="G22" i="40"/>
  <c r="J22" i="40" s="1"/>
  <c r="G22" i="20"/>
  <c r="E540" i="20"/>
  <c r="H540" i="20" s="1"/>
  <c r="G15" i="40"/>
  <c r="J15" i="40" s="1"/>
  <c r="G372" i="20"/>
  <c r="E506" i="20"/>
  <c r="H506" i="20" s="1"/>
  <c r="G216" i="20"/>
  <c r="G93" i="20"/>
  <c r="E301" i="20"/>
  <c r="H301" i="20" s="1"/>
  <c r="G221" i="20"/>
  <c r="G169" i="20"/>
  <c r="G337" i="20"/>
  <c r="G410" i="20"/>
  <c r="G346" i="20"/>
  <c r="G123" i="20"/>
  <c r="G159" i="20"/>
  <c r="G334" i="20"/>
  <c r="G195" i="20"/>
  <c r="G324" i="20"/>
  <c r="G213" i="20"/>
  <c r="G355" i="20"/>
  <c r="G97" i="20"/>
  <c r="G333" i="20"/>
  <c r="G140" i="20"/>
  <c r="G311" i="20"/>
  <c r="G327" i="20"/>
  <c r="G234" i="20"/>
  <c r="G299" i="20"/>
  <c r="G269" i="20"/>
  <c r="G528" i="20"/>
  <c r="G173" i="20"/>
  <c r="G87" i="20"/>
  <c r="E116" i="20"/>
  <c r="H116" i="20" s="1"/>
  <c r="G516" i="20"/>
  <c r="G111" i="20"/>
  <c r="G43" i="20"/>
  <c r="G512" i="20"/>
  <c r="G52" i="20"/>
  <c r="G6" i="40"/>
  <c r="J6" i="40" s="1"/>
  <c r="E132" i="20"/>
  <c r="H132" i="20" s="1"/>
  <c r="G290" i="20"/>
  <c r="G522" i="20"/>
  <c r="G104" i="20"/>
  <c r="G77" i="20"/>
  <c r="G185" i="20"/>
  <c r="AR95" i="7"/>
  <c r="G2" i="20" s="1"/>
  <c r="F94" i="20"/>
  <c r="AQ454" i="7"/>
  <c r="E453" i="20"/>
  <c r="H453" i="20" s="1"/>
  <c r="AQ488" i="7"/>
  <c r="E487" i="20"/>
  <c r="H487" i="20" s="1"/>
  <c r="AR410" i="7"/>
  <c r="G409" i="20" s="1"/>
  <c r="F409" i="20"/>
  <c r="AR406" i="7"/>
  <c r="G329" i="20" s="1"/>
  <c r="F378" i="20"/>
  <c r="AR379" i="7"/>
  <c r="G38" i="20" s="1"/>
  <c r="E435" i="20"/>
  <c r="H435" i="20" s="1"/>
  <c r="AQ436" i="7"/>
  <c r="AQ445" i="7"/>
  <c r="F170" i="20" s="1"/>
  <c r="E444" i="20"/>
  <c r="H444" i="20" s="1"/>
  <c r="AR390" i="7"/>
  <c r="G389" i="20" s="1"/>
  <c r="F389" i="20"/>
  <c r="F402" i="20"/>
  <c r="AR403" i="7"/>
  <c r="AQ450" i="7"/>
  <c r="E449" i="20"/>
  <c r="H449" i="20" s="1"/>
  <c r="E488" i="20"/>
  <c r="H488" i="20" s="1"/>
  <c r="AQ489" i="7"/>
  <c r="F199" i="20" s="1"/>
  <c r="F395" i="20"/>
  <c r="AR396" i="7"/>
  <c r="G78" i="20" s="1"/>
  <c r="AQ449" i="7"/>
  <c r="F131" i="20" s="1"/>
  <c r="E448" i="20"/>
  <c r="H448" i="20" s="1"/>
  <c r="AQ475" i="7"/>
  <c r="F313" i="20" s="1"/>
  <c r="E474" i="20"/>
  <c r="H474" i="20" s="1"/>
  <c r="AQ480" i="7"/>
  <c r="E479" i="20"/>
  <c r="H479" i="20" s="1"/>
  <c r="AQ457" i="7"/>
  <c r="F332" i="20" s="1"/>
  <c r="E456" i="20"/>
  <c r="H456" i="20" s="1"/>
  <c r="AR400" i="7"/>
  <c r="G238" i="20" s="1"/>
  <c r="F399" i="20"/>
  <c r="E481" i="20"/>
  <c r="H481" i="20" s="1"/>
  <c r="AQ482" i="7"/>
  <c r="F143" i="20" s="1"/>
  <c r="E445" i="20"/>
  <c r="H445" i="20" s="1"/>
  <c r="AQ446" i="7"/>
  <c r="F415" i="20"/>
  <c r="AR416" i="7"/>
  <c r="AR387" i="7"/>
  <c r="G193" i="20" s="1"/>
  <c r="F386" i="20"/>
  <c r="AQ473" i="7"/>
  <c r="F49" i="20" s="1"/>
  <c r="E472" i="20"/>
  <c r="H472" i="20" s="1"/>
  <c r="E450" i="20"/>
  <c r="H450" i="20" s="1"/>
  <c r="AQ451" i="7"/>
  <c r="F306" i="20" s="1"/>
  <c r="AR382" i="7"/>
  <c r="F381" i="20"/>
  <c r="E438" i="20"/>
  <c r="H438" i="20" s="1"/>
  <c r="AQ439" i="7"/>
  <c r="F421" i="20"/>
  <c r="AR422" i="7"/>
  <c r="G352" i="20" s="1"/>
  <c r="E459" i="20"/>
  <c r="H459" i="20" s="1"/>
  <c r="AQ460" i="7"/>
  <c r="AR398" i="7"/>
  <c r="G538" i="20" s="1"/>
  <c r="AR377" i="7"/>
  <c r="G524" i="20" s="1"/>
  <c r="F376" i="20"/>
  <c r="AR385" i="7"/>
  <c r="G384" i="20" s="1"/>
  <c r="F384" i="20"/>
  <c r="AR430" i="7"/>
  <c r="F429" i="20"/>
  <c r="AQ441" i="7"/>
  <c r="E440" i="20"/>
  <c r="H440" i="20" s="1"/>
  <c r="AQ452" i="7"/>
  <c r="E451" i="20"/>
  <c r="H451" i="20" s="1"/>
  <c r="E470" i="20"/>
  <c r="H470" i="20" s="1"/>
  <c r="AQ471" i="7"/>
  <c r="F171" i="20" s="1"/>
  <c r="AR415" i="7"/>
  <c r="F383" i="20"/>
  <c r="AR384" i="7"/>
  <c r="AR393" i="7"/>
  <c r="G155" i="20" s="1"/>
  <c r="AR380" i="7"/>
  <c r="G69" i="20" s="1"/>
  <c r="E461" i="20"/>
  <c r="H461" i="20" s="1"/>
  <c r="AQ462" i="7"/>
  <c r="AQ468" i="7"/>
  <c r="E467" i="20"/>
  <c r="H467" i="20" s="1"/>
  <c r="AR397" i="7"/>
  <c r="G189" i="20" s="1"/>
  <c r="F396" i="20"/>
  <c r="E466" i="20"/>
  <c r="H466" i="20" s="1"/>
  <c r="AQ467" i="7"/>
  <c r="F531" i="20" s="1"/>
  <c r="AR395" i="7"/>
  <c r="AR405" i="7"/>
  <c r="F404" i="20"/>
  <c r="AR413" i="7"/>
  <c r="G281" i="20" s="1"/>
  <c r="F412" i="20"/>
  <c r="E442" i="20"/>
  <c r="H442" i="20" s="1"/>
  <c r="AQ443" i="7"/>
  <c r="F418" i="20" s="1"/>
  <c r="AQ442" i="7"/>
  <c r="E441" i="20"/>
  <c r="H441" i="20" s="1"/>
  <c r="AR407" i="7"/>
  <c r="G345" i="20" s="1"/>
  <c r="E465" i="20"/>
  <c r="H465" i="20" s="1"/>
  <c r="AQ466" i="7"/>
  <c r="E454" i="20"/>
  <c r="H454" i="20" s="1"/>
  <c r="AQ455" i="7"/>
  <c r="F60" i="20" s="1"/>
  <c r="AQ474" i="7"/>
  <c r="E473" i="20"/>
  <c r="H473" i="20" s="1"/>
  <c r="E477" i="20"/>
  <c r="H477" i="20" s="1"/>
  <c r="AQ478" i="7"/>
  <c r="F498" i="20" s="1"/>
  <c r="AR378" i="7"/>
  <c r="AQ444" i="7"/>
  <c r="F296" i="20" s="1"/>
  <c r="E443" i="20"/>
  <c r="H443" i="20" s="1"/>
  <c r="F407" i="20"/>
  <c r="AR408" i="7"/>
  <c r="E476" i="20"/>
  <c r="H476" i="20" s="1"/>
  <c r="AQ477" i="7"/>
  <c r="F231" i="20" s="1"/>
  <c r="AQ437" i="7"/>
  <c r="F536" i="20" s="1"/>
  <c r="E436" i="20"/>
  <c r="H436" i="20" s="1"/>
  <c r="AQ459" i="7"/>
  <c r="F167" i="20" s="1"/>
  <c r="E458" i="20"/>
  <c r="H458" i="20" s="1"/>
  <c r="AQ476" i="7"/>
  <c r="F50" i="20" s="1"/>
  <c r="E475" i="20"/>
  <c r="H475" i="20" s="1"/>
  <c r="AR433" i="7"/>
  <c r="G375" i="20" s="1"/>
  <c r="AQ485" i="7"/>
  <c r="F353" i="20" s="1"/>
  <c r="E484" i="20"/>
  <c r="H484" i="20" s="1"/>
  <c r="AQ490" i="7"/>
  <c r="E489" i="20"/>
  <c r="H489" i="20" s="1"/>
  <c r="AQ469" i="7"/>
  <c r="F9" i="20" s="1"/>
  <c r="E468" i="20"/>
  <c r="H468" i="20" s="1"/>
  <c r="AQ447" i="7"/>
  <c r="E446" i="20"/>
  <c r="H446" i="20" s="1"/>
  <c r="F408" i="20"/>
  <c r="AR409" i="7"/>
  <c r="AQ458" i="7"/>
  <c r="E457" i="20"/>
  <c r="H457" i="20" s="1"/>
  <c r="E434" i="20"/>
  <c r="H434" i="20" s="1"/>
  <c r="AQ435" i="7"/>
  <c r="AQ472" i="7"/>
  <c r="F186" i="20" s="1"/>
  <c r="E471" i="20"/>
  <c r="H471" i="20" s="1"/>
  <c r="F416" i="20"/>
  <c r="AR417" i="7"/>
  <c r="G416" i="20" s="1"/>
  <c r="E486" i="20"/>
  <c r="H486" i="20" s="1"/>
  <c r="AQ487" i="7"/>
  <c r="F267" i="20" s="1"/>
  <c r="AR388" i="7"/>
  <c r="G507" i="20" s="1"/>
  <c r="F387" i="20"/>
  <c r="AQ465" i="7"/>
  <c r="F6" i="20" s="1"/>
  <c r="E464" i="20"/>
  <c r="H464" i="20" s="1"/>
  <c r="G2" i="40"/>
  <c r="J2" i="40" s="1"/>
  <c r="AQ481" i="7"/>
  <c r="F24" i="20" s="1"/>
  <c r="E480" i="20"/>
  <c r="H480" i="20" s="1"/>
  <c r="F382" i="20"/>
  <c r="AR383" i="7"/>
  <c r="G511" i="20" s="1"/>
  <c r="AR392" i="7"/>
  <c r="G361" i="20" s="1"/>
  <c r="G25" i="40"/>
  <c r="J25" i="40" s="1"/>
  <c r="AQ484" i="7"/>
  <c r="E483" i="20"/>
  <c r="H483" i="20" s="1"/>
  <c r="E460" i="20"/>
  <c r="H460" i="20" s="1"/>
  <c r="AQ461" i="7"/>
  <c r="AQ448" i="7"/>
  <c r="F117" i="20" s="1"/>
  <c r="E447" i="20"/>
  <c r="H447" i="20" s="1"/>
  <c r="AQ479" i="7"/>
  <c r="E478" i="20"/>
  <c r="H478" i="20" s="1"/>
  <c r="AQ453" i="7"/>
  <c r="E452" i="20"/>
  <c r="H452" i="20" s="1"/>
  <c r="F419" i="20"/>
  <c r="AR420" i="7"/>
  <c r="G419" i="20" s="1"/>
  <c r="AQ464" i="7"/>
  <c r="E463" i="20"/>
  <c r="H463" i="20" s="1"/>
  <c r="AQ438" i="7"/>
  <c r="E437" i="20"/>
  <c r="H437" i="20" s="1"/>
  <c r="AQ486" i="7"/>
  <c r="F291" i="20" s="1"/>
  <c r="E485" i="20"/>
  <c r="H485" i="20" s="1"/>
  <c r="AR426" i="7"/>
  <c r="G366" i="20" s="1"/>
  <c r="G364" i="20"/>
  <c r="I9" i="40"/>
  <c r="AR427" i="7"/>
  <c r="G363" i="20" s="1"/>
  <c r="F426" i="20"/>
  <c r="F400" i="20"/>
  <c r="AR401" i="7"/>
  <c r="G232" i="20" s="1"/>
  <c r="H3" i="40"/>
  <c r="AR381" i="7"/>
  <c r="G92" i="20" s="1"/>
  <c r="F380" i="20"/>
  <c r="AR431" i="7"/>
  <c r="AR424" i="7"/>
  <c r="G423" i="20" s="1"/>
  <c r="F423" i="20"/>
  <c r="AR412" i="7"/>
  <c r="G224" i="20" s="1"/>
  <c r="F411" i="20"/>
  <c r="AR421" i="7"/>
  <c r="G420" i="20" s="1"/>
  <c r="F420" i="20"/>
  <c r="AR432" i="7"/>
  <c r="F431" i="20"/>
  <c r="G433" i="20"/>
  <c r="I20" i="40"/>
  <c r="AR402" i="7"/>
  <c r="F401" i="20"/>
  <c r="AR429" i="7"/>
  <c r="F428" i="20"/>
  <c r="I5" i="40"/>
  <c r="G513" i="20"/>
  <c r="G515" i="20"/>
  <c r="I16" i="40"/>
  <c r="AH33" i="5"/>
  <c r="AH316" i="5"/>
  <c r="AH141" i="5"/>
  <c r="AH522" i="5"/>
  <c r="AH80" i="5"/>
  <c r="AH243" i="5"/>
  <c r="AH407" i="5"/>
  <c r="AH465" i="5"/>
  <c r="G365" i="20" l="1"/>
  <c r="F322" i="20"/>
  <c r="F314" i="20"/>
  <c r="F156" i="20"/>
  <c r="H19" i="40"/>
  <c r="F175" i="20"/>
  <c r="G518" i="20"/>
  <c r="F151" i="20"/>
  <c r="H7" i="40"/>
  <c r="F150" i="20"/>
  <c r="F182" i="20"/>
  <c r="F28" i="20"/>
  <c r="F25" i="20"/>
  <c r="F310" i="20"/>
  <c r="F302" i="20"/>
  <c r="G404" i="20"/>
  <c r="G427" i="20"/>
  <c r="G534" i="20"/>
  <c r="F177" i="20"/>
  <c r="F225" i="20"/>
  <c r="F256" i="20"/>
  <c r="F266" i="20"/>
  <c r="F374" i="20"/>
  <c r="F368" i="20"/>
  <c r="F130" i="20"/>
  <c r="G381" i="20"/>
  <c r="G328" i="20"/>
  <c r="F253" i="20"/>
  <c r="F233" i="20"/>
  <c r="F229" i="20"/>
  <c r="F343" i="20"/>
  <c r="F373" i="20"/>
  <c r="G413" i="20"/>
  <c r="F161" i="20"/>
  <c r="F535" i="20"/>
  <c r="H11" i="40"/>
  <c r="F180" i="20"/>
  <c r="F275" i="20"/>
  <c r="F342" i="20"/>
  <c r="F263" i="20"/>
  <c r="F26" i="20"/>
  <c r="F65" i="20"/>
  <c r="F414" i="20"/>
  <c r="F533" i="20"/>
  <c r="H23" i="40"/>
  <c r="F279" i="20"/>
  <c r="F118" i="20"/>
  <c r="F303" i="20"/>
  <c r="F64" i="20"/>
  <c r="F241" i="20"/>
  <c r="F114" i="20"/>
  <c r="F218" i="20"/>
  <c r="F207" i="20"/>
  <c r="F284" i="20"/>
  <c r="F391" i="20"/>
  <c r="F59" i="20"/>
  <c r="F128" i="20"/>
  <c r="F379" i="20"/>
  <c r="H17" i="40"/>
  <c r="F188" i="20"/>
  <c r="G378" i="20"/>
  <c r="G36" i="20"/>
  <c r="G289" i="20"/>
  <c r="F406" i="20"/>
  <c r="F11" i="20"/>
  <c r="G415" i="20"/>
  <c r="G154" i="20"/>
  <c r="F142" i="20"/>
  <c r="F295" i="20"/>
  <c r="G12" i="20"/>
  <c r="F377" i="20"/>
  <c r="F198" i="20"/>
  <c r="F23" i="20"/>
  <c r="F184" i="20"/>
  <c r="F287" i="20"/>
  <c r="G520" i="20"/>
  <c r="F264" i="20"/>
  <c r="G401" i="20"/>
  <c r="F394" i="20"/>
  <c r="F432" i="20"/>
  <c r="F340" i="20"/>
  <c r="F277" i="20"/>
  <c r="F298" i="20"/>
  <c r="G543" i="20"/>
  <c r="G529" i="20"/>
  <c r="G32" i="20"/>
  <c r="G388" i="20"/>
  <c r="F301" i="20"/>
  <c r="F257" i="20"/>
  <c r="F208" i="20"/>
  <c r="F223" i="20"/>
  <c r="G209" i="20"/>
  <c r="G249" i="20"/>
  <c r="I18" i="40"/>
  <c r="G17" i="20"/>
  <c r="F41" i="20"/>
  <c r="F127" i="20"/>
  <c r="F506" i="20"/>
  <c r="F517" i="20"/>
  <c r="F214" i="20"/>
  <c r="F217" i="20"/>
  <c r="G325" i="20"/>
  <c r="G319" i="20"/>
  <c r="F74" i="20"/>
  <c r="F68" i="20"/>
  <c r="F78" i="20"/>
  <c r="F79" i="20"/>
  <c r="F397" i="20"/>
  <c r="G323" i="20"/>
  <c r="G412" i="20"/>
  <c r="G258" i="20"/>
  <c r="G393" i="20"/>
  <c r="F105" i="20"/>
  <c r="F99" i="20"/>
  <c r="F116" i="20"/>
  <c r="G332" i="20"/>
  <c r="H26" i="40"/>
  <c r="F292" i="20"/>
  <c r="F215" i="20"/>
  <c r="F228" i="20"/>
  <c r="G421" i="20"/>
  <c r="G341" i="20"/>
  <c r="F53" i="20"/>
  <c r="F51" i="20"/>
  <c r="G351" i="20"/>
  <c r="F320" i="20"/>
  <c r="F297" i="20"/>
  <c r="F210" i="20"/>
  <c r="F148" i="20"/>
  <c r="F136" i="20"/>
  <c r="F3" i="20"/>
  <c r="F539" i="20"/>
  <c r="F176" i="20"/>
  <c r="G248" i="20"/>
  <c r="G166" i="20"/>
  <c r="G202" i="20"/>
  <c r="G115" i="20"/>
  <c r="G244" i="20"/>
  <c r="F493" i="20"/>
  <c r="F242" i="20"/>
  <c r="F80" i="20"/>
  <c r="F67" i="20"/>
  <c r="G168" i="20"/>
  <c r="G519" i="20"/>
  <c r="G125" i="20"/>
  <c r="F496" i="20"/>
  <c r="F102" i="20"/>
  <c r="F501" i="20"/>
  <c r="F491" i="20"/>
  <c r="G408" i="20"/>
  <c r="F405" i="20"/>
  <c r="H8" i="40"/>
  <c r="F203" i="20"/>
  <c r="F490" i="20"/>
  <c r="F205" i="20"/>
  <c r="F129" i="20"/>
  <c r="F260" i="20"/>
  <c r="F197" i="20"/>
  <c r="F124" i="20"/>
  <c r="F61" i="20"/>
  <c r="G133" i="20"/>
  <c r="G162" i="20"/>
  <c r="F390" i="20"/>
  <c r="F37" i="20"/>
  <c r="F73" i="20"/>
  <c r="F71" i="20"/>
  <c r="F174" i="20"/>
  <c r="F164" i="20"/>
  <c r="G424" i="20"/>
  <c r="G62" i="20"/>
  <c r="G204" i="20"/>
  <c r="F335" i="20"/>
  <c r="F212" i="20"/>
  <c r="F370" i="20"/>
  <c r="F494" i="20"/>
  <c r="F58" i="20"/>
  <c r="F121" i="20"/>
  <c r="G510" i="20"/>
  <c r="F194" i="20"/>
  <c r="F222" i="20"/>
  <c r="F70" i="20"/>
  <c r="F239" i="20"/>
  <c r="F15" i="20"/>
  <c r="F149" i="20"/>
  <c r="F88" i="20"/>
  <c r="F392" i="20"/>
  <c r="F505" i="20"/>
  <c r="G526" i="20"/>
  <c r="G66" i="20"/>
  <c r="F100" i="20"/>
  <c r="F44" i="20"/>
  <c r="G107" i="20"/>
  <c r="AR483" i="7"/>
  <c r="F500" i="20"/>
  <c r="G119" i="20"/>
  <c r="F362" i="20"/>
  <c r="F106" i="20"/>
  <c r="G462" i="20"/>
  <c r="I10" i="40"/>
  <c r="G153" i="20"/>
  <c r="F425" i="20"/>
  <c r="F492" i="20"/>
  <c r="F430" i="20"/>
  <c r="F504" i="20"/>
  <c r="G490" i="20"/>
  <c r="G387" i="20"/>
  <c r="F261" i="20"/>
  <c r="F179" i="20"/>
  <c r="F272" i="20"/>
  <c r="F499" i="20"/>
  <c r="F268" i="20"/>
  <c r="F502" i="20"/>
  <c r="F316" i="20"/>
  <c r="F497" i="20"/>
  <c r="F137" i="20"/>
  <c r="F495" i="20"/>
  <c r="F183" i="20"/>
  <c r="F181" i="20"/>
  <c r="F503" i="20"/>
  <c r="AR440" i="7"/>
  <c r="G386" i="20" s="1"/>
  <c r="F482" i="20"/>
  <c r="F439" i="20"/>
  <c r="F455" i="20"/>
  <c r="AR456" i="7"/>
  <c r="G182" i="20" s="1"/>
  <c r="G417" i="20"/>
  <c r="F234" i="20"/>
  <c r="F469" i="20"/>
  <c r="AR470" i="7"/>
  <c r="G242" i="20" s="1"/>
  <c r="G542" i="20"/>
  <c r="G359" i="20"/>
  <c r="G20" i="20"/>
  <c r="G429" i="20"/>
  <c r="G98" i="20"/>
  <c r="G348" i="20"/>
  <c r="G326" i="20"/>
  <c r="G402" i="20"/>
  <c r="G255" i="20"/>
  <c r="G396" i="20"/>
  <c r="G210" i="20"/>
  <c r="I23" i="40"/>
  <c r="G399" i="20"/>
  <c r="G282" i="20"/>
  <c r="G94" i="20"/>
  <c r="G27" i="20"/>
  <c r="G428" i="20"/>
  <c r="G271" i="20"/>
  <c r="H6" i="40"/>
  <c r="F132" i="20"/>
  <c r="G400" i="20"/>
  <c r="G256" i="20"/>
  <c r="G431" i="20"/>
  <c r="G349" i="20"/>
  <c r="G200" i="20"/>
  <c r="H15" i="40"/>
  <c r="F540" i="20"/>
  <c r="G385" i="20"/>
  <c r="H22" i="40"/>
  <c r="F178" i="20"/>
  <c r="G407" i="20"/>
  <c r="G411" i="20"/>
  <c r="G276" i="20"/>
  <c r="G219" i="20"/>
  <c r="G191" i="20"/>
  <c r="G395" i="20"/>
  <c r="G89" i="20"/>
  <c r="G530" i="20"/>
  <c r="G358" i="20"/>
  <c r="G293" i="20"/>
  <c r="AR472" i="7"/>
  <c r="G186" i="20" s="1"/>
  <c r="F471" i="20"/>
  <c r="F446" i="20"/>
  <c r="AR447" i="7"/>
  <c r="G314" i="20" s="1"/>
  <c r="AR468" i="7"/>
  <c r="F467" i="20"/>
  <c r="AR441" i="7"/>
  <c r="G275" i="20" s="1"/>
  <c r="F440" i="20"/>
  <c r="AR457" i="7"/>
  <c r="F456" i="20"/>
  <c r="F461" i="20"/>
  <c r="AR462" i="7"/>
  <c r="F450" i="20"/>
  <c r="AR451" i="7"/>
  <c r="F441" i="20"/>
  <c r="AR442" i="7"/>
  <c r="F479" i="20"/>
  <c r="AR480" i="7"/>
  <c r="G241" i="20" s="1"/>
  <c r="AR445" i="7"/>
  <c r="F444" i="20"/>
  <c r="F489" i="20"/>
  <c r="AR490" i="7"/>
  <c r="F443" i="20"/>
  <c r="AR444" i="7"/>
  <c r="G296" i="20" s="1"/>
  <c r="F442" i="20"/>
  <c r="AR443" i="7"/>
  <c r="G51" i="20" s="1"/>
  <c r="AR436" i="7"/>
  <c r="G25" i="20" s="1"/>
  <c r="F435" i="20"/>
  <c r="AR473" i="7"/>
  <c r="F472" i="20"/>
  <c r="F474" i="20"/>
  <c r="AR475" i="7"/>
  <c r="G313" i="20" s="1"/>
  <c r="F484" i="20"/>
  <c r="AR485" i="7"/>
  <c r="AR478" i="7"/>
  <c r="G498" i="20" s="1"/>
  <c r="F477" i="20"/>
  <c r="AR449" i="7"/>
  <c r="G44" i="20" s="1"/>
  <c r="F448" i="20"/>
  <c r="F452" i="20"/>
  <c r="AR453" i="7"/>
  <c r="G68" i="20" s="1"/>
  <c r="AR465" i="7"/>
  <c r="G6" i="20" s="1"/>
  <c r="H2" i="40"/>
  <c r="F464" i="20"/>
  <c r="AR448" i="7"/>
  <c r="G394" i="20" s="1"/>
  <c r="F447" i="20"/>
  <c r="AR435" i="7"/>
  <c r="G264" i="20" s="1"/>
  <c r="F434" i="20"/>
  <c r="AR487" i="7"/>
  <c r="G263" i="20" s="1"/>
  <c r="F486" i="20"/>
  <c r="AR476" i="7"/>
  <c r="G50" i="20" s="1"/>
  <c r="F475" i="20"/>
  <c r="AR474" i="7"/>
  <c r="G368" i="20" s="1"/>
  <c r="F473" i="20"/>
  <c r="F459" i="20"/>
  <c r="AR460" i="7"/>
  <c r="G99" i="20" s="1"/>
  <c r="AR446" i="7"/>
  <c r="F445" i="20"/>
  <c r="F488" i="20"/>
  <c r="AR489" i="7"/>
  <c r="G199" i="20" s="1"/>
  <c r="AR479" i="7"/>
  <c r="F478" i="20"/>
  <c r="AR461" i="7"/>
  <c r="G65" i="20" s="1"/>
  <c r="F460" i="20"/>
  <c r="F485" i="20"/>
  <c r="AR486" i="7"/>
  <c r="H25" i="40"/>
  <c r="AR484" i="7"/>
  <c r="F483" i="20"/>
  <c r="F457" i="20"/>
  <c r="AR458" i="7"/>
  <c r="AR459" i="7"/>
  <c r="G161" i="20" s="1"/>
  <c r="F458" i="20"/>
  <c r="F454" i="20"/>
  <c r="AR455" i="7"/>
  <c r="F466" i="20"/>
  <c r="AR467" i="7"/>
  <c r="F470" i="20"/>
  <c r="AR471" i="7"/>
  <c r="AR482" i="7"/>
  <c r="F481" i="20"/>
  <c r="AR450" i="7"/>
  <c r="G302" i="20" s="1"/>
  <c r="F449" i="20"/>
  <c r="AR488" i="7"/>
  <c r="G287" i="20" s="1"/>
  <c r="F487" i="20"/>
  <c r="F480" i="20"/>
  <c r="AR481" i="7"/>
  <c r="AR438" i="7"/>
  <c r="F437" i="20"/>
  <c r="AR437" i="7"/>
  <c r="F436" i="20"/>
  <c r="F465" i="20"/>
  <c r="AR466" i="7"/>
  <c r="G225" i="20" s="1"/>
  <c r="F438" i="20"/>
  <c r="AR439" i="7"/>
  <c r="G297" i="20" s="1"/>
  <c r="F463" i="20"/>
  <c r="AR464" i="7"/>
  <c r="G257" i="20" s="1"/>
  <c r="F468" i="20"/>
  <c r="AR469" i="7"/>
  <c r="G9" i="20" s="1"/>
  <c r="AR477" i="7"/>
  <c r="G231" i="20" s="1"/>
  <c r="F476" i="20"/>
  <c r="AR452" i="7"/>
  <c r="G136" i="20" s="1"/>
  <c r="F451" i="20"/>
  <c r="AR454" i="7"/>
  <c r="F453" i="20"/>
  <c r="G380" i="20"/>
  <c r="I3" i="40"/>
  <c r="AH244" i="5"/>
  <c r="AH81" i="5"/>
  <c r="AH523" i="5"/>
  <c r="AH408" i="5"/>
  <c r="AH142" i="5"/>
  <c r="AH466" i="5"/>
  <c r="AH317" i="5"/>
  <c r="AH34" i="5"/>
  <c r="G23" i="20" l="1"/>
  <c r="G24" i="20"/>
  <c r="I11" i="40"/>
  <c r="G535" i="20"/>
  <c r="G426" i="20"/>
  <c r="G180" i="20"/>
  <c r="I19" i="40"/>
  <c r="G175" i="20"/>
  <c r="G146" i="20"/>
  <c r="G233" i="20"/>
  <c r="G229" i="20"/>
  <c r="G303" i="20"/>
  <c r="G306" i="20"/>
  <c r="G284" i="20"/>
  <c r="G128" i="20"/>
  <c r="G130" i="20"/>
  <c r="G228" i="20"/>
  <c r="G171" i="20"/>
  <c r="G151" i="20"/>
  <c r="I7" i="40"/>
  <c r="G150" i="20"/>
  <c r="G377" i="20"/>
  <c r="G373" i="20"/>
  <c r="G291" i="20"/>
  <c r="G253" i="20"/>
  <c r="G406" i="20"/>
  <c r="G11" i="20"/>
  <c r="G67" i="20"/>
  <c r="G310" i="20"/>
  <c r="G88" i="20"/>
  <c r="G295" i="20"/>
  <c r="G143" i="20"/>
  <c r="G418" i="20"/>
  <c r="G197" i="20"/>
  <c r="G342" i="20"/>
  <c r="G177" i="20"/>
  <c r="G129" i="20"/>
  <c r="G279" i="20"/>
  <c r="G495" i="20"/>
  <c r="G374" i="20"/>
  <c r="G37" i="20"/>
  <c r="G59" i="20"/>
  <c r="G383" i="20"/>
  <c r="G536" i="20"/>
  <c r="G223" i="20"/>
  <c r="G322" i="20"/>
  <c r="G453" i="20"/>
  <c r="G340" i="20"/>
  <c r="G458" i="20"/>
  <c r="G167" i="20"/>
  <c r="G131" i="20"/>
  <c r="G397" i="20"/>
  <c r="G533" i="20"/>
  <c r="G494" i="20"/>
  <c r="G188" i="20"/>
  <c r="I17" i="40"/>
  <c r="G499" i="20"/>
  <c r="G298" i="20"/>
  <c r="G455" i="20"/>
  <c r="G187" i="20"/>
  <c r="G114" i="20"/>
  <c r="G218" i="20"/>
  <c r="G517" i="20"/>
  <c r="G28" i="20"/>
  <c r="G497" i="20"/>
  <c r="I26" i="40"/>
  <c r="G292" i="20"/>
  <c r="G3" i="20"/>
  <c r="G539" i="20"/>
  <c r="G121" i="20"/>
  <c r="G49" i="20"/>
  <c r="G164" i="20"/>
  <c r="G170" i="20"/>
  <c r="G379" i="20"/>
  <c r="G212" i="20"/>
  <c r="G343" i="20"/>
  <c r="G71" i="20"/>
  <c r="G64" i="20"/>
  <c r="G376" i="20"/>
  <c r="G142" i="20"/>
  <c r="G15" i="20"/>
  <c r="G198" i="20"/>
  <c r="G439" i="20"/>
  <c r="G79" i="20"/>
  <c r="G503" i="20"/>
  <c r="G184" i="20"/>
  <c r="G61" i="20"/>
  <c r="G118" i="20"/>
  <c r="G70" i="20"/>
  <c r="G207" i="20"/>
  <c r="G502" i="20"/>
  <c r="G267" i="20"/>
  <c r="G41" i="20"/>
  <c r="G127" i="20"/>
  <c r="G106" i="20"/>
  <c r="G353" i="20"/>
  <c r="G277" i="20"/>
  <c r="G391" i="20"/>
  <c r="G500" i="20"/>
  <c r="G95" i="20"/>
  <c r="G179" i="20"/>
  <c r="G266" i="20"/>
  <c r="G491" i="20"/>
  <c r="G523" i="20"/>
  <c r="G496" i="20"/>
  <c r="G217" i="20"/>
  <c r="G482" i="20"/>
  <c r="G436" i="20"/>
  <c r="G203" i="20"/>
  <c r="I8" i="40"/>
  <c r="G457" i="20"/>
  <c r="G194" i="20"/>
  <c r="G102" i="20"/>
  <c r="G501" i="20"/>
  <c r="G468" i="20"/>
  <c r="G492" i="20"/>
  <c r="G469" i="20"/>
  <c r="G493" i="20"/>
  <c r="G488" i="20"/>
  <c r="G504" i="20"/>
  <c r="G460" i="20"/>
  <c r="G26" i="20"/>
  <c r="G489" i="20"/>
  <c r="G505" i="20"/>
  <c r="G476" i="20"/>
  <c r="G432" i="20"/>
  <c r="G405" i="20"/>
  <c r="G451" i="20"/>
  <c r="G148" i="20"/>
  <c r="G480" i="20"/>
  <c r="G239" i="20"/>
  <c r="G540" i="20"/>
  <c r="I15" i="40"/>
  <c r="G472" i="20"/>
  <c r="G58" i="20"/>
  <c r="G444" i="20"/>
  <c r="G174" i="20"/>
  <c r="G425" i="20"/>
  <c r="G452" i="20"/>
  <c r="G74" i="20"/>
  <c r="G479" i="20"/>
  <c r="G73" i="20"/>
  <c r="G478" i="20"/>
  <c r="G272" i="20"/>
  <c r="G471" i="20"/>
  <c r="G370" i="20"/>
  <c r="G487" i="20"/>
  <c r="G181" i="20"/>
  <c r="G441" i="20"/>
  <c r="G156" i="20"/>
  <c r="G430" i="20"/>
  <c r="G382" i="20"/>
  <c r="G448" i="20"/>
  <c r="G100" i="20"/>
  <c r="G463" i="20"/>
  <c r="G301" i="20"/>
  <c r="G449" i="20"/>
  <c r="G80" i="20"/>
  <c r="G485" i="20"/>
  <c r="G222" i="20"/>
  <c r="G435" i="20"/>
  <c r="G506" i="20"/>
  <c r="G450" i="20"/>
  <c r="G124" i="20"/>
  <c r="G477" i="20"/>
  <c r="I22" i="40"/>
  <c r="G178" i="20"/>
  <c r="G442" i="20"/>
  <c r="G53" i="20"/>
  <c r="G438" i="20"/>
  <c r="G320" i="20"/>
  <c r="G481" i="20"/>
  <c r="G183" i="20"/>
  <c r="G486" i="20"/>
  <c r="G268" i="20"/>
  <c r="G461" i="20"/>
  <c r="I6" i="40"/>
  <c r="G132" i="20"/>
  <c r="G470" i="20"/>
  <c r="G215" i="20"/>
  <c r="G445" i="20"/>
  <c r="G116" i="20"/>
  <c r="G443" i="20"/>
  <c r="G149" i="20"/>
  <c r="G414" i="20"/>
  <c r="G465" i="20"/>
  <c r="G176" i="20"/>
  <c r="G459" i="20"/>
  <c r="G105" i="20"/>
  <c r="G484" i="20"/>
  <c r="G362" i="20"/>
  <c r="G466" i="20"/>
  <c r="G531" i="20"/>
  <c r="G456" i="20"/>
  <c r="G260" i="20"/>
  <c r="G434" i="20"/>
  <c r="G261" i="20"/>
  <c r="G454" i="20"/>
  <c r="G60" i="20"/>
  <c r="G473" i="20"/>
  <c r="G137" i="20"/>
  <c r="G440" i="20"/>
  <c r="G205" i="20"/>
  <c r="G447" i="20"/>
  <c r="G117" i="20"/>
  <c r="G474" i="20"/>
  <c r="G214" i="20"/>
  <c r="G437" i="20"/>
  <c r="G335" i="20"/>
  <c r="G475" i="20"/>
  <c r="G316" i="20"/>
  <c r="G467" i="20"/>
  <c r="G390" i="20"/>
  <c r="G392" i="20"/>
  <c r="G446" i="20"/>
  <c r="G208" i="20"/>
  <c r="G464" i="20"/>
  <c r="I2" i="40"/>
  <c r="I25" i="40"/>
  <c r="G483" i="20"/>
  <c r="AH35" i="5"/>
  <c r="AH318" i="5"/>
  <c r="AH467" i="5"/>
  <c r="AH143" i="5"/>
  <c r="AH409" i="5"/>
  <c r="AH524" i="5"/>
  <c r="AH82" i="5"/>
  <c r="AH245" i="5"/>
  <c r="AH246" i="5" l="1"/>
  <c r="AH83" i="5"/>
  <c r="AH525" i="5"/>
  <c r="AH410" i="5"/>
  <c r="AH144" i="5"/>
  <c r="AH468" i="5"/>
  <c r="AH319" i="5"/>
  <c r="AH36" i="5"/>
  <c r="AH37" i="5" l="1"/>
  <c r="AH320" i="5"/>
  <c r="AH411" i="5"/>
  <c r="AH526" i="5"/>
  <c r="AH145" i="5"/>
  <c r="AH84" i="5"/>
  <c r="AH469" i="5"/>
  <c r="AH247" i="5"/>
  <c r="AH470" i="5" l="1"/>
  <c r="AH85" i="5"/>
  <c r="AH248" i="5"/>
  <c r="AH412" i="5"/>
  <c r="AH146" i="5"/>
  <c r="AH321" i="5"/>
  <c r="AH527" i="5"/>
  <c r="AH38" i="5"/>
  <c r="Y30" i="11"/>
  <c r="Y35" i="11"/>
  <c r="Y32" i="11"/>
  <c r="Y36" i="11"/>
  <c r="Y31" i="11"/>
  <c r="Y34" i="11"/>
  <c r="Y37" i="11"/>
  <c r="Y33" i="11"/>
  <c r="AH39" i="5" l="1"/>
  <c r="AH147" i="5"/>
  <c r="AH413" i="5"/>
  <c r="AH528" i="5"/>
  <c r="AH322" i="5"/>
  <c r="AH249" i="5"/>
  <c r="AH86" i="5"/>
  <c r="AH471" i="5"/>
  <c r="AH529" i="5" l="1"/>
  <c r="AH472" i="5"/>
  <c r="AH87" i="5"/>
  <c r="AH250" i="5"/>
  <c r="AH323" i="5"/>
  <c r="AH414" i="5"/>
  <c r="AH148" i="5"/>
  <c r="AH40" i="5"/>
  <c r="AH415" i="5" l="1"/>
  <c r="AH324" i="5"/>
  <c r="AH251" i="5"/>
  <c r="AH41" i="5"/>
  <c r="AH149" i="5"/>
  <c r="AH88" i="5"/>
  <c r="AH473" i="5"/>
  <c r="AH530" i="5"/>
  <c r="AH531" i="5" l="1"/>
  <c r="AH474" i="5"/>
  <c r="AH89" i="5"/>
  <c r="AH150" i="5"/>
  <c r="AH42" i="5"/>
  <c r="AH252" i="5"/>
  <c r="AH325" i="5"/>
  <c r="AH416" i="5"/>
  <c r="AH417" i="5" l="1"/>
  <c r="AH326" i="5"/>
  <c r="AH253" i="5"/>
  <c r="AH43" i="5"/>
  <c r="AH151" i="5"/>
  <c r="AH90" i="5"/>
  <c r="AH475" i="5"/>
  <c r="AH532" i="5"/>
  <c r="AH91" i="5" l="1"/>
  <c r="AH152" i="5"/>
  <c r="AH533" i="5"/>
  <c r="AH476" i="5"/>
  <c r="AH44" i="5"/>
  <c r="AH254" i="5"/>
  <c r="AH327" i="5"/>
  <c r="AH418" i="5"/>
  <c r="AH419" i="5" l="1"/>
  <c r="AH328" i="5"/>
  <c r="AH255" i="5"/>
  <c r="AH45" i="5"/>
  <c r="AH477" i="5"/>
  <c r="AH534" i="5"/>
  <c r="AH153" i="5"/>
  <c r="AH92" i="5"/>
  <c r="AH93" i="5" l="1"/>
  <c r="AH46" i="5"/>
  <c r="AH154" i="5"/>
  <c r="AH535" i="5"/>
  <c r="AH478" i="5"/>
  <c r="AH329" i="5"/>
  <c r="AH256" i="5"/>
  <c r="AH420" i="5"/>
  <c r="AH257" i="5" l="1"/>
  <c r="AH421" i="5"/>
  <c r="AH47" i="5"/>
  <c r="AH536" i="5"/>
  <c r="AH155" i="5"/>
  <c r="AH330" i="5"/>
  <c r="AH479" i="5"/>
  <c r="AH94" i="5"/>
  <c r="AH95" i="5" l="1"/>
  <c r="AH480" i="5"/>
  <c r="AH331" i="5"/>
  <c r="AH156" i="5"/>
  <c r="AH537" i="5"/>
  <c r="AH48" i="5"/>
  <c r="AH422" i="5"/>
  <c r="AH258" i="5"/>
  <c r="AH259" i="5" l="1"/>
  <c r="AH423" i="5"/>
  <c r="AH538" i="5"/>
  <c r="AH157" i="5"/>
  <c r="AH332" i="5"/>
  <c r="AH481" i="5"/>
  <c r="AH96" i="5"/>
  <c r="AH97" i="5" l="1"/>
  <c r="AH482" i="5"/>
  <c r="AH333" i="5"/>
  <c r="AH158" i="5"/>
  <c r="AH539" i="5"/>
  <c r="AH424" i="5"/>
  <c r="AH260" i="5"/>
  <c r="AH159" i="5" l="1"/>
  <c r="AH261" i="5"/>
  <c r="AH425" i="5"/>
  <c r="AH334" i="5"/>
  <c r="AH540" i="5"/>
  <c r="AH483" i="5"/>
  <c r="AH98" i="5"/>
  <c r="AH484" i="5" l="1"/>
  <c r="AH541" i="5"/>
  <c r="AH99" i="5"/>
  <c r="AH335" i="5"/>
  <c r="AH426" i="5"/>
  <c r="AH262" i="5"/>
  <c r="AH160" i="5"/>
  <c r="AH336" i="5" l="1"/>
  <c r="AH161" i="5"/>
  <c r="AH263" i="5"/>
  <c r="AH427" i="5"/>
  <c r="AH100" i="5"/>
  <c r="AH542" i="5"/>
  <c r="AH485" i="5"/>
  <c r="Q50" i="18"/>
  <c r="AH101" i="5" l="1"/>
  <c r="AH486" i="5"/>
  <c r="AH543" i="5"/>
  <c r="AH264" i="5"/>
  <c r="AH428" i="5"/>
  <c r="AH162" i="5"/>
  <c r="AH337" i="5"/>
  <c r="U50" i="18"/>
  <c r="T50" i="18"/>
  <c r="S50" i="18"/>
  <c r="R50" i="18"/>
  <c r="AH338" i="5" l="1"/>
  <c r="AH429" i="5"/>
  <c r="AH265" i="5"/>
  <c r="AH163" i="5"/>
  <c r="AH544" i="5"/>
  <c r="AH487" i="5"/>
  <c r="AH102" i="5"/>
  <c r="V50" i="18"/>
  <c r="W50" i="18" s="1"/>
  <c r="AH488" i="5" l="1"/>
  <c r="AH103" i="5"/>
  <c r="AH266" i="5"/>
  <c r="AH164" i="5"/>
  <c r="AH430" i="5"/>
  <c r="AH339" i="5"/>
  <c r="K54" i="18"/>
  <c r="L54" i="18"/>
  <c r="N54" i="18"/>
  <c r="N55" i="18" s="1"/>
  <c r="I54" i="18"/>
  <c r="M54" i="18"/>
  <c r="J54" i="18"/>
  <c r="E238" i="7" l="1"/>
  <c r="I55" i="18"/>
  <c r="F238" i="7"/>
  <c r="J55" i="18"/>
  <c r="I238" i="7"/>
  <c r="AY238" i="7" s="1"/>
  <c r="M55" i="18"/>
  <c r="H238" i="7"/>
  <c r="AX238" i="7" s="1"/>
  <c r="L55" i="18"/>
  <c r="G238" i="7"/>
  <c r="AW238" i="7" s="1"/>
  <c r="K55" i="18"/>
  <c r="N238" i="7"/>
  <c r="U237" i="20" s="1"/>
  <c r="Q48" i="20"/>
  <c r="Q42" i="20"/>
  <c r="K48" i="20"/>
  <c r="K42" i="20"/>
  <c r="I48" i="20"/>
  <c r="I42" i="20"/>
  <c r="O48" i="20"/>
  <c r="O42" i="20"/>
  <c r="M48" i="20"/>
  <c r="M42" i="20"/>
  <c r="AJ48" i="20"/>
  <c r="AK48" i="20" s="1"/>
  <c r="K544" i="20"/>
  <c r="K347" i="20"/>
  <c r="Q544" i="20"/>
  <c r="Q347" i="20"/>
  <c r="I544" i="20"/>
  <c r="I347" i="20"/>
  <c r="O544" i="20"/>
  <c r="O347" i="20"/>
  <c r="M544" i="20"/>
  <c r="M347" i="20"/>
  <c r="P238" i="7"/>
  <c r="I331" i="20"/>
  <c r="O331" i="20"/>
  <c r="M331" i="20"/>
  <c r="Q238" i="7"/>
  <c r="K331" i="20"/>
  <c r="Q237" i="20"/>
  <c r="Q331" i="20"/>
  <c r="AH431" i="5"/>
  <c r="AH340" i="5"/>
  <c r="AH165" i="5"/>
  <c r="AH267" i="5"/>
  <c r="AH104" i="5"/>
  <c r="AH489" i="5"/>
  <c r="AV238" i="7"/>
  <c r="K237" i="20"/>
  <c r="AU238" i="7"/>
  <c r="I237" i="20"/>
  <c r="O237" i="20" l="1"/>
  <c r="T238" i="7"/>
  <c r="M237" i="20"/>
  <c r="AJ238" i="7"/>
  <c r="AK238" i="7" s="1"/>
  <c r="S238" i="7"/>
  <c r="R238" i="7"/>
  <c r="N237" i="20" s="1"/>
  <c r="P48" i="20"/>
  <c r="P42" i="20"/>
  <c r="R48" i="20"/>
  <c r="R42" i="20"/>
  <c r="AJ544" i="20"/>
  <c r="AK544" i="20" s="1"/>
  <c r="AJ42" i="20"/>
  <c r="AK42" i="20" s="1"/>
  <c r="L48" i="20"/>
  <c r="L42" i="20"/>
  <c r="N48" i="20"/>
  <c r="N42" i="20"/>
  <c r="J48" i="20"/>
  <c r="J42" i="20"/>
  <c r="R544" i="20"/>
  <c r="R347" i="20"/>
  <c r="AJ347" i="20"/>
  <c r="AK347" i="20" s="1"/>
  <c r="J544" i="20"/>
  <c r="J347" i="20"/>
  <c r="L544" i="20"/>
  <c r="L347" i="20"/>
  <c r="P544" i="20"/>
  <c r="P347" i="20"/>
  <c r="N544" i="20"/>
  <c r="N347" i="20"/>
  <c r="R237" i="20"/>
  <c r="R331" i="20"/>
  <c r="P237" i="20"/>
  <c r="P331" i="20"/>
  <c r="L237" i="20"/>
  <c r="L331" i="20"/>
  <c r="N331" i="20"/>
  <c r="AJ331" i="20"/>
  <c r="AK331" i="20" s="1"/>
  <c r="J237" i="20"/>
  <c r="J331" i="20"/>
  <c r="L1" i="7"/>
  <c r="K12" i="3" s="1"/>
  <c r="M1" i="7"/>
  <c r="L12" i="3" s="1"/>
  <c r="AH105" i="5"/>
  <c r="AH490" i="5"/>
  <c r="AH268" i="5"/>
  <c r="AH166" i="5"/>
  <c r="AH341" i="5"/>
  <c r="AH432" i="5"/>
  <c r="AM238" i="7"/>
  <c r="AL238" i="7" s="1"/>
  <c r="BD238" i="7"/>
  <c r="AH237" i="20"/>
  <c r="Y238" i="7"/>
  <c r="K1" i="7"/>
  <c r="E1" i="7"/>
  <c r="J1" i="7"/>
  <c r="H1" i="7"/>
  <c r="I1" i="7"/>
  <c r="AP238" i="7"/>
  <c r="E42" i="20" s="1"/>
  <c r="H42" i="20" s="1"/>
  <c r="F1" i="7"/>
  <c r="G1" i="7"/>
  <c r="N1" i="7"/>
  <c r="AI48" i="20" l="1"/>
  <c r="V48" i="20" s="1"/>
  <c r="AI42" i="20"/>
  <c r="V42" i="20" s="1"/>
  <c r="E347" i="20"/>
  <c r="H347" i="20" s="1"/>
  <c r="E48" i="20"/>
  <c r="H48" i="20" s="1"/>
  <c r="AI544" i="20"/>
  <c r="V544" i="20" s="1"/>
  <c r="AI347" i="20"/>
  <c r="V347" i="20" s="1"/>
  <c r="E544" i="20"/>
  <c r="H544" i="20" s="1"/>
  <c r="F12" i="1"/>
  <c r="K12" i="1" s="1"/>
  <c r="K14" i="3"/>
  <c r="K13" i="3"/>
  <c r="F13" i="1"/>
  <c r="K13" i="1" s="1"/>
  <c r="L14" i="3"/>
  <c r="L13" i="3"/>
  <c r="AI237" i="20"/>
  <c r="V237" i="20" s="1"/>
  <c r="AI331" i="20"/>
  <c r="V331" i="20" s="1"/>
  <c r="E331" i="20"/>
  <c r="H331" i="20" s="1"/>
  <c r="AJ237" i="20"/>
  <c r="AK237" i="20" s="1"/>
  <c r="AH433" i="5"/>
  <c r="AH342" i="5"/>
  <c r="AH167" i="5"/>
  <c r="AH269" i="5"/>
  <c r="AH106" i="5"/>
  <c r="E237" i="20"/>
  <c r="H237" i="20" s="1"/>
  <c r="AQ238" i="7"/>
  <c r="F42" i="20" s="1"/>
  <c r="F347" i="20" l="1"/>
  <c r="F48" i="20"/>
  <c r="F331" i="20"/>
  <c r="F544" i="20"/>
  <c r="I13" i="1"/>
  <c r="AC13" i="1"/>
  <c r="I12" i="1"/>
  <c r="AC12" i="1"/>
  <c r="H13" i="1"/>
  <c r="G13" i="1"/>
  <c r="H12" i="1"/>
  <c r="G12" i="1"/>
  <c r="AH107" i="5"/>
  <c r="AH270" i="5"/>
  <c r="AH168" i="5"/>
  <c r="AH343" i="5"/>
  <c r="F237" i="20"/>
  <c r="AR238" i="7"/>
  <c r="G48" i="20" l="1"/>
  <c r="G42" i="20"/>
  <c r="G544" i="20"/>
  <c r="G347" i="20"/>
  <c r="AD12" i="1"/>
  <c r="AE12" i="1"/>
  <c r="AD13" i="1"/>
  <c r="AE13" i="1"/>
  <c r="G237" i="20"/>
  <c r="G331" i="20"/>
  <c r="AH344" i="5"/>
  <c r="AH169" i="5"/>
  <c r="AH271" i="5"/>
  <c r="AH108" i="5"/>
  <c r="AH109" i="5" l="1"/>
  <c r="AH272" i="5"/>
  <c r="AH170" i="5"/>
  <c r="AH345" i="5"/>
  <c r="AH171" i="5" l="1"/>
  <c r="AH346" i="5"/>
  <c r="AH273" i="5"/>
  <c r="AH274" i="5" l="1"/>
  <c r="AH347" i="5"/>
  <c r="AH172" i="5"/>
  <c r="G6" i="2"/>
  <c r="C6" i="2" s="1"/>
  <c r="E6" i="2"/>
  <c r="F10" i="2" l="1"/>
  <c r="H10" i="2" s="1"/>
  <c r="I10" i="2" s="1"/>
  <c r="X10" i="2" s="1"/>
  <c r="F11" i="2"/>
  <c r="H11" i="2" s="1"/>
  <c r="I11" i="2" s="1"/>
  <c r="F8" i="2"/>
  <c r="H8" i="2" s="1"/>
  <c r="I8" i="2" s="1"/>
  <c r="V8" i="2" s="1"/>
  <c r="F9" i="2"/>
  <c r="H9" i="2" s="1"/>
  <c r="I9" i="2" s="1"/>
  <c r="F6" i="2"/>
  <c r="H6" i="2" s="1"/>
  <c r="I6" i="2" s="1"/>
  <c r="F7" i="2"/>
  <c r="H7" i="2" s="1"/>
  <c r="I7" i="2" s="1"/>
  <c r="AH173" i="5"/>
  <c r="AH348" i="5"/>
  <c r="AH275" i="5"/>
  <c r="U10" i="2" l="1"/>
  <c r="R10" i="2"/>
  <c r="W10" i="2"/>
  <c r="T10" i="2"/>
  <c r="V10" i="2"/>
  <c r="S10" i="2"/>
  <c r="R11" i="2"/>
  <c r="V11" i="2"/>
  <c r="U11" i="2"/>
  <c r="X11" i="2"/>
  <c r="S11" i="2"/>
  <c r="T11" i="2"/>
  <c r="W11" i="2"/>
  <c r="W8" i="2"/>
  <c r="Y10" i="2"/>
  <c r="R8" i="2"/>
  <c r="T8" i="2"/>
  <c r="U8" i="2"/>
  <c r="S8" i="2"/>
  <c r="X8" i="2"/>
  <c r="T9" i="2"/>
  <c r="S9" i="2"/>
  <c r="W9" i="2"/>
  <c r="R9" i="2"/>
  <c r="X9" i="2"/>
  <c r="U9" i="2"/>
  <c r="V9" i="2"/>
  <c r="AH276" i="5"/>
  <c r="AH349" i="5"/>
  <c r="AH174" i="5"/>
  <c r="W6" i="2"/>
  <c r="T6" i="2"/>
  <c r="U6" i="2"/>
  <c r="S6" i="2"/>
  <c r="V6" i="2"/>
  <c r="X6" i="2"/>
  <c r="R6" i="2"/>
  <c r="V7" i="2"/>
  <c r="U7" i="2"/>
  <c r="T7" i="2"/>
  <c r="W7" i="2"/>
  <c r="S7" i="2"/>
  <c r="X7" i="2"/>
  <c r="R7" i="2"/>
  <c r="Y11" i="2" l="1"/>
  <c r="Y8" i="2"/>
  <c r="Y9" i="2"/>
  <c r="AH175" i="5"/>
  <c r="AH350" i="5"/>
  <c r="AH277" i="5"/>
  <c r="Y7" i="2"/>
  <c r="Y6" i="2"/>
  <c r="R12" i="2"/>
  <c r="X12" i="2"/>
  <c r="V12" i="2"/>
  <c r="S12" i="2"/>
  <c r="U12" i="2"/>
  <c r="T12" i="2"/>
  <c r="W12" i="2"/>
  <c r="AH278" i="5" l="1"/>
  <c r="AH351" i="5"/>
  <c r="AH176" i="5"/>
  <c r="Y12" i="2"/>
  <c r="M19" i="2" s="1"/>
  <c r="P19" i="2"/>
  <c r="P12" i="2"/>
  <c r="O12" i="2"/>
  <c r="L12" i="2"/>
  <c r="M12" i="2"/>
  <c r="K12" i="2"/>
  <c r="J19" i="2" l="1"/>
  <c r="J20" i="2" s="1"/>
  <c r="N19" i="2"/>
  <c r="O19" i="2"/>
  <c r="O20" i="2" s="1"/>
  <c r="J12" i="2"/>
  <c r="N12" i="2"/>
  <c r="AH177" i="5"/>
  <c r="AH352" i="5"/>
  <c r="AH279" i="5"/>
  <c r="K19" i="2"/>
  <c r="K20" i="2" s="1"/>
  <c r="L19" i="2"/>
  <c r="D33" i="10" s="1"/>
  <c r="F33" i="10"/>
  <c r="N20" i="2"/>
  <c r="M20" i="2"/>
  <c r="E33" i="10"/>
  <c r="H33" i="10"/>
  <c r="P20" i="2"/>
  <c r="I33" i="10"/>
  <c r="B33" i="10" l="1"/>
  <c r="G33" i="10"/>
  <c r="C33" i="10"/>
  <c r="N33" i="10" s="1"/>
  <c r="N34" i="10" s="1"/>
  <c r="L20" i="2"/>
  <c r="AH280" i="5"/>
  <c r="AH353" i="5"/>
  <c r="AH178" i="5"/>
  <c r="I34" i="10"/>
  <c r="T33" i="10"/>
  <c r="T34" i="10" s="1"/>
  <c r="G34" i="10"/>
  <c r="R33" i="10"/>
  <c r="R34" i="10" s="1"/>
  <c r="H34" i="10"/>
  <c r="S33" i="10"/>
  <c r="S34" i="10" s="1"/>
  <c r="D34" i="10"/>
  <c r="O33" i="10"/>
  <c r="O34" i="10" s="1"/>
  <c r="P33" i="10"/>
  <c r="P34" i="10" s="1"/>
  <c r="E34" i="10"/>
  <c r="M33" i="10"/>
  <c r="M34" i="10" s="1"/>
  <c r="B34" i="10"/>
  <c r="F34" i="10"/>
  <c r="Q33" i="10"/>
  <c r="Q34" i="10" s="1"/>
  <c r="C34" i="10" l="1"/>
  <c r="J33" i="10"/>
  <c r="J34" i="10" s="1"/>
  <c r="AH179" i="5"/>
  <c r="AH354" i="5"/>
  <c r="AH281" i="5"/>
  <c r="N30" i="10"/>
  <c r="N28" i="10"/>
  <c r="P28" i="10"/>
  <c r="P30" i="10"/>
  <c r="T30" i="10"/>
  <c r="T28" i="10"/>
  <c r="M28" i="10"/>
  <c r="M30" i="10"/>
  <c r="O28" i="10"/>
  <c r="O30" i="10"/>
  <c r="S28" i="10"/>
  <c r="S30" i="10"/>
  <c r="R28" i="10"/>
  <c r="R30" i="10"/>
  <c r="Q28" i="10"/>
  <c r="Q30" i="10"/>
  <c r="U33" i="10" l="1"/>
  <c r="U34" i="10" s="1"/>
  <c r="AH282" i="5"/>
  <c r="AH355" i="5"/>
  <c r="AH180" i="5"/>
  <c r="T28" i="15"/>
  <c r="T23" i="15"/>
  <c r="T34" i="15"/>
  <c r="T20" i="15"/>
  <c r="T6" i="15"/>
  <c r="T16" i="15"/>
  <c r="T8" i="15"/>
  <c r="T11" i="15"/>
  <c r="T31" i="15"/>
  <c r="T24" i="15"/>
  <c r="T9" i="15"/>
  <c r="T29" i="15"/>
  <c r="T22" i="15"/>
  <c r="T27" i="15"/>
  <c r="T7" i="15"/>
  <c r="T21" i="15"/>
  <c r="T5" i="15"/>
  <c r="T12" i="15"/>
  <c r="T17" i="15"/>
  <c r="T19" i="15"/>
  <c r="T26" i="15"/>
  <c r="T15" i="15"/>
  <c r="T25" i="15"/>
  <c r="T18" i="15"/>
  <c r="T3" i="15"/>
  <c r="T33" i="15"/>
  <c r="T30" i="15"/>
  <c r="T32" i="15"/>
  <c r="T4" i="15"/>
  <c r="T13" i="15"/>
  <c r="T10" i="15"/>
  <c r="T14" i="15"/>
  <c r="S24" i="15"/>
  <c r="S10" i="15"/>
  <c r="S20" i="15"/>
  <c r="S15" i="15"/>
  <c r="S6" i="15"/>
  <c r="S8" i="15"/>
  <c r="S9" i="15"/>
  <c r="S23" i="15"/>
  <c r="S7" i="15"/>
  <c r="S29" i="15"/>
  <c r="S17" i="15"/>
  <c r="S21" i="15"/>
  <c r="S18" i="15"/>
  <c r="S28" i="15"/>
  <c r="S25" i="15"/>
  <c r="S27" i="15"/>
  <c r="S22" i="15"/>
  <c r="S12" i="15"/>
  <c r="S11" i="15"/>
  <c r="S13" i="15"/>
  <c r="S19" i="15"/>
  <c r="S31" i="15"/>
  <c r="S32" i="15"/>
  <c r="S34" i="15"/>
  <c r="S14" i="15"/>
  <c r="S5" i="15"/>
  <c r="S3" i="15"/>
  <c r="S4" i="15"/>
  <c r="S16" i="15"/>
  <c r="S30" i="15"/>
  <c r="S33" i="15"/>
  <c r="S26" i="15"/>
  <c r="Q10" i="15"/>
  <c r="Q24" i="15"/>
  <c r="Q8" i="15"/>
  <c r="Q20" i="15"/>
  <c r="Q6" i="15"/>
  <c r="Q7" i="15"/>
  <c r="Q23" i="15"/>
  <c r="Q12" i="15"/>
  <c r="Q31" i="15"/>
  <c r="Q18" i="15"/>
  <c r="Q17" i="15"/>
  <c r="Q21" i="15"/>
  <c r="Q15" i="15"/>
  <c r="Q9" i="15"/>
  <c r="Q26" i="15"/>
  <c r="Q14" i="15"/>
  <c r="Q25" i="15"/>
  <c r="Q16" i="15"/>
  <c r="Q11" i="15"/>
  <c r="Q27" i="15"/>
  <c r="Q5" i="15"/>
  <c r="Q28" i="15"/>
  <c r="Q32" i="15"/>
  <c r="Q29" i="15"/>
  <c r="Q19" i="15"/>
  <c r="Q4" i="15"/>
  <c r="Q34" i="15"/>
  <c r="Q30" i="15"/>
  <c r="Q3" i="15"/>
  <c r="Q13" i="15"/>
  <c r="Q22" i="15"/>
  <c r="Q33" i="15"/>
  <c r="O14" i="15"/>
  <c r="O16" i="15"/>
  <c r="O6" i="15"/>
  <c r="O23" i="15"/>
  <c r="O22" i="15"/>
  <c r="O17" i="15"/>
  <c r="O24" i="15"/>
  <c r="O18" i="15"/>
  <c r="O7" i="15"/>
  <c r="O27" i="15"/>
  <c r="O4" i="15"/>
  <c r="O8" i="15"/>
  <c r="O3" i="15"/>
  <c r="O5" i="15"/>
  <c r="O32" i="15"/>
  <c r="O13" i="15"/>
  <c r="O25" i="15"/>
  <c r="O11" i="15"/>
  <c r="O26" i="15"/>
  <c r="O21" i="15"/>
  <c r="O34" i="15"/>
  <c r="O9" i="15"/>
  <c r="O10" i="15"/>
  <c r="O12" i="15"/>
  <c r="O15" i="15"/>
  <c r="O31" i="15"/>
  <c r="O28" i="15"/>
  <c r="O20" i="15"/>
  <c r="O29" i="15"/>
  <c r="O30" i="15"/>
  <c r="O33" i="15"/>
  <c r="O19" i="15"/>
  <c r="AF22" i="15"/>
  <c r="AF18" i="15"/>
  <c r="AF26" i="15"/>
  <c r="AF32" i="15"/>
  <c r="AF5" i="15"/>
  <c r="AF17" i="15"/>
  <c r="AF13" i="15"/>
  <c r="AF33" i="15"/>
  <c r="AF27" i="15"/>
  <c r="AF31" i="15"/>
  <c r="AF11" i="15"/>
  <c r="AF34" i="15"/>
  <c r="AF6" i="15"/>
  <c r="AF14" i="15"/>
  <c r="AF21" i="15"/>
  <c r="AF9" i="15"/>
  <c r="AF15" i="15"/>
  <c r="AF29" i="15"/>
  <c r="AF16" i="15"/>
  <c r="AF8" i="15"/>
  <c r="AF3" i="15"/>
  <c r="AF4" i="15"/>
  <c r="AF19" i="15"/>
  <c r="AF30" i="15"/>
  <c r="AF7" i="15"/>
  <c r="AF10" i="15"/>
  <c r="AF23" i="15"/>
  <c r="AF25" i="15"/>
  <c r="AF12" i="15"/>
  <c r="AF28" i="15"/>
  <c r="AF20" i="15"/>
  <c r="AF24" i="15"/>
  <c r="P10" i="15"/>
  <c r="P9" i="15"/>
  <c r="P20" i="15"/>
  <c r="P6" i="15"/>
  <c r="P12" i="15"/>
  <c r="P28" i="15"/>
  <c r="P11" i="15"/>
  <c r="P21" i="15"/>
  <c r="P29" i="15"/>
  <c r="P18" i="15"/>
  <c r="P19" i="15"/>
  <c r="P24" i="15"/>
  <c r="P26" i="15"/>
  <c r="P4" i="15"/>
  <c r="P13" i="15"/>
  <c r="P27" i="15"/>
  <c r="P7" i="15"/>
  <c r="P17" i="15"/>
  <c r="P34" i="15"/>
  <c r="P30" i="15"/>
  <c r="P23" i="15"/>
  <c r="P8" i="15"/>
  <c r="P15" i="15"/>
  <c r="P16" i="15"/>
  <c r="P25" i="15"/>
  <c r="P32" i="15"/>
  <c r="P31" i="15"/>
  <c r="P22" i="15"/>
  <c r="P5" i="15"/>
  <c r="P14" i="15"/>
  <c r="P33" i="15"/>
  <c r="P3" i="15"/>
  <c r="U28" i="10"/>
  <c r="U30" i="10"/>
  <c r="AD27" i="15"/>
  <c r="AD32" i="15"/>
  <c r="AD18" i="15"/>
  <c r="AD19" i="15"/>
  <c r="AD33" i="15"/>
  <c r="AD12" i="15"/>
  <c r="AD9" i="15"/>
  <c r="AD22" i="15"/>
  <c r="AD34" i="15"/>
  <c r="AD11" i="15"/>
  <c r="AD30" i="15"/>
  <c r="AD10" i="15"/>
  <c r="AD17" i="15"/>
  <c r="AD4" i="15"/>
  <c r="AD3" i="15"/>
  <c r="AD29" i="15"/>
  <c r="AD21" i="15"/>
  <c r="AD7" i="15"/>
  <c r="AD24" i="15"/>
  <c r="AD23" i="15"/>
  <c r="AD26" i="15"/>
  <c r="AD31" i="15"/>
  <c r="AD6" i="15"/>
  <c r="AD14" i="15"/>
  <c r="AD28" i="15"/>
  <c r="AD15" i="15"/>
  <c r="AD8" i="15"/>
  <c r="AD25" i="15"/>
  <c r="AD5" i="15"/>
  <c r="AD13" i="15"/>
  <c r="AD16" i="15"/>
  <c r="AD20" i="15"/>
  <c r="AE15" i="15"/>
  <c r="AE25" i="15"/>
  <c r="AE16" i="15"/>
  <c r="AE33" i="15"/>
  <c r="AE22" i="15"/>
  <c r="AE27" i="15"/>
  <c r="AE7" i="15"/>
  <c r="AE24" i="15"/>
  <c r="AE26" i="15"/>
  <c r="AE13" i="15"/>
  <c r="AE10" i="15"/>
  <c r="AE18" i="15"/>
  <c r="AE28" i="15"/>
  <c r="AE8" i="15"/>
  <c r="AE14" i="15"/>
  <c r="AE19" i="15"/>
  <c r="AE17" i="15"/>
  <c r="AE3" i="15"/>
  <c r="AE21" i="15"/>
  <c r="AE31" i="15"/>
  <c r="AE34" i="15"/>
  <c r="AE23" i="15"/>
  <c r="AE29" i="15"/>
  <c r="AE32" i="15"/>
  <c r="AE5" i="15"/>
  <c r="AE12" i="15"/>
  <c r="AE9" i="15"/>
  <c r="AE4" i="15"/>
  <c r="AE11" i="15"/>
  <c r="AE30" i="15"/>
  <c r="AE6" i="15"/>
  <c r="AE20" i="15"/>
  <c r="AB33" i="15"/>
  <c r="AB18" i="15"/>
  <c r="AB17" i="15"/>
  <c r="AB15" i="15"/>
  <c r="AB26" i="15"/>
  <c r="AB7" i="15"/>
  <c r="AB11" i="15"/>
  <c r="AB13" i="15"/>
  <c r="AB29" i="15"/>
  <c r="AB8" i="15"/>
  <c r="AB32" i="15"/>
  <c r="AB34" i="15"/>
  <c r="AB12" i="15"/>
  <c r="AB10" i="15"/>
  <c r="AB23" i="15"/>
  <c r="AB28" i="15"/>
  <c r="AB6" i="15"/>
  <c r="AB24" i="15"/>
  <c r="AB9" i="15"/>
  <c r="AB4" i="15"/>
  <c r="AB27" i="15"/>
  <c r="AB5" i="15"/>
  <c r="AB22" i="15"/>
  <c r="AB30" i="15"/>
  <c r="AB25" i="15"/>
  <c r="AB16" i="15"/>
  <c r="AB31" i="15"/>
  <c r="AB3" i="15"/>
  <c r="AB21" i="15"/>
  <c r="AB20" i="15"/>
  <c r="AB19" i="15"/>
  <c r="AB14" i="15"/>
  <c r="Z31" i="15"/>
  <c r="Z26" i="15"/>
  <c r="Z20" i="15"/>
  <c r="Z32" i="15"/>
  <c r="Z13" i="15"/>
  <c r="Z10" i="15"/>
  <c r="Z22" i="15"/>
  <c r="Z24" i="15"/>
  <c r="Z27" i="15"/>
  <c r="Z17" i="15"/>
  <c r="Z21" i="15"/>
  <c r="Z30" i="15"/>
  <c r="Z3" i="15"/>
  <c r="Z25" i="15"/>
  <c r="Z6" i="15"/>
  <c r="Z28" i="15"/>
  <c r="Z8" i="15"/>
  <c r="Z33" i="15"/>
  <c r="Z12" i="15"/>
  <c r="Z18" i="15"/>
  <c r="Z15" i="15"/>
  <c r="Z19" i="15"/>
  <c r="Z29" i="15"/>
  <c r="Z23" i="15"/>
  <c r="Z9" i="15"/>
  <c r="Z11" i="15"/>
  <c r="Z14" i="15"/>
  <c r="Z16" i="15"/>
  <c r="Z7" i="15"/>
  <c r="Z4" i="15"/>
  <c r="Z34" i="15"/>
  <c r="Z5" i="15"/>
  <c r="U26" i="15"/>
  <c r="U7" i="15"/>
  <c r="U6" i="15"/>
  <c r="U20" i="15"/>
  <c r="U8" i="15"/>
  <c r="AP8" i="15" s="1"/>
  <c r="U9" i="15"/>
  <c r="U23" i="15"/>
  <c r="U28" i="15"/>
  <c r="U27" i="15"/>
  <c r="U11" i="15"/>
  <c r="U12" i="15"/>
  <c r="AP12" i="15" s="1"/>
  <c r="U29" i="15"/>
  <c r="U34" i="15"/>
  <c r="U30" i="15"/>
  <c r="U13" i="15"/>
  <c r="U18" i="15"/>
  <c r="AP18" i="15" s="1"/>
  <c r="U31" i="15"/>
  <c r="U19" i="15"/>
  <c r="U15" i="15"/>
  <c r="U21" i="15"/>
  <c r="U25" i="15"/>
  <c r="U5" i="15"/>
  <c r="AP5" i="15" s="1"/>
  <c r="U14" i="15"/>
  <c r="U24" i="15"/>
  <c r="U4" i="15"/>
  <c r="U32" i="15"/>
  <c r="U22" i="15"/>
  <c r="U17" i="15"/>
  <c r="U10" i="15"/>
  <c r="U3" i="15"/>
  <c r="U33" i="15"/>
  <c r="U16" i="15"/>
  <c r="AG12" i="15"/>
  <c r="AG24" i="15"/>
  <c r="AG26" i="15"/>
  <c r="AG23" i="15"/>
  <c r="AG8" i="15"/>
  <c r="AG15" i="15"/>
  <c r="AG14" i="15"/>
  <c r="AG19" i="15"/>
  <c r="AG27" i="15"/>
  <c r="AG4" i="15"/>
  <c r="AG6" i="15"/>
  <c r="AG5" i="15"/>
  <c r="AG28" i="15"/>
  <c r="AG18" i="15"/>
  <c r="AG10" i="15"/>
  <c r="AG7" i="15"/>
  <c r="AG33" i="15"/>
  <c r="AG17" i="15"/>
  <c r="AG25" i="15"/>
  <c r="AG21" i="15"/>
  <c r="AG34" i="15"/>
  <c r="AG16" i="15"/>
  <c r="AG9" i="15"/>
  <c r="AG32" i="15"/>
  <c r="AG13" i="15"/>
  <c r="AG20" i="15"/>
  <c r="AG11" i="15"/>
  <c r="AG22" i="15"/>
  <c r="AG29" i="15"/>
  <c r="AG31" i="15"/>
  <c r="AG3" i="15"/>
  <c r="AG30" i="15"/>
  <c r="V18" i="15"/>
  <c r="V13" i="15"/>
  <c r="V11" i="15"/>
  <c r="V26" i="15"/>
  <c r="V14" i="15"/>
  <c r="V4" i="15"/>
  <c r="V22" i="15"/>
  <c r="V21" i="15"/>
  <c r="V17" i="15"/>
  <c r="V9" i="15"/>
  <c r="V33" i="15"/>
  <c r="V29" i="15"/>
  <c r="V12" i="15"/>
  <c r="V10" i="15"/>
  <c r="V8" i="15"/>
  <c r="V32" i="15"/>
  <c r="V3" i="15"/>
  <c r="V7" i="15"/>
  <c r="V15" i="15"/>
  <c r="V23" i="15"/>
  <c r="V28" i="15"/>
  <c r="V19" i="15"/>
  <c r="V27" i="15"/>
  <c r="V16" i="15"/>
  <c r="V24" i="15"/>
  <c r="V5" i="15"/>
  <c r="V25" i="15"/>
  <c r="V30" i="15"/>
  <c r="V20" i="15"/>
  <c r="V34" i="15"/>
  <c r="V31" i="15"/>
  <c r="V6" i="15"/>
  <c r="AA3" i="15"/>
  <c r="AA25" i="15"/>
  <c r="AA10" i="15"/>
  <c r="AA33" i="15"/>
  <c r="AA24" i="15"/>
  <c r="AA34" i="15"/>
  <c r="AA22" i="15"/>
  <c r="AA15" i="15"/>
  <c r="AA12" i="15"/>
  <c r="AA19" i="15"/>
  <c r="AA7" i="15"/>
  <c r="AA23" i="15"/>
  <c r="AA27" i="15"/>
  <c r="AA21" i="15"/>
  <c r="AA31" i="15"/>
  <c r="AA18" i="15"/>
  <c r="AA30" i="15"/>
  <c r="AA8" i="15"/>
  <c r="AA14" i="15"/>
  <c r="AA20" i="15"/>
  <c r="AA16" i="15"/>
  <c r="AA13" i="15"/>
  <c r="AA17" i="15"/>
  <c r="AA11" i="15"/>
  <c r="AA32" i="15"/>
  <c r="AA28" i="15"/>
  <c r="AA4" i="15"/>
  <c r="AA5" i="15"/>
  <c r="AA26" i="15"/>
  <c r="AA29" i="15"/>
  <c r="AA9" i="15"/>
  <c r="AA6" i="15"/>
  <c r="AC25" i="15"/>
  <c r="AC6" i="15"/>
  <c r="AC22" i="15"/>
  <c r="AC30" i="15"/>
  <c r="AC8" i="15"/>
  <c r="AC13" i="15"/>
  <c r="AC5" i="15"/>
  <c r="AC23" i="15"/>
  <c r="AC12" i="15"/>
  <c r="AC9" i="15"/>
  <c r="AC11" i="15"/>
  <c r="AC34" i="15"/>
  <c r="AC26" i="15"/>
  <c r="AC16" i="15"/>
  <c r="AC19" i="15"/>
  <c r="AC21" i="15"/>
  <c r="AC29" i="15"/>
  <c r="AC24" i="15"/>
  <c r="AC14" i="15"/>
  <c r="AC27" i="15"/>
  <c r="AC32" i="15"/>
  <c r="AC18" i="15"/>
  <c r="AC15" i="15"/>
  <c r="AC7" i="15"/>
  <c r="AC4" i="15"/>
  <c r="AC31" i="15"/>
  <c r="AC10" i="15"/>
  <c r="AC17" i="15"/>
  <c r="AC3" i="15"/>
  <c r="AC33" i="15"/>
  <c r="AC20" i="15"/>
  <c r="AC28" i="15"/>
  <c r="R26" i="15"/>
  <c r="R10" i="15"/>
  <c r="R28" i="15"/>
  <c r="R23" i="15"/>
  <c r="R15" i="15"/>
  <c r="R9" i="15"/>
  <c r="R12" i="15"/>
  <c r="R21" i="15"/>
  <c r="R8" i="15"/>
  <c r="R29" i="15"/>
  <c r="R11" i="15"/>
  <c r="R27" i="15"/>
  <c r="R4" i="15"/>
  <c r="R34" i="15"/>
  <c r="R7" i="15"/>
  <c r="R24" i="15"/>
  <c r="R18" i="15"/>
  <c r="R22" i="15"/>
  <c r="R20" i="15"/>
  <c r="R31" i="15"/>
  <c r="R13" i="15"/>
  <c r="R32" i="15"/>
  <c r="R33" i="15"/>
  <c r="R19" i="15"/>
  <c r="AM19" i="15" s="1"/>
  <c r="R14" i="15"/>
  <c r="R16" i="15"/>
  <c r="R6" i="15"/>
  <c r="R17" i="15"/>
  <c r="R5" i="15"/>
  <c r="R25" i="15"/>
  <c r="R3" i="15"/>
  <c r="R30" i="15"/>
  <c r="AP15" i="15" l="1"/>
  <c r="AM20" i="15"/>
  <c r="AP11" i="15"/>
  <c r="AP34" i="15"/>
  <c r="AM4" i="15"/>
  <c r="AP26" i="15"/>
  <c r="AP16" i="15"/>
  <c r="AP22" i="15"/>
  <c r="AP29" i="15"/>
  <c r="AQ31" i="15"/>
  <c r="AM34" i="15"/>
  <c r="AQ18" i="15"/>
  <c r="AP30" i="15"/>
  <c r="AL33" i="15"/>
  <c r="AL14" i="15"/>
  <c r="AN26" i="15"/>
  <c r="AN27" i="15"/>
  <c r="AO14" i="15"/>
  <c r="AO21" i="15"/>
  <c r="AQ28" i="15"/>
  <c r="AP10" i="15"/>
  <c r="AK33" i="15"/>
  <c r="AK13" i="15"/>
  <c r="AL22" i="15"/>
  <c r="AL26" i="15"/>
  <c r="AN33" i="15"/>
  <c r="AM25" i="15"/>
  <c r="AM27" i="15"/>
  <c r="AQ22" i="15"/>
  <c r="AP17" i="15"/>
  <c r="AK14" i="15"/>
  <c r="AL13" i="15"/>
  <c r="AL9" i="15"/>
  <c r="AO27" i="15"/>
  <c r="AQ11" i="15"/>
  <c r="AQ6" i="15"/>
  <c r="AL15" i="15"/>
  <c r="AN16" i="15"/>
  <c r="AN18" i="15"/>
  <c r="AO22" i="15"/>
  <c r="AM6" i="15"/>
  <c r="AP32" i="15"/>
  <c r="AN21" i="15"/>
  <c r="AM5" i="15"/>
  <c r="AM29" i="15"/>
  <c r="AM14" i="15"/>
  <c r="AM8" i="15"/>
  <c r="AQ13" i="15"/>
  <c r="AP4" i="15"/>
  <c r="AP27" i="15"/>
  <c r="AL17" i="15"/>
  <c r="AH181" i="5"/>
  <c r="AH356" i="5"/>
  <c r="AH283" i="5"/>
  <c r="AM21" i="15"/>
  <c r="AQ32" i="15"/>
  <c r="AL18" i="15"/>
  <c r="AN29" i="15"/>
  <c r="AN7" i="15"/>
  <c r="AQ4" i="15"/>
  <c r="AQ5" i="15"/>
  <c r="AQ14" i="15"/>
  <c r="AQ8" i="15"/>
  <c r="AQ29" i="15"/>
  <c r="AO7" i="15"/>
  <c r="AQ27" i="15"/>
  <c r="AM28" i="15"/>
  <c r="AM11" i="15"/>
  <c r="AK4" i="15"/>
  <c r="AN28" i="15"/>
  <c r="AK24" i="15"/>
  <c r="AK31" i="15"/>
  <c r="AQ19" i="15"/>
  <c r="AK18" i="15"/>
  <c r="AK25" i="15"/>
  <c r="AL19" i="15"/>
  <c r="AQ15" i="15"/>
  <c r="AL23" i="15"/>
  <c r="AN32" i="15"/>
  <c r="AL28" i="15"/>
  <c r="AK27" i="15"/>
  <c r="AL4" i="15"/>
  <c r="AM32" i="15"/>
  <c r="AM17" i="15"/>
  <c r="AP23" i="15"/>
  <c r="AO33" i="15"/>
  <c r="AO25" i="15"/>
  <c r="U35" i="15"/>
  <c r="AP3" i="15"/>
  <c r="Z35" i="15"/>
  <c r="AJ33" i="15"/>
  <c r="AJ32" i="15"/>
  <c r="AN25" i="15"/>
  <c r="AO10" i="15"/>
  <c r="AK3" i="15"/>
  <c r="P35" i="15"/>
  <c r="AJ30" i="15"/>
  <c r="AJ5" i="15"/>
  <c r="AN30" i="15"/>
  <c r="AO13" i="15"/>
  <c r="AK5" i="15"/>
  <c r="AK26" i="15"/>
  <c r="AJ29" i="15"/>
  <c r="AJ3" i="15"/>
  <c r="O35" i="15"/>
  <c r="Q35" i="15"/>
  <c r="AL3" i="15"/>
  <c r="AO4" i="15"/>
  <c r="AQ20" i="15"/>
  <c r="AK22" i="15"/>
  <c r="AJ20" i="15"/>
  <c r="AJ8" i="15"/>
  <c r="AL30" i="15"/>
  <c r="AL21" i="15"/>
  <c r="AN4" i="15"/>
  <c r="AO32" i="15"/>
  <c r="AO29" i="15"/>
  <c r="AK19" i="15"/>
  <c r="AJ28" i="15"/>
  <c r="AJ4" i="15"/>
  <c r="AL34" i="15"/>
  <c r="S35" i="15"/>
  <c r="AN3" i="15"/>
  <c r="AN17" i="15"/>
  <c r="AO30" i="15"/>
  <c r="AO9" i="15"/>
  <c r="AC35" i="15"/>
  <c r="AP24" i="15"/>
  <c r="AP28" i="15"/>
  <c r="AK32" i="15"/>
  <c r="AJ31" i="15"/>
  <c r="AJ27" i="15"/>
  <c r="AN5" i="15"/>
  <c r="AO24" i="15"/>
  <c r="AB35" i="15"/>
  <c r="AP14" i="15"/>
  <c r="AK29" i="15"/>
  <c r="AJ15" i="15"/>
  <c r="AJ7" i="15"/>
  <c r="AL31" i="15"/>
  <c r="AN14" i="15"/>
  <c r="T35" i="15"/>
  <c r="AO3" i="15"/>
  <c r="AO31" i="15"/>
  <c r="AQ16" i="15"/>
  <c r="AK16" i="15"/>
  <c r="AK21" i="15"/>
  <c r="AJ12" i="15"/>
  <c r="AJ18" i="15"/>
  <c r="AL29" i="15"/>
  <c r="AL12" i="15"/>
  <c r="AN34" i="15"/>
  <c r="AN23" i="15"/>
  <c r="AO18" i="15"/>
  <c r="AO11" i="15"/>
  <c r="AM16" i="15"/>
  <c r="AQ9" i="15"/>
  <c r="AP25" i="15"/>
  <c r="AK15" i="15"/>
  <c r="AK11" i="15"/>
  <c r="AJ10" i="15"/>
  <c r="AJ24" i="15"/>
  <c r="AL32" i="15"/>
  <c r="AN9" i="15"/>
  <c r="AO8" i="15"/>
  <c r="AJ19" i="15"/>
  <c r="AM33" i="15"/>
  <c r="AQ23" i="15"/>
  <c r="AP21" i="15"/>
  <c r="AP20" i="15"/>
  <c r="AK8" i="15"/>
  <c r="AK28" i="15"/>
  <c r="AJ9" i="15"/>
  <c r="AJ17" i="15"/>
  <c r="AL7" i="15"/>
  <c r="AN31" i="15"/>
  <c r="AN8" i="15"/>
  <c r="AO15" i="15"/>
  <c r="AO16" i="15"/>
  <c r="AM12" i="15"/>
  <c r="AM13" i="15"/>
  <c r="AM23" i="15"/>
  <c r="AQ25" i="15"/>
  <c r="AQ26" i="15"/>
  <c r="AP6" i="15"/>
  <c r="AK23" i="15"/>
  <c r="AK12" i="15"/>
  <c r="AF35" i="15"/>
  <c r="AJ34" i="15"/>
  <c r="AJ22" i="15"/>
  <c r="AL5" i="15"/>
  <c r="AL6" i="15"/>
  <c r="AN19" i="15"/>
  <c r="AN6" i="15"/>
  <c r="AO26" i="15"/>
  <c r="AO6" i="15"/>
  <c r="AM22" i="15"/>
  <c r="AM10" i="15"/>
  <c r="AQ17" i="15"/>
  <c r="AQ24" i="15"/>
  <c r="AP19" i="15"/>
  <c r="AP7" i="15"/>
  <c r="AE35" i="15"/>
  <c r="AK30" i="15"/>
  <c r="AK6" i="15"/>
  <c r="AJ21" i="15"/>
  <c r="AJ23" i="15"/>
  <c r="AL27" i="15"/>
  <c r="AL20" i="15"/>
  <c r="AN13" i="15"/>
  <c r="AN15" i="15"/>
  <c r="AO19" i="15"/>
  <c r="AO20" i="15"/>
  <c r="AQ34" i="15"/>
  <c r="AA35" i="15"/>
  <c r="AQ33" i="15"/>
  <c r="AQ12" i="15"/>
  <c r="AP31" i="15"/>
  <c r="AK34" i="15"/>
  <c r="AK20" i="15"/>
  <c r="AJ26" i="15"/>
  <c r="AJ6" i="15"/>
  <c r="AL11" i="15"/>
  <c r="AL8" i="15"/>
  <c r="AN11" i="15"/>
  <c r="AN20" i="15"/>
  <c r="AO17" i="15"/>
  <c r="AO34" i="15"/>
  <c r="AJ13" i="15"/>
  <c r="AP9" i="15"/>
  <c r="AM26" i="15"/>
  <c r="AM30" i="15"/>
  <c r="AQ30" i="15"/>
  <c r="AQ7" i="15"/>
  <c r="AH33" i="15"/>
  <c r="AH10" i="15"/>
  <c r="AH22" i="15"/>
  <c r="AH7" i="15"/>
  <c r="AH25" i="15"/>
  <c r="AH27" i="15"/>
  <c r="AH12" i="15"/>
  <c r="AH3" i="15"/>
  <c r="AH5" i="15"/>
  <c r="AH9" i="15"/>
  <c r="AH13" i="15"/>
  <c r="AH20" i="15"/>
  <c r="AH11" i="15"/>
  <c r="AH30" i="15"/>
  <c r="AH24" i="15"/>
  <c r="AH23" i="15"/>
  <c r="AH18" i="15"/>
  <c r="AH26" i="15"/>
  <c r="AH28" i="15"/>
  <c r="AH21" i="15"/>
  <c r="AH6" i="15"/>
  <c r="AH4" i="15"/>
  <c r="AH17" i="15"/>
  <c r="AH16" i="15"/>
  <c r="AH34" i="15"/>
  <c r="AH29" i="15"/>
  <c r="AH14" i="15"/>
  <c r="AH31" i="15"/>
  <c r="AH8" i="15"/>
  <c r="AH32" i="15"/>
  <c r="AH15" i="15"/>
  <c r="AH19" i="15"/>
  <c r="AK17" i="15"/>
  <c r="AK9" i="15"/>
  <c r="AJ11" i="15"/>
  <c r="AJ16" i="15"/>
  <c r="AL16" i="15"/>
  <c r="AL24" i="15"/>
  <c r="AN12" i="15"/>
  <c r="AN10" i="15"/>
  <c r="AO12" i="15"/>
  <c r="AO23" i="15"/>
  <c r="AM9" i="15"/>
  <c r="AM15" i="15"/>
  <c r="AM31" i="15"/>
  <c r="AQ21" i="15"/>
  <c r="AM18" i="15"/>
  <c r="V35" i="15"/>
  <c r="AM24" i="15"/>
  <c r="AM3" i="15"/>
  <c r="R35" i="15"/>
  <c r="AM7" i="15"/>
  <c r="AQ3" i="15"/>
  <c r="AG35" i="15"/>
  <c r="AQ10" i="15"/>
  <c r="AP33" i="15"/>
  <c r="AP13" i="15"/>
  <c r="AD35" i="15"/>
  <c r="W8" i="15"/>
  <c r="W9" i="15"/>
  <c r="X9" i="15" s="1"/>
  <c r="W24" i="15"/>
  <c r="W12" i="15"/>
  <c r="X12" i="15" s="1"/>
  <c r="W23" i="15"/>
  <c r="W27" i="15"/>
  <c r="X27" i="15" s="1"/>
  <c r="W7" i="15"/>
  <c r="X7" i="15" s="1"/>
  <c r="W5" i="15"/>
  <c r="X5" i="15" s="1"/>
  <c r="W29" i="15"/>
  <c r="W20" i="15"/>
  <c r="W25" i="15"/>
  <c r="W11" i="15"/>
  <c r="W28" i="15"/>
  <c r="X28" i="15" s="1"/>
  <c r="W6" i="15"/>
  <c r="X6" i="15" s="1"/>
  <c r="W14" i="15"/>
  <c r="X14" i="15" s="1"/>
  <c r="W17" i="15"/>
  <c r="X17" i="15" s="1"/>
  <c r="W13" i="15"/>
  <c r="X13" i="15" s="1"/>
  <c r="W15" i="15"/>
  <c r="W26" i="15"/>
  <c r="W19" i="15"/>
  <c r="W16" i="15"/>
  <c r="X16" i="15" s="1"/>
  <c r="W10" i="15"/>
  <c r="X10" i="15" s="1"/>
  <c r="W3" i="15"/>
  <c r="W32" i="15"/>
  <c r="W31" i="15"/>
  <c r="W30" i="15"/>
  <c r="W34" i="15"/>
  <c r="X34" i="15" s="1"/>
  <c r="W18" i="15"/>
  <c r="W33" i="15"/>
  <c r="X33" i="15" s="1"/>
  <c r="W4" i="15"/>
  <c r="X4" i="15" s="1"/>
  <c r="W21" i="15"/>
  <c r="X21" i="15" s="1"/>
  <c r="W22" i="15"/>
  <c r="X22" i="15" s="1"/>
  <c r="AK7" i="15"/>
  <c r="AK10" i="15"/>
  <c r="AJ25" i="15"/>
  <c r="AJ14" i="15"/>
  <c r="AL25" i="15"/>
  <c r="AL10" i="15"/>
  <c r="AN22" i="15"/>
  <c r="AN24" i="15"/>
  <c r="AO5" i="15"/>
  <c r="AO28" i="15"/>
  <c r="AH284" i="5" l="1"/>
  <c r="AH357" i="5"/>
  <c r="AH182" i="5"/>
  <c r="AR25" i="15"/>
  <c r="AS25" i="15" s="1"/>
  <c r="AR18" i="15"/>
  <c r="AS18" i="15" s="1"/>
  <c r="AR26" i="15"/>
  <c r="AS26" i="15" s="1"/>
  <c r="AZ26" i="15" s="1"/>
  <c r="G26" i="17" s="1"/>
  <c r="AR23" i="15"/>
  <c r="AS23" i="15" s="1"/>
  <c r="AY23" i="15" s="1"/>
  <c r="F23" i="17" s="1"/>
  <c r="AR10" i="15"/>
  <c r="AS10" i="15" s="1"/>
  <c r="BB10" i="15" s="1"/>
  <c r="L9" i="18" s="1"/>
  <c r="T9" i="18" s="1"/>
  <c r="AR15" i="15"/>
  <c r="AR19" i="15"/>
  <c r="AR8" i="15"/>
  <c r="AS8" i="15" s="1"/>
  <c r="AR34" i="15"/>
  <c r="AS34" i="15" s="1"/>
  <c r="BB34" i="15" s="1"/>
  <c r="I34" i="17" s="1"/>
  <c r="X15" i="15"/>
  <c r="AR24" i="15"/>
  <c r="AS24" i="15" s="1"/>
  <c r="AU24" i="15" s="1"/>
  <c r="B24" i="17" s="1"/>
  <c r="AR11" i="15"/>
  <c r="AS11" i="15" s="1"/>
  <c r="AR20" i="15"/>
  <c r="AS20" i="15" s="1"/>
  <c r="BB20" i="15" s="1"/>
  <c r="I20" i="17" s="1"/>
  <c r="AR30" i="15"/>
  <c r="AS30" i="15" s="1"/>
  <c r="X23" i="15"/>
  <c r="AR31" i="15"/>
  <c r="AS31" i="15" s="1"/>
  <c r="AR32" i="15"/>
  <c r="AR7" i="15"/>
  <c r="AS7" i="15" s="1"/>
  <c r="AX7" i="15" s="1"/>
  <c r="E7" i="17" s="1"/>
  <c r="X19" i="15"/>
  <c r="X26" i="15"/>
  <c r="AQ35" i="15"/>
  <c r="AK35" i="15"/>
  <c r="X18" i="15"/>
  <c r="AH35" i="15"/>
  <c r="AS19" i="15"/>
  <c r="AY19" i="15" s="1"/>
  <c r="F19" i="17" s="1"/>
  <c r="AS15" i="15"/>
  <c r="AX15" i="15" s="1"/>
  <c r="E15" i="17" s="1"/>
  <c r="AN35" i="15"/>
  <c r="AR16" i="15"/>
  <c r="AR12" i="15"/>
  <c r="X11" i="15"/>
  <c r="X32" i="15"/>
  <c r="X31" i="15"/>
  <c r="AL35" i="15"/>
  <c r="W35" i="15"/>
  <c r="AR3" i="15"/>
  <c r="AR9" i="15"/>
  <c r="AS9" i="15" s="1"/>
  <c r="AM35" i="15"/>
  <c r="X8" i="15"/>
  <c r="AR29" i="15"/>
  <c r="AS29" i="15" s="1"/>
  <c r="X3" i="15"/>
  <c r="X30" i="15"/>
  <c r="AR17" i="15"/>
  <c r="AR14" i="15"/>
  <c r="AS14" i="15" s="1"/>
  <c r="AY14" i="15" s="1"/>
  <c r="F14" i="17" s="1"/>
  <c r="X24" i="15"/>
  <c r="AO35" i="15"/>
  <c r="AJ35" i="15"/>
  <c r="AR5" i="15"/>
  <c r="X25" i="15"/>
  <c r="AR4" i="15"/>
  <c r="AS4" i="15" s="1"/>
  <c r="AZ4" i="15" s="1"/>
  <c r="G4" i="17" s="1"/>
  <c r="X20" i="15"/>
  <c r="X29" i="15"/>
  <c r="AP35" i="15"/>
  <c r="AR27" i="15"/>
  <c r="AS27" i="15" s="1"/>
  <c r="AU27" i="15" s="1"/>
  <c r="B27" i="17" s="1"/>
  <c r="AR13" i="15"/>
  <c r="AR22" i="15"/>
  <c r="AR21" i="15"/>
  <c r="AR6" i="15"/>
  <c r="AR33" i="15"/>
  <c r="AR28" i="15"/>
  <c r="AS28" i="15" s="1"/>
  <c r="AU28" i="15" s="1"/>
  <c r="B28" i="17" s="1"/>
  <c r="AH183" i="5" l="1"/>
  <c r="AH358" i="5"/>
  <c r="BC25" i="15"/>
  <c r="J25" i="17" s="1"/>
  <c r="AH624" i="20" s="1"/>
  <c r="AU25" i="15"/>
  <c r="B25" i="17" s="1"/>
  <c r="L25" i="17" s="1"/>
  <c r="J624" i="20" s="1"/>
  <c r="AX18" i="15"/>
  <c r="E18" i="17" s="1"/>
  <c r="O617" i="20" s="1"/>
  <c r="AZ18" i="15"/>
  <c r="G18" i="17" s="1"/>
  <c r="Q18" i="17" s="1"/>
  <c r="AA617" i="20" s="1"/>
  <c r="AU18" i="15"/>
  <c r="B18" i="17" s="1"/>
  <c r="I617" i="20" s="1"/>
  <c r="BC15" i="15"/>
  <c r="J15" i="17" s="1"/>
  <c r="AH614" i="20" s="1"/>
  <c r="BB23" i="15"/>
  <c r="I23" i="17" s="1"/>
  <c r="S23" i="17" s="1"/>
  <c r="T622" i="20" s="1"/>
  <c r="BC34" i="15"/>
  <c r="J34" i="17" s="1"/>
  <c r="AH633" i="20" s="1"/>
  <c r="AV34" i="15"/>
  <c r="C34" i="17" s="1"/>
  <c r="M34" i="17" s="1"/>
  <c r="L633" i="20" s="1"/>
  <c r="BC26" i="15"/>
  <c r="J26" i="17" s="1"/>
  <c r="T26" i="17" s="1"/>
  <c r="AI625" i="20" s="1"/>
  <c r="AU26" i="15"/>
  <c r="B26" i="17" s="1"/>
  <c r="I625" i="20" s="1"/>
  <c r="AX26" i="15"/>
  <c r="E26" i="17" s="1"/>
  <c r="O26" i="17" s="1"/>
  <c r="P625" i="20" s="1"/>
  <c r="BC10" i="15"/>
  <c r="AW11" i="15"/>
  <c r="D11" i="17" s="1"/>
  <c r="AV11" i="15"/>
  <c r="C11" i="17" s="1"/>
  <c r="AY11" i="15"/>
  <c r="F11" i="17" s="1"/>
  <c r="AZ11" i="15"/>
  <c r="G11" i="17" s="1"/>
  <c r="BC19" i="15"/>
  <c r="J19" i="17" s="1"/>
  <c r="T19" i="17" s="1"/>
  <c r="AI618" i="20" s="1"/>
  <c r="AV26" i="15"/>
  <c r="C26" i="17" s="1"/>
  <c r="M26" i="17" s="1"/>
  <c r="L625" i="20" s="1"/>
  <c r="AZ10" i="15"/>
  <c r="BB26" i="15"/>
  <c r="I26" i="17" s="1"/>
  <c r="S625" i="20" s="1"/>
  <c r="AV10" i="15"/>
  <c r="J9" i="18" s="1"/>
  <c r="R9" i="18" s="1"/>
  <c r="AY34" i="15"/>
  <c r="F34" i="17" s="1"/>
  <c r="Q633" i="20" s="1"/>
  <c r="BC23" i="15"/>
  <c r="J23" i="17" s="1"/>
  <c r="T23" i="17" s="1"/>
  <c r="AI622" i="20" s="1"/>
  <c r="AW34" i="15"/>
  <c r="D34" i="17" s="1"/>
  <c r="M633" i="20" s="1"/>
  <c r="AZ23" i="15"/>
  <c r="G23" i="17" s="1"/>
  <c r="Q23" i="17" s="1"/>
  <c r="AA622" i="20" s="1"/>
  <c r="AZ34" i="15"/>
  <c r="G34" i="17" s="1"/>
  <c r="Q34" i="17" s="1"/>
  <c r="AA633" i="20" s="1"/>
  <c r="AV23" i="15"/>
  <c r="C23" i="17" s="1"/>
  <c r="BA25" i="15"/>
  <c r="H25" i="17" s="1"/>
  <c r="AB624" i="20" s="1"/>
  <c r="AX31" i="15"/>
  <c r="E31" i="17" s="1"/>
  <c r="AZ31" i="15"/>
  <c r="G31" i="17" s="1"/>
  <c r="BA31" i="15"/>
  <c r="H31" i="17" s="1"/>
  <c r="AW31" i="15"/>
  <c r="D31" i="17" s="1"/>
  <c r="AY31" i="15"/>
  <c r="F31" i="17" s="1"/>
  <c r="AX30" i="15"/>
  <c r="E30" i="17" s="1"/>
  <c r="O30" i="17" s="1"/>
  <c r="P629" i="20" s="1"/>
  <c r="AZ30" i="15"/>
  <c r="G30" i="17" s="1"/>
  <c r="Z629" i="20" s="1"/>
  <c r="AY30" i="15"/>
  <c r="F30" i="17" s="1"/>
  <c r="Q629" i="20" s="1"/>
  <c r="AV30" i="15"/>
  <c r="C30" i="17" s="1"/>
  <c r="BA9" i="15"/>
  <c r="H9" i="17" s="1"/>
  <c r="AB608" i="20" s="1"/>
  <c r="AU9" i="15"/>
  <c r="B9" i="17" s="1"/>
  <c r="I608" i="20" s="1"/>
  <c r="AX24" i="15"/>
  <c r="E24" i="17" s="1"/>
  <c r="AY24" i="15"/>
  <c r="F24" i="17" s="1"/>
  <c r="P24" i="17" s="1"/>
  <c r="R623" i="20" s="1"/>
  <c r="AS32" i="15"/>
  <c r="BB32" i="15" s="1"/>
  <c r="I32" i="17" s="1"/>
  <c r="AW25" i="15"/>
  <c r="D25" i="17" s="1"/>
  <c r="M624" i="20" s="1"/>
  <c r="AN39" i="15"/>
  <c r="BC11" i="15"/>
  <c r="J11" i="17" s="1"/>
  <c r="BC31" i="15"/>
  <c r="J31" i="17" s="1"/>
  <c r="AU23" i="15"/>
  <c r="B23" i="17" s="1"/>
  <c r="I622" i="20" s="1"/>
  <c r="AZ24" i="15"/>
  <c r="G24" i="17" s="1"/>
  <c r="Z623" i="20" s="1"/>
  <c r="AV19" i="15"/>
  <c r="C19" i="17" s="1"/>
  <c r="K618" i="20" s="1"/>
  <c r="AX23" i="15"/>
  <c r="E23" i="17" s="1"/>
  <c r="O622" i="20" s="1"/>
  <c r="BC7" i="15"/>
  <c r="J7" i="17" s="1"/>
  <c r="T7" i="17" s="1"/>
  <c r="AI606" i="20" s="1"/>
  <c r="AZ19" i="15"/>
  <c r="G19" i="17" s="1"/>
  <c r="Z618" i="20" s="1"/>
  <c r="BA24" i="15"/>
  <c r="H24" i="17" s="1"/>
  <c r="AB623" i="20" s="1"/>
  <c r="Z603" i="20"/>
  <c r="Q4" i="17"/>
  <c r="AA603" i="20" s="1"/>
  <c r="S619" i="20"/>
  <c r="S20" i="17"/>
  <c r="T619" i="20" s="1"/>
  <c r="I627" i="20"/>
  <c r="L28" i="17"/>
  <c r="J627" i="20" s="1"/>
  <c r="L27" i="17"/>
  <c r="J626" i="20" s="1"/>
  <c r="I626" i="20"/>
  <c r="AZ29" i="17"/>
  <c r="AX29" i="15"/>
  <c r="E29" i="17" s="1"/>
  <c r="BB29" i="15"/>
  <c r="I29" i="17" s="1"/>
  <c r="BA29" i="15"/>
  <c r="H29" i="17" s="1"/>
  <c r="AY29" i="15"/>
  <c r="F29" i="17" s="1"/>
  <c r="AW29" i="15"/>
  <c r="D29" i="17" s="1"/>
  <c r="AV29" i="15"/>
  <c r="C29" i="17" s="1"/>
  <c r="AU29" i="15"/>
  <c r="B29" i="17" s="1"/>
  <c r="AZ29" i="15"/>
  <c r="G29" i="17" s="1"/>
  <c r="S633" i="20"/>
  <c r="S34" i="17"/>
  <c r="T633" i="20" s="1"/>
  <c r="I623" i="20"/>
  <c r="L24" i="17"/>
  <c r="J623" i="20" s="1"/>
  <c r="O614" i="20"/>
  <c r="O15" i="17"/>
  <c r="P614" i="20" s="1"/>
  <c r="AZ8" i="17"/>
  <c r="BA8" i="15"/>
  <c r="H8" i="17" s="1"/>
  <c r="BB8" i="15"/>
  <c r="I8" i="17" s="1"/>
  <c r="AX8" i="15"/>
  <c r="E8" i="17" s="1"/>
  <c r="BA28" i="15"/>
  <c r="H28" i="17" s="1"/>
  <c r="AZ7" i="17"/>
  <c r="AT7" i="17" s="1"/>
  <c r="AY7" i="15"/>
  <c r="F7" i="17" s="1"/>
  <c r="AZ7" i="15"/>
  <c r="G7" i="17" s="1"/>
  <c r="AZ20" i="17"/>
  <c r="AX20" i="17" s="1"/>
  <c r="AX20" i="15"/>
  <c r="E20" i="17" s="1"/>
  <c r="Q613" i="20"/>
  <c r="P14" i="17"/>
  <c r="R613" i="20" s="1"/>
  <c r="BC9" i="15"/>
  <c r="J9" i="17" s="1"/>
  <c r="AU7" i="15"/>
  <c r="B7" i="17" s="1"/>
  <c r="AV9" i="15"/>
  <c r="C9" i="17" s="1"/>
  <c r="AZ15" i="17"/>
  <c r="AT15" i="17" s="1"/>
  <c r="BA15" i="15"/>
  <c r="H15" i="17" s="1"/>
  <c r="AW15" i="15"/>
  <c r="D15" i="17" s="1"/>
  <c r="BB15" i="15"/>
  <c r="I15" i="17" s="1"/>
  <c r="AS12" i="15"/>
  <c r="BC12" i="15" s="1"/>
  <c r="J12" i="17" s="1"/>
  <c r="AZ18" i="17"/>
  <c r="AV18" i="15"/>
  <c r="C18" i="17" s="1"/>
  <c r="BA18" i="15"/>
  <c r="H18" i="17" s="1"/>
  <c r="AY18" i="15"/>
  <c r="F18" i="17" s="1"/>
  <c r="BB18" i="15"/>
  <c r="I18" i="17" s="1"/>
  <c r="AW18" i="15"/>
  <c r="D18" i="17" s="1"/>
  <c r="AZ4" i="17"/>
  <c r="AV4" i="17" s="1"/>
  <c r="AV4" i="15"/>
  <c r="C4" i="17" s="1"/>
  <c r="BB4" i="15"/>
  <c r="I4" i="17" s="1"/>
  <c r="AX4" i="15"/>
  <c r="E4" i="17" s="1"/>
  <c r="AW4" i="15"/>
  <c r="D4" i="17" s="1"/>
  <c r="BA4" i="15"/>
  <c r="H4" i="17" s="1"/>
  <c r="AZ19" i="17"/>
  <c r="BB19" i="15"/>
  <c r="I19" i="17" s="1"/>
  <c r="AX19" i="15"/>
  <c r="E19" i="17" s="1"/>
  <c r="AW19" i="15"/>
  <c r="D19" i="17" s="1"/>
  <c r="AZ14" i="17"/>
  <c r="AU14" i="17" s="1"/>
  <c r="AW14" i="15"/>
  <c r="D14" i="17" s="1"/>
  <c r="AX14" i="15"/>
  <c r="E14" i="17" s="1"/>
  <c r="BB14" i="15"/>
  <c r="I14" i="17" s="1"/>
  <c r="AV14" i="15"/>
  <c r="C14" i="17" s="1"/>
  <c r="AZ14" i="15"/>
  <c r="G14" i="17" s="1"/>
  <c r="BB9" i="15"/>
  <c r="I9" i="17" s="1"/>
  <c r="BC8" i="15"/>
  <c r="J8" i="17" s="1"/>
  <c r="AZ10" i="17"/>
  <c r="BA10" i="15"/>
  <c r="P23" i="17"/>
  <c r="R622" i="20" s="1"/>
  <c r="Q622" i="20"/>
  <c r="AU10" i="15"/>
  <c r="I9" i="18" s="1"/>
  <c r="Q9" i="18" s="1"/>
  <c r="BB24" i="15"/>
  <c r="I24" i="17" s="1"/>
  <c r="AW8" i="15"/>
  <c r="D8" i="17" s="1"/>
  <c r="AW24" i="15"/>
  <c r="D24" i="17" s="1"/>
  <c r="Z625" i="20"/>
  <c r="Q26" i="17"/>
  <c r="AA625" i="20" s="1"/>
  <c r="AV8" i="15"/>
  <c r="C8" i="17" s="1"/>
  <c r="AR35" i="15"/>
  <c r="BA7" i="15"/>
  <c r="H7" i="17" s="1"/>
  <c r="AU19" i="15"/>
  <c r="B19" i="17" s="1"/>
  <c r="AY10" i="15"/>
  <c r="N9" i="18" s="1"/>
  <c r="AV7" i="15"/>
  <c r="C7" i="17" s="1"/>
  <c r="AS21" i="15"/>
  <c r="BC21" i="15" s="1"/>
  <c r="J21" i="17" s="1"/>
  <c r="AZ8" i="15"/>
  <c r="G8" i="17" s="1"/>
  <c r="AZ23" i="17"/>
  <c r="AW23" i="15"/>
  <c r="D23" i="17" s="1"/>
  <c r="BA23" i="15"/>
  <c r="H23" i="17" s="1"/>
  <c r="AW7" i="15"/>
  <c r="D7" i="17" s="1"/>
  <c r="AY15" i="15"/>
  <c r="F15" i="17" s="1"/>
  <c r="AZ28" i="17"/>
  <c r="AQ28" i="17" s="1"/>
  <c r="AX28" i="15"/>
  <c r="E28" i="17" s="1"/>
  <c r="AY28" i="15"/>
  <c r="F28" i="17" s="1"/>
  <c r="AW28" i="15"/>
  <c r="D28" i="17" s="1"/>
  <c r="BB28" i="15"/>
  <c r="I28" i="17" s="1"/>
  <c r="AY9" i="15"/>
  <c r="F9" i="17" s="1"/>
  <c r="AZ15" i="15"/>
  <c r="G15" i="17" s="1"/>
  <c r="AU15" i="15"/>
  <c r="B15" i="17" s="1"/>
  <c r="AU4" i="15"/>
  <c r="B4" i="17" s="1"/>
  <c r="AS33" i="15"/>
  <c r="BC33" i="15" s="1"/>
  <c r="J33" i="17" s="1"/>
  <c r="AV15" i="15"/>
  <c r="C15" i="17" s="1"/>
  <c r="AS5" i="15"/>
  <c r="AU34" i="15"/>
  <c r="B34" i="17" s="1"/>
  <c r="AS6" i="15"/>
  <c r="BC6" i="15" s="1"/>
  <c r="J6" i="17" s="1"/>
  <c r="BC27" i="15"/>
  <c r="J27" i="17" s="1"/>
  <c r="BC18" i="15"/>
  <c r="J18" i="17" s="1"/>
  <c r="BC24" i="15"/>
  <c r="J24" i="17" s="1"/>
  <c r="AZ31" i="17"/>
  <c r="AV31" i="15"/>
  <c r="C31" i="17" s="1"/>
  <c r="M21" i="40" s="1"/>
  <c r="BB31" i="15"/>
  <c r="I31" i="17" s="1"/>
  <c r="U21" i="40" s="1"/>
  <c r="AW10" i="15"/>
  <c r="K9" i="18" s="1"/>
  <c r="S9" i="18" s="1"/>
  <c r="AV20" i="15"/>
  <c r="C20" i="17" s="1"/>
  <c r="O606" i="20"/>
  <c r="O7" i="17"/>
  <c r="P606" i="20" s="1"/>
  <c r="AU20" i="15"/>
  <c r="B20" i="17" s="1"/>
  <c r="AZ9" i="17"/>
  <c r="AW9" i="15"/>
  <c r="D9" i="17" s="1"/>
  <c r="BC28" i="15"/>
  <c r="J28" i="17" s="1"/>
  <c r="Q618" i="20"/>
  <c r="P19" i="17"/>
  <c r="R618" i="20" s="1"/>
  <c r="AU14" i="15"/>
  <c r="B14" i="17" s="1"/>
  <c r="AY4" i="15"/>
  <c r="F4" i="17" s="1"/>
  <c r="AZ27" i="17"/>
  <c r="AQ27" i="17" s="1"/>
  <c r="BA27" i="15"/>
  <c r="H27" i="17" s="1"/>
  <c r="AX27" i="15"/>
  <c r="E27" i="17" s="1"/>
  <c r="BB27" i="15"/>
  <c r="I27" i="17" s="1"/>
  <c r="AV27" i="15"/>
  <c r="C27" i="17" s="1"/>
  <c r="AZ27" i="15"/>
  <c r="G27" i="17" s="1"/>
  <c r="AY27" i="15"/>
  <c r="F27" i="17" s="1"/>
  <c r="BA20" i="15"/>
  <c r="H20" i="17" s="1"/>
  <c r="AZ34" i="17"/>
  <c r="AX34" i="15"/>
  <c r="E34" i="17" s="1"/>
  <c r="BA34" i="15"/>
  <c r="H34" i="17" s="1"/>
  <c r="AS22" i="15"/>
  <c r="BC22" i="15" s="1"/>
  <c r="J22" i="17" s="1"/>
  <c r="AZ30" i="17"/>
  <c r="BA30" i="15"/>
  <c r="H30" i="17" s="1"/>
  <c r="AX9" i="15"/>
  <c r="E9" i="17" s="1"/>
  <c r="BA19" i="15"/>
  <c r="H19" i="17" s="1"/>
  <c r="AY20" i="15"/>
  <c r="F20" i="17" s="1"/>
  <c r="AZ11" i="17"/>
  <c r="BB11" i="15"/>
  <c r="I11" i="17" s="1"/>
  <c r="U4" i="40" s="1"/>
  <c r="BA11" i="15"/>
  <c r="H11" i="17" s="1"/>
  <c r="AD4" i="40" s="1"/>
  <c r="AX11" i="15"/>
  <c r="E11" i="17" s="1"/>
  <c r="Q4" i="40" s="1"/>
  <c r="AU31" i="15"/>
  <c r="B31" i="17" s="1"/>
  <c r="K21" i="40" s="1"/>
  <c r="BB25" i="15"/>
  <c r="I25" i="17" s="1"/>
  <c r="AY25" i="15"/>
  <c r="F25" i="17" s="1"/>
  <c r="AU8" i="15"/>
  <c r="B8" i="17" s="1"/>
  <c r="BC29" i="15"/>
  <c r="J29" i="17" s="1"/>
  <c r="AZ28" i="15"/>
  <c r="G28" i="17" s="1"/>
  <c r="AZ24" i="17"/>
  <c r="AQ24" i="17" s="1"/>
  <c r="AV24" i="15"/>
  <c r="C24" i="17" s="1"/>
  <c r="AY8" i="15"/>
  <c r="F8" i="17" s="1"/>
  <c r="AV28" i="15"/>
  <c r="C28" i="17" s="1"/>
  <c r="AZ25" i="17"/>
  <c r="AX25" i="15"/>
  <c r="E25" i="17" s="1"/>
  <c r="AV25" i="15"/>
  <c r="C25" i="17" s="1"/>
  <c r="AZ25" i="15"/>
  <c r="G25" i="17" s="1"/>
  <c r="AU30" i="15"/>
  <c r="B30" i="17" s="1"/>
  <c r="AW30" i="15"/>
  <c r="D30" i="17" s="1"/>
  <c r="AS17" i="15"/>
  <c r="BC17" i="15" s="1"/>
  <c r="J17" i="17" s="1"/>
  <c r="AZ20" i="15"/>
  <c r="G20" i="17" s="1"/>
  <c r="AW27" i="15"/>
  <c r="D27" i="17" s="1"/>
  <c r="BB30" i="15"/>
  <c r="I30" i="17" s="1"/>
  <c r="BB7" i="15"/>
  <c r="I7" i="17" s="1"/>
  <c r="AW20" i="15"/>
  <c r="D20" i="17" s="1"/>
  <c r="AZ26" i="17"/>
  <c r="AY26" i="15"/>
  <c r="F26" i="17" s="1"/>
  <c r="BA26" i="15"/>
  <c r="H26" i="17" s="1"/>
  <c r="AW26" i="15"/>
  <c r="D26" i="17" s="1"/>
  <c r="BC30" i="15"/>
  <c r="J30" i="17" s="1"/>
  <c r="BC4" i="15"/>
  <c r="J4" i="17" s="1"/>
  <c r="AS3" i="15"/>
  <c r="BC3" i="15" s="1"/>
  <c r="J3" i="17" s="1"/>
  <c r="BC14" i="15"/>
  <c r="J14" i="17" s="1"/>
  <c r="AS16" i="15"/>
  <c r="BC16" i="15" s="1"/>
  <c r="J16" i="17" s="1"/>
  <c r="AU11" i="15"/>
  <c r="B11" i="17" s="1"/>
  <c r="K4" i="40" s="1"/>
  <c r="BA14" i="15"/>
  <c r="H14" i="17" s="1"/>
  <c r="BC20" i="15"/>
  <c r="J20" i="17" s="1"/>
  <c r="AS13" i="15"/>
  <c r="BC13" i="15" s="1"/>
  <c r="J13" i="17" s="1"/>
  <c r="AZ9" i="15"/>
  <c r="G9" i="17" s="1"/>
  <c r="AX10" i="15"/>
  <c r="M9" i="18" s="1"/>
  <c r="U9" i="18" s="1"/>
  <c r="AT18" i="17" l="1"/>
  <c r="Q630" i="20"/>
  <c r="S21" i="40"/>
  <c r="M630" i="20"/>
  <c r="O21" i="40"/>
  <c r="Z610" i="20"/>
  <c r="AB4" i="40"/>
  <c r="AB630" i="20"/>
  <c r="AD21" i="40"/>
  <c r="Q610" i="20"/>
  <c r="S4" i="40"/>
  <c r="T31" i="17"/>
  <c r="AF21" i="40"/>
  <c r="Z630" i="20"/>
  <c r="AB21" i="40"/>
  <c r="K610" i="20"/>
  <c r="M4" i="40"/>
  <c r="T11" i="17"/>
  <c r="AF4" i="40"/>
  <c r="O630" i="20"/>
  <c r="Q21" i="40"/>
  <c r="N11" i="17"/>
  <c r="O4" i="40"/>
  <c r="S622" i="20"/>
  <c r="I624" i="20"/>
  <c r="T15" i="17"/>
  <c r="AI614" i="20" s="1"/>
  <c r="Z622" i="20"/>
  <c r="Z617" i="20"/>
  <c r="O18" i="17"/>
  <c r="P617" i="20" s="1"/>
  <c r="T25" i="17"/>
  <c r="AI624" i="20" s="1"/>
  <c r="AH359" i="5"/>
  <c r="AH184" i="5"/>
  <c r="AX23" i="17"/>
  <c r="AR34" i="17"/>
  <c r="AH625" i="20"/>
  <c r="Q623" i="20"/>
  <c r="L18" i="17"/>
  <c r="J617" i="20" s="1"/>
  <c r="O625" i="20"/>
  <c r="AY26" i="17"/>
  <c r="T34" i="17"/>
  <c r="AI633" i="20" s="1"/>
  <c r="L26" i="17"/>
  <c r="J625" i="20" s="1"/>
  <c r="AH630" i="20"/>
  <c r="M610" i="20"/>
  <c r="Q24" i="17"/>
  <c r="AA623" i="20" s="1"/>
  <c r="AH610" i="20"/>
  <c r="AU11" i="17"/>
  <c r="K633" i="20"/>
  <c r="O31" i="17"/>
  <c r="K625" i="20"/>
  <c r="O23" i="17"/>
  <c r="P622" i="20" s="1"/>
  <c r="P31" i="17"/>
  <c r="AF18" i="17"/>
  <c r="AG18" i="17" s="1"/>
  <c r="AL18" i="17" s="1"/>
  <c r="O629" i="20"/>
  <c r="AH618" i="20"/>
  <c r="AY19" i="17"/>
  <c r="P11" i="17"/>
  <c r="L23" i="17"/>
  <c r="J622" i="20" s="1"/>
  <c r="M19" i="17"/>
  <c r="L618" i="20" s="1"/>
  <c r="Q11" i="17"/>
  <c r="AQ23" i="17"/>
  <c r="AR30" i="17"/>
  <c r="AV24" i="17"/>
  <c r="P30" i="17"/>
  <c r="R629" i="20" s="1"/>
  <c r="Q30" i="17"/>
  <c r="AA629" i="20" s="1"/>
  <c r="N31" i="17"/>
  <c r="AF26" i="17"/>
  <c r="AG26" i="17" s="1"/>
  <c r="AL26" i="17" s="1"/>
  <c r="E625" i="20" s="1"/>
  <c r="H625" i="20" s="1"/>
  <c r="AH606" i="20"/>
  <c r="M30" i="17"/>
  <c r="L629" i="20" s="1"/>
  <c r="AQ18" i="17"/>
  <c r="AU30" i="17"/>
  <c r="AF23" i="17"/>
  <c r="AG23" i="17" s="1"/>
  <c r="AL23" i="17" s="1"/>
  <c r="E622" i="20" s="1"/>
  <c r="H622" i="20" s="1"/>
  <c r="K629" i="20"/>
  <c r="AS31" i="17"/>
  <c r="AT23" i="17"/>
  <c r="R31" i="17"/>
  <c r="AV18" i="17"/>
  <c r="S26" i="17"/>
  <c r="T625" i="20" s="1"/>
  <c r="M11" i="17"/>
  <c r="Q31" i="17"/>
  <c r="AT24" i="17"/>
  <c r="R25" i="17"/>
  <c r="AC624" i="20" s="1"/>
  <c r="AI18" i="17"/>
  <c r="AT30" i="17"/>
  <c r="N34" i="17"/>
  <c r="N633" i="20" s="1"/>
  <c r="Z633" i="20"/>
  <c r="M23" i="17"/>
  <c r="L622" i="20" s="1"/>
  <c r="P34" i="17"/>
  <c r="R633" i="20" s="1"/>
  <c r="AH622" i="20"/>
  <c r="AF24" i="17"/>
  <c r="AG24" i="17" s="1"/>
  <c r="AL24" i="17" s="1"/>
  <c r="E623" i="20" s="1"/>
  <c r="H623" i="20" s="1"/>
  <c r="L9" i="17"/>
  <c r="J608" i="20" s="1"/>
  <c r="Q19" i="17"/>
  <c r="AA618" i="20" s="1"/>
  <c r="AI23" i="17"/>
  <c r="AU24" i="17"/>
  <c r="K622" i="20"/>
  <c r="AW31" i="17"/>
  <c r="AI24" i="17"/>
  <c r="AV19" i="17"/>
  <c r="BC32" i="15"/>
  <c r="J32" i="17" s="1"/>
  <c r="AS25" i="17"/>
  <c r="O24" i="17"/>
  <c r="P623" i="20" s="1"/>
  <c r="AY31" i="17"/>
  <c r="O623" i="20"/>
  <c r="R9" i="17"/>
  <c r="AC608" i="20" s="1"/>
  <c r="AI27" i="17"/>
  <c r="AF28" i="17"/>
  <c r="AG28" i="17" s="1"/>
  <c r="AL28" i="17" s="1"/>
  <c r="AI26" i="17"/>
  <c r="AF9" i="17"/>
  <c r="AR19" i="17"/>
  <c r="R24" i="17"/>
  <c r="AC623" i="20" s="1"/>
  <c r="AU32" i="15"/>
  <c r="B32" i="17" s="1"/>
  <c r="AW32" i="15"/>
  <c r="D32" i="17" s="1"/>
  <c r="AZ32" i="15"/>
  <c r="G32" i="17" s="1"/>
  <c r="AV32" i="15"/>
  <c r="C32" i="17" s="1"/>
  <c r="AV30" i="17"/>
  <c r="AY7" i="17"/>
  <c r="AI9" i="17"/>
  <c r="AX32" i="15"/>
  <c r="E32" i="17" s="1"/>
  <c r="O32" i="17" s="1"/>
  <c r="P631" i="20" s="1"/>
  <c r="BA32" i="15"/>
  <c r="H32" i="17" s="1"/>
  <c r="AB631" i="20" s="1"/>
  <c r="AQ9" i="17"/>
  <c r="AZ32" i="17"/>
  <c r="N25" i="17"/>
  <c r="N624" i="20" s="1"/>
  <c r="AU19" i="17"/>
  <c r="AY32" i="15"/>
  <c r="F32" i="17" s="1"/>
  <c r="P32" i="17" s="1"/>
  <c r="R631" i="20" s="1"/>
  <c r="AW24" i="17"/>
  <c r="AU23" i="17"/>
  <c r="AH612" i="20"/>
  <c r="T13" i="17"/>
  <c r="AI612" i="20" s="1"/>
  <c r="AH615" i="20"/>
  <c r="T16" i="17"/>
  <c r="AI615" i="20" s="1"/>
  <c r="AH602" i="20"/>
  <c r="T3" i="17"/>
  <c r="AI602" i="20" s="1"/>
  <c r="AB633" i="20"/>
  <c r="AW34" i="17"/>
  <c r="R34" i="17"/>
  <c r="AC633" i="20" s="1"/>
  <c r="K606" i="20"/>
  <c r="M7" i="17"/>
  <c r="L606" i="20" s="1"/>
  <c r="AR7" i="17"/>
  <c r="AH605" i="20"/>
  <c r="T6" i="17"/>
  <c r="AI605" i="20" s="1"/>
  <c r="K613" i="20"/>
  <c r="AR14" i="17"/>
  <c r="M14" i="17"/>
  <c r="L613" i="20" s="1"/>
  <c r="M603" i="20"/>
  <c r="AS4" i="17"/>
  <c r="N4" i="17"/>
  <c r="N603" i="20" s="1"/>
  <c r="AU34" i="17"/>
  <c r="AH616" i="20"/>
  <c r="T17" i="17"/>
  <c r="AI616" i="20" s="1"/>
  <c r="AW8" i="17"/>
  <c r="AB607" i="20"/>
  <c r="R8" i="17"/>
  <c r="AC607" i="20" s="1"/>
  <c r="AU29" i="17"/>
  <c r="Q628" i="20"/>
  <c r="P29" i="17"/>
  <c r="R628" i="20" s="1"/>
  <c r="V9" i="18"/>
  <c r="O9" i="18"/>
  <c r="AB628" i="20"/>
  <c r="R29" i="17"/>
  <c r="AC628" i="20" s="1"/>
  <c r="AW29" i="17"/>
  <c r="AF19" i="17"/>
  <c r="I618" i="20"/>
  <c r="AQ19" i="17"/>
  <c r="AI19" i="17"/>
  <c r="L19" i="17"/>
  <c r="J618" i="20" s="1"/>
  <c r="O613" i="20"/>
  <c r="AT14" i="17"/>
  <c r="O14" i="17"/>
  <c r="P613" i="20" s="1"/>
  <c r="S603" i="20"/>
  <c r="S4" i="17"/>
  <c r="T603" i="20" s="1"/>
  <c r="AX4" i="17"/>
  <c r="AW25" i="17"/>
  <c r="Q606" i="20"/>
  <c r="AU7" i="17"/>
  <c r="P7" i="17"/>
  <c r="R606" i="20" s="1"/>
  <c r="S628" i="20"/>
  <c r="AX29" i="17"/>
  <c r="S29" i="17"/>
  <c r="T628" i="20" s="1"/>
  <c r="O628" i="20"/>
  <c r="O29" i="17"/>
  <c r="P628" i="20" s="1"/>
  <c r="AT29" i="17"/>
  <c r="S613" i="20"/>
  <c r="S14" i="17"/>
  <c r="T613" i="20" s="1"/>
  <c r="AX14" i="17"/>
  <c r="Q614" i="20"/>
  <c r="AU15" i="17"/>
  <c r="P15" i="17"/>
  <c r="R614" i="20" s="1"/>
  <c r="AS11" i="17"/>
  <c r="I619" i="20"/>
  <c r="AI20" i="17"/>
  <c r="AF20" i="17"/>
  <c r="AG20" i="17" s="1"/>
  <c r="AL20" i="17" s="1"/>
  <c r="L20" i="17"/>
  <c r="J619" i="20" s="1"/>
  <c r="AQ20" i="17"/>
  <c r="AX15" i="17"/>
  <c r="S614" i="20"/>
  <c r="S15" i="17"/>
  <c r="T614" i="20" s="1"/>
  <c r="AI28" i="17"/>
  <c r="M619" i="20"/>
  <c r="N20" i="17"/>
  <c r="N619" i="20" s="1"/>
  <c r="AS20" i="17"/>
  <c r="Z606" i="20"/>
  <c r="Q7" i="17"/>
  <c r="AA606" i="20" s="1"/>
  <c r="AV7" i="17"/>
  <c r="AB606" i="20"/>
  <c r="AW7" i="17"/>
  <c r="R7" i="17"/>
  <c r="AC606" i="20" s="1"/>
  <c r="M614" i="20"/>
  <c r="AS15" i="17"/>
  <c r="N15" i="17"/>
  <c r="N614" i="20" s="1"/>
  <c r="AU31" i="17"/>
  <c r="AS34" i="17"/>
  <c r="AF27" i="17"/>
  <c r="S626" i="20"/>
  <c r="S27" i="17"/>
  <c r="T626" i="20" s="1"/>
  <c r="AX27" i="17"/>
  <c r="T8" i="17"/>
  <c r="AI607" i="20" s="1"/>
  <c r="AH607" i="20"/>
  <c r="AY8" i="17"/>
  <c r="AB614" i="20"/>
  <c r="AW15" i="17"/>
  <c r="R15" i="17"/>
  <c r="AC614" i="20" s="1"/>
  <c r="I606" i="20"/>
  <c r="AQ7" i="17"/>
  <c r="AF7" i="17"/>
  <c r="AG7" i="17" s="1"/>
  <c r="AL7" i="17" s="1"/>
  <c r="L7" i="17"/>
  <c r="J606" i="20" s="1"/>
  <c r="AI7" i="17"/>
  <c r="AB627" i="20"/>
  <c r="R28" i="17"/>
  <c r="AC627" i="20" s="1"/>
  <c r="AW28" i="17"/>
  <c r="AW9" i="17"/>
  <c r="AB619" i="20"/>
  <c r="R20" i="17"/>
  <c r="AC619" i="20" s="1"/>
  <c r="AW20" i="17"/>
  <c r="AZ5" i="17"/>
  <c r="AX5" i="15"/>
  <c r="E5" i="17" s="1"/>
  <c r="BB5" i="15"/>
  <c r="I5" i="17" s="1"/>
  <c r="BA5" i="15"/>
  <c r="H5" i="17" s="1"/>
  <c r="AU5" i="15"/>
  <c r="B5" i="17" s="1"/>
  <c r="AW5" i="15"/>
  <c r="D5" i="17" s="1"/>
  <c r="AY5" i="15"/>
  <c r="F5" i="17" s="1"/>
  <c r="AZ5" i="15"/>
  <c r="G5" i="17" s="1"/>
  <c r="AV5" i="15"/>
  <c r="C5" i="17" s="1"/>
  <c r="I610" i="20"/>
  <c r="AF11" i="17"/>
  <c r="L11" i="17"/>
  <c r="AI11" i="17"/>
  <c r="AQ11" i="17"/>
  <c r="AY11" i="17"/>
  <c r="AH632" i="20"/>
  <c r="T33" i="17"/>
  <c r="AI632" i="20" s="1"/>
  <c r="AB622" i="20"/>
  <c r="AW23" i="17"/>
  <c r="R23" i="17"/>
  <c r="AC622" i="20" s="1"/>
  <c r="AR11" i="17"/>
  <c r="M617" i="20"/>
  <c r="N18" i="17"/>
  <c r="N617" i="20" s="1"/>
  <c r="AS18" i="17"/>
  <c r="AH608" i="20"/>
  <c r="T9" i="17"/>
  <c r="AI608" i="20" s="1"/>
  <c r="AY9" i="17"/>
  <c r="AV31" i="17"/>
  <c r="AH611" i="20"/>
  <c r="T12" i="17"/>
  <c r="AI611" i="20" s="1"/>
  <c r="K624" i="20"/>
  <c r="AR25" i="17"/>
  <c r="M25" i="17"/>
  <c r="L624" i="20" s="1"/>
  <c r="AH621" i="20"/>
  <c r="T22" i="17"/>
  <c r="AI621" i="20" s="1"/>
  <c r="AH619" i="20"/>
  <c r="T20" i="17"/>
  <c r="AI619" i="20" s="1"/>
  <c r="AY20" i="17"/>
  <c r="AV27" i="17"/>
  <c r="Z626" i="20"/>
  <c r="Q27" i="17"/>
  <c r="AA626" i="20" s="1"/>
  <c r="AF15" i="17"/>
  <c r="AG15" i="17" s="1"/>
  <c r="AL15" i="17" s="1"/>
  <c r="I614" i="20"/>
  <c r="L15" i="17"/>
  <c r="J614" i="20" s="1"/>
  <c r="AI15" i="17"/>
  <c r="AQ15" i="17"/>
  <c r="S629" i="20"/>
  <c r="S30" i="17"/>
  <c r="T629" i="20" s="1"/>
  <c r="AX30" i="17"/>
  <c r="AF25" i="17"/>
  <c r="Q608" i="20"/>
  <c r="P9" i="17"/>
  <c r="R608" i="20" s="1"/>
  <c r="AU9" i="17"/>
  <c r="M622" i="20"/>
  <c r="N23" i="17"/>
  <c r="N622" i="20" s="1"/>
  <c r="AS23" i="17"/>
  <c r="BC5" i="15"/>
  <c r="J5" i="17" s="1"/>
  <c r="AV26" i="17"/>
  <c r="AW10" i="17"/>
  <c r="AV10" i="17"/>
  <c r="S617" i="20"/>
  <c r="S18" i="17"/>
  <c r="T617" i="20" s="1"/>
  <c r="AX18" i="17"/>
  <c r="AY23" i="17"/>
  <c r="AX34" i="17"/>
  <c r="O624" i="20"/>
  <c r="O25" i="17"/>
  <c r="P624" i="20" s="1"/>
  <c r="AT25" i="17"/>
  <c r="O603" i="20"/>
  <c r="O4" i="17"/>
  <c r="P603" i="20" s="1"/>
  <c r="AT4" i="17"/>
  <c r="AQ26" i="17"/>
  <c r="Q626" i="20"/>
  <c r="AU27" i="17"/>
  <c r="P27" i="17"/>
  <c r="R626" i="20" s="1"/>
  <c r="AX26" i="17"/>
  <c r="AF8" i="17"/>
  <c r="AG8" i="17" s="1"/>
  <c r="AL8" i="17" s="1"/>
  <c r="I607" i="20"/>
  <c r="AI8" i="17"/>
  <c r="L8" i="17"/>
  <c r="J607" i="20" s="1"/>
  <c r="AQ8" i="17"/>
  <c r="AI25" i="17"/>
  <c r="AZ16" i="17"/>
  <c r="AY16" i="17" s="1"/>
  <c r="BA16" i="15"/>
  <c r="H16" i="17" s="1"/>
  <c r="AY16" i="15"/>
  <c r="F16" i="17" s="1"/>
  <c r="AW16" i="15"/>
  <c r="D16" i="17" s="1"/>
  <c r="AX16" i="15"/>
  <c r="E16" i="17" s="1"/>
  <c r="AU16" i="15"/>
  <c r="B16" i="17" s="1"/>
  <c r="AZ16" i="15"/>
  <c r="G16" i="17" s="1"/>
  <c r="BB16" i="15"/>
  <c r="I16" i="17" s="1"/>
  <c r="AV16" i="15"/>
  <c r="C16" i="17" s="1"/>
  <c r="Q624" i="20"/>
  <c r="P25" i="17"/>
  <c r="R624" i="20" s="1"/>
  <c r="AU25" i="17"/>
  <c r="AU20" i="17"/>
  <c r="Q619" i="20"/>
  <c r="P20" i="17"/>
  <c r="R619" i="20" s="1"/>
  <c r="AH623" i="20"/>
  <c r="U623" i="20" s="1"/>
  <c r="V623" i="20" s="1"/>
  <c r="AY24" i="17"/>
  <c r="T24" i="17"/>
  <c r="AI623" i="20" s="1"/>
  <c r="S627" i="20"/>
  <c r="S28" i="17"/>
  <c r="T627" i="20" s="1"/>
  <c r="AX28" i="17"/>
  <c r="K607" i="20"/>
  <c r="AR8" i="17"/>
  <c r="M8" i="17"/>
  <c r="L607" i="20" s="1"/>
  <c r="AY34" i="17"/>
  <c r="Q617" i="20"/>
  <c r="AU18" i="17"/>
  <c r="P18" i="17"/>
  <c r="R617" i="20" s="1"/>
  <c r="AV23" i="17"/>
  <c r="AV11" i="17"/>
  <c r="AT26" i="17"/>
  <c r="K626" i="20"/>
  <c r="M27" i="17"/>
  <c r="L626" i="20" s="1"/>
  <c r="AR27" i="17"/>
  <c r="M606" i="20"/>
  <c r="AS7" i="17"/>
  <c r="N7" i="17"/>
  <c r="N606" i="20" s="1"/>
  <c r="O626" i="20"/>
  <c r="AT27" i="17"/>
  <c r="O27" i="17"/>
  <c r="P626" i="20" s="1"/>
  <c r="Q603" i="20"/>
  <c r="AU4" i="17"/>
  <c r="P4" i="17"/>
  <c r="R603" i="20" s="1"/>
  <c r="M627" i="20"/>
  <c r="N28" i="17"/>
  <c r="N627" i="20" s="1"/>
  <c r="AS28" i="17"/>
  <c r="Z607" i="20"/>
  <c r="Q8" i="17"/>
  <c r="AA607" i="20" s="1"/>
  <c r="AV8" i="17"/>
  <c r="AH620" i="20"/>
  <c r="T21" i="17"/>
  <c r="AI620" i="20" s="1"/>
  <c r="AS24" i="17"/>
  <c r="M623" i="20"/>
  <c r="N24" i="17"/>
  <c r="N623" i="20" s="1"/>
  <c r="M618" i="20"/>
  <c r="N19" i="17"/>
  <c r="N618" i="20" s="1"/>
  <c r="AS19" i="17"/>
  <c r="AB617" i="20"/>
  <c r="AW18" i="17"/>
  <c r="R18" i="17"/>
  <c r="AC617" i="20" s="1"/>
  <c r="S606" i="20"/>
  <c r="AX7" i="17"/>
  <c r="S7" i="17"/>
  <c r="T606" i="20" s="1"/>
  <c r="AH613" i="20"/>
  <c r="AY14" i="17"/>
  <c r="T14" i="17"/>
  <c r="AI613" i="20" s="1"/>
  <c r="Z619" i="20"/>
  <c r="Q20" i="17"/>
  <c r="AA619" i="20" s="1"/>
  <c r="AV20" i="17"/>
  <c r="AH629" i="20"/>
  <c r="T30" i="17"/>
  <c r="AI629" i="20" s="1"/>
  <c r="AY30" i="17"/>
  <c r="O9" i="17"/>
  <c r="P608" i="20" s="1"/>
  <c r="O608" i="20"/>
  <c r="AT9" i="17"/>
  <c r="M15" i="17"/>
  <c r="L614" i="20" s="1"/>
  <c r="AR15" i="17"/>
  <c r="K614" i="20"/>
  <c r="Q627" i="20"/>
  <c r="AU28" i="17"/>
  <c r="P28" i="17"/>
  <c r="R627" i="20" s="1"/>
  <c r="AZ21" i="17"/>
  <c r="AY21" i="17" s="1"/>
  <c r="AX21" i="15"/>
  <c r="E21" i="17" s="1"/>
  <c r="AZ21" i="15"/>
  <c r="G21" i="17" s="1"/>
  <c r="AY21" i="15"/>
  <c r="F21" i="17" s="1"/>
  <c r="AW21" i="15"/>
  <c r="D21" i="17" s="1"/>
  <c r="AU21" i="15"/>
  <c r="B21" i="17" s="1"/>
  <c r="BA21" i="15"/>
  <c r="H21" i="17" s="1"/>
  <c r="AV21" i="15"/>
  <c r="C21" i="17" s="1"/>
  <c r="BB21" i="15"/>
  <c r="I21" i="17" s="1"/>
  <c r="M607" i="20"/>
  <c r="AS8" i="17"/>
  <c r="N8" i="17"/>
  <c r="N607" i="20" s="1"/>
  <c r="O618" i="20"/>
  <c r="AT19" i="17"/>
  <c r="O19" i="17"/>
  <c r="P618" i="20" s="1"/>
  <c r="K617" i="20"/>
  <c r="M18" i="17"/>
  <c r="L617" i="20" s="1"/>
  <c r="AR18" i="17"/>
  <c r="AR9" i="17"/>
  <c r="K608" i="20"/>
  <c r="M9" i="17"/>
  <c r="L608" i="20" s="1"/>
  <c r="O20" i="17"/>
  <c r="P619" i="20" s="1"/>
  <c r="O619" i="20"/>
  <c r="AT20" i="17"/>
  <c r="Z628" i="20"/>
  <c r="AV29" i="17"/>
  <c r="Q29" i="17"/>
  <c r="AA628" i="20" s="1"/>
  <c r="AY25" i="17"/>
  <c r="I613" i="20"/>
  <c r="AF14" i="17"/>
  <c r="AG14" i="17" s="1"/>
  <c r="AL14" i="17" s="1"/>
  <c r="AI14" i="17"/>
  <c r="L14" i="17"/>
  <c r="J613" i="20" s="1"/>
  <c r="AQ14" i="17"/>
  <c r="Z608" i="20"/>
  <c r="Q9" i="17"/>
  <c r="AA608" i="20" s="1"/>
  <c r="AV9" i="17"/>
  <c r="AZ6" i="17"/>
  <c r="AY6" i="17" s="1"/>
  <c r="BB6" i="15"/>
  <c r="I6" i="17" s="1"/>
  <c r="AX6" i="15"/>
  <c r="E6" i="17" s="1"/>
  <c r="BA6" i="15"/>
  <c r="H6" i="17" s="1"/>
  <c r="AZ6" i="15"/>
  <c r="G6" i="17" s="1"/>
  <c r="AU6" i="15"/>
  <c r="B6" i="17" s="1"/>
  <c r="AW6" i="15"/>
  <c r="D6" i="17" s="1"/>
  <c r="AV6" i="15"/>
  <c r="C6" i="17" s="1"/>
  <c r="AY6" i="15"/>
  <c r="F6" i="17" s="1"/>
  <c r="K603" i="20"/>
  <c r="M4" i="17"/>
  <c r="L603" i="20" s="1"/>
  <c r="AR4" i="17"/>
  <c r="AZ13" i="17"/>
  <c r="AY13" i="17" s="1"/>
  <c r="BB13" i="15"/>
  <c r="I13" i="17" s="1"/>
  <c r="AV13" i="15"/>
  <c r="C13" i="17" s="1"/>
  <c r="AW13" i="15"/>
  <c r="D13" i="17" s="1"/>
  <c r="AU13" i="15"/>
  <c r="B13" i="17" s="1"/>
  <c r="BA13" i="15"/>
  <c r="H13" i="17" s="1"/>
  <c r="AY13" i="15"/>
  <c r="F13" i="17" s="1"/>
  <c r="AZ13" i="15"/>
  <c r="G13" i="17" s="1"/>
  <c r="AX13" i="15"/>
  <c r="E13" i="17" s="1"/>
  <c r="AH628" i="20"/>
  <c r="T29" i="17"/>
  <c r="AI628" i="20" s="1"/>
  <c r="AY29" i="17"/>
  <c r="AV34" i="17"/>
  <c r="AU8" i="17"/>
  <c r="Q607" i="20"/>
  <c r="P8" i="17"/>
  <c r="R607" i="20" s="1"/>
  <c r="S630" i="20"/>
  <c r="S31" i="17"/>
  <c r="AX31" i="17"/>
  <c r="K630" i="20"/>
  <c r="AR31" i="17"/>
  <c r="M31" i="17"/>
  <c r="AZ3" i="17"/>
  <c r="AY3" i="17" s="1"/>
  <c r="AU3" i="15"/>
  <c r="B3" i="17" s="1"/>
  <c r="AW3" i="15"/>
  <c r="D3" i="17" s="1"/>
  <c r="BB3" i="15"/>
  <c r="I3" i="17" s="1"/>
  <c r="AY3" i="15"/>
  <c r="F3" i="17" s="1"/>
  <c r="BA3" i="15"/>
  <c r="H3" i="17" s="1"/>
  <c r="AZ3" i="15"/>
  <c r="G3" i="17" s="1"/>
  <c r="AX3" i="15"/>
  <c r="E3" i="17" s="1"/>
  <c r="AV3" i="15"/>
  <c r="C3" i="17" s="1"/>
  <c r="AT31" i="17"/>
  <c r="AZ17" i="17"/>
  <c r="AY17" i="17" s="1"/>
  <c r="BA17" i="15"/>
  <c r="H17" i="17" s="1"/>
  <c r="AX17" i="15"/>
  <c r="E17" i="17" s="1"/>
  <c r="AW17" i="15"/>
  <c r="D17" i="17" s="1"/>
  <c r="AZ17" i="15"/>
  <c r="G17" i="17" s="1"/>
  <c r="BB17" i="15"/>
  <c r="I17" i="17" s="1"/>
  <c r="AV17" i="15"/>
  <c r="C17" i="17" s="1"/>
  <c r="AU17" i="15"/>
  <c r="B17" i="17" s="1"/>
  <c r="AY17" i="15"/>
  <c r="F17" i="17" s="1"/>
  <c r="M625" i="20"/>
  <c r="N26" i="17"/>
  <c r="N625" i="20" s="1"/>
  <c r="AS26" i="17"/>
  <c r="M629" i="20"/>
  <c r="N30" i="17"/>
  <c r="N629" i="20" s="1"/>
  <c r="AS30" i="17"/>
  <c r="O610" i="20"/>
  <c r="O11" i="17"/>
  <c r="AT11" i="17"/>
  <c r="AB629" i="20"/>
  <c r="AW30" i="17"/>
  <c r="R30" i="17"/>
  <c r="AC629" i="20" s="1"/>
  <c r="S631" i="20"/>
  <c r="S32" i="17"/>
  <c r="T631" i="20" s="1"/>
  <c r="AY15" i="17"/>
  <c r="AZ33" i="17"/>
  <c r="AY33" i="17" s="1"/>
  <c r="AV33" i="15"/>
  <c r="C33" i="17" s="1"/>
  <c r="AZ33" i="15"/>
  <c r="G33" i="17" s="1"/>
  <c r="AY33" i="15"/>
  <c r="F33" i="17" s="1"/>
  <c r="AW33" i="15"/>
  <c r="D33" i="17" s="1"/>
  <c r="BA33" i="15"/>
  <c r="H33" i="17" s="1"/>
  <c r="AU33" i="15"/>
  <c r="B33" i="17" s="1"/>
  <c r="BB33" i="15"/>
  <c r="I33" i="17" s="1"/>
  <c r="AX33" i="15"/>
  <c r="E33" i="17" s="1"/>
  <c r="O627" i="20"/>
  <c r="O28" i="17"/>
  <c r="P627" i="20" s="1"/>
  <c r="AT28" i="17"/>
  <c r="AR26" i="17"/>
  <c r="S623" i="20"/>
  <c r="AX24" i="17"/>
  <c r="S24" i="17"/>
  <c r="T623" i="20" s="1"/>
  <c r="S19" i="17"/>
  <c r="T618" i="20" s="1"/>
  <c r="AX19" i="17"/>
  <c r="S618" i="20"/>
  <c r="AF29" i="17"/>
  <c r="I628" i="20"/>
  <c r="L29" i="17"/>
  <c r="J628" i="20" s="1"/>
  <c r="AI29" i="17"/>
  <c r="AQ29" i="17"/>
  <c r="O633" i="20"/>
  <c r="O34" i="17"/>
  <c r="P633" i="20" s="1"/>
  <c r="AT34" i="17"/>
  <c r="AH626" i="20"/>
  <c r="AY27" i="17"/>
  <c r="T27" i="17"/>
  <c r="AI626" i="20" s="1"/>
  <c r="M613" i="20"/>
  <c r="N14" i="17"/>
  <c r="N613" i="20" s="1"/>
  <c r="AS14" i="17"/>
  <c r="AF34" i="17"/>
  <c r="AG34" i="17" s="1"/>
  <c r="AL34" i="17" s="1"/>
  <c r="E633" i="20" s="1"/>
  <c r="I633" i="20"/>
  <c r="L34" i="17"/>
  <c r="J633" i="20" s="1"/>
  <c r="AI34" i="17"/>
  <c r="AQ34" i="17"/>
  <c r="AF4" i="17"/>
  <c r="I603" i="20"/>
  <c r="L4" i="17"/>
  <c r="J603" i="20" s="1"/>
  <c r="AI4" i="17"/>
  <c r="AQ4" i="17"/>
  <c r="AB613" i="20"/>
  <c r="R14" i="17"/>
  <c r="AC613" i="20" s="1"/>
  <c r="AW14" i="17"/>
  <c r="AV15" i="17"/>
  <c r="Z614" i="20"/>
  <c r="Q15" i="17"/>
  <c r="AA614" i="20" s="1"/>
  <c r="AB626" i="20"/>
  <c r="R27" i="17"/>
  <c r="AC626" i="20" s="1"/>
  <c r="AW27" i="17"/>
  <c r="AH603" i="20"/>
  <c r="AY4" i="17"/>
  <c r="T4" i="17"/>
  <c r="AI603" i="20" s="1"/>
  <c r="S624" i="20"/>
  <c r="S25" i="17"/>
  <c r="T624" i="20" s="1"/>
  <c r="AX25" i="17"/>
  <c r="AH627" i="20"/>
  <c r="AY28" i="17"/>
  <c r="T28" i="17"/>
  <c r="AI627" i="20" s="1"/>
  <c r="K623" i="20"/>
  <c r="AR24" i="17"/>
  <c r="M24" i="17"/>
  <c r="L623" i="20" s="1"/>
  <c r="I630" i="20"/>
  <c r="AF31" i="17"/>
  <c r="AG31" i="17" s="1"/>
  <c r="AL31" i="17" s="1"/>
  <c r="G21" i="40" s="1"/>
  <c r="J21" i="40" s="1"/>
  <c r="AI31" i="17"/>
  <c r="L31" i="17"/>
  <c r="AQ31" i="17"/>
  <c r="AW26" i="17"/>
  <c r="R26" i="17"/>
  <c r="AC625" i="20" s="1"/>
  <c r="AB625" i="20"/>
  <c r="AF30" i="17"/>
  <c r="AG30" i="17" s="1"/>
  <c r="AL30" i="17" s="1"/>
  <c r="AI30" i="17"/>
  <c r="AQ30" i="17"/>
  <c r="I629" i="20"/>
  <c r="L30" i="17"/>
  <c r="J629" i="20" s="1"/>
  <c r="Z627" i="20"/>
  <c r="Q28" i="17"/>
  <c r="AA627" i="20" s="1"/>
  <c r="AV28" i="17"/>
  <c r="AB610" i="20"/>
  <c r="R11" i="17"/>
  <c r="AW11" i="17"/>
  <c r="AH617" i="20"/>
  <c r="T18" i="17"/>
  <c r="AI617" i="20" s="1"/>
  <c r="AY18" i="17"/>
  <c r="AR23" i="17"/>
  <c r="S608" i="20"/>
  <c r="AX9" i="17"/>
  <c r="S9" i="17"/>
  <c r="T608" i="20" s="1"/>
  <c r="AZ12" i="17"/>
  <c r="AY12" i="17" s="1"/>
  <c r="BA12" i="15"/>
  <c r="H12" i="17" s="1"/>
  <c r="AV12" i="15"/>
  <c r="C12" i="17" s="1"/>
  <c r="BB12" i="15"/>
  <c r="I12" i="17" s="1"/>
  <c r="AW12" i="15"/>
  <c r="D12" i="17" s="1"/>
  <c r="AY12" i="15"/>
  <c r="F12" i="17" s="1"/>
  <c r="AU12" i="15"/>
  <c r="B12" i="17" s="1"/>
  <c r="AX12" i="15"/>
  <c r="E12" i="17" s="1"/>
  <c r="AZ12" i="15"/>
  <c r="G12" i="17" s="1"/>
  <c r="O607" i="20"/>
  <c r="O8" i="17"/>
  <c r="P607" i="20" s="1"/>
  <c r="AT8" i="17"/>
  <c r="K628" i="20"/>
  <c r="AR29" i="17"/>
  <c r="M29" i="17"/>
  <c r="L628" i="20" s="1"/>
  <c r="AR20" i="17"/>
  <c r="K619" i="20"/>
  <c r="M20" i="17"/>
  <c r="L619" i="20" s="1"/>
  <c r="K627" i="20"/>
  <c r="AR28" i="17"/>
  <c r="M28" i="17"/>
  <c r="L627" i="20" s="1"/>
  <c r="AQ25" i="17"/>
  <c r="M626" i="20"/>
  <c r="AS27" i="17"/>
  <c r="N27" i="17"/>
  <c r="N626" i="20" s="1"/>
  <c r="AB618" i="20"/>
  <c r="R19" i="17"/>
  <c r="AC618" i="20" s="1"/>
  <c r="AW19" i="17"/>
  <c r="Q625" i="20"/>
  <c r="P26" i="17"/>
  <c r="R625" i="20" s="1"/>
  <c r="AU26" i="17"/>
  <c r="Z624" i="20"/>
  <c r="AV25" i="17"/>
  <c r="Q25" i="17"/>
  <c r="AA624" i="20" s="1"/>
  <c r="S610" i="20"/>
  <c r="AX11" i="17"/>
  <c r="S11" i="17"/>
  <c r="AZ22" i="17"/>
  <c r="AY22" i="17" s="1"/>
  <c r="BB22" i="15"/>
  <c r="I22" i="17" s="1"/>
  <c r="AW22" i="15"/>
  <c r="D22" i="17" s="1"/>
  <c r="AZ22" i="15"/>
  <c r="G22" i="17" s="1"/>
  <c r="BA22" i="15"/>
  <c r="H22" i="17" s="1"/>
  <c r="AU22" i="15"/>
  <c r="B22" i="17" s="1"/>
  <c r="AY22" i="15"/>
  <c r="F22" i="17" s="1"/>
  <c r="AV22" i="15"/>
  <c r="C22" i="17" s="1"/>
  <c r="AX22" i="15"/>
  <c r="E22" i="17" s="1"/>
  <c r="M608" i="20"/>
  <c r="N9" i="17"/>
  <c r="N608" i="20" s="1"/>
  <c r="AS9" i="17"/>
  <c r="Z613" i="20"/>
  <c r="AV14" i="17"/>
  <c r="Q14" i="17"/>
  <c r="AA613" i="20" s="1"/>
  <c r="AB603" i="20"/>
  <c r="AW4" i="17"/>
  <c r="R4" i="17"/>
  <c r="AC603" i="20" s="1"/>
  <c r="S8" i="17"/>
  <c r="T607" i="20" s="1"/>
  <c r="AX8" i="17"/>
  <c r="S607" i="20"/>
  <c r="M628" i="20"/>
  <c r="N29" i="17"/>
  <c r="N628" i="20" s="1"/>
  <c r="AS29" i="17"/>
  <c r="U625" i="20" l="1"/>
  <c r="V625" i="20" s="1"/>
  <c r="U629" i="20"/>
  <c r="V629" i="20" s="1"/>
  <c r="U608" i="20"/>
  <c r="V608" i="20" s="1"/>
  <c r="U618" i="20"/>
  <c r="V618" i="20" s="1"/>
  <c r="U603" i="20"/>
  <c r="V603" i="20" s="1"/>
  <c r="U628" i="20"/>
  <c r="V628" i="20" s="1"/>
  <c r="U630" i="20"/>
  <c r="U617" i="20"/>
  <c r="V617" i="20" s="1"/>
  <c r="U622" i="20"/>
  <c r="V622" i="20" s="1"/>
  <c r="U606" i="20"/>
  <c r="V606" i="20" s="1"/>
  <c r="U619" i="20"/>
  <c r="V619" i="20" s="1"/>
  <c r="U626" i="20"/>
  <c r="V626" i="20" s="1"/>
  <c r="U610" i="20"/>
  <c r="U633" i="20"/>
  <c r="V633" i="20" s="1"/>
  <c r="U614" i="20"/>
  <c r="V614" i="20" s="1"/>
  <c r="U613" i="20"/>
  <c r="V613" i="20" s="1"/>
  <c r="U607" i="20"/>
  <c r="V607" i="20" s="1"/>
  <c r="U624" i="20"/>
  <c r="V624" i="20" s="1"/>
  <c r="U627" i="20"/>
  <c r="V627" i="20" s="1"/>
  <c r="Q631" i="20"/>
  <c r="AH4" i="40"/>
  <c r="AI4" i="40" s="1"/>
  <c r="W21" i="40"/>
  <c r="W4" i="40"/>
  <c r="AH21" i="40"/>
  <c r="AI21" i="40" s="1"/>
  <c r="J610" i="20"/>
  <c r="L4" i="40"/>
  <c r="AC630" i="20"/>
  <c r="AE21" i="40"/>
  <c r="AA610" i="20"/>
  <c r="AC4" i="40"/>
  <c r="AI630" i="20"/>
  <c r="AG21" i="40"/>
  <c r="T610" i="20"/>
  <c r="V4" i="40"/>
  <c r="R610" i="20"/>
  <c r="T4" i="40"/>
  <c r="N610" i="20"/>
  <c r="P4" i="40"/>
  <c r="AC610" i="20"/>
  <c r="AE4" i="40"/>
  <c r="L630" i="20"/>
  <c r="N21" i="40"/>
  <c r="R630" i="20"/>
  <c r="T21" i="40"/>
  <c r="N630" i="20"/>
  <c r="P21" i="40"/>
  <c r="J630" i="20"/>
  <c r="L21" i="40"/>
  <c r="P630" i="20"/>
  <c r="R21" i="40"/>
  <c r="AI610" i="20"/>
  <c r="AG4" i="40"/>
  <c r="T630" i="20"/>
  <c r="V21" i="40"/>
  <c r="AA630" i="20"/>
  <c r="AC21" i="40"/>
  <c r="P610" i="20"/>
  <c r="R4" i="40"/>
  <c r="L610" i="20"/>
  <c r="N4" i="40"/>
  <c r="O631" i="20"/>
  <c r="AT32" i="17"/>
  <c r="R32" i="17"/>
  <c r="AC631" i="20" s="1"/>
  <c r="AH360" i="5"/>
  <c r="AU32" i="17"/>
  <c r="AM26" i="17"/>
  <c r="F625" i="20" s="1"/>
  <c r="AH18" i="17"/>
  <c r="AH26" i="17"/>
  <c r="AY32" i="17"/>
  <c r="W9" i="18"/>
  <c r="N13" i="18" s="1"/>
  <c r="AH9" i="17"/>
  <c r="AW32" i="17"/>
  <c r="AX32" i="17"/>
  <c r="AH23" i="17"/>
  <c r="AR32" i="17"/>
  <c r="AM23" i="17"/>
  <c r="F622" i="20" s="1"/>
  <c r="AM24" i="17"/>
  <c r="F623" i="20" s="1"/>
  <c r="AV32" i="17"/>
  <c r="AH24" i="17"/>
  <c r="AH28" i="17"/>
  <c r="M631" i="20"/>
  <c r="N32" i="17"/>
  <c r="N631" i="20" s="1"/>
  <c r="AS32" i="17"/>
  <c r="AQ32" i="17"/>
  <c r="AJ622" i="20"/>
  <c r="AK622" i="20" s="1"/>
  <c r="AG9" i="17"/>
  <c r="AL9" i="17" s="1"/>
  <c r="E608" i="20" s="1"/>
  <c r="H608" i="20" s="1"/>
  <c r="AH631" i="20"/>
  <c r="T32" i="17"/>
  <c r="AI631" i="20" s="1"/>
  <c r="I631" i="20"/>
  <c r="AF32" i="17"/>
  <c r="AG32" i="17" s="1"/>
  <c r="AL32" i="17" s="1"/>
  <c r="AI32" i="17"/>
  <c r="L32" i="17"/>
  <c r="J631" i="20" s="1"/>
  <c r="K631" i="20"/>
  <c r="M32" i="17"/>
  <c r="L631" i="20" s="1"/>
  <c r="AH20" i="17"/>
  <c r="Z631" i="20"/>
  <c r="Q32" i="17"/>
  <c r="AA631" i="20" s="1"/>
  <c r="AM34" i="17"/>
  <c r="H633" i="20"/>
  <c r="AM31" i="17"/>
  <c r="H21" i="40" s="1"/>
  <c r="E630" i="20"/>
  <c r="H630" i="20" s="1"/>
  <c r="K611" i="20"/>
  <c r="AR12" i="17"/>
  <c r="M12" i="17"/>
  <c r="L611" i="20" s="1"/>
  <c r="AR22" i="17"/>
  <c r="M22" i="17"/>
  <c r="L621" i="20" s="1"/>
  <c r="K621" i="20"/>
  <c r="S12" i="17"/>
  <c r="T611" i="20" s="1"/>
  <c r="S611" i="20"/>
  <c r="AX12" i="17"/>
  <c r="K616" i="20"/>
  <c r="M17" i="17"/>
  <c r="L616" i="20" s="1"/>
  <c r="AR17" i="17"/>
  <c r="Z612" i="20"/>
  <c r="Q13" i="17"/>
  <c r="AA612" i="20" s="1"/>
  <c r="AV13" i="17"/>
  <c r="AB605" i="20"/>
  <c r="AW6" i="17"/>
  <c r="R6" i="17"/>
  <c r="AC605" i="20" s="1"/>
  <c r="S620" i="20"/>
  <c r="AX21" i="17"/>
  <c r="S21" i="17"/>
  <c r="T620" i="20" s="1"/>
  <c r="AB615" i="20"/>
  <c r="AW16" i="17"/>
  <c r="R16" i="17"/>
  <c r="AC615" i="20" s="1"/>
  <c r="AJ619" i="20"/>
  <c r="AK619" i="20" s="1"/>
  <c r="S616" i="20"/>
  <c r="S17" i="17"/>
  <c r="T616" i="20" s="1"/>
  <c r="AX17" i="17"/>
  <c r="Q612" i="20"/>
  <c r="P13" i="17"/>
  <c r="R612" i="20" s="1"/>
  <c r="AU13" i="17"/>
  <c r="O605" i="20"/>
  <c r="O6" i="17"/>
  <c r="P605" i="20" s="1"/>
  <c r="AT6" i="17"/>
  <c r="K620" i="20"/>
  <c r="M21" i="17"/>
  <c r="L620" i="20" s="1"/>
  <c r="AR21" i="17"/>
  <c r="Z616" i="20"/>
  <c r="AV17" i="17"/>
  <c r="Q17" i="17"/>
  <c r="AA616" i="20" s="1"/>
  <c r="AB611" i="20"/>
  <c r="R12" i="17"/>
  <c r="AC611" i="20" s="1"/>
  <c r="AW12" i="17"/>
  <c r="AF13" i="17"/>
  <c r="I612" i="20"/>
  <c r="AQ13" i="17"/>
  <c r="AI13" i="17"/>
  <c r="L13" i="17"/>
  <c r="J612" i="20" s="1"/>
  <c r="AF21" i="17"/>
  <c r="AG21" i="17" s="1"/>
  <c r="AL21" i="17" s="1"/>
  <c r="I620" i="20"/>
  <c r="AI21" i="17"/>
  <c r="AQ21" i="17"/>
  <c r="L21" i="17"/>
  <c r="J620" i="20" s="1"/>
  <c r="AH25" i="17"/>
  <c r="AG25" i="17"/>
  <c r="AL25" i="17" s="1"/>
  <c r="AJ623" i="20"/>
  <c r="AK623" i="20" s="1"/>
  <c r="AF22" i="17"/>
  <c r="L22" i="17"/>
  <c r="J621" i="20" s="1"/>
  <c r="I621" i="20"/>
  <c r="AQ22" i="17"/>
  <c r="AI22" i="17"/>
  <c r="O616" i="20"/>
  <c r="O17" i="17"/>
  <c r="P616" i="20" s="1"/>
  <c r="AT17" i="17"/>
  <c r="M612" i="20"/>
  <c r="N13" i="17"/>
  <c r="N612" i="20" s="1"/>
  <c r="AS13" i="17"/>
  <c r="M620" i="20"/>
  <c r="N21" i="17"/>
  <c r="N620" i="20" s="1"/>
  <c r="AS21" i="17"/>
  <c r="AH11" i="17"/>
  <c r="M621" i="20"/>
  <c r="N22" i="17"/>
  <c r="N621" i="20" s="1"/>
  <c r="AS22" i="17"/>
  <c r="AJ628" i="20"/>
  <c r="AK628" i="20" s="1"/>
  <c r="AT33" i="17"/>
  <c r="O632" i="20"/>
  <c r="O33" i="17"/>
  <c r="P632" i="20" s="1"/>
  <c r="AB616" i="20"/>
  <c r="R17" i="17"/>
  <c r="AC616" i="20" s="1"/>
  <c r="AW17" i="17"/>
  <c r="K612" i="20"/>
  <c r="AR13" i="17"/>
  <c r="M13" i="17"/>
  <c r="L612" i="20" s="1"/>
  <c r="Q620" i="20"/>
  <c r="P21" i="17"/>
  <c r="R620" i="20" s="1"/>
  <c r="AU21" i="17"/>
  <c r="AG11" i="17"/>
  <c r="AL11" i="17" s="1"/>
  <c r="G4" i="40" s="1"/>
  <c r="J4" i="40" s="1"/>
  <c r="AJ617" i="20"/>
  <c r="AK617" i="20" s="1"/>
  <c r="AH31" i="17"/>
  <c r="AB612" i="20"/>
  <c r="AW13" i="17"/>
  <c r="R13" i="17"/>
  <c r="AC612" i="20" s="1"/>
  <c r="Q22" i="17"/>
  <c r="AA621" i="20" s="1"/>
  <c r="Z621" i="20"/>
  <c r="AV22" i="17"/>
  <c r="AH29" i="17"/>
  <c r="S632" i="20"/>
  <c r="AX33" i="17"/>
  <c r="S33" i="17"/>
  <c r="T632" i="20" s="1"/>
  <c r="S612" i="20"/>
  <c r="AX13" i="17"/>
  <c r="S13" i="17"/>
  <c r="T612" i="20" s="1"/>
  <c r="Z620" i="20"/>
  <c r="Q21" i="17"/>
  <c r="AA620" i="20" s="1"/>
  <c r="AV21" i="17"/>
  <c r="AM8" i="17"/>
  <c r="E607" i="20"/>
  <c r="H607" i="20" s="1"/>
  <c r="AJ610" i="20"/>
  <c r="AK610" i="20" s="1"/>
  <c r="AB620" i="20"/>
  <c r="AW21" i="17"/>
  <c r="R21" i="17"/>
  <c r="AC620" i="20" s="1"/>
  <c r="I632" i="20"/>
  <c r="AF33" i="17"/>
  <c r="AG33" i="17" s="1"/>
  <c r="AL33" i="17" s="1"/>
  <c r="AQ33" i="17"/>
  <c r="L33" i="17"/>
  <c r="J632" i="20" s="1"/>
  <c r="AI33" i="17"/>
  <c r="O620" i="20"/>
  <c r="O21" i="17"/>
  <c r="P620" i="20" s="1"/>
  <c r="AT21" i="17"/>
  <c r="AJ607" i="20"/>
  <c r="AK607" i="20" s="1"/>
  <c r="K604" i="20"/>
  <c r="AR5" i="17"/>
  <c r="M5" i="17"/>
  <c r="L604" i="20" s="1"/>
  <c r="S621" i="20"/>
  <c r="S22" i="17"/>
  <c r="T621" i="20" s="1"/>
  <c r="AX22" i="17"/>
  <c r="AJ629" i="20"/>
  <c r="AK629" i="20" s="1"/>
  <c r="AG29" i="17"/>
  <c r="AL29" i="17" s="1"/>
  <c r="AB632" i="20"/>
  <c r="AW33" i="17"/>
  <c r="R33" i="17"/>
  <c r="AC632" i="20" s="1"/>
  <c r="K602" i="20"/>
  <c r="AR3" i="17"/>
  <c r="M3" i="17"/>
  <c r="L602" i="20" s="1"/>
  <c r="AH8" i="17"/>
  <c r="Z604" i="20"/>
  <c r="Q5" i="17"/>
  <c r="AA604" i="20" s="1"/>
  <c r="AV5" i="17"/>
  <c r="M632" i="20"/>
  <c r="N33" i="17"/>
  <c r="N632" i="20" s="1"/>
  <c r="AS33" i="17"/>
  <c r="O602" i="20"/>
  <c r="O3" i="17"/>
  <c r="P602" i="20" s="1"/>
  <c r="AT3" i="17"/>
  <c r="K615" i="20"/>
  <c r="M16" i="17"/>
  <c r="L615" i="20" s="1"/>
  <c r="AR16" i="17"/>
  <c r="Q604" i="20"/>
  <c r="AU5" i="17"/>
  <c r="P5" i="17"/>
  <c r="R604" i="20" s="1"/>
  <c r="AH27" i="17"/>
  <c r="AG27" i="17"/>
  <c r="AL27" i="17" s="1"/>
  <c r="AH34" i="17"/>
  <c r="AH30" i="17"/>
  <c r="Q632" i="20"/>
  <c r="AU33" i="17"/>
  <c r="P33" i="17"/>
  <c r="R632" i="20" s="1"/>
  <c r="Q3" i="17"/>
  <c r="AA602" i="20" s="1"/>
  <c r="AV3" i="17"/>
  <c r="Z602" i="20"/>
  <c r="AH14" i="17"/>
  <c r="S615" i="20"/>
  <c r="S16" i="17"/>
  <c r="T615" i="20" s="1"/>
  <c r="AX16" i="17"/>
  <c r="AJ614" i="20"/>
  <c r="AK614" i="20" s="1"/>
  <c r="AJ627" i="20"/>
  <c r="AK627" i="20" s="1"/>
  <c r="M604" i="20"/>
  <c r="AS5" i="17"/>
  <c r="N5" i="17"/>
  <c r="N604" i="20" s="1"/>
  <c r="AJ618" i="20"/>
  <c r="AK618" i="20" s="1"/>
  <c r="AB621" i="20"/>
  <c r="R22" i="17"/>
  <c r="AC621" i="20" s="1"/>
  <c r="AW22" i="17"/>
  <c r="AJ630" i="20"/>
  <c r="AK630" i="20" s="1"/>
  <c r="Z632" i="20"/>
  <c r="AV33" i="17"/>
  <c r="Q33" i="17"/>
  <c r="AA632" i="20" s="1"/>
  <c r="AW3" i="17"/>
  <c r="R3" i="17"/>
  <c r="AC602" i="20" s="1"/>
  <c r="AB602" i="20"/>
  <c r="Q605" i="20"/>
  <c r="P6" i="17"/>
  <c r="R605" i="20" s="1"/>
  <c r="AU6" i="17"/>
  <c r="AJ613" i="20"/>
  <c r="AK613" i="20" s="1"/>
  <c r="AJ624" i="20"/>
  <c r="AK624" i="20" s="1"/>
  <c r="Z615" i="20"/>
  <c r="Q16" i="17"/>
  <c r="AA615" i="20" s="1"/>
  <c r="AV16" i="17"/>
  <c r="AM15" i="17"/>
  <c r="E614" i="20"/>
  <c r="H614" i="20" s="1"/>
  <c r="AF5" i="17"/>
  <c r="AG5" i="17" s="1"/>
  <c r="AL5" i="17" s="1"/>
  <c r="I604" i="20"/>
  <c r="AI5" i="17"/>
  <c r="AQ5" i="17"/>
  <c r="L5" i="17"/>
  <c r="J604" i="20" s="1"/>
  <c r="AH7" i="17"/>
  <c r="AH19" i="17"/>
  <c r="E627" i="20"/>
  <c r="H627" i="20" s="1"/>
  <c r="AM28" i="17"/>
  <c r="Q621" i="20"/>
  <c r="P22" i="17"/>
  <c r="R621" i="20" s="1"/>
  <c r="AU22" i="17"/>
  <c r="O611" i="20"/>
  <c r="AT12" i="17"/>
  <c r="O12" i="17"/>
  <c r="P611" i="20" s="1"/>
  <c r="AJ608" i="20"/>
  <c r="AK608" i="20" s="1"/>
  <c r="K632" i="20"/>
  <c r="M33" i="17"/>
  <c r="L632" i="20" s="1"/>
  <c r="AR33" i="17"/>
  <c r="Q602" i="20"/>
  <c r="AU3" i="17"/>
  <c r="P3" i="17"/>
  <c r="R602" i="20" s="1"/>
  <c r="K605" i="20"/>
  <c r="M6" i="17"/>
  <c r="L605" i="20" s="1"/>
  <c r="AR6" i="17"/>
  <c r="AM14" i="17"/>
  <c r="E613" i="20"/>
  <c r="H613" i="20" s="1"/>
  <c r="AF16" i="17"/>
  <c r="I615" i="20"/>
  <c r="L16" i="17"/>
  <c r="J615" i="20" s="1"/>
  <c r="AQ16" i="17"/>
  <c r="AI16" i="17"/>
  <c r="AY5" i="17"/>
  <c r="T5" i="17"/>
  <c r="AI604" i="20" s="1"/>
  <c r="AH604" i="20"/>
  <c r="AH15" i="17"/>
  <c r="AJ626" i="20"/>
  <c r="AK626" i="20" s="1"/>
  <c r="AB604" i="20"/>
  <c r="AW5" i="17"/>
  <c r="R5" i="17"/>
  <c r="AC604" i="20" s="1"/>
  <c r="E617" i="20"/>
  <c r="H617" i="20" s="1"/>
  <c r="AM18" i="17"/>
  <c r="AG19" i="17"/>
  <c r="AL19" i="17" s="1"/>
  <c r="AJ603" i="20"/>
  <c r="AK603" i="20" s="1"/>
  <c r="AX3" i="17"/>
  <c r="S602" i="20"/>
  <c r="S3" i="17"/>
  <c r="T602" i="20" s="1"/>
  <c r="M605" i="20"/>
  <c r="AS6" i="17"/>
  <c r="N6" i="17"/>
  <c r="N605" i="20" s="1"/>
  <c r="O615" i="20"/>
  <c r="O16" i="17"/>
  <c r="P615" i="20" s="1"/>
  <c r="AT16" i="17"/>
  <c r="S604" i="20"/>
  <c r="AX5" i="17"/>
  <c r="S5" i="17"/>
  <c r="T604" i="20" s="1"/>
  <c r="AM7" i="17"/>
  <c r="E606" i="20"/>
  <c r="H606" i="20" s="1"/>
  <c r="AM20" i="17"/>
  <c r="E619" i="20"/>
  <c r="H619" i="20" s="1"/>
  <c r="AX6" i="17"/>
  <c r="S6" i="17"/>
  <c r="T605" i="20" s="1"/>
  <c r="S605" i="20"/>
  <c r="M616" i="20"/>
  <c r="N17" i="17"/>
  <c r="N616" i="20" s="1"/>
  <c r="AS17" i="17"/>
  <c r="AM30" i="17"/>
  <c r="E629" i="20"/>
  <c r="H629" i="20" s="1"/>
  <c r="AH4" i="17"/>
  <c r="P17" i="17"/>
  <c r="R616" i="20" s="1"/>
  <c r="Q616" i="20"/>
  <c r="AU17" i="17"/>
  <c r="AS3" i="17"/>
  <c r="N3" i="17"/>
  <c r="N602" i="20" s="1"/>
  <c r="M602" i="20"/>
  <c r="AF6" i="17"/>
  <c r="I605" i="20"/>
  <c r="L6" i="17"/>
  <c r="J605" i="20" s="1"/>
  <c r="AQ6" i="17"/>
  <c r="AI6" i="17"/>
  <c r="M615" i="20"/>
  <c r="N16" i="17"/>
  <c r="N615" i="20" s="1"/>
  <c r="AS16" i="17"/>
  <c r="O604" i="20"/>
  <c r="O5" i="17"/>
  <c r="P604" i="20" s="1"/>
  <c r="AT5" i="17"/>
  <c r="AJ606" i="20"/>
  <c r="AK606" i="20" s="1"/>
  <c r="AJ633" i="20"/>
  <c r="AK633" i="20" s="1"/>
  <c r="Z611" i="20"/>
  <c r="Q12" i="17"/>
  <c r="AA611" i="20" s="1"/>
  <c r="AV12" i="17"/>
  <c r="AJ625" i="20"/>
  <c r="AK625" i="20" s="1"/>
  <c r="AF12" i="17"/>
  <c r="I611" i="20"/>
  <c r="AQ12" i="17"/>
  <c r="L12" i="17"/>
  <c r="J611" i="20" s="1"/>
  <c r="AI12" i="17"/>
  <c r="Q611" i="20"/>
  <c r="P12" i="17"/>
  <c r="R611" i="20" s="1"/>
  <c r="AU12" i="17"/>
  <c r="O621" i="20"/>
  <c r="AT22" i="17"/>
  <c r="O22" i="17"/>
  <c r="P621" i="20" s="1"/>
  <c r="M611" i="20"/>
  <c r="N12" i="17"/>
  <c r="N611" i="20" s="1"/>
  <c r="AS12" i="17"/>
  <c r="AG4" i="17"/>
  <c r="AL4" i="17" s="1"/>
  <c r="AF17" i="17"/>
  <c r="AG17" i="17" s="1"/>
  <c r="AL17" i="17" s="1"/>
  <c r="I616" i="20"/>
  <c r="AI17" i="17"/>
  <c r="AQ17" i="17"/>
  <c r="L17" i="17"/>
  <c r="J616" i="20" s="1"/>
  <c r="AQ3" i="17"/>
  <c r="AF3" i="17"/>
  <c r="AG3" i="17" s="1"/>
  <c r="AI3" i="17"/>
  <c r="L3" i="17"/>
  <c r="J602" i="20" s="1"/>
  <c r="I602" i="20"/>
  <c r="O612" i="20"/>
  <c r="AT13" i="17"/>
  <c r="O13" i="17"/>
  <c r="P612" i="20" s="1"/>
  <c r="Q6" i="17"/>
  <c r="AA605" i="20" s="1"/>
  <c r="AV6" i="17"/>
  <c r="Z605" i="20"/>
  <c r="Q615" i="20"/>
  <c r="AU16" i="17"/>
  <c r="P16" i="17"/>
  <c r="R615" i="20" s="1"/>
  <c r="V610" i="20" l="1"/>
  <c r="U612" i="20"/>
  <c r="V612" i="20" s="1"/>
  <c r="U631" i="20"/>
  <c r="V631" i="20" s="1"/>
  <c r="U616" i="20"/>
  <c r="V616" i="20" s="1"/>
  <c r="U621" i="20"/>
  <c r="V621" i="20" s="1"/>
  <c r="U632" i="20"/>
  <c r="V632" i="20" s="1"/>
  <c r="U604" i="20"/>
  <c r="V604" i="20" s="1"/>
  <c r="U611" i="20"/>
  <c r="V611" i="20" s="1"/>
  <c r="V630" i="20"/>
  <c r="M13" i="18"/>
  <c r="E10" i="17" s="1"/>
  <c r="U615" i="20"/>
  <c r="V615" i="20" s="1"/>
  <c r="K13" i="18"/>
  <c r="K14" i="18" s="1"/>
  <c r="U602" i="20"/>
  <c r="V602" i="20" s="1"/>
  <c r="U605" i="20"/>
  <c r="V605" i="20" s="1"/>
  <c r="U620" i="20"/>
  <c r="V620" i="20" s="1"/>
  <c r="X21" i="40"/>
  <c r="X4" i="40"/>
  <c r="I13" i="18"/>
  <c r="I14" i="18" s="1"/>
  <c r="J13" i="18"/>
  <c r="J14" i="18" s="1"/>
  <c r="L13" i="18"/>
  <c r="L14" i="18" s="1"/>
  <c r="AH361" i="5"/>
  <c r="AM9" i="17"/>
  <c r="F608" i="20" s="1"/>
  <c r="AN26" i="17"/>
  <c r="G625" i="20" s="1"/>
  <c r="AN23" i="17"/>
  <c r="G622" i="20" s="1"/>
  <c r="AN24" i="17"/>
  <c r="G623" i="20" s="1"/>
  <c r="AH12" i="17"/>
  <c r="AH13" i="17"/>
  <c r="AM32" i="17"/>
  <c r="E631" i="20"/>
  <c r="H631" i="20" s="1"/>
  <c r="AH32" i="17"/>
  <c r="AH6" i="17"/>
  <c r="AJ631" i="20"/>
  <c r="AK631" i="20" s="1"/>
  <c r="AM33" i="17"/>
  <c r="E632" i="20"/>
  <c r="H632" i="20" s="1"/>
  <c r="E610" i="20"/>
  <c r="H610" i="20" s="1"/>
  <c r="AM11" i="17"/>
  <c r="H4" i="40" s="1"/>
  <c r="AG13" i="17"/>
  <c r="AL13" i="17" s="1"/>
  <c r="AM4" i="17"/>
  <c r="E603" i="20"/>
  <c r="H603" i="20" s="1"/>
  <c r="AM25" i="17"/>
  <c r="E624" i="20"/>
  <c r="H624" i="20" s="1"/>
  <c r="AH5" i="17"/>
  <c r="AW1" i="17"/>
  <c r="AJ604" i="20"/>
  <c r="AK604" i="20" s="1"/>
  <c r="F617" i="20"/>
  <c r="AN18" i="17"/>
  <c r="G617" i="20" s="1"/>
  <c r="AH16" i="17"/>
  <c r="AN15" i="17"/>
  <c r="G614" i="20" s="1"/>
  <c r="F614" i="20"/>
  <c r="AG16" i="17"/>
  <c r="AL16" i="17" s="1"/>
  <c r="F619" i="20"/>
  <c r="AN20" i="17"/>
  <c r="G619" i="20" s="1"/>
  <c r="AM29" i="17"/>
  <c r="E628" i="20"/>
  <c r="H628" i="20" s="1"/>
  <c r="AJ605" i="20"/>
  <c r="AK605" i="20" s="1"/>
  <c r="AJ615" i="20"/>
  <c r="AK615" i="20" s="1"/>
  <c r="AH3" i="17"/>
  <c r="E626" i="20"/>
  <c r="H626" i="20" s="1"/>
  <c r="AM27" i="17"/>
  <c r="E618" i="20"/>
  <c r="H618" i="20" s="1"/>
  <c r="AM19" i="17"/>
  <c r="AN8" i="17"/>
  <c r="G607" i="20" s="1"/>
  <c r="F607" i="20"/>
  <c r="AJ620" i="20"/>
  <c r="AK620" i="20" s="1"/>
  <c r="F629" i="20"/>
  <c r="AN30" i="17"/>
  <c r="G629" i="20" s="1"/>
  <c r="F627" i="20"/>
  <c r="AN28" i="17"/>
  <c r="G627" i="20" s="1"/>
  <c r="AM21" i="17"/>
  <c r="E620" i="20"/>
  <c r="H620" i="20" s="1"/>
  <c r="E604" i="20"/>
  <c r="H604" i="20" s="1"/>
  <c r="AM5" i="17"/>
  <c r="AJ621" i="20"/>
  <c r="AK621" i="20" s="1"/>
  <c r="AH21" i="17"/>
  <c r="F630" i="20"/>
  <c r="AN31" i="17"/>
  <c r="AG12" i="17"/>
  <c r="AL12" i="17" s="1"/>
  <c r="AN7" i="17"/>
  <c r="G606" i="20" s="1"/>
  <c r="F606" i="20"/>
  <c r="AJ602" i="20"/>
  <c r="AK602" i="20" s="1"/>
  <c r="AV1" i="17"/>
  <c r="AH22" i="17"/>
  <c r="AN34" i="17"/>
  <c r="G633" i="20" s="1"/>
  <c r="F633" i="20"/>
  <c r="AL3" i="17"/>
  <c r="F613" i="20"/>
  <c r="AN14" i="17"/>
  <c r="G613" i="20" s="1"/>
  <c r="AG6" i="17"/>
  <c r="AL6" i="17" s="1"/>
  <c r="AJ616" i="20"/>
  <c r="AK616" i="20" s="1"/>
  <c r="AH33" i="17"/>
  <c r="N14" i="18"/>
  <c r="F10" i="17"/>
  <c r="AG22" i="17"/>
  <c r="AL22" i="17" s="1"/>
  <c r="E616" i="20"/>
  <c r="H616" i="20" s="1"/>
  <c r="AM17" i="17"/>
  <c r="AH17" i="17"/>
  <c r="AJ611" i="20"/>
  <c r="AK611" i="20" s="1"/>
  <c r="AJ632" i="20"/>
  <c r="AK632" i="20" s="1"/>
  <c r="AJ612" i="20"/>
  <c r="AK612" i="20" s="1"/>
  <c r="O13" i="18" l="1"/>
  <c r="J10" i="17" s="1"/>
  <c r="AH609" i="20" s="1"/>
  <c r="D10" i="17"/>
  <c r="M14" i="18"/>
  <c r="AN9" i="17"/>
  <c r="G608" i="20" s="1"/>
  <c r="G630" i="20"/>
  <c r="I21" i="40"/>
  <c r="B10" i="17"/>
  <c r="AQ10" i="17" s="1"/>
  <c r="C10" i="17"/>
  <c r="K609" i="20" s="1"/>
  <c r="I10" i="17"/>
  <c r="AH362" i="5"/>
  <c r="F631" i="20"/>
  <c r="AN32" i="17"/>
  <c r="G631" i="20" s="1"/>
  <c r="N10" i="17"/>
  <c r="N609" i="20" s="1"/>
  <c r="AS10" i="17"/>
  <c r="M609" i="20"/>
  <c r="E612" i="20"/>
  <c r="H612" i="20" s="1"/>
  <c r="AM13" i="17"/>
  <c r="AN11" i="17"/>
  <c r="F610" i="20"/>
  <c r="F628" i="20"/>
  <c r="AN29" i="17"/>
  <c r="G628" i="20" s="1"/>
  <c r="F604" i="20"/>
  <c r="AN5" i="17"/>
  <c r="G604" i="20" s="1"/>
  <c r="AN19" i="17"/>
  <c r="G618" i="20" s="1"/>
  <c r="F618" i="20"/>
  <c r="F632" i="20"/>
  <c r="AN33" i="17"/>
  <c r="G632" i="20" s="1"/>
  <c r="E611" i="20"/>
  <c r="H611" i="20" s="1"/>
  <c r="AM12" i="17"/>
  <c r="AN27" i="17"/>
  <c r="G626" i="20" s="1"/>
  <c r="F626" i="20"/>
  <c r="E621" i="20"/>
  <c r="H621" i="20" s="1"/>
  <c r="AM22" i="17"/>
  <c r="E602" i="20"/>
  <c r="H602" i="20" s="1"/>
  <c r="AM3" i="17"/>
  <c r="F620" i="20"/>
  <c r="AN21" i="17"/>
  <c r="G620" i="20" s="1"/>
  <c r="E615" i="20"/>
  <c r="H615" i="20" s="1"/>
  <c r="AM16" i="17"/>
  <c r="E605" i="20"/>
  <c r="H605" i="20" s="1"/>
  <c r="AM6" i="17"/>
  <c r="F603" i="20"/>
  <c r="AN4" i="17"/>
  <c r="G603" i="20" s="1"/>
  <c r="F616" i="20"/>
  <c r="AN17" i="17"/>
  <c r="G616" i="20" s="1"/>
  <c r="P10" i="17"/>
  <c r="R609" i="20" s="1"/>
  <c r="Q609" i="20"/>
  <c r="AU10" i="17"/>
  <c r="O609" i="20"/>
  <c r="O10" i="17"/>
  <c r="P609" i="20" s="1"/>
  <c r="AT10" i="17"/>
  <c r="F624" i="20"/>
  <c r="AN25" i="17"/>
  <c r="G624" i="20" s="1"/>
  <c r="AY10" i="17" l="1"/>
  <c r="T10" i="17"/>
  <c r="AI609" i="20" s="1"/>
  <c r="O14" i="18"/>
  <c r="U609" i="20"/>
  <c r="V609" i="20" s="1"/>
  <c r="G610" i="20"/>
  <c r="I4" i="40"/>
  <c r="L10" i="17"/>
  <c r="J609" i="20" s="1"/>
  <c r="I609" i="20"/>
  <c r="AR10" i="17"/>
  <c r="M10" i="17"/>
  <c r="L609" i="20" s="1"/>
  <c r="AF10" i="17"/>
  <c r="AG10" i="17" s="1"/>
  <c r="S609" i="20"/>
  <c r="AX10" i="17"/>
  <c r="AI10" i="17"/>
  <c r="S10" i="17"/>
  <c r="T609" i="20" s="1"/>
  <c r="AH363" i="5"/>
  <c r="F605" i="20"/>
  <c r="AN6" i="17"/>
  <c r="G605" i="20" s="1"/>
  <c r="F621" i="20"/>
  <c r="AN22" i="17"/>
  <c r="G621" i="20" s="1"/>
  <c r="AS1" i="17"/>
  <c r="AQ35" i="17" s="1"/>
  <c r="AT1" i="17"/>
  <c r="AU1" i="17"/>
  <c r="AQ1" i="17"/>
  <c r="F615" i="20"/>
  <c r="AN16" i="17"/>
  <c r="G615" i="20" s="1"/>
  <c r="F611" i="20"/>
  <c r="AN12" i="17"/>
  <c r="G611" i="20" s="1"/>
  <c r="AY1" i="17"/>
  <c r="F612" i="20"/>
  <c r="AN13" i="17"/>
  <c r="G612" i="20" s="1"/>
  <c r="F602" i="20"/>
  <c r="AN3" i="17"/>
  <c r="G602" i="20" s="1"/>
  <c r="AX1" i="17" l="1"/>
  <c r="AX35" i="17" s="1"/>
  <c r="AH10" i="17"/>
  <c r="AR1" i="17"/>
  <c r="AJ609" i="20"/>
  <c r="AK609" i="20" s="1"/>
  <c r="AH364" i="5"/>
  <c r="AL10" i="17"/>
  <c r="I1" i="17"/>
  <c r="H12" i="3" s="1"/>
  <c r="G1" i="17"/>
  <c r="B1" i="17"/>
  <c r="E1" i="17"/>
  <c r="D1" i="17"/>
  <c r="F1" i="17"/>
  <c r="H1" i="17"/>
  <c r="J1" i="17"/>
  <c r="C1" i="17"/>
  <c r="AH365" i="5" l="1"/>
  <c r="AM10" i="17"/>
  <c r="E609" i="20"/>
  <c r="H609" i="20" s="1"/>
  <c r="F11" i="1"/>
  <c r="K11" i="1" s="1"/>
  <c r="H14" i="3"/>
  <c r="H13" i="3"/>
  <c r="AH366" i="5" l="1"/>
  <c r="H11" i="1"/>
  <c r="AC10" i="1"/>
  <c r="AD10" i="1" s="1"/>
  <c r="G11" i="1"/>
  <c r="F609" i="20"/>
  <c r="AN10" i="17"/>
  <c r="G609" i="20" s="1"/>
  <c r="AH367" i="5" l="1"/>
  <c r="AE10" i="1"/>
  <c r="AH368" i="5" l="1"/>
  <c r="AH369" i="5" l="1"/>
  <c r="AH370" i="5" l="1"/>
  <c r="AH371" i="5" l="1"/>
  <c r="AH372" i="5" l="1"/>
  <c r="AH373" i="5" l="1"/>
  <c r="AH374" i="5" l="1"/>
  <c r="AH375" i="5" l="1"/>
  <c r="E9" i="11" l="1"/>
  <c r="G9" i="11"/>
  <c r="C9" i="11" s="1"/>
  <c r="F26" i="11" l="1"/>
  <c r="H26" i="11" s="1"/>
  <c r="I26" i="11" s="1"/>
  <c r="U26" i="11" s="1"/>
  <c r="F28" i="11"/>
  <c r="H28" i="11" s="1"/>
  <c r="I28" i="11" s="1"/>
  <c r="F27" i="11"/>
  <c r="H27" i="11" s="1"/>
  <c r="I27" i="11" s="1"/>
  <c r="F29" i="11"/>
  <c r="H29" i="11" s="1"/>
  <c r="I29" i="11" s="1"/>
  <c r="F24" i="11"/>
  <c r="H24" i="11" s="1"/>
  <c r="I24" i="11" s="1"/>
  <c r="S24" i="11" s="1"/>
  <c r="F25" i="11"/>
  <c r="H25" i="11" s="1"/>
  <c r="I25" i="11" s="1"/>
  <c r="F16" i="11"/>
  <c r="H16" i="11" s="1"/>
  <c r="I16" i="11" s="1"/>
  <c r="T16" i="11" s="1"/>
  <c r="F21" i="11"/>
  <c r="H21" i="11" s="1"/>
  <c r="I21" i="11" s="1"/>
  <c r="F22" i="11"/>
  <c r="H22" i="11" s="1"/>
  <c r="I22" i="11" s="1"/>
  <c r="F23" i="11"/>
  <c r="H23" i="11" s="1"/>
  <c r="I23" i="11" s="1"/>
  <c r="F17" i="11"/>
  <c r="H17" i="11" s="1"/>
  <c r="I17" i="11" s="1"/>
  <c r="F18" i="11"/>
  <c r="H18" i="11" s="1"/>
  <c r="I18" i="11" s="1"/>
  <c r="F20" i="11"/>
  <c r="H20" i="11" s="1"/>
  <c r="I20" i="11" s="1"/>
  <c r="F19" i="11"/>
  <c r="H19" i="11" s="1"/>
  <c r="I19" i="11" s="1"/>
  <c r="F12" i="11"/>
  <c r="H12" i="11" s="1"/>
  <c r="I12" i="11" s="1"/>
  <c r="F9" i="11"/>
  <c r="H9" i="11" s="1"/>
  <c r="I9" i="11" s="1"/>
  <c r="F10" i="11"/>
  <c r="H10" i="11" s="1"/>
  <c r="I10" i="11" s="1"/>
  <c r="F15" i="11"/>
  <c r="H15" i="11" s="1"/>
  <c r="I15" i="11" s="1"/>
  <c r="F13" i="11"/>
  <c r="H13" i="11" s="1"/>
  <c r="I13" i="11" s="1"/>
  <c r="F11" i="11"/>
  <c r="H11" i="11" s="1"/>
  <c r="I11" i="11" s="1"/>
  <c r="F14" i="11"/>
  <c r="H14" i="11" s="1"/>
  <c r="I14" i="11" s="1"/>
  <c r="V26" i="11" l="1"/>
  <c r="T26" i="11"/>
  <c r="S26" i="11"/>
  <c r="X26" i="11"/>
  <c r="R26" i="11"/>
  <c r="W26" i="11"/>
  <c r="S29" i="11"/>
  <c r="X29" i="11"/>
  <c r="R29" i="11"/>
  <c r="T29" i="11"/>
  <c r="U29" i="11"/>
  <c r="V29" i="11"/>
  <c r="W29" i="11"/>
  <c r="W27" i="11"/>
  <c r="T27" i="11"/>
  <c r="R27" i="11"/>
  <c r="V27" i="11"/>
  <c r="S27" i="11"/>
  <c r="X27" i="11"/>
  <c r="U27" i="11"/>
  <c r="U28" i="11"/>
  <c r="T28" i="11"/>
  <c r="X28" i="11"/>
  <c r="W28" i="11"/>
  <c r="V28" i="11"/>
  <c r="R28" i="11"/>
  <c r="S28" i="11"/>
  <c r="Y26" i="11"/>
  <c r="R16" i="11"/>
  <c r="U16" i="11"/>
  <c r="S16" i="11"/>
  <c r="X24" i="11"/>
  <c r="U24" i="11"/>
  <c r="W24" i="11"/>
  <c r="T24" i="11"/>
  <c r="V24" i="11"/>
  <c r="R24" i="11"/>
  <c r="V16" i="11"/>
  <c r="S25" i="11"/>
  <c r="X25" i="11"/>
  <c r="V25" i="11"/>
  <c r="T25" i="11"/>
  <c r="U25" i="11"/>
  <c r="R25" i="11"/>
  <c r="W25" i="11"/>
  <c r="X16" i="11"/>
  <c r="W16" i="11"/>
  <c r="X23" i="11"/>
  <c r="U23" i="11"/>
  <c r="V23" i="11"/>
  <c r="R23" i="11"/>
  <c r="T23" i="11"/>
  <c r="S23" i="11"/>
  <c r="W23" i="11"/>
  <c r="U22" i="11"/>
  <c r="X22" i="11"/>
  <c r="T22" i="11"/>
  <c r="S22" i="11"/>
  <c r="R22" i="11"/>
  <c r="V22" i="11"/>
  <c r="W22" i="11"/>
  <c r="T21" i="11"/>
  <c r="R21" i="11"/>
  <c r="W21" i="11"/>
  <c r="V21" i="11"/>
  <c r="S21" i="11"/>
  <c r="X21" i="11"/>
  <c r="U21" i="11"/>
  <c r="V19" i="11"/>
  <c r="U19" i="11"/>
  <c r="X19" i="11"/>
  <c r="W19" i="11"/>
  <c r="R19" i="11"/>
  <c r="T19" i="11"/>
  <c r="S19" i="11"/>
  <c r="V20" i="11"/>
  <c r="R20" i="11"/>
  <c r="T20" i="11"/>
  <c r="X20" i="11"/>
  <c r="S20" i="11"/>
  <c r="W20" i="11"/>
  <c r="U20" i="11"/>
  <c r="X18" i="11"/>
  <c r="V18" i="11"/>
  <c r="S18" i="11"/>
  <c r="R18" i="11"/>
  <c r="U18" i="11"/>
  <c r="T18" i="11"/>
  <c r="W18" i="11"/>
  <c r="W17" i="11"/>
  <c r="R17" i="11"/>
  <c r="T17" i="11"/>
  <c r="X17" i="11"/>
  <c r="S17" i="11"/>
  <c r="V17" i="11"/>
  <c r="U17" i="11"/>
  <c r="W13" i="11"/>
  <c r="U13" i="11"/>
  <c r="S13" i="11"/>
  <c r="X13" i="11"/>
  <c r="T13" i="11"/>
  <c r="R13" i="11"/>
  <c r="V13" i="11"/>
  <c r="U10" i="11"/>
  <c r="S10" i="11"/>
  <c r="W10" i="11"/>
  <c r="V10" i="11"/>
  <c r="R10" i="11"/>
  <c r="T10" i="11"/>
  <c r="X10" i="11"/>
  <c r="U11" i="11"/>
  <c r="X11" i="11"/>
  <c r="T11" i="11"/>
  <c r="S11" i="11"/>
  <c r="V11" i="11"/>
  <c r="W11" i="11"/>
  <c r="R11" i="11"/>
  <c r="R9" i="11"/>
  <c r="W9" i="11"/>
  <c r="U9" i="11"/>
  <c r="S9" i="11"/>
  <c r="T9" i="11"/>
  <c r="V9" i="11"/>
  <c r="X9" i="11"/>
  <c r="W14" i="11"/>
  <c r="R14" i="11"/>
  <c r="U14" i="11"/>
  <c r="X14" i="11"/>
  <c r="T14" i="11"/>
  <c r="V14" i="11"/>
  <c r="S14" i="11"/>
  <c r="U15" i="11"/>
  <c r="S15" i="11"/>
  <c r="X15" i="11"/>
  <c r="W15" i="11"/>
  <c r="V15" i="11"/>
  <c r="R15" i="11"/>
  <c r="T15" i="11"/>
  <c r="T12" i="11"/>
  <c r="V12" i="11"/>
  <c r="S12" i="11"/>
  <c r="W12" i="11"/>
  <c r="X12" i="11"/>
  <c r="R12" i="11"/>
  <c r="U12" i="11"/>
  <c r="Y27" i="11" l="1"/>
  <c r="Y28" i="11"/>
  <c r="Y29" i="11"/>
  <c r="Y24" i="11"/>
  <c r="Y16" i="11"/>
  <c r="Y25" i="11"/>
  <c r="Y21" i="11"/>
  <c r="Y22" i="11"/>
  <c r="Y23" i="11"/>
  <c r="Y12" i="11"/>
  <c r="Y20" i="11"/>
  <c r="Y17" i="11"/>
  <c r="Y19" i="11"/>
  <c r="Y18" i="11"/>
  <c r="Y10" i="11"/>
  <c r="T38" i="11"/>
  <c r="Y14" i="11"/>
  <c r="V38" i="11"/>
  <c r="S38" i="11"/>
  <c r="W38" i="11"/>
  <c r="Y13" i="11"/>
  <c r="X38" i="11"/>
  <c r="Y15" i="11"/>
  <c r="U38" i="11"/>
  <c r="Y9" i="11"/>
  <c r="R38" i="11"/>
  <c r="Y11" i="11"/>
  <c r="Y38" i="11" l="1"/>
  <c r="O45" i="11" s="1"/>
  <c r="O38" i="11"/>
  <c r="J45" i="11"/>
  <c r="J38" i="11"/>
  <c r="M45" i="11"/>
  <c r="M38" i="11"/>
  <c r="P45" i="11"/>
  <c r="P38" i="11"/>
  <c r="K38" i="11"/>
  <c r="K45" i="11"/>
  <c r="N45" i="11"/>
  <c r="N38" i="11"/>
  <c r="L45" i="11"/>
  <c r="L38" i="11"/>
  <c r="D21" i="10" l="1"/>
  <c r="L46" i="11"/>
  <c r="F21" i="10"/>
  <c r="N46" i="11"/>
  <c r="K46" i="11"/>
  <c r="C21" i="10"/>
  <c r="P46" i="11"/>
  <c r="H21" i="10"/>
  <c r="I21" i="10"/>
  <c r="M46" i="11"/>
  <c r="E21" i="10"/>
  <c r="J46" i="11"/>
  <c r="B21" i="10"/>
  <c r="G21" i="10"/>
  <c r="O46" i="11"/>
  <c r="H22" i="10" l="1"/>
  <c r="S21" i="10"/>
  <c r="S22" i="10" s="1"/>
  <c r="R21" i="10"/>
  <c r="R22" i="10" s="1"/>
  <c r="G22" i="10"/>
  <c r="J21" i="10"/>
  <c r="B22" i="10"/>
  <c r="M21" i="10"/>
  <c r="M22" i="10" s="1"/>
  <c r="P21" i="10"/>
  <c r="P22" i="10" s="1"/>
  <c r="E22" i="10"/>
  <c r="I22" i="10"/>
  <c r="T21" i="10"/>
  <c r="T22" i="10" s="1"/>
  <c r="C22" i="10"/>
  <c r="N21" i="10"/>
  <c r="N22" i="10" s="1"/>
  <c r="Q21" i="10"/>
  <c r="Q22" i="10" s="1"/>
  <c r="F22" i="10"/>
  <c r="O21" i="10"/>
  <c r="O22" i="10" s="1"/>
  <c r="D22" i="10"/>
  <c r="O16" i="10" l="1"/>
  <c r="O18" i="10"/>
  <c r="Q16" i="10"/>
  <c r="Q18" i="10"/>
  <c r="T18" i="10"/>
  <c r="T16" i="10"/>
  <c r="M16" i="10"/>
  <c r="M18" i="10"/>
  <c r="N16" i="10"/>
  <c r="N18" i="10"/>
  <c r="P16" i="10"/>
  <c r="P18" i="10"/>
  <c r="J22" i="10"/>
  <c r="U21" i="10"/>
  <c r="U22" i="10" s="1"/>
  <c r="R16" i="10"/>
  <c r="R18" i="10"/>
  <c r="S16" i="10"/>
  <c r="S18" i="10"/>
  <c r="P53" i="9" l="1"/>
  <c r="P14" i="9"/>
  <c r="P40" i="9"/>
  <c r="P58" i="9"/>
  <c r="P6" i="9"/>
  <c r="P32" i="9"/>
  <c r="P41" i="9"/>
  <c r="P46" i="9"/>
  <c r="P17" i="9"/>
  <c r="P42" i="9"/>
  <c r="P24" i="9"/>
  <c r="P37" i="9"/>
  <c r="P10" i="9"/>
  <c r="P55" i="9"/>
  <c r="P49" i="9"/>
  <c r="P19" i="9"/>
  <c r="P18" i="9"/>
  <c r="P43" i="9"/>
  <c r="P8" i="9"/>
  <c r="P9" i="9"/>
  <c r="P25" i="9"/>
  <c r="P48" i="9"/>
  <c r="P54" i="9"/>
  <c r="P23" i="9"/>
  <c r="P31" i="9"/>
  <c r="P27" i="9"/>
  <c r="P29" i="9"/>
  <c r="P35" i="9"/>
  <c r="P26" i="9"/>
  <c r="P20" i="9"/>
  <c r="P34" i="9"/>
  <c r="P38" i="9"/>
  <c r="P11" i="9"/>
  <c r="P59" i="9"/>
  <c r="P16" i="9"/>
  <c r="P4" i="9"/>
  <c r="P33" i="9"/>
  <c r="P57" i="9"/>
  <c r="P13" i="9"/>
  <c r="P45" i="9"/>
  <c r="P12" i="9"/>
  <c r="P51" i="9"/>
  <c r="P52" i="9"/>
  <c r="P30" i="9"/>
  <c r="P47" i="9"/>
  <c r="P22" i="9"/>
  <c r="AK22" i="9" s="1"/>
  <c r="P39" i="9"/>
  <c r="AK39" i="9" s="1"/>
  <c r="P50" i="9"/>
  <c r="P44" i="9"/>
  <c r="P3" i="9"/>
  <c r="P15" i="9"/>
  <c r="P28" i="9"/>
  <c r="P21" i="9"/>
  <c r="P7" i="9"/>
  <c r="P56" i="9"/>
  <c r="P36" i="9"/>
  <c r="P5" i="9"/>
  <c r="Z21" i="9"/>
  <c r="Z33" i="9"/>
  <c r="Z10" i="9"/>
  <c r="Z15" i="9"/>
  <c r="Z48" i="9"/>
  <c r="Z40" i="9"/>
  <c r="Z56" i="9"/>
  <c r="Z30" i="9"/>
  <c r="Z13" i="9"/>
  <c r="Z52" i="9"/>
  <c r="Z46" i="9"/>
  <c r="Z31" i="9"/>
  <c r="Z11" i="9"/>
  <c r="Z5" i="9"/>
  <c r="Z18" i="9"/>
  <c r="Z20" i="9"/>
  <c r="Z14" i="9"/>
  <c r="Z35" i="9"/>
  <c r="Z54" i="9"/>
  <c r="Z58" i="9"/>
  <c r="Z53" i="9"/>
  <c r="Z3" i="9"/>
  <c r="Z26" i="9"/>
  <c r="Z28" i="9"/>
  <c r="Z50" i="9"/>
  <c r="Z51" i="9"/>
  <c r="Z57" i="9"/>
  <c r="Z12" i="9"/>
  <c r="Z27" i="9"/>
  <c r="Z49" i="9"/>
  <c r="Z42" i="9"/>
  <c r="Z38" i="9"/>
  <c r="Z59" i="9"/>
  <c r="Z43" i="9"/>
  <c r="Z36" i="9"/>
  <c r="Z44" i="9"/>
  <c r="Z55" i="9"/>
  <c r="Z45" i="9"/>
  <c r="Z16" i="9"/>
  <c r="Z39" i="9"/>
  <c r="Z17" i="9"/>
  <c r="Z7" i="9"/>
  <c r="Z8" i="9"/>
  <c r="Z22" i="9"/>
  <c r="Z41" i="9"/>
  <c r="Z47" i="9"/>
  <c r="Z37" i="9"/>
  <c r="Z24" i="9"/>
  <c r="Z32" i="9"/>
  <c r="Z23" i="9"/>
  <c r="Z6" i="9"/>
  <c r="Z29" i="9"/>
  <c r="Z4" i="9"/>
  <c r="Z25" i="9"/>
  <c r="Z9" i="9"/>
  <c r="Z19" i="9"/>
  <c r="Z34" i="9"/>
  <c r="AD54" i="9"/>
  <c r="AD35" i="9"/>
  <c r="AD42" i="9"/>
  <c r="AD11" i="9"/>
  <c r="AD49" i="9"/>
  <c r="AD18" i="9"/>
  <c r="AD31" i="9"/>
  <c r="AD32" i="9"/>
  <c r="AD40" i="9"/>
  <c r="AD14" i="9"/>
  <c r="AD6" i="9"/>
  <c r="AD48" i="9"/>
  <c r="AD26" i="9"/>
  <c r="AD20" i="9"/>
  <c r="AD12" i="9"/>
  <c r="AD38" i="9"/>
  <c r="AD34" i="9"/>
  <c r="AD56" i="9"/>
  <c r="AD51" i="9"/>
  <c r="AD17" i="9"/>
  <c r="AD55" i="9"/>
  <c r="AD47" i="9"/>
  <c r="AD3" i="9"/>
  <c r="AD45" i="9"/>
  <c r="AD44" i="9"/>
  <c r="AD29" i="9"/>
  <c r="AD4" i="9"/>
  <c r="AD10" i="9"/>
  <c r="AD19" i="9"/>
  <c r="AD21" i="9"/>
  <c r="AD50" i="9"/>
  <c r="AD33" i="9"/>
  <c r="AD59" i="9"/>
  <c r="AD28" i="9"/>
  <c r="AD5" i="9"/>
  <c r="AD23" i="9"/>
  <c r="AD24" i="9"/>
  <c r="AD39" i="9"/>
  <c r="AD8" i="9"/>
  <c r="AD43" i="9"/>
  <c r="AD22" i="9"/>
  <c r="AD52" i="9"/>
  <c r="AD7" i="9"/>
  <c r="AD25" i="9"/>
  <c r="AD15" i="9"/>
  <c r="AD53" i="9"/>
  <c r="AD57" i="9"/>
  <c r="AD36" i="9"/>
  <c r="AD9" i="9"/>
  <c r="AD58" i="9"/>
  <c r="AD27" i="9"/>
  <c r="AD13" i="9"/>
  <c r="AD46" i="9"/>
  <c r="AD37" i="9"/>
  <c r="AD41" i="9"/>
  <c r="AD30" i="9"/>
  <c r="AD16" i="9"/>
  <c r="L56" i="9"/>
  <c r="L10" i="9"/>
  <c r="L21" i="9"/>
  <c r="L3" i="9"/>
  <c r="L18" i="9"/>
  <c r="L46" i="9"/>
  <c r="L34" i="9"/>
  <c r="L29" i="9"/>
  <c r="L9" i="9"/>
  <c r="L6" i="9"/>
  <c r="L40" i="9"/>
  <c r="L44" i="9"/>
  <c r="L50" i="9"/>
  <c r="L23" i="9"/>
  <c r="L24" i="9"/>
  <c r="L35" i="9"/>
  <c r="L5" i="9"/>
  <c r="L11" i="9"/>
  <c r="L47" i="9"/>
  <c r="L42" i="9"/>
  <c r="L16" i="9"/>
  <c r="L13" i="9"/>
  <c r="L49" i="9"/>
  <c r="L8" i="9"/>
  <c r="L25" i="9"/>
  <c r="L53" i="9"/>
  <c r="L14" i="9"/>
  <c r="L4" i="9"/>
  <c r="L7" i="9"/>
  <c r="L15" i="9"/>
  <c r="L43" i="9"/>
  <c r="L45" i="9"/>
  <c r="L32" i="9"/>
  <c r="L28" i="9"/>
  <c r="L57" i="9"/>
  <c r="L31" i="9"/>
  <c r="L52" i="9"/>
  <c r="L58" i="9"/>
  <c r="L30" i="9"/>
  <c r="L22" i="9"/>
  <c r="L37" i="9"/>
  <c r="L17" i="9"/>
  <c r="L51" i="9"/>
  <c r="L48" i="9"/>
  <c r="L36" i="9"/>
  <c r="L38" i="9"/>
  <c r="L19" i="9"/>
  <c r="L20" i="9"/>
  <c r="L41" i="9"/>
  <c r="L55" i="9"/>
  <c r="L33" i="9"/>
  <c r="L12" i="9"/>
  <c r="L39" i="9"/>
  <c r="L26" i="9"/>
  <c r="L27" i="9"/>
  <c r="L54" i="9"/>
  <c r="L59" i="9"/>
  <c r="AA8" i="9"/>
  <c r="AA36" i="9"/>
  <c r="AA30" i="9"/>
  <c r="AA40" i="9"/>
  <c r="AA26" i="9"/>
  <c r="AA57" i="9"/>
  <c r="AA9" i="9"/>
  <c r="AA17" i="9"/>
  <c r="AA51" i="9"/>
  <c r="AA21" i="9"/>
  <c r="AA31" i="9"/>
  <c r="AA54" i="9"/>
  <c r="AA59" i="9"/>
  <c r="AA18" i="9"/>
  <c r="AA3" i="9"/>
  <c r="AA14" i="9"/>
  <c r="AA22" i="9"/>
  <c r="AA20" i="9"/>
  <c r="AA53" i="9"/>
  <c r="AA46" i="9"/>
  <c r="AA7" i="9"/>
  <c r="AA49" i="9"/>
  <c r="AA6" i="9"/>
  <c r="AA55" i="9"/>
  <c r="AA45" i="9"/>
  <c r="AA43" i="9"/>
  <c r="AA19" i="9"/>
  <c r="AA32" i="9"/>
  <c r="AA25" i="9"/>
  <c r="AA39" i="9"/>
  <c r="AA42" i="9"/>
  <c r="AA29" i="9"/>
  <c r="AA34" i="9"/>
  <c r="AA12" i="9"/>
  <c r="AA56" i="9"/>
  <c r="AA4" i="9"/>
  <c r="AA23" i="9"/>
  <c r="AA28" i="9"/>
  <c r="AA41" i="9"/>
  <c r="AA52" i="9"/>
  <c r="AA37" i="9"/>
  <c r="AA48" i="9"/>
  <c r="AA11" i="9"/>
  <c r="AA50" i="9"/>
  <c r="AA58" i="9"/>
  <c r="AA35" i="9"/>
  <c r="AA33" i="9"/>
  <c r="AA5" i="9"/>
  <c r="AA38" i="9"/>
  <c r="AA10" i="9"/>
  <c r="AA44" i="9"/>
  <c r="AA27" i="9"/>
  <c r="AA24" i="9"/>
  <c r="AA16" i="9"/>
  <c r="AA13" i="9"/>
  <c r="AA47" i="9"/>
  <c r="AA15" i="9"/>
  <c r="U16" i="10"/>
  <c r="U18" i="10"/>
  <c r="O22" i="9"/>
  <c r="AJ22" i="9" s="1"/>
  <c r="O6" i="9"/>
  <c r="O42" i="9"/>
  <c r="O59" i="9"/>
  <c r="O45" i="9"/>
  <c r="O37" i="9"/>
  <c r="O21" i="9"/>
  <c r="O35" i="9"/>
  <c r="O36" i="9"/>
  <c r="O27" i="9"/>
  <c r="AJ27" i="9" s="1"/>
  <c r="O7" i="9"/>
  <c r="AJ7" i="9" s="1"/>
  <c r="O41" i="9"/>
  <c r="O57" i="9"/>
  <c r="AJ57" i="9" s="1"/>
  <c r="O26" i="9"/>
  <c r="O29" i="9"/>
  <c r="AJ29" i="9" s="1"/>
  <c r="O43" i="9"/>
  <c r="O38" i="9"/>
  <c r="O48" i="9"/>
  <c r="O28" i="9"/>
  <c r="AJ28" i="9" s="1"/>
  <c r="O17" i="9"/>
  <c r="O52" i="9"/>
  <c r="AJ52" i="9" s="1"/>
  <c r="O53" i="9"/>
  <c r="O33" i="9"/>
  <c r="O25" i="9"/>
  <c r="O19" i="9"/>
  <c r="AJ19" i="9" s="1"/>
  <c r="O15" i="9"/>
  <c r="O54" i="9"/>
  <c r="O18" i="9"/>
  <c r="AJ18" i="9" s="1"/>
  <c r="O14" i="9"/>
  <c r="AJ14" i="9" s="1"/>
  <c r="O4" i="9"/>
  <c r="O3" i="9"/>
  <c r="O46" i="9"/>
  <c r="AJ46" i="9" s="1"/>
  <c r="O58" i="9"/>
  <c r="O44" i="9"/>
  <c r="O32" i="9"/>
  <c r="O8" i="9"/>
  <c r="O5" i="9"/>
  <c r="O51" i="9"/>
  <c r="AJ51" i="9" s="1"/>
  <c r="O30" i="9"/>
  <c r="AJ30" i="9" s="1"/>
  <c r="O20" i="9"/>
  <c r="O55" i="9"/>
  <c r="O9" i="9"/>
  <c r="O50" i="9"/>
  <c r="AJ50" i="9" s="1"/>
  <c r="O47" i="9"/>
  <c r="AJ47" i="9" s="1"/>
  <c r="O24" i="9"/>
  <c r="O16" i="9"/>
  <c r="O56" i="9"/>
  <c r="O49" i="9"/>
  <c r="AJ49" i="9" s="1"/>
  <c r="O23" i="9"/>
  <c r="O10" i="9"/>
  <c r="O12" i="9"/>
  <c r="O31" i="9"/>
  <c r="O40" i="9"/>
  <c r="O39" i="9"/>
  <c r="AJ39" i="9" s="1"/>
  <c r="O34" i="9"/>
  <c r="AJ34" i="9" s="1"/>
  <c r="O13" i="9"/>
  <c r="AJ13" i="9" s="1"/>
  <c r="O11" i="9"/>
  <c r="AJ11" i="9" s="1"/>
  <c r="S58" i="9"/>
  <c r="AN58" i="9" s="1"/>
  <c r="S34" i="9"/>
  <c r="AN34" i="9" s="1"/>
  <c r="S49" i="9"/>
  <c r="AN49" i="9" s="1"/>
  <c r="S39" i="9"/>
  <c r="AN39" i="9" s="1"/>
  <c r="S20" i="9"/>
  <c r="S42" i="9"/>
  <c r="AN42" i="9" s="1"/>
  <c r="S21" i="9"/>
  <c r="S52" i="9"/>
  <c r="AN52" i="9" s="1"/>
  <c r="S28" i="9"/>
  <c r="S26" i="9"/>
  <c r="S5" i="9"/>
  <c r="S32" i="9"/>
  <c r="S55" i="9"/>
  <c r="S48" i="9"/>
  <c r="S37" i="9"/>
  <c r="S33" i="9"/>
  <c r="AN33" i="9" s="1"/>
  <c r="S24" i="9"/>
  <c r="AN24" i="9" s="1"/>
  <c r="S36" i="9"/>
  <c r="AN36" i="9" s="1"/>
  <c r="S38" i="9"/>
  <c r="AN38" i="9" s="1"/>
  <c r="S47" i="9"/>
  <c r="AN47" i="9" s="1"/>
  <c r="S40" i="9"/>
  <c r="S17" i="9"/>
  <c r="AN17" i="9" s="1"/>
  <c r="S6" i="9"/>
  <c r="S29" i="9"/>
  <c r="S14" i="9"/>
  <c r="S59" i="9"/>
  <c r="AN59" i="9" s="1"/>
  <c r="S45" i="9"/>
  <c r="S54" i="9"/>
  <c r="AN54" i="9" s="1"/>
  <c r="S25" i="9"/>
  <c r="S8" i="9"/>
  <c r="S46" i="9"/>
  <c r="AN46" i="9" s="1"/>
  <c r="S57" i="9"/>
  <c r="AN57" i="9" s="1"/>
  <c r="S50" i="9"/>
  <c r="AN50" i="9" s="1"/>
  <c r="S43" i="9"/>
  <c r="AN43" i="9" s="1"/>
  <c r="S27" i="9"/>
  <c r="AN27" i="9" s="1"/>
  <c r="S56" i="9"/>
  <c r="AN56" i="9" s="1"/>
  <c r="S23" i="9"/>
  <c r="AN23" i="9" s="1"/>
  <c r="S7" i="9"/>
  <c r="AN7" i="9" s="1"/>
  <c r="S10" i="9"/>
  <c r="S19" i="9"/>
  <c r="S12" i="9"/>
  <c r="AN12" i="9" s="1"/>
  <c r="S9" i="9"/>
  <c r="AN9" i="9" s="1"/>
  <c r="S41" i="9"/>
  <c r="S31" i="9"/>
  <c r="S35" i="9"/>
  <c r="AN35" i="9" s="1"/>
  <c r="S11" i="9"/>
  <c r="AN11" i="9" s="1"/>
  <c r="S51" i="9"/>
  <c r="AN51" i="9" s="1"/>
  <c r="S53" i="9"/>
  <c r="S22" i="9"/>
  <c r="S15" i="9"/>
  <c r="S44" i="9"/>
  <c r="S30" i="9"/>
  <c r="AN30" i="9" s="1"/>
  <c r="S4" i="9"/>
  <c r="AN4" i="9" s="1"/>
  <c r="S16" i="9"/>
  <c r="S18" i="9"/>
  <c r="AN18" i="9" s="1"/>
  <c r="S3" i="9"/>
  <c r="S13" i="9"/>
  <c r="W6" i="9"/>
  <c r="W39" i="9"/>
  <c r="W53" i="9"/>
  <c r="W35" i="9"/>
  <c r="W7" i="9"/>
  <c r="W28" i="9"/>
  <c r="W8" i="9"/>
  <c r="W17" i="9"/>
  <c r="W45" i="9"/>
  <c r="W36" i="9"/>
  <c r="W27" i="9"/>
  <c r="W33" i="9"/>
  <c r="W10" i="9"/>
  <c r="W16" i="9"/>
  <c r="W12" i="9"/>
  <c r="W13" i="9"/>
  <c r="W34" i="9"/>
  <c r="W21" i="9"/>
  <c r="W54" i="9"/>
  <c r="W46" i="9"/>
  <c r="W24" i="9"/>
  <c r="W15" i="9"/>
  <c r="W38" i="9"/>
  <c r="W55" i="9"/>
  <c r="W32" i="9"/>
  <c r="W57" i="9"/>
  <c r="W52" i="9"/>
  <c r="W14" i="9"/>
  <c r="W48" i="9"/>
  <c r="W47" i="9"/>
  <c r="W9" i="9"/>
  <c r="W22" i="9"/>
  <c r="W19" i="9"/>
  <c r="W4" i="9"/>
  <c r="W5" i="9"/>
  <c r="W26" i="9"/>
  <c r="W37" i="9"/>
  <c r="W50" i="9"/>
  <c r="W56" i="9"/>
  <c r="W11" i="9"/>
  <c r="W40" i="9"/>
  <c r="W3" i="9"/>
  <c r="W20" i="9"/>
  <c r="W42" i="9"/>
  <c r="W44" i="9"/>
  <c r="W51" i="9"/>
  <c r="W30" i="9"/>
  <c r="W23" i="9"/>
  <c r="W18" i="9"/>
  <c r="W59" i="9"/>
  <c r="W58" i="9"/>
  <c r="W31" i="9"/>
  <c r="W43" i="9"/>
  <c r="W41" i="9"/>
  <c r="W25" i="9"/>
  <c r="W49" i="9"/>
  <c r="W29" i="9"/>
  <c r="R36" i="9"/>
  <c r="R57" i="9"/>
  <c r="R35" i="9"/>
  <c r="R52" i="9"/>
  <c r="R13" i="9"/>
  <c r="R20" i="9"/>
  <c r="R46" i="9"/>
  <c r="R43" i="9"/>
  <c r="R48" i="9"/>
  <c r="R29" i="9"/>
  <c r="R3" i="9"/>
  <c r="R50" i="9"/>
  <c r="R34" i="9"/>
  <c r="R10" i="9"/>
  <c r="R4" i="9"/>
  <c r="R18" i="9"/>
  <c r="R33" i="9"/>
  <c r="R22" i="9"/>
  <c r="R56" i="9"/>
  <c r="R24" i="9"/>
  <c r="R9" i="9"/>
  <c r="R32" i="9"/>
  <c r="R23" i="9"/>
  <c r="R7" i="9"/>
  <c r="R38" i="9"/>
  <c r="R25" i="9"/>
  <c r="R12" i="9"/>
  <c r="R6" i="9"/>
  <c r="R58" i="9"/>
  <c r="R47" i="9"/>
  <c r="R44" i="9"/>
  <c r="R59" i="9"/>
  <c r="R49" i="9"/>
  <c r="R15" i="9"/>
  <c r="AM15" i="9" s="1"/>
  <c r="R26" i="9"/>
  <c r="R45" i="9"/>
  <c r="R17" i="9"/>
  <c r="R21" i="9"/>
  <c r="R53" i="9"/>
  <c r="R16" i="9"/>
  <c r="R51" i="9"/>
  <c r="R37" i="9"/>
  <c r="R5" i="9"/>
  <c r="R28" i="9"/>
  <c r="R27" i="9"/>
  <c r="R8" i="9"/>
  <c r="R55" i="9"/>
  <c r="R41" i="9"/>
  <c r="R42" i="9"/>
  <c r="R19" i="9"/>
  <c r="R30" i="9"/>
  <c r="R40" i="9"/>
  <c r="R54" i="9"/>
  <c r="R11" i="9"/>
  <c r="R14" i="9"/>
  <c r="R39" i="9"/>
  <c r="R31" i="9"/>
  <c r="AC45" i="9"/>
  <c r="AC28" i="9"/>
  <c r="AC43" i="9"/>
  <c r="AC49" i="9"/>
  <c r="AC25" i="9"/>
  <c r="AC42" i="9"/>
  <c r="AC57" i="9"/>
  <c r="AC11" i="9"/>
  <c r="AC8" i="9"/>
  <c r="AC54" i="9"/>
  <c r="AC10" i="9"/>
  <c r="AC47" i="9"/>
  <c r="AC9" i="9"/>
  <c r="AC36" i="9"/>
  <c r="AC12" i="9"/>
  <c r="AC15" i="9"/>
  <c r="AC31" i="9"/>
  <c r="AC30" i="9"/>
  <c r="AC39" i="9"/>
  <c r="AC24" i="9"/>
  <c r="AC17" i="9"/>
  <c r="AC37" i="9"/>
  <c r="AC3" i="9"/>
  <c r="AC55" i="9"/>
  <c r="AC26" i="9"/>
  <c r="AC19" i="9"/>
  <c r="AC50" i="9"/>
  <c r="AC40" i="9"/>
  <c r="AC5" i="9"/>
  <c r="AC21" i="9"/>
  <c r="AC51" i="9"/>
  <c r="AC41" i="9"/>
  <c r="AC59" i="9"/>
  <c r="AC7" i="9"/>
  <c r="AC56" i="9"/>
  <c r="AC38" i="9"/>
  <c r="AC33" i="9"/>
  <c r="AC32" i="9"/>
  <c r="AC44" i="9"/>
  <c r="AC29" i="9"/>
  <c r="AC52" i="9"/>
  <c r="AC27" i="9"/>
  <c r="AC35" i="9"/>
  <c r="AC34" i="9"/>
  <c r="AC48" i="9"/>
  <c r="AC6" i="9"/>
  <c r="AC18" i="9"/>
  <c r="AC16" i="9"/>
  <c r="AC4" i="9"/>
  <c r="AC13" i="9"/>
  <c r="AC53" i="9"/>
  <c r="AC58" i="9"/>
  <c r="AC46" i="9"/>
  <c r="AC22" i="9"/>
  <c r="AC14" i="9"/>
  <c r="AC20" i="9"/>
  <c r="AC23" i="9"/>
  <c r="Y52" i="9"/>
  <c r="Y12" i="9"/>
  <c r="Y34" i="9"/>
  <c r="Y54" i="9"/>
  <c r="Y10" i="9"/>
  <c r="Y40" i="9"/>
  <c r="Y24" i="9"/>
  <c r="Y28" i="9"/>
  <c r="Y16" i="9"/>
  <c r="Y38" i="9"/>
  <c r="Y21" i="9"/>
  <c r="Y8" i="9"/>
  <c r="Y33" i="9"/>
  <c r="Y17" i="9"/>
  <c r="Y49" i="9"/>
  <c r="Y32" i="9"/>
  <c r="Y48" i="9"/>
  <c r="Y43" i="9"/>
  <c r="Y29" i="9"/>
  <c r="Y46" i="9"/>
  <c r="Y3" i="9"/>
  <c r="Y59" i="9"/>
  <c r="Y47" i="9"/>
  <c r="Y37" i="9"/>
  <c r="Y11" i="9"/>
  <c r="Y18" i="9"/>
  <c r="Y6" i="9"/>
  <c r="Y41" i="9"/>
  <c r="Y42" i="9"/>
  <c r="Y5" i="9"/>
  <c r="Y58" i="9"/>
  <c r="Y20" i="9"/>
  <c r="Y57" i="9"/>
  <c r="Y13" i="9"/>
  <c r="Y23" i="9"/>
  <c r="Y7" i="9"/>
  <c r="Y51" i="9"/>
  <c r="Y25" i="9"/>
  <c r="Y44" i="9"/>
  <c r="Y14" i="9"/>
  <c r="Y36" i="9"/>
  <c r="Y39" i="9"/>
  <c r="Y26" i="9"/>
  <c r="Y50" i="9"/>
  <c r="Y4" i="9"/>
  <c r="Y56" i="9"/>
  <c r="Y45" i="9"/>
  <c r="Y27" i="9"/>
  <c r="Y9" i="9"/>
  <c r="Y19" i="9"/>
  <c r="Y55" i="9"/>
  <c r="Y30" i="9"/>
  <c r="Y31" i="9"/>
  <c r="Y22" i="9"/>
  <c r="Y53" i="9"/>
  <c r="Y15" i="9"/>
  <c r="Y35" i="9"/>
  <c r="N46" i="9"/>
  <c r="N20" i="9"/>
  <c r="N49" i="9"/>
  <c r="N34" i="9"/>
  <c r="N15" i="9"/>
  <c r="AI15" i="9" s="1"/>
  <c r="N7" i="9"/>
  <c r="N37" i="9"/>
  <c r="N18" i="9"/>
  <c r="N51" i="9"/>
  <c r="AI51" i="9" s="1"/>
  <c r="N3" i="9"/>
  <c r="AI3" i="9" s="1"/>
  <c r="N33" i="9"/>
  <c r="N36" i="9"/>
  <c r="N43" i="9"/>
  <c r="N53" i="9"/>
  <c r="N58" i="9"/>
  <c r="N54" i="9"/>
  <c r="N10" i="9"/>
  <c r="AI10" i="9" s="1"/>
  <c r="N44" i="9"/>
  <c r="N31" i="9"/>
  <c r="AI31" i="9" s="1"/>
  <c r="N52" i="9"/>
  <c r="N9" i="9"/>
  <c r="N48" i="9"/>
  <c r="N6" i="9"/>
  <c r="N41" i="9"/>
  <c r="N16" i="9"/>
  <c r="N17" i="9"/>
  <c r="N42" i="9"/>
  <c r="N59" i="9"/>
  <c r="N11" i="9"/>
  <c r="N24" i="9"/>
  <c r="AI24" i="9" s="1"/>
  <c r="N13" i="9"/>
  <c r="N4" i="9"/>
  <c r="N30" i="9"/>
  <c r="N45" i="9"/>
  <c r="N22" i="9"/>
  <c r="AI22" i="9" s="1"/>
  <c r="N38" i="9"/>
  <c r="N50" i="9"/>
  <c r="N40" i="9"/>
  <c r="AI40" i="9" s="1"/>
  <c r="N8" i="9"/>
  <c r="N21" i="9"/>
  <c r="N14" i="9"/>
  <c r="AI14" i="9" s="1"/>
  <c r="N56" i="9"/>
  <c r="AI56" i="9" s="1"/>
  <c r="N28" i="9"/>
  <c r="N32" i="9"/>
  <c r="N27" i="9"/>
  <c r="N19" i="9"/>
  <c r="N55" i="9"/>
  <c r="N23" i="9"/>
  <c r="N39" i="9"/>
  <c r="AI39" i="9" s="1"/>
  <c r="N12" i="9"/>
  <c r="N57" i="9"/>
  <c r="N47" i="9"/>
  <c r="N26" i="9"/>
  <c r="N29" i="9"/>
  <c r="N5" i="9"/>
  <c r="N35" i="9"/>
  <c r="N25" i="9"/>
  <c r="AI25" i="9" s="1"/>
  <c r="AB9" i="9"/>
  <c r="AB48" i="9"/>
  <c r="AB51" i="9"/>
  <c r="AB17" i="9"/>
  <c r="AB53" i="9"/>
  <c r="AB44" i="9"/>
  <c r="AB31" i="9"/>
  <c r="AB42" i="9"/>
  <c r="AB50" i="9"/>
  <c r="AB36" i="9"/>
  <c r="AB8" i="9"/>
  <c r="AB6" i="9"/>
  <c r="AB26" i="9"/>
  <c r="AB59" i="9"/>
  <c r="AB56" i="9"/>
  <c r="AB52" i="9"/>
  <c r="AB12" i="9"/>
  <c r="AB49" i="9"/>
  <c r="AB40" i="9"/>
  <c r="AB16" i="9"/>
  <c r="AB25" i="9"/>
  <c r="AB57" i="9"/>
  <c r="AB29" i="9"/>
  <c r="AB13" i="9"/>
  <c r="AB7" i="9"/>
  <c r="AB38" i="9"/>
  <c r="AB47" i="9"/>
  <c r="AB23" i="9"/>
  <c r="AB27" i="9"/>
  <c r="AB54" i="9"/>
  <c r="AB22" i="9"/>
  <c r="AB5" i="9"/>
  <c r="AB24" i="9"/>
  <c r="AB30" i="9"/>
  <c r="AB15" i="9"/>
  <c r="AB34" i="9"/>
  <c r="AB58" i="9"/>
  <c r="AB20" i="9"/>
  <c r="AB43" i="9"/>
  <c r="AB28" i="9"/>
  <c r="AB14" i="9"/>
  <c r="AB3" i="9"/>
  <c r="AB11" i="9"/>
  <c r="AB45" i="9"/>
  <c r="AB33" i="9"/>
  <c r="AB41" i="9"/>
  <c r="AB4" i="9"/>
  <c r="AB10" i="9"/>
  <c r="AB37" i="9"/>
  <c r="AB32" i="9"/>
  <c r="AB46" i="9"/>
  <c r="AB35" i="9"/>
  <c r="AB21" i="9"/>
  <c r="AB18" i="9"/>
  <c r="AB55" i="9"/>
  <c r="AB39" i="9"/>
  <c r="AB19" i="9"/>
  <c r="X16" i="9"/>
  <c r="X43" i="9"/>
  <c r="X4" i="9"/>
  <c r="X14" i="9"/>
  <c r="X5" i="9"/>
  <c r="X40" i="9"/>
  <c r="X38" i="9"/>
  <c r="X41" i="9"/>
  <c r="X47" i="9"/>
  <c r="X29" i="9"/>
  <c r="X13" i="9"/>
  <c r="X45" i="9"/>
  <c r="X52" i="9"/>
  <c r="X15" i="9"/>
  <c r="X10" i="9"/>
  <c r="X48" i="9"/>
  <c r="X27" i="9"/>
  <c r="X28" i="9"/>
  <c r="X35" i="9"/>
  <c r="X26" i="9"/>
  <c r="X37" i="9"/>
  <c r="X33" i="9"/>
  <c r="X49" i="9"/>
  <c r="X6" i="9"/>
  <c r="X54" i="9"/>
  <c r="X57" i="9"/>
  <c r="X24" i="9"/>
  <c r="X53" i="9"/>
  <c r="X36" i="9"/>
  <c r="X8" i="9"/>
  <c r="X51" i="9"/>
  <c r="X20" i="9"/>
  <c r="X42" i="9"/>
  <c r="X9" i="9"/>
  <c r="X44" i="9"/>
  <c r="X31" i="9"/>
  <c r="X30" i="9"/>
  <c r="X58" i="9"/>
  <c r="X23" i="9"/>
  <c r="X18" i="9"/>
  <c r="X7" i="9"/>
  <c r="X32" i="9"/>
  <c r="X34" i="9"/>
  <c r="X17" i="9"/>
  <c r="X21" i="9"/>
  <c r="X56" i="9"/>
  <c r="X50" i="9"/>
  <c r="X12" i="9"/>
  <c r="X46" i="9"/>
  <c r="X55" i="9"/>
  <c r="X59" i="9"/>
  <c r="X22" i="9"/>
  <c r="X19" i="9"/>
  <c r="X3" i="9"/>
  <c r="X11" i="9"/>
  <c r="X25" i="9"/>
  <c r="X39" i="9"/>
  <c r="Q10" i="9"/>
  <c r="Q58" i="9"/>
  <c r="Q43" i="9"/>
  <c r="Q56" i="9"/>
  <c r="Q35" i="9"/>
  <c r="Q13" i="9"/>
  <c r="Q41" i="9"/>
  <c r="Q45" i="9"/>
  <c r="Q14" i="9"/>
  <c r="Q53" i="9"/>
  <c r="AL53" i="9" s="1"/>
  <c r="Q5" i="9"/>
  <c r="Q11" i="9"/>
  <c r="Q6" i="9"/>
  <c r="Q48" i="9"/>
  <c r="Q55" i="9"/>
  <c r="Q28" i="9"/>
  <c r="Q19" i="9"/>
  <c r="Q12" i="9"/>
  <c r="Q42" i="9"/>
  <c r="Q47" i="9"/>
  <c r="Q15" i="9"/>
  <c r="AL15" i="9" s="1"/>
  <c r="Q34" i="9"/>
  <c r="Q32" i="9"/>
  <c r="Q39" i="9"/>
  <c r="Q33" i="9"/>
  <c r="Q9" i="9"/>
  <c r="Q23" i="9"/>
  <c r="Q25" i="9"/>
  <c r="AL25" i="9" s="1"/>
  <c r="Q29" i="9"/>
  <c r="Q24" i="9"/>
  <c r="Q18" i="9"/>
  <c r="AL18" i="9" s="1"/>
  <c r="Q22" i="9"/>
  <c r="Q4" i="9"/>
  <c r="Q30" i="9"/>
  <c r="Q59" i="9"/>
  <c r="Q16" i="9"/>
  <c r="Q49" i="9"/>
  <c r="Q37" i="9"/>
  <c r="Q51" i="9"/>
  <c r="AL51" i="9" s="1"/>
  <c r="Q38" i="9"/>
  <c r="Q50" i="9"/>
  <c r="Q57" i="9"/>
  <c r="AL57" i="9" s="1"/>
  <c r="Q21" i="9"/>
  <c r="AL21" i="9" s="1"/>
  <c r="Q44" i="9"/>
  <c r="AL44" i="9" s="1"/>
  <c r="Q17" i="9"/>
  <c r="Q31" i="9"/>
  <c r="Q52" i="9"/>
  <c r="Q54" i="9"/>
  <c r="Q27" i="9"/>
  <c r="Q7" i="9"/>
  <c r="Q26" i="9"/>
  <c r="Q40" i="9"/>
  <c r="AL40" i="9" s="1"/>
  <c r="Q20" i="9"/>
  <c r="Q3" i="9"/>
  <c r="Q8" i="9"/>
  <c r="Q46" i="9"/>
  <c r="AL46" i="9" s="1"/>
  <c r="Q36" i="9"/>
  <c r="M26" i="9"/>
  <c r="M32" i="9"/>
  <c r="AH32" i="9" s="1"/>
  <c r="M14" i="9"/>
  <c r="M15" i="9"/>
  <c r="M43" i="9"/>
  <c r="M20" i="9"/>
  <c r="AH20" i="9" s="1"/>
  <c r="M42" i="9"/>
  <c r="M29" i="9"/>
  <c r="AH29" i="9" s="1"/>
  <c r="M49" i="9"/>
  <c r="M3" i="9"/>
  <c r="M41" i="9"/>
  <c r="M38" i="9"/>
  <c r="M24" i="9"/>
  <c r="AH24" i="9" s="1"/>
  <c r="M58" i="9"/>
  <c r="M21" i="9"/>
  <c r="M16" i="9"/>
  <c r="M22" i="9"/>
  <c r="M6" i="9"/>
  <c r="M30" i="9"/>
  <c r="M55" i="9"/>
  <c r="M35" i="9"/>
  <c r="M23" i="9"/>
  <c r="M45" i="9"/>
  <c r="AH45" i="9" s="1"/>
  <c r="M59" i="9"/>
  <c r="M27" i="9"/>
  <c r="M34" i="9"/>
  <c r="M10" i="9"/>
  <c r="M28" i="9"/>
  <c r="M5" i="9"/>
  <c r="M37" i="9"/>
  <c r="M19" i="9"/>
  <c r="M44" i="9"/>
  <c r="M54" i="9"/>
  <c r="M47" i="9"/>
  <c r="M11" i="9"/>
  <c r="M9" i="9"/>
  <c r="M4" i="9"/>
  <c r="M17" i="9"/>
  <c r="AH17" i="9" s="1"/>
  <c r="M7" i="9"/>
  <c r="M8" i="9"/>
  <c r="M40" i="9"/>
  <c r="M57" i="9"/>
  <c r="AH57" i="9" s="1"/>
  <c r="M13" i="9"/>
  <c r="M48" i="9"/>
  <c r="M52" i="9"/>
  <c r="M39" i="9"/>
  <c r="M18" i="9"/>
  <c r="M36" i="9"/>
  <c r="M25" i="9"/>
  <c r="M12" i="9"/>
  <c r="AH12" i="9" s="1"/>
  <c r="M31" i="9"/>
  <c r="M46" i="9"/>
  <c r="M33" i="9"/>
  <c r="M51" i="9"/>
  <c r="AH51" i="9" s="1"/>
  <c r="M56" i="9"/>
  <c r="M53" i="9"/>
  <c r="M50" i="9"/>
  <c r="AL13" i="9" l="1"/>
  <c r="AM45" i="9"/>
  <c r="AI38" i="9"/>
  <c r="AL38" i="9"/>
  <c r="AJ43" i="9"/>
  <c r="AN16" i="9"/>
  <c r="AN40" i="9"/>
  <c r="AN44" i="9"/>
  <c r="AM17" i="9"/>
  <c r="AI16" i="9"/>
  <c r="AH15" i="9"/>
  <c r="AL31" i="9"/>
  <c r="AL55" i="9"/>
  <c r="AL29" i="9"/>
  <c r="AN55" i="9"/>
  <c r="AJ5" i="9"/>
  <c r="AH36" i="9"/>
  <c r="AH21" i="9"/>
  <c r="AH33" i="9"/>
  <c r="AM21" i="9"/>
  <c r="AL16" i="9"/>
  <c r="AH13" i="9"/>
  <c r="AH34" i="9"/>
  <c r="AI17" i="9"/>
  <c r="AN22" i="9"/>
  <c r="AN29" i="9"/>
  <c r="AJ31" i="9"/>
  <c r="AJ12" i="9"/>
  <c r="AN37" i="9"/>
  <c r="AI47" i="9"/>
  <c r="AI44" i="9"/>
  <c r="AI8" i="9"/>
  <c r="AH7" i="9"/>
  <c r="AH16" i="9"/>
  <c r="AM49" i="9"/>
  <c r="AH43" i="9"/>
  <c r="AI26" i="9"/>
  <c r="AL23" i="9"/>
  <c r="AN5" i="9"/>
  <c r="AN10" i="9"/>
  <c r="AI53" i="9"/>
  <c r="AK30" i="9"/>
  <c r="AL36" i="9"/>
  <c r="AM24" i="9"/>
  <c r="AH4" i="9"/>
  <c r="AH46" i="9"/>
  <c r="AH9" i="9"/>
  <c r="AH55" i="9"/>
  <c r="AL17" i="9"/>
  <c r="AL6" i="9"/>
  <c r="AI21" i="9"/>
  <c r="AI41" i="9"/>
  <c r="AJ4" i="9"/>
  <c r="AH35" i="9"/>
  <c r="AJ41" i="9"/>
  <c r="AL50" i="9"/>
  <c r="AL34" i="9"/>
  <c r="AH52" i="9"/>
  <c r="AL20" i="9"/>
  <c r="AL35" i="9"/>
  <c r="AM52" i="9"/>
  <c r="AI50" i="9"/>
  <c r="AL58" i="9"/>
  <c r="AL3" i="9"/>
  <c r="AL54" i="9"/>
  <c r="AN6" i="9"/>
  <c r="AJ3" i="9"/>
  <c r="AJ54" i="9"/>
  <c r="AM33" i="9"/>
  <c r="AM36" i="9"/>
  <c r="AM41" i="9"/>
  <c r="AM4" i="9"/>
  <c r="AH26" i="9"/>
  <c r="AH22" i="9"/>
  <c r="AH53" i="9"/>
  <c r="AN13" i="9"/>
  <c r="AM18" i="9"/>
  <c r="AH30" i="9"/>
  <c r="AM12" i="9"/>
  <c r="AM26" i="9"/>
  <c r="AL33" i="9"/>
  <c r="AL14" i="9"/>
  <c r="AJ15" i="9"/>
  <c r="AH44" i="9"/>
  <c r="AH48" i="9"/>
  <c r="AH56" i="9"/>
  <c r="AH42" i="9"/>
  <c r="AL22" i="9"/>
  <c r="AL28" i="9"/>
  <c r="AI28" i="9"/>
  <c r="AI42" i="9"/>
  <c r="AI33" i="9"/>
  <c r="AM11" i="9"/>
  <c r="AM20" i="9"/>
  <c r="AN3" i="9"/>
  <c r="AN19" i="9"/>
  <c r="AJ23" i="9"/>
  <c r="AJ58" i="9"/>
  <c r="AJ38" i="9"/>
  <c r="AK38" i="9"/>
  <c r="AH23" i="9"/>
  <c r="AL52" i="9"/>
  <c r="AM54" i="9"/>
  <c r="AM13" i="9"/>
  <c r="AK34" i="9"/>
  <c r="AK20" i="9"/>
  <c r="AI35" i="9"/>
  <c r="AI18" i="9"/>
  <c r="AM30" i="9"/>
  <c r="AM56" i="9"/>
  <c r="AK10" i="9"/>
  <c r="AH31" i="9"/>
  <c r="AH14" i="9"/>
  <c r="AL11" i="9"/>
  <c r="AI5" i="9"/>
  <c r="AI6" i="9"/>
  <c r="AI37" i="9"/>
  <c r="AJ24" i="9"/>
  <c r="AK35" i="9"/>
  <c r="AK29" i="9"/>
  <c r="AM59" i="9"/>
  <c r="AK42" i="9"/>
  <c r="AK5" i="9"/>
  <c r="AJ20" i="9"/>
  <c r="AM28" i="9"/>
  <c r="AM6" i="9"/>
  <c r="AJ37" i="9"/>
  <c r="AJ8" i="9"/>
  <c r="AJ17" i="9"/>
  <c r="AH10" i="9"/>
  <c r="AH27" i="9"/>
  <c r="AI59" i="9"/>
  <c r="AN28" i="9"/>
  <c r="AN21" i="9"/>
  <c r="AK49" i="9"/>
  <c r="AJ56" i="9"/>
  <c r="AN20" i="9"/>
  <c r="AJ16" i="9"/>
  <c r="AJ26" i="9"/>
  <c r="AM57" i="9"/>
  <c r="AI52" i="9"/>
  <c r="AM55" i="9"/>
  <c r="AM44" i="9"/>
  <c r="AJ9" i="9"/>
  <c r="AL48" i="9"/>
  <c r="AM32" i="9"/>
  <c r="AK12" i="9"/>
  <c r="AN8" i="9"/>
  <c r="AN31" i="9"/>
  <c r="U39" i="9"/>
  <c r="AG39" i="9"/>
  <c r="AG52" i="9"/>
  <c r="U52" i="9"/>
  <c r="U16" i="9"/>
  <c r="AG16" i="9"/>
  <c r="U18" i="9"/>
  <c r="AG18" i="9"/>
  <c r="AK50" i="9"/>
  <c r="AK19" i="9"/>
  <c r="AM9" i="9"/>
  <c r="AE14" i="9"/>
  <c r="AO14" i="9" s="1"/>
  <c r="AE24" i="9"/>
  <c r="AO24" i="9" s="1"/>
  <c r="AE36" i="9"/>
  <c r="AO36" i="9" s="1"/>
  <c r="AE7" i="9"/>
  <c r="AO7" i="9" s="1"/>
  <c r="AE35" i="9"/>
  <c r="AO35" i="9" s="1"/>
  <c r="AE29" i="9"/>
  <c r="AO29" i="9" s="1"/>
  <c r="AE25" i="9"/>
  <c r="AO25" i="9" s="1"/>
  <c r="AE41" i="9"/>
  <c r="AO41" i="9" s="1"/>
  <c r="AE18" i="9"/>
  <c r="AO18" i="9" s="1"/>
  <c r="AE52" i="9"/>
  <c r="AO52" i="9" s="1"/>
  <c r="AE28" i="9"/>
  <c r="AO28" i="9" s="1"/>
  <c r="AE15" i="9"/>
  <c r="AO15" i="9" s="1"/>
  <c r="AE19" i="9"/>
  <c r="AO19" i="9" s="1"/>
  <c r="AE53" i="9"/>
  <c r="AO53" i="9" s="1"/>
  <c r="AE39" i="9"/>
  <c r="AO39" i="9" s="1"/>
  <c r="AE10" i="9"/>
  <c r="AO10" i="9" s="1"/>
  <c r="AE26" i="9"/>
  <c r="AO26" i="9" s="1"/>
  <c r="AE23" i="9"/>
  <c r="AO23" i="9" s="1"/>
  <c r="AE58" i="9"/>
  <c r="AO58" i="9" s="1"/>
  <c r="AE17" i="9"/>
  <c r="AO17" i="9" s="1"/>
  <c r="AE46" i="9"/>
  <c r="AO46" i="9" s="1"/>
  <c r="AE9" i="9"/>
  <c r="AO9" i="9" s="1"/>
  <c r="AE4" i="9"/>
  <c r="AO4" i="9" s="1"/>
  <c r="AE6" i="9"/>
  <c r="AO6" i="9" s="1"/>
  <c r="AE20" i="9"/>
  <c r="AO20" i="9" s="1"/>
  <c r="AE47" i="9"/>
  <c r="AO47" i="9" s="1"/>
  <c r="AE34" i="9"/>
  <c r="AO34" i="9" s="1"/>
  <c r="AE3" i="9"/>
  <c r="AO3" i="9" s="1"/>
  <c r="AE44" i="9"/>
  <c r="AO44" i="9" s="1"/>
  <c r="AE40" i="9"/>
  <c r="AO40" i="9" s="1"/>
  <c r="AE30" i="9"/>
  <c r="AO30" i="9" s="1"/>
  <c r="AE42" i="9"/>
  <c r="AO42" i="9" s="1"/>
  <c r="AE37" i="9"/>
  <c r="AO37" i="9" s="1"/>
  <c r="AE54" i="9"/>
  <c r="AO54" i="9" s="1"/>
  <c r="AE55" i="9"/>
  <c r="AO55" i="9" s="1"/>
  <c r="AE12" i="9"/>
  <c r="AO12" i="9" s="1"/>
  <c r="AE45" i="9"/>
  <c r="AO45" i="9" s="1"/>
  <c r="AE51" i="9"/>
  <c r="AO51" i="9" s="1"/>
  <c r="AE13" i="9"/>
  <c r="AO13" i="9" s="1"/>
  <c r="AE48" i="9"/>
  <c r="AO48" i="9" s="1"/>
  <c r="AE56" i="9"/>
  <c r="AO56" i="9" s="1"/>
  <c r="AE21" i="9"/>
  <c r="AO21" i="9" s="1"/>
  <c r="AE32" i="9"/>
  <c r="AO32" i="9" s="1"/>
  <c r="AE22" i="9"/>
  <c r="AO22" i="9" s="1"/>
  <c r="AE27" i="9"/>
  <c r="AO27" i="9" s="1"/>
  <c r="AE59" i="9"/>
  <c r="AO59" i="9" s="1"/>
  <c r="AE11" i="9"/>
  <c r="AO11" i="9" s="1"/>
  <c r="AE31" i="9"/>
  <c r="AO31" i="9" s="1"/>
  <c r="AE57" i="9"/>
  <c r="AO57" i="9" s="1"/>
  <c r="AE16" i="9"/>
  <c r="AO16" i="9" s="1"/>
  <c r="AE8" i="9"/>
  <c r="AO8" i="9" s="1"/>
  <c r="AE5" i="9"/>
  <c r="AO5" i="9" s="1"/>
  <c r="AE50" i="9"/>
  <c r="AO50" i="9" s="1"/>
  <c r="AE43" i="9"/>
  <c r="AO43" i="9" s="1"/>
  <c r="AE49" i="9"/>
  <c r="AO49" i="9" s="1"/>
  <c r="AE38" i="9"/>
  <c r="AO38" i="9" s="1"/>
  <c r="AE33" i="9"/>
  <c r="AO33" i="9" s="1"/>
  <c r="AG12" i="9"/>
  <c r="U12" i="9"/>
  <c r="AG31" i="9"/>
  <c r="U31" i="9"/>
  <c r="AG42" i="9"/>
  <c r="U42" i="9"/>
  <c r="U3" i="9"/>
  <c r="AG3" i="9"/>
  <c r="AM40" i="9"/>
  <c r="AG33" i="9"/>
  <c r="U33" i="9"/>
  <c r="AG57" i="9"/>
  <c r="U57" i="9"/>
  <c r="AG47" i="9"/>
  <c r="U47" i="9"/>
  <c r="U21" i="9"/>
  <c r="AG21" i="9"/>
  <c r="AK55" i="9"/>
  <c r="AM35" i="9"/>
  <c r="AG55" i="9"/>
  <c r="U55" i="9"/>
  <c r="U28" i="9"/>
  <c r="AG28" i="9"/>
  <c r="AG11" i="9"/>
  <c r="U11" i="9"/>
  <c r="U10" i="9"/>
  <c r="AG10" i="9"/>
  <c r="AK47" i="9"/>
  <c r="AK26" i="9"/>
  <c r="AM19" i="9"/>
  <c r="AM22" i="9"/>
  <c r="U41" i="9"/>
  <c r="AG41" i="9"/>
  <c r="AG32" i="9"/>
  <c r="U32" i="9"/>
  <c r="AG5" i="9"/>
  <c r="U5" i="9"/>
  <c r="U56" i="9"/>
  <c r="AG56" i="9"/>
  <c r="AK37" i="9"/>
  <c r="AL5" i="9"/>
  <c r="AI29" i="9"/>
  <c r="AI48" i="9"/>
  <c r="AI7" i="9"/>
  <c r="AM42" i="9"/>
  <c r="AG20" i="9"/>
  <c r="U20" i="9"/>
  <c r="AG45" i="9"/>
  <c r="U45" i="9"/>
  <c r="AG35" i="9"/>
  <c r="U35" i="9"/>
  <c r="AK52" i="9"/>
  <c r="AK24" i="9"/>
  <c r="AL24" i="9"/>
  <c r="AH11" i="9"/>
  <c r="AH54" i="9"/>
  <c r="AL9" i="9"/>
  <c r="AI9" i="9"/>
  <c r="AN15" i="9"/>
  <c r="AG19" i="9"/>
  <c r="U19" i="9"/>
  <c r="U43" i="9"/>
  <c r="AG43" i="9"/>
  <c r="AG24" i="9"/>
  <c r="U24" i="9"/>
  <c r="AK51" i="9"/>
  <c r="AK27" i="9"/>
  <c r="AI34" i="9"/>
  <c r="AG38" i="9"/>
  <c r="U38" i="9"/>
  <c r="AG15" i="9"/>
  <c r="U15" i="9"/>
  <c r="AG23" i="9"/>
  <c r="U23" i="9"/>
  <c r="AK31" i="9"/>
  <c r="AK17" i="9"/>
  <c r="AH47" i="9"/>
  <c r="AH18" i="9"/>
  <c r="AH19" i="9"/>
  <c r="AL39" i="9"/>
  <c r="AL45" i="9"/>
  <c r="AI57" i="9"/>
  <c r="AI49" i="9"/>
  <c r="AM8" i="9"/>
  <c r="AM47" i="9"/>
  <c r="AM10" i="9"/>
  <c r="AN53" i="9"/>
  <c r="AJ55" i="9"/>
  <c r="AJ36" i="9"/>
  <c r="AG36" i="9"/>
  <c r="U36" i="9"/>
  <c r="AG7" i="9"/>
  <c r="U7" i="9"/>
  <c r="AG50" i="9"/>
  <c r="U50" i="9"/>
  <c r="AK36" i="9"/>
  <c r="AK45" i="9"/>
  <c r="AK23" i="9"/>
  <c r="AK46" i="9"/>
  <c r="AH37" i="9"/>
  <c r="AL41" i="9"/>
  <c r="AI12" i="9"/>
  <c r="AI45" i="9"/>
  <c r="AI20" i="9"/>
  <c r="AM27" i="9"/>
  <c r="AM58" i="9"/>
  <c r="AM34" i="9"/>
  <c r="AJ25" i="9"/>
  <c r="AJ35" i="9"/>
  <c r="AG48" i="9"/>
  <c r="U48" i="9"/>
  <c r="AG4" i="9"/>
  <c r="U4" i="9"/>
  <c r="AG44" i="9"/>
  <c r="U44" i="9"/>
  <c r="AK56" i="9"/>
  <c r="AK13" i="9"/>
  <c r="AK54" i="9"/>
  <c r="AK41" i="9"/>
  <c r="AH25" i="9"/>
  <c r="AL37" i="9"/>
  <c r="AI30" i="9"/>
  <c r="AI46" i="9"/>
  <c r="AM50" i="9"/>
  <c r="AN48" i="9"/>
  <c r="AJ33" i="9"/>
  <c r="AJ21" i="9"/>
  <c r="AG51" i="9"/>
  <c r="U51" i="9"/>
  <c r="AG14" i="9"/>
  <c r="U14" i="9"/>
  <c r="AG40" i="9"/>
  <c r="U40" i="9"/>
  <c r="AK7" i="9"/>
  <c r="AK57" i="9"/>
  <c r="AK48" i="9"/>
  <c r="AK32" i="9"/>
  <c r="AH38" i="9"/>
  <c r="AL49" i="9"/>
  <c r="AI23" i="9"/>
  <c r="AI4" i="9"/>
  <c r="AI54" i="9"/>
  <c r="AM5" i="9"/>
  <c r="AM3" i="9"/>
  <c r="AN25" i="9"/>
  <c r="AJ53" i="9"/>
  <c r="AG17" i="9"/>
  <c r="U17" i="9"/>
  <c r="AG53" i="9"/>
  <c r="U53" i="9"/>
  <c r="U6" i="9"/>
  <c r="AG6" i="9"/>
  <c r="AK21" i="9"/>
  <c r="AK33" i="9"/>
  <c r="AK25" i="9"/>
  <c r="AK6" i="9"/>
  <c r="AH58" i="9"/>
  <c r="AL56" i="9"/>
  <c r="AI55" i="9"/>
  <c r="AI13" i="9"/>
  <c r="AI58" i="9"/>
  <c r="AM37" i="9"/>
  <c r="AM25" i="9"/>
  <c r="AM29" i="9"/>
  <c r="AN32" i="9"/>
  <c r="AJ40" i="9"/>
  <c r="AJ45" i="9"/>
  <c r="U59" i="9"/>
  <c r="AG59" i="9"/>
  <c r="AG37" i="9"/>
  <c r="U37" i="9"/>
  <c r="U25" i="9"/>
  <c r="AG25" i="9"/>
  <c r="U9" i="9"/>
  <c r="AG9" i="9"/>
  <c r="AK28" i="9"/>
  <c r="AK4" i="9"/>
  <c r="AK9" i="9"/>
  <c r="AK58" i="9"/>
  <c r="AL8" i="9"/>
  <c r="AH5" i="9"/>
  <c r="AH41" i="9"/>
  <c r="AL26" i="9"/>
  <c r="AL59" i="9"/>
  <c r="AL42" i="9"/>
  <c r="AL43" i="9"/>
  <c r="AI19" i="9"/>
  <c r="AM31" i="9"/>
  <c r="AM51" i="9"/>
  <c r="AM38" i="9"/>
  <c r="AM48" i="9"/>
  <c r="AN41" i="9"/>
  <c r="AN45" i="9"/>
  <c r="AJ59" i="9"/>
  <c r="AG54" i="9"/>
  <c r="U54" i="9"/>
  <c r="AG22" i="9"/>
  <c r="U22" i="9"/>
  <c r="AG8" i="9"/>
  <c r="U8" i="9"/>
  <c r="AG29" i="9"/>
  <c r="U29" i="9"/>
  <c r="AK15" i="9"/>
  <c r="AK16" i="9"/>
  <c r="AK8" i="9"/>
  <c r="AK40" i="9"/>
  <c r="AH6" i="9"/>
  <c r="AL32" i="9"/>
  <c r="AH50" i="9"/>
  <c r="AH49" i="9"/>
  <c r="AL7" i="9"/>
  <c r="AL30" i="9"/>
  <c r="AL12" i="9"/>
  <c r="AI27" i="9"/>
  <c r="AI11" i="9"/>
  <c r="AI43" i="9"/>
  <c r="AM39" i="9"/>
  <c r="AM16" i="9"/>
  <c r="AM7" i="9"/>
  <c r="AM43" i="9"/>
  <c r="AN26" i="9"/>
  <c r="AJ32" i="9"/>
  <c r="AJ42" i="9"/>
  <c r="AG27" i="9"/>
  <c r="U27" i="9"/>
  <c r="AG30" i="9"/>
  <c r="U30" i="9"/>
  <c r="U49" i="9"/>
  <c r="AG49" i="9"/>
  <c r="AG34" i="9"/>
  <c r="U34" i="9"/>
  <c r="AK3" i="9"/>
  <c r="AK59" i="9"/>
  <c r="AK43" i="9"/>
  <c r="AK14" i="9"/>
  <c r="AH39" i="9"/>
  <c r="AH28" i="9"/>
  <c r="AL47" i="9"/>
  <c r="AH3" i="9"/>
  <c r="AH40" i="9"/>
  <c r="AH8" i="9"/>
  <c r="AH59" i="9"/>
  <c r="AL27" i="9"/>
  <c r="AL4" i="9"/>
  <c r="AL19" i="9"/>
  <c r="AL10" i="9"/>
  <c r="AI32" i="9"/>
  <c r="AI36" i="9"/>
  <c r="AM14" i="9"/>
  <c r="AM53" i="9"/>
  <c r="AM23" i="9"/>
  <c r="AM46" i="9"/>
  <c r="AN14" i="9"/>
  <c r="AJ10" i="9"/>
  <c r="AJ44" i="9"/>
  <c r="AJ48" i="9"/>
  <c r="AJ6" i="9"/>
  <c r="AG26" i="9"/>
  <c r="U26" i="9"/>
  <c r="U58" i="9"/>
  <c r="AG58" i="9"/>
  <c r="U13" i="9"/>
  <c r="AG13" i="9"/>
  <c r="AG46" i="9"/>
  <c r="U46" i="9"/>
  <c r="AK44" i="9"/>
  <c r="AK11" i="9"/>
  <c r="AK18" i="9"/>
  <c r="AK53" i="9"/>
  <c r="AP59" i="9" l="1"/>
  <c r="AV59" i="9" s="1"/>
  <c r="F59" i="14" s="1"/>
  <c r="AP28" i="9"/>
  <c r="AV28" i="9" s="1"/>
  <c r="F28" i="14" s="1"/>
  <c r="AP5" i="9"/>
  <c r="AZ5" i="9" s="1"/>
  <c r="J5" i="14" s="1"/>
  <c r="AP24" i="9"/>
  <c r="AW24" i="9" s="1"/>
  <c r="G24" i="14" s="1"/>
  <c r="AP35" i="9"/>
  <c r="AU35" i="9" s="1"/>
  <c r="E35" i="14" s="1"/>
  <c r="AP32" i="9"/>
  <c r="AY32" i="9" s="1"/>
  <c r="I32" i="14" s="1"/>
  <c r="AP55" i="9"/>
  <c r="AT55" i="9" s="1"/>
  <c r="D55" i="14" s="1"/>
  <c r="AP3" i="9"/>
  <c r="AP43" i="9"/>
  <c r="AW43" i="9" s="1"/>
  <c r="G43" i="14" s="1"/>
  <c r="AP41" i="9"/>
  <c r="AW41" i="9" s="1"/>
  <c r="G41" i="14" s="1"/>
  <c r="AP45" i="9"/>
  <c r="AW45" i="9" s="1"/>
  <c r="G45" i="14" s="1"/>
  <c r="AP42" i="9"/>
  <c r="AR42" i="9" s="1"/>
  <c r="B42" i="14" s="1"/>
  <c r="AP18" i="9"/>
  <c r="AR18" i="9" s="1"/>
  <c r="B18" i="14" s="1"/>
  <c r="AP19" i="9"/>
  <c r="AX19" i="9" s="1"/>
  <c r="H19" i="14" s="1"/>
  <c r="AP20" i="9"/>
  <c r="AT20" i="9" s="1"/>
  <c r="D20" i="14" s="1"/>
  <c r="AP22" i="9"/>
  <c r="AR22" i="9" s="1"/>
  <c r="B22" i="14" s="1"/>
  <c r="AP21" i="9"/>
  <c r="AR21" i="9" s="1"/>
  <c r="B21" i="14" s="1"/>
  <c r="AP31" i="9"/>
  <c r="AX31" i="9" s="1"/>
  <c r="H31" i="14" s="1"/>
  <c r="AP16" i="9"/>
  <c r="AV16" i="9" s="1"/>
  <c r="F16" i="14" s="1"/>
  <c r="AP29" i="9"/>
  <c r="AT29" i="9" s="1"/>
  <c r="D29" i="14" s="1"/>
  <c r="AP54" i="9"/>
  <c r="AR54" i="9" s="1"/>
  <c r="B54" i="14" s="1"/>
  <c r="AP9" i="9"/>
  <c r="AV9" i="9" s="1"/>
  <c r="F9" i="14" s="1"/>
  <c r="AP6" i="9"/>
  <c r="AS6" i="9" s="1"/>
  <c r="C6" i="14" s="1"/>
  <c r="AP40" i="9"/>
  <c r="AS40" i="9" s="1"/>
  <c r="C40" i="14" s="1"/>
  <c r="AP50" i="9"/>
  <c r="AS50" i="9" s="1"/>
  <c r="C50" i="14" s="1"/>
  <c r="AP12" i="9"/>
  <c r="AZ12" i="9" s="1"/>
  <c r="J12" i="14" s="1"/>
  <c r="AP49" i="9"/>
  <c r="AS49" i="9" s="1"/>
  <c r="C49" i="14" s="1"/>
  <c r="AP44" i="9"/>
  <c r="AU44" i="9" s="1"/>
  <c r="E44" i="14" s="1"/>
  <c r="AP23" i="9"/>
  <c r="AR23" i="9" s="1"/>
  <c r="B23" i="14" s="1"/>
  <c r="AP47" i="9"/>
  <c r="AR47" i="9" s="1"/>
  <c r="B47" i="14" s="1"/>
  <c r="AP52" i="9"/>
  <c r="AZ52" i="9" s="1"/>
  <c r="J52" i="14" s="1"/>
  <c r="AP14" i="9"/>
  <c r="AV14" i="9" s="1"/>
  <c r="F14" i="14" s="1"/>
  <c r="AP7" i="9"/>
  <c r="AV7" i="9" s="1"/>
  <c r="F7" i="14" s="1"/>
  <c r="AP10" i="9"/>
  <c r="AZ10" i="9" s="1"/>
  <c r="J10" i="14" s="1"/>
  <c r="AP39" i="9"/>
  <c r="AS39" i="9" s="1"/>
  <c r="C39" i="14" s="1"/>
  <c r="AP26" i="9"/>
  <c r="AR26" i="9" s="1"/>
  <c r="B26" i="14" s="1"/>
  <c r="AP13" i="9"/>
  <c r="AV13" i="9" s="1"/>
  <c r="F13" i="14" s="1"/>
  <c r="AP53" i="9"/>
  <c r="AY53" i="9" s="1"/>
  <c r="I53" i="14" s="1"/>
  <c r="AP4" i="9"/>
  <c r="AZ4" i="9" s="1"/>
  <c r="J4" i="14" s="1"/>
  <c r="AP15" i="9"/>
  <c r="AR15" i="9" s="1"/>
  <c r="B15" i="14" s="1"/>
  <c r="AP57" i="9"/>
  <c r="AR57" i="9" s="1"/>
  <c r="B57" i="14" s="1"/>
  <c r="AP27" i="9"/>
  <c r="AT27" i="9" s="1"/>
  <c r="D27" i="14" s="1"/>
  <c r="AP8" i="9"/>
  <c r="AR8" i="9" s="1"/>
  <c r="B8" i="14" s="1"/>
  <c r="AP25" i="9"/>
  <c r="AU25" i="9" s="1"/>
  <c r="E25" i="14" s="1"/>
  <c r="AP51" i="9"/>
  <c r="AP36" i="9"/>
  <c r="AP56" i="9"/>
  <c r="AV56" i="9" s="1"/>
  <c r="F56" i="14" s="1"/>
  <c r="AP34" i="9"/>
  <c r="AZ34" i="9" s="1"/>
  <c r="J34" i="14" s="1"/>
  <c r="AP46" i="9"/>
  <c r="AZ46" i="9" s="1"/>
  <c r="J46" i="14" s="1"/>
  <c r="AP58" i="9"/>
  <c r="AR58" i="9" s="1"/>
  <c r="B58" i="14" s="1"/>
  <c r="AP30" i="9"/>
  <c r="AW30" i="9" s="1"/>
  <c r="G30" i="14" s="1"/>
  <c r="AP37" i="9"/>
  <c r="AZ37" i="9" s="1"/>
  <c r="J37" i="14" s="1"/>
  <c r="AP17" i="9"/>
  <c r="AZ17" i="9" s="1"/>
  <c r="J17" i="14" s="1"/>
  <c r="AP48" i="9"/>
  <c r="AZ48" i="9" s="1"/>
  <c r="J48" i="14" s="1"/>
  <c r="AP38" i="9"/>
  <c r="AX38" i="9" s="1"/>
  <c r="H38" i="14" s="1"/>
  <c r="AP11" i="9"/>
  <c r="AZ11" i="9" s="1"/>
  <c r="J11" i="14" s="1"/>
  <c r="AP33" i="9"/>
  <c r="AZ33" i="9" s="1"/>
  <c r="J33" i="14" s="1"/>
  <c r="AS59" i="9" l="1"/>
  <c r="C59" i="14" s="1"/>
  <c r="AW59" i="9"/>
  <c r="G59" i="14" s="1"/>
  <c r="AU59" i="9"/>
  <c r="E59" i="14" s="1"/>
  <c r="O601" i="20" s="1"/>
  <c r="AT13" i="9"/>
  <c r="D13" i="14" s="1"/>
  <c r="AR53" i="9"/>
  <c r="B53" i="14" s="1"/>
  <c r="AZ59" i="9"/>
  <c r="J59" i="14" s="1"/>
  <c r="AU10" i="9"/>
  <c r="E10" i="14" s="1"/>
  <c r="O10" i="14" s="1"/>
  <c r="P552" i="20" s="1"/>
  <c r="AR11" i="9"/>
  <c r="B11" i="14" s="1"/>
  <c r="I553" i="20" s="1"/>
  <c r="AR25" i="9"/>
  <c r="B25" i="14" s="1"/>
  <c r="I567" i="20" s="1"/>
  <c r="AX29" i="9"/>
  <c r="H29" i="14" s="1"/>
  <c r="AB571" i="20" s="1"/>
  <c r="AT58" i="9"/>
  <c r="D58" i="14" s="1"/>
  <c r="N58" i="14" s="1"/>
  <c r="N600" i="20" s="1"/>
  <c r="AW49" i="9"/>
  <c r="G49" i="14" s="1"/>
  <c r="Z591" i="20" s="1"/>
  <c r="AT12" i="9"/>
  <c r="D12" i="14" s="1"/>
  <c r="M554" i="20" s="1"/>
  <c r="AZ19" i="9"/>
  <c r="J19" i="14" s="1"/>
  <c r="T19" i="14" s="1"/>
  <c r="AI561" i="20" s="1"/>
  <c r="AW5" i="9"/>
  <c r="G5" i="14" s="1"/>
  <c r="Z547" i="20" s="1"/>
  <c r="AZ45" i="9"/>
  <c r="J45" i="14" s="1"/>
  <c r="T45" i="14" s="1"/>
  <c r="AI587" i="20" s="1"/>
  <c r="AR13" i="9"/>
  <c r="B13" i="14" s="1"/>
  <c r="I555" i="20" s="1"/>
  <c r="AU42" i="9"/>
  <c r="E42" i="14" s="1"/>
  <c r="O584" i="20" s="1"/>
  <c r="AZ42" i="9"/>
  <c r="J42" i="14" s="1"/>
  <c r="AH584" i="20" s="1"/>
  <c r="AZ44" i="9"/>
  <c r="J44" i="14" s="1"/>
  <c r="T44" i="14" s="1"/>
  <c r="AX42" i="9"/>
  <c r="H42" i="14" s="1"/>
  <c r="AB584" i="20" s="1"/>
  <c r="AT54" i="9"/>
  <c r="D54" i="14" s="1"/>
  <c r="M596" i="20" s="1"/>
  <c r="AR48" i="9"/>
  <c r="B48" i="14" s="1"/>
  <c r="I590" i="20" s="1"/>
  <c r="AW10" i="9"/>
  <c r="G10" i="14" s="1"/>
  <c r="Q10" i="14" s="1"/>
  <c r="AA552" i="20" s="1"/>
  <c r="AX25" i="9"/>
  <c r="H25" i="14" s="1"/>
  <c r="AB567" i="20" s="1"/>
  <c r="AS25" i="9"/>
  <c r="C25" i="14" s="1"/>
  <c r="K567" i="20" s="1"/>
  <c r="AV58" i="9"/>
  <c r="F58" i="14" s="1"/>
  <c r="Q600" i="20" s="1"/>
  <c r="AZ54" i="9"/>
  <c r="J54" i="14" s="1"/>
  <c r="AH596" i="20" s="1"/>
  <c r="AY14" i="9"/>
  <c r="I14" i="14" s="1"/>
  <c r="S556" i="20" s="1"/>
  <c r="AZ23" i="9"/>
  <c r="J23" i="14" s="1"/>
  <c r="AH565" i="20" s="1"/>
  <c r="AX9" i="9"/>
  <c r="H9" i="14" s="1"/>
  <c r="AB551" i="20" s="1"/>
  <c r="AU55" i="9"/>
  <c r="E55" i="14" s="1"/>
  <c r="O597" i="20" s="1"/>
  <c r="AS58" i="9"/>
  <c r="C58" i="14" s="1"/>
  <c r="K600" i="20" s="1"/>
  <c r="AU6" i="9"/>
  <c r="E6" i="14" s="1"/>
  <c r="O548" i="20" s="1"/>
  <c r="AV43" i="9"/>
  <c r="F43" i="14" s="1"/>
  <c r="P43" i="14" s="1"/>
  <c r="R585" i="20" s="1"/>
  <c r="AZ25" i="9"/>
  <c r="J25" i="14" s="1"/>
  <c r="AH567" i="20" s="1"/>
  <c r="AW19" i="9"/>
  <c r="G19" i="14" s="1"/>
  <c r="Q19" i="14" s="1"/>
  <c r="AA561" i="20" s="1"/>
  <c r="AZ9" i="9"/>
  <c r="J9" i="14" s="1"/>
  <c r="T9" i="14" s="1"/>
  <c r="AI551" i="20" s="1"/>
  <c r="AX58" i="9"/>
  <c r="H58" i="14" s="1"/>
  <c r="AB600" i="20" s="1"/>
  <c r="AV18" i="9"/>
  <c r="F18" i="14" s="1"/>
  <c r="Q560" i="20" s="1"/>
  <c r="AZ35" i="9"/>
  <c r="J35" i="14" s="1"/>
  <c r="AH577" i="20" s="1"/>
  <c r="AX22" i="9"/>
  <c r="H22" i="14" s="1"/>
  <c r="AR14" i="9"/>
  <c r="B14" i="14" s="1"/>
  <c r="I556" i="20" s="1"/>
  <c r="AZ16" i="9"/>
  <c r="J16" i="14" s="1"/>
  <c r="AH558" i="20" s="1"/>
  <c r="AW39" i="9"/>
  <c r="G39" i="14" s="1"/>
  <c r="Z581" i="20" s="1"/>
  <c r="AV31" i="9"/>
  <c r="F31" i="14" s="1"/>
  <c r="P31" i="14" s="1"/>
  <c r="R573" i="20" s="1"/>
  <c r="AZ31" i="9"/>
  <c r="J31" i="14" s="1"/>
  <c r="AH573" i="20" s="1"/>
  <c r="AU40" i="9"/>
  <c r="E40" i="14" s="1"/>
  <c r="O40" i="14" s="1"/>
  <c r="P582" i="20" s="1"/>
  <c r="AV54" i="9"/>
  <c r="F54" i="14" s="1"/>
  <c r="Q596" i="20" s="1"/>
  <c r="AS19" i="9"/>
  <c r="C19" i="14" s="1"/>
  <c r="K561" i="20" s="1"/>
  <c r="AT48" i="9"/>
  <c r="D48" i="14" s="1"/>
  <c r="M590" i="20" s="1"/>
  <c r="AR31" i="9"/>
  <c r="B31" i="14" s="1"/>
  <c r="I573" i="20" s="1"/>
  <c r="AX16" i="9"/>
  <c r="H16" i="14" s="1"/>
  <c r="R16" i="14" s="1"/>
  <c r="AC558" i="20" s="1"/>
  <c r="AT23" i="9"/>
  <c r="D23" i="14" s="1"/>
  <c r="M565" i="20" s="1"/>
  <c r="AU45" i="9"/>
  <c r="E45" i="14" s="1"/>
  <c r="O587" i="20" s="1"/>
  <c r="AT19" i="9"/>
  <c r="D19" i="14" s="1"/>
  <c r="M561" i="20" s="1"/>
  <c r="AZ24" i="9"/>
  <c r="J24" i="14" s="1"/>
  <c r="AH566" i="20" s="1"/>
  <c r="AV24" i="9"/>
  <c r="F24" i="14" s="1"/>
  <c r="AX39" i="9"/>
  <c r="H39" i="14" s="1"/>
  <c r="AB581" i="20" s="1"/>
  <c r="AV57" i="9"/>
  <c r="F57" i="14" s="1"/>
  <c r="P57" i="14" s="1"/>
  <c r="R599" i="20" s="1"/>
  <c r="AW27" i="9"/>
  <c r="G27" i="14" s="1"/>
  <c r="Z569" i="20" s="1"/>
  <c r="AZ57" i="9"/>
  <c r="J57" i="14" s="1"/>
  <c r="AH599" i="20" s="1"/>
  <c r="AT45" i="9"/>
  <c r="D45" i="14" s="1"/>
  <c r="M587" i="20" s="1"/>
  <c r="AZ26" i="9"/>
  <c r="J26" i="14" s="1"/>
  <c r="T26" i="14" s="1"/>
  <c r="AI568" i="20" s="1"/>
  <c r="AX35" i="9"/>
  <c r="H35" i="14" s="1"/>
  <c r="AB577" i="20" s="1"/>
  <c r="AW56" i="9"/>
  <c r="G56" i="14" s="1"/>
  <c r="Q56" i="14" s="1"/>
  <c r="AA598" i="20" s="1"/>
  <c r="AY48" i="9"/>
  <c r="I48" i="14" s="1"/>
  <c r="S590" i="20" s="1"/>
  <c r="AU48" i="9"/>
  <c r="E48" i="14" s="1"/>
  <c r="O48" i="14" s="1"/>
  <c r="P590" i="20" s="1"/>
  <c r="AX48" i="9"/>
  <c r="H48" i="14" s="1"/>
  <c r="AB590" i="20" s="1"/>
  <c r="AV48" i="9"/>
  <c r="F48" i="14" s="1"/>
  <c r="P48" i="14" s="1"/>
  <c r="R590" i="20" s="1"/>
  <c r="AZ56" i="9"/>
  <c r="J56" i="14" s="1"/>
  <c r="AH598" i="20" s="1"/>
  <c r="AT34" i="9"/>
  <c r="D34" i="14" s="1"/>
  <c r="M576" i="20" s="1"/>
  <c r="AU53" i="9"/>
  <c r="E53" i="14" s="1"/>
  <c r="AY26" i="9"/>
  <c r="I26" i="14" s="1"/>
  <c r="S26" i="14" s="1"/>
  <c r="T568" i="20" s="1"/>
  <c r="AV6" i="9"/>
  <c r="F6" i="14" s="1"/>
  <c r="P6" i="14" s="1"/>
  <c r="R548" i="20" s="1"/>
  <c r="K592" i="20"/>
  <c r="M50" i="14"/>
  <c r="L592" i="20" s="1"/>
  <c r="Q598" i="20"/>
  <c r="P56" i="14"/>
  <c r="R598" i="20" s="1"/>
  <c r="K582" i="20"/>
  <c r="M40" i="14"/>
  <c r="L582" i="20" s="1"/>
  <c r="I568" i="20"/>
  <c r="L26" i="14"/>
  <c r="J568" i="20" s="1"/>
  <c r="AH553" i="20"/>
  <c r="T11" i="14"/>
  <c r="AI553" i="20" s="1"/>
  <c r="K548" i="20"/>
  <c r="M6" i="14"/>
  <c r="L548" i="20" s="1"/>
  <c r="O567" i="20"/>
  <c r="O25" i="14"/>
  <c r="P567" i="20" s="1"/>
  <c r="M571" i="20"/>
  <c r="N29" i="14"/>
  <c r="N571" i="20" s="1"/>
  <c r="I563" i="20"/>
  <c r="L21" i="14"/>
  <c r="J563" i="20" s="1"/>
  <c r="AH576" i="20"/>
  <c r="T34" i="14"/>
  <c r="AI576" i="20" s="1"/>
  <c r="M569" i="20"/>
  <c r="N27" i="14"/>
  <c r="N569" i="20" s="1"/>
  <c r="I565" i="20"/>
  <c r="L23" i="14"/>
  <c r="J565" i="20" s="1"/>
  <c r="I599" i="20"/>
  <c r="L57" i="14"/>
  <c r="J599" i="20" s="1"/>
  <c r="I557" i="20"/>
  <c r="L15" i="14"/>
  <c r="J557" i="20" s="1"/>
  <c r="K591" i="20"/>
  <c r="M49" i="14"/>
  <c r="L591" i="20" s="1"/>
  <c r="I560" i="20"/>
  <c r="L18" i="14"/>
  <c r="J560" i="20" s="1"/>
  <c r="K581" i="20"/>
  <c r="M39" i="14"/>
  <c r="L581" i="20" s="1"/>
  <c r="Q549" i="20"/>
  <c r="P7" i="14"/>
  <c r="R549" i="20" s="1"/>
  <c r="AH590" i="20"/>
  <c r="T48" i="14"/>
  <c r="AI590" i="20" s="1"/>
  <c r="T17" i="14"/>
  <c r="AI559" i="20" s="1"/>
  <c r="AH559" i="20"/>
  <c r="T4" i="14"/>
  <c r="AI546" i="20" s="1"/>
  <c r="AH546" i="20"/>
  <c r="S595" i="20"/>
  <c r="S53" i="14"/>
  <c r="T595" i="20" s="1"/>
  <c r="Z572" i="20"/>
  <c r="Q30" i="14"/>
  <c r="AA572" i="20" s="1"/>
  <c r="I600" i="20"/>
  <c r="L58" i="14"/>
  <c r="J600" i="20" s="1"/>
  <c r="L8" i="14"/>
  <c r="J550" i="20" s="1"/>
  <c r="I550" i="20"/>
  <c r="AH588" i="20"/>
  <c r="T46" i="14"/>
  <c r="AI588" i="20" s="1"/>
  <c r="AV21" i="9"/>
  <c r="F21" i="14" s="1"/>
  <c r="AS8" i="9"/>
  <c r="C8" i="14" s="1"/>
  <c r="AX34" i="9"/>
  <c r="H34" i="14" s="1"/>
  <c r="AX50" i="9"/>
  <c r="H50" i="14" s="1"/>
  <c r="AH575" i="20"/>
  <c r="T33" i="14"/>
  <c r="AI575" i="20" s="1"/>
  <c r="T10" i="14"/>
  <c r="AI552" i="20" s="1"/>
  <c r="AH552" i="20"/>
  <c r="AH579" i="20"/>
  <c r="T37" i="14"/>
  <c r="AI579" i="20" s="1"/>
  <c r="AZ7" i="9"/>
  <c r="J7" i="14" s="1"/>
  <c r="AR50" i="9"/>
  <c r="B50" i="14" s="1"/>
  <c r="AZ3" i="14"/>
  <c r="AT3" i="9"/>
  <c r="D3" i="14" s="1"/>
  <c r="AW3" i="9"/>
  <c r="G3" i="14" s="1"/>
  <c r="AY3" i="9"/>
  <c r="I3" i="14" s="1"/>
  <c r="AU3" i="9"/>
  <c r="E3" i="14" s="1"/>
  <c r="AH554" i="20"/>
  <c r="T12" i="14"/>
  <c r="AI554" i="20" s="1"/>
  <c r="AZ36" i="14"/>
  <c r="AX36" i="9"/>
  <c r="H36" i="14" s="1"/>
  <c r="AS36" i="9"/>
  <c r="C36" i="14" s="1"/>
  <c r="AW36" i="9"/>
  <c r="G36" i="14" s="1"/>
  <c r="AY36" i="9"/>
  <c r="I36" i="14" s="1"/>
  <c r="Q551" i="20"/>
  <c r="P9" i="14"/>
  <c r="R551" i="20" s="1"/>
  <c r="AX7" i="9"/>
  <c r="H7" i="14" s="1"/>
  <c r="AZ41" i="14"/>
  <c r="AV41" i="14" s="1"/>
  <c r="AU41" i="9"/>
  <c r="E41" i="14" s="1"/>
  <c r="AX41" i="9"/>
  <c r="H41" i="14" s="1"/>
  <c r="AT41" i="9"/>
  <c r="D41" i="14" s="1"/>
  <c r="AR3" i="9"/>
  <c r="B3" i="14" s="1"/>
  <c r="AH547" i="20"/>
  <c r="T5" i="14"/>
  <c r="AI547" i="20" s="1"/>
  <c r="S574" i="20"/>
  <c r="S32" i="14"/>
  <c r="T574" i="20" s="1"/>
  <c r="AV50" i="9"/>
  <c r="F50" i="14" s="1"/>
  <c r="AR41" i="9"/>
  <c r="B41" i="14" s="1"/>
  <c r="AZ55" i="14"/>
  <c r="AX55" i="9"/>
  <c r="H55" i="14" s="1"/>
  <c r="AS55" i="9"/>
  <c r="C55" i="14" s="1"/>
  <c r="AY55" i="9"/>
  <c r="I55" i="14" s="1"/>
  <c r="AW55" i="9"/>
  <c r="G55" i="14" s="1"/>
  <c r="AZ28" i="14"/>
  <c r="AU28" i="14" s="1"/>
  <c r="AY28" i="9"/>
  <c r="I28" i="14" s="1"/>
  <c r="AW28" i="9"/>
  <c r="G28" i="14" s="1"/>
  <c r="AT28" i="9"/>
  <c r="D28" i="14" s="1"/>
  <c r="AX28" i="9"/>
  <c r="H28" i="14" s="1"/>
  <c r="AU28" i="9"/>
  <c r="E28" i="14" s="1"/>
  <c r="AZ8" i="14"/>
  <c r="AQ8" i="14" s="1"/>
  <c r="AU8" i="9"/>
  <c r="E8" i="14" s="1"/>
  <c r="AY8" i="9"/>
  <c r="I8" i="14" s="1"/>
  <c r="AT8" i="9"/>
  <c r="D8" i="14" s="1"/>
  <c r="AZ50" i="9"/>
  <c r="J50" i="14" s="1"/>
  <c r="AB573" i="20"/>
  <c r="R31" i="14"/>
  <c r="AC573" i="20" s="1"/>
  <c r="AZ37" i="14"/>
  <c r="AY37" i="14" s="1"/>
  <c r="AY37" i="9"/>
  <c r="I37" i="14" s="1"/>
  <c r="AT37" i="9"/>
  <c r="D37" i="14" s="1"/>
  <c r="AU37" i="9"/>
  <c r="E37" i="14" s="1"/>
  <c r="AZ18" i="14"/>
  <c r="AQ18" i="14" s="1"/>
  <c r="AT18" i="9"/>
  <c r="D18" i="14" s="1"/>
  <c r="AX18" i="9"/>
  <c r="H18" i="14" s="1"/>
  <c r="AY18" i="9"/>
  <c r="I18" i="14" s="1"/>
  <c r="AU18" i="9"/>
  <c r="E18" i="14" s="1"/>
  <c r="AW18" i="9"/>
  <c r="G18" i="14" s="1"/>
  <c r="AR4" i="9"/>
  <c r="B4" i="14" s="1"/>
  <c r="Q555" i="20"/>
  <c r="P13" i="14"/>
  <c r="R555" i="20" s="1"/>
  <c r="AZ27" i="9"/>
  <c r="J27" i="14" s="1"/>
  <c r="AZ53" i="9"/>
  <c r="J53" i="14" s="1"/>
  <c r="AZ39" i="9"/>
  <c r="J39" i="14" s="1"/>
  <c r="AR55" i="9"/>
  <c r="B55" i="14" s="1"/>
  <c r="AR28" i="9"/>
  <c r="B28" i="14" s="1"/>
  <c r="AR34" i="9"/>
  <c r="B34" i="14" s="1"/>
  <c r="AZ49" i="14"/>
  <c r="AR49" i="14" s="1"/>
  <c r="AY49" i="9"/>
  <c r="I49" i="14" s="1"/>
  <c r="AU49" i="9"/>
  <c r="E49" i="14" s="1"/>
  <c r="AX49" i="9"/>
  <c r="H49" i="14" s="1"/>
  <c r="AV49" i="9"/>
  <c r="F49" i="14" s="1"/>
  <c r="AZ33" i="14"/>
  <c r="AY33" i="14" s="1"/>
  <c r="AT33" i="9"/>
  <c r="D33" i="14" s="1"/>
  <c r="AS33" i="9"/>
  <c r="C33" i="14" s="1"/>
  <c r="AW33" i="9"/>
  <c r="G33" i="14" s="1"/>
  <c r="AY33" i="9"/>
  <c r="I33" i="14" s="1"/>
  <c r="AX33" i="9"/>
  <c r="H33" i="14" s="1"/>
  <c r="AZ47" i="14"/>
  <c r="AQ47" i="14" s="1"/>
  <c r="AT47" i="9"/>
  <c r="D47" i="14" s="1"/>
  <c r="AY47" i="9"/>
  <c r="I47" i="14" s="1"/>
  <c r="AU47" i="9"/>
  <c r="E47" i="14" s="1"/>
  <c r="AV8" i="9"/>
  <c r="F8" i="14" s="1"/>
  <c r="AZ40" i="9"/>
  <c r="J40" i="14" s="1"/>
  <c r="AZ30" i="9"/>
  <c r="J30" i="14" s="1"/>
  <c r="AZ43" i="14"/>
  <c r="AV43" i="14" s="1"/>
  <c r="AY43" i="9"/>
  <c r="I43" i="14" s="1"/>
  <c r="AS43" i="9"/>
  <c r="C43" i="14" s="1"/>
  <c r="AU43" i="9"/>
  <c r="E43" i="14" s="1"/>
  <c r="AZ32" i="14"/>
  <c r="AX32" i="14" s="1"/>
  <c r="AX32" i="9"/>
  <c r="H32" i="14" s="1"/>
  <c r="AS32" i="9"/>
  <c r="C32" i="14" s="1"/>
  <c r="AW7" i="9"/>
  <c r="G7" i="14" s="1"/>
  <c r="AB561" i="20"/>
  <c r="R19" i="14"/>
  <c r="AC561" i="20" s="1"/>
  <c r="AZ21" i="14"/>
  <c r="AQ21" i="14" s="1"/>
  <c r="AW21" i="9"/>
  <c r="G21" i="14" s="1"/>
  <c r="AX21" i="9"/>
  <c r="H21" i="14" s="1"/>
  <c r="AY21" i="9"/>
  <c r="I21" i="14" s="1"/>
  <c r="AT21" i="9"/>
  <c r="D21" i="14" s="1"/>
  <c r="AS21" i="9"/>
  <c r="C21" i="14" s="1"/>
  <c r="I589" i="20"/>
  <c r="L47" i="14"/>
  <c r="J589" i="20" s="1"/>
  <c r="Z583" i="20"/>
  <c r="Q41" i="14"/>
  <c r="AA583" i="20" s="1"/>
  <c r="AR49" i="9"/>
  <c r="B49" i="14" s="1"/>
  <c r="AZ51" i="14"/>
  <c r="AS51" i="9"/>
  <c r="C51" i="14" s="1"/>
  <c r="AU51" i="9"/>
  <c r="E51" i="14" s="1"/>
  <c r="AT51" i="9"/>
  <c r="D51" i="14" s="1"/>
  <c r="AY51" i="9"/>
  <c r="I51" i="14" s="1"/>
  <c r="AW51" i="9"/>
  <c r="G51" i="14" s="1"/>
  <c r="AS41" i="9"/>
  <c r="C41" i="14" s="1"/>
  <c r="AR39" i="9"/>
  <c r="B39" i="14" s="1"/>
  <c r="AR27" i="9"/>
  <c r="B27" i="14" s="1"/>
  <c r="AH594" i="20"/>
  <c r="T52" i="14"/>
  <c r="AI594" i="20" s="1"/>
  <c r="AR6" i="9"/>
  <c r="B6" i="14" s="1"/>
  <c r="AZ28" i="9"/>
  <c r="J28" i="14" s="1"/>
  <c r="AV15" i="9"/>
  <c r="F15" i="14" s="1"/>
  <c r="AV33" i="9"/>
  <c r="F33" i="14" s="1"/>
  <c r="AZ20" i="14"/>
  <c r="AS20" i="14" s="1"/>
  <c r="AW20" i="9"/>
  <c r="G20" i="14" s="1"/>
  <c r="AS20" i="9"/>
  <c r="C20" i="14" s="1"/>
  <c r="AY20" i="9"/>
  <c r="I20" i="14" s="1"/>
  <c r="AX20" i="9"/>
  <c r="H20" i="14" s="1"/>
  <c r="AV20" i="9"/>
  <c r="F20" i="14" s="1"/>
  <c r="AU20" i="9"/>
  <c r="E20" i="14" s="1"/>
  <c r="AH601" i="20"/>
  <c r="T59" i="14"/>
  <c r="AI601" i="20" s="1"/>
  <c r="AR43" i="9"/>
  <c r="B43" i="14" s="1"/>
  <c r="AR32" i="9"/>
  <c r="B32" i="14" s="1"/>
  <c r="AZ36" i="9"/>
  <c r="J36" i="14" s="1"/>
  <c r="AV27" i="9"/>
  <c r="F27" i="14" s="1"/>
  <c r="O552" i="20"/>
  <c r="AZ17" i="14"/>
  <c r="AY17" i="14" s="1"/>
  <c r="AU17" i="9"/>
  <c r="E17" i="14" s="1"/>
  <c r="AS17" i="9"/>
  <c r="C17" i="14" s="1"/>
  <c r="AX17" i="9"/>
  <c r="H17" i="14" s="1"/>
  <c r="AY17" i="9"/>
  <c r="I17" i="14" s="1"/>
  <c r="AW17" i="9"/>
  <c r="G17" i="14" s="1"/>
  <c r="AT17" i="9"/>
  <c r="D17" i="14" s="1"/>
  <c r="O44" i="14"/>
  <c r="O586" i="20"/>
  <c r="Q14" i="40"/>
  <c r="M597" i="20"/>
  <c r="N55" i="14"/>
  <c r="N597" i="20" s="1"/>
  <c r="AR29" i="9"/>
  <c r="B29" i="14" s="1"/>
  <c r="AY41" i="9"/>
  <c r="I41" i="14" s="1"/>
  <c r="AZ47" i="9"/>
  <c r="J47" i="14" s="1"/>
  <c r="AT32" i="9"/>
  <c r="D32" i="14" s="1"/>
  <c r="AV4" i="9"/>
  <c r="F4" i="14" s="1"/>
  <c r="AR20" i="9"/>
  <c r="B20" i="14" s="1"/>
  <c r="I584" i="20"/>
  <c r="L42" i="14"/>
  <c r="J584" i="20" s="1"/>
  <c r="AV55" i="9"/>
  <c r="F55" i="14" s="1"/>
  <c r="AS47" i="9"/>
  <c r="C47" i="14" s="1"/>
  <c r="AT7" i="9"/>
  <c r="D7" i="14" s="1"/>
  <c r="AZ58" i="9"/>
  <c r="J58" i="14" s="1"/>
  <c r="O577" i="20"/>
  <c r="O35" i="14"/>
  <c r="P577" i="20" s="1"/>
  <c r="AZ50" i="14"/>
  <c r="AR50" i="14" s="1"/>
  <c r="AW50" i="9"/>
  <c r="G50" i="14" s="1"/>
  <c r="AU50" i="9"/>
  <c r="E50" i="14" s="1"/>
  <c r="AY50" i="9"/>
  <c r="I50" i="14" s="1"/>
  <c r="AT50" i="9"/>
  <c r="D50" i="14" s="1"/>
  <c r="AR17" i="9"/>
  <c r="B17" i="14" s="1"/>
  <c r="Q556" i="20"/>
  <c r="P14" i="14"/>
  <c r="R556" i="20" s="1"/>
  <c r="AR40" i="9"/>
  <c r="B40" i="14" s="1"/>
  <c r="AW4" i="9"/>
  <c r="G4" i="14" s="1"/>
  <c r="AZ38" i="14"/>
  <c r="AW38" i="14" s="1"/>
  <c r="AU38" i="9"/>
  <c r="E38" i="14" s="1"/>
  <c r="AW38" i="9"/>
  <c r="G38" i="14" s="1"/>
  <c r="AY38" i="9"/>
  <c r="I38" i="14" s="1"/>
  <c r="AT38" i="9"/>
  <c r="D38" i="14" s="1"/>
  <c r="AV38" i="9"/>
  <c r="F38" i="14" s="1"/>
  <c r="AZ44" i="14"/>
  <c r="AY44" i="9"/>
  <c r="I44" i="14" s="1"/>
  <c r="AT44" i="9"/>
  <c r="D44" i="14" s="1"/>
  <c r="AX44" i="9"/>
  <c r="H44" i="14" s="1"/>
  <c r="AW44" i="9"/>
  <c r="G44" i="14" s="1"/>
  <c r="AS44" i="9"/>
  <c r="C44" i="14" s="1"/>
  <c r="AZ21" i="9"/>
  <c r="J21" i="14" s="1"/>
  <c r="AZ9" i="14"/>
  <c r="AY9" i="9"/>
  <c r="I9" i="14" s="1"/>
  <c r="AS9" i="9"/>
  <c r="C9" i="14" s="1"/>
  <c r="AU9" i="9"/>
  <c r="E9" i="14" s="1"/>
  <c r="AZ32" i="9"/>
  <c r="J32" i="14" s="1"/>
  <c r="AZ16" i="14"/>
  <c r="AT16" i="9"/>
  <c r="D16" i="14" s="1"/>
  <c r="AS16" i="9"/>
  <c r="C16" i="14" s="1"/>
  <c r="AW16" i="9"/>
  <c r="G16" i="14" s="1"/>
  <c r="AY16" i="9"/>
  <c r="I16" i="14" s="1"/>
  <c r="AU16" i="9"/>
  <c r="E16" i="14" s="1"/>
  <c r="AW9" i="9"/>
  <c r="G9" i="14" s="1"/>
  <c r="AZ42" i="14"/>
  <c r="AS42" i="9"/>
  <c r="C42" i="14" s="1"/>
  <c r="AV42" i="9"/>
  <c r="F42" i="14" s="1"/>
  <c r="AT42" i="9"/>
  <c r="D42" i="14" s="1"/>
  <c r="AY42" i="9"/>
  <c r="I42" i="14" s="1"/>
  <c r="AZ45" i="14"/>
  <c r="AX45" i="9"/>
  <c r="H45" i="14" s="1"/>
  <c r="AS45" i="9"/>
  <c r="C45" i="14" s="1"/>
  <c r="AX51" i="9"/>
  <c r="H51" i="14" s="1"/>
  <c r="AZ35" i="14"/>
  <c r="AT35" i="14" s="1"/>
  <c r="AW35" i="9"/>
  <c r="G35" i="14" s="1"/>
  <c r="AV35" i="9"/>
  <c r="F35" i="14" s="1"/>
  <c r="AY35" i="9"/>
  <c r="I35" i="14" s="1"/>
  <c r="AS35" i="9"/>
  <c r="C35" i="14" s="1"/>
  <c r="AT35" i="9"/>
  <c r="D35" i="14" s="1"/>
  <c r="AZ55" i="9"/>
  <c r="J55" i="14" s="1"/>
  <c r="AU33" i="9"/>
  <c r="E33" i="14" s="1"/>
  <c r="AZ46" i="14"/>
  <c r="AY46" i="14" s="1"/>
  <c r="AU46" i="9"/>
  <c r="E46" i="14" s="1"/>
  <c r="AY46" i="9"/>
  <c r="I46" i="14" s="1"/>
  <c r="AS46" i="9"/>
  <c r="C46" i="14" s="1"/>
  <c r="AW46" i="9"/>
  <c r="G46" i="14" s="1"/>
  <c r="AX8" i="9"/>
  <c r="H8" i="14" s="1"/>
  <c r="AR33" i="9"/>
  <c r="B33" i="14" s="1"/>
  <c r="AZ26" i="14"/>
  <c r="AX26" i="9"/>
  <c r="H26" i="14" s="1"/>
  <c r="AS26" i="9"/>
  <c r="C26" i="14" s="1"/>
  <c r="AT26" i="9"/>
  <c r="D26" i="14" s="1"/>
  <c r="AU26" i="9"/>
  <c r="E26" i="14" s="1"/>
  <c r="AR37" i="9"/>
  <c r="B37" i="14" s="1"/>
  <c r="AZ39" i="14"/>
  <c r="AR39" i="14" s="1"/>
  <c r="AT39" i="9"/>
  <c r="D39" i="14" s="1"/>
  <c r="AY39" i="9"/>
  <c r="I39" i="14" s="1"/>
  <c r="AU39" i="9"/>
  <c r="E39" i="14" s="1"/>
  <c r="AV39" i="9"/>
  <c r="F39" i="14" s="1"/>
  <c r="AZ29" i="9"/>
  <c r="J29" i="14" s="1"/>
  <c r="AZ13" i="14"/>
  <c r="AW13" i="9"/>
  <c r="G13" i="14" s="1"/>
  <c r="AX13" i="9"/>
  <c r="H13" i="14" s="1"/>
  <c r="AY13" i="9"/>
  <c r="I13" i="14" s="1"/>
  <c r="AS13" i="9"/>
  <c r="C13" i="14" s="1"/>
  <c r="AU13" i="9"/>
  <c r="E13" i="14" s="1"/>
  <c r="AR44" i="9"/>
  <c r="B44" i="14" s="1"/>
  <c r="AZ12" i="14"/>
  <c r="AY12" i="14" s="1"/>
  <c r="AU12" i="9"/>
  <c r="E12" i="14" s="1"/>
  <c r="AV12" i="9"/>
  <c r="F12" i="14" s="1"/>
  <c r="AX12" i="9"/>
  <c r="H12" i="14" s="1"/>
  <c r="AY12" i="9"/>
  <c r="I12" i="14" s="1"/>
  <c r="AS12" i="9"/>
  <c r="C12" i="14" s="1"/>
  <c r="AR9" i="9"/>
  <c r="B9" i="14" s="1"/>
  <c r="AT49" i="9"/>
  <c r="D49" i="14" s="1"/>
  <c r="AR16" i="9"/>
  <c r="B16" i="14" s="1"/>
  <c r="I564" i="20"/>
  <c r="L22" i="14"/>
  <c r="J564" i="20" s="1"/>
  <c r="AZ19" i="14"/>
  <c r="AY19" i="9"/>
  <c r="I19" i="14" s="1"/>
  <c r="AU19" i="9"/>
  <c r="E19" i="14" s="1"/>
  <c r="AR45" i="9"/>
  <c r="B45" i="14" s="1"/>
  <c r="AU32" i="9"/>
  <c r="E32" i="14" s="1"/>
  <c r="AR35" i="9"/>
  <c r="B35" i="14" s="1"/>
  <c r="AZ8" i="9"/>
  <c r="J8" i="14" s="1"/>
  <c r="AS38" i="9"/>
  <c r="C38" i="14" s="1"/>
  <c r="Q601" i="20"/>
  <c r="P59" i="14"/>
  <c r="R601" i="20" s="1"/>
  <c r="AX46" i="9"/>
  <c r="H46" i="14" s="1"/>
  <c r="Z587" i="20"/>
  <c r="Q45" i="14"/>
  <c r="AA587" i="20" s="1"/>
  <c r="AZ4" i="14"/>
  <c r="AY4" i="14" s="1"/>
  <c r="AS4" i="9"/>
  <c r="C4" i="14" s="1"/>
  <c r="AY4" i="9"/>
  <c r="I4" i="14" s="1"/>
  <c r="AX4" i="9"/>
  <c r="H4" i="14" s="1"/>
  <c r="AU4" i="9"/>
  <c r="E4" i="14" s="1"/>
  <c r="AZ29" i="14"/>
  <c r="AW29" i="14" s="1"/>
  <c r="AS29" i="9"/>
  <c r="C29" i="14" s="1"/>
  <c r="AW29" i="9"/>
  <c r="G29" i="14" s="1"/>
  <c r="AY29" i="9"/>
  <c r="I29" i="14" s="1"/>
  <c r="AU29" i="9"/>
  <c r="E29" i="14" s="1"/>
  <c r="AV29" i="9"/>
  <c r="F29" i="14" s="1"/>
  <c r="AV40" i="9"/>
  <c r="F40" i="14" s="1"/>
  <c r="AV37" i="9"/>
  <c r="F37" i="14" s="1"/>
  <c r="AZ27" i="14"/>
  <c r="AY27" i="9"/>
  <c r="I27" i="14" s="1"/>
  <c r="AS27" i="9"/>
  <c r="C27" i="14" s="1"/>
  <c r="AU27" i="9"/>
  <c r="E27" i="14" s="1"/>
  <c r="AW26" i="9"/>
  <c r="G26" i="14" s="1"/>
  <c r="AZ58" i="14"/>
  <c r="AW58" i="9"/>
  <c r="G58" i="14" s="1"/>
  <c r="AY58" i="9"/>
  <c r="I58" i="14" s="1"/>
  <c r="AU58" i="9"/>
  <c r="E58" i="14" s="1"/>
  <c r="AZ25" i="14"/>
  <c r="AT25" i="9"/>
  <c r="D25" i="14" s="1"/>
  <c r="AW25" i="9"/>
  <c r="G25" i="14" s="1"/>
  <c r="AZ38" i="9"/>
  <c r="J38" i="14" s="1"/>
  <c r="AZ52" i="14"/>
  <c r="AY52" i="14" s="1"/>
  <c r="AS52" i="9"/>
  <c r="C52" i="14" s="1"/>
  <c r="AU52" i="9"/>
  <c r="E52" i="14" s="1"/>
  <c r="AT52" i="9"/>
  <c r="D52" i="14" s="1"/>
  <c r="AX52" i="9"/>
  <c r="H52" i="14" s="1"/>
  <c r="AW52" i="9"/>
  <c r="G52" i="14" s="1"/>
  <c r="AY52" i="9"/>
  <c r="I52" i="14" s="1"/>
  <c r="AT30" i="9"/>
  <c r="D30" i="14" s="1"/>
  <c r="AR12" i="9"/>
  <c r="B12" i="14" s="1"/>
  <c r="AW42" i="9"/>
  <c r="G42" i="14" s="1"/>
  <c r="AX27" i="9"/>
  <c r="H27" i="14" s="1"/>
  <c r="AZ15" i="9"/>
  <c r="J15" i="14" s="1"/>
  <c r="AZ22" i="14"/>
  <c r="AW22" i="14" s="1"/>
  <c r="AW22" i="9"/>
  <c r="G22" i="14" s="1"/>
  <c r="AU22" i="9"/>
  <c r="E22" i="14" s="1"/>
  <c r="AT22" i="9"/>
  <c r="D22" i="14" s="1"/>
  <c r="AV22" i="9"/>
  <c r="F22" i="14" s="1"/>
  <c r="AY22" i="9"/>
  <c r="I22" i="14" s="1"/>
  <c r="AS22" i="9"/>
  <c r="C22" i="14" s="1"/>
  <c r="AR19" i="9"/>
  <c r="B19" i="14" s="1"/>
  <c r="AV17" i="9"/>
  <c r="F17" i="14" s="1"/>
  <c r="AT9" i="9"/>
  <c r="D9" i="14" s="1"/>
  <c r="AZ5" i="14"/>
  <c r="AY5" i="9"/>
  <c r="I5" i="14" s="1"/>
  <c r="AV5" i="9"/>
  <c r="F5" i="14" s="1"/>
  <c r="AT5" i="9"/>
  <c r="D5" i="14" s="1"/>
  <c r="AU5" i="9"/>
  <c r="E5" i="14" s="1"/>
  <c r="AZ59" i="14"/>
  <c r="AU59" i="14" s="1"/>
  <c r="AT59" i="9"/>
  <c r="D59" i="14" s="1"/>
  <c r="AY59" i="9"/>
  <c r="I59" i="14" s="1"/>
  <c r="AX59" i="9"/>
  <c r="H59" i="14" s="1"/>
  <c r="AZ7" i="14"/>
  <c r="AU7" i="14" s="1"/>
  <c r="AU7" i="9"/>
  <c r="E7" i="14" s="1"/>
  <c r="AY7" i="9"/>
  <c r="I7" i="14" s="1"/>
  <c r="AS7" i="9"/>
  <c r="C7" i="14" s="1"/>
  <c r="S568" i="20"/>
  <c r="AW8" i="9"/>
  <c r="G8" i="14" s="1"/>
  <c r="AB580" i="20"/>
  <c r="R38" i="14"/>
  <c r="AC580" i="20" s="1"/>
  <c r="AV36" i="9"/>
  <c r="F36" i="14" s="1"/>
  <c r="AR51" i="9"/>
  <c r="B51" i="14" s="1"/>
  <c r="AV47" i="9"/>
  <c r="F47" i="14" s="1"/>
  <c r="AZ11" i="14"/>
  <c r="AY11" i="14" s="1"/>
  <c r="AX11" i="9"/>
  <c r="H11" i="14" s="1"/>
  <c r="AW11" i="9"/>
  <c r="G11" i="14" s="1"/>
  <c r="AY11" i="9"/>
  <c r="I11" i="14" s="1"/>
  <c r="AU11" i="9"/>
  <c r="E11" i="14" s="1"/>
  <c r="Q558" i="20"/>
  <c r="P16" i="14"/>
  <c r="R558" i="20" s="1"/>
  <c r="AZ53" i="14"/>
  <c r="AQ53" i="14" s="1"/>
  <c r="AT53" i="9"/>
  <c r="D53" i="14" s="1"/>
  <c r="AS53" i="9"/>
  <c r="C53" i="14" s="1"/>
  <c r="AW53" i="9"/>
  <c r="G53" i="14" s="1"/>
  <c r="AS11" i="9"/>
  <c r="C11" i="14" s="1"/>
  <c r="AZ23" i="14"/>
  <c r="AY23" i="9"/>
  <c r="I23" i="14" s="1"/>
  <c r="AW23" i="9"/>
  <c r="G23" i="14" s="1"/>
  <c r="AS23" i="9"/>
  <c r="C23" i="14" s="1"/>
  <c r="AU23" i="9"/>
  <c r="E23" i="14" s="1"/>
  <c r="AR38" i="9"/>
  <c r="B38" i="14" s="1"/>
  <c r="AT36" i="9"/>
  <c r="D36" i="14" s="1"/>
  <c r="AU36" i="9"/>
  <c r="E36" i="14" s="1"/>
  <c r="AZ43" i="9"/>
  <c r="J43" i="14" s="1"/>
  <c r="AZ48" i="14"/>
  <c r="AY48" i="14" s="1"/>
  <c r="AS48" i="9"/>
  <c r="C48" i="14" s="1"/>
  <c r="AW48" i="9"/>
  <c r="G48" i="14" s="1"/>
  <c r="AT43" i="9"/>
  <c r="D43" i="14" s="1"/>
  <c r="AS3" i="9"/>
  <c r="C3" i="14" s="1"/>
  <c r="AZ10" i="14"/>
  <c r="AY10" i="14" s="1"/>
  <c r="AS10" i="9"/>
  <c r="C10" i="14" s="1"/>
  <c r="AT10" i="9"/>
  <c r="D10" i="14" s="1"/>
  <c r="AY10" i="9"/>
  <c r="I10" i="14" s="1"/>
  <c r="AV10" i="9"/>
  <c r="F10" i="14" s="1"/>
  <c r="AR52" i="9"/>
  <c r="B52" i="14" s="1"/>
  <c r="AT4" i="9"/>
  <c r="D4" i="14" s="1"/>
  <c r="AX40" i="9"/>
  <c r="H40" i="14" s="1"/>
  <c r="I596" i="20"/>
  <c r="L54" i="14"/>
  <c r="J596" i="20" s="1"/>
  <c r="AZ3" i="9"/>
  <c r="J3" i="14" s="1"/>
  <c r="AX43" i="9"/>
  <c r="H43" i="14" s="1"/>
  <c r="AX10" i="9"/>
  <c r="H10" i="14" s="1"/>
  <c r="AV46" i="9"/>
  <c r="F46" i="14" s="1"/>
  <c r="AW12" i="9"/>
  <c r="G12" i="14" s="1"/>
  <c r="AZ24" i="14"/>
  <c r="AU24" i="14" s="1"/>
  <c r="AT24" i="9"/>
  <c r="D24" i="14" s="1"/>
  <c r="AX24" i="9"/>
  <c r="H24" i="14" s="1"/>
  <c r="AU24" i="9"/>
  <c r="E24" i="14" s="1"/>
  <c r="AY24" i="9"/>
  <c r="I24" i="14" s="1"/>
  <c r="AS24" i="9"/>
  <c r="C24" i="14" s="1"/>
  <c r="AR5" i="9"/>
  <c r="B5" i="14" s="1"/>
  <c r="AR59" i="9"/>
  <c r="B59" i="14" s="1"/>
  <c r="K601" i="20"/>
  <c r="M59" i="14"/>
  <c r="L601" i="20" s="1"/>
  <c r="AR36" i="9"/>
  <c r="B36" i="14" s="1"/>
  <c r="Z585" i="20"/>
  <c r="Q43" i="14"/>
  <c r="AA585" i="20" s="1"/>
  <c r="AZ14" i="14"/>
  <c r="AX14" i="14" s="1"/>
  <c r="AS14" i="9"/>
  <c r="C14" i="14" s="1"/>
  <c r="AT14" i="9"/>
  <c r="D14" i="14" s="1"/>
  <c r="AW14" i="9"/>
  <c r="G14" i="14" s="1"/>
  <c r="AU14" i="9"/>
  <c r="E14" i="14" s="1"/>
  <c r="I595" i="20"/>
  <c r="L53" i="14"/>
  <c r="J595" i="20" s="1"/>
  <c r="M555" i="20"/>
  <c r="N13" i="14"/>
  <c r="N555" i="20" s="1"/>
  <c r="AV53" i="9"/>
  <c r="F53" i="14" s="1"/>
  <c r="AS28" i="9"/>
  <c r="C28" i="14" s="1"/>
  <c r="AZ13" i="9"/>
  <c r="J13" i="14" s="1"/>
  <c r="AT11" i="9"/>
  <c r="D11" i="14" s="1"/>
  <c r="AW47" i="9"/>
  <c r="G47" i="14" s="1"/>
  <c r="AZ56" i="14"/>
  <c r="AU56" i="14" s="1"/>
  <c r="AX56" i="9"/>
  <c r="H56" i="14" s="1"/>
  <c r="AY56" i="9"/>
  <c r="I56" i="14" s="1"/>
  <c r="AS56" i="9"/>
  <c r="C56" i="14" s="1"/>
  <c r="AU56" i="9"/>
  <c r="E56" i="14" s="1"/>
  <c r="AT56" i="9"/>
  <c r="D56" i="14" s="1"/>
  <c r="AW37" i="9"/>
  <c r="G37" i="14" s="1"/>
  <c r="AX53" i="9"/>
  <c r="H53" i="14" s="1"/>
  <c r="AR56" i="9"/>
  <c r="B56" i="14" s="1"/>
  <c r="AX23" i="9"/>
  <c r="H23" i="14" s="1"/>
  <c r="AR10" i="9"/>
  <c r="B10" i="14" s="1"/>
  <c r="AZ18" i="9"/>
  <c r="J18" i="14" s="1"/>
  <c r="AX37" i="9"/>
  <c r="H37" i="14" s="1"/>
  <c r="AV26" i="9"/>
  <c r="F26" i="14" s="1"/>
  <c r="AZ54" i="14"/>
  <c r="AW54" i="9"/>
  <c r="G54" i="14" s="1"/>
  <c r="AY54" i="9"/>
  <c r="I54" i="14" s="1"/>
  <c r="AX54" i="9"/>
  <c r="H54" i="14" s="1"/>
  <c r="AU54" i="9"/>
  <c r="E54" i="14" s="1"/>
  <c r="AT46" i="9"/>
  <c r="D46" i="14" s="1"/>
  <c r="AZ22" i="9"/>
  <c r="J22" i="14" s="1"/>
  <c r="AV3" i="9"/>
  <c r="F3" i="14" s="1"/>
  <c r="AX47" i="9"/>
  <c r="H47" i="14" s="1"/>
  <c r="AV23" i="9"/>
  <c r="F23" i="14" s="1"/>
  <c r="AV32" i="9"/>
  <c r="F32" i="14" s="1"/>
  <c r="AV19" i="9"/>
  <c r="F19" i="14" s="1"/>
  <c r="AR24" i="9"/>
  <c r="B24" i="14" s="1"/>
  <c r="AV52" i="9"/>
  <c r="F52" i="14" s="1"/>
  <c r="AS5" i="9"/>
  <c r="C5" i="14" s="1"/>
  <c r="AZ15" i="14"/>
  <c r="AQ15" i="14" s="1"/>
  <c r="AX15" i="9"/>
  <c r="H15" i="14" s="1"/>
  <c r="AW15" i="9"/>
  <c r="G15" i="14" s="1"/>
  <c r="AS15" i="9"/>
  <c r="C15" i="14" s="1"/>
  <c r="AT15" i="9"/>
  <c r="D15" i="14" s="1"/>
  <c r="AU15" i="9"/>
  <c r="E15" i="14" s="1"/>
  <c r="AZ34" i="14"/>
  <c r="AY34" i="14" s="1"/>
  <c r="AW34" i="9"/>
  <c r="G34" i="14" s="1"/>
  <c r="AS34" i="9"/>
  <c r="C34" i="14" s="1"/>
  <c r="AY34" i="9"/>
  <c r="I34" i="14" s="1"/>
  <c r="AU34" i="9"/>
  <c r="E34" i="14" s="1"/>
  <c r="AV34" i="9"/>
  <c r="F34" i="14" s="1"/>
  <c r="AR7" i="9"/>
  <c r="B7" i="14" s="1"/>
  <c r="Q570" i="20"/>
  <c r="P28" i="14"/>
  <c r="R570" i="20" s="1"/>
  <c r="N20" i="14"/>
  <c r="N562" i="20" s="1"/>
  <c r="M562" i="20"/>
  <c r="P18" i="14"/>
  <c r="R560" i="20" s="1"/>
  <c r="AZ40" i="14"/>
  <c r="AY40" i="9"/>
  <c r="I40" i="14" s="1"/>
  <c r="AT40" i="9"/>
  <c r="D40" i="14" s="1"/>
  <c r="AW40" i="9"/>
  <c r="G40" i="14" s="1"/>
  <c r="Q566" i="20"/>
  <c r="P24" i="14"/>
  <c r="R566" i="20" s="1"/>
  <c r="AZ6" i="14"/>
  <c r="AR6" i="14" s="1"/>
  <c r="AW6" i="9"/>
  <c r="G6" i="14" s="1"/>
  <c r="AY6" i="9"/>
  <c r="I6" i="14" s="1"/>
  <c r="AX6" i="9"/>
  <c r="H6" i="14" s="1"/>
  <c r="AT6" i="9"/>
  <c r="D6" i="14" s="1"/>
  <c r="AZ30" i="14"/>
  <c r="AV30" i="14" s="1"/>
  <c r="AX30" i="9"/>
  <c r="H30" i="14" s="1"/>
  <c r="AV30" i="9"/>
  <c r="F30" i="14" s="1"/>
  <c r="AY30" i="9"/>
  <c r="I30" i="14" s="1"/>
  <c r="AU30" i="9"/>
  <c r="E30" i="14" s="1"/>
  <c r="AS30" i="9"/>
  <c r="C30" i="14" s="1"/>
  <c r="AX3" i="9"/>
  <c r="H3" i="14" s="1"/>
  <c r="AR30" i="9"/>
  <c r="B30" i="14" s="1"/>
  <c r="AZ41" i="9"/>
  <c r="J41" i="14" s="1"/>
  <c r="AZ51" i="9"/>
  <c r="J51" i="14" s="1"/>
  <c r="AZ6" i="9"/>
  <c r="J6" i="14" s="1"/>
  <c r="AS37" i="9"/>
  <c r="C37" i="14" s="1"/>
  <c r="AB564" i="20"/>
  <c r="R22" i="14"/>
  <c r="AC564" i="20" s="1"/>
  <c r="AZ49" i="9"/>
  <c r="J49" i="14" s="1"/>
  <c r="AX14" i="9"/>
  <c r="H14" i="14" s="1"/>
  <c r="AZ57" i="14"/>
  <c r="AQ57" i="14" s="1"/>
  <c r="AX57" i="9"/>
  <c r="H57" i="14" s="1"/>
  <c r="AW57" i="9"/>
  <c r="G57" i="14" s="1"/>
  <c r="AU57" i="9"/>
  <c r="E57" i="14" s="1"/>
  <c r="AS57" i="9"/>
  <c r="C57" i="14" s="1"/>
  <c r="AY57" i="9"/>
  <c r="I57" i="14" s="1"/>
  <c r="AU21" i="9"/>
  <c r="E21" i="14" s="1"/>
  <c r="AR46" i="9"/>
  <c r="B46" i="14" s="1"/>
  <c r="AY15" i="9"/>
  <c r="I15" i="14" s="1"/>
  <c r="AV44" i="9"/>
  <c r="F44" i="14" s="1"/>
  <c r="Z566" i="20"/>
  <c r="Q24" i="14"/>
  <c r="AA566" i="20" s="1"/>
  <c r="AV25" i="9"/>
  <c r="F25" i="14" s="1"/>
  <c r="AT57" i="9"/>
  <c r="D57" i="14" s="1"/>
  <c r="AZ20" i="9"/>
  <c r="J20" i="14" s="1"/>
  <c r="Z601" i="20"/>
  <c r="Q59" i="14"/>
  <c r="AA601" i="20" s="1"/>
  <c r="AS54" i="9"/>
  <c r="C54" i="14" s="1"/>
  <c r="AW32" i="9"/>
  <c r="G32" i="14" s="1"/>
  <c r="AX5" i="9"/>
  <c r="H5" i="14" s="1"/>
  <c r="AZ31" i="14"/>
  <c r="AW31" i="14" s="1"/>
  <c r="AU31" i="9"/>
  <c r="E31" i="14" s="1"/>
  <c r="AS31" i="9"/>
  <c r="C31" i="14" s="1"/>
  <c r="AT31" i="9"/>
  <c r="D31" i="14" s="1"/>
  <c r="AY31" i="9"/>
  <c r="I31" i="14" s="1"/>
  <c r="AW31" i="9"/>
  <c r="G31" i="14" s="1"/>
  <c r="AV11" i="9"/>
  <c r="F11" i="14" s="1"/>
  <c r="AV45" i="9"/>
  <c r="F45" i="14" s="1"/>
  <c r="AV41" i="9"/>
  <c r="F41" i="14" s="1"/>
  <c r="AY25" i="9"/>
  <c r="I25" i="14" s="1"/>
  <c r="AZ14" i="9"/>
  <c r="J14" i="14" s="1"/>
  <c r="AS18" i="9"/>
  <c r="C18" i="14" s="1"/>
  <c r="AV51" i="9"/>
  <c r="F51" i="14" s="1"/>
  <c r="AY45" i="9"/>
  <c r="I45" i="14" s="1"/>
  <c r="R29" i="14" l="1"/>
  <c r="AC571" i="20" s="1"/>
  <c r="N12" i="14"/>
  <c r="N554" i="20" s="1"/>
  <c r="Q49" i="14"/>
  <c r="AA591" i="20" s="1"/>
  <c r="AH561" i="20"/>
  <c r="AU58" i="14"/>
  <c r="M600" i="20"/>
  <c r="O59" i="14"/>
  <c r="P601" i="20" s="1"/>
  <c r="AV27" i="14"/>
  <c r="Q599" i="20"/>
  <c r="Q573" i="20"/>
  <c r="Q39" i="14"/>
  <c r="AA581" i="20" s="1"/>
  <c r="N19" i="14"/>
  <c r="N561" i="20" s="1"/>
  <c r="Z552" i="20"/>
  <c r="L11" i="14"/>
  <c r="J553" i="20" s="1"/>
  <c r="AV5" i="14"/>
  <c r="AW9" i="14"/>
  <c r="Q5" i="14"/>
  <c r="AA547" i="20" s="1"/>
  <c r="AT40" i="14"/>
  <c r="Z598" i="20"/>
  <c r="AH587" i="20"/>
  <c r="N45" i="14"/>
  <c r="N587" i="20" s="1"/>
  <c r="R9" i="14"/>
  <c r="AC551" i="20" s="1"/>
  <c r="O582" i="20"/>
  <c r="T31" i="14"/>
  <c r="AI573" i="20" s="1"/>
  <c r="AY26" i="14"/>
  <c r="M58" i="14"/>
  <c r="L600" i="20" s="1"/>
  <c r="AQ13" i="14"/>
  <c r="O42" i="14"/>
  <c r="P584" i="20" s="1"/>
  <c r="L13" i="14"/>
  <c r="J555" i="20" s="1"/>
  <c r="O590" i="20"/>
  <c r="AY45" i="14"/>
  <c r="S48" i="14"/>
  <c r="T590" i="20" s="1"/>
  <c r="M19" i="14"/>
  <c r="L561" i="20" s="1"/>
  <c r="AH568" i="20"/>
  <c r="AU18" i="14"/>
  <c r="AY25" i="14"/>
  <c r="AY42" i="14"/>
  <c r="AH551" i="20"/>
  <c r="O45" i="14"/>
  <c r="P587" i="20" s="1"/>
  <c r="AW16" i="14"/>
  <c r="R58" i="14"/>
  <c r="AC600" i="20" s="1"/>
  <c r="L48" i="14"/>
  <c r="J590" i="20" s="1"/>
  <c r="AS54" i="14"/>
  <c r="AS23" i="14"/>
  <c r="R25" i="14"/>
  <c r="AC567" i="20" s="1"/>
  <c r="R42" i="14"/>
  <c r="AC584" i="20" s="1"/>
  <c r="L25" i="14"/>
  <c r="J567" i="20" s="1"/>
  <c r="Q585" i="20"/>
  <c r="O6" i="14"/>
  <c r="P548" i="20" s="1"/>
  <c r="AY44" i="14"/>
  <c r="AT55" i="14"/>
  <c r="T42" i="14"/>
  <c r="AI584" i="20" s="1"/>
  <c r="N54" i="14"/>
  <c r="N596" i="20" s="1"/>
  <c r="AY9" i="14"/>
  <c r="R48" i="14"/>
  <c r="AC590" i="20" s="1"/>
  <c r="T25" i="14"/>
  <c r="AI567" i="20" s="1"/>
  <c r="N23" i="14"/>
  <c r="N565" i="20" s="1"/>
  <c r="AT45" i="14"/>
  <c r="R35" i="14"/>
  <c r="AC577" i="20" s="1"/>
  <c r="AF14" i="40"/>
  <c r="AV19" i="14"/>
  <c r="AU43" i="14"/>
  <c r="Z561" i="20"/>
  <c r="U561" i="20" s="1"/>
  <c r="V561" i="20" s="1"/>
  <c r="AT42" i="14"/>
  <c r="AH586" i="20"/>
  <c r="N48" i="14"/>
  <c r="N590" i="20" s="1"/>
  <c r="P54" i="14"/>
  <c r="R596" i="20" s="1"/>
  <c r="AF48" i="14"/>
  <c r="AG48" i="14" s="1"/>
  <c r="AL48" i="14" s="1"/>
  <c r="E590" i="20" s="1"/>
  <c r="H590" i="20" s="1"/>
  <c r="R39" i="14"/>
  <c r="AC581" i="20" s="1"/>
  <c r="M25" i="14"/>
  <c r="L567" i="20" s="1"/>
  <c r="L14" i="14"/>
  <c r="J556" i="20" s="1"/>
  <c r="AQ22" i="14"/>
  <c r="AS19" i="14"/>
  <c r="AF57" i="14"/>
  <c r="AG57" i="14" s="1"/>
  <c r="AL57" i="14" s="1"/>
  <c r="AV59" i="14"/>
  <c r="AT48" i="14"/>
  <c r="AV45" i="14"/>
  <c r="P58" i="14"/>
  <c r="R600" i="20" s="1"/>
  <c r="T16" i="14"/>
  <c r="AI558" i="20" s="1"/>
  <c r="AB558" i="20"/>
  <c r="AS55" i="14"/>
  <c r="AF53" i="14"/>
  <c r="AG53" i="14" s="1"/>
  <c r="AL53" i="14" s="1"/>
  <c r="E595" i="20" s="1"/>
  <c r="H595" i="20" s="1"/>
  <c r="T23" i="14"/>
  <c r="AI565" i="20" s="1"/>
  <c r="T57" i="14"/>
  <c r="AI599" i="20" s="1"/>
  <c r="AI48" i="14"/>
  <c r="T54" i="14"/>
  <c r="AI596" i="20" s="1"/>
  <c r="AR59" i="14"/>
  <c r="S14" i="14"/>
  <c r="T556" i="20" s="1"/>
  <c r="Q548" i="20"/>
  <c r="Q27" i="14"/>
  <c r="AA569" i="20" s="1"/>
  <c r="L31" i="14"/>
  <c r="J573" i="20" s="1"/>
  <c r="AV49" i="14"/>
  <c r="AF18" i="14"/>
  <c r="AG18" i="14" s="1"/>
  <c r="AL18" i="14" s="1"/>
  <c r="AF13" i="14"/>
  <c r="AG13" i="14" s="1"/>
  <c r="AL13" i="14" s="1"/>
  <c r="E555" i="20" s="1"/>
  <c r="H555" i="20" s="1"/>
  <c r="AI25" i="14"/>
  <c r="AF25" i="14"/>
  <c r="AG25" i="14" s="1"/>
  <c r="AL25" i="14" s="1"/>
  <c r="O53" i="14"/>
  <c r="P595" i="20" s="1"/>
  <c r="O595" i="20"/>
  <c r="AU31" i="14"/>
  <c r="T56" i="14"/>
  <c r="AI598" i="20" s="1"/>
  <c r="Q590" i="20"/>
  <c r="AY35" i="14"/>
  <c r="AU16" i="14"/>
  <c r="T35" i="14"/>
  <c r="AI577" i="20" s="1"/>
  <c r="AW25" i="14"/>
  <c r="O55" i="14"/>
  <c r="P597" i="20" s="1"/>
  <c r="AQ25" i="14"/>
  <c r="AF26" i="14"/>
  <c r="AV56" i="14"/>
  <c r="AF23" i="14"/>
  <c r="AG23" i="14" s="1"/>
  <c r="AL23" i="14" s="1"/>
  <c r="AI8" i="14"/>
  <c r="AT44" i="14"/>
  <c r="T24" i="14"/>
  <c r="AI566" i="20" s="1"/>
  <c r="AF58" i="14"/>
  <c r="AG58" i="14" s="1"/>
  <c r="AL58" i="14" s="1"/>
  <c r="AX48" i="14"/>
  <c r="AU57" i="14"/>
  <c r="AY59" i="14"/>
  <c r="AT59" i="14"/>
  <c r="AV24" i="14"/>
  <c r="AQ11" i="14"/>
  <c r="AI47" i="14"/>
  <c r="N34" i="14"/>
  <c r="N576" i="20" s="1"/>
  <c r="AF15" i="14"/>
  <c r="AG15" i="14" s="1"/>
  <c r="AL15" i="14" s="1"/>
  <c r="AI13" i="14"/>
  <c r="AX26" i="14"/>
  <c r="AW48" i="14"/>
  <c r="AF31" i="14"/>
  <c r="AG31" i="14" s="1"/>
  <c r="AL31" i="14" s="1"/>
  <c r="AS13" i="14"/>
  <c r="AF14" i="14"/>
  <c r="AG14" i="14" s="1"/>
  <c r="AL14" i="14" s="1"/>
  <c r="AQ42" i="14"/>
  <c r="AQ48" i="14"/>
  <c r="AI14" i="14"/>
  <c r="AI26" i="14"/>
  <c r="AU9" i="14"/>
  <c r="AV10" i="14"/>
  <c r="AI11" i="14"/>
  <c r="AB556" i="20"/>
  <c r="AW14" i="14"/>
  <c r="R14" i="14"/>
  <c r="AC556" i="20" s="1"/>
  <c r="Q594" i="20"/>
  <c r="AU52" i="14"/>
  <c r="P52" i="14"/>
  <c r="R594" i="20" s="1"/>
  <c r="T18" i="14"/>
  <c r="AI560" i="20" s="1"/>
  <c r="AH560" i="20"/>
  <c r="AY18" i="14"/>
  <c r="AB566" i="20"/>
  <c r="R24" i="14"/>
  <c r="AC566" i="20" s="1"/>
  <c r="AW24" i="14"/>
  <c r="M595" i="20"/>
  <c r="AS53" i="14"/>
  <c r="N53" i="14"/>
  <c r="N595" i="20" s="1"/>
  <c r="Z550" i="20"/>
  <c r="Q8" i="14"/>
  <c r="AA550" i="20" s="1"/>
  <c r="AV8" i="14"/>
  <c r="M547" i="20"/>
  <c r="AS5" i="14"/>
  <c r="N5" i="14"/>
  <c r="N547" i="20" s="1"/>
  <c r="Z584" i="20"/>
  <c r="U584" i="20" s="1"/>
  <c r="Q42" i="14"/>
  <c r="AA584" i="20" s="1"/>
  <c r="AV42" i="14"/>
  <c r="AV58" i="14"/>
  <c r="Z600" i="20"/>
  <c r="Q58" i="14"/>
  <c r="AA600" i="20" s="1"/>
  <c r="K571" i="20"/>
  <c r="AR29" i="14"/>
  <c r="M29" i="14"/>
  <c r="L571" i="20" s="1"/>
  <c r="M591" i="20"/>
  <c r="AS49" i="14"/>
  <c r="N49" i="14"/>
  <c r="N591" i="20" s="1"/>
  <c r="M577" i="20"/>
  <c r="N35" i="14"/>
  <c r="N577" i="20" s="1"/>
  <c r="AS35" i="14"/>
  <c r="AB14" i="40"/>
  <c r="Q44" i="14"/>
  <c r="AV44" i="14"/>
  <c r="Z586" i="20"/>
  <c r="AS58" i="14"/>
  <c r="M592" i="20"/>
  <c r="N50" i="14"/>
  <c r="N592" i="20" s="1"/>
  <c r="AS50" i="14"/>
  <c r="I571" i="20"/>
  <c r="AF29" i="14"/>
  <c r="L29" i="14"/>
  <c r="J571" i="20" s="1"/>
  <c r="AI29" i="14"/>
  <c r="AQ29" i="14"/>
  <c r="I574" i="20"/>
  <c r="L32" i="14"/>
  <c r="J574" i="20" s="1"/>
  <c r="AI32" i="14"/>
  <c r="AF32" i="14"/>
  <c r="AQ32" i="14"/>
  <c r="S593" i="20"/>
  <c r="AX51" i="14"/>
  <c r="S51" i="14"/>
  <c r="T593" i="20" s="1"/>
  <c r="M563" i="20"/>
  <c r="N21" i="14"/>
  <c r="N563" i="20" s="1"/>
  <c r="AS21" i="14"/>
  <c r="AH572" i="20"/>
  <c r="AY30" i="14"/>
  <c r="T30" i="14"/>
  <c r="AI572" i="20" s="1"/>
  <c r="K575" i="20"/>
  <c r="M33" i="14"/>
  <c r="L575" i="20" s="1"/>
  <c r="AR33" i="14"/>
  <c r="AF4" i="14"/>
  <c r="I546" i="20"/>
  <c r="AQ4" i="14"/>
  <c r="AI4" i="14"/>
  <c r="L4" i="14"/>
  <c r="J546" i="20" s="1"/>
  <c r="S550" i="20"/>
  <c r="S8" i="14"/>
  <c r="T550" i="20" s="1"/>
  <c r="AX8" i="14"/>
  <c r="S597" i="20"/>
  <c r="S55" i="14"/>
  <c r="T597" i="20" s="1"/>
  <c r="AX55" i="14"/>
  <c r="AY5" i="14"/>
  <c r="AY54" i="14"/>
  <c r="AQ14" i="14"/>
  <c r="Z573" i="20"/>
  <c r="U573" i="20" s="1"/>
  <c r="AV31" i="14"/>
  <c r="Q31" i="14"/>
  <c r="AA573" i="20" s="1"/>
  <c r="AB582" i="20"/>
  <c r="AW40" i="14"/>
  <c r="R40" i="14"/>
  <c r="AC582" i="20" s="1"/>
  <c r="Q547" i="20"/>
  <c r="P5" i="14"/>
  <c r="R547" i="20" s="1"/>
  <c r="AU5" i="14"/>
  <c r="I554" i="20"/>
  <c r="AF12" i="14"/>
  <c r="AI12" i="14"/>
  <c r="AQ12" i="14"/>
  <c r="L12" i="14"/>
  <c r="J554" i="20" s="1"/>
  <c r="K580" i="20"/>
  <c r="AR38" i="14"/>
  <c r="M38" i="14"/>
  <c r="L580" i="20" s="1"/>
  <c r="AF9" i="14"/>
  <c r="I551" i="20"/>
  <c r="L9" i="14"/>
  <c r="J551" i="20" s="1"/>
  <c r="AI9" i="14"/>
  <c r="AQ9" i="14"/>
  <c r="AF33" i="14"/>
  <c r="AG33" i="14" s="1"/>
  <c r="AL33" i="14" s="1"/>
  <c r="I575" i="20"/>
  <c r="L33" i="14"/>
  <c r="J575" i="20" s="1"/>
  <c r="AI33" i="14"/>
  <c r="AQ33" i="14"/>
  <c r="K577" i="20"/>
  <c r="M35" i="14"/>
  <c r="L577" i="20" s="1"/>
  <c r="AR35" i="14"/>
  <c r="AB586" i="20"/>
  <c r="R44" i="14"/>
  <c r="AW44" i="14"/>
  <c r="AD14" i="40"/>
  <c r="S592" i="20"/>
  <c r="AX50" i="14"/>
  <c r="S50" i="14"/>
  <c r="T592" i="20" s="1"/>
  <c r="AI42" i="14"/>
  <c r="AF43" i="14"/>
  <c r="AG43" i="14" s="1"/>
  <c r="AL43" i="14" s="1"/>
  <c r="I585" i="20"/>
  <c r="AQ43" i="14"/>
  <c r="L43" i="14"/>
  <c r="J585" i="20" s="1"/>
  <c r="AI43" i="14"/>
  <c r="M593" i="20"/>
  <c r="N51" i="14"/>
  <c r="N593" i="20" s="1"/>
  <c r="AS51" i="14"/>
  <c r="S563" i="20"/>
  <c r="AX21" i="14"/>
  <c r="S21" i="14"/>
  <c r="T563" i="20" s="1"/>
  <c r="T40" i="14"/>
  <c r="AI582" i="20" s="1"/>
  <c r="AH582" i="20"/>
  <c r="AY40" i="14"/>
  <c r="M575" i="20"/>
  <c r="N33" i="14"/>
  <c r="N575" i="20" s="1"/>
  <c r="AS33" i="14"/>
  <c r="AR19" i="14"/>
  <c r="Z560" i="20"/>
  <c r="Q18" i="14"/>
  <c r="AA560" i="20" s="1"/>
  <c r="AV18" i="14"/>
  <c r="O550" i="20"/>
  <c r="AT8" i="14"/>
  <c r="O8" i="14"/>
  <c r="P550" i="20" s="1"/>
  <c r="K597" i="20"/>
  <c r="AR55" i="14"/>
  <c r="M55" i="14"/>
  <c r="L597" i="20" s="1"/>
  <c r="AB549" i="20"/>
  <c r="AW7" i="14"/>
  <c r="R7" i="14"/>
  <c r="AC549" i="20" s="1"/>
  <c r="AU6" i="14"/>
  <c r="AQ31" i="14"/>
  <c r="AI21" i="14"/>
  <c r="AW3" i="14"/>
  <c r="AB545" i="20"/>
  <c r="R3" i="14"/>
  <c r="AC545" i="20" s="1"/>
  <c r="M546" i="20"/>
  <c r="AS4" i="14"/>
  <c r="N4" i="14"/>
  <c r="N546" i="20" s="1"/>
  <c r="S547" i="20"/>
  <c r="S5" i="14"/>
  <c r="T547" i="20" s="1"/>
  <c r="AX5" i="14"/>
  <c r="M572" i="20"/>
  <c r="AS30" i="14"/>
  <c r="N30" i="14"/>
  <c r="N572" i="20" s="1"/>
  <c r="O546" i="20"/>
  <c r="O4" i="14"/>
  <c r="P546" i="20" s="1"/>
  <c r="AT4" i="14"/>
  <c r="AH550" i="20"/>
  <c r="T8" i="14"/>
  <c r="AI550" i="20" s="1"/>
  <c r="AY8" i="14"/>
  <c r="K554" i="20"/>
  <c r="AR12" i="14"/>
  <c r="M12" i="14"/>
  <c r="L554" i="20" s="1"/>
  <c r="AH571" i="20"/>
  <c r="T29" i="14"/>
  <c r="AI571" i="20" s="1"/>
  <c r="AY29" i="14"/>
  <c r="AB550" i="20"/>
  <c r="R8" i="14"/>
  <c r="AC550" i="20" s="1"/>
  <c r="AW8" i="14"/>
  <c r="S577" i="20"/>
  <c r="AX35" i="14"/>
  <c r="S35" i="14"/>
  <c r="T577" i="20" s="1"/>
  <c r="M586" i="20"/>
  <c r="N44" i="14"/>
  <c r="AS44" i="14"/>
  <c r="O14" i="40"/>
  <c r="AF40" i="14"/>
  <c r="AG40" i="14" s="1"/>
  <c r="AL40" i="14" s="1"/>
  <c r="I582" i="20"/>
  <c r="L40" i="14"/>
  <c r="J582" i="20" s="1"/>
  <c r="AQ40" i="14"/>
  <c r="AI40" i="14"/>
  <c r="O592" i="20"/>
  <c r="AT50" i="14"/>
  <c r="O50" i="14"/>
  <c r="P592" i="20" s="1"/>
  <c r="O593" i="20"/>
  <c r="AT51" i="14"/>
  <c r="O51" i="14"/>
  <c r="P593" i="20" s="1"/>
  <c r="AB563" i="20"/>
  <c r="R21" i="14"/>
  <c r="AC563" i="20" s="1"/>
  <c r="AW21" i="14"/>
  <c r="O560" i="20"/>
  <c r="O18" i="14"/>
  <c r="P560" i="20" s="1"/>
  <c r="AT18" i="14"/>
  <c r="AB597" i="20"/>
  <c r="R55" i="14"/>
  <c r="AC597" i="20" s="1"/>
  <c r="AW55" i="14"/>
  <c r="AI31" i="14"/>
  <c r="S594" i="20"/>
  <c r="S52" i="14"/>
  <c r="T594" i="20" s="1"/>
  <c r="AX52" i="14"/>
  <c r="AB546" i="20"/>
  <c r="R4" i="14"/>
  <c r="AC546" i="20" s="1"/>
  <c r="AW4" i="14"/>
  <c r="I577" i="20"/>
  <c r="AF35" i="14"/>
  <c r="AG35" i="14" s="1"/>
  <c r="AL35" i="14" s="1"/>
  <c r="L35" i="14"/>
  <c r="J577" i="20" s="1"/>
  <c r="AI35" i="14"/>
  <c r="AQ35" i="14"/>
  <c r="S554" i="20"/>
  <c r="AX12" i="14"/>
  <c r="S12" i="14"/>
  <c r="T554" i="20" s="1"/>
  <c r="Q581" i="20"/>
  <c r="P39" i="14"/>
  <c r="R581" i="20" s="1"/>
  <c r="AU39" i="14"/>
  <c r="Q577" i="20"/>
  <c r="AU35" i="14"/>
  <c r="P35" i="14"/>
  <c r="R577" i="20" s="1"/>
  <c r="O558" i="20"/>
  <c r="AT16" i="14"/>
  <c r="O16" i="14"/>
  <c r="P558" i="20" s="1"/>
  <c r="S44" i="14"/>
  <c r="S586" i="20"/>
  <c r="AX44" i="14"/>
  <c r="U14" i="40"/>
  <c r="Z592" i="20"/>
  <c r="AV50" i="14"/>
  <c r="Q50" i="14"/>
  <c r="AA592" i="20" s="1"/>
  <c r="AF42" i="14"/>
  <c r="R14" i="40"/>
  <c r="P586" i="20"/>
  <c r="I569" i="20"/>
  <c r="AF27" i="14"/>
  <c r="AG27" i="14" s="1"/>
  <c r="AL27" i="14" s="1"/>
  <c r="L27" i="14"/>
  <c r="J569" i="20" s="1"/>
  <c r="AQ27" i="14"/>
  <c r="AI27" i="14"/>
  <c r="K593" i="20"/>
  <c r="M51" i="14"/>
  <c r="L593" i="20" s="1"/>
  <c r="AR51" i="14"/>
  <c r="Z563" i="20"/>
  <c r="Q21" i="14"/>
  <c r="AA563" i="20" s="1"/>
  <c r="AV21" i="14"/>
  <c r="Q591" i="20"/>
  <c r="AU49" i="14"/>
  <c r="P49" i="14"/>
  <c r="R591" i="20" s="1"/>
  <c r="I597" i="20"/>
  <c r="AF55" i="14"/>
  <c r="AG55" i="14" s="1"/>
  <c r="AL55" i="14" s="1"/>
  <c r="AI55" i="14"/>
  <c r="AQ55" i="14"/>
  <c r="L55" i="14"/>
  <c r="J597" i="20" s="1"/>
  <c r="S560" i="20"/>
  <c r="S18" i="14"/>
  <c r="T560" i="20" s="1"/>
  <c r="AX18" i="14"/>
  <c r="AT3" i="14"/>
  <c r="O545" i="20"/>
  <c r="O3" i="14"/>
  <c r="P545" i="20" s="1"/>
  <c r="AF50" i="14"/>
  <c r="AG50" i="14" s="1"/>
  <c r="AL50" i="14" s="1"/>
  <c r="I592" i="20"/>
  <c r="AQ50" i="14"/>
  <c r="AI50" i="14"/>
  <c r="L50" i="14"/>
  <c r="J592" i="20" s="1"/>
  <c r="AQ58" i="14"/>
  <c r="AI23" i="14"/>
  <c r="AF21" i="14"/>
  <c r="AQ26" i="14"/>
  <c r="I566" i="20"/>
  <c r="AF24" i="14"/>
  <c r="AQ24" i="14"/>
  <c r="L24" i="14"/>
  <c r="J566" i="20" s="1"/>
  <c r="AI24" i="14"/>
  <c r="S572" i="20"/>
  <c r="AX30" i="14"/>
  <c r="S30" i="14"/>
  <c r="T572" i="20" s="1"/>
  <c r="K573" i="20"/>
  <c r="M31" i="14"/>
  <c r="L573" i="20" s="1"/>
  <c r="AR31" i="14"/>
  <c r="AU23" i="14"/>
  <c r="P23" i="14"/>
  <c r="R565" i="20" s="1"/>
  <c r="Q565" i="20"/>
  <c r="AB595" i="20"/>
  <c r="AW53" i="14"/>
  <c r="R53" i="14"/>
  <c r="AC595" i="20" s="1"/>
  <c r="Q588" i="20"/>
  <c r="P46" i="14"/>
  <c r="R588" i="20" s="1"/>
  <c r="AU46" i="14"/>
  <c r="Q552" i="20"/>
  <c r="P10" i="14"/>
  <c r="R552" i="20" s="1"/>
  <c r="AU10" i="14"/>
  <c r="K549" i="20"/>
  <c r="AR7" i="14"/>
  <c r="M7" i="14"/>
  <c r="L549" i="20" s="1"/>
  <c r="M551" i="20"/>
  <c r="N9" i="14"/>
  <c r="N551" i="20" s="1"/>
  <c r="AS9" i="14"/>
  <c r="Z594" i="20"/>
  <c r="Q52" i="14"/>
  <c r="AA594" i="20" s="1"/>
  <c r="AV52" i="14"/>
  <c r="S546" i="20"/>
  <c r="AX4" i="14"/>
  <c r="S4" i="14"/>
  <c r="T546" i="20" s="1"/>
  <c r="O574" i="20"/>
  <c r="AT32" i="14"/>
  <c r="O32" i="14"/>
  <c r="P574" i="20" s="1"/>
  <c r="AB554" i="20"/>
  <c r="AW12" i="14"/>
  <c r="R12" i="14"/>
  <c r="AC554" i="20" s="1"/>
  <c r="O581" i="20"/>
  <c r="O39" i="14"/>
  <c r="P581" i="20" s="1"/>
  <c r="AT39" i="14"/>
  <c r="AR58" i="14"/>
  <c r="Z577" i="20"/>
  <c r="U577" i="20" s="1"/>
  <c r="Q35" i="14"/>
  <c r="AA577" i="20" s="1"/>
  <c r="AV35" i="14"/>
  <c r="S558" i="20"/>
  <c r="S16" i="14"/>
  <c r="T558" i="20" s="1"/>
  <c r="AX16" i="14"/>
  <c r="M559" i="20"/>
  <c r="N17" i="14"/>
  <c r="N559" i="20" s="1"/>
  <c r="AS17" i="14"/>
  <c r="AF39" i="14"/>
  <c r="AG39" i="14" s="1"/>
  <c r="AL39" i="14" s="1"/>
  <c r="I581" i="20"/>
  <c r="AQ39" i="14"/>
  <c r="AI39" i="14"/>
  <c r="L39" i="14"/>
  <c r="J581" i="20" s="1"/>
  <c r="AB591" i="20"/>
  <c r="R49" i="14"/>
  <c r="AC591" i="20" s="1"/>
  <c r="AW49" i="14"/>
  <c r="AS48" i="14"/>
  <c r="AB560" i="20"/>
  <c r="AW18" i="14"/>
  <c r="R18" i="14"/>
  <c r="AC560" i="20" s="1"/>
  <c r="I583" i="20"/>
  <c r="AF41" i="14"/>
  <c r="AQ41" i="14"/>
  <c r="AI41" i="14"/>
  <c r="L41" i="14"/>
  <c r="J583" i="20" s="1"/>
  <c r="AY16" i="14"/>
  <c r="S545" i="20"/>
  <c r="S3" i="14"/>
  <c r="T545" i="20" s="1"/>
  <c r="AX3" i="14"/>
  <c r="AU48" i="14"/>
  <c r="AI58" i="14"/>
  <c r="I552" i="20"/>
  <c r="AF10" i="14"/>
  <c r="AG10" i="14" s="1"/>
  <c r="AL10" i="14" s="1"/>
  <c r="AQ10" i="14"/>
  <c r="AI10" i="14"/>
  <c r="L10" i="14"/>
  <c r="J552" i="20" s="1"/>
  <c r="I549" i="20"/>
  <c r="AF7" i="14"/>
  <c r="AQ7" i="14"/>
  <c r="L7" i="14"/>
  <c r="J549" i="20" s="1"/>
  <c r="AI7" i="14"/>
  <c r="M573" i="20"/>
  <c r="N31" i="14"/>
  <c r="N573" i="20" s="1"/>
  <c r="AS31" i="14"/>
  <c r="P32" i="14"/>
  <c r="R574" i="20" s="1"/>
  <c r="AU32" i="14"/>
  <c r="Q574" i="20"/>
  <c r="O576" i="20"/>
  <c r="AT34" i="14"/>
  <c r="O34" i="14"/>
  <c r="P576" i="20" s="1"/>
  <c r="AF46" i="14"/>
  <c r="I588" i="20"/>
  <c r="AI46" i="14"/>
  <c r="L46" i="14"/>
  <c r="J588" i="20" s="1"/>
  <c r="AQ46" i="14"/>
  <c r="Z582" i="20"/>
  <c r="Q40" i="14"/>
  <c r="AA582" i="20" s="1"/>
  <c r="AV40" i="14"/>
  <c r="S576" i="20"/>
  <c r="S34" i="14"/>
  <c r="T576" i="20" s="1"/>
  <c r="AX34" i="14"/>
  <c r="AB589" i="20"/>
  <c r="R47" i="14"/>
  <c r="AC589" i="20" s="1"/>
  <c r="AW47" i="14"/>
  <c r="Z579" i="20"/>
  <c r="Q37" i="14"/>
  <c r="AA579" i="20" s="1"/>
  <c r="AV37" i="14"/>
  <c r="K570" i="20"/>
  <c r="M28" i="14"/>
  <c r="L570" i="20" s="1"/>
  <c r="AR28" i="14"/>
  <c r="R10" i="14"/>
  <c r="AC552" i="20" s="1"/>
  <c r="AW10" i="14"/>
  <c r="AB552" i="20"/>
  <c r="AX10" i="14"/>
  <c r="S10" i="14"/>
  <c r="T552" i="20" s="1"/>
  <c r="S552" i="20"/>
  <c r="O578" i="20"/>
  <c r="O36" i="14"/>
  <c r="P578" i="20" s="1"/>
  <c r="AT36" i="14"/>
  <c r="O553" i="20"/>
  <c r="AT11" i="14"/>
  <c r="O11" i="14"/>
  <c r="P553" i="20" s="1"/>
  <c r="S549" i="20"/>
  <c r="S7" i="14"/>
  <c r="T549" i="20" s="1"/>
  <c r="AX7" i="14"/>
  <c r="P17" i="14"/>
  <c r="R559" i="20" s="1"/>
  <c r="AU17" i="14"/>
  <c r="Q559" i="20"/>
  <c r="AB594" i="20"/>
  <c r="R52" i="14"/>
  <c r="AC594" i="20" s="1"/>
  <c r="AW52" i="14"/>
  <c r="Z568" i="20"/>
  <c r="AV26" i="14"/>
  <c r="Q26" i="14"/>
  <c r="AA568" i="20" s="1"/>
  <c r="K546" i="20"/>
  <c r="M4" i="14"/>
  <c r="L546" i="20" s="1"/>
  <c r="AR4" i="14"/>
  <c r="AF45" i="14"/>
  <c r="I587" i="20"/>
  <c r="AQ45" i="14"/>
  <c r="AI45" i="14"/>
  <c r="L45" i="14"/>
  <c r="J587" i="20" s="1"/>
  <c r="Q554" i="20"/>
  <c r="P12" i="14"/>
  <c r="R554" i="20" s="1"/>
  <c r="AU12" i="14"/>
  <c r="S581" i="20"/>
  <c r="S39" i="14"/>
  <c r="T581" i="20" s="1"/>
  <c r="AX39" i="14"/>
  <c r="Z558" i="20"/>
  <c r="AV16" i="14"/>
  <c r="Q16" i="14"/>
  <c r="AA558" i="20" s="1"/>
  <c r="AF20" i="14"/>
  <c r="I562" i="20"/>
  <c r="AI20" i="14"/>
  <c r="AQ20" i="14"/>
  <c r="L20" i="14"/>
  <c r="J562" i="20" s="1"/>
  <c r="Z559" i="20"/>
  <c r="AV17" i="14"/>
  <c r="Q17" i="14"/>
  <c r="AA559" i="20" s="1"/>
  <c r="O562" i="20"/>
  <c r="AT20" i="14"/>
  <c r="O20" i="14"/>
  <c r="P562" i="20" s="1"/>
  <c r="K583" i="20"/>
  <c r="M41" i="14"/>
  <c r="L583" i="20" s="1"/>
  <c r="AR41" i="14"/>
  <c r="I591" i="20"/>
  <c r="AF49" i="14"/>
  <c r="AG49" i="14" s="1"/>
  <c r="AL49" i="14" s="1"/>
  <c r="AQ49" i="14"/>
  <c r="L49" i="14"/>
  <c r="J591" i="20" s="1"/>
  <c r="AI49" i="14"/>
  <c r="Q550" i="20"/>
  <c r="AU8" i="14"/>
  <c r="P8" i="14"/>
  <c r="R550" i="20" s="1"/>
  <c r="O591" i="20"/>
  <c r="O49" i="14"/>
  <c r="P591" i="20" s="1"/>
  <c r="AT49" i="14"/>
  <c r="M560" i="20"/>
  <c r="AS18" i="14"/>
  <c r="N18" i="14"/>
  <c r="N560" i="20" s="1"/>
  <c r="Q592" i="20"/>
  <c r="AU50" i="14"/>
  <c r="P50" i="14"/>
  <c r="R592" i="20" s="1"/>
  <c r="S578" i="20"/>
  <c r="AX36" i="14"/>
  <c r="S36" i="14"/>
  <c r="T578" i="20" s="1"/>
  <c r="AV3" i="14"/>
  <c r="Z545" i="20"/>
  <c r="Q3" i="14"/>
  <c r="AA545" i="20" s="1"/>
  <c r="AQ23" i="14"/>
  <c r="O573" i="20"/>
  <c r="O31" i="14"/>
  <c r="P573" i="20" s="1"/>
  <c r="AT31" i="14"/>
  <c r="AB572" i="20"/>
  <c r="AW30" i="14"/>
  <c r="R30" i="14"/>
  <c r="AC572" i="20" s="1"/>
  <c r="O563" i="20"/>
  <c r="O21" i="14"/>
  <c r="P563" i="20" s="1"/>
  <c r="AT21" i="14"/>
  <c r="M582" i="20"/>
  <c r="N40" i="14"/>
  <c r="N582" i="20" s="1"/>
  <c r="AS40" i="14"/>
  <c r="K576" i="20"/>
  <c r="AR34" i="14"/>
  <c r="M34" i="14"/>
  <c r="L576" i="20" s="1"/>
  <c r="AU3" i="14"/>
  <c r="Q545" i="20"/>
  <c r="P3" i="14"/>
  <c r="R545" i="20" s="1"/>
  <c r="M598" i="20"/>
  <c r="AS56" i="14"/>
  <c r="N56" i="14"/>
  <c r="N598" i="20" s="1"/>
  <c r="AU53" i="14"/>
  <c r="P53" i="14"/>
  <c r="R595" i="20" s="1"/>
  <c r="Q595" i="20"/>
  <c r="M552" i="20"/>
  <c r="AS10" i="14"/>
  <c r="N10" i="14"/>
  <c r="N552" i="20" s="1"/>
  <c r="M578" i="20"/>
  <c r="AS36" i="14"/>
  <c r="N36" i="14"/>
  <c r="N578" i="20" s="1"/>
  <c r="AX11" i="14"/>
  <c r="S553" i="20"/>
  <c r="S11" i="14"/>
  <c r="T553" i="20" s="1"/>
  <c r="O549" i="20"/>
  <c r="AT7" i="14"/>
  <c r="O7" i="14"/>
  <c r="P549" i="20" s="1"/>
  <c r="AF19" i="14"/>
  <c r="AG19" i="14" s="1"/>
  <c r="AL19" i="14" s="1"/>
  <c r="I561" i="20"/>
  <c r="L19" i="14"/>
  <c r="J561" i="20" s="1"/>
  <c r="AI19" i="14"/>
  <c r="AQ19" i="14"/>
  <c r="M594" i="20"/>
  <c r="N52" i="14"/>
  <c r="N594" i="20" s="1"/>
  <c r="AS52" i="14"/>
  <c r="O569" i="20"/>
  <c r="AT27" i="14"/>
  <c r="O27" i="14"/>
  <c r="P569" i="20" s="1"/>
  <c r="O561" i="20"/>
  <c r="O19" i="14"/>
  <c r="P561" i="20" s="1"/>
  <c r="AT19" i="14"/>
  <c r="O554" i="20"/>
  <c r="AT12" i="14"/>
  <c r="O12" i="14"/>
  <c r="P554" i="20" s="1"/>
  <c r="M581" i="20"/>
  <c r="AS39" i="14"/>
  <c r="N39" i="14"/>
  <c r="N581" i="20" s="1"/>
  <c r="R51" i="14"/>
  <c r="AC593" i="20" s="1"/>
  <c r="AW51" i="14"/>
  <c r="AB593" i="20"/>
  <c r="K558" i="20"/>
  <c r="M16" i="14"/>
  <c r="L558" i="20" s="1"/>
  <c r="AR16" i="14"/>
  <c r="Q546" i="20"/>
  <c r="AU4" i="14"/>
  <c r="P4" i="14"/>
  <c r="R546" i="20" s="1"/>
  <c r="AT6" i="14"/>
  <c r="S559" i="20"/>
  <c r="S17" i="14"/>
  <c r="T559" i="20" s="1"/>
  <c r="AX17" i="14"/>
  <c r="Q562" i="20"/>
  <c r="P20" i="14"/>
  <c r="R562" i="20" s="1"/>
  <c r="AU20" i="14"/>
  <c r="AW19" i="14"/>
  <c r="AW35" i="14"/>
  <c r="S591" i="20"/>
  <c r="S49" i="14"/>
  <c r="T591" i="20" s="1"/>
  <c r="AX49" i="14"/>
  <c r="O570" i="20"/>
  <c r="AT28" i="14"/>
  <c r="O28" i="14"/>
  <c r="P570" i="20" s="1"/>
  <c r="AQ3" i="14"/>
  <c r="AF3" i="14"/>
  <c r="I545" i="20"/>
  <c r="AI3" i="14"/>
  <c r="L3" i="14"/>
  <c r="J545" i="20" s="1"/>
  <c r="Z578" i="20"/>
  <c r="Q36" i="14"/>
  <c r="AA578" i="20" s="1"/>
  <c r="AV36" i="14"/>
  <c r="AS3" i="14"/>
  <c r="M545" i="20"/>
  <c r="N3" i="14"/>
  <c r="N545" i="20" s="1"/>
  <c r="Q563" i="20"/>
  <c r="P21" i="14"/>
  <c r="R563" i="20" s="1"/>
  <c r="AU21" i="14"/>
  <c r="AS29" i="14"/>
  <c r="Z576" i="20"/>
  <c r="Q34" i="14"/>
  <c r="AA576" i="20" s="1"/>
  <c r="AV34" i="14"/>
  <c r="AF38" i="14"/>
  <c r="I580" i="20"/>
  <c r="AI38" i="14"/>
  <c r="L38" i="14"/>
  <c r="J580" i="20" s="1"/>
  <c r="AQ38" i="14"/>
  <c r="K564" i="20"/>
  <c r="AR22" i="14"/>
  <c r="M22" i="14"/>
  <c r="L564" i="20" s="1"/>
  <c r="O594" i="20"/>
  <c r="O52" i="14"/>
  <c r="P594" i="20" s="1"/>
  <c r="AT52" i="14"/>
  <c r="K569" i="20"/>
  <c r="M27" i="14"/>
  <c r="L569" i="20" s="1"/>
  <c r="AR27" i="14"/>
  <c r="AX19" i="14"/>
  <c r="S561" i="20"/>
  <c r="S19" i="14"/>
  <c r="T561" i="20" s="1"/>
  <c r="K587" i="20"/>
  <c r="AR45" i="14"/>
  <c r="M45" i="14"/>
  <c r="L587" i="20" s="1"/>
  <c r="M558" i="20"/>
  <c r="N16" i="14"/>
  <c r="N558" i="20" s="1"/>
  <c r="AS16" i="14"/>
  <c r="M574" i="20"/>
  <c r="N32" i="14"/>
  <c r="N574" i="20" s="1"/>
  <c r="AS32" i="14"/>
  <c r="AY19" i="14"/>
  <c r="AB559" i="20"/>
  <c r="AW17" i="14"/>
  <c r="R17" i="14"/>
  <c r="AC559" i="20" s="1"/>
  <c r="AB562" i="20"/>
  <c r="R20" i="14"/>
  <c r="AC562" i="20" s="1"/>
  <c r="AW20" i="14"/>
  <c r="AH581" i="20"/>
  <c r="AY39" i="14"/>
  <c r="T39" i="14"/>
  <c r="AI581" i="20" s="1"/>
  <c r="O579" i="20"/>
  <c r="AT37" i="14"/>
  <c r="O37" i="14"/>
  <c r="P579" i="20" s="1"/>
  <c r="AB570" i="20"/>
  <c r="R28" i="14"/>
  <c r="AC570" i="20" s="1"/>
  <c r="AW28" i="14"/>
  <c r="M583" i="20"/>
  <c r="AS41" i="14"/>
  <c r="N41" i="14"/>
  <c r="N583" i="20" s="1"/>
  <c r="K578" i="20"/>
  <c r="M36" i="14"/>
  <c r="L578" i="20" s="1"/>
  <c r="AR36" i="14"/>
  <c r="AH549" i="20"/>
  <c r="T7" i="14"/>
  <c r="AI549" i="20" s="1"/>
  <c r="AY7" i="14"/>
  <c r="Z554" i="20"/>
  <c r="AV12" i="14"/>
  <c r="Q12" i="14"/>
  <c r="AA554" i="20" s="1"/>
  <c r="S557" i="20"/>
  <c r="AX15" i="14"/>
  <c r="S15" i="14"/>
  <c r="T557" i="20" s="1"/>
  <c r="AH564" i="20"/>
  <c r="AY22" i="14"/>
  <c r="T22" i="14"/>
  <c r="AI564" i="20" s="1"/>
  <c r="O565" i="20"/>
  <c r="O23" i="14"/>
  <c r="P565" i="20" s="1"/>
  <c r="AT23" i="14"/>
  <c r="AB553" i="20"/>
  <c r="AW11" i="14"/>
  <c r="R11" i="14"/>
  <c r="AC553" i="20" s="1"/>
  <c r="S22" i="14"/>
  <c r="T564" i="20" s="1"/>
  <c r="AX22" i="14"/>
  <c r="S564" i="20"/>
  <c r="K594" i="20"/>
  <c r="AR52" i="14"/>
  <c r="M52" i="14"/>
  <c r="L594" i="20" s="1"/>
  <c r="S569" i="20"/>
  <c r="S27" i="14"/>
  <c r="T569" i="20" s="1"/>
  <c r="AX27" i="14"/>
  <c r="L44" i="14"/>
  <c r="AF44" i="14"/>
  <c r="AG44" i="14" s="1"/>
  <c r="AL44" i="14" s="1"/>
  <c r="I586" i="20"/>
  <c r="K14" i="40"/>
  <c r="AQ44" i="14"/>
  <c r="AI44" i="14"/>
  <c r="AW58" i="14"/>
  <c r="AB587" i="20"/>
  <c r="R45" i="14"/>
  <c r="AC587" i="20" s="1"/>
  <c r="AW45" i="14"/>
  <c r="Q580" i="20"/>
  <c r="P38" i="14"/>
  <c r="R580" i="20" s="1"/>
  <c r="AU38" i="14"/>
  <c r="K559" i="20"/>
  <c r="AR17" i="14"/>
  <c r="M17" i="14"/>
  <c r="L559" i="20" s="1"/>
  <c r="S562" i="20"/>
  <c r="AX20" i="14"/>
  <c r="S20" i="14"/>
  <c r="T562" i="20" s="1"/>
  <c r="Z549" i="20"/>
  <c r="Q7" i="14"/>
  <c r="AA549" i="20" s="1"/>
  <c r="AV7" i="14"/>
  <c r="I576" i="20"/>
  <c r="AF34" i="14"/>
  <c r="AG34" i="14" s="1"/>
  <c r="AL34" i="14" s="1"/>
  <c r="AI34" i="14"/>
  <c r="AQ34" i="14"/>
  <c r="L34" i="14"/>
  <c r="J576" i="20" s="1"/>
  <c r="AH595" i="20"/>
  <c r="AY53" i="14"/>
  <c r="T53" i="14"/>
  <c r="AI595" i="20" s="1"/>
  <c r="M579" i="20"/>
  <c r="N37" i="14"/>
  <c r="N579" i="20" s="1"/>
  <c r="AS37" i="14"/>
  <c r="M570" i="20"/>
  <c r="AS28" i="14"/>
  <c r="N28" i="14"/>
  <c r="N570" i="20" s="1"/>
  <c r="AB583" i="20"/>
  <c r="AW41" i="14"/>
  <c r="R41" i="14"/>
  <c r="AC583" i="20" s="1"/>
  <c r="R36" i="14"/>
  <c r="AC578" i="20" s="1"/>
  <c r="AB578" i="20"/>
  <c r="AW36" i="14"/>
  <c r="AY23" i="14"/>
  <c r="AS34" i="14"/>
  <c r="AT25" i="14"/>
  <c r="AR40" i="14"/>
  <c r="Q553" i="20"/>
  <c r="P11" i="14"/>
  <c r="R553" i="20" s="1"/>
  <c r="AU11" i="14"/>
  <c r="K572" i="20"/>
  <c r="M30" i="14"/>
  <c r="L572" i="20" s="1"/>
  <c r="AR30" i="14"/>
  <c r="S573" i="20"/>
  <c r="S31" i="14"/>
  <c r="T573" i="20" s="1"/>
  <c r="AX31" i="14"/>
  <c r="AB565" i="20"/>
  <c r="R23" i="14"/>
  <c r="AC565" i="20" s="1"/>
  <c r="AW23" i="14"/>
  <c r="AF56" i="14"/>
  <c r="I598" i="20"/>
  <c r="AQ56" i="14"/>
  <c r="L56" i="14"/>
  <c r="J598" i="20" s="1"/>
  <c r="AI56" i="14"/>
  <c r="K552" i="20"/>
  <c r="AR10" i="14"/>
  <c r="M10" i="14"/>
  <c r="L552" i="20" s="1"/>
  <c r="O596" i="20"/>
  <c r="O54" i="14"/>
  <c r="P596" i="20" s="1"/>
  <c r="AT54" i="14"/>
  <c r="S598" i="20"/>
  <c r="AX56" i="14"/>
  <c r="S56" i="14"/>
  <c r="T598" i="20" s="1"/>
  <c r="AB585" i="20"/>
  <c r="R43" i="14"/>
  <c r="AC585" i="20" s="1"/>
  <c r="AW43" i="14"/>
  <c r="AR3" i="14"/>
  <c r="K545" i="20"/>
  <c r="M3" i="14"/>
  <c r="L545" i="20" s="1"/>
  <c r="K565" i="20"/>
  <c r="AR23" i="14"/>
  <c r="M23" i="14"/>
  <c r="L565" i="20" s="1"/>
  <c r="Q564" i="20"/>
  <c r="AU22" i="14"/>
  <c r="P22" i="14"/>
  <c r="R564" i="20" s="1"/>
  <c r="AI22" i="14"/>
  <c r="O555" i="20"/>
  <c r="AT13" i="14"/>
  <c r="O13" i="14"/>
  <c r="P555" i="20" s="1"/>
  <c r="Z588" i="20"/>
  <c r="Q46" i="14"/>
  <c r="AA588" i="20" s="1"/>
  <c r="AV46" i="14"/>
  <c r="AH574" i="20"/>
  <c r="AY32" i="14"/>
  <c r="T32" i="14"/>
  <c r="AI574" i="20" s="1"/>
  <c r="M580" i="20"/>
  <c r="N38" i="14"/>
  <c r="N580" i="20" s="1"/>
  <c r="AS38" i="14"/>
  <c r="O559" i="20"/>
  <c r="AT17" i="14"/>
  <c r="O17" i="14"/>
  <c r="P559" i="20" s="1"/>
  <c r="AR20" i="14"/>
  <c r="K562" i="20"/>
  <c r="M20" i="14"/>
  <c r="L562" i="20" s="1"/>
  <c r="K574" i="20"/>
  <c r="M32" i="14"/>
  <c r="L574" i="20" s="1"/>
  <c r="AR32" i="14"/>
  <c r="O589" i="20"/>
  <c r="AT47" i="14"/>
  <c r="O47" i="14"/>
  <c r="P589" i="20" s="1"/>
  <c r="AW39" i="14"/>
  <c r="AY27" i="14"/>
  <c r="T27" i="14"/>
  <c r="AI569" i="20" s="1"/>
  <c r="AH569" i="20"/>
  <c r="S579" i="20"/>
  <c r="S37" i="14"/>
  <c r="T579" i="20" s="1"/>
  <c r="AX37" i="14"/>
  <c r="Z570" i="20"/>
  <c r="Q28" i="14"/>
  <c r="AA570" i="20" s="1"/>
  <c r="AV28" i="14"/>
  <c r="AI586" i="20"/>
  <c r="AG14" i="40"/>
  <c r="O583" i="20"/>
  <c r="O41" i="14"/>
  <c r="P583" i="20" s="1"/>
  <c r="AT41" i="14"/>
  <c r="AY31" i="14"/>
  <c r="AI15" i="14"/>
  <c r="AS27" i="14"/>
  <c r="AB547" i="20"/>
  <c r="AW5" i="14"/>
  <c r="R5" i="14"/>
  <c r="AC547" i="20" s="1"/>
  <c r="I578" i="20"/>
  <c r="AF36" i="14"/>
  <c r="AQ36" i="14"/>
  <c r="AI36" i="14"/>
  <c r="L36" i="14"/>
  <c r="J578" i="20" s="1"/>
  <c r="M588" i="20"/>
  <c r="N46" i="14"/>
  <c r="N588" i="20" s="1"/>
  <c r="AS46" i="14"/>
  <c r="AB596" i="20"/>
  <c r="AW54" i="14"/>
  <c r="R54" i="14"/>
  <c r="AC596" i="20" s="1"/>
  <c r="AB598" i="20"/>
  <c r="AW56" i="14"/>
  <c r="R56" i="14"/>
  <c r="AC598" i="20" s="1"/>
  <c r="AF11" i="14"/>
  <c r="AH545" i="20"/>
  <c r="AY3" i="14"/>
  <c r="T3" i="14"/>
  <c r="AI545" i="20" s="1"/>
  <c r="M585" i="20"/>
  <c r="AS43" i="14"/>
  <c r="N43" i="14"/>
  <c r="N585" i="20" s="1"/>
  <c r="Z565" i="20"/>
  <c r="AV23" i="14"/>
  <c r="Q23" i="14"/>
  <c r="AA565" i="20" s="1"/>
  <c r="Q589" i="20"/>
  <c r="P47" i="14"/>
  <c r="R589" i="20" s="1"/>
  <c r="AU47" i="14"/>
  <c r="AV39" i="14"/>
  <c r="M564" i="20"/>
  <c r="N22" i="14"/>
  <c r="N564" i="20" s="1"/>
  <c r="AS22" i="14"/>
  <c r="AH580" i="20"/>
  <c r="T38" i="14"/>
  <c r="AI580" i="20" s="1"/>
  <c r="AY38" i="14"/>
  <c r="Q579" i="20"/>
  <c r="P37" i="14"/>
  <c r="R579" i="20" s="1"/>
  <c r="AU37" i="14"/>
  <c r="K555" i="20"/>
  <c r="M13" i="14"/>
  <c r="L555" i="20" s="1"/>
  <c r="AR13" i="14"/>
  <c r="K588" i="20"/>
  <c r="M46" i="14"/>
  <c r="L588" i="20" s="1"/>
  <c r="AR46" i="14"/>
  <c r="S584" i="20"/>
  <c r="S42" i="14"/>
  <c r="T584" i="20" s="1"/>
  <c r="AX42" i="14"/>
  <c r="O551" i="20"/>
  <c r="AT9" i="14"/>
  <c r="O9" i="14"/>
  <c r="P551" i="20" s="1"/>
  <c r="S580" i="20"/>
  <c r="AX38" i="14"/>
  <c r="S38" i="14"/>
  <c r="T580" i="20" s="1"/>
  <c r="Z562" i="20"/>
  <c r="AV20" i="14"/>
  <c r="Q20" i="14"/>
  <c r="AA562" i="20" s="1"/>
  <c r="AB574" i="20"/>
  <c r="R32" i="14"/>
  <c r="AC574" i="20" s="1"/>
  <c r="AW32" i="14"/>
  <c r="S589" i="20"/>
  <c r="S47" i="14"/>
  <c r="T589" i="20" s="1"/>
  <c r="AX47" i="14"/>
  <c r="S570" i="20"/>
  <c r="AX28" i="14"/>
  <c r="S28" i="14"/>
  <c r="T570" i="20" s="1"/>
  <c r="AY24" i="14"/>
  <c r="M566" i="20"/>
  <c r="AS24" i="14"/>
  <c r="N24" i="14"/>
  <c r="N566" i="20" s="1"/>
  <c r="O572" i="20"/>
  <c r="AT30" i="14"/>
  <c r="O30" i="14"/>
  <c r="P572" i="20" s="1"/>
  <c r="P44" i="14"/>
  <c r="S14" i="40"/>
  <c r="Q586" i="20"/>
  <c r="AU44" i="14"/>
  <c r="Q572" i="20"/>
  <c r="AU30" i="14"/>
  <c r="P30" i="14"/>
  <c r="R572" i="20" s="1"/>
  <c r="M548" i="20"/>
  <c r="AS6" i="14"/>
  <c r="N6" i="14"/>
  <c r="N548" i="20" s="1"/>
  <c r="S587" i="20"/>
  <c r="AX45" i="14"/>
  <c r="S45" i="14"/>
  <c r="T587" i="20" s="1"/>
  <c r="AR15" i="14"/>
  <c r="K557" i="20"/>
  <c r="M15" i="14"/>
  <c r="L557" i="20" s="1"/>
  <c r="S596" i="20"/>
  <c r="AX54" i="14"/>
  <c r="S54" i="14"/>
  <c r="T596" i="20" s="1"/>
  <c r="AT53" i="14"/>
  <c r="AF59" i="14"/>
  <c r="I601" i="20"/>
  <c r="AQ59" i="14"/>
  <c r="AI59" i="14"/>
  <c r="L59" i="14"/>
  <c r="J601" i="20" s="1"/>
  <c r="Z590" i="20"/>
  <c r="U590" i="20" s="1"/>
  <c r="V590" i="20" s="1"/>
  <c r="Q48" i="14"/>
  <c r="AA590" i="20" s="1"/>
  <c r="AV48" i="14"/>
  <c r="S565" i="20"/>
  <c r="S23" i="14"/>
  <c r="T565" i="20" s="1"/>
  <c r="AX23" i="14"/>
  <c r="AF51" i="14"/>
  <c r="AG51" i="14" s="1"/>
  <c r="AL51" i="14" s="1"/>
  <c r="I593" i="20"/>
  <c r="AQ51" i="14"/>
  <c r="AI51" i="14"/>
  <c r="L51" i="14"/>
  <c r="J593" i="20" s="1"/>
  <c r="AB601" i="20"/>
  <c r="AW59" i="14"/>
  <c r="R59" i="14"/>
  <c r="AC601" i="20" s="1"/>
  <c r="O564" i="20"/>
  <c r="AT22" i="14"/>
  <c r="O22" i="14"/>
  <c r="P564" i="20" s="1"/>
  <c r="Z567" i="20"/>
  <c r="U567" i="20" s="1"/>
  <c r="AV25" i="14"/>
  <c r="Q25" i="14"/>
  <c r="AA567" i="20" s="1"/>
  <c r="AU40" i="14"/>
  <c r="P40" i="14"/>
  <c r="R582" i="20" s="1"/>
  <c r="Q582" i="20"/>
  <c r="S555" i="20"/>
  <c r="S13" i="14"/>
  <c r="T555" i="20" s="1"/>
  <c r="AX13" i="14"/>
  <c r="I579" i="20"/>
  <c r="AF37" i="14"/>
  <c r="AI37" i="14"/>
  <c r="AQ37" i="14"/>
  <c r="L37" i="14"/>
  <c r="J579" i="20" s="1"/>
  <c r="S588" i="20"/>
  <c r="AX46" i="14"/>
  <c r="S46" i="14"/>
  <c r="T588" i="20" s="1"/>
  <c r="M584" i="20"/>
  <c r="AS42" i="14"/>
  <c r="N42" i="14"/>
  <c r="N584" i="20" s="1"/>
  <c r="K551" i="20"/>
  <c r="M9" i="14"/>
  <c r="L551" i="20" s="1"/>
  <c r="AR9" i="14"/>
  <c r="Z580" i="20"/>
  <c r="AV38" i="14"/>
  <c r="Q38" i="14"/>
  <c r="AA580" i="20" s="1"/>
  <c r="AU14" i="14"/>
  <c r="AH600" i="20"/>
  <c r="AY58" i="14"/>
  <c r="T58" i="14"/>
  <c r="AI600" i="20" s="1"/>
  <c r="AH589" i="20"/>
  <c r="T47" i="14"/>
  <c r="AI589" i="20" s="1"/>
  <c r="AY47" i="14"/>
  <c r="AS12" i="14"/>
  <c r="M589" i="20"/>
  <c r="N47" i="14"/>
  <c r="N589" i="20" s="1"/>
  <c r="AS47" i="14"/>
  <c r="AU13" i="14"/>
  <c r="AY56" i="14"/>
  <c r="AR25" i="14"/>
  <c r="AY57" i="14"/>
  <c r="AH591" i="20"/>
  <c r="T49" i="14"/>
  <c r="AI591" i="20" s="1"/>
  <c r="AY49" i="14"/>
  <c r="Z574" i="20"/>
  <c r="AV32" i="14"/>
  <c r="Q32" i="14"/>
  <c r="AA574" i="20" s="1"/>
  <c r="K598" i="20"/>
  <c r="M56" i="14"/>
  <c r="L598" i="20" s="1"/>
  <c r="AR56" i="14"/>
  <c r="K596" i="20"/>
  <c r="M54" i="14"/>
  <c r="L596" i="20" s="1"/>
  <c r="AR54" i="14"/>
  <c r="O557" i="20"/>
  <c r="AT15" i="14"/>
  <c r="O15" i="14"/>
  <c r="P557" i="20" s="1"/>
  <c r="Z589" i="20"/>
  <c r="AV47" i="14"/>
  <c r="Q47" i="14"/>
  <c r="AA589" i="20" s="1"/>
  <c r="O556" i="20"/>
  <c r="O14" i="14"/>
  <c r="P556" i="20" s="1"/>
  <c r="AT14" i="14"/>
  <c r="I547" i="20"/>
  <c r="AF5" i="14"/>
  <c r="AG5" i="14" s="1"/>
  <c r="AL5" i="14" s="1"/>
  <c r="AQ5" i="14"/>
  <c r="AI5" i="14"/>
  <c r="L5" i="14"/>
  <c r="J547" i="20" s="1"/>
  <c r="AQ54" i="14"/>
  <c r="K590" i="20"/>
  <c r="AR48" i="14"/>
  <c r="M48" i="14"/>
  <c r="L590" i="20" s="1"/>
  <c r="Q578" i="20"/>
  <c r="P36" i="14"/>
  <c r="R578" i="20" s="1"/>
  <c r="AU36" i="14"/>
  <c r="S601" i="20"/>
  <c r="S59" i="14"/>
  <c r="T601" i="20" s="1"/>
  <c r="AX59" i="14"/>
  <c r="Q22" i="14"/>
  <c r="AA564" i="20" s="1"/>
  <c r="Z564" i="20"/>
  <c r="AV22" i="14"/>
  <c r="M567" i="20"/>
  <c r="N25" i="14"/>
  <c r="N567" i="20" s="1"/>
  <c r="AS25" i="14"/>
  <c r="Q571" i="20"/>
  <c r="AU29" i="14"/>
  <c r="P29" i="14"/>
  <c r="R571" i="20" s="1"/>
  <c r="AB555" i="20"/>
  <c r="AW13" i="14"/>
  <c r="R13" i="14"/>
  <c r="AC555" i="20" s="1"/>
  <c r="O568" i="20"/>
  <c r="O26" i="14"/>
  <c r="P568" i="20" s="1"/>
  <c r="AT26" i="14"/>
  <c r="O588" i="20"/>
  <c r="O46" i="14"/>
  <c r="P588" i="20" s="1"/>
  <c r="AT46" i="14"/>
  <c r="Q584" i="20"/>
  <c r="P42" i="14"/>
  <c r="R584" i="20" s="1"/>
  <c r="AU42" i="14"/>
  <c r="S551" i="20"/>
  <c r="AX9" i="14"/>
  <c r="S9" i="14"/>
  <c r="T551" i="20" s="1"/>
  <c r="O580" i="20"/>
  <c r="O38" i="14"/>
  <c r="P580" i="20" s="1"/>
  <c r="AT38" i="14"/>
  <c r="N7" i="14"/>
  <c r="N549" i="20" s="1"/>
  <c r="AS7" i="14"/>
  <c r="M549" i="20"/>
  <c r="AT10" i="14"/>
  <c r="Q575" i="20"/>
  <c r="P33" i="14"/>
  <c r="R575" i="20" s="1"/>
  <c r="AU33" i="14"/>
  <c r="O585" i="20"/>
  <c r="AT43" i="14"/>
  <c r="O43" i="14"/>
  <c r="P585" i="20" s="1"/>
  <c r="AW42" i="14"/>
  <c r="AU19" i="14"/>
  <c r="P19" i="14"/>
  <c r="R561" i="20" s="1"/>
  <c r="Q561" i="20"/>
  <c r="Q576" i="20"/>
  <c r="AU34" i="14"/>
  <c r="P34" i="14"/>
  <c r="R576" i="20" s="1"/>
  <c r="Z553" i="20"/>
  <c r="Q11" i="14"/>
  <c r="AA553" i="20" s="1"/>
  <c r="AV11" i="14"/>
  <c r="Z548" i="20"/>
  <c r="AV6" i="14"/>
  <c r="Q6" i="14"/>
  <c r="AA548" i="20" s="1"/>
  <c r="K560" i="20"/>
  <c r="M18" i="14"/>
  <c r="L560" i="20" s="1"/>
  <c r="AR18" i="14"/>
  <c r="T14" i="14"/>
  <c r="AI556" i="20" s="1"/>
  <c r="AH556" i="20"/>
  <c r="AY14" i="14"/>
  <c r="AH548" i="20"/>
  <c r="AY6" i="14"/>
  <c r="T6" i="14"/>
  <c r="AI548" i="20" s="1"/>
  <c r="Z599" i="20"/>
  <c r="AV57" i="14"/>
  <c r="Q57" i="14"/>
  <c r="AA599" i="20" s="1"/>
  <c r="M553" i="20"/>
  <c r="N11" i="14"/>
  <c r="N553" i="20" s="1"/>
  <c r="AS11" i="14"/>
  <c r="Z556" i="20"/>
  <c r="Q14" i="14"/>
  <c r="AA556" i="20" s="1"/>
  <c r="AV14" i="14"/>
  <c r="K566" i="20"/>
  <c r="M24" i="14"/>
  <c r="L566" i="20" s="1"/>
  <c r="AR24" i="14"/>
  <c r="AI54" i="14"/>
  <c r="K553" i="20"/>
  <c r="M11" i="14"/>
  <c r="L553" i="20" s="1"/>
  <c r="AR11" i="14"/>
  <c r="M601" i="20"/>
  <c r="N59" i="14"/>
  <c r="N601" i="20" s="1"/>
  <c r="AS59" i="14"/>
  <c r="O571" i="20"/>
  <c r="O29" i="14"/>
  <c r="P571" i="20" s="1"/>
  <c r="AT29" i="14"/>
  <c r="AB588" i="20"/>
  <c r="R46" i="14"/>
  <c r="AC588" i="20" s="1"/>
  <c r="AW46" i="14"/>
  <c r="Z555" i="20"/>
  <c r="Q13" i="14"/>
  <c r="AA555" i="20" s="1"/>
  <c r="AV13" i="14"/>
  <c r="M568" i="20"/>
  <c r="AS26" i="14"/>
  <c r="N26" i="14"/>
  <c r="N568" i="20" s="1"/>
  <c r="K584" i="20"/>
  <c r="M42" i="14"/>
  <c r="L584" i="20" s="1"/>
  <c r="AR42" i="14"/>
  <c r="AS45" i="14"/>
  <c r="K589" i="20"/>
  <c r="AR47" i="14"/>
  <c r="M47" i="14"/>
  <c r="L589" i="20" s="1"/>
  <c r="Q557" i="20"/>
  <c r="P15" i="14"/>
  <c r="R557" i="20" s="1"/>
  <c r="AU15" i="14"/>
  <c r="K585" i="20"/>
  <c r="M43" i="14"/>
  <c r="L585" i="20" s="1"/>
  <c r="AR43" i="14"/>
  <c r="AB575" i="20"/>
  <c r="R33" i="14"/>
  <c r="AC575" i="20" s="1"/>
  <c r="AW33" i="14"/>
  <c r="AU54" i="14"/>
  <c r="AB592" i="20"/>
  <c r="AW50" i="14"/>
  <c r="R50" i="14"/>
  <c r="AC592" i="20" s="1"/>
  <c r="AX53" i="14"/>
  <c r="AF52" i="14"/>
  <c r="AG52" i="14" s="1"/>
  <c r="AL52" i="14" s="1"/>
  <c r="I594" i="20"/>
  <c r="L52" i="14"/>
  <c r="J594" i="20" s="1"/>
  <c r="AQ52" i="14"/>
  <c r="AI52" i="14"/>
  <c r="S582" i="20"/>
  <c r="S40" i="14"/>
  <c r="T582" i="20" s="1"/>
  <c r="AX40" i="14"/>
  <c r="AB548" i="20"/>
  <c r="AW6" i="14"/>
  <c r="R6" i="14"/>
  <c r="AC548" i="20" s="1"/>
  <c r="S548" i="20"/>
  <c r="AX6" i="14"/>
  <c r="S6" i="14"/>
  <c r="T548" i="20" s="1"/>
  <c r="P51" i="14"/>
  <c r="R593" i="20" s="1"/>
  <c r="AU51" i="14"/>
  <c r="Q593" i="20"/>
  <c r="K599" i="20"/>
  <c r="M57" i="14"/>
  <c r="L599" i="20" s="1"/>
  <c r="AR57" i="14"/>
  <c r="Z596" i="20"/>
  <c r="Q54" i="14"/>
  <c r="AA596" i="20" s="1"/>
  <c r="AV54" i="14"/>
  <c r="AX25" i="14"/>
  <c r="S25" i="14"/>
  <c r="T567" i="20" s="1"/>
  <c r="S567" i="20"/>
  <c r="AB599" i="20"/>
  <c r="AW57" i="14"/>
  <c r="R57" i="14"/>
  <c r="AC599" i="20" s="1"/>
  <c r="AI53" i="14"/>
  <c r="S566" i="20"/>
  <c r="S24" i="14"/>
  <c r="T566" i="20" s="1"/>
  <c r="AX24" i="14"/>
  <c r="AH585" i="20"/>
  <c r="AY43" i="14"/>
  <c r="T43" i="14"/>
  <c r="AI585" i="20" s="1"/>
  <c r="O600" i="20"/>
  <c r="AT58" i="14"/>
  <c r="O58" i="14"/>
  <c r="P600" i="20" s="1"/>
  <c r="S571" i="20"/>
  <c r="S29" i="14"/>
  <c r="T571" i="20" s="1"/>
  <c r="AX29" i="14"/>
  <c r="AR26" i="14"/>
  <c r="K568" i="20"/>
  <c r="M26" i="14"/>
  <c r="L568" i="20" s="1"/>
  <c r="O575" i="20"/>
  <c r="O33" i="14"/>
  <c r="P575" i="20" s="1"/>
  <c r="AT33" i="14"/>
  <c r="AH563" i="20"/>
  <c r="T21" i="14"/>
  <c r="AI563" i="20" s="1"/>
  <c r="AY21" i="14"/>
  <c r="AV4" i="14"/>
  <c r="Z546" i="20"/>
  <c r="Q4" i="14"/>
  <c r="AA546" i="20" s="1"/>
  <c r="Q597" i="20"/>
  <c r="AU55" i="14"/>
  <c r="P55" i="14"/>
  <c r="R597" i="20" s="1"/>
  <c r="Q569" i="20"/>
  <c r="AU27" i="14"/>
  <c r="P27" i="14"/>
  <c r="R569" i="20" s="1"/>
  <c r="AH570" i="20"/>
  <c r="T28" i="14"/>
  <c r="AI570" i="20" s="1"/>
  <c r="AY28" i="14"/>
  <c r="AF47" i="14"/>
  <c r="S585" i="20"/>
  <c r="AX43" i="14"/>
  <c r="S43" i="14"/>
  <c r="T585" i="20" s="1"/>
  <c r="S575" i="20"/>
  <c r="S33" i="14"/>
  <c r="T575" i="20" s="1"/>
  <c r="AX33" i="14"/>
  <c r="AH592" i="20"/>
  <c r="AY50" i="14"/>
  <c r="T50" i="14"/>
  <c r="AI592" i="20" s="1"/>
  <c r="AB576" i="20"/>
  <c r="AW34" i="14"/>
  <c r="R34" i="14"/>
  <c r="AC576" i="20" s="1"/>
  <c r="AI57" i="14"/>
  <c r="O598" i="20"/>
  <c r="AT56" i="14"/>
  <c r="O56" i="14"/>
  <c r="P598" i="20" s="1"/>
  <c r="S599" i="20"/>
  <c r="AX57" i="14"/>
  <c r="S57" i="14"/>
  <c r="T599" i="20" s="1"/>
  <c r="AS15" i="14"/>
  <c r="N15" i="14"/>
  <c r="N557" i="20" s="1"/>
  <c r="M557" i="20"/>
  <c r="K579" i="20"/>
  <c r="AR37" i="14"/>
  <c r="M37" i="14"/>
  <c r="L579" i="20" s="1"/>
  <c r="O599" i="20"/>
  <c r="AT57" i="14"/>
  <c r="O57" i="14"/>
  <c r="P599" i="20" s="1"/>
  <c r="Z557" i="20"/>
  <c r="Q15" i="14"/>
  <c r="AA557" i="20" s="1"/>
  <c r="AV15" i="14"/>
  <c r="AH562" i="20"/>
  <c r="AY20" i="14"/>
  <c r="T20" i="14"/>
  <c r="AI562" i="20" s="1"/>
  <c r="AH593" i="20"/>
  <c r="T51" i="14"/>
  <c r="AI593" i="20" s="1"/>
  <c r="AY51" i="14"/>
  <c r="AB557" i="20"/>
  <c r="R15" i="14"/>
  <c r="AC557" i="20" s="1"/>
  <c r="AW15" i="14"/>
  <c r="AU41" i="14"/>
  <c r="Q583" i="20"/>
  <c r="P41" i="14"/>
  <c r="R583" i="20" s="1"/>
  <c r="M599" i="20"/>
  <c r="N57" i="14"/>
  <c r="N599" i="20" s="1"/>
  <c r="AS57" i="14"/>
  <c r="AH583" i="20"/>
  <c r="AY41" i="14"/>
  <c r="T41" i="14"/>
  <c r="AI583" i="20" s="1"/>
  <c r="Q568" i="20"/>
  <c r="AU26" i="14"/>
  <c r="P26" i="14"/>
  <c r="R568" i="20" s="1"/>
  <c r="AH555" i="20"/>
  <c r="T13" i="14"/>
  <c r="AI555" i="20" s="1"/>
  <c r="AY13" i="14"/>
  <c r="M556" i="20"/>
  <c r="N14" i="14"/>
  <c r="N556" i="20" s="1"/>
  <c r="AS14" i="14"/>
  <c r="AF54" i="14"/>
  <c r="Z595" i="20"/>
  <c r="U595" i="20" s="1"/>
  <c r="AV53" i="14"/>
  <c r="Q53" i="14"/>
  <c r="AA595" i="20" s="1"/>
  <c r="AH557" i="20"/>
  <c r="AY15" i="14"/>
  <c r="T15" i="14"/>
  <c r="AI557" i="20" s="1"/>
  <c r="AF22" i="14"/>
  <c r="Q587" i="20"/>
  <c r="AU45" i="14"/>
  <c r="P45" i="14"/>
  <c r="R587" i="20" s="1"/>
  <c r="AU25" i="14"/>
  <c r="P25" i="14"/>
  <c r="R567" i="20" s="1"/>
  <c r="Q567" i="20"/>
  <c r="AF30" i="14"/>
  <c r="AG30" i="14" s="1"/>
  <c r="AL30" i="14" s="1"/>
  <c r="I572" i="20"/>
  <c r="AQ30" i="14"/>
  <c r="AI30" i="14"/>
  <c r="L30" i="14"/>
  <c r="J572" i="20" s="1"/>
  <c r="K547" i="20"/>
  <c r="M5" i="14"/>
  <c r="L547" i="20" s="1"/>
  <c r="AR5" i="14"/>
  <c r="R37" i="14"/>
  <c r="AC579" i="20" s="1"/>
  <c r="AB579" i="20"/>
  <c r="AW37" i="14"/>
  <c r="M14" i="14"/>
  <c r="L556" i="20" s="1"/>
  <c r="K556" i="20"/>
  <c r="AR14" i="14"/>
  <c r="O566" i="20"/>
  <c r="O24" i="14"/>
  <c r="P566" i="20" s="1"/>
  <c r="AT24" i="14"/>
  <c r="K595" i="20"/>
  <c r="M53" i="14"/>
  <c r="L595" i="20" s="1"/>
  <c r="AR53" i="14"/>
  <c r="O547" i="20"/>
  <c r="AT5" i="14"/>
  <c r="O5" i="14"/>
  <c r="P547" i="20" s="1"/>
  <c r="AB569" i="20"/>
  <c r="AW27" i="14"/>
  <c r="R27" i="14"/>
  <c r="AC569" i="20" s="1"/>
  <c r="S600" i="20"/>
  <c r="S58" i="14"/>
  <c r="T600" i="20" s="1"/>
  <c r="AX58" i="14"/>
  <c r="Z571" i="20"/>
  <c r="U571" i="20" s="1"/>
  <c r="AV29" i="14"/>
  <c r="Q29" i="14"/>
  <c r="AA571" i="20" s="1"/>
  <c r="AF16" i="14"/>
  <c r="AG16" i="14" s="1"/>
  <c r="AL16" i="14" s="1"/>
  <c r="I558" i="20"/>
  <c r="L16" i="14"/>
  <c r="J558" i="20" s="1"/>
  <c r="AQ16" i="14"/>
  <c r="AI16" i="14"/>
  <c r="AB568" i="20"/>
  <c r="AW26" i="14"/>
  <c r="R26" i="14"/>
  <c r="AC568" i="20" s="1"/>
  <c r="AH597" i="20"/>
  <c r="AY55" i="14"/>
  <c r="T55" i="14"/>
  <c r="AI597" i="20" s="1"/>
  <c r="Q9" i="14"/>
  <c r="AA551" i="20" s="1"/>
  <c r="Z551" i="20"/>
  <c r="AV9" i="14"/>
  <c r="M44" i="14"/>
  <c r="K586" i="20"/>
  <c r="M14" i="40"/>
  <c r="AR44" i="14"/>
  <c r="AF17" i="14"/>
  <c r="I559" i="20"/>
  <c r="AI17" i="14"/>
  <c r="L17" i="14"/>
  <c r="J559" i="20" s="1"/>
  <c r="AQ17" i="14"/>
  <c r="S583" i="20"/>
  <c r="AX41" i="14"/>
  <c r="S41" i="14"/>
  <c r="T583" i="20" s="1"/>
  <c r="AH578" i="20"/>
  <c r="AY36" i="14"/>
  <c r="T36" i="14"/>
  <c r="AI578" i="20" s="1"/>
  <c r="I548" i="20"/>
  <c r="AF6" i="14"/>
  <c r="AI6" i="14"/>
  <c r="L6" i="14"/>
  <c r="J548" i="20" s="1"/>
  <c r="AQ6" i="14"/>
  <c r="Z593" i="20"/>
  <c r="AV51" i="14"/>
  <c r="Q51" i="14"/>
  <c r="AA593" i="20" s="1"/>
  <c r="K563" i="20"/>
  <c r="AR21" i="14"/>
  <c r="M21" i="14"/>
  <c r="L563" i="20" s="1"/>
  <c r="Z575" i="20"/>
  <c r="AV33" i="14"/>
  <c r="Q33" i="14"/>
  <c r="AA575" i="20" s="1"/>
  <c r="AF28" i="14"/>
  <c r="I570" i="20"/>
  <c r="AI28" i="14"/>
  <c r="AQ28" i="14"/>
  <c r="L28" i="14"/>
  <c r="J570" i="20" s="1"/>
  <c r="M550" i="20"/>
  <c r="AS8" i="14"/>
  <c r="N8" i="14"/>
  <c r="N550" i="20" s="1"/>
  <c r="Z597" i="20"/>
  <c r="AV55" i="14"/>
  <c r="Q55" i="14"/>
  <c r="AA597" i="20" s="1"/>
  <c r="K550" i="20"/>
  <c r="AR8" i="14"/>
  <c r="M8" i="14"/>
  <c r="L550" i="20" s="1"/>
  <c r="AF8" i="14"/>
  <c r="AI18" i="14"/>
  <c r="AH18" i="14" s="1"/>
  <c r="U582" i="20" l="1"/>
  <c r="V582" i="20" s="1"/>
  <c r="U558" i="20"/>
  <c r="V558" i="20" s="1"/>
  <c r="U564" i="20"/>
  <c r="V564" i="20" s="1"/>
  <c r="U551" i="20"/>
  <c r="V551" i="20" s="1"/>
  <c r="V577" i="20"/>
  <c r="U575" i="20"/>
  <c r="V575" i="20" s="1"/>
  <c r="V584" i="20"/>
  <c r="U553" i="20"/>
  <c r="V553" i="20" s="1"/>
  <c r="U580" i="20"/>
  <c r="V580" i="20" s="1"/>
  <c r="V595" i="20"/>
  <c r="U565" i="20"/>
  <c r="V565" i="20" s="1"/>
  <c r="U549" i="20"/>
  <c r="V549" i="20" s="1"/>
  <c r="U556" i="20"/>
  <c r="V556" i="20" s="1"/>
  <c r="U557" i="20"/>
  <c r="V557" i="20" s="1"/>
  <c r="U548" i="20"/>
  <c r="V548" i="20" s="1"/>
  <c r="V573" i="20"/>
  <c r="U593" i="20"/>
  <c r="V593" i="20" s="1"/>
  <c r="U566" i="20"/>
  <c r="V566" i="20" s="1"/>
  <c r="U552" i="20"/>
  <c r="V552" i="20" s="1"/>
  <c r="U559" i="20"/>
  <c r="V559" i="20" s="1"/>
  <c r="U592" i="20"/>
  <c r="V592" i="20" s="1"/>
  <c r="V567" i="20"/>
  <c r="U562" i="20"/>
  <c r="V562" i="20" s="1"/>
  <c r="U588" i="20"/>
  <c r="V588" i="20" s="1"/>
  <c r="U545" i="20"/>
  <c r="V545" i="20" s="1"/>
  <c r="U563" i="20"/>
  <c r="V563" i="20" s="1"/>
  <c r="U599" i="20"/>
  <c r="V599" i="20" s="1"/>
  <c r="U574" i="20"/>
  <c r="V574" i="20" s="1"/>
  <c r="U550" i="20"/>
  <c r="V550" i="20" s="1"/>
  <c r="U554" i="20"/>
  <c r="V554" i="20" s="1"/>
  <c r="U579" i="20"/>
  <c r="V579" i="20" s="1"/>
  <c r="U585" i="20"/>
  <c r="V585" i="20" s="1"/>
  <c r="U570" i="20"/>
  <c r="V570" i="20" s="1"/>
  <c r="U572" i="20"/>
  <c r="V572" i="20" s="1"/>
  <c r="U587" i="20"/>
  <c r="V587" i="20" s="1"/>
  <c r="U589" i="20"/>
  <c r="V589" i="20" s="1"/>
  <c r="U578" i="20"/>
  <c r="V578" i="20" s="1"/>
  <c r="U560" i="20"/>
  <c r="V560" i="20" s="1"/>
  <c r="U601" i="20"/>
  <c r="V601" i="20" s="1"/>
  <c r="U546" i="20"/>
  <c r="V546" i="20" s="1"/>
  <c r="U596" i="20"/>
  <c r="V596" i="20" s="1"/>
  <c r="U594" i="20"/>
  <c r="V594" i="20" s="1"/>
  <c r="U581" i="20"/>
  <c r="V581" i="20" s="1"/>
  <c r="U555" i="20"/>
  <c r="V555" i="20" s="1"/>
  <c r="U568" i="20"/>
  <c r="V568" i="20" s="1"/>
  <c r="U600" i="20"/>
  <c r="V600" i="20" s="1"/>
  <c r="U598" i="20"/>
  <c r="V598" i="20" s="1"/>
  <c r="U569" i="20"/>
  <c r="V569" i="20" s="1"/>
  <c r="U586" i="20"/>
  <c r="V586" i="20" s="1"/>
  <c r="U591" i="20"/>
  <c r="V591" i="20" s="1"/>
  <c r="V571" i="20"/>
  <c r="U547" i="20"/>
  <c r="V547" i="20" s="1"/>
  <c r="U597" i="20"/>
  <c r="V597" i="20" s="1"/>
  <c r="U576" i="20"/>
  <c r="V576" i="20" s="1"/>
  <c r="U583" i="20"/>
  <c r="V583" i="20" s="1"/>
  <c r="AH57" i="14"/>
  <c r="AH48" i="14"/>
  <c r="AH23" i="14"/>
  <c r="AH53" i="14"/>
  <c r="AH58" i="14"/>
  <c r="AH13" i="14"/>
  <c r="AH26" i="14"/>
  <c r="AM48" i="14"/>
  <c r="AN48" i="14" s="1"/>
  <c r="G590" i="20" s="1"/>
  <c r="AM13" i="14"/>
  <c r="F555" i="20" s="1"/>
  <c r="AH25" i="14"/>
  <c r="AM53" i="14"/>
  <c r="F595" i="20" s="1"/>
  <c r="AH17" i="14"/>
  <c r="AH31" i="14"/>
  <c r="AG26" i="14"/>
  <c r="AL26" i="14" s="1"/>
  <c r="E568" i="20" s="1"/>
  <c r="H568" i="20" s="1"/>
  <c r="AH15" i="14"/>
  <c r="AH4" i="14"/>
  <c r="AJ596" i="20"/>
  <c r="AK596" i="20" s="1"/>
  <c r="AH7" i="14"/>
  <c r="AH14" i="14"/>
  <c r="AH59" i="14"/>
  <c r="AH50" i="14"/>
  <c r="AJ589" i="20"/>
  <c r="AK589" i="20" s="1"/>
  <c r="AG7" i="14"/>
  <c r="AL7" i="14" s="1"/>
  <c r="AM7" i="14" s="1"/>
  <c r="AH45" i="14"/>
  <c r="AH46" i="14"/>
  <c r="AH29" i="14"/>
  <c r="AH38" i="14"/>
  <c r="AH20" i="14"/>
  <c r="AG45" i="14"/>
  <c r="AL45" i="14" s="1"/>
  <c r="E587" i="20" s="1"/>
  <c r="H587" i="20" s="1"/>
  <c r="AH44" i="14"/>
  <c r="AH3" i="14"/>
  <c r="AH56" i="14"/>
  <c r="AH28" i="14"/>
  <c r="AJ590" i="20"/>
  <c r="AK590" i="20" s="1"/>
  <c r="AH24" i="14"/>
  <c r="AH9" i="14"/>
  <c r="AH37" i="14"/>
  <c r="AM55" i="14"/>
  <c r="E597" i="20"/>
  <c r="H597" i="20" s="1"/>
  <c r="AH47" i="14"/>
  <c r="AG47" i="14"/>
  <c r="AL47" i="14" s="1"/>
  <c r="AJ601" i="20"/>
  <c r="AK601" i="20" s="1"/>
  <c r="AM49" i="14"/>
  <c r="E591" i="20"/>
  <c r="H591" i="20" s="1"/>
  <c r="AG46" i="14"/>
  <c r="AL46" i="14" s="1"/>
  <c r="AJ584" i="20"/>
  <c r="AK584" i="20" s="1"/>
  <c r="AJ550" i="20"/>
  <c r="AK550" i="20" s="1"/>
  <c r="AM14" i="14"/>
  <c r="E556" i="20"/>
  <c r="H556" i="20" s="1"/>
  <c r="AJ579" i="20"/>
  <c r="AK579" i="20" s="1"/>
  <c r="AH14" i="40"/>
  <c r="AI14" i="40" s="1"/>
  <c r="AJ591" i="20"/>
  <c r="AK591" i="20" s="1"/>
  <c r="AJ566" i="20"/>
  <c r="AK566" i="20" s="1"/>
  <c r="AJ599" i="20"/>
  <c r="AK599" i="20" s="1"/>
  <c r="AJ546" i="20"/>
  <c r="AK546" i="20" s="1"/>
  <c r="AH32" i="14"/>
  <c r="AH54" i="14"/>
  <c r="AG54" i="14"/>
  <c r="AL54" i="14" s="1"/>
  <c r="AG59" i="14"/>
  <c r="AL59" i="14" s="1"/>
  <c r="AJ598" i="20"/>
  <c r="AK598" i="20" s="1"/>
  <c r="E586" i="20"/>
  <c r="H586" i="20" s="1"/>
  <c r="AM44" i="14"/>
  <c r="G14" i="40"/>
  <c r="J14" i="40" s="1"/>
  <c r="AG24" i="14"/>
  <c r="AL24" i="14" s="1"/>
  <c r="AA586" i="20"/>
  <c r="AC14" i="40"/>
  <c r="AJ595" i="20"/>
  <c r="AK595" i="20" s="1"/>
  <c r="AM15" i="14"/>
  <c r="E557" i="20"/>
  <c r="H557" i="20" s="1"/>
  <c r="AJ572" i="20"/>
  <c r="AK572" i="20" s="1"/>
  <c r="AH30" i="14"/>
  <c r="AJ586" i="20"/>
  <c r="AK586" i="20" s="1"/>
  <c r="AJ581" i="20"/>
  <c r="AK581" i="20" s="1"/>
  <c r="AJ560" i="20"/>
  <c r="AK560" i="20" s="1"/>
  <c r="AG4" i="14"/>
  <c r="AL4" i="14" s="1"/>
  <c r="W14" i="40"/>
  <c r="X14" i="40" s="1"/>
  <c r="E572" i="20"/>
  <c r="H572" i="20" s="1"/>
  <c r="AM30" i="14"/>
  <c r="AH5" i="14"/>
  <c r="AJ593" i="20"/>
  <c r="AK593" i="20" s="1"/>
  <c r="AJ553" i="20"/>
  <c r="AK553" i="20" s="1"/>
  <c r="AH36" i="14"/>
  <c r="AG56" i="14"/>
  <c r="AL56" i="14" s="1"/>
  <c r="AJ580" i="20"/>
  <c r="AK580" i="20" s="1"/>
  <c r="AH10" i="14"/>
  <c r="AH39" i="14"/>
  <c r="AH21" i="14"/>
  <c r="AG21" i="14"/>
  <c r="AL21" i="14" s="1"/>
  <c r="V14" i="40"/>
  <c r="T586" i="20"/>
  <c r="AH35" i="14"/>
  <c r="AJ585" i="20"/>
  <c r="AK585" i="20" s="1"/>
  <c r="AH12" i="14"/>
  <c r="AJ574" i="20"/>
  <c r="AK574" i="20" s="1"/>
  <c r="AM5" i="14"/>
  <c r="E547" i="20"/>
  <c r="H547" i="20" s="1"/>
  <c r="AM51" i="14"/>
  <c r="E593" i="20"/>
  <c r="H593" i="20" s="1"/>
  <c r="AJ578" i="20"/>
  <c r="AK578" i="20" s="1"/>
  <c r="J586" i="20"/>
  <c r="L14" i="40"/>
  <c r="AM10" i="14"/>
  <c r="E552" i="20"/>
  <c r="H552" i="20" s="1"/>
  <c r="AM39" i="14"/>
  <c r="E581" i="20"/>
  <c r="H581" i="20" s="1"/>
  <c r="AM35" i="14"/>
  <c r="E577" i="20"/>
  <c r="H577" i="20" s="1"/>
  <c r="E585" i="20"/>
  <c r="H585" i="20" s="1"/>
  <c r="AM43" i="14"/>
  <c r="AJ575" i="20"/>
  <c r="AK575" i="20" s="1"/>
  <c r="AJ554" i="20"/>
  <c r="AK554" i="20" s="1"/>
  <c r="AG32" i="14"/>
  <c r="AL32" i="14" s="1"/>
  <c r="AJ594" i="20"/>
  <c r="AK594" i="20" s="1"/>
  <c r="AJ547" i="20"/>
  <c r="AK547" i="20" s="1"/>
  <c r="AH51" i="14"/>
  <c r="AG36" i="14"/>
  <c r="AL36" i="14" s="1"/>
  <c r="AG38" i="14"/>
  <c r="AL38" i="14" s="1"/>
  <c r="AJ552" i="20"/>
  <c r="AK552" i="20" s="1"/>
  <c r="AH41" i="14"/>
  <c r="AJ577" i="20"/>
  <c r="AK577" i="20" s="1"/>
  <c r="AH43" i="14"/>
  <c r="AM33" i="14"/>
  <c r="E575" i="20"/>
  <c r="H575" i="20" s="1"/>
  <c r="AG12" i="14"/>
  <c r="AL12" i="14" s="1"/>
  <c r="E560" i="20"/>
  <c r="H560" i="20" s="1"/>
  <c r="AM18" i="14"/>
  <c r="E576" i="20"/>
  <c r="H576" i="20" s="1"/>
  <c r="AM34" i="14"/>
  <c r="AJ561" i="20"/>
  <c r="AK561" i="20" s="1"/>
  <c r="AJ568" i="20"/>
  <c r="AK568" i="20" s="1"/>
  <c r="AJ583" i="20"/>
  <c r="AK583" i="20" s="1"/>
  <c r="AH55" i="14"/>
  <c r="AJ555" i="20"/>
  <c r="AK555" i="20" s="1"/>
  <c r="AJ556" i="20"/>
  <c r="AK556" i="20" s="1"/>
  <c r="AH33" i="14"/>
  <c r="AM52" i="14"/>
  <c r="E594" i="20"/>
  <c r="H594" i="20" s="1"/>
  <c r="AH11" i="14"/>
  <c r="AG11" i="14"/>
  <c r="AL11" i="14" s="1"/>
  <c r="AH52" i="14"/>
  <c r="AJ564" i="20"/>
  <c r="AK564" i="20" s="1"/>
  <c r="AH34" i="14"/>
  <c r="AH19" i="14"/>
  <c r="AG41" i="14"/>
  <c r="AL41" i="14" s="1"/>
  <c r="AJ597" i="20"/>
  <c r="AK597" i="20" s="1"/>
  <c r="AH27" i="14"/>
  <c r="AJ582" i="20"/>
  <c r="AK582" i="20" s="1"/>
  <c r="AM58" i="14"/>
  <c r="E600" i="20"/>
  <c r="H600" i="20" s="1"/>
  <c r="AJ559" i="20"/>
  <c r="AK559" i="20" s="1"/>
  <c r="AJ576" i="20"/>
  <c r="AK576" i="20" s="1"/>
  <c r="AJ545" i="20"/>
  <c r="AK545" i="20" s="1"/>
  <c r="E561" i="20"/>
  <c r="H561" i="20" s="1"/>
  <c r="AM19" i="14"/>
  <c r="AJ569" i="20"/>
  <c r="AK569" i="20" s="1"/>
  <c r="AH40" i="14"/>
  <c r="AG29" i="14"/>
  <c r="AL29" i="14" s="1"/>
  <c r="T14" i="40"/>
  <c r="R586" i="20"/>
  <c r="AM50" i="14"/>
  <c r="E592" i="20"/>
  <c r="H592" i="20" s="1"/>
  <c r="AM27" i="14"/>
  <c r="E569" i="20"/>
  <c r="H569" i="20" s="1"/>
  <c r="AM40" i="14"/>
  <c r="E582" i="20"/>
  <c r="H582" i="20" s="1"/>
  <c r="AG17" i="14"/>
  <c r="AL17" i="14" s="1"/>
  <c r="AH22" i="14"/>
  <c r="AG22" i="14"/>
  <c r="AL22" i="14" s="1"/>
  <c r="AJ573" i="20"/>
  <c r="AK573" i="20" s="1"/>
  <c r="AJ592" i="20"/>
  <c r="AK592" i="20" s="1"/>
  <c r="AJ551" i="20"/>
  <c r="AK551" i="20" s="1"/>
  <c r="AJ571" i="20"/>
  <c r="AK571" i="20" s="1"/>
  <c r="AM16" i="14"/>
  <c r="E558" i="20"/>
  <c r="H558" i="20" s="1"/>
  <c r="AG3" i="14"/>
  <c r="AJ567" i="20"/>
  <c r="AK567" i="20" s="1"/>
  <c r="AM31" i="14"/>
  <c r="E573" i="20"/>
  <c r="H573" i="20" s="1"/>
  <c r="AM23" i="14"/>
  <c r="E565" i="20"/>
  <c r="H565" i="20" s="1"/>
  <c r="AJ558" i="20"/>
  <c r="AK558" i="20" s="1"/>
  <c r="AJ557" i="20"/>
  <c r="AK557" i="20" s="1"/>
  <c r="AJ565" i="20"/>
  <c r="AK565" i="20" s="1"/>
  <c r="AH42" i="14"/>
  <c r="AG42" i="14"/>
  <c r="AL42" i="14" s="1"/>
  <c r="P14" i="40"/>
  <c r="N586" i="20"/>
  <c r="AC586" i="20"/>
  <c r="AE14" i="40"/>
  <c r="AG9" i="14"/>
  <c r="AL9" i="14" s="1"/>
  <c r="AH6" i="14"/>
  <c r="AJ548" i="20"/>
  <c r="AK548" i="20" s="1"/>
  <c r="AJ600" i="20"/>
  <c r="AK600" i="20" s="1"/>
  <c r="AG20" i="14"/>
  <c r="AL20" i="14" s="1"/>
  <c r="AM25" i="14"/>
  <c r="E567" i="20"/>
  <c r="H567" i="20" s="1"/>
  <c r="AM57" i="14"/>
  <c r="E599" i="20"/>
  <c r="H599" i="20" s="1"/>
  <c r="AG28" i="14"/>
  <c r="AL28" i="14" s="1"/>
  <c r="AH16" i="14"/>
  <c r="AH8" i="14"/>
  <c r="AG8" i="14"/>
  <c r="AL8" i="14" s="1"/>
  <c r="AJ570" i="20"/>
  <c r="AK570" i="20" s="1"/>
  <c r="AG6" i="14"/>
  <c r="AL6" i="14" s="1"/>
  <c r="N14" i="40"/>
  <c r="L586" i="20"/>
  <c r="AG37" i="14"/>
  <c r="AL37" i="14" s="1"/>
  <c r="AH49" i="14"/>
  <c r="AJ562" i="20"/>
  <c r="AK562" i="20" s="1"/>
  <c r="AJ587" i="20"/>
  <c r="AK587" i="20" s="1"/>
  <c r="AJ588" i="20"/>
  <c r="AK588" i="20" s="1"/>
  <c r="AJ549" i="20"/>
  <c r="AK549" i="20" s="1"/>
  <c r="AJ563" i="20"/>
  <c r="AK563" i="20" s="1"/>
  <c r="F590" i="20" l="1"/>
  <c r="AN13" i="14"/>
  <c r="G555" i="20" s="1"/>
  <c r="AN53" i="14"/>
  <c r="G595" i="20" s="1"/>
  <c r="AM26" i="14"/>
  <c r="AN26" i="14" s="1"/>
  <c r="G568" i="20" s="1"/>
  <c r="E549" i="20"/>
  <c r="H549" i="20" s="1"/>
  <c r="AM45" i="14"/>
  <c r="AM8" i="14"/>
  <c r="E550" i="20"/>
  <c r="H550" i="20" s="1"/>
  <c r="AM22" i="14"/>
  <c r="E564" i="20"/>
  <c r="H564" i="20" s="1"/>
  <c r="AN27" i="14"/>
  <c r="G569" i="20" s="1"/>
  <c r="F569" i="20"/>
  <c r="F575" i="20"/>
  <c r="AN33" i="14"/>
  <c r="G575" i="20" s="1"/>
  <c r="AN43" i="14"/>
  <c r="G585" i="20" s="1"/>
  <c r="F585" i="20"/>
  <c r="AM56" i="14"/>
  <c r="E598" i="20"/>
  <c r="H598" i="20" s="1"/>
  <c r="AM4" i="14"/>
  <c r="E546" i="20"/>
  <c r="H546" i="20" s="1"/>
  <c r="AM54" i="14"/>
  <c r="E596" i="20"/>
  <c r="H596" i="20" s="1"/>
  <c r="AM17" i="14"/>
  <c r="E559" i="20"/>
  <c r="H559" i="20" s="1"/>
  <c r="F577" i="20"/>
  <c r="AN35" i="14"/>
  <c r="G577" i="20" s="1"/>
  <c r="AN51" i="14"/>
  <c r="G593" i="20" s="1"/>
  <c r="F593" i="20"/>
  <c r="F592" i="20"/>
  <c r="AN50" i="14"/>
  <c r="G592" i="20" s="1"/>
  <c r="AM11" i="14"/>
  <c r="E553" i="20"/>
  <c r="H553" i="20" s="1"/>
  <c r="F581" i="20"/>
  <c r="AN39" i="14"/>
  <c r="G581" i="20" s="1"/>
  <c r="F547" i="20"/>
  <c r="AN5" i="14"/>
  <c r="G547" i="20" s="1"/>
  <c r="AM20" i="14"/>
  <c r="E562" i="20"/>
  <c r="H562" i="20" s="1"/>
  <c r="F586" i="20"/>
  <c r="H14" i="40"/>
  <c r="AN44" i="14"/>
  <c r="AN25" i="14"/>
  <c r="G567" i="20" s="1"/>
  <c r="F567" i="20"/>
  <c r="AN52" i="14"/>
  <c r="G594" i="20" s="1"/>
  <c r="F594" i="20"/>
  <c r="AN34" i="14"/>
  <c r="G576" i="20" s="1"/>
  <c r="F576" i="20"/>
  <c r="AN10" i="14"/>
  <c r="G552" i="20" s="1"/>
  <c r="F552" i="20"/>
  <c r="AM29" i="14"/>
  <c r="E571" i="20"/>
  <c r="H571" i="20" s="1"/>
  <c r="AM37" i="14"/>
  <c r="E579" i="20"/>
  <c r="H579" i="20" s="1"/>
  <c r="AM28" i="14"/>
  <c r="E570" i="20"/>
  <c r="H570" i="20" s="1"/>
  <c r="AM42" i="14"/>
  <c r="E584" i="20"/>
  <c r="H584" i="20" s="1"/>
  <c r="AN15" i="14"/>
  <c r="G557" i="20" s="1"/>
  <c r="F557" i="20"/>
  <c r="F549" i="20"/>
  <c r="AN7" i="14"/>
  <c r="G549" i="20" s="1"/>
  <c r="F558" i="20"/>
  <c r="AN16" i="14"/>
  <c r="G558" i="20" s="1"/>
  <c r="F561" i="20"/>
  <c r="AN19" i="14"/>
  <c r="G561" i="20" s="1"/>
  <c r="AM46" i="14"/>
  <c r="E588" i="20"/>
  <c r="H588" i="20" s="1"/>
  <c r="E583" i="20"/>
  <c r="H583" i="20" s="1"/>
  <c r="AM41" i="14"/>
  <c r="E580" i="20"/>
  <c r="H580" i="20" s="1"/>
  <c r="AM38" i="14"/>
  <c r="AN40" i="14"/>
  <c r="G582" i="20" s="1"/>
  <c r="F582" i="20"/>
  <c r="AN18" i="14"/>
  <c r="G560" i="20" s="1"/>
  <c r="F560" i="20"/>
  <c r="E574" i="20"/>
  <c r="H574" i="20" s="1"/>
  <c r="AM32" i="14"/>
  <c r="AM21" i="14"/>
  <c r="E563" i="20"/>
  <c r="H563" i="20" s="1"/>
  <c r="AN30" i="14"/>
  <c r="G572" i="20" s="1"/>
  <c r="F572" i="20"/>
  <c r="F556" i="20"/>
  <c r="AN14" i="14"/>
  <c r="G556" i="20" s="1"/>
  <c r="F591" i="20"/>
  <c r="AN49" i="14"/>
  <c r="G591" i="20" s="1"/>
  <c r="AM47" i="14"/>
  <c r="E589" i="20"/>
  <c r="H589" i="20" s="1"/>
  <c r="F600" i="20"/>
  <c r="AN58" i="14"/>
  <c r="G600" i="20" s="1"/>
  <c r="AM6" i="14"/>
  <c r="E548" i="20"/>
  <c r="H548" i="20" s="1"/>
  <c r="F573" i="20"/>
  <c r="AN31" i="14"/>
  <c r="G573" i="20" s="1"/>
  <c r="AM24" i="14"/>
  <c r="E566" i="20"/>
  <c r="H566" i="20" s="1"/>
  <c r="AM9" i="14"/>
  <c r="E551" i="20"/>
  <c r="H551" i="20" s="1"/>
  <c r="AN23" i="14"/>
  <c r="G565" i="20" s="1"/>
  <c r="F565" i="20"/>
  <c r="AN57" i="14"/>
  <c r="G599" i="20" s="1"/>
  <c r="F599" i="20"/>
  <c r="AN45" i="14"/>
  <c r="G587" i="20" s="1"/>
  <c r="F587" i="20"/>
  <c r="E1" i="14"/>
  <c r="E12" i="3" s="1"/>
  <c r="G1" i="14"/>
  <c r="I12" i="3" s="1"/>
  <c r="I1" i="14"/>
  <c r="G12" i="3" s="1"/>
  <c r="C1" i="14"/>
  <c r="C12" i="3" s="1"/>
  <c r="F1" i="14"/>
  <c r="F12" i="3" s="1"/>
  <c r="B1" i="14"/>
  <c r="B12" i="3" s="1"/>
  <c r="D1" i="14"/>
  <c r="D12" i="3" s="1"/>
  <c r="AL3" i="14"/>
  <c r="H1" i="14"/>
  <c r="J12" i="3" s="1"/>
  <c r="J1" i="14"/>
  <c r="M12" i="3" s="1"/>
  <c r="F16" i="1" s="1"/>
  <c r="K16" i="1" s="1"/>
  <c r="E554" i="20"/>
  <c r="H554" i="20" s="1"/>
  <c r="AM12" i="14"/>
  <c r="AM36" i="14"/>
  <c r="E578" i="20"/>
  <c r="H578" i="20" s="1"/>
  <c r="E601" i="20"/>
  <c r="H601" i="20" s="1"/>
  <c r="AM59" i="14"/>
  <c r="AN55" i="14"/>
  <c r="G597" i="20" s="1"/>
  <c r="F597" i="20"/>
  <c r="F568" i="20" l="1"/>
  <c r="M13" i="3"/>
  <c r="M14" i="3"/>
  <c r="AN56" i="14"/>
  <c r="G598" i="20" s="1"/>
  <c r="F598" i="20"/>
  <c r="D14" i="3"/>
  <c r="D13" i="3"/>
  <c r="F7" i="1"/>
  <c r="K7" i="1" s="1"/>
  <c r="F5" i="1"/>
  <c r="K5" i="1" s="1"/>
  <c r="B14" i="3"/>
  <c r="B13" i="3"/>
  <c r="F553" i="20"/>
  <c r="AN11" i="14"/>
  <c r="G553" i="20" s="1"/>
  <c r="AN47" i="14"/>
  <c r="G589" i="20" s="1"/>
  <c r="F589" i="20"/>
  <c r="E545" i="20"/>
  <c r="H545" i="20" s="1"/>
  <c r="AM3" i="14"/>
  <c r="I14" i="40"/>
  <c r="G586" i="20"/>
  <c r="F580" i="20"/>
  <c r="AN38" i="14"/>
  <c r="G580" i="20" s="1"/>
  <c r="AN46" i="14"/>
  <c r="G588" i="20" s="1"/>
  <c r="F588" i="20"/>
  <c r="AN42" i="14"/>
  <c r="G584" i="20" s="1"/>
  <c r="F584" i="20"/>
  <c r="I14" i="3"/>
  <c r="I13" i="3"/>
  <c r="F14" i="1"/>
  <c r="K14" i="1" s="1"/>
  <c r="AN32" i="14"/>
  <c r="G574" i="20" s="1"/>
  <c r="F574" i="20"/>
  <c r="F559" i="20"/>
  <c r="AN17" i="14"/>
  <c r="G559" i="20" s="1"/>
  <c r="J14" i="3"/>
  <c r="J13" i="3"/>
  <c r="F15" i="1"/>
  <c r="E14" i="3"/>
  <c r="E13" i="3"/>
  <c r="F8" i="1"/>
  <c r="K8" i="1" s="1"/>
  <c r="F548" i="20"/>
  <c r="AN6" i="14"/>
  <c r="G548" i="20" s="1"/>
  <c r="AN28" i="14"/>
  <c r="G570" i="20" s="1"/>
  <c r="F570" i="20"/>
  <c r="F6" i="1"/>
  <c r="K6" i="1" s="1"/>
  <c r="C13" i="3"/>
  <c r="C14" i="3"/>
  <c r="AN59" i="14"/>
  <c r="G601" i="20" s="1"/>
  <c r="F601" i="20"/>
  <c r="AN20" i="14"/>
  <c r="G562" i="20" s="1"/>
  <c r="F562" i="20"/>
  <c r="F596" i="20"/>
  <c r="AN54" i="14"/>
  <c r="G596" i="20" s="1"/>
  <c r="F10" i="1"/>
  <c r="K10" i="1" s="1"/>
  <c r="G13" i="3"/>
  <c r="G14" i="3"/>
  <c r="AN36" i="14"/>
  <c r="G578" i="20" s="1"/>
  <c r="F578" i="20"/>
  <c r="F564" i="20"/>
  <c r="AN22" i="14"/>
  <c r="G564" i="20" s="1"/>
  <c r="AN41" i="14"/>
  <c r="G583" i="20" s="1"/>
  <c r="F583" i="20"/>
  <c r="F551" i="20"/>
  <c r="AN9" i="14"/>
  <c r="G551" i="20" s="1"/>
  <c r="F566" i="20"/>
  <c r="AN24" i="14"/>
  <c r="G566" i="20" s="1"/>
  <c r="F563" i="20"/>
  <c r="AN21" i="14"/>
  <c r="G563" i="20" s="1"/>
  <c r="AN37" i="14"/>
  <c r="G579" i="20" s="1"/>
  <c r="F579" i="20"/>
  <c r="F13" i="3"/>
  <c r="F14" i="3"/>
  <c r="F9" i="1"/>
  <c r="K9" i="1" s="1"/>
  <c r="AN12" i="14"/>
  <c r="G554" i="20" s="1"/>
  <c r="F554" i="20"/>
  <c r="F546" i="20"/>
  <c r="AN4" i="14"/>
  <c r="G546" i="20" s="1"/>
  <c r="F571" i="20"/>
  <c r="AN29" i="14"/>
  <c r="G571" i="20" s="1"/>
  <c r="F550" i="20"/>
  <c r="AN8" i="14"/>
  <c r="G550" i="20" s="1"/>
  <c r="H15" i="1" l="1"/>
  <c r="K15" i="1"/>
  <c r="H14" i="1"/>
  <c r="AC11" i="1"/>
  <c r="AC5" i="1"/>
  <c r="G5" i="1"/>
  <c r="H5" i="1"/>
  <c r="F17" i="1"/>
  <c r="AC6" i="1"/>
  <c r="AD6" i="1" s="1"/>
  <c r="H8" i="1"/>
  <c r="G8" i="1"/>
  <c r="G15" i="1"/>
  <c r="AN3" i="14"/>
  <c r="G545" i="20" s="1"/>
  <c r="F545" i="20"/>
  <c r="H16" i="1"/>
  <c r="G16" i="1"/>
  <c r="I9" i="1"/>
  <c r="I6" i="1"/>
  <c r="I7" i="1"/>
  <c r="I8" i="1"/>
  <c r="I14" i="1"/>
  <c r="I5" i="1"/>
  <c r="J5" i="1" s="1"/>
  <c r="I11" i="1"/>
  <c r="J11" i="1" s="1"/>
  <c r="I10" i="1"/>
  <c r="I15" i="1"/>
  <c r="I16" i="1"/>
  <c r="G6" i="1"/>
  <c r="H6" i="1"/>
  <c r="AC4" i="1"/>
  <c r="G10" i="1"/>
  <c r="H10" i="1"/>
  <c r="AC9" i="1"/>
  <c r="H7" i="1"/>
  <c r="G7" i="1"/>
  <c r="AC8" i="1"/>
  <c r="AD8" i="1" s="1"/>
  <c r="G14" i="1"/>
  <c r="AD11" i="1"/>
  <c r="G9" i="1"/>
  <c r="H9" i="1"/>
  <c r="AC7" i="1"/>
  <c r="AC18" i="1" l="1"/>
  <c r="AD18" i="1" s="1"/>
  <c r="AC17" i="1"/>
  <c r="AD9" i="1"/>
  <c r="R14" i="1"/>
  <c r="J10" i="1"/>
  <c r="AE9" i="1"/>
  <c r="AE8" i="1"/>
  <c r="J7" i="1"/>
  <c r="AE11" i="1"/>
  <c r="J14" i="1"/>
  <c r="AD4" i="1"/>
  <c r="J9" i="1"/>
  <c r="AE7" i="1"/>
  <c r="AE5" i="1"/>
  <c r="J16" i="1"/>
  <c r="AE4" i="1"/>
  <c r="J6" i="1"/>
  <c r="AD7" i="1"/>
  <c r="J15" i="1"/>
  <c r="J8" i="1"/>
  <c r="AE6" i="1"/>
  <c r="AD5" i="1"/>
  <c r="AE18" i="1" l="1"/>
  <c r="AE17" i="1"/>
  <c r="Q4" i="1" a="1"/>
  <c r="AD17" i="1"/>
  <c r="W4" i="1" s="1" a="1"/>
  <c r="W4" i="1" l="1"/>
  <c r="X6" i="1"/>
  <c r="X7" i="1" s="1"/>
  <c r="Q4" i="1"/>
  <c r="O16" i="1"/>
  <c r="Y6" i="1" l="1"/>
  <c r="U16" i="1"/>
  <c r="D27" i="3" l="1"/>
  <c r="D28" i="3" s="1"/>
  <c r="K27" i="3"/>
  <c r="Y25" i="3" s="1"/>
  <c r="Y26" i="3" s="1"/>
  <c r="F27" i="3"/>
  <c r="F28" i="3" s="1"/>
  <c r="H27" i="3"/>
  <c r="H28" i="3" s="1"/>
  <c r="J27" i="3"/>
  <c r="J28" i="3" s="1"/>
  <c r="C27" i="3"/>
  <c r="Q25" i="3" s="1"/>
  <c r="Q26" i="3" s="1"/>
  <c r="G27" i="3"/>
  <c r="U25" i="3" s="1"/>
  <c r="U26" i="3" s="1"/>
  <c r="I27" i="3"/>
  <c r="W25" i="3" s="1"/>
  <c r="W26" i="3" s="1"/>
  <c r="E27" i="3"/>
  <c r="E28" i="3" s="1"/>
  <c r="B27" i="3"/>
  <c r="B28" i="3" s="1"/>
  <c r="S25" i="3" l="1"/>
  <c r="S26" i="3" s="1"/>
  <c r="I28" i="3"/>
  <c r="I77" i="3" s="1"/>
  <c r="V25" i="3"/>
  <c r="V26" i="3" s="1"/>
  <c r="R25" i="3"/>
  <c r="R26" i="3" s="1"/>
  <c r="E66" i="3"/>
  <c r="E121" i="3"/>
  <c r="I44" i="3"/>
  <c r="G28" i="3"/>
  <c r="G66" i="3" s="1"/>
  <c r="C28" i="3"/>
  <c r="C121" i="3" s="1"/>
  <c r="T25" i="3"/>
  <c r="T26" i="3" s="1"/>
  <c r="B33" i="3"/>
  <c r="B88" i="3"/>
  <c r="B66" i="3"/>
  <c r="B121" i="3"/>
  <c r="B77" i="3"/>
  <c r="B110" i="3"/>
  <c r="B55" i="3"/>
  <c r="B44" i="3"/>
  <c r="B99" i="3"/>
  <c r="J99" i="3"/>
  <c r="J66" i="3"/>
  <c r="J77" i="3"/>
  <c r="J33" i="3"/>
  <c r="J110" i="3"/>
  <c r="J55" i="3"/>
  <c r="J44" i="3"/>
  <c r="J121" i="3"/>
  <c r="J88" i="3"/>
  <c r="H66" i="3"/>
  <c r="H77" i="3"/>
  <c r="H121" i="3"/>
  <c r="H88" i="3"/>
  <c r="H99" i="3"/>
  <c r="H44" i="3"/>
  <c r="H110" i="3"/>
  <c r="H55" i="3"/>
  <c r="H33" i="3"/>
  <c r="D33" i="3"/>
  <c r="D110" i="3"/>
  <c r="D99" i="3"/>
  <c r="D88" i="3"/>
  <c r="D121" i="3"/>
  <c r="D44" i="3"/>
  <c r="D77" i="3"/>
  <c r="D55" i="3"/>
  <c r="D66" i="3"/>
  <c r="F121" i="3"/>
  <c r="F55" i="3"/>
  <c r="F88" i="3"/>
  <c r="F66" i="3"/>
  <c r="F99" i="3"/>
  <c r="F44" i="3"/>
  <c r="F77" i="3"/>
  <c r="F110" i="3"/>
  <c r="F33" i="3"/>
  <c r="I99" i="3"/>
  <c r="E77" i="3"/>
  <c r="I121" i="3"/>
  <c r="I55" i="3"/>
  <c r="P25" i="3"/>
  <c r="P26" i="3" s="1"/>
  <c r="E44" i="3"/>
  <c r="I33" i="3"/>
  <c r="C55" i="3"/>
  <c r="E33" i="3"/>
  <c r="E55" i="3"/>
  <c r="E110" i="3"/>
  <c r="E88" i="3"/>
  <c r="X25" i="3"/>
  <c r="X26" i="3" s="1"/>
  <c r="K28" i="3"/>
  <c r="I88" i="3"/>
  <c r="E99" i="3"/>
  <c r="C33" i="3" l="1"/>
  <c r="I110" i="3"/>
  <c r="G77" i="3"/>
  <c r="I66" i="3"/>
  <c r="C110" i="3"/>
  <c r="G44" i="3"/>
  <c r="C88" i="3"/>
  <c r="G99" i="3"/>
  <c r="C77" i="3"/>
  <c r="G121" i="3"/>
  <c r="G33" i="3"/>
  <c r="G88" i="3"/>
  <c r="G55" i="3"/>
  <c r="G110" i="3"/>
  <c r="C99" i="3"/>
  <c r="C66" i="3"/>
  <c r="C44" i="3"/>
  <c r="AI154" i="5"/>
  <c r="AI342" i="5"/>
  <c r="AI319" i="5"/>
  <c r="AI206" i="5"/>
  <c r="AI201" i="5"/>
  <c r="AI125" i="5"/>
  <c r="AI167" i="5"/>
  <c r="AI293" i="5"/>
  <c r="AI367" i="5"/>
  <c r="AI323" i="5"/>
  <c r="AI191" i="5"/>
  <c r="AI147" i="5"/>
  <c r="AI151" i="5"/>
  <c r="AI298" i="5"/>
  <c r="AI332" i="5"/>
  <c r="AI156" i="5"/>
  <c r="AI182" i="5"/>
  <c r="AI130" i="5"/>
  <c r="AI364" i="5"/>
  <c r="AI338" i="5"/>
  <c r="AI304" i="5"/>
  <c r="AI309" i="5"/>
  <c r="AI362" i="5"/>
  <c r="AI211" i="5"/>
  <c r="AI190" i="5"/>
  <c r="AI165" i="5"/>
  <c r="AI88" i="5"/>
  <c r="AI62" i="5"/>
  <c r="AI169" i="5"/>
  <c r="AI179" i="5"/>
  <c r="AI177" i="5"/>
  <c r="AI142" i="5"/>
  <c r="AI359" i="5"/>
  <c r="AI314" i="5"/>
  <c r="AI347" i="5"/>
  <c r="AI361" i="5"/>
  <c r="AI299" i="5"/>
  <c r="AI371" i="5"/>
  <c r="AI336" i="5"/>
  <c r="AI210" i="5"/>
  <c r="AI189" i="5"/>
  <c r="AI173" i="5"/>
  <c r="AI178" i="5"/>
  <c r="AI143" i="5"/>
  <c r="AI152" i="5"/>
  <c r="AI116" i="5"/>
  <c r="AI121" i="5"/>
  <c r="AI302" i="5"/>
  <c r="AI369" i="5"/>
  <c r="AI307" i="5"/>
  <c r="AI311" i="5"/>
  <c r="AI287" i="5"/>
  <c r="AI86" i="5"/>
  <c r="AI171" i="5"/>
  <c r="AI150" i="5"/>
  <c r="AI183" i="5"/>
  <c r="AI133" i="5"/>
  <c r="AI326" i="5"/>
  <c r="AI312" i="5"/>
  <c r="AI98" i="5"/>
  <c r="AI55" i="5"/>
  <c r="AI69" i="5"/>
  <c r="AI114" i="5"/>
  <c r="AI160" i="5"/>
  <c r="AI128" i="5"/>
  <c r="AI155" i="5"/>
  <c r="AI144" i="5"/>
  <c r="AI324" i="5"/>
  <c r="AI343" i="5"/>
  <c r="AI315" i="5"/>
  <c r="AI305" i="5"/>
  <c r="AI316" i="5"/>
  <c r="AI292" i="5"/>
  <c r="AI374" i="5"/>
  <c r="AI375" i="5"/>
  <c r="AI207" i="5"/>
  <c r="AI188" i="5"/>
  <c r="AI119" i="5"/>
  <c r="AI81" i="5"/>
  <c r="AI89" i="5"/>
  <c r="AI58" i="5"/>
  <c r="AI97" i="5"/>
  <c r="AI99" i="5"/>
  <c r="AI132" i="5"/>
  <c r="AI175" i="5"/>
  <c r="AI120" i="5"/>
  <c r="AI136" i="5"/>
  <c r="AI157" i="5"/>
  <c r="AI153" i="5"/>
  <c r="AI162" i="5"/>
  <c r="AI339" i="5"/>
  <c r="AI288" i="5"/>
  <c r="AI363" i="5"/>
  <c r="AI331" i="5"/>
  <c r="AI360" i="5"/>
  <c r="AI358" i="5"/>
  <c r="AI194" i="5"/>
  <c r="AI209" i="5"/>
  <c r="AI54" i="5"/>
  <c r="AI92" i="5"/>
  <c r="AI95" i="5"/>
  <c r="AI71" i="5"/>
  <c r="AI146" i="5"/>
  <c r="AI164" i="5"/>
  <c r="AI159" i="5"/>
  <c r="AI115" i="5"/>
  <c r="AI174" i="5"/>
  <c r="AI300" i="5"/>
  <c r="AI370" i="5"/>
  <c r="AI354" i="5"/>
  <c r="AI295" i="5"/>
  <c r="AI365" i="5"/>
  <c r="AI349" i="5"/>
  <c r="AI296" i="5"/>
  <c r="AI199" i="5"/>
  <c r="AI198" i="5"/>
  <c r="AI166" i="5"/>
  <c r="AI94" i="5"/>
  <c r="AI64" i="5"/>
  <c r="AI101" i="5"/>
  <c r="AI53" i="5"/>
  <c r="AI105" i="5"/>
  <c r="AI93" i="5"/>
  <c r="AI52" i="5"/>
  <c r="AI91" i="5"/>
  <c r="AI61" i="5"/>
  <c r="AI59" i="5"/>
  <c r="AI63" i="5"/>
  <c r="AI118" i="5"/>
  <c r="AI123" i="5"/>
  <c r="AI126" i="5"/>
  <c r="AI127" i="5"/>
  <c r="AI124" i="5"/>
  <c r="AI161" i="5"/>
  <c r="AI334" i="5"/>
  <c r="AI356" i="5"/>
  <c r="AI366" i="5"/>
  <c r="AI327" i="5"/>
  <c r="AI355" i="5"/>
  <c r="AI301" i="5"/>
  <c r="AI373" i="5"/>
  <c r="AI317" i="5"/>
  <c r="AI202" i="5"/>
  <c r="AI187" i="5"/>
  <c r="AI68" i="5"/>
  <c r="AI96" i="5"/>
  <c r="AI57" i="5"/>
  <c r="AI84" i="5"/>
  <c r="AI100" i="5"/>
  <c r="AI75" i="5"/>
  <c r="AI79" i="5"/>
  <c r="AI140" i="5"/>
  <c r="AI122" i="5"/>
  <c r="AI141" i="5"/>
  <c r="AI137" i="5"/>
  <c r="AI134" i="5"/>
  <c r="AI138" i="5"/>
  <c r="AI158" i="5"/>
  <c r="AI145" i="5"/>
  <c r="AI180" i="5"/>
  <c r="AI340" i="5"/>
  <c r="AI308" i="5"/>
  <c r="AI290" i="5"/>
  <c r="AI353" i="5"/>
  <c r="AI345" i="5"/>
  <c r="AI344" i="5"/>
  <c r="AI351" i="5"/>
  <c r="AI348" i="5"/>
  <c r="AI329" i="5"/>
  <c r="AI313" i="5"/>
  <c r="AI203" i="5"/>
  <c r="AI193" i="5"/>
  <c r="AI196" i="5"/>
  <c r="AI106" i="5"/>
  <c r="AI48" i="5"/>
  <c r="AI66" i="5"/>
  <c r="AI108" i="5"/>
  <c r="AI74" i="5"/>
  <c r="AI87" i="5"/>
  <c r="AI70" i="5"/>
  <c r="AI109" i="5"/>
  <c r="AI90" i="5"/>
  <c r="AI67" i="5"/>
  <c r="AI85" i="5"/>
  <c r="AI102" i="5"/>
  <c r="AI103" i="5"/>
  <c r="AI77" i="5"/>
  <c r="AI139" i="5"/>
  <c r="AI168" i="5"/>
  <c r="AI172" i="5"/>
  <c r="AI131" i="5"/>
  <c r="AI117" i="5"/>
  <c r="AI163" i="5"/>
  <c r="AI294" i="5"/>
  <c r="AI357" i="5"/>
  <c r="AI303" i="5"/>
  <c r="AI325" i="5"/>
  <c r="AI330" i="5"/>
  <c r="AI335" i="5"/>
  <c r="AI297" i="5"/>
  <c r="AI310" i="5"/>
  <c r="AI333" i="5"/>
  <c r="AI321" i="5"/>
  <c r="AI289" i="5"/>
  <c r="AI350" i="5"/>
  <c r="AI204" i="5"/>
  <c r="AI195" i="5"/>
  <c r="AI208" i="5"/>
  <c r="AI181" i="5"/>
  <c r="AI78" i="5"/>
  <c r="AI65" i="5"/>
  <c r="AI107" i="5"/>
  <c r="AI56" i="5"/>
  <c r="AI104" i="5"/>
  <c r="AI60" i="5"/>
  <c r="AI82" i="5"/>
  <c r="AI72" i="5"/>
  <c r="AI83" i="5"/>
  <c r="AI51" i="5"/>
  <c r="AI73" i="5"/>
  <c r="AI76" i="5"/>
  <c r="AI80" i="5"/>
  <c r="AI129" i="5"/>
  <c r="AI176" i="5"/>
  <c r="AI135" i="5"/>
  <c r="AI149" i="5"/>
  <c r="AI170" i="5"/>
  <c r="AI112" i="5"/>
  <c r="AI113" i="5"/>
  <c r="AI184" i="5"/>
  <c r="AI148" i="5"/>
  <c r="AI372" i="5"/>
  <c r="AI341" i="5"/>
  <c r="AI291" i="5"/>
  <c r="AI320" i="5"/>
  <c r="AI318" i="5"/>
  <c r="AI322" i="5"/>
  <c r="AI306" i="5"/>
  <c r="AI328" i="5"/>
  <c r="AI352" i="5"/>
  <c r="AI368" i="5"/>
  <c r="AI346" i="5"/>
  <c r="AI337" i="5"/>
  <c r="AI205" i="5"/>
  <c r="AI197" i="5"/>
  <c r="AI192" i="5"/>
  <c r="AI200" i="5"/>
  <c r="AI50" i="5"/>
  <c r="AI44" i="5"/>
  <c r="AI12" i="5"/>
  <c r="AI37" i="5"/>
  <c r="AI28" i="5"/>
  <c r="AI35" i="5"/>
  <c r="AI41" i="5"/>
  <c r="AI15" i="5"/>
  <c r="AI8" i="5"/>
  <c r="AI42" i="5"/>
  <c r="AI47" i="5"/>
  <c r="AI31" i="5"/>
  <c r="AI21" i="5"/>
  <c r="AI10" i="5"/>
  <c r="AI46" i="5"/>
  <c r="AI468" i="5"/>
  <c r="AI38" i="5"/>
  <c r="AI13" i="5"/>
  <c r="AI5" i="5"/>
  <c r="AI456" i="5"/>
  <c r="AI30" i="5"/>
  <c r="AI16" i="5"/>
  <c r="AI11" i="5"/>
  <c r="AI34" i="5"/>
  <c r="AI29" i="5"/>
  <c r="AI24" i="5"/>
  <c r="AI476" i="5"/>
  <c r="AI460" i="5"/>
  <c r="AI33" i="5"/>
  <c r="AI20" i="5"/>
  <c r="AI27" i="5"/>
  <c r="AI452" i="5"/>
  <c r="AI9" i="5"/>
  <c r="AI40" i="5"/>
  <c r="AI478" i="5"/>
  <c r="AI466" i="5"/>
  <c r="AI442" i="5"/>
  <c r="AI43" i="5"/>
  <c r="AI39" i="5"/>
  <c r="AI14" i="5"/>
  <c r="AI25" i="5"/>
  <c r="AI487" i="5"/>
  <c r="AI186" i="5"/>
  <c r="AI453" i="5"/>
  <c r="AI17" i="5"/>
  <c r="AI32" i="5"/>
  <c r="AI7" i="5"/>
  <c r="AI467" i="5"/>
  <c r="AI441" i="5"/>
  <c r="AI479" i="5"/>
  <c r="AI474" i="5"/>
  <c r="AI469" i="5"/>
  <c r="AI18" i="5"/>
  <c r="AI45" i="5"/>
  <c r="AI471" i="5"/>
  <c r="AI443" i="5"/>
  <c r="AI473" i="5"/>
  <c r="AI489" i="5"/>
  <c r="AI463" i="5"/>
  <c r="AI286" i="5"/>
  <c r="AI459" i="5"/>
  <c r="AI437" i="5"/>
  <c r="AI438" i="5"/>
  <c r="AI450" i="5"/>
  <c r="AI6" i="5"/>
  <c r="AI36" i="5"/>
  <c r="AI454" i="5"/>
  <c r="AI484" i="5"/>
  <c r="AI481" i="5"/>
  <c r="AI482" i="5"/>
  <c r="AI440" i="5"/>
  <c r="AI464" i="5"/>
  <c r="AI465" i="5"/>
  <c r="AI449" i="5"/>
  <c r="AI451" i="5"/>
  <c r="AI475" i="5"/>
  <c r="AI111" i="5"/>
  <c r="AI444" i="5"/>
  <c r="AI483" i="5"/>
  <c r="AI488" i="5"/>
  <c r="AI455" i="5"/>
  <c r="AI26" i="5"/>
  <c r="AI23" i="5"/>
  <c r="AI461" i="5"/>
  <c r="AI436" i="5"/>
  <c r="AI447" i="5"/>
  <c r="AI470" i="5"/>
  <c r="AI477" i="5"/>
  <c r="AI445" i="5"/>
  <c r="AI486" i="5"/>
  <c r="AI485" i="5"/>
  <c r="AI472" i="5"/>
  <c r="AI462" i="5"/>
  <c r="AI446" i="5"/>
  <c r="AI458" i="5"/>
  <c r="AI457" i="5"/>
  <c r="AI3" i="5"/>
  <c r="AI435" i="5"/>
  <c r="AI490" i="5"/>
  <c r="AI448" i="5"/>
  <c r="AI439" i="5"/>
  <c r="AI480" i="5"/>
  <c r="AI19" i="5"/>
  <c r="AI22" i="5"/>
  <c r="AI536" i="5"/>
  <c r="AI509" i="5"/>
  <c r="AI513" i="5"/>
  <c r="AI494" i="5"/>
  <c r="AI511" i="5"/>
  <c r="AI529" i="5"/>
  <c r="AI499" i="5"/>
  <c r="AI516" i="5"/>
  <c r="AI543" i="5"/>
  <c r="AI502" i="5"/>
  <c r="AI263" i="5"/>
  <c r="AI110" i="5"/>
  <c r="AI221" i="5"/>
  <c r="AI273" i="5"/>
  <c r="AI541" i="5"/>
  <c r="AI491" i="5"/>
  <c r="AI523" i="5"/>
  <c r="AI255" i="5"/>
  <c r="AI236" i="5"/>
  <c r="AI412" i="5"/>
  <c r="AI380" i="5"/>
  <c r="AI265" i="5"/>
  <c r="AI215" i="5"/>
  <c r="AI535" i="5"/>
  <c r="AI530" i="5"/>
  <c r="AI213" i="5"/>
  <c r="AI394" i="5"/>
  <c r="AI391" i="5"/>
  <c r="AI275" i="5"/>
  <c r="AI428" i="5"/>
  <c r="AI388" i="5"/>
  <c r="AI534" i="5"/>
  <c r="AI498" i="5"/>
  <c r="AI495" i="5"/>
  <c r="AI542" i="5"/>
  <c r="AI283" i="5"/>
  <c r="AI274" i="5"/>
  <c r="AI418" i="5"/>
  <c r="AI429" i="5"/>
  <c r="AI281" i="5"/>
  <c r="AI409" i="5"/>
  <c r="AI512" i="5"/>
  <c r="AI519" i="5"/>
  <c r="AI500" i="5"/>
  <c r="AI216" i="5"/>
  <c r="AI223" i="5"/>
  <c r="AI226" i="5"/>
  <c r="AI249" i="5"/>
  <c r="AI433" i="5"/>
  <c r="AI381" i="5"/>
  <c r="AI415" i="5"/>
  <c r="AI400" i="5"/>
  <c r="AI49" i="5"/>
  <c r="AI271" i="5"/>
  <c r="AI398" i="5"/>
  <c r="AI378" i="5"/>
  <c r="AI497" i="5"/>
  <c r="AI521" i="5"/>
  <c r="AI504" i="5"/>
  <c r="AI222" i="5"/>
  <c r="AI253" i="5"/>
  <c r="AI430" i="5"/>
  <c r="AI390" i="5"/>
  <c r="AI385" i="5"/>
  <c r="AI261" i="5"/>
  <c r="AI217" i="5"/>
  <c r="AI235" i="5"/>
  <c r="AI426" i="5"/>
  <c r="AI392" i="5"/>
  <c r="AI531" i="5"/>
  <c r="AI520" i="5"/>
  <c r="AI525" i="5"/>
  <c r="AI243" i="5"/>
  <c r="AI220" i="5"/>
  <c r="AI259" i="5"/>
  <c r="AI395" i="5"/>
  <c r="AI397" i="5"/>
  <c r="AI393" i="5"/>
  <c r="AI218" i="5"/>
  <c r="AI383" i="5"/>
  <c r="AI538" i="5"/>
  <c r="AI539" i="5"/>
  <c r="AI532" i="5"/>
  <c r="AI257" i="5"/>
  <c r="AI229" i="5"/>
  <c r="AI212" i="5"/>
  <c r="AI266" i="5"/>
  <c r="AI413" i="5"/>
  <c r="AI386" i="5"/>
  <c r="AI399" i="5"/>
  <c r="AI230" i="5"/>
  <c r="AI277" i="5"/>
  <c r="AI268" i="5"/>
  <c r="AI408" i="5"/>
  <c r="AI424" i="5"/>
  <c r="AI507" i="5"/>
  <c r="AI493" i="5"/>
  <c r="AI503" i="5"/>
  <c r="AI250" i="5"/>
  <c r="AI242" i="5"/>
  <c r="AI389" i="5"/>
  <c r="AI422" i="5"/>
  <c r="AI270" i="5"/>
  <c r="AI245" i="5"/>
  <c r="AI246" i="5"/>
  <c r="AI260" i="5"/>
  <c r="AI420" i="5"/>
  <c r="AI423" i="5"/>
  <c r="AI540" i="5"/>
  <c r="AI528" i="5"/>
  <c r="AI537" i="5"/>
  <c r="AI517" i="5"/>
  <c r="AI225" i="5"/>
  <c r="AI267" i="5"/>
  <c r="AI239" i="5"/>
  <c r="AI403" i="5"/>
  <c r="AI414" i="5"/>
  <c r="AI285" i="5"/>
  <c r="AI231" i="5"/>
  <c r="AI379" i="5"/>
  <c r="AI402" i="5"/>
  <c r="AI522" i="5"/>
  <c r="AI527" i="5"/>
  <c r="AI515" i="5"/>
  <c r="AI544" i="5"/>
  <c r="AI251" i="5"/>
  <c r="AI276" i="5"/>
  <c r="AI240" i="5"/>
  <c r="AI264" i="5"/>
  <c r="AI258" i="5"/>
  <c r="AI406" i="5"/>
  <c r="AI431" i="5"/>
  <c r="AI427" i="5"/>
  <c r="AI434" i="5"/>
  <c r="AI256" i="5"/>
  <c r="AI279" i="5"/>
  <c r="AI232" i="5"/>
  <c r="AI405" i="5"/>
  <c r="AI387" i="5"/>
  <c r="AI384" i="5"/>
  <c r="AI533" i="5"/>
  <c r="AI492" i="5"/>
  <c r="AI526" i="5"/>
  <c r="AI496" i="5"/>
  <c r="AI254" i="5"/>
  <c r="AI237" i="5"/>
  <c r="AI280" i="5"/>
  <c r="AI234" i="5"/>
  <c r="AI244" i="5"/>
  <c r="AI421" i="5"/>
  <c r="AI432" i="5"/>
  <c r="AI411" i="5"/>
  <c r="AI376" i="5"/>
  <c r="AI227" i="5"/>
  <c r="AI228" i="5"/>
  <c r="AI269" i="5"/>
  <c r="AI404" i="5"/>
  <c r="AI401" i="5"/>
  <c r="AI396" i="5"/>
  <c r="AI518" i="5"/>
  <c r="AI506" i="5"/>
  <c r="AI514" i="5"/>
  <c r="AI510" i="5"/>
  <c r="AI284" i="5"/>
  <c r="AI214" i="5"/>
  <c r="AI282" i="5"/>
  <c r="AI248" i="5"/>
  <c r="AI233" i="5"/>
  <c r="AI407" i="5"/>
  <c r="AI417" i="5"/>
  <c r="AI377" i="5"/>
  <c r="AI272" i="5"/>
  <c r="AI252" i="5"/>
  <c r="AI238" i="5"/>
  <c r="AI247" i="5"/>
  <c r="AI419" i="5"/>
  <c r="AI410" i="5"/>
  <c r="AI501" i="5"/>
  <c r="AI505" i="5"/>
  <c r="AI524" i="5"/>
  <c r="AI508" i="5"/>
  <c r="AI241" i="5"/>
  <c r="AI224" i="5"/>
  <c r="AI278" i="5"/>
  <c r="AI219" i="5"/>
  <c r="AI262" i="5"/>
  <c r="AI416" i="5"/>
  <c r="AI382" i="5"/>
  <c r="AI425" i="5"/>
  <c r="AI4" i="5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<sst xmlns="http://schemas.openxmlformats.org/spreadsheetml/2006/main" count="11953" uniqueCount="893">
  <si>
    <t>Great Britain</t>
  </si>
  <si>
    <t>Seat projection</t>
  </si>
  <si>
    <t>+/-</t>
  </si>
  <si>
    <t>%</t>
  </si>
  <si>
    <t>Seats</t>
  </si>
  <si>
    <t>Party</t>
  </si>
  <si>
    <t>Net</t>
  </si>
  <si>
    <t>Conservative</t>
  </si>
  <si>
    <t>LAB</t>
  </si>
  <si>
    <t>Labour</t>
  </si>
  <si>
    <t>CON</t>
  </si>
  <si>
    <t>Liberal Democrats</t>
  </si>
  <si>
    <t>REF</t>
  </si>
  <si>
    <t>Green</t>
  </si>
  <si>
    <t>LD</t>
  </si>
  <si>
    <t>Reform</t>
  </si>
  <si>
    <t>GRN</t>
  </si>
  <si>
    <t>Scottish National</t>
  </si>
  <si>
    <t>SNP</t>
  </si>
  <si>
    <t>Plaid Cymru</t>
  </si>
  <si>
    <t>PC</t>
  </si>
  <si>
    <t>Independents</t>
  </si>
  <si>
    <t>OTH</t>
  </si>
  <si>
    <t>Total</t>
  </si>
  <si>
    <t xml:space="preserve"> </t>
  </si>
  <si>
    <t>IND</t>
  </si>
  <si>
    <t>WPB</t>
  </si>
  <si>
    <t>Current month:</t>
  </si>
  <si>
    <t>Regional polling of Wales</t>
  </si>
  <si>
    <t>Calculating weightings</t>
  </si>
  <si>
    <t>Pollster</t>
  </si>
  <si>
    <t>Date</t>
  </si>
  <si>
    <t>Month</t>
  </si>
  <si>
    <t>Latest</t>
  </si>
  <si>
    <t>Weight</t>
  </si>
  <si>
    <t>TOTAL</t>
  </si>
  <si>
    <t>YouGov</t>
  </si>
  <si>
    <t>Survation</t>
  </si>
  <si>
    <t>Overall polling averages</t>
  </si>
  <si>
    <t>Standard Transition Model</t>
  </si>
  <si>
    <t>Overall calculation</t>
  </si>
  <si>
    <t>GE2024</t>
  </si>
  <si>
    <t>Changes</t>
  </si>
  <si>
    <t>Headline figures - Great Britain</t>
  </si>
  <si>
    <t>2024 seats</t>
  </si>
  <si>
    <t>Poll figures ---&gt;</t>
  </si>
  <si>
    <t>Parties gaining votes</t>
  </si>
  <si>
    <t>Share of gain</t>
  </si>
  <si>
    <t>Parties losing votes</t>
  </si>
  <si>
    <t>Ratio lost</t>
  </si>
  <si>
    <t>Seats won</t>
  </si>
  <si>
    <t>% of seats</t>
  </si>
  <si>
    <t>ENGLAND</t>
  </si>
  <si>
    <t>Estimate 2024</t>
  </si>
  <si>
    <t>East Midlands</t>
  </si>
  <si>
    <t>England +/-</t>
  </si>
  <si>
    <t>Eastern</t>
  </si>
  <si>
    <t>London</t>
  </si>
  <si>
    <t>North East</t>
  </si>
  <si>
    <t>North West</t>
  </si>
  <si>
    <t>South East</t>
  </si>
  <si>
    <t>South West</t>
  </si>
  <si>
    <t>West Midlands</t>
  </si>
  <si>
    <t>Yorkshire</t>
  </si>
  <si>
    <t>Constituency</t>
  </si>
  <si>
    <t>County</t>
  </si>
  <si>
    <t>Region</t>
  </si>
  <si>
    <t>Nation</t>
  </si>
  <si>
    <t>Amber Valley</t>
  </si>
  <si>
    <t>DBY</t>
  </si>
  <si>
    <t>East M</t>
  </si>
  <si>
    <t>England</t>
  </si>
  <si>
    <t>Bolsover</t>
  </si>
  <si>
    <t>Chesterfield</t>
  </si>
  <si>
    <t>Derby North</t>
  </si>
  <si>
    <t>Derby South</t>
  </si>
  <si>
    <t>Derbyshire Dales</t>
  </si>
  <si>
    <t>Erewash</t>
  </si>
  <si>
    <t>High Peak</t>
  </si>
  <si>
    <t>Mid Derbyshire</t>
  </si>
  <si>
    <t>North East Derbyshire</t>
  </si>
  <si>
    <t>South Derbyshire</t>
  </si>
  <si>
    <t>Harborough, Oadby and Wigston</t>
  </si>
  <si>
    <t>LEI</t>
  </si>
  <si>
    <t>Hinckley and Bosworth</t>
  </si>
  <si>
    <t>Leicester East</t>
  </si>
  <si>
    <t>Leicester South</t>
  </si>
  <si>
    <t>Leicester West</t>
  </si>
  <si>
    <t>Loughborough</t>
  </si>
  <si>
    <t>Melton and Syston</t>
  </si>
  <si>
    <t>Mid Leicestershire</t>
  </si>
  <si>
    <t>North West Leicestershire</t>
  </si>
  <si>
    <t>South Leicestershire</t>
  </si>
  <si>
    <t>Boston and Skegness</t>
  </si>
  <si>
    <t>LIN</t>
  </si>
  <si>
    <t>Gainsborough</t>
  </si>
  <si>
    <t>Grantham and Bourne</t>
  </si>
  <si>
    <t>Lincoln</t>
  </si>
  <si>
    <t>Louth and Horncastle</t>
  </si>
  <si>
    <t>Rutland and Stamford</t>
  </si>
  <si>
    <t>Sleaford and North Hykeham</t>
  </si>
  <si>
    <t>South Holland and the Deepings</t>
  </si>
  <si>
    <t>Corby and East Northamptonshire</t>
  </si>
  <si>
    <t>NTH</t>
  </si>
  <si>
    <t>Daventry</t>
  </si>
  <si>
    <t>Kettering</t>
  </si>
  <si>
    <t>Northampton North</t>
  </si>
  <si>
    <t>Northampton South</t>
  </si>
  <si>
    <t>South Northamptonshire</t>
  </si>
  <si>
    <t>Wellingborough and Rushden</t>
  </si>
  <si>
    <t>Ashfield</t>
  </si>
  <si>
    <t>NTT</t>
  </si>
  <si>
    <t>Bassetlaw</t>
  </si>
  <si>
    <t>Broxtowe</t>
  </si>
  <si>
    <t>Gedling</t>
  </si>
  <si>
    <t>Mansfield</t>
  </si>
  <si>
    <t>Newark</t>
  </si>
  <si>
    <t>Nottingham East</t>
  </si>
  <si>
    <t>Nottingham North and Kimberley</t>
  </si>
  <si>
    <t>Nottingham South</t>
  </si>
  <si>
    <t>Rushcliffe</t>
  </si>
  <si>
    <t>Sherwood Forest</t>
  </si>
  <si>
    <t>Bedford</t>
  </si>
  <si>
    <t>BDF</t>
  </si>
  <si>
    <t>Dunstable and Leighton Buzzard</t>
  </si>
  <si>
    <t>Luton North</t>
  </si>
  <si>
    <t>Luton South and South Bedfordshire</t>
  </si>
  <si>
    <t>Mid Bedfordshire</t>
  </si>
  <si>
    <t>North Bedfordshire</t>
  </si>
  <si>
    <t>Cambridge</t>
  </si>
  <si>
    <t>CAM</t>
  </si>
  <si>
    <t>Ely and East Cambridgeshire</t>
  </si>
  <si>
    <t>Huntingdon</t>
  </si>
  <si>
    <t>North East Cambridgeshire</t>
  </si>
  <si>
    <t>North West Cambridgeshire</t>
  </si>
  <si>
    <t>Peterborough</t>
  </si>
  <si>
    <t>South Cambridgeshire</t>
  </si>
  <si>
    <t>St Neots and Mid Cambridgeshire</t>
  </si>
  <si>
    <t>Basildon and Billericay</t>
  </si>
  <si>
    <t>ESS</t>
  </si>
  <si>
    <t>Braintree</t>
  </si>
  <si>
    <t>Brentwood and Ongar</t>
  </si>
  <si>
    <t>Castle Point</t>
  </si>
  <si>
    <t>Chelmsford</t>
  </si>
  <si>
    <t>Clacton</t>
  </si>
  <si>
    <t>Colchester</t>
  </si>
  <si>
    <t>Epping Forest</t>
  </si>
  <si>
    <t>Harlow</t>
  </si>
  <si>
    <t>Harwich and North Essex</t>
  </si>
  <si>
    <t>Maldon</t>
  </si>
  <si>
    <t>North West Essex</t>
  </si>
  <si>
    <t>Rayleigh and Wickford</t>
  </si>
  <si>
    <t>South Basildon and East Thurrock</t>
  </si>
  <si>
    <t>Southend East and Rochford</t>
  </si>
  <si>
    <t>Southend West and Leigh</t>
  </si>
  <si>
    <t>Thurrock</t>
  </si>
  <si>
    <t>Witham</t>
  </si>
  <si>
    <t>Broxbourne</t>
  </si>
  <si>
    <t>HRT</t>
  </si>
  <si>
    <t>Harpenden and Berkhamsted</t>
  </si>
  <si>
    <t>Hemel Hempstead</t>
  </si>
  <si>
    <t>Hertford and Stortford</t>
  </si>
  <si>
    <t>Hertsmere</t>
  </si>
  <si>
    <t>Hitchin</t>
  </si>
  <si>
    <t>North East Hertfordshire</t>
  </si>
  <si>
    <t>South West Hertfordshire</t>
  </si>
  <si>
    <t>St Albans</t>
  </si>
  <si>
    <t>Stevenage</t>
  </si>
  <si>
    <t>Watford</t>
  </si>
  <si>
    <t>Welwyn Hatfield</t>
  </si>
  <si>
    <t>Broadland and Fakenham</t>
  </si>
  <si>
    <t>NFK</t>
  </si>
  <si>
    <t>Great Yarmouth</t>
  </si>
  <si>
    <t>Mid Norfolk</t>
  </si>
  <si>
    <t>North Norfolk</t>
  </si>
  <si>
    <t>North West Norfolk</t>
  </si>
  <si>
    <t>Norwich North</t>
  </si>
  <si>
    <t>Norwich South</t>
  </si>
  <si>
    <t>South Norfolk</t>
  </si>
  <si>
    <t>South West Norfolk</t>
  </si>
  <si>
    <t>Bury St Edmunds and Stowmarket</t>
  </si>
  <si>
    <t>SFK</t>
  </si>
  <si>
    <t>Central Suffolk and North Ipswich</t>
  </si>
  <si>
    <t>Ipswich</t>
  </si>
  <si>
    <t>Lowestoft</t>
  </si>
  <si>
    <t>South Suffolk</t>
  </si>
  <si>
    <t>Suffolk Coastal</t>
  </si>
  <si>
    <t>Waveney Valley</t>
  </si>
  <si>
    <t>West Suffolk</t>
  </si>
  <si>
    <t>Barking</t>
  </si>
  <si>
    <t>LND</t>
  </si>
  <si>
    <t>GL</t>
  </si>
  <si>
    <t>Battersea</t>
  </si>
  <si>
    <t>Beckenham and Penge</t>
  </si>
  <si>
    <t>Bermondsey and Old Southwark</t>
  </si>
  <si>
    <t>Bethnal Green and Stepney</t>
  </si>
  <si>
    <t>Bexleyheath and Crayford</t>
  </si>
  <si>
    <t>Brent East</t>
  </si>
  <si>
    <t>Brent West</t>
  </si>
  <si>
    <t>Brentford and Isleworth</t>
  </si>
  <si>
    <t>Bromley and Biggin Hill</t>
  </si>
  <si>
    <t>Carshalton and Wallington</t>
  </si>
  <si>
    <t>Chelsea and Fulham</t>
  </si>
  <si>
    <t>Chingford and Woodford Green</t>
  </si>
  <si>
    <t>Chipping Barnet</t>
  </si>
  <si>
    <t>Cities of London and Westminster</t>
  </si>
  <si>
    <t>Clapham and Brixton Hill</t>
  </si>
  <si>
    <t>Croydon East</t>
  </si>
  <si>
    <t>Croydon South</t>
  </si>
  <si>
    <t>Croydon West</t>
  </si>
  <si>
    <t>Dagenham and Rainham</t>
  </si>
  <si>
    <t>Dulwich and West Norwood</t>
  </si>
  <si>
    <t>Ealing Central and Acton</t>
  </si>
  <si>
    <t>Ealing North</t>
  </si>
  <si>
    <t>Ealing Southall</t>
  </si>
  <si>
    <t>East Ham</t>
  </si>
  <si>
    <t>Edmonton and Winchmore Hill</t>
  </si>
  <si>
    <t>Eltham and Chislehurst</t>
  </si>
  <si>
    <t>Enfield North</t>
  </si>
  <si>
    <t>Erith and Thamesmead</t>
  </si>
  <si>
    <t>Feltham and Heston</t>
  </si>
  <si>
    <t>Finchley and Golders Green</t>
  </si>
  <si>
    <t>Greenwich and Woolwich</t>
  </si>
  <si>
    <t>Hackney North and Stoke Newington</t>
  </si>
  <si>
    <t>Hackney South and Shoreditch</t>
  </si>
  <si>
    <t>Hammersmith and Chiswick</t>
  </si>
  <si>
    <t>Hampstead and Highgate</t>
  </si>
  <si>
    <t>Harrow East</t>
  </si>
  <si>
    <t>Harrow West</t>
  </si>
  <si>
    <t>Hayes and Harlington</t>
  </si>
  <si>
    <t>Hendon</t>
  </si>
  <si>
    <t>Holborn and St Pancras</t>
  </si>
  <si>
    <t>Hornchurch and Upminster</t>
  </si>
  <si>
    <t>Hornsey and Friern Barnet</t>
  </si>
  <si>
    <t>Ilford North</t>
  </si>
  <si>
    <t>Ilford South</t>
  </si>
  <si>
    <t>Islington North</t>
  </si>
  <si>
    <t>Islington South and Finsbury</t>
  </si>
  <si>
    <t>Kensington and Bayswater</t>
  </si>
  <si>
    <t>Kingston and Surbiton</t>
  </si>
  <si>
    <t>Lewisham East</t>
  </si>
  <si>
    <t>Lewisham North</t>
  </si>
  <si>
    <t>Lewisham West and East Dulwich</t>
  </si>
  <si>
    <t>Leyton and Wanstead</t>
  </si>
  <si>
    <t>Mitcham and Morden</t>
  </si>
  <si>
    <t>Old Bexley and Sidcup</t>
  </si>
  <si>
    <t>Orpington</t>
  </si>
  <si>
    <t>Peckham</t>
  </si>
  <si>
    <t>Poplar and Limehouse</t>
  </si>
  <si>
    <t>Putney</t>
  </si>
  <si>
    <t>Queen's Park and Maida Vale</t>
  </si>
  <si>
    <t>Richmond Park</t>
  </si>
  <si>
    <t>Romford</t>
  </si>
  <si>
    <t>Ruislip, Northwood and Pinner</t>
  </si>
  <si>
    <t>Southgate and Wood Green</t>
  </si>
  <si>
    <t>Stratford and Bow</t>
  </si>
  <si>
    <t>Streatham and Croydon North</t>
  </si>
  <si>
    <t>Sutton and Cheam</t>
  </si>
  <si>
    <t>Tooting</t>
  </si>
  <si>
    <t>Tottenham</t>
  </si>
  <si>
    <t>Twickenham</t>
  </si>
  <si>
    <t>Uxbridge and South Ruislip</t>
  </si>
  <si>
    <t>Vauxhall and Camberwell Green</t>
  </si>
  <si>
    <t>Walthamstow</t>
  </si>
  <si>
    <t>West Ham and Beckton</t>
  </si>
  <si>
    <t>Wimbledon</t>
  </si>
  <si>
    <t>Hartlepool</t>
  </si>
  <si>
    <t>CLV</t>
  </si>
  <si>
    <t>NE</t>
  </si>
  <si>
    <t>Middlesbrough and Thornaby East</t>
  </si>
  <si>
    <t>Middlesbrough South and East Cleveland</t>
  </si>
  <si>
    <t>Redcar</t>
  </si>
  <si>
    <t>Stockton North</t>
  </si>
  <si>
    <t>Stockton West</t>
  </si>
  <si>
    <t>Bishop Auckland</t>
  </si>
  <si>
    <t>DUR</t>
  </si>
  <si>
    <t>City of Durham</t>
  </si>
  <si>
    <t>Darlington</t>
  </si>
  <si>
    <t>Easington</t>
  </si>
  <si>
    <t>Newton Aycliffe and Spennymoor</t>
  </si>
  <si>
    <t>North Durham</t>
  </si>
  <si>
    <t>Blyth and Ashington</t>
  </si>
  <si>
    <t>NBL</t>
  </si>
  <si>
    <t>Cramlington and Killingworth</t>
  </si>
  <si>
    <t>Hexham</t>
  </si>
  <si>
    <t>North Northumberland</t>
  </si>
  <si>
    <t>Blaydon and Consett</t>
  </si>
  <si>
    <t>TWR</t>
  </si>
  <si>
    <t>Gateshead Central and Whickham</t>
  </si>
  <si>
    <t>Houghton and Sunderland South</t>
  </si>
  <si>
    <t>Jarrow and Gateshead East</t>
  </si>
  <si>
    <t>Newcastle upon Tyne Central and West</t>
  </si>
  <si>
    <t>Newcastle upon Tyne East and Wallsend</t>
  </si>
  <si>
    <t>Newcastle upon Tyne North</t>
  </si>
  <si>
    <t>South Shields</t>
  </si>
  <si>
    <t>Sunderland Central</t>
  </si>
  <si>
    <t>Tynemouth</t>
  </si>
  <si>
    <t>Washington and Gateshead South</t>
  </si>
  <si>
    <t>Chester North and Neston</t>
  </si>
  <si>
    <t>CHS</t>
  </si>
  <si>
    <t>NW</t>
  </si>
  <si>
    <t>Chester South and Eddisbury</t>
  </si>
  <si>
    <t>Congleton</t>
  </si>
  <si>
    <t>Crewe and Nantwich</t>
  </si>
  <si>
    <t>Ellesmere Port and Bromborough</t>
  </si>
  <si>
    <t>Macclesfield</t>
  </si>
  <si>
    <t>Mid Cheshire</t>
  </si>
  <si>
    <t>Runcorn and Helsby</t>
  </si>
  <si>
    <t>Tatton</t>
  </si>
  <si>
    <t>Warrington North</t>
  </si>
  <si>
    <t>Warrington South</t>
  </si>
  <si>
    <t>Barrow and Furness</t>
  </si>
  <si>
    <t>CMA</t>
  </si>
  <si>
    <t>Carlisle</t>
  </si>
  <si>
    <t>Penrith and Solway</t>
  </si>
  <si>
    <t>Westmorland and Lonsdale</t>
  </si>
  <si>
    <t>Whitehaven and Workington</t>
  </si>
  <si>
    <t>Altrincham and Sale West</t>
  </si>
  <si>
    <t>GTM</t>
  </si>
  <si>
    <t>Ashton-under-Lyne</t>
  </si>
  <si>
    <t>Blackley and Middleton South</t>
  </si>
  <si>
    <t>Bolton North East</t>
  </si>
  <si>
    <t>Bolton South and Walkden</t>
  </si>
  <si>
    <t>Bolton West</t>
  </si>
  <si>
    <t>Bury North</t>
  </si>
  <si>
    <t>Bury South</t>
  </si>
  <si>
    <t>Cheadle</t>
  </si>
  <si>
    <t>Gorton and Denton</t>
  </si>
  <si>
    <t>Hazel Grove</t>
  </si>
  <si>
    <t>Heywood and Middleton North</t>
  </si>
  <si>
    <t>Leigh and Atherton</t>
  </si>
  <si>
    <t>Makerfield</t>
  </si>
  <si>
    <t>Manchester Central</t>
  </si>
  <si>
    <t>Manchester Rusholme</t>
  </si>
  <si>
    <t>Manchester Withington</t>
  </si>
  <si>
    <t>Oldham East and Saddleworth</t>
  </si>
  <si>
    <t>Oldham West, Chadderton and Royton</t>
  </si>
  <si>
    <t>Rochdale</t>
  </si>
  <si>
    <t>Salford</t>
  </si>
  <si>
    <t>Stalybridge and Hyde</t>
  </si>
  <si>
    <t>Stockport</t>
  </si>
  <si>
    <t>Stretford and Urmston</t>
  </si>
  <si>
    <t>Wigan</t>
  </si>
  <si>
    <t>Worsley and Eccles</t>
  </si>
  <si>
    <t>Wythenshawe and Sale East</t>
  </si>
  <si>
    <t>Blackburn</t>
  </si>
  <si>
    <t>LAN</t>
  </si>
  <si>
    <t>Blackpool North and Fleetwood</t>
  </si>
  <si>
    <t>Blackpool South</t>
  </si>
  <si>
    <t>Burnley</t>
  </si>
  <si>
    <t>Chorley</t>
  </si>
  <si>
    <t>Fylde</t>
  </si>
  <si>
    <t>Hyndburn</t>
  </si>
  <si>
    <t>Lancaster and Wyre</t>
  </si>
  <si>
    <t>Morecambe and Lunesdale</t>
  </si>
  <si>
    <t>Pendle and Clitheroe</t>
  </si>
  <si>
    <t>Preston</t>
  </si>
  <si>
    <t>Ribble Valley</t>
  </si>
  <si>
    <t>Rossendale and Darwen</t>
  </si>
  <si>
    <t>South Ribble</t>
  </si>
  <si>
    <t>West Lancashire</t>
  </si>
  <si>
    <t>Birkenhead</t>
  </si>
  <si>
    <t>MSY</t>
  </si>
  <si>
    <t>Bootle</t>
  </si>
  <si>
    <t>Knowsley</t>
  </si>
  <si>
    <t>Liverpool Garston</t>
  </si>
  <si>
    <t>Liverpool Riverside</t>
  </si>
  <si>
    <t>Liverpool Walton</t>
  </si>
  <si>
    <t>Liverpool Wavertree</t>
  </si>
  <si>
    <t>Liverpool West Derby</t>
  </si>
  <si>
    <t>Sefton Central</t>
  </si>
  <si>
    <t>Southport</t>
  </si>
  <si>
    <t>St Helens North</t>
  </si>
  <si>
    <t>St Helens South and Whiston</t>
  </si>
  <si>
    <t>Wallasey</t>
  </si>
  <si>
    <t>Widnes and Halewood</t>
  </si>
  <si>
    <t>Wirral West</t>
  </si>
  <si>
    <t>Aylesbury</t>
  </si>
  <si>
    <t>BKM</t>
  </si>
  <si>
    <t>SE</t>
  </si>
  <si>
    <t>Beaconsfield</t>
  </si>
  <si>
    <t>Buckingham and Bletchley</t>
  </si>
  <si>
    <t>Chesham and Amersham</t>
  </si>
  <si>
    <t>Mid Buckinghamshire</t>
  </si>
  <si>
    <t>Milton Keynes Central</t>
  </si>
  <si>
    <t>Milton Keynes North</t>
  </si>
  <si>
    <t>Wycombe</t>
  </si>
  <si>
    <t>Bracknell</t>
  </si>
  <si>
    <t>BRK</t>
  </si>
  <si>
    <t>Earley and Woodley</t>
  </si>
  <si>
    <t>Maidenhead</t>
  </si>
  <si>
    <t>Newbury</t>
  </si>
  <si>
    <t>Reading Central</t>
  </si>
  <si>
    <t>Reading West and Mid Berkshire</t>
  </si>
  <si>
    <t>Slough</t>
  </si>
  <si>
    <t>Windsor</t>
  </si>
  <si>
    <t>Wokingham</t>
  </si>
  <si>
    <t>Aldershot</t>
  </si>
  <si>
    <t>HAM</t>
  </si>
  <si>
    <t>Basingstoke</t>
  </si>
  <si>
    <t>East Hampshire</t>
  </si>
  <si>
    <t>Eastleigh</t>
  </si>
  <si>
    <t>Fareham and Waterlooville</t>
  </si>
  <si>
    <t>Farnham and Bordon</t>
  </si>
  <si>
    <t>Gosport</t>
  </si>
  <si>
    <t>Hamble Valley</t>
  </si>
  <si>
    <t>Havant</t>
  </si>
  <si>
    <t>Isle of Wight East</t>
  </si>
  <si>
    <t>Isle of Wight West</t>
  </si>
  <si>
    <t>New Forest East</t>
  </si>
  <si>
    <t>New Forest West</t>
  </si>
  <si>
    <t>North East Hampshire</t>
  </si>
  <si>
    <t>North West Hampshire</t>
  </si>
  <si>
    <t>Portsmouth North</t>
  </si>
  <si>
    <t>Portsmouth South</t>
  </si>
  <si>
    <t>Romsey and Southampton North</t>
  </si>
  <si>
    <t>Southampton Itchen</t>
  </si>
  <si>
    <t>Southampton Test</t>
  </si>
  <si>
    <t>Winchester</t>
  </si>
  <si>
    <t>Ashford</t>
  </si>
  <si>
    <t>KEN</t>
  </si>
  <si>
    <t>Canterbury</t>
  </si>
  <si>
    <t>Chatham and Aylesford</t>
  </si>
  <si>
    <t>Dartford</t>
  </si>
  <si>
    <t>Dover and Deal</t>
  </si>
  <si>
    <t>East Thanet</t>
  </si>
  <si>
    <t>Faversham and Mid Kent</t>
  </si>
  <si>
    <t>Folkestone and Hythe</t>
  </si>
  <si>
    <t>Gillingham and Rainham</t>
  </si>
  <si>
    <t>Gravesham</t>
  </si>
  <si>
    <t>Herne Bay and Sandwich</t>
  </si>
  <si>
    <t>Maidstone and Malling</t>
  </si>
  <si>
    <t>Rochester and Strood</t>
  </si>
  <si>
    <t>Sevenoaks</t>
  </si>
  <si>
    <t>Sittingbourne and Sheppey</t>
  </si>
  <si>
    <t>Tonbridge</t>
  </si>
  <si>
    <t>Tunbridge Wells</t>
  </si>
  <si>
    <t>Weald of Kent</t>
  </si>
  <si>
    <t>Banbury</t>
  </si>
  <si>
    <t>OXF</t>
  </si>
  <si>
    <t>Bicester and Woodstock</t>
  </si>
  <si>
    <t>Didcot and Wantage</t>
  </si>
  <si>
    <t>Henley and Thame</t>
  </si>
  <si>
    <t>Oxford East</t>
  </si>
  <si>
    <t>Oxford West and Abingdon</t>
  </si>
  <si>
    <t>Witney</t>
  </si>
  <si>
    <t>Dorking and Horley</t>
  </si>
  <si>
    <t>SRY</t>
  </si>
  <si>
    <t>East Surrey</t>
  </si>
  <si>
    <t>Epsom and Ewell</t>
  </si>
  <si>
    <t>Esher and Walton</t>
  </si>
  <si>
    <t>Godalming and Ash</t>
  </si>
  <si>
    <t>Guildford</t>
  </si>
  <si>
    <t>Reigate</t>
  </si>
  <si>
    <t>Runnymede and Weybridge</t>
  </si>
  <si>
    <t>Spelthorne</t>
  </si>
  <si>
    <t>Surrey Heath</t>
  </si>
  <si>
    <t>Woking</t>
  </si>
  <si>
    <t>Bexhill and Battle</t>
  </si>
  <si>
    <t>SXE</t>
  </si>
  <si>
    <t>Brighton Kemptown and Peacehaven</t>
  </si>
  <si>
    <t>Brighton Pavilion</t>
  </si>
  <si>
    <t>Eastbourne</t>
  </si>
  <si>
    <t>Hastings and Rye</t>
  </si>
  <si>
    <t>Hove and Portslade</t>
  </si>
  <si>
    <t>Lewes</t>
  </si>
  <si>
    <t>Sussex Weald</t>
  </si>
  <si>
    <t>Arundel and South Downs</t>
  </si>
  <si>
    <t>WSX</t>
  </si>
  <si>
    <t>Bognor Regis and Littlehampton</t>
  </si>
  <si>
    <t>Chichester</t>
  </si>
  <si>
    <t>Crawley</t>
  </si>
  <si>
    <t>East Grinstead and Uckfield</t>
  </si>
  <si>
    <t>East Worthing and Shoreham</t>
  </si>
  <si>
    <t>Horsham</t>
  </si>
  <si>
    <t>Mid Sussex</t>
  </si>
  <si>
    <t>Worthing West</t>
  </si>
  <si>
    <t>Bath</t>
  </si>
  <si>
    <t>AVN</t>
  </si>
  <si>
    <t>SW</t>
  </si>
  <si>
    <t>Bristol Central</t>
  </si>
  <si>
    <t>Bristol East</t>
  </si>
  <si>
    <t>Bristol North East</t>
  </si>
  <si>
    <t>Bristol North West</t>
  </si>
  <si>
    <t>Bristol South</t>
  </si>
  <si>
    <t>Thornbury and Yate</t>
  </si>
  <si>
    <t>Camborne and Redruth</t>
  </si>
  <si>
    <t>CUL</t>
  </si>
  <si>
    <t>North Cornwall</t>
  </si>
  <si>
    <t>South East Cornwall</t>
  </si>
  <si>
    <t>St Austell and Newquay</t>
  </si>
  <si>
    <t>St Ives</t>
  </si>
  <si>
    <t>Truro and Falmouth</t>
  </si>
  <si>
    <t>Central Devon</t>
  </si>
  <si>
    <t>DEV</t>
  </si>
  <si>
    <t>Exeter</t>
  </si>
  <si>
    <t>Exmouth and Exeter East</t>
  </si>
  <si>
    <t>Honiton and Sidmouth</t>
  </si>
  <si>
    <t>Newton Abbot</t>
  </si>
  <si>
    <t>North Devon</t>
  </si>
  <si>
    <t>Plymouth Moor View</t>
  </si>
  <si>
    <t>Plymouth Sutton and Devonport</t>
  </si>
  <si>
    <t>South Devon</t>
  </si>
  <si>
    <t>South West Devon</t>
  </si>
  <si>
    <t>Torbay</t>
  </si>
  <si>
    <t>Torridge and Tavistock</t>
  </si>
  <si>
    <t>Bournemouth East</t>
  </si>
  <si>
    <t>DOR</t>
  </si>
  <si>
    <t>Bournemouth West</t>
  </si>
  <si>
    <t>Christchurch</t>
  </si>
  <si>
    <t>Mid Dorset and North Poole</t>
  </si>
  <si>
    <t>North Dorset</t>
  </si>
  <si>
    <t>Poole</t>
  </si>
  <si>
    <t>South Dorset</t>
  </si>
  <si>
    <t>West Dorset</t>
  </si>
  <si>
    <t>Cheltenham</t>
  </si>
  <si>
    <t>GLS</t>
  </si>
  <si>
    <t>Filton and Bradley Stoke</t>
  </si>
  <si>
    <t>Forest of Dean</t>
  </si>
  <si>
    <t>Gloucester</t>
  </si>
  <si>
    <t>North Cotswolds</t>
  </si>
  <si>
    <t>South Cotswolds</t>
  </si>
  <si>
    <t>Stroud</t>
  </si>
  <si>
    <t>Tewkesbury</t>
  </si>
  <si>
    <t>Bridgwater</t>
  </si>
  <si>
    <t>SOM</t>
  </si>
  <si>
    <t>Frome and East Somerset</t>
  </si>
  <si>
    <t>Glastonbury and Somerton</t>
  </si>
  <si>
    <t>North East Somerset and Hanham</t>
  </si>
  <si>
    <t>North Somerset</t>
  </si>
  <si>
    <t>Taunton and Wellington</t>
  </si>
  <si>
    <t>Tiverton and Minehead</t>
  </si>
  <si>
    <t>Wells and Mendip Hills</t>
  </si>
  <si>
    <t>Weston-super-Mare</t>
  </si>
  <si>
    <t>Yeovil</t>
  </si>
  <si>
    <t>Chippenham</t>
  </si>
  <si>
    <t>WIL</t>
  </si>
  <si>
    <t>East Wiltshire</t>
  </si>
  <si>
    <t>Melksham and Devizes</t>
  </si>
  <si>
    <t>Salisbury</t>
  </si>
  <si>
    <t>South West Wiltshire</t>
  </si>
  <si>
    <t>Swindon North</t>
  </si>
  <si>
    <t>Swindon South</t>
  </si>
  <si>
    <t>Hereford and South Herefordshire</t>
  </si>
  <si>
    <t>HFR</t>
  </si>
  <si>
    <t>WM</t>
  </si>
  <si>
    <t>North Herefordshire</t>
  </si>
  <si>
    <t>North Shropshire</t>
  </si>
  <si>
    <t>SAL</t>
  </si>
  <si>
    <t>Shrewsbury</t>
  </si>
  <si>
    <t>South Shropshire</t>
  </si>
  <si>
    <t>Telford</t>
  </si>
  <si>
    <t>The Wrekin</t>
  </si>
  <si>
    <t>Burton and Uttoxeter</t>
  </si>
  <si>
    <t>STS</t>
  </si>
  <si>
    <t>Cannock Chase</t>
  </si>
  <si>
    <t>Kingswinford and South Staffordshire</t>
  </si>
  <si>
    <t>Lichfield</t>
  </si>
  <si>
    <t>Newcastle-under-Lyme</t>
  </si>
  <si>
    <t>Stafford</t>
  </si>
  <si>
    <t>Staffordshire Moorlands</t>
  </si>
  <si>
    <t>Stoke-on-Trent Central</t>
  </si>
  <si>
    <t>Stoke-on-Trent North</t>
  </si>
  <si>
    <t>Stoke-on-Trent South</t>
  </si>
  <si>
    <t>Stone, Great Wyrley and Penkridge</t>
  </si>
  <si>
    <t>Tamworth</t>
  </si>
  <si>
    <t>Kenilworth and Southam</t>
  </si>
  <si>
    <t>WAR</t>
  </si>
  <si>
    <t>North Warwickshire and Bedworth</t>
  </si>
  <si>
    <t>Nuneaton</t>
  </si>
  <si>
    <t>Rugby</t>
  </si>
  <si>
    <t>Stratford-on-Avon</t>
  </si>
  <si>
    <t>Warwick and Leamington</t>
  </si>
  <si>
    <t>Aldridge-Brownhills</t>
  </si>
  <si>
    <t>WMD</t>
  </si>
  <si>
    <t>Birmingham Edgbaston</t>
  </si>
  <si>
    <t>Birmingham Erdington</t>
  </si>
  <si>
    <t>Birmingham Hall Green and Moseley</t>
  </si>
  <si>
    <t>Birmingham Hodge Hill and Solihull North</t>
  </si>
  <si>
    <t>Birmingham Ladywood</t>
  </si>
  <si>
    <t>Birmingham Northfield</t>
  </si>
  <si>
    <t>Birmingham Perry Barr</t>
  </si>
  <si>
    <t>Birmingham Selly Oak</t>
  </si>
  <si>
    <t>Birmingham Yardley</t>
  </si>
  <si>
    <t>Coventry East</t>
  </si>
  <si>
    <t>Coventry North West</t>
  </si>
  <si>
    <t>Coventry South</t>
  </si>
  <si>
    <t>Dudley</t>
  </si>
  <si>
    <t>Halesowen</t>
  </si>
  <si>
    <t>Meriden and Solihull East</t>
  </si>
  <si>
    <t>Smethwick</t>
  </si>
  <si>
    <t>Solihull West and Shirley</t>
  </si>
  <si>
    <t>Stourbridge</t>
  </si>
  <si>
    <t>Sutton Coldfield</t>
  </si>
  <si>
    <t>Tipton and Wednesbury</t>
  </si>
  <si>
    <t>Walsall and Bloxwich</t>
  </si>
  <si>
    <t>West Bromwich</t>
  </si>
  <si>
    <t>Wolverhampton North East</t>
  </si>
  <si>
    <t>Wolverhampton South East</t>
  </si>
  <si>
    <t>Wolverhampton West</t>
  </si>
  <si>
    <t>Bromsgrove</t>
  </si>
  <si>
    <t>WOR</t>
  </si>
  <si>
    <t>Droitwich and Evesham</t>
  </si>
  <si>
    <t>Redditch</t>
  </si>
  <si>
    <t>West Worcestershire</t>
  </si>
  <si>
    <t>Worcester</t>
  </si>
  <si>
    <t>Wyre Forest</t>
  </si>
  <si>
    <t>Beverley and Holderness</t>
  </si>
  <si>
    <t>HUM</t>
  </si>
  <si>
    <t>YH</t>
  </si>
  <si>
    <t>Bridlington and the Wolds</t>
  </si>
  <si>
    <t>Brigg and Immingham</t>
  </si>
  <si>
    <t>Goole and Pocklington</t>
  </si>
  <si>
    <t>Great Grimsby and Cleethorpes</t>
  </si>
  <si>
    <t>Kingston upon Hull East</t>
  </si>
  <si>
    <t>Kingston upon Hull North and Cottingham</t>
  </si>
  <si>
    <t>Kingston upon Hull West and Haltemprice</t>
  </si>
  <si>
    <t>Scunthorpe</t>
  </si>
  <si>
    <t>Harrogate and Knaresborough</t>
  </si>
  <si>
    <t>NYK</t>
  </si>
  <si>
    <t>Richmond and Northallerton</t>
  </si>
  <si>
    <t>Scarborough and Whitby</t>
  </si>
  <si>
    <t>Selby</t>
  </si>
  <si>
    <t>Skipton and Ripon</t>
  </si>
  <si>
    <t>Thirsk and Malton</t>
  </si>
  <si>
    <t>York Central</t>
  </si>
  <si>
    <t>York Outer</t>
  </si>
  <si>
    <t>Barnsley North</t>
  </si>
  <si>
    <t>SYK</t>
  </si>
  <si>
    <t>Barnsley South</t>
  </si>
  <si>
    <t>Calder Valley</t>
  </si>
  <si>
    <t>Doncaster Central</t>
  </si>
  <si>
    <t>Doncaster East and the Isle of Axholme</t>
  </si>
  <si>
    <t>Doncaster North</t>
  </si>
  <si>
    <t>Penistone and Stocksbridge</t>
  </si>
  <si>
    <t>Rawmarsh and Conisbrough</t>
  </si>
  <si>
    <t>Rother Valley</t>
  </si>
  <si>
    <t>Rotherham</t>
  </si>
  <si>
    <t>Sheffield Brightside and Hillsborough</t>
  </si>
  <si>
    <t>Sheffield Central</t>
  </si>
  <si>
    <t>Sheffield Hallam</t>
  </si>
  <si>
    <t>Sheffield Heeley</t>
  </si>
  <si>
    <t>Sheffield South East</t>
  </si>
  <si>
    <t>Bradford East</t>
  </si>
  <si>
    <t>WYK</t>
  </si>
  <si>
    <t>Bradford South</t>
  </si>
  <si>
    <t>Bradford West</t>
  </si>
  <si>
    <t>Colne Valley</t>
  </si>
  <si>
    <t>Dewsbury and Batley</t>
  </si>
  <si>
    <t>Halifax</t>
  </si>
  <si>
    <t>Huddersfield</t>
  </si>
  <si>
    <t>Keighley and Ilkley</t>
  </si>
  <si>
    <t>Leeds Central and Headingley</t>
  </si>
  <si>
    <t>Leeds East</t>
  </si>
  <si>
    <t>Leeds North East</t>
  </si>
  <si>
    <t>Leeds North West</t>
  </si>
  <si>
    <t>Leeds South</t>
  </si>
  <si>
    <t>Leeds South West and Morley</t>
  </si>
  <si>
    <t>Leeds West and Pudsey</t>
  </si>
  <si>
    <t>Normanton and Hemsworth</t>
  </si>
  <si>
    <t>Ossett and Denby Dale</t>
  </si>
  <si>
    <t>Pontefract, Castleford and Knottingley</t>
  </si>
  <si>
    <t>Shipley</t>
  </si>
  <si>
    <t>Spen Valley</t>
  </si>
  <si>
    <t>Wakefield and Rothwell</t>
  </si>
  <si>
    <t>Wetherby and Easingwold</t>
  </si>
  <si>
    <t>Aberdeen North</t>
  </si>
  <si>
    <t>Scotland</t>
  </si>
  <si>
    <t>Aberdeen South</t>
  </si>
  <si>
    <t>Aberdeenshire North and Moray East</t>
  </si>
  <si>
    <t>Airdrie and Shotts</t>
  </si>
  <si>
    <t>Alloa and Grangemouth</t>
  </si>
  <si>
    <t>Angus and Perthshire Glens</t>
  </si>
  <si>
    <t>Arbroath and Broughty Ferry</t>
  </si>
  <si>
    <t>Argyll, Bute and South Lochaber</t>
  </si>
  <si>
    <t>Ayr, Carrick and Cumnock</t>
  </si>
  <si>
    <t>Bathgate and Linlithgow</t>
  </si>
  <si>
    <t>Berwickshire, Roxburgh and Selkirk</t>
  </si>
  <si>
    <t>Caithness, Sutherland and Easter Ross</t>
  </si>
  <si>
    <t>Central Ayrshire</t>
  </si>
  <si>
    <t>Coatbridge and Bellshill</t>
  </si>
  <si>
    <t>Cowdenbeath and Kirkcaldy</t>
  </si>
  <si>
    <t>Cumbernauld and Kirkintilloch</t>
  </si>
  <si>
    <t>Dumfries and Galloway</t>
  </si>
  <si>
    <t>Dumfriesshire, Clydesdale and Tweeddale</t>
  </si>
  <si>
    <t>Dundee Central</t>
  </si>
  <si>
    <t>Dunfermline and Dollar</t>
  </si>
  <si>
    <t>East Kilbride and Strathaven</t>
  </si>
  <si>
    <t>East Renfrewshire</t>
  </si>
  <si>
    <t>Edinburgh East and Musselburgh</t>
  </si>
  <si>
    <t>Edinburgh North and Leith</t>
  </si>
  <si>
    <t>Edinburgh South</t>
  </si>
  <si>
    <t>Edinburgh South West</t>
  </si>
  <si>
    <t>Edinburgh West</t>
  </si>
  <si>
    <t>Falkirk</t>
  </si>
  <si>
    <t>Glasgow East</t>
  </si>
  <si>
    <t>Glasgow North</t>
  </si>
  <si>
    <t>Glasgow North East</t>
  </si>
  <si>
    <t>Glasgow South</t>
  </si>
  <si>
    <t>Glasgow South West</t>
  </si>
  <si>
    <t>Glasgow West</t>
  </si>
  <si>
    <t>Glenrothes and Mid Fife</t>
  </si>
  <si>
    <t>Gordon and Buchan</t>
  </si>
  <si>
    <t>Hamilton and Clyde Valley</t>
  </si>
  <si>
    <t>Inverclyde and Renfrewshire West</t>
  </si>
  <si>
    <t>Inverness, Skye and West Ross-shire</t>
  </si>
  <si>
    <t>Kilmarnock and Loudoun</t>
  </si>
  <si>
    <t>Livingston</t>
  </si>
  <si>
    <t>Lothian East</t>
  </si>
  <si>
    <t>Mid Dunbartonshire</t>
  </si>
  <si>
    <t>Midlothian</t>
  </si>
  <si>
    <t>Moray West, Nairn and Strathspey</t>
  </si>
  <si>
    <t>Motherwell, Wishaw and Carluke</t>
  </si>
  <si>
    <t>Na h-Eileanan an Iar</t>
  </si>
  <si>
    <t>North Ayrshire and Arran</t>
  </si>
  <si>
    <t>North East Fife</t>
  </si>
  <si>
    <t>Orkney and Shetland</t>
  </si>
  <si>
    <t>Paisley and Renfrewshire North</t>
  </si>
  <si>
    <t>Paisley and Renfrewshire South</t>
  </si>
  <si>
    <t>Perth and Kinross-shire</t>
  </si>
  <si>
    <t>Rutherglen</t>
  </si>
  <si>
    <t>Stirling and Strathallan</t>
  </si>
  <si>
    <t>West Aberdeenshire and Kincardine</t>
  </si>
  <si>
    <t>West Dunbartonshire</t>
  </si>
  <si>
    <t>Aberafan Maesteg</t>
  </si>
  <si>
    <t>Wales</t>
  </si>
  <si>
    <t>Alyn and Deeside</t>
  </si>
  <si>
    <t>Bangor Aberconwy</t>
  </si>
  <si>
    <t>Blaenau Gwent and Rhymney</t>
  </si>
  <si>
    <t>Brecon, Radnor and Cwm Tawe</t>
  </si>
  <si>
    <t>Bridgend</t>
  </si>
  <si>
    <t>Caerfyrddin</t>
  </si>
  <si>
    <t>Caerphilly</t>
  </si>
  <si>
    <t>Cardiff East</t>
  </si>
  <si>
    <t>Cardiff North</t>
  </si>
  <si>
    <t>Cardiff South and Penarth</t>
  </si>
  <si>
    <t>Cardiff West</t>
  </si>
  <si>
    <t>Ceredigion Preseli</t>
  </si>
  <si>
    <t>Clwyd East</t>
  </si>
  <si>
    <t>Clwyd North</t>
  </si>
  <si>
    <t>Dwyfor Meirionnydd</t>
  </si>
  <si>
    <t>Gower</t>
  </si>
  <si>
    <t>Llanelli</t>
  </si>
  <si>
    <t>Merthyr Tydfil and Aberdare</t>
  </si>
  <si>
    <t>Mid and South Pembrokeshire</t>
  </si>
  <si>
    <t>Monmouthshire</t>
  </si>
  <si>
    <t>Montgomeryshire and Glyndwr</t>
  </si>
  <si>
    <t>Neath and Swansea East</t>
  </si>
  <si>
    <t>Newport East</t>
  </si>
  <si>
    <t>Newport West and Islwyn</t>
  </si>
  <si>
    <t>Pontypridd</t>
  </si>
  <si>
    <t>Rhondda and Ogmore</t>
  </si>
  <si>
    <t>Swansea West</t>
  </si>
  <si>
    <t>Torfaen</t>
  </si>
  <si>
    <t>Vale of Glamorgan</t>
  </si>
  <si>
    <t>Wrexham</t>
  </si>
  <si>
    <t>Ynys Môn</t>
  </si>
  <si>
    <t>Votes gained</t>
  </si>
  <si>
    <t>Votes lost</t>
  </si>
  <si>
    <t>After</t>
  </si>
  <si>
    <t>lab</t>
  </si>
  <si>
    <t>con</t>
  </si>
  <si>
    <t>ref</t>
  </si>
  <si>
    <t>ld</t>
  </si>
  <si>
    <t>grn</t>
  </si>
  <si>
    <t>oth</t>
  </si>
  <si>
    <t>Shift</t>
  </si>
  <si>
    <t>1st %</t>
  </si>
  <si>
    <t>1st</t>
  </si>
  <si>
    <t>Majority</t>
  </si>
  <si>
    <t>2nd %</t>
  </si>
  <si>
    <t>Result</t>
  </si>
  <si>
    <t>-</t>
  </si>
  <si>
    <t>ind</t>
  </si>
  <si>
    <t>wpb</t>
  </si>
  <si>
    <t>2024 results</t>
  </si>
  <si>
    <t>wgb</t>
  </si>
  <si>
    <t>snp</t>
  </si>
  <si>
    <t>GB +/-</t>
  </si>
  <si>
    <t>Transition estimate</t>
  </si>
  <si>
    <t>Regional polling of Scotland</t>
  </si>
  <si>
    <t>Ipsos</t>
  </si>
  <si>
    <t>Norstat</t>
  </si>
  <si>
    <t>Find Out Now</t>
  </si>
  <si>
    <t>More in Common</t>
  </si>
  <si>
    <t>Opinium</t>
  </si>
  <si>
    <t>YouGov (non-MRP)</t>
  </si>
  <si>
    <t>pc</t>
  </si>
  <si>
    <t>Senedd by-election</t>
  </si>
  <si>
    <t>UK by-election</t>
  </si>
  <si>
    <t>Seat</t>
  </si>
  <si>
    <t>Winner</t>
  </si>
  <si>
    <t>Swing</t>
  </si>
  <si>
    <t>from</t>
  </si>
  <si>
    <t>Lab</t>
  </si>
  <si>
    <t>Lab +/-</t>
  </si>
  <si>
    <t>Con</t>
  </si>
  <si>
    <t>Con +/-</t>
  </si>
  <si>
    <t>Ref</t>
  </si>
  <si>
    <t>Ref +/-</t>
  </si>
  <si>
    <t>LD +/-</t>
  </si>
  <si>
    <t>Grn</t>
  </si>
  <si>
    <t>Grn +/-</t>
  </si>
  <si>
    <t>Nat</t>
  </si>
  <si>
    <t>Nat +/-</t>
  </si>
  <si>
    <t>Oth</t>
  </si>
  <si>
    <t>Oth +/-</t>
  </si>
  <si>
    <t>GRN from 1st</t>
  </si>
  <si>
    <t>Ind</t>
  </si>
  <si>
    <t>Ind +/-</t>
  </si>
  <si>
    <t>WPB +/-</t>
  </si>
  <si>
    <t>Raw vote totals (2029 projection)</t>
  </si>
  <si>
    <t>NAT</t>
  </si>
  <si>
    <t>FindOutNow</t>
  </si>
  <si>
    <t>Lord Ashcroft</t>
  </si>
  <si>
    <t>YP</t>
  </si>
  <si>
    <t>Days elapsed</t>
  </si>
  <si>
    <t>Null</t>
  </si>
  <si>
    <t>Lib</t>
  </si>
  <si>
    <t>Date Weight</t>
  </si>
  <si>
    <t>Final weight</t>
  </si>
  <si>
    <t>By-election</t>
  </si>
  <si>
    <t>Gain</t>
  </si>
  <si>
    <t>Loss</t>
  </si>
  <si>
    <t>Blocs</t>
  </si>
  <si>
    <t>Minister</t>
  </si>
  <si>
    <t>Portfolio</t>
  </si>
  <si>
    <t>Liz Kendall</t>
  </si>
  <si>
    <t>Secretary of State for Science, Innovation and Technology</t>
  </si>
  <si>
    <t>Sir Keir Starmer</t>
  </si>
  <si>
    <t>David Lammy</t>
  </si>
  <si>
    <t>Chancellor of the Exchequer</t>
  </si>
  <si>
    <t>Rachel Reeves</t>
  </si>
  <si>
    <t>Secretary of State for Foreign, Commonwealth and Development Affairs</t>
  </si>
  <si>
    <t>Yvette Cooper</t>
  </si>
  <si>
    <t>Shabana Mahmood</t>
  </si>
  <si>
    <t>Secretary of State for Work and Pensions</t>
  </si>
  <si>
    <t>Pat McFadden</t>
  </si>
  <si>
    <t>Darren Jones</t>
  </si>
  <si>
    <t>Secretary of State for Defence</t>
  </si>
  <si>
    <t>John Healey</t>
  </si>
  <si>
    <t>Secretary of State for Health and Social Care</t>
  </si>
  <si>
    <t>Wes Streeting</t>
  </si>
  <si>
    <t>Secretary of State for Education</t>
  </si>
  <si>
    <t>Bridget Phillipson</t>
  </si>
  <si>
    <t>Secretary of State for Energy Security and Net Zero</t>
  </si>
  <si>
    <t>Ed Miliband</t>
  </si>
  <si>
    <t>Secretary of State for Housing, Communities and Local Government</t>
  </si>
  <si>
    <t>Steve Reed</t>
  </si>
  <si>
    <t>Secretary of State for Business and Trade,</t>
  </si>
  <si>
    <t>Peter Kyle</t>
  </si>
  <si>
    <t>Secretary of State for Transport</t>
  </si>
  <si>
    <t>Heidi Alexander</t>
  </si>
  <si>
    <t>Secretary of State for Environment, Food and Rural Affairs</t>
  </si>
  <si>
    <t>Emma Reynolds</t>
  </si>
  <si>
    <t>Secretary of State for Culture, Media and Sport</t>
  </si>
  <si>
    <t>Lisa Nandy</t>
  </si>
  <si>
    <t>Secretary of State for Northern Ireland</t>
  </si>
  <si>
    <t>Hilary Benn</t>
  </si>
  <si>
    <t>Secretary of State for Scotland</t>
  </si>
  <si>
    <t>Douglas Alexander</t>
  </si>
  <si>
    <t>Secretary of State for Wales</t>
  </si>
  <si>
    <t>Jo Stevens</t>
  </si>
  <si>
    <t>Parliamentary Secretary to the Treasury (Chief Whip)</t>
  </si>
  <si>
    <t>Jonathan Reynolds</t>
  </si>
  <si>
    <t>Leader of the House of Commons</t>
  </si>
  <si>
    <t>Sir Alan Campbell</t>
  </si>
  <si>
    <t>Chief Secretary to the Treasury</t>
  </si>
  <si>
    <t>James Murray</t>
  </si>
  <si>
    <t>Nick Thomas-Symonds</t>
  </si>
  <si>
    <t>Anna Turley</t>
  </si>
  <si>
    <t>Secretary of State for Justice / Deputy PM</t>
  </si>
  <si>
    <t>Chair of the Labour Party</t>
  </si>
  <si>
    <t>Secretary of State</t>
  </si>
  <si>
    <t>Chief Secretary to the PM</t>
  </si>
  <si>
    <t>Prime Minister</t>
  </si>
  <si>
    <t>Paymaster General</t>
  </si>
  <si>
    <t>Res</t>
  </si>
  <si>
    <t xml:space="preserve"> GE2024 result (votes)</t>
  </si>
  <si>
    <t xml:space="preserve"> GE2024 result (%)</t>
  </si>
  <si>
    <t>Great Britain +/-</t>
  </si>
  <si>
    <t>Vote totals lost</t>
  </si>
  <si>
    <t>Restore Britain</t>
  </si>
  <si>
    <t>Your Party</t>
  </si>
  <si>
    <t>Non-voting</t>
  </si>
  <si>
    <t>Res +/-</t>
  </si>
  <si>
    <t>YP +/-</t>
  </si>
  <si>
    <t>res</t>
  </si>
  <si>
    <t>Pro-Reform</t>
  </si>
  <si>
    <t>Anti-Reform</t>
  </si>
  <si>
    <t>Workers Party</t>
  </si>
  <si>
    <t>Others</t>
  </si>
  <si>
    <t>Projected result of 2029 general election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</si>
</sst>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3" formatCode="_-* #,##0.00_-;\-* #,##0.00_-;_-* &quot;-&quot;??_-;_-@_-"/>
    <numFmt numFmtId="164" formatCode="_(* #,##0.00_);_(* \(#,##0.00\);_(* &quot;-&quot;??_);_(@_)"/>
    <numFmt numFmtId="165" formatCode="0.0%"/>
    <numFmt numFmtId="166" formatCode="\▲0;\▼0;\➖0"/>
    <numFmt numFmtId="167" formatCode="\▲0.0%;\▼0.0%;\➖0.0%"/>
    <numFmt numFmtId="168" formatCode="_-* #,##0.00_-;\-* #,##0.00_-;_-* &quot;-&quot;??_-;_-@"/>
    <numFmt numFmtId="169" formatCode="0.0"/>
    <numFmt numFmtId="170" formatCode="\+0;\-0;\➖0"/>
    <numFmt numFmtId="171" formatCode="_-* #,##0_-;\-* #,##0_-;_-* &quot;-&quot;??_-;_-@_-"/>
    <numFmt numFmtId="172" formatCode="\+0;\-0;\="/>
    <numFmt numFmtId="173" formatCode="\+0.0;\-0.0;\="/>
    <numFmt numFmtId="174" formatCode="0.000%"/>
    <numFmt numFmtId="175" formatCode="\+0;\-0;0"/>
    <numFmt numFmtId="177" formatCode="0.0000000000000000%"/>
  </numFmts>
  <fonts count="5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/>
      <name val="Arial"/>
      <family val="2"/>
    </font>
    <font>
      <sz val="7"/>
      <color rgb="FF202122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6"/>
      <color theme="1"/>
      <name val="Arial"/>
      <family val="2"/>
    </font>
    <font>
      <b/>
      <sz val="9"/>
      <color theme="0" tint="-0.14999847407452621"/>
      <name val="Arial"/>
      <family val="2"/>
    </font>
    <font>
      <b/>
      <sz val="9"/>
      <color theme="0"/>
      <name val="Arial"/>
      <family val="2"/>
    </font>
    <font>
      <sz val="10"/>
      <color theme="0" tint="-0.14999847407452621"/>
      <name val="Arial"/>
      <family val="2"/>
    </font>
    <font>
      <sz val="9"/>
      <color rgb="FF474747"/>
      <name val="Arial"/>
      <family val="2"/>
    </font>
    <font>
      <sz val="9"/>
      <color rgb="FF454545"/>
      <name val="Arial"/>
      <family val="2"/>
    </font>
    <font>
      <sz val="8"/>
      <color theme="0" tint="-0.34998626667073579"/>
      <name val="Arial"/>
      <family val="2"/>
    </font>
    <font>
      <b/>
      <sz val="9"/>
      <color theme="0" tint="-0.34998626667073579"/>
      <name val="Arial"/>
      <family val="2"/>
    </font>
    <font>
      <sz val="9"/>
      <color theme="0"/>
      <name val="Arial"/>
      <family val="2"/>
    </font>
    <font>
      <b/>
      <sz val="10"/>
      <color theme="1"/>
      <name val="Calibri"/>
      <family val="2"/>
      <scheme val="minor"/>
    </font>
    <font>
      <b/>
      <sz val="16"/>
      <color theme="0" tint="-0.14999847407452621"/>
      <name val="Arial"/>
      <family val="2"/>
    </font>
    <font>
      <sz val="9"/>
      <color theme="0" tint="-0.14999847407452621"/>
      <name val="Arial"/>
      <family val="2"/>
    </font>
    <font>
      <sz val="10"/>
      <color rgb="FFFF0000"/>
      <name val="Arial"/>
      <family val="2"/>
    </font>
    <font>
      <sz val="8"/>
      <color theme="1"/>
      <name val="Arial"/>
      <family val="2"/>
    </font>
    <font>
      <b/>
      <sz val="10"/>
      <color rgb="FF5B645F"/>
      <name val="Calibri Light"/>
      <family val="2"/>
      <scheme val="major"/>
    </font>
    <font>
      <b/>
      <sz val="8"/>
      <color theme="1"/>
      <name val="Arial"/>
      <family val="2"/>
    </font>
    <font>
      <b/>
      <sz val="8"/>
      <color theme="0"/>
      <name val="Arial"/>
      <family val="2"/>
    </font>
    <font>
      <sz val="12"/>
      <color theme="1"/>
      <name val="Arial"/>
      <family val="2"/>
    </font>
    <font>
      <sz val="12"/>
      <color rgb="FFFF0000"/>
      <name val="Arial"/>
      <family val="2"/>
    </font>
    <font>
      <sz val="12"/>
      <color theme="0"/>
      <name val="Arial"/>
      <family val="2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2"/>
      <color rgb="FF9C0006"/>
      <name val="Arial"/>
      <family val="2"/>
    </font>
    <font>
      <sz val="12"/>
      <color rgb="FF9C0006"/>
      <name val="Arial"/>
      <family val="2"/>
    </font>
    <font>
      <b/>
      <sz val="8"/>
      <color rgb="FFFF0000"/>
      <name val="Arial"/>
      <family val="2"/>
    </font>
    <font>
      <sz val="8"/>
      <color rgb="FFFF0000"/>
      <name val="Arial"/>
      <family val="2"/>
    </font>
    <font>
      <i/>
      <sz val="8"/>
      <color theme="1"/>
      <name val="Arial"/>
      <family val="2"/>
    </font>
    <font>
      <sz val="8"/>
      <color theme="0" tint="-0.249977111117893"/>
      <name val="Arial"/>
      <family val="2"/>
    </font>
    <font>
      <b/>
      <sz val="8"/>
      <color theme="0" tint="-0.249977111117893"/>
      <name val="Arial"/>
      <family val="2"/>
    </font>
    <font>
      <sz val="12"/>
      <color theme="0" tint="-0.34998626667073579"/>
      <name val="Arial"/>
      <family val="2"/>
    </font>
    <font>
      <b/>
      <sz val="12"/>
      <color theme="0" tint="-0.34998626667073579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theme="0"/>
      <name val="Arial"/>
      <family val="2"/>
    </font>
    <font>
      <b/>
      <sz val="12"/>
      <color theme="0" tint="-0.14999847407452621"/>
      <name val="Arial"/>
      <family val="2"/>
    </font>
    <font>
      <sz val="12"/>
      <color theme="0" tint="-0.14999847407452621"/>
      <name val="Arial"/>
      <family val="2"/>
    </font>
    <font>
      <sz val="12"/>
      <color rgb="FF474747"/>
      <name val="Arial"/>
      <family val="2"/>
    </font>
    <font>
      <sz val="12"/>
      <color rgb="FF454545"/>
      <name val="Arial"/>
      <family val="2"/>
    </font>
    <font>
      <b/>
      <i/>
      <sz val="11"/>
      <color theme="1"/>
      <name val="Arial"/>
      <family val="2"/>
    </font>
    <font>
      <b/>
      <sz val="11"/>
      <color rgb="FF000000"/>
      <name val="Arial"/>
      <family val="2"/>
    </font>
    <font>
      <b/>
      <sz val="11"/>
      <color rgb="FFFFFFFF"/>
      <name val="Arial"/>
      <family val="2"/>
    </font>
    <font>
      <sz val="11"/>
      <color theme="0"/>
      <name val="Arial"/>
      <family val="2"/>
    </font>
    <font>
      <b/>
      <sz val="11"/>
      <color rgb="FFFF0000"/>
      <name val="Arial"/>
      <family val="2"/>
    </font>
    <font>
      <sz val="11"/>
      <color rgb="FFFF0000"/>
      <name val="Arial"/>
      <family val="2"/>
    </font>
    <font>
      <sz val="11"/>
      <color rgb="FFEFEFEF"/>
      <name val="Arial"/>
      <family val="2"/>
    </font>
    <font>
      <sz val="11"/>
      <color rgb="FF202122"/>
      <name val="Arial"/>
      <family val="2"/>
    </font>
    <font>
      <i/>
      <sz val="11"/>
      <color theme="1"/>
      <name val="Arial"/>
      <family val="2"/>
    </font>
    <font>
      <b/>
      <sz val="11"/>
      <color rgb="FF202122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4003B"/>
        <bgColor indexed="64"/>
      </patternFill>
    </fill>
    <fill>
      <patternFill patternType="solid">
        <fgColor rgb="FFFFE1E5"/>
        <bgColor rgb="FFFFE1E5"/>
      </patternFill>
    </fill>
    <fill>
      <patternFill patternType="solid">
        <fgColor rgb="FFDC241F"/>
        <bgColor rgb="FFDC241F"/>
      </patternFill>
    </fill>
    <fill>
      <patternFill patternType="solid">
        <fgColor rgb="FF0087DC"/>
        <bgColor rgb="FF0087DC"/>
      </patternFill>
    </fill>
    <fill>
      <patternFill patternType="solid">
        <fgColor rgb="FF0DABC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AA61A"/>
        <bgColor rgb="FFFAA61A"/>
      </patternFill>
    </fill>
    <fill>
      <patternFill patternType="solid">
        <fgColor rgb="FF4BB17A"/>
        <bgColor rgb="FF6AB023"/>
      </patternFill>
    </fill>
    <fill>
      <patternFill patternType="solid">
        <fgColor theme="9" tint="-0.249977111117893"/>
        <bgColor rgb="FF6AB023"/>
      </patternFill>
    </fill>
    <fill>
      <patternFill patternType="solid">
        <fgColor rgb="FFC00000"/>
        <bgColor indexed="64"/>
      </patternFill>
    </fill>
    <fill>
      <patternFill patternType="solid">
        <fgColor theme="0" tint="-0.499984740745262"/>
        <bgColor rgb="FF6AB02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rgb="FFFAA61A"/>
      </patternFill>
    </fill>
    <fill>
      <patternFill patternType="solid">
        <fgColor rgb="FFFFFF00"/>
        <bgColor indexed="64"/>
      </patternFill>
    </fill>
    <fill>
      <patternFill patternType="solid">
        <fgColor rgb="FFFFABAB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rgb="FF33CCCC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8E40EC"/>
        <bgColor indexed="64"/>
      </patternFill>
    </fill>
    <fill>
      <patternFill patternType="solid">
        <fgColor rgb="FFFAA61A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B2EDEC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AEEF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14D2EA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6AB023"/>
        <bgColor indexed="64"/>
      </patternFill>
    </fill>
    <fill>
      <patternFill patternType="solid">
        <fgColor rgb="FF9EE8F4"/>
        <bgColor indexed="64"/>
      </patternFill>
    </fill>
    <fill>
      <patternFill patternType="solid">
        <fgColor rgb="FFEFEFEF"/>
        <bgColor indexed="64"/>
      </patternFill>
    </fill>
    <fill>
      <patternFill patternType="solid">
        <fgColor rgb="FFFFE5E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8F8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DF38E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CF2F8"/>
        <bgColor indexed="64"/>
      </patternFill>
    </fill>
    <fill>
      <patternFill patternType="solid">
        <fgColor rgb="FFFFB7B7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/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  <border>
      <left/>
      <right/>
      <top style="thin">
        <color theme="0" tint="-0.249977111117893"/>
      </top>
      <bottom/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/>
      <bottom/>
      <diagonal/>
    </border>
    <border>
      <left/>
      <right style="thin">
        <color theme="0" tint="-0.249977111117893"/>
      </right>
      <top/>
      <bottom/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2" fillId="0" borderId="0" applyNumberFormat="0">
      <alignment horizontal="center" vertical="center" wrapText="1"/>
    </xf>
  </cellStyleXfs>
  <cellXfs count="489">
    <xf numFmtId="0" fontId="0" fillId="0" borderId="0" xfId="0"/>
    <xf numFmtId="0" fontId="2" fillId="0" borderId="1" xfId="0" applyFont="1" applyBorder="1" applyAlignment="1">
      <alignment horizontal="center" vertical="center"/>
    </xf>
    <xf numFmtId="9" fontId="2" fillId="0" borderId="1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9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17" fontId="8" fillId="0" borderId="0" xfId="1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17" fontId="6" fillId="0" borderId="1" xfId="0" applyNumberFormat="1" applyFont="1" applyBorder="1" applyAlignment="1">
      <alignment horizontal="center" vertical="center"/>
    </xf>
    <xf numFmtId="1" fontId="6" fillId="0" borderId="1" xfId="0" applyNumberFormat="1" applyFont="1" applyBorder="1" applyAlignment="1">
      <alignment horizontal="center" vertical="center"/>
    </xf>
    <xf numFmtId="0" fontId="10" fillId="8" borderId="1" xfId="0" applyFont="1" applyFill="1" applyBorder="1" applyAlignment="1">
      <alignment horizontal="center" vertical="center"/>
    </xf>
    <xf numFmtId="0" fontId="10" fillId="9" borderId="1" xfId="0" applyFont="1" applyFill="1" applyBorder="1" applyAlignment="1">
      <alignment horizontal="center" vertical="center"/>
    </xf>
    <xf numFmtId="0" fontId="10" fillId="10" borderId="1" xfId="0" applyFont="1" applyFill="1" applyBorder="1" applyAlignment="1">
      <alignment horizontal="center" vertical="center"/>
    </xf>
    <xf numFmtId="0" fontId="10" fillId="18" borderId="1" xfId="0" applyFont="1" applyFill="1" applyBorder="1" applyAlignment="1">
      <alignment horizontal="center" vertical="center"/>
    </xf>
    <xf numFmtId="0" fontId="6" fillId="12" borderId="1" xfId="0" applyFont="1" applyFill="1" applyBorder="1" applyAlignment="1">
      <alignment horizontal="center" vertical="center"/>
    </xf>
    <xf numFmtId="0" fontId="10" fillId="13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9" fontId="6" fillId="0" borderId="1" xfId="2" applyFont="1" applyBorder="1" applyAlignment="1">
      <alignment horizontal="center" vertical="center"/>
    </xf>
    <xf numFmtId="9" fontId="7" fillId="0" borderId="0" xfId="2" applyFont="1" applyAlignment="1">
      <alignment horizontal="center" vertical="center"/>
    </xf>
    <xf numFmtId="9" fontId="6" fillId="5" borderId="3" xfId="0" applyNumberFormat="1" applyFont="1" applyFill="1" applyBorder="1" applyAlignment="1">
      <alignment horizontal="center" vertical="center"/>
    </xf>
    <xf numFmtId="9" fontId="14" fillId="0" borderId="3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165" fontId="7" fillId="0" borderId="1" xfId="2" applyNumberFormat="1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7" fillId="0" borderId="0" xfId="2" applyNumberFormat="1" applyFont="1" applyAlignment="1">
      <alignment horizontal="center" vertical="center"/>
    </xf>
    <xf numFmtId="0" fontId="7" fillId="0" borderId="0" xfId="0" applyFont="1" applyAlignment="1">
      <alignment horizontal="right" vertical="center"/>
    </xf>
    <xf numFmtId="165" fontId="15" fillId="0" borderId="1" xfId="2" applyNumberFormat="1" applyFont="1" applyFill="1" applyBorder="1" applyAlignment="1">
      <alignment horizontal="center" vertical="center"/>
    </xf>
    <xf numFmtId="165" fontId="6" fillId="17" borderId="0" xfId="0" applyNumberFormat="1" applyFont="1" applyFill="1" applyAlignment="1">
      <alignment horizontal="center" vertical="center"/>
    </xf>
    <xf numFmtId="9" fontId="7" fillId="0" borderId="1" xfId="0" applyNumberFormat="1" applyFont="1" applyBorder="1" applyAlignment="1">
      <alignment horizontal="center" vertical="center"/>
    </xf>
    <xf numFmtId="10" fontId="7" fillId="0" borderId="0" xfId="2" applyNumberFormat="1" applyFont="1" applyAlignment="1">
      <alignment horizontal="center" vertical="center"/>
    </xf>
    <xf numFmtId="9" fontId="16" fillId="0" borderId="0" xfId="2" applyFont="1" applyAlignment="1">
      <alignment horizontal="center" vertical="center"/>
    </xf>
    <xf numFmtId="0" fontId="7" fillId="0" borderId="1" xfId="0" applyFont="1" applyBorder="1" applyAlignment="1">
      <alignment horizontal="right" vertical="center"/>
    </xf>
    <xf numFmtId="0" fontId="6" fillId="11" borderId="1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3" fontId="7" fillId="0" borderId="1" xfId="0" applyNumberFormat="1" applyFont="1" applyBorder="1" applyAlignment="1">
      <alignment horizontal="center" vertical="center"/>
    </xf>
    <xf numFmtId="0" fontId="5" fillId="0" borderId="0" xfId="0" applyFont="1"/>
    <xf numFmtId="17" fontId="18" fillId="0" borderId="0" xfId="1" applyNumberFormat="1" applyFont="1" applyBorder="1" applyAlignment="1">
      <alignment horizontal="center" vertical="center"/>
    </xf>
    <xf numFmtId="17" fontId="8" fillId="0" borderId="0" xfId="1" applyNumberFormat="1" applyFont="1" applyBorder="1" applyAlignment="1">
      <alignment horizontal="right" vertical="center"/>
    </xf>
    <xf numFmtId="9" fontId="8" fillId="0" borderId="0" xfId="2" applyFont="1" applyBorder="1" applyAlignment="1">
      <alignment horizontal="center" vertical="center"/>
    </xf>
    <xf numFmtId="0" fontId="19" fillId="0" borderId="0" xfId="0" applyFont="1" applyAlignment="1">
      <alignment horizontal="right" vertical="center"/>
    </xf>
    <xf numFmtId="169" fontId="6" fillId="0" borderId="1" xfId="0" applyNumberFormat="1" applyFont="1" applyBorder="1" applyAlignment="1">
      <alignment horizontal="right" vertical="center"/>
    </xf>
    <xf numFmtId="14" fontId="7" fillId="0" borderId="1" xfId="0" applyNumberFormat="1" applyFont="1" applyBorder="1" applyAlignment="1">
      <alignment horizontal="right" vertical="center"/>
    </xf>
    <xf numFmtId="0" fontId="13" fillId="0" borderId="0" xfId="0" applyFont="1" applyAlignment="1">
      <alignment horizontal="right" vertical="center"/>
    </xf>
    <xf numFmtId="9" fontId="6" fillId="0" borderId="1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165" fontId="8" fillId="0" borderId="0" xfId="2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3" fontId="16" fillId="0" borderId="0" xfId="0" applyNumberFormat="1" applyFont="1" applyAlignment="1">
      <alignment horizontal="center" vertical="center"/>
    </xf>
    <xf numFmtId="165" fontId="16" fillId="0" borderId="0" xfId="0" applyNumberFormat="1" applyFont="1" applyAlignment="1">
      <alignment horizontal="center" vertical="center"/>
    </xf>
    <xf numFmtId="9" fontId="16" fillId="0" borderId="0" xfId="0" applyNumberFormat="1" applyFont="1" applyAlignment="1">
      <alignment horizontal="center" vertical="center"/>
    </xf>
    <xf numFmtId="9" fontId="16" fillId="0" borderId="1" xfId="0" applyNumberFormat="1" applyFont="1" applyBorder="1" applyAlignment="1">
      <alignment horizontal="center" vertical="center"/>
    </xf>
    <xf numFmtId="14" fontId="8" fillId="0" borderId="2" xfId="1" applyNumberFormat="1" applyFont="1" applyBorder="1" applyAlignment="1">
      <alignment horizontal="center" vertical="center"/>
    </xf>
    <xf numFmtId="169" fontId="8" fillId="0" borderId="0" xfId="2" applyNumberFormat="1" applyFont="1" applyBorder="1" applyAlignment="1">
      <alignment horizontal="center" vertical="center"/>
    </xf>
    <xf numFmtId="1" fontId="8" fillId="0" borderId="0" xfId="2" applyNumberFormat="1" applyFont="1" applyBorder="1" applyAlignment="1">
      <alignment horizontal="center" vertical="center"/>
    </xf>
    <xf numFmtId="14" fontId="1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9" fontId="2" fillId="0" borderId="3" xfId="0" applyNumberFormat="1" applyFont="1" applyBorder="1" applyAlignment="1">
      <alignment horizontal="center" vertical="center"/>
    </xf>
    <xf numFmtId="9" fontId="20" fillId="0" borderId="3" xfId="0" applyNumberFormat="1" applyFont="1" applyBorder="1" applyAlignment="1">
      <alignment horizontal="center" vertical="center"/>
    </xf>
    <xf numFmtId="0" fontId="2" fillId="6" borderId="13" xfId="0" applyFont="1" applyFill="1" applyBorder="1" applyAlignment="1">
      <alignment horizontal="center" vertical="center"/>
    </xf>
    <xf numFmtId="0" fontId="6" fillId="0" borderId="5" xfId="0" applyFont="1" applyBorder="1" applyAlignment="1">
      <alignment horizontal="right" vertical="center"/>
    </xf>
    <xf numFmtId="0" fontId="6" fillId="17" borderId="0" xfId="0" applyFont="1" applyFill="1" applyAlignment="1">
      <alignment horizontal="right" vertical="center"/>
    </xf>
    <xf numFmtId="0" fontId="6" fillId="0" borderId="1" xfId="0" applyFont="1" applyBorder="1" applyAlignment="1">
      <alignment horizontal="center" vertical="center" wrapText="1"/>
    </xf>
    <xf numFmtId="9" fontId="17" fillId="0" borderId="0" xfId="0" applyNumberFormat="1" applyFont="1" applyAlignment="1">
      <alignment horizontal="center" vertical="center"/>
    </xf>
    <xf numFmtId="1" fontId="7" fillId="0" borderId="0" xfId="0" applyNumberFormat="1" applyFont="1" applyAlignment="1">
      <alignment horizontal="center" vertical="center"/>
    </xf>
    <xf numFmtId="0" fontId="25" fillId="0" borderId="13" xfId="0" applyFont="1" applyBorder="1" applyAlignment="1">
      <alignment vertical="center"/>
    </xf>
    <xf numFmtId="9" fontId="25" fillId="0" borderId="13" xfId="2" applyFont="1" applyBorder="1" applyAlignment="1">
      <alignment horizontal="center" vertical="center"/>
    </xf>
    <xf numFmtId="1" fontId="25" fillId="0" borderId="13" xfId="0" applyNumberFormat="1" applyFont="1" applyBorder="1" applyAlignment="1">
      <alignment horizontal="center" vertical="center"/>
    </xf>
    <xf numFmtId="1" fontId="25" fillId="0" borderId="13" xfId="0" applyNumberFormat="1" applyFont="1" applyBorder="1" applyAlignment="1">
      <alignment vertical="center"/>
    </xf>
    <xf numFmtId="0" fontId="25" fillId="0" borderId="13" xfId="0" applyFont="1" applyBorder="1" applyAlignment="1">
      <alignment horizontal="center" vertical="center"/>
    </xf>
    <xf numFmtId="0" fontId="26" fillId="0" borderId="13" xfId="0" applyFont="1" applyBorder="1" applyAlignment="1">
      <alignment vertical="center"/>
    </xf>
    <xf numFmtId="0" fontId="27" fillId="0" borderId="13" xfId="0" applyFont="1" applyBorder="1" applyAlignment="1">
      <alignment vertical="center"/>
    </xf>
    <xf numFmtId="0" fontId="28" fillId="2" borderId="13" xfId="0" applyFont="1" applyFill="1" applyBorder="1" applyAlignment="1">
      <alignment horizontal="center" vertical="center"/>
    </xf>
    <xf numFmtId="9" fontId="25" fillId="0" borderId="13" xfId="0" applyNumberFormat="1" applyFont="1" applyBorder="1" applyAlignment="1">
      <alignment horizontal="center" vertical="center"/>
    </xf>
    <xf numFmtId="1" fontId="25" fillId="0" borderId="13" xfId="2" applyNumberFormat="1" applyFont="1" applyBorder="1" applyAlignment="1">
      <alignment vertical="center"/>
    </xf>
    <xf numFmtId="0" fontId="27" fillId="3" borderId="13" xfId="0" applyFont="1" applyFill="1" applyBorder="1" applyAlignment="1">
      <alignment horizontal="center" vertical="center"/>
    </xf>
    <xf numFmtId="0" fontId="27" fillId="3" borderId="13" xfId="0" applyFont="1" applyFill="1" applyBorder="1" applyAlignment="1">
      <alignment horizontal="left" vertical="center"/>
    </xf>
    <xf numFmtId="0" fontId="25" fillId="3" borderId="13" xfId="0" applyFont="1" applyFill="1" applyBorder="1" applyAlignment="1">
      <alignment vertical="center"/>
    </xf>
    <xf numFmtId="0" fontId="29" fillId="0" borderId="13" xfId="0" applyFont="1" applyBorder="1" applyAlignment="1">
      <alignment horizontal="center" vertical="center"/>
    </xf>
    <xf numFmtId="9" fontId="29" fillId="0" borderId="13" xfId="2" applyFont="1" applyBorder="1" applyAlignment="1">
      <alignment horizontal="center" vertical="center"/>
    </xf>
    <xf numFmtId="9" fontId="29" fillId="0" borderId="13" xfId="0" applyNumberFormat="1" applyFont="1" applyBorder="1" applyAlignment="1">
      <alignment horizontal="center" vertical="center"/>
    </xf>
    <xf numFmtId="0" fontId="25" fillId="4" borderId="13" xfId="0" applyFont="1" applyFill="1" applyBorder="1" applyAlignment="1">
      <alignment horizontal="center" vertical="center"/>
    </xf>
    <xf numFmtId="165" fontId="25" fillId="4" borderId="13" xfId="2" applyNumberFormat="1" applyFont="1" applyFill="1" applyBorder="1" applyAlignment="1">
      <alignment horizontal="center" vertical="center"/>
    </xf>
    <xf numFmtId="43" fontId="27" fillId="3" borderId="13" xfId="1" applyFont="1" applyFill="1" applyBorder="1" applyAlignment="1">
      <alignment vertical="center"/>
    </xf>
    <xf numFmtId="9" fontId="25" fillId="0" borderId="13" xfId="2" applyFont="1" applyBorder="1" applyAlignment="1">
      <alignment vertical="center"/>
    </xf>
    <xf numFmtId="0" fontId="29" fillId="5" borderId="13" xfId="0" applyFont="1" applyFill="1" applyBorder="1" applyAlignment="1">
      <alignment horizontal="center" vertical="center"/>
    </xf>
    <xf numFmtId="0" fontId="29" fillId="5" borderId="13" xfId="0" quotePrefix="1" applyFont="1" applyFill="1" applyBorder="1" applyAlignment="1">
      <alignment horizontal="center" vertical="center"/>
    </xf>
    <xf numFmtId="0" fontId="25" fillId="6" borderId="13" xfId="0" applyFont="1" applyFill="1" applyBorder="1" applyAlignment="1">
      <alignment horizontal="center" vertical="center"/>
    </xf>
    <xf numFmtId="43" fontId="29" fillId="0" borderId="13" xfId="1" applyFont="1" applyBorder="1" applyAlignment="1">
      <alignment horizontal="left" vertical="center"/>
    </xf>
    <xf numFmtId="165" fontId="29" fillId="0" borderId="13" xfId="2" applyNumberFormat="1" applyFont="1" applyBorder="1" applyAlignment="1">
      <alignment horizontal="center" vertical="center"/>
    </xf>
    <xf numFmtId="166" fontId="30" fillId="7" borderId="13" xfId="0" applyNumberFormat="1" applyFont="1" applyFill="1" applyBorder="1" applyAlignment="1">
      <alignment horizontal="center" vertical="center"/>
    </xf>
    <xf numFmtId="43" fontId="27" fillId="3" borderId="13" xfId="1" applyFont="1" applyFill="1" applyBorder="1" applyAlignment="1">
      <alignment horizontal="left" vertical="center"/>
    </xf>
    <xf numFmtId="3" fontId="27" fillId="3" borderId="13" xfId="0" applyNumberFormat="1" applyFont="1" applyFill="1" applyBorder="1" applyAlignment="1">
      <alignment horizontal="center" vertical="center"/>
    </xf>
    <xf numFmtId="165" fontId="27" fillId="3" borderId="13" xfId="2" applyNumberFormat="1" applyFont="1" applyFill="1" applyBorder="1" applyAlignment="1">
      <alignment horizontal="center" vertical="center"/>
    </xf>
    <xf numFmtId="0" fontId="28" fillId="8" borderId="13" xfId="0" applyFont="1" applyFill="1" applyBorder="1" applyAlignment="1">
      <alignment horizontal="center" vertical="center"/>
    </xf>
    <xf numFmtId="165" fontId="25" fillId="0" borderId="13" xfId="2" applyNumberFormat="1" applyFont="1" applyBorder="1" applyAlignment="1">
      <alignment horizontal="center" vertical="center"/>
    </xf>
    <xf numFmtId="167" fontId="25" fillId="0" borderId="13" xfId="0" applyNumberFormat="1" applyFont="1" applyBorder="1" applyAlignment="1">
      <alignment horizontal="center" vertical="center"/>
    </xf>
    <xf numFmtId="175" fontId="25" fillId="0" borderId="13" xfId="2" applyNumberFormat="1" applyFont="1" applyBorder="1" applyAlignment="1">
      <alignment horizontal="center" vertical="center"/>
    </xf>
    <xf numFmtId="166" fontId="25" fillId="0" borderId="13" xfId="0" applyNumberFormat="1" applyFont="1" applyBorder="1" applyAlignment="1">
      <alignment horizontal="center" vertical="center"/>
    </xf>
    <xf numFmtId="1" fontId="25" fillId="0" borderId="13" xfId="2" applyNumberFormat="1" applyFont="1" applyBorder="1" applyAlignment="1">
      <alignment horizontal="center" vertical="center"/>
    </xf>
    <xf numFmtId="43" fontId="25" fillId="0" borderId="13" xfId="1" applyFont="1" applyBorder="1" applyAlignment="1">
      <alignment horizontal="left" vertical="center"/>
    </xf>
    <xf numFmtId="166" fontId="31" fillId="7" borderId="13" xfId="0" applyNumberFormat="1" applyFont="1" applyFill="1" applyBorder="1" applyAlignment="1">
      <alignment horizontal="center" vertical="center"/>
    </xf>
    <xf numFmtId="10" fontId="26" fillId="0" borderId="13" xfId="2" applyNumberFormat="1" applyFont="1" applyBorder="1" applyAlignment="1">
      <alignment vertical="center"/>
    </xf>
    <xf numFmtId="0" fontId="28" fillId="9" borderId="13" xfId="0" applyFont="1" applyFill="1" applyBorder="1" applyAlignment="1">
      <alignment horizontal="center" vertical="center"/>
    </xf>
    <xf numFmtId="165" fontId="25" fillId="0" borderId="13" xfId="2" applyNumberFormat="1" applyFont="1" applyBorder="1" applyAlignment="1">
      <alignment vertical="center"/>
    </xf>
    <xf numFmtId="0" fontId="28" fillId="10" borderId="13" xfId="0" applyFont="1" applyFill="1" applyBorder="1" applyAlignment="1">
      <alignment horizontal="center" vertical="center"/>
    </xf>
    <xf numFmtId="0" fontId="29" fillId="12" borderId="13" xfId="0" applyFont="1" applyFill="1" applyBorder="1" applyAlignment="1">
      <alignment horizontal="center" vertical="center"/>
    </xf>
    <xf numFmtId="174" fontId="26" fillId="0" borderId="13" xfId="0" applyNumberFormat="1" applyFont="1" applyBorder="1" applyAlignment="1">
      <alignment vertical="center"/>
    </xf>
    <xf numFmtId="0" fontId="28" fillId="13" borderId="13" xfId="0" applyFont="1" applyFill="1" applyBorder="1" applyAlignment="1">
      <alignment horizontal="center" vertical="center"/>
    </xf>
    <xf numFmtId="0" fontId="29" fillId="11" borderId="13" xfId="0" applyFont="1" applyFill="1" applyBorder="1" applyAlignment="1">
      <alignment horizontal="center" vertical="center"/>
    </xf>
    <xf numFmtId="0" fontId="28" fillId="14" borderId="13" xfId="0" applyFont="1" applyFill="1" applyBorder="1" applyAlignment="1">
      <alignment horizontal="center" vertical="center"/>
    </xf>
    <xf numFmtId="0" fontId="28" fillId="16" borderId="13" xfId="0" applyFont="1" applyFill="1" applyBorder="1" applyAlignment="1">
      <alignment horizontal="center" vertical="center"/>
    </xf>
    <xf numFmtId="3" fontId="29" fillId="4" borderId="13" xfId="0" applyNumberFormat="1" applyFont="1" applyFill="1" applyBorder="1" applyAlignment="1">
      <alignment horizontal="center" vertical="center"/>
    </xf>
    <xf numFmtId="165" fontId="29" fillId="4" borderId="13" xfId="2" applyNumberFormat="1" applyFont="1" applyFill="1" applyBorder="1" applyAlignment="1">
      <alignment horizontal="center" vertical="center"/>
    </xf>
    <xf numFmtId="0" fontId="28" fillId="15" borderId="13" xfId="0" applyFont="1" applyFill="1" applyBorder="1" applyAlignment="1">
      <alignment horizontal="center" vertical="center"/>
    </xf>
    <xf numFmtId="0" fontId="25" fillId="3" borderId="13" xfId="0" applyFont="1" applyFill="1" applyBorder="1" applyAlignment="1">
      <alignment horizontal="center" vertical="center"/>
    </xf>
    <xf numFmtId="9" fontId="26" fillId="0" borderId="13" xfId="2" applyFont="1" applyBorder="1" applyAlignment="1">
      <alignment vertical="center"/>
    </xf>
    <xf numFmtId="0" fontId="25" fillId="5" borderId="13" xfId="0" applyFont="1" applyFill="1" applyBorder="1" applyAlignment="1">
      <alignment vertical="center"/>
    </xf>
    <xf numFmtId="0" fontId="25" fillId="5" borderId="13" xfId="0" applyFont="1" applyFill="1" applyBorder="1" applyAlignment="1">
      <alignment horizontal="center" vertical="center"/>
    </xf>
    <xf numFmtId="165" fontId="25" fillId="5" borderId="13" xfId="0" applyNumberFormat="1" applyFont="1" applyFill="1" applyBorder="1" applyAlignment="1">
      <alignment horizontal="center" vertical="center"/>
    </xf>
    <xf numFmtId="1" fontId="29" fillId="5" borderId="13" xfId="0" applyNumberFormat="1" applyFont="1" applyFill="1" applyBorder="1" applyAlignment="1">
      <alignment horizontal="center" vertical="center"/>
    </xf>
    <xf numFmtId="9" fontId="25" fillId="3" borderId="13" xfId="2" applyFont="1" applyFill="1" applyBorder="1" applyAlignment="1">
      <alignment horizontal="center" vertical="center"/>
    </xf>
    <xf numFmtId="0" fontId="25" fillId="3" borderId="13" xfId="0" quotePrefix="1" applyFont="1" applyFill="1" applyBorder="1" applyAlignment="1">
      <alignment horizontal="center" vertical="center"/>
    </xf>
    <xf numFmtId="165" fontId="25" fillId="3" borderId="13" xfId="0" applyNumberFormat="1" applyFont="1" applyFill="1" applyBorder="1" applyAlignment="1">
      <alignment horizontal="center" vertical="center"/>
    </xf>
    <xf numFmtId="0" fontId="27" fillId="3" borderId="13" xfId="0" applyFont="1" applyFill="1" applyBorder="1" applyAlignment="1">
      <alignment vertical="center"/>
    </xf>
    <xf numFmtId="43" fontId="27" fillId="0" borderId="13" xfId="1" applyFont="1" applyBorder="1" applyAlignment="1">
      <alignment vertical="center"/>
    </xf>
    <xf numFmtId="3" fontId="27" fillId="0" borderId="13" xfId="0" applyNumberFormat="1" applyFont="1" applyBorder="1" applyAlignment="1">
      <alignment vertical="center"/>
    </xf>
    <xf numFmtId="0" fontId="28" fillId="52" borderId="13" xfId="0" applyFont="1" applyFill="1" applyBorder="1" applyAlignment="1">
      <alignment horizontal="center" vertical="center"/>
    </xf>
    <xf numFmtId="0" fontId="28" fillId="49" borderId="13" xfId="0" applyFont="1" applyFill="1" applyBorder="1" applyAlignment="1">
      <alignment horizontal="center" vertical="center"/>
    </xf>
    <xf numFmtId="165" fontId="29" fillId="0" borderId="13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right" vertical="center"/>
    </xf>
    <xf numFmtId="0" fontId="24" fillId="2" borderId="1" xfId="0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vertical="center"/>
    </xf>
    <xf numFmtId="0" fontId="32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vertical="center"/>
    </xf>
    <xf numFmtId="43" fontId="23" fillId="0" borderId="1" xfId="1" applyFont="1" applyBorder="1" applyAlignment="1">
      <alignment horizontal="right" vertical="center"/>
    </xf>
    <xf numFmtId="0" fontId="24" fillId="8" borderId="1" xfId="0" applyFont="1" applyFill="1" applyBorder="1" applyAlignment="1">
      <alignment horizontal="center" vertical="center"/>
    </xf>
    <xf numFmtId="0" fontId="24" fillId="9" borderId="1" xfId="0" applyFont="1" applyFill="1" applyBorder="1" applyAlignment="1">
      <alignment horizontal="center" vertical="center"/>
    </xf>
    <xf numFmtId="0" fontId="24" fillId="10" borderId="1" xfId="0" applyFont="1" applyFill="1" applyBorder="1" applyAlignment="1">
      <alignment horizontal="center" vertical="center"/>
    </xf>
    <xf numFmtId="0" fontId="23" fillId="12" borderId="1" xfId="0" applyFont="1" applyFill="1" applyBorder="1" applyAlignment="1">
      <alignment horizontal="center" vertical="center"/>
    </xf>
    <xf numFmtId="0" fontId="24" fillId="13" borderId="1" xfId="0" applyFont="1" applyFill="1" applyBorder="1" applyAlignment="1">
      <alignment horizontal="center" vertical="center"/>
    </xf>
    <xf numFmtId="0" fontId="23" fillId="11" borderId="1" xfId="0" applyFont="1" applyFill="1" applyBorder="1" applyAlignment="1">
      <alignment horizontal="center" vertical="center"/>
    </xf>
    <xf numFmtId="0" fontId="24" fillId="16" borderId="1" xfId="0" applyFont="1" applyFill="1" applyBorder="1" applyAlignment="1">
      <alignment horizontal="center" vertical="center"/>
    </xf>
    <xf numFmtId="0" fontId="24" fillId="15" borderId="1" xfId="0" applyFont="1" applyFill="1" applyBorder="1" applyAlignment="1">
      <alignment horizontal="center" vertical="center"/>
    </xf>
    <xf numFmtId="0" fontId="24" fillId="14" borderId="1" xfId="0" applyFont="1" applyFill="1" applyBorder="1" applyAlignment="1">
      <alignment horizontal="center" vertical="center"/>
    </xf>
    <xf numFmtId="0" fontId="24" fillId="52" borderId="13" xfId="0" applyFont="1" applyFill="1" applyBorder="1" applyAlignment="1">
      <alignment horizontal="center" vertical="center"/>
    </xf>
    <xf numFmtId="0" fontId="24" fillId="49" borderId="13" xfId="0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vertical="center"/>
    </xf>
    <xf numFmtId="43" fontId="23" fillId="5" borderId="1" xfId="1" applyFont="1" applyFill="1" applyBorder="1" applyAlignment="1">
      <alignment horizontal="right" vertical="center"/>
    </xf>
    <xf numFmtId="165" fontId="23" fillId="5" borderId="1" xfId="2" applyNumberFormat="1" applyFont="1" applyFill="1" applyBorder="1" applyAlignment="1">
      <alignment horizontal="center" vertical="center"/>
    </xf>
    <xf numFmtId="9" fontId="23" fillId="5" borderId="1" xfId="0" applyNumberFormat="1" applyFont="1" applyFill="1" applyBorder="1" applyAlignment="1">
      <alignment horizontal="center" vertical="center"/>
    </xf>
    <xf numFmtId="43" fontId="21" fillId="0" borderId="1" xfId="1" applyFont="1" applyBorder="1" applyAlignment="1">
      <alignment horizontal="right" vertical="center"/>
    </xf>
    <xf numFmtId="1" fontId="21" fillId="0" borderId="1" xfId="2" applyNumberFormat="1" applyFont="1" applyBorder="1" applyAlignment="1">
      <alignment horizontal="center" vertical="center"/>
    </xf>
    <xf numFmtId="1" fontId="21" fillId="0" borderId="1" xfId="2" applyNumberFormat="1" applyFont="1" applyFill="1" applyBorder="1" applyAlignment="1">
      <alignment horizontal="center" vertical="center"/>
    </xf>
    <xf numFmtId="1" fontId="23" fillId="0" borderId="1" xfId="0" applyNumberFormat="1" applyFont="1" applyBorder="1" applyAlignment="1">
      <alignment horizontal="center" vertical="center"/>
    </xf>
    <xf numFmtId="1" fontId="33" fillId="0" borderId="1" xfId="0" applyNumberFormat="1" applyFont="1" applyBorder="1" applyAlignment="1">
      <alignment horizontal="center" vertical="center"/>
    </xf>
    <xf numFmtId="165" fontId="23" fillId="5" borderId="1" xfId="0" applyNumberFormat="1" applyFont="1" applyFill="1" applyBorder="1" applyAlignment="1">
      <alignment horizontal="right" vertical="center"/>
    </xf>
    <xf numFmtId="165" fontId="23" fillId="5" borderId="1" xfId="0" applyNumberFormat="1" applyFont="1" applyFill="1" applyBorder="1" applyAlignment="1">
      <alignment horizontal="center" vertical="center"/>
    </xf>
    <xf numFmtId="43" fontId="21" fillId="0" borderId="1" xfId="1" quotePrefix="1" applyFont="1" applyBorder="1" applyAlignment="1">
      <alignment horizontal="right" vertical="center"/>
    </xf>
    <xf numFmtId="165" fontId="21" fillId="0" borderId="1" xfId="2" applyNumberFormat="1" applyFont="1" applyBorder="1" applyAlignment="1">
      <alignment horizontal="center" vertical="center"/>
    </xf>
    <xf numFmtId="0" fontId="23" fillId="5" borderId="1" xfId="0" applyFont="1" applyFill="1" applyBorder="1" applyAlignment="1">
      <alignment horizontal="center" vertical="center"/>
    </xf>
    <xf numFmtId="1" fontId="23" fillId="5" borderId="1" xfId="0" applyNumberFormat="1" applyFont="1" applyFill="1" applyBorder="1" applyAlignment="1">
      <alignment horizontal="center" vertical="center"/>
    </xf>
    <xf numFmtId="43" fontId="23" fillId="5" borderId="1" xfId="1" quotePrefix="1" applyFont="1" applyFill="1" applyBorder="1" applyAlignment="1">
      <alignment horizontal="right" vertical="center"/>
    </xf>
    <xf numFmtId="3" fontId="21" fillId="0" borderId="1" xfId="0" applyNumberFormat="1" applyFont="1" applyBorder="1" applyAlignment="1">
      <alignment vertical="center"/>
    </xf>
    <xf numFmtId="1" fontId="21" fillId="0" borderId="1" xfId="0" applyNumberFormat="1" applyFont="1" applyBorder="1" applyAlignment="1">
      <alignment vertical="center"/>
    </xf>
    <xf numFmtId="3" fontId="21" fillId="0" borderId="1" xfId="0" applyNumberFormat="1" applyFont="1" applyBorder="1" applyAlignment="1">
      <alignment horizontal="center" vertical="center"/>
    </xf>
    <xf numFmtId="3" fontId="23" fillId="4" borderId="1" xfId="0" applyNumberFormat="1" applyFont="1" applyFill="1" applyBorder="1" applyAlignment="1">
      <alignment horizontal="center" vertical="center"/>
    </xf>
    <xf numFmtId="3" fontId="23" fillId="0" borderId="1" xfId="0" applyNumberFormat="1" applyFont="1" applyBorder="1" applyAlignment="1">
      <alignment horizontal="center" vertical="center"/>
    </xf>
    <xf numFmtId="10" fontId="23" fillId="5" borderId="1" xfId="0" applyNumberFormat="1" applyFont="1" applyFill="1" applyBorder="1" applyAlignment="1">
      <alignment horizontal="center" vertical="center"/>
    </xf>
    <xf numFmtId="9" fontId="21" fillId="0" borderId="1" xfId="2" applyFont="1" applyBorder="1" applyAlignment="1">
      <alignment horizontal="center" vertical="center"/>
    </xf>
    <xf numFmtId="3" fontId="34" fillId="0" borderId="10" xfId="0" applyNumberFormat="1" applyFont="1" applyBorder="1" applyAlignment="1">
      <alignment vertical="center"/>
    </xf>
    <xf numFmtId="3" fontId="34" fillId="0" borderId="4" xfId="0" applyNumberFormat="1" applyFont="1" applyBorder="1" applyAlignment="1">
      <alignment vertical="center"/>
    </xf>
    <xf numFmtId="3" fontId="34" fillId="0" borderId="5" xfId="0" applyNumberFormat="1" applyFont="1" applyBorder="1" applyAlignment="1">
      <alignment vertical="center"/>
    </xf>
    <xf numFmtId="3" fontId="34" fillId="0" borderId="2" xfId="0" applyNumberFormat="1" applyFont="1" applyBorder="1" applyAlignment="1">
      <alignment horizontal="center" vertical="center"/>
    </xf>
    <xf numFmtId="3" fontId="34" fillId="0" borderId="2" xfId="0" applyNumberFormat="1" applyFont="1" applyBorder="1" applyAlignment="1">
      <alignment vertical="center"/>
    </xf>
    <xf numFmtId="3" fontId="34" fillId="0" borderId="0" xfId="0" applyNumberFormat="1" applyFont="1" applyAlignment="1">
      <alignment vertical="center"/>
    </xf>
    <xf numFmtId="3" fontId="34" fillId="0" borderId="6" xfId="0" applyNumberFormat="1" applyFont="1" applyBorder="1" applyAlignment="1">
      <alignment vertical="center"/>
    </xf>
    <xf numFmtId="3" fontId="34" fillId="0" borderId="11" xfId="0" applyNumberFormat="1" applyFont="1" applyBorder="1" applyAlignment="1">
      <alignment vertical="center"/>
    </xf>
    <xf numFmtId="3" fontId="34" fillId="0" borderId="3" xfId="0" applyNumberFormat="1" applyFont="1" applyBorder="1" applyAlignment="1">
      <alignment vertical="center"/>
    </xf>
    <xf numFmtId="3" fontId="34" fillId="0" borderId="12" xfId="0" applyNumberFormat="1" applyFont="1" applyBorder="1" applyAlignment="1">
      <alignment vertical="center"/>
    </xf>
    <xf numFmtId="3" fontId="23" fillId="5" borderId="1" xfId="0" applyNumberFormat="1" applyFont="1" applyFill="1" applyBorder="1" applyAlignment="1">
      <alignment horizontal="center" vertical="center"/>
    </xf>
    <xf numFmtId="3" fontId="34" fillId="0" borderId="1" xfId="0" applyNumberFormat="1" applyFont="1" applyBorder="1" applyAlignment="1">
      <alignment horizontal="center" vertical="center"/>
    </xf>
    <xf numFmtId="165" fontId="35" fillId="5" borderId="1" xfId="2" applyNumberFormat="1" applyFont="1" applyFill="1" applyBorder="1" applyAlignment="1">
      <alignment horizontal="center" vertical="center"/>
    </xf>
    <xf numFmtId="3" fontId="36" fillId="0" borderId="1" xfId="0" applyNumberFormat="1" applyFont="1" applyBorder="1" applyAlignment="1">
      <alignment horizontal="center" vertical="center"/>
    </xf>
    <xf numFmtId="43" fontId="23" fillId="0" borderId="1" xfId="1" applyFont="1" applyFill="1" applyBorder="1" applyAlignment="1">
      <alignment horizontal="right" vertical="center"/>
    </xf>
    <xf numFmtId="3" fontId="34" fillId="0" borderId="0" xfId="0" applyNumberFormat="1" applyFont="1" applyAlignment="1">
      <alignment horizontal="center" vertical="center"/>
    </xf>
    <xf numFmtId="3" fontId="34" fillId="0" borderId="6" xfId="0" applyNumberFormat="1" applyFont="1" applyBorder="1" applyAlignment="1">
      <alignment horizontal="center" vertical="center"/>
    </xf>
    <xf numFmtId="3" fontId="34" fillId="0" borderId="11" xfId="0" applyNumberFormat="1" applyFont="1" applyBorder="1" applyAlignment="1">
      <alignment horizontal="center" vertical="center"/>
    </xf>
    <xf numFmtId="3" fontId="34" fillId="0" borderId="3" xfId="0" applyNumberFormat="1" applyFont="1" applyBorder="1" applyAlignment="1">
      <alignment horizontal="center" vertical="center"/>
    </xf>
    <xf numFmtId="3" fontId="34" fillId="0" borderId="12" xfId="0" applyNumberFormat="1" applyFont="1" applyBorder="1" applyAlignment="1">
      <alignment horizontal="center" vertical="center"/>
    </xf>
    <xf numFmtId="43" fontId="21" fillId="0" borderId="1" xfId="1" quotePrefix="1" applyFont="1" applyFill="1" applyBorder="1" applyAlignment="1">
      <alignment horizontal="right" vertical="center"/>
    </xf>
    <xf numFmtId="165" fontId="21" fillId="0" borderId="1" xfId="2" applyNumberFormat="1" applyFont="1" applyFill="1" applyBorder="1" applyAlignment="1">
      <alignment horizontal="center" vertical="center"/>
    </xf>
    <xf numFmtId="9" fontId="21" fillId="0" borderId="1" xfId="2" applyFont="1" applyFill="1" applyBorder="1" applyAlignment="1">
      <alignment horizontal="center" vertical="center"/>
    </xf>
    <xf numFmtId="10" fontId="27" fillId="0" borderId="13" xfId="2" applyNumberFormat="1" applyFont="1" applyBorder="1" applyAlignment="1">
      <alignment vertical="center"/>
    </xf>
    <xf numFmtId="165" fontId="25" fillId="3" borderId="13" xfId="2" applyNumberFormat="1" applyFont="1" applyFill="1" applyBorder="1" applyAlignment="1">
      <alignment horizontal="center" vertical="center"/>
    </xf>
    <xf numFmtId="43" fontId="25" fillId="0" borderId="13" xfId="1" applyFont="1" applyBorder="1" applyAlignment="1">
      <alignment vertical="center"/>
    </xf>
    <xf numFmtId="0" fontId="25" fillId="0" borderId="13" xfId="0" applyFont="1" applyBorder="1" applyAlignment="1">
      <alignment horizontal="left" vertical="center"/>
    </xf>
    <xf numFmtId="165" fontId="27" fillId="3" borderId="13" xfId="0" applyNumberFormat="1" applyFont="1" applyFill="1" applyBorder="1" applyAlignment="1">
      <alignment horizontal="center" vertical="center"/>
    </xf>
    <xf numFmtId="3" fontId="25" fillId="0" borderId="13" xfId="0" applyNumberFormat="1" applyFont="1" applyBorder="1" applyAlignment="1">
      <alignment vertical="center"/>
    </xf>
    <xf numFmtId="1" fontId="25" fillId="3" borderId="13" xfId="0" applyNumberFormat="1" applyFont="1" applyFill="1" applyBorder="1" applyAlignment="1">
      <alignment horizontal="center" vertical="center"/>
    </xf>
    <xf numFmtId="1" fontId="29" fillId="3" borderId="13" xfId="2" applyNumberFormat="1" applyFont="1" applyFill="1" applyBorder="1" applyAlignment="1">
      <alignment horizontal="center" vertical="center"/>
    </xf>
    <xf numFmtId="9" fontId="29" fillId="4" borderId="13" xfId="2" applyFont="1" applyFill="1" applyBorder="1" applyAlignment="1">
      <alignment horizontal="center" vertical="center"/>
    </xf>
    <xf numFmtId="165" fontId="29" fillId="5" borderId="13" xfId="2" applyNumberFormat="1" applyFont="1" applyFill="1" applyBorder="1" applyAlignment="1">
      <alignment horizontal="center" vertical="center"/>
    </xf>
    <xf numFmtId="10" fontId="25" fillId="0" borderId="13" xfId="2" applyNumberFormat="1" applyFont="1" applyBorder="1" applyAlignment="1">
      <alignment vertical="center"/>
    </xf>
    <xf numFmtId="177" fontId="25" fillId="0" borderId="13" xfId="0" applyNumberFormat="1" applyFont="1" applyBorder="1" applyAlignment="1">
      <alignment vertical="center"/>
    </xf>
    <xf numFmtId="165" fontId="25" fillId="0" borderId="13" xfId="0" applyNumberFormat="1" applyFont="1" applyBorder="1" applyAlignment="1">
      <alignment horizontal="center" vertical="center"/>
    </xf>
    <xf numFmtId="165" fontId="37" fillId="0" borderId="13" xfId="2" applyNumberFormat="1" applyFont="1" applyBorder="1" applyAlignment="1">
      <alignment horizontal="center" vertical="center"/>
    </xf>
    <xf numFmtId="43" fontId="25" fillId="4" borderId="13" xfId="1" applyFont="1" applyFill="1" applyBorder="1" applyAlignment="1">
      <alignment horizontal="center" vertical="center"/>
    </xf>
    <xf numFmtId="0" fontId="29" fillId="4" borderId="13" xfId="0" applyFont="1" applyFill="1" applyBorder="1" applyAlignment="1">
      <alignment horizontal="center" vertical="center"/>
    </xf>
    <xf numFmtId="0" fontId="28" fillId="2" borderId="13" xfId="0" applyFont="1" applyFill="1" applyBorder="1" applyAlignment="1">
      <alignment horizontal="center" vertical="center"/>
    </xf>
    <xf numFmtId="0" fontId="29" fillId="0" borderId="13" xfId="0" applyFont="1" applyBorder="1" applyAlignment="1">
      <alignment horizontal="center" vertical="center"/>
    </xf>
    <xf numFmtId="0" fontId="29" fillId="5" borderId="13" xfId="0" applyFont="1" applyFill="1" applyBorder="1" applyAlignment="1">
      <alignment horizontal="center" vertical="center"/>
    </xf>
    <xf numFmtId="165" fontId="25" fillId="0" borderId="13" xfId="2" applyNumberFormat="1" applyFont="1" applyBorder="1" applyAlignment="1">
      <alignment horizontal="center" vertical="center"/>
    </xf>
    <xf numFmtId="167" fontId="25" fillId="0" borderId="13" xfId="0" applyNumberFormat="1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17" borderId="3" xfId="0" applyFont="1" applyFill="1" applyBorder="1" applyAlignment="1">
      <alignment horizontal="center" vertical="center"/>
    </xf>
    <xf numFmtId="0" fontId="6" fillId="17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right" vertical="center"/>
    </xf>
    <xf numFmtId="0" fontId="6" fillId="0" borderId="5" xfId="0" applyFont="1" applyBorder="1" applyAlignment="1">
      <alignment horizontal="right" vertical="center"/>
    </xf>
    <xf numFmtId="0" fontId="7" fillId="0" borderId="0" xfId="0" applyFont="1" applyAlignment="1">
      <alignment horizontal="right" vertical="center"/>
    </xf>
    <xf numFmtId="17" fontId="6" fillId="17" borderId="0" xfId="0" applyNumberFormat="1" applyFont="1" applyFill="1" applyAlignment="1">
      <alignment horizontal="right" vertical="center"/>
    </xf>
    <xf numFmtId="0" fontId="6" fillId="17" borderId="0" xfId="0" applyFont="1" applyFill="1" applyAlignment="1">
      <alignment horizontal="right" vertical="center"/>
    </xf>
    <xf numFmtId="17" fontId="7" fillId="0" borderId="0" xfId="0" quotePrefix="1" applyNumberFormat="1" applyFont="1" applyAlignment="1">
      <alignment horizontal="right" vertical="center"/>
    </xf>
    <xf numFmtId="0" fontId="24" fillId="2" borderId="7" xfId="0" applyFont="1" applyFill="1" applyBorder="1" applyAlignment="1">
      <alignment horizontal="center" vertical="center"/>
    </xf>
    <xf numFmtId="0" fontId="24" fillId="2" borderId="8" xfId="0" applyFont="1" applyFill="1" applyBorder="1" applyAlignment="1">
      <alignment horizontal="center" vertical="center"/>
    </xf>
    <xf numFmtId="0" fontId="24" fillId="2" borderId="9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165" fontId="23" fillId="5" borderId="7" xfId="2" applyNumberFormat="1" applyFont="1" applyFill="1" applyBorder="1" applyAlignment="1">
      <alignment horizontal="center" vertical="center"/>
    </xf>
    <xf numFmtId="165" fontId="23" fillId="5" borderId="9" xfId="2" applyNumberFormat="1" applyFont="1" applyFill="1" applyBorder="1" applyAlignment="1">
      <alignment horizontal="center" vertical="center"/>
    </xf>
    <xf numFmtId="165" fontId="21" fillId="0" borderId="7" xfId="2" applyNumberFormat="1" applyFont="1" applyBorder="1" applyAlignment="1">
      <alignment horizontal="center" vertical="center"/>
    </xf>
    <xf numFmtId="165" fontId="21" fillId="0" borderId="9" xfId="2" applyNumberFormat="1" applyFont="1" applyBorder="1" applyAlignment="1">
      <alignment horizontal="center" vertical="center"/>
    </xf>
    <xf numFmtId="0" fontId="29" fillId="5" borderId="13" xfId="0" applyFont="1" applyFill="1" applyBorder="1" applyAlignment="1">
      <alignment horizontal="left" vertical="center"/>
    </xf>
    <xf numFmtId="0" fontId="25" fillId="5" borderId="13" xfId="0" applyFont="1" applyFill="1" applyBorder="1" applyAlignment="1">
      <alignment horizontal="left" vertical="center"/>
    </xf>
    <xf numFmtId="0" fontId="29" fillId="0" borderId="13" xfId="0" applyFont="1" applyBorder="1" applyAlignment="1">
      <alignment horizontal="left" vertical="center"/>
    </xf>
    <xf numFmtId="43" fontId="25" fillId="0" borderId="13" xfId="1" applyFont="1" applyFill="1" applyBorder="1" applyAlignment="1">
      <alignment horizontal="left" vertical="center"/>
    </xf>
    <xf numFmtId="0" fontId="29" fillId="5" borderId="14" xfId="0" applyFont="1" applyFill="1" applyBorder="1" applyAlignment="1">
      <alignment horizontal="center" vertical="center"/>
    </xf>
    <xf numFmtId="0" fontId="29" fillId="5" borderId="15" xfId="0" applyFont="1" applyFill="1" applyBorder="1" applyAlignment="1">
      <alignment horizontal="center" vertical="center"/>
    </xf>
    <xf numFmtId="164" fontId="28" fillId="2" borderId="13" xfId="0" applyNumberFormat="1" applyFont="1" applyFill="1" applyBorder="1" applyAlignment="1">
      <alignment horizontal="center" vertical="center"/>
    </xf>
    <xf numFmtId="0" fontId="29" fillId="0" borderId="13" xfId="0" applyFont="1" applyBorder="1" applyAlignment="1">
      <alignment vertical="center"/>
    </xf>
    <xf numFmtId="43" fontId="29" fillId="0" borderId="13" xfId="1" applyFont="1" applyFill="1" applyBorder="1" applyAlignment="1">
      <alignment horizontal="left" vertical="center"/>
    </xf>
    <xf numFmtId="167" fontId="29" fillId="0" borderId="13" xfId="0" applyNumberFormat="1" applyFont="1" applyBorder="1" applyAlignment="1">
      <alignment horizontal="center" vertical="center"/>
    </xf>
    <xf numFmtId="175" fontId="29" fillId="0" borderId="13" xfId="2" applyNumberFormat="1" applyFont="1" applyBorder="1" applyAlignment="1">
      <alignment horizontal="center" vertical="center"/>
    </xf>
    <xf numFmtId="166" fontId="29" fillId="0" borderId="13" xfId="0" applyNumberFormat="1" applyFont="1" applyBorder="1" applyAlignment="1">
      <alignment horizontal="center" vertical="center"/>
    </xf>
    <xf numFmtId="165" fontId="29" fillId="0" borderId="16" xfId="2" applyNumberFormat="1" applyFont="1" applyBorder="1" applyAlignment="1">
      <alignment horizontal="center" vertical="center"/>
    </xf>
    <xf numFmtId="165" fontId="29" fillId="0" borderId="17" xfId="2" applyNumberFormat="1" applyFont="1" applyBorder="1" applyAlignment="1">
      <alignment horizontal="center" vertical="center"/>
    </xf>
    <xf numFmtId="9" fontId="29" fillId="5" borderId="13" xfId="2" applyFont="1" applyFill="1" applyBorder="1" applyAlignment="1">
      <alignment horizontal="left" vertical="center"/>
    </xf>
    <xf numFmtId="9" fontId="29" fillId="0" borderId="13" xfId="2" applyFont="1" applyFill="1" applyBorder="1" applyAlignment="1">
      <alignment horizontal="left" vertical="center"/>
    </xf>
    <xf numFmtId="1" fontId="29" fillId="5" borderId="13" xfId="0" applyNumberFormat="1" applyFont="1" applyFill="1" applyBorder="1" applyAlignment="1">
      <alignment horizontal="left" vertical="center"/>
    </xf>
    <xf numFmtId="10" fontId="25" fillId="0" borderId="13" xfId="2" applyNumberFormat="1" applyFont="1" applyBorder="1" applyAlignment="1">
      <alignment horizontal="left" vertical="center"/>
    </xf>
    <xf numFmtId="9" fontId="25" fillId="0" borderId="13" xfId="0" applyNumberFormat="1" applyFont="1" applyBorder="1" applyAlignment="1">
      <alignment horizontal="left" vertical="center"/>
    </xf>
    <xf numFmtId="9" fontId="25" fillId="0" borderId="13" xfId="2" applyFont="1" applyBorder="1" applyAlignment="1">
      <alignment horizontal="left" vertical="center"/>
    </xf>
    <xf numFmtId="170" fontId="29" fillId="0" borderId="13" xfId="0" applyNumberFormat="1" applyFont="1" applyBorder="1" applyAlignment="1">
      <alignment horizontal="left" vertical="center"/>
    </xf>
    <xf numFmtId="172" fontId="29" fillId="0" borderId="13" xfId="0" applyNumberFormat="1" applyFont="1" applyBorder="1" applyAlignment="1">
      <alignment horizontal="left" vertical="center"/>
    </xf>
    <xf numFmtId="173" fontId="29" fillId="0" borderId="13" xfId="0" applyNumberFormat="1" applyFont="1" applyBorder="1" applyAlignment="1">
      <alignment horizontal="left" vertical="center"/>
    </xf>
    <xf numFmtId="1" fontId="25" fillId="0" borderId="13" xfId="0" applyNumberFormat="1" applyFont="1" applyBorder="1" applyAlignment="1">
      <alignment horizontal="left" vertical="center"/>
    </xf>
    <xf numFmtId="10" fontId="25" fillId="0" borderId="13" xfId="0" applyNumberFormat="1" applyFont="1" applyBorder="1" applyAlignment="1">
      <alignment horizontal="left" vertical="center"/>
    </xf>
    <xf numFmtId="43" fontId="29" fillId="5" borderId="13" xfId="1" applyFont="1" applyFill="1" applyBorder="1" applyAlignment="1">
      <alignment horizontal="left" vertical="center"/>
    </xf>
    <xf numFmtId="165" fontId="25" fillId="0" borderId="13" xfId="2" applyNumberFormat="1" applyFont="1" applyBorder="1" applyAlignment="1">
      <alignment horizontal="left" vertical="center"/>
    </xf>
    <xf numFmtId="0" fontId="40" fillId="0" borderId="13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1" fontId="39" fillId="0" borderId="13" xfId="0" applyNumberFormat="1" applyFont="1" applyBorder="1" applyAlignment="1">
      <alignment horizontal="center" vertical="center"/>
    </xf>
    <xf numFmtId="0" fontId="41" fillId="8" borderId="13" xfId="0" applyFont="1" applyFill="1" applyBorder="1" applyAlignment="1">
      <alignment horizontal="center" vertical="center"/>
    </xf>
    <xf numFmtId="0" fontId="41" fillId="9" borderId="13" xfId="0" applyFont="1" applyFill="1" applyBorder="1" applyAlignment="1">
      <alignment horizontal="center" vertical="center"/>
    </xf>
    <xf numFmtId="0" fontId="41" fillId="10" borderId="13" xfId="0" applyFont="1" applyFill="1" applyBorder="1" applyAlignment="1">
      <alignment horizontal="center" vertical="center"/>
    </xf>
    <xf numFmtId="0" fontId="41" fillId="18" borderId="13" xfId="0" applyFont="1" applyFill="1" applyBorder="1" applyAlignment="1">
      <alignment horizontal="center" vertical="center"/>
    </xf>
    <xf numFmtId="0" fontId="39" fillId="12" borderId="13" xfId="0" applyFont="1" applyFill="1" applyBorder="1" applyAlignment="1">
      <alignment horizontal="center" vertical="center"/>
    </xf>
    <xf numFmtId="0" fontId="41" fillId="13" borderId="13" xfId="0" applyFont="1" applyFill="1" applyBorder="1" applyAlignment="1">
      <alignment horizontal="center" vertical="center"/>
    </xf>
    <xf numFmtId="0" fontId="41" fillId="2" borderId="13" xfId="0" applyFont="1" applyFill="1" applyBorder="1" applyAlignment="1">
      <alignment horizontal="center" vertical="center"/>
    </xf>
    <xf numFmtId="9" fontId="40" fillId="0" borderId="13" xfId="2" applyFont="1" applyBorder="1" applyAlignment="1">
      <alignment horizontal="center" vertical="center"/>
    </xf>
    <xf numFmtId="9" fontId="39" fillId="5" borderId="13" xfId="0" applyNumberFormat="1" applyFont="1" applyFill="1" applyBorder="1" applyAlignment="1">
      <alignment horizontal="center" vertical="center"/>
    </xf>
    <xf numFmtId="165" fontId="40" fillId="0" borderId="13" xfId="2" applyNumberFormat="1" applyFont="1" applyBorder="1" applyAlignment="1">
      <alignment horizontal="center" vertical="center"/>
    </xf>
    <xf numFmtId="0" fontId="40" fillId="0" borderId="13" xfId="0" applyFont="1" applyBorder="1" applyAlignment="1">
      <alignment horizontal="right" vertical="center"/>
    </xf>
    <xf numFmtId="17" fontId="29" fillId="0" borderId="13" xfId="1" applyNumberFormat="1" applyFont="1" applyBorder="1" applyAlignment="1">
      <alignment horizontal="center" vertical="center"/>
    </xf>
    <xf numFmtId="0" fontId="29" fillId="17" borderId="13" xfId="0" applyFont="1" applyFill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49" fontId="29" fillId="0" borderId="13" xfId="0" applyNumberFormat="1" applyFont="1" applyBorder="1" applyAlignment="1">
      <alignment horizontal="center" vertical="center"/>
    </xf>
    <xf numFmtId="17" fontId="29" fillId="0" borderId="13" xfId="0" applyNumberFormat="1" applyFont="1" applyBorder="1" applyAlignment="1">
      <alignment horizontal="center" vertical="center"/>
    </xf>
    <xf numFmtId="1" fontId="29" fillId="0" borderId="13" xfId="0" applyNumberFormat="1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  <xf numFmtId="14" fontId="25" fillId="0" borderId="13" xfId="0" applyNumberFormat="1" applyFont="1" applyBorder="1" applyAlignment="1">
      <alignment horizontal="center" vertical="center"/>
    </xf>
    <xf numFmtId="0" fontId="44" fillId="0" borderId="13" xfId="0" applyFont="1" applyBorder="1" applyAlignment="1">
      <alignment horizontal="center" vertical="center"/>
    </xf>
    <xf numFmtId="0" fontId="45" fillId="0" borderId="13" xfId="0" applyFont="1" applyBorder="1" applyAlignment="1">
      <alignment horizontal="center" vertical="center"/>
    </xf>
    <xf numFmtId="0" fontId="25" fillId="0" borderId="13" xfId="0" applyFont="1" applyBorder="1" applyAlignment="1">
      <alignment horizontal="center" vertical="center"/>
    </xf>
    <xf numFmtId="0" fontId="29" fillId="0" borderId="13" xfId="0" applyFont="1" applyBorder="1" applyAlignment="1">
      <alignment horizontal="right" vertical="center"/>
    </xf>
    <xf numFmtId="0" fontId="25" fillId="0" borderId="13" xfId="0" applyFont="1" applyBorder="1" applyAlignment="1">
      <alignment horizontal="right" vertical="center"/>
    </xf>
    <xf numFmtId="17" fontId="29" fillId="17" borderId="13" xfId="0" applyNumberFormat="1" applyFont="1" applyFill="1" applyBorder="1" applyAlignment="1">
      <alignment horizontal="right" vertical="center"/>
    </xf>
    <xf numFmtId="0" fontId="29" fillId="17" borderId="13" xfId="0" applyFont="1" applyFill="1" applyBorder="1" applyAlignment="1">
      <alignment horizontal="right" vertical="center"/>
    </xf>
    <xf numFmtId="17" fontId="25" fillId="0" borderId="13" xfId="0" quotePrefix="1" applyNumberFormat="1" applyFont="1" applyBorder="1" applyAlignment="1">
      <alignment horizontal="right" vertical="center"/>
    </xf>
    <xf numFmtId="0" fontId="25" fillId="0" borderId="13" xfId="0" applyFont="1" applyBorder="1" applyAlignment="1">
      <alignment horizontal="right" vertical="center"/>
    </xf>
    <xf numFmtId="169" fontId="29" fillId="0" borderId="13" xfId="0" applyNumberFormat="1" applyFont="1" applyBorder="1" applyAlignment="1">
      <alignment horizontal="right" vertical="center"/>
    </xf>
    <xf numFmtId="14" fontId="25" fillId="0" borderId="13" xfId="0" applyNumberFormat="1" applyFont="1" applyBorder="1" applyAlignment="1">
      <alignment horizontal="right" vertical="center"/>
    </xf>
    <xf numFmtId="0" fontId="45" fillId="0" borderId="13" xfId="0" applyFont="1" applyBorder="1" applyAlignment="1">
      <alignment horizontal="right" vertical="center"/>
    </xf>
    <xf numFmtId="17" fontId="29" fillId="0" borderId="13" xfId="1" applyNumberFormat="1" applyFont="1" applyBorder="1" applyAlignment="1">
      <alignment horizontal="left" vertical="center"/>
    </xf>
    <xf numFmtId="0" fontId="28" fillId="8" borderId="13" xfId="0" applyFont="1" applyFill="1" applyBorder="1" applyAlignment="1">
      <alignment horizontal="left" vertical="center"/>
    </xf>
    <xf numFmtId="0" fontId="28" fillId="9" borderId="13" xfId="0" applyFont="1" applyFill="1" applyBorder="1" applyAlignment="1">
      <alignment horizontal="left" vertical="center"/>
    </xf>
    <xf numFmtId="0" fontId="28" fillId="10" borderId="13" xfId="0" applyFont="1" applyFill="1" applyBorder="1" applyAlignment="1">
      <alignment horizontal="left" vertical="center"/>
    </xf>
    <xf numFmtId="0" fontId="28" fillId="18" borderId="13" xfId="0" applyFont="1" applyFill="1" applyBorder="1" applyAlignment="1">
      <alignment horizontal="left" vertical="center"/>
    </xf>
    <xf numFmtId="0" fontId="29" fillId="12" borderId="13" xfId="0" applyFont="1" applyFill="1" applyBorder="1" applyAlignment="1">
      <alignment horizontal="left" vertical="center"/>
    </xf>
    <xf numFmtId="0" fontId="28" fillId="13" borderId="13" xfId="0" applyFont="1" applyFill="1" applyBorder="1" applyAlignment="1">
      <alignment horizontal="left" vertical="center"/>
    </xf>
    <xf numFmtId="0" fontId="28" fillId="2" borderId="13" xfId="0" applyFont="1" applyFill="1" applyBorder="1" applyAlignment="1">
      <alignment horizontal="left" vertical="center"/>
    </xf>
    <xf numFmtId="0" fontId="45" fillId="0" borderId="13" xfId="0" applyFont="1" applyBorder="1" applyAlignment="1">
      <alignment horizontal="left" vertical="center"/>
    </xf>
    <xf numFmtId="9" fontId="29" fillId="5" borderId="13" xfId="0" applyNumberFormat="1" applyFont="1" applyFill="1" applyBorder="1" applyAlignment="1">
      <alignment horizontal="left" vertical="center"/>
    </xf>
    <xf numFmtId="9" fontId="37" fillId="0" borderId="13" xfId="0" applyNumberFormat="1" applyFont="1" applyBorder="1" applyAlignment="1">
      <alignment horizontal="left" vertical="center"/>
    </xf>
    <xf numFmtId="165" fontId="25" fillId="0" borderId="13" xfId="0" applyNumberFormat="1" applyFont="1" applyBorder="1" applyAlignment="1">
      <alignment horizontal="left" vertical="center"/>
    </xf>
    <xf numFmtId="165" fontId="38" fillId="0" borderId="13" xfId="2" applyNumberFormat="1" applyFont="1" applyFill="1" applyBorder="1" applyAlignment="1">
      <alignment horizontal="left" vertical="center"/>
    </xf>
    <xf numFmtId="165" fontId="29" fillId="17" borderId="13" xfId="0" applyNumberFormat="1" applyFont="1" applyFill="1" applyBorder="1" applyAlignment="1">
      <alignment horizontal="left" vertical="center"/>
    </xf>
    <xf numFmtId="9" fontId="29" fillId="0" borderId="13" xfId="0" applyNumberFormat="1" applyFont="1" applyBorder="1" applyAlignment="1">
      <alignment horizontal="left" vertical="center"/>
    </xf>
    <xf numFmtId="165" fontId="29" fillId="17" borderId="13" xfId="2" applyNumberFormat="1" applyFont="1" applyFill="1" applyBorder="1" applyAlignment="1">
      <alignment horizontal="left" vertical="center"/>
    </xf>
    <xf numFmtId="0" fontId="25" fillId="0" borderId="1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5" fillId="0" borderId="24" xfId="0" applyFont="1" applyBorder="1" applyAlignment="1">
      <alignment horizontal="center" vertical="center"/>
    </xf>
    <xf numFmtId="0" fontId="25" fillId="0" borderId="25" xfId="0" applyFont="1" applyBorder="1" applyAlignment="1">
      <alignment horizontal="center" vertical="center"/>
    </xf>
    <xf numFmtId="43" fontId="39" fillId="0" borderId="13" xfId="1" applyFont="1" applyBorder="1" applyAlignment="1">
      <alignment horizontal="left" vertical="center"/>
    </xf>
    <xf numFmtId="0" fontId="39" fillId="0" borderId="13" xfId="0" applyFont="1" applyBorder="1" applyAlignment="1">
      <alignment horizontal="left" vertical="center"/>
    </xf>
    <xf numFmtId="0" fontId="41" fillId="16" borderId="13" xfId="0" applyFont="1" applyFill="1" applyBorder="1" applyAlignment="1">
      <alignment horizontal="center" vertical="center"/>
    </xf>
    <xf numFmtId="0" fontId="41" fillId="15" borderId="13" xfId="0" applyFont="1" applyFill="1" applyBorder="1" applyAlignment="1">
      <alignment horizontal="center" vertical="center"/>
    </xf>
    <xf numFmtId="0" fontId="40" fillId="0" borderId="13" xfId="0" applyFont="1" applyBorder="1" applyAlignment="1">
      <alignment horizontal="left" vertical="center"/>
    </xf>
    <xf numFmtId="0" fontId="40" fillId="0" borderId="13" xfId="0" applyFont="1" applyBorder="1" applyAlignment="1">
      <alignment horizontal="left"/>
    </xf>
    <xf numFmtId="0" fontId="40" fillId="0" borderId="13" xfId="0" applyFont="1" applyBorder="1" applyAlignment="1">
      <alignment horizontal="left"/>
    </xf>
    <xf numFmtId="1" fontId="39" fillId="20" borderId="13" xfId="2" applyNumberFormat="1" applyFont="1" applyFill="1" applyBorder="1" applyAlignment="1">
      <alignment horizontal="left" vertical="center"/>
    </xf>
    <xf numFmtId="1" fontId="39" fillId="21" borderId="13" xfId="2" applyNumberFormat="1" applyFont="1" applyFill="1" applyBorder="1" applyAlignment="1">
      <alignment horizontal="left" vertical="center"/>
    </xf>
    <xf numFmtId="1" fontId="39" fillId="22" borderId="13" xfId="2" applyNumberFormat="1" applyFont="1" applyFill="1" applyBorder="1" applyAlignment="1">
      <alignment horizontal="left" vertical="center"/>
    </xf>
    <xf numFmtId="1" fontId="39" fillId="23" borderId="13" xfId="2" applyNumberFormat="1" applyFont="1" applyFill="1" applyBorder="1" applyAlignment="1">
      <alignment horizontal="left" vertical="center"/>
    </xf>
    <xf numFmtId="1" fontId="39" fillId="24" borderId="13" xfId="2" applyNumberFormat="1" applyFont="1" applyFill="1" applyBorder="1" applyAlignment="1">
      <alignment horizontal="left" vertical="center"/>
    </xf>
    <xf numFmtId="0" fontId="41" fillId="16" borderId="13" xfId="0" applyFont="1" applyFill="1" applyBorder="1" applyAlignment="1">
      <alignment horizontal="left" vertical="center"/>
    </xf>
    <xf numFmtId="0" fontId="41" fillId="15" borderId="13" xfId="0" applyFont="1" applyFill="1" applyBorder="1" applyAlignment="1">
      <alignment horizontal="left" vertical="center"/>
    </xf>
    <xf numFmtId="0" fontId="39" fillId="44" borderId="13" xfId="0" applyFont="1" applyFill="1" applyBorder="1" applyAlignment="1">
      <alignment horizontal="left" vertical="center"/>
    </xf>
    <xf numFmtId="1" fontId="39" fillId="17" borderId="13" xfId="2" applyNumberFormat="1" applyFont="1" applyFill="1" applyBorder="1" applyAlignment="1">
      <alignment horizontal="left" vertical="center"/>
    </xf>
    <xf numFmtId="0" fontId="46" fillId="0" borderId="13" xfId="0" applyFont="1" applyBorder="1" applyAlignment="1">
      <alignment horizontal="left"/>
    </xf>
    <xf numFmtId="10" fontId="40" fillId="0" borderId="13" xfId="2" applyNumberFormat="1" applyFont="1" applyFill="1" applyBorder="1" applyAlignment="1">
      <alignment horizontal="left" vertical="center"/>
    </xf>
    <xf numFmtId="1" fontId="40" fillId="0" borderId="13" xfId="0" applyNumberFormat="1" applyFont="1" applyBorder="1" applyAlignment="1">
      <alignment horizontal="left" vertical="center"/>
    </xf>
    <xf numFmtId="1" fontId="46" fillId="0" borderId="13" xfId="0" applyNumberFormat="1" applyFont="1" applyBorder="1" applyAlignment="1">
      <alignment horizontal="left" vertical="center"/>
    </xf>
    <xf numFmtId="1" fontId="40" fillId="0" borderId="13" xfId="0" applyNumberFormat="1" applyFont="1" applyBorder="1" applyAlignment="1">
      <alignment horizontal="left"/>
    </xf>
    <xf numFmtId="3" fontId="40" fillId="0" borderId="13" xfId="0" applyNumberFormat="1" applyFont="1" applyBorder="1" applyAlignment="1">
      <alignment horizontal="left"/>
    </xf>
    <xf numFmtId="165" fontId="40" fillId="0" borderId="13" xfId="2" applyNumberFormat="1" applyFont="1" applyBorder="1" applyAlignment="1">
      <alignment horizontal="left"/>
    </xf>
    <xf numFmtId="0" fontId="4" fillId="0" borderId="13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3" fontId="2" fillId="0" borderId="13" xfId="0" applyNumberFormat="1" applyFont="1" applyBorder="1" applyAlignment="1">
      <alignment horizontal="center" vertical="center"/>
    </xf>
    <xf numFmtId="0" fontId="40" fillId="0" borderId="13" xfId="0" applyFont="1" applyBorder="1" applyAlignment="1">
      <alignment vertical="center"/>
    </xf>
    <xf numFmtId="165" fontId="39" fillId="5" borderId="13" xfId="2" applyNumberFormat="1" applyFont="1" applyFill="1" applyBorder="1" applyAlignment="1">
      <alignment horizontal="center" vertical="center"/>
    </xf>
    <xf numFmtId="168" fontId="39" fillId="5" borderId="13" xfId="0" applyNumberFormat="1" applyFont="1" applyFill="1" applyBorder="1" applyAlignment="1">
      <alignment horizontal="left" vertical="center"/>
    </xf>
    <xf numFmtId="168" fontId="40" fillId="5" borderId="13" xfId="0" applyNumberFormat="1" applyFont="1" applyFill="1" applyBorder="1" applyAlignment="1">
      <alignment horizontal="left" vertical="center"/>
    </xf>
    <xf numFmtId="168" fontId="39" fillId="0" borderId="13" xfId="0" applyNumberFormat="1" applyFont="1" applyBorder="1" applyAlignment="1">
      <alignment horizontal="left" vertical="center"/>
    </xf>
    <xf numFmtId="3" fontId="40" fillId="0" borderId="13" xfId="0" applyNumberFormat="1" applyFont="1" applyBorder="1" applyAlignment="1">
      <alignment horizontal="center" vertical="center"/>
    </xf>
    <xf numFmtId="168" fontId="46" fillId="5" borderId="13" xfId="0" applyNumberFormat="1" applyFont="1" applyFill="1" applyBorder="1" applyAlignment="1">
      <alignment horizontal="left" vertical="center"/>
    </xf>
    <xf numFmtId="0" fontId="47" fillId="0" borderId="13" xfId="0" applyFont="1" applyBorder="1" applyAlignment="1">
      <alignment horizontal="left" vertical="center"/>
    </xf>
    <xf numFmtId="0" fontId="40" fillId="0" borderId="13" xfId="0" applyFont="1" applyBorder="1" applyAlignment="1">
      <alignment horizontal="left" vertical="center"/>
    </xf>
    <xf numFmtId="165" fontId="39" fillId="5" borderId="13" xfId="2" applyNumberFormat="1" applyFont="1" applyFill="1" applyBorder="1" applyAlignment="1">
      <alignment horizontal="left" vertical="center"/>
    </xf>
    <xf numFmtId="0" fontId="39" fillId="5" borderId="13" xfId="0" applyFont="1" applyFill="1" applyBorder="1" applyAlignment="1">
      <alignment horizontal="left" vertical="center"/>
    </xf>
    <xf numFmtId="165" fontId="40" fillId="0" borderId="13" xfId="2" applyNumberFormat="1" applyFont="1" applyFill="1" applyBorder="1" applyAlignment="1">
      <alignment horizontal="left" vertical="center"/>
    </xf>
    <xf numFmtId="167" fontId="40" fillId="0" borderId="13" xfId="0" applyNumberFormat="1" applyFont="1" applyBorder="1" applyAlignment="1">
      <alignment horizontal="left" vertical="center"/>
    </xf>
    <xf numFmtId="165" fontId="40" fillId="0" borderId="13" xfId="2" applyNumberFormat="1" applyFont="1" applyBorder="1" applyAlignment="1">
      <alignment horizontal="left" vertical="center"/>
    </xf>
    <xf numFmtId="165" fontId="40" fillId="0" borderId="13" xfId="0" applyNumberFormat="1" applyFont="1" applyBorder="1" applyAlignment="1">
      <alignment horizontal="left" vertical="center"/>
    </xf>
    <xf numFmtId="9" fontId="39" fillId="0" borderId="13" xfId="0" applyNumberFormat="1" applyFont="1" applyBorder="1" applyAlignment="1">
      <alignment horizontal="left" vertical="center"/>
    </xf>
    <xf numFmtId="0" fontId="39" fillId="45" borderId="13" xfId="0" applyFont="1" applyFill="1" applyBorder="1" applyAlignment="1">
      <alignment horizontal="left" vertical="center"/>
    </xf>
    <xf numFmtId="9" fontId="40" fillId="0" borderId="13" xfId="0" applyNumberFormat="1" applyFont="1" applyBorder="1" applyAlignment="1">
      <alignment horizontal="left" vertical="center"/>
    </xf>
    <xf numFmtId="1" fontId="40" fillId="28" borderId="13" xfId="0" applyNumberFormat="1" applyFont="1" applyFill="1" applyBorder="1" applyAlignment="1">
      <alignment horizontal="left" vertical="center"/>
    </xf>
    <xf numFmtId="1" fontId="40" fillId="29" borderId="13" xfId="0" applyNumberFormat="1" applyFont="1" applyFill="1" applyBorder="1" applyAlignment="1">
      <alignment horizontal="left" vertical="center"/>
    </xf>
    <xf numFmtId="1" fontId="40" fillId="30" borderId="13" xfId="0" applyNumberFormat="1" applyFont="1" applyFill="1" applyBorder="1" applyAlignment="1">
      <alignment horizontal="left" vertical="center"/>
    </xf>
    <xf numFmtId="1" fontId="40" fillId="31" borderId="13" xfId="0" applyNumberFormat="1" applyFont="1" applyFill="1" applyBorder="1" applyAlignment="1">
      <alignment horizontal="left" vertical="center"/>
    </xf>
    <xf numFmtId="1" fontId="40" fillId="32" borderId="13" xfId="0" applyNumberFormat="1" applyFont="1" applyFill="1" applyBorder="1" applyAlignment="1">
      <alignment horizontal="left" vertical="center"/>
    </xf>
    <xf numFmtId="1" fontId="40" fillId="42" borderId="13" xfId="0" applyNumberFormat="1" applyFont="1" applyFill="1" applyBorder="1" applyAlignment="1">
      <alignment horizontal="left" vertical="center"/>
    </xf>
    <xf numFmtId="1" fontId="40" fillId="43" borderId="13" xfId="0" applyNumberFormat="1" applyFont="1" applyFill="1" applyBorder="1" applyAlignment="1">
      <alignment horizontal="left" vertical="center"/>
    </xf>
    <xf numFmtId="1" fontId="40" fillId="11" borderId="13" xfId="0" applyNumberFormat="1" applyFont="1" applyFill="1" applyBorder="1" applyAlignment="1">
      <alignment horizontal="left" vertical="center"/>
    </xf>
    <xf numFmtId="1" fontId="40" fillId="5" borderId="13" xfId="0" applyNumberFormat="1" applyFont="1" applyFill="1" applyBorder="1" applyAlignment="1">
      <alignment horizontal="left" vertical="center"/>
    </xf>
    <xf numFmtId="3" fontId="40" fillId="0" borderId="13" xfId="0" applyNumberFormat="1" applyFont="1" applyBorder="1" applyAlignment="1">
      <alignment horizontal="left" vertical="center"/>
    </xf>
    <xf numFmtId="0" fontId="48" fillId="6" borderId="13" xfId="0" applyFont="1" applyFill="1" applyBorder="1" applyAlignment="1">
      <alignment horizontal="left" vertical="center"/>
    </xf>
    <xf numFmtId="0" fontId="48" fillId="33" borderId="13" xfId="0" applyFont="1" applyFill="1" applyBorder="1" applyAlignment="1">
      <alignment horizontal="left" vertical="center"/>
    </xf>
    <xf numFmtId="0" fontId="48" fillId="27" borderId="13" xfId="0" applyFont="1" applyFill="1" applyBorder="1" applyAlignment="1">
      <alignment horizontal="left" vertical="center"/>
    </xf>
    <xf numFmtId="165" fontId="46" fillId="5" borderId="13" xfId="2" applyNumberFormat="1" applyFont="1" applyFill="1" applyBorder="1" applyAlignment="1">
      <alignment horizontal="left" vertical="center"/>
    </xf>
    <xf numFmtId="0" fontId="46" fillId="0" borderId="13" xfId="0" applyFont="1" applyBorder="1" applyAlignment="1">
      <alignment horizontal="left" vertical="center"/>
    </xf>
    <xf numFmtId="9" fontId="46" fillId="0" borderId="13" xfId="0" applyNumberFormat="1" applyFont="1" applyBorder="1" applyAlignment="1">
      <alignment horizontal="left" vertical="center"/>
    </xf>
    <xf numFmtId="0" fontId="48" fillId="31" borderId="13" xfId="0" applyFont="1" applyFill="1" applyBorder="1" applyAlignment="1">
      <alignment horizontal="left" vertical="center"/>
    </xf>
    <xf numFmtId="43" fontId="40" fillId="0" borderId="13" xfId="1" applyFont="1" applyBorder="1" applyAlignment="1">
      <alignment horizontal="left" vertical="center"/>
    </xf>
    <xf numFmtId="43" fontId="40" fillId="25" borderId="13" xfId="1" applyFont="1" applyFill="1" applyBorder="1" applyAlignment="1">
      <alignment horizontal="left" vertical="center"/>
    </xf>
    <xf numFmtId="0" fontId="40" fillId="19" borderId="13" xfId="0" applyFont="1" applyFill="1" applyBorder="1" applyAlignment="1">
      <alignment horizontal="left" vertical="center"/>
    </xf>
    <xf numFmtId="43" fontId="40" fillId="19" borderId="13" xfId="1" applyFont="1" applyFill="1" applyBorder="1" applyAlignment="1">
      <alignment horizontal="left" vertical="center"/>
    </xf>
    <xf numFmtId="0" fontId="40" fillId="0" borderId="13" xfId="0" applyFont="1" applyFill="1" applyBorder="1" applyAlignment="1">
      <alignment horizontal="left" vertical="center"/>
    </xf>
    <xf numFmtId="43" fontId="40" fillId="0" borderId="13" xfId="1" applyFont="1" applyFill="1" applyBorder="1" applyAlignment="1">
      <alignment horizontal="left" vertical="center"/>
    </xf>
    <xf numFmtId="0" fontId="49" fillId="26" borderId="13" xfId="0" applyFont="1" applyFill="1" applyBorder="1" applyAlignment="1">
      <alignment horizontal="left" vertical="center"/>
    </xf>
    <xf numFmtId="43" fontId="49" fillId="26" borderId="13" xfId="1" applyFont="1" applyFill="1" applyBorder="1" applyAlignment="1">
      <alignment horizontal="left" vertical="center"/>
    </xf>
    <xf numFmtId="1" fontId="40" fillId="0" borderId="13" xfId="0" applyNumberFormat="1" applyFont="1" applyFill="1" applyBorder="1" applyAlignment="1">
      <alignment horizontal="left" vertical="center"/>
    </xf>
    <xf numFmtId="1" fontId="46" fillId="0" borderId="13" xfId="0" applyNumberFormat="1" applyFont="1" applyFill="1" applyBorder="1" applyAlignment="1">
      <alignment horizontal="left" vertical="center"/>
    </xf>
    <xf numFmtId="43" fontId="39" fillId="0" borderId="13" xfId="1" applyFont="1" applyFill="1" applyBorder="1" applyAlignment="1">
      <alignment horizontal="left" vertical="center"/>
    </xf>
    <xf numFmtId="0" fontId="39" fillId="0" borderId="13" xfId="0" applyFont="1" applyFill="1" applyBorder="1" applyAlignment="1">
      <alignment horizontal="left" vertical="center"/>
    </xf>
    <xf numFmtId="0" fontId="49" fillId="0" borderId="13" xfId="0" applyFont="1" applyFill="1" applyBorder="1" applyAlignment="1">
      <alignment horizontal="left" vertical="center"/>
    </xf>
    <xf numFmtId="43" fontId="49" fillId="0" borderId="13" xfId="1" applyFont="1" applyFill="1" applyBorder="1" applyAlignment="1">
      <alignment horizontal="left" vertical="center"/>
    </xf>
    <xf numFmtId="10" fontId="40" fillId="0" borderId="13" xfId="2" applyNumberFormat="1" applyFont="1" applyBorder="1" applyAlignment="1">
      <alignment horizontal="left" vertical="center"/>
    </xf>
    <xf numFmtId="3" fontId="40" fillId="0" borderId="13" xfId="0" applyNumberFormat="1" applyFont="1" applyFill="1" applyBorder="1" applyAlignment="1">
      <alignment horizontal="left" vertical="center"/>
    </xf>
    <xf numFmtId="0" fontId="41" fillId="52" borderId="13" xfId="0" applyFont="1" applyFill="1" applyBorder="1" applyAlignment="1">
      <alignment horizontal="left" vertical="center"/>
    </xf>
    <xf numFmtId="0" fontId="41" fillId="49" borderId="13" xfId="0" applyFont="1" applyFill="1" applyBorder="1" applyAlignment="1">
      <alignment horizontal="left" vertical="center"/>
    </xf>
    <xf numFmtId="168" fontId="41" fillId="36" borderId="13" xfId="0" applyNumberFormat="1" applyFont="1" applyFill="1" applyBorder="1" applyAlignment="1">
      <alignment horizontal="left" vertical="center"/>
    </xf>
    <xf numFmtId="168" fontId="39" fillId="38" borderId="13" xfId="0" applyNumberFormat="1" applyFont="1" applyFill="1" applyBorder="1" applyAlignment="1">
      <alignment horizontal="left" vertical="center"/>
    </xf>
    <xf numFmtId="168" fontId="41" fillId="15" borderId="13" xfId="0" applyNumberFormat="1" applyFont="1" applyFill="1" applyBorder="1" applyAlignment="1">
      <alignment horizontal="left" vertical="center"/>
    </xf>
    <xf numFmtId="168" fontId="39" fillId="40" borderId="13" xfId="0" applyNumberFormat="1" applyFont="1" applyFill="1" applyBorder="1" applyAlignment="1">
      <alignment horizontal="left" vertical="center"/>
    </xf>
    <xf numFmtId="168" fontId="39" fillId="41" borderId="13" xfId="0" applyNumberFormat="1" applyFont="1" applyFill="1" applyBorder="1" applyAlignment="1">
      <alignment horizontal="left" vertical="center"/>
    </xf>
    <xf numFmtId="168" fontId="39" fillId="32" borderId="13" xfId="0" applyNumberFormat="1" applyFont="1" applyFill="1" applyBorder="1" applyAlignment="1">
      <alignment horizontal="left" vertical="center"/>
    </xf>
    <xf numFmtId="168" fontId="41" fillId="26" borderId="13" xfId="0" applyNumberFormat="1" applyFont="1" applyFill="1" applyBorder="1" applyAlignment="1">
      <alignment horizontal="left" vertical="center"/>
    </xf>
    <xf numFmtId="0" fontId="4" fillId="0" borderId="13" xfId="1" applyNumberFormat="1" applyFont="1" applyFill="1" applyBorder="1" applyAlignment="1">
      <alignment horizontal="left" vertical="center"/>
    </xf>
    <xf numFmtId="43" fontId="4" fillId="0" borderId="13" xfId="1" applyFont="1" applyFill="1" applyBorder="1" applyAlignment="1">
      <alignment horizontal="left" vertical="center"/>
    </xf>
    <xf numFmtId="0" fontId="3" fillId="8" borderId="13" xfId="0" applyFont="1" applyFill="1" applyBorder="1" applyAlignment="1">
      <alignment horizontal="left" vertical="center"/>
    </xf>
    <xf numFmtId="0" fontId="3" fillId="9" borderId="13" xfId="0" applyFont="1" applyFill="1" applyBorder="1" applyAlignment="1">
      <alignment horizontal="left" vertical="center"/>
    </xf>
    <xf numFmtId="0" fontId="3" fillId="10" borderId="13" xfId="0" applyFont="1" applyFill="1" applyBorder="1" applyAlignment="1">
      <alignment horizontal="left" vertical="center"/>
    </xf>
    <xf numFmtId="0" fontId="3" fillId="12" borderId="13" xfId="0" applyFont="1" applyFill="1" applyBorder="1" applyAlignment="1">
      <alignment horizontal="left" vertical="center"/>
    </xf>
    <xf numFmtId="0" fontId="3" fillId="13" borderId="13" xfId="0" applyFont="1" applyFill="1" applyBorder="1" applyAlignment="1">
      <alignment horizontal="left" vertical="center"/>
    </xf>
    <xf numFmtId="0" fontId="4" fillId="11" borderId="13" xfId="0" applyFont="1" applyFill="1" applyBorder="1" applyAlignment="1">
      <alignment horizontal="left" vertical="center"/>
    </xf>
    <xf numFmtId="0" fontId="3" fillId="16" borderId="13" xfId="0" applyFont="1" applyFill="1" applyBorder="1" applyAlignment="1">
      <alignment horizontal="left" vertical="center"/>
    </xf>
    <xf numFmtId="0" fontId="3" fillId="15" borderId="13" xfId="0" applyFont="1" applyFill="1" applyBorder="1" applyAlignment="1">
      <alignment horizontal="left" vertical="center"/>
    </xf>
    <xf numFmtId="0" fontId="3" fillId="14" borderId="1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left" vertical="center"/>
    </xf>
    <xf numFmtId="43" fontId="2" fillId="0" borderId="13" xfId="1" applyFont="1" applyFill="1" applyBorder="1" applyAlignment="1">
      <alignment horizontal="left" vertical="center"/>
    </xf>
    <xf numFmtId="3" fontId="2" fillId="0" borderId="13" xfId="0" applyNumberFormat="1" applyFont="1" applyBorder="1" applyAlignment="1">
      <alignment horizontal="left" vertical="center"/>
    </xf>
    <xf numFmtId="10" fontId="2" fillId="0" borderId="13" xfId="2" applyNumberFormat="1" applyFont="1" applyBorder="1" applyAlignment="1">
      <alignment horizontal="left" vertical="center"/>
    </xf>
    <xf numFmtId="0" fontId="2" fillId="19" borderId="13" xfId="0" applyFont="1" applyFill="1" applyBorder="1" applyAlignment="1">
      <alignment horizontal="left" vertical="center"/>
    </xf>
    <xf numFmtId="43" fontId="2" fillId="19" borderId="13" xfId="1" applyFont="1" applyFill="1" applyBorder="1" applyAlignment="1">
      <alignment horizontal="left" vertical="center"/>
    </xf>
    <xf numFmtId="3" fontId="2" fillId="19" borderId="13" xfId="0" applyNumberFormat="1" applyFont="1" applyFill="1" applyBorder="1" applyAlignment="1">
      <alignment horizontal="left" vertical="center"/>
    </xf>
    <xf numFmtId="0" fontId="2" fillId="0" borderId="13" xfId="1" applyNumberFormat="1" applyFont="1" applyBorder="1" applyAlignment="1">
      <alignment horizontal="left" vertical="center"/>
    </xf>
    <xf numFmtId="1" fontId="2" fillId="0" borderId="13" xfId="0" applyNumberFormat="1" applyFont="1" applyBorder="1" applyAlignment="1">
      <alignment horizontal="left" vertical="center"/>
    </xf>
    <xf numFmtId="0" fontId="41" fillId="2" borderId="13" xfId="0" applyFont="1" applyFill="1" applyBorder="1" applyAlignment="1">
      <alignment horizontal="center" vertical="center"/>
    </xf>
    <xf numFmtId="0" fontId="50" fillId="0" borderId="13" xfId="0" applyFont="1" applyBorder="1" applyAlignment="1">
      <alignment vertical="center"/>
    </xf>
    <xf numFmtId="43" fontId="39" fillId="0" borderId="13" xfId="1" applyFont="1" applyBorder="1" applyAlignment="1">
      <alignment horizontal="right" vertical="center"/>
    </xf>
    <xf numFmtId="0" fontId="39" fillId="11" borderId="13" xfId="0" applyFont="1" applyFill="1" applyBorder="1" applyAlignment="1">
      <alignment horizontal="center" vertical="center"/>
    </xf>
    <xf numFmtId="43" fontId="39" fillId="5" borderId="13" xfId="1" applyFont="1" applyFill="1" applyBorder="1" applyAlignment="1">
      <alignment horizontal="right" vertical="center"/>
    </xf>
    <xf numFmtId="43" fontId="40" fillId="0" borderId="13" xfId="1" applyFont="1" applyBorder="1" applyAlignment="1">
      <alignment horizontal="right" vertical="center"/>
    </xf>
    <xf numFmtId="1" fontId="40" fillId="0" borderId="13" xfId="2" applyNumberFormat="1" applyFont="1" applyBorder="1" applyAlignment="1">
      <alignment horizontal="center" vertical="center"/>
    </xf>
    <xf numFmtId="1" fontId="40" fillId="0" borderId="13" xfId="2" applyNumberFormat="1" applyFont="1" applyFill="1" applyBorder="1" applyAlignment="1">
      <alignment horizontal="center" vertical="center"/>
    </xf>
    <xf numFmtId="165" fontId="39" fillId="5" borderId="13" xfId="0" applyNumberFormat="1" applyFont="1" applyFill="1" applyBorder="1" applyAlignment="1">
      <alignment horizontal="right" vertical="center"/>
    </xf>
    <xf numFmtId="165" fontId="39" fillId="5" borderId="13" xfId="0" applyNumberFormat="1" applyFont="1" applyFill="1" applyBorder="1" applyAlignment="1">
      <alignment horizontal="center" vertical="center"/>
    </xf>
    <xf numFmtId="43" fontId="40" fillId="0" borderId="13" xfId="1" quotePrefix="1" applyFont="1" applyBorder="1" applyAlignment="1">
      <alignment horizontal="right" vertical="center"/>
    </xf>
    <xf numFmtId="0" fontId="53" fillId="0" borderId="13" xfId="0" applyFont="1" applyBorder="1"/>
    <xf numFmtId="9" fontId="40" fillId="0" borderId="13" xfId="2" applyFont="1" applyBorder="1" applyAlignment="1">
      <alignment vertical="center"/>
    </xf>
    <xf numFmtId="3" fontId="39" fillId="5" borderId="13" xfId="0" applyNumberFormat="1" applyFont="1" applyFill="1" applyBorder="1" applyAlignment="1">
      <alignment horizontal="center" vertical="center"/>
    </xf>
    <xf numFmtId="3" fontId="39" fillId="0" borderId="13" xfId="0" applyNumberFormat="1" applyFont="1" applyBorder="1" applyAlignment="1">
      <alignment horizontal="center" vertical="center"/>
    </xf>
    <xf numFmtId="3" fontId="54" fillId="0" borderId="13" xfId="0" applyNumberFormat="1" applyFont="1" applyBorder="1" applyAlignment="1">
      <alignment vertical="center"/>
    </xf>
    <xf numFmtId="3" fontId="54" fillId="0" borderId="13" xfId="0" applyNumberFormat="1" applyFont="1" applyBorder="1" applyAlignment="1">
      <alignment horizontal="center" vertical="center"/>
    </xf>
    <xf numFmtId="3" fontId="39" fillId="4" borderId="13" xfId="0" applyNumberFormat="1" applyFont="1" applyFill="1" applyBorder="1" applyAlignment="1">
      <alignment horizontal="center" vertical="center"/>
    </xf>
    <xf numFmtId="3" fontId="55" fillId="0" borderId="13" xfId="0" applyNumberFormat="1" applyFont="1" applyBorder="1"/>
    <xf numFmtId="3" fontId="40" fillId="0" borderId="13" xfId="0" applyNumberFormat="1" applyFont="1" applyBorder="1" applyAlignment="1">
      <alignment vertical="center"/>
    </xf>
    <xf numFmtId="0" fontId="41" fillId="18" borderId="13" xfId="0" applyFont="1" applyFill="1" applyBorder="1" applyAlignment="1">
      <alignment horizontal="left" vertical="center"/>
    </xf>
    <xf numFmtId="10" fontId="40" fillId="0" borderId="13" xfId="0" applyNumberFormat="1" applyFont="1" applyBorder="1" applyAlignment="1">
      <alignment horizontal="left" vertical="center"/>
    </xf>
    <xf numFmtId="1" fontId="40" fillId="41" borderId="13" xfId="0" applyNumberFormat="1" applyFont="1" applyFill="1" applyBorder="1" applyAlignment="1">
      <alignment horizontal="left" vertical="center"/>
    </xf>
    <xf numFmtId="0" fontId="46" fillId="31" borderId="13" xfId="0" applyFont="1" applyFill="1" applyBorder="1" applyAlignment="1">
      <alignment horizontal="left" vertical="center"/>
    </xf>
    <xf numFmtId="0" fontId="46" fillId="41" borderId="13" xfId="0" applyFont="1" applyFill="1" applyBorder="1" applyAlignment="1">
      <alignment horizontal="left" vertical="center"/>
    </xf>
    <xf numFmtId="1" fontId="40" fillId="0" borderId="13" xfId="1" applyNumberFormat="1" applyFont="1" applyBorder="1" applyAlignment="1">
      <alignment horizontal="left"/>
    </xf>
    <xf numFmtId="171" fontId="40" fillId="0" borderId="13" xfId="1" applyNumberFormat="1" applyFont="1" applyBorder="1" applyAlignment="1">
      <alignment horizontal="left"/>
    </xf>
    <xf numFmtId="165" fontId="40" fillId="47" borderId="13" xfId="2" applyNumberFormat="1" applyFont="1" applyFill="1" applyBorder="1" applyAlignment="1">
      <alignment horizontal="left" vertical="center"/>
    </xf>
    <xf numFmtId="165" fontId="40" fillId="48" borderId="13" xfId="2" applyNumberFormat="1" applyFont="1" applyFill="1" applyBorder="1" applyAlignment="1">
      <alignment horizontal="left" vertical="center"/>
    </xf>
    <xf numFmtId="165" fontId="40" fillId="50" borderId="13" xfId="2" applyNumberFormat="1" applyFont="1" applyFill="1" applyBorder="1" applyAlignment="1">
      <alignment horizontal="left" vertical="center"/>
    </xf>
    <xf numFmtId="165" fontId="40" fillId="31" borderId="13" xfId="2" applyNumberFormat="1" applyFont="1" applyFill="1" applyBorder="1" applyAlignment="1">
      <alignment horizontal="left" vertical="center"/>
    </xf>
    <xf numFmtId="165" fontId="40" fillId="32" borderId="13" xfId="2" applyNumberFormat="1" applyFont="1" applyFill="1" applyBorder="1" applyAlignment="1">
      <alignment horizontal="left" vertical="center"/>
    </xf>
    <xf numFmtId="165" fontId="40" fillId="46" borderId="13" xfId="2" applyNumberFormat="1" applyFont="1" applyFill="1" applyBorder="1" applyAlignment="1">
      <alignment horizontal="left" vertical="center"/>
    </xf>
    <xf numFmtId="165" fontId="40" fillId="53" borderId="13" xfId="2" applyNumberFormat="1" applyFont="1" applyFill="1" applyBorder="1" applyAlignment="1">
      <alignment horizontal="left" vertical="center"/>
    </xf>
    <xf numFmtId="165" fontId="40" fillId="51" borderId="13" xfId="2" applyNumberFormat="1" applyFont="1" applyFill="1" applyBorder="1" applyAlignment="1">
      <alignment horizontal="left" vertical="center"/>
    </xf>
    <xf numFmtId="165" fontId="40" fillId="5" borderId="13" xfId="2" applyNumberFormat="1" applyFont="1" applyFill="1" applyBorder="1" applyAlignment="1">
      <alignment horizontal="left" vertical="center"/>
    </xf>
    <xf numFmtId="1" fontId="40" fillId="54" borderId="13" xfId="0" applyNumberFormat="1" applyFont="1" applyFill="1" applyBorder="1" applyAlignment="1">
      <alignment horizontal="left" vertical="center"/>
    </xf>
    <xf numFmtId="0" fontId="48" fillId="34" borderId="13" xfId="0" applyFont="1" applyFill="1" applyBorder="1" applyAlignment="1">
      <alignment horizontal="left" vertical="center"/>
    </xf>
    <xf numFmtId="0" fontId="48" fillId="35" borderId="13" xfId="0" applyFont="1" applyFill="1" applyBorder="1" applyAlignment="1">
      <alignment horizontal="left" vertical="center"/>
    </xf>
    <xf numFmtId="165" fontId="41" fillId="36" borderId="13" xfId="2" applyNumberFormat="1" applyFont="1" applyFill="1" applyBorder="1" applyAlignment="1">
      <alignment horizontal="left" vertical="center"/>
    </xf>
    <xf numFmtId="0" fontId="41" fillId="0" borderId="13" xfId="0" applyFont="1" applyBorder="1" applyAlignment="1">
      <alignment horizontal="left" vertical="center"/>
    </xf>
    <xf numFmtId="9" fontId="50" fillId="0" borderId="13" xfId="0" applyNumberFormat="1" applyFont="1" applyBorder="1" applyAlignment="1">
      <alignment horizontal="left" vertical="center"/>
    </xf>
    <xf numFmtId="0" fontId="48" fillId="37" borderId="13" xfId="0" applyFont="1" applyFill="1" applyBorder="1" applyAlignment="1">
      <alignment horizontal="left" vertical="center"/>
    </xf>
    <xf numFmtId="165" fontId="40" fillId="38" borderId="13" xfId="2" applyNumberFormat="1" applyFont="1" applyFill="1" applyBorder="1" applyAlignment="1">
      <alignment horizontal="left" vertical="center"/>
    </xf>
    <xf numFmtId="0" fontId="48" fillId="38" borderId="13" xfId="0" applyFont="1" applyFill="1" applyBorder="1" applyAlignment="1">
      <alignment horizontal="left" vertical="center"/>
    </xf>
    <xf numFmtId="165" fontId="49" fillId="15" borderId="13" xfId="2" applyNumberFormat="1" applyFont="1" applyFill="1" applyBorder="1" applyAlignment="1">
      <alignment horizontal="left" vertical="center"/>
    </xf>
    <xf numFmtId="0" fontId="49" fillId="0" borderId="13" xfId="0" applyFont="1" applyBorder="1" applyAlignment="1">
      <alignment horizontal="left" vertical="center"/>
    </xf>
    <xf numFmtId="9" fontId="51" fillId="0" borderId="13" xfId="0" applyNumberFormat="1" applyFont="1" applyBorder="1" applyAlignment="1">
      <alignment horizontal="left" vertical="center"/>
    </xf>
    <xf numFmtId="0" fontId="52" fillId="39" borderId="13" xfId="0" applyFont="1" applyFill="1" applyBorder="1" applyAlignment="1">
      <alignment horizontal="left" vertical="center"/>
    </xf>
    <xf numFmtId="165" fontId="40" fillId="40" borderId="13" xfId="2" applyNumberFormat="1" applyFont="1" applyFill="1" applyBorder="1" applyAlignment="1">
      <alignment horizontal="left" vertical="center"/>
    </xf>
    <xf numFmtId="165" fontId="40" fillId="41" borderId="13" xfId="2" applyNumberFormat="1" applyFont="1" applyFill="1" applyBorder="1" applyAlignment="1">
      <alignment horizontal="left" vertical="center"/>
    </xf>
    <xf numFmtId="165" fontId="39" fillId="32" borderId="13" xfId="2" applyNumberFormat="1" applyFont="1" applyFill="1" applyBorder="1" applyAlignment="1">
      <alignment horizontal="left" vertical="center"/>
    </xf>
    <xf numFmtId="165" fontId="41" fillId="26" borderId="13" xfId="2" applyNumberFormat="1" applyFont="1" applyFill="1" applyBorder="1" applyAlignment="1">
      <alignment horizontal="left" vertical="center"/>
    </xf>
    <xf numFmtId="9" fontId="41" fillId="0" borderId="13" xfId="0" applyNumberFormat="1" applyFont="1" applyBorder="1" applyAlignment="1">
      <alignment horizontal="left" vertical="center"/>
    </xf>
  </cellXfs>
  <cellStyles count="4">
    <cellStyle name="Comma" xfId="1" builtinId="3"/>
    <cellStyle name="Normal" xfId="0" builtinId="0"/>
    <cellStyle name="Percent" xfId="2" builtinId="5"/>
    <cellStyle name="RAHeader2" xfId="3" xr:uid="{B767024A-A76C-41DD-839D-44CE26CBCA85}"/>
  </cellStyles>
  <dxfs count="164"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rgb="FF00B050"/>
        </patternFill>
      </fill>
    </dxf>
    <dxf>
      <fill>
        <patternFill>
          <bgColor rgb="FF0070C0"/>
        </patternFill>
      </fill>
    </dxf>
    <dxf>
      <fill>
        <patternFill>
          <bgColor theme="9" tint="-0.499984740745262"/>
        </patternFill>
      </fill>
    </dxf>
    <dxf>
      <fill>
        <patternFill>
          <bgColor rgb="FFC00000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rgb="FF00B050"/>
        </patternFill>
      </fill>
    </dxf>
    <dxf>
      <fill>
        <patternFill>
          <bgColor rgb="FF0070C0"/>
        </patternFill>
      </fill>
    </dxf>
    <dxf>
      <fill>
        <patternFill>
          <bgColor theme="9" tint="-0.499984740745262"/>
        </patternFill>
      </fill>
    </dxf>
    <dxf>
      <fill>
        <patternFill>
          <bgColor rgb="FFC00000"/>
        </patternFill>
      </fill>
    </dxf>
    <dxf>
      <fill>
        <patternFill>
          <bgColor rgb="FF002060"/>
        </patternFill>
      </fill>
    </dxf>
    <dxf>
      <font>
        <color rgb="FF009644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009644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59996337778862885"/>
        </patternFill>
      </fill>
    </dxf>
    <dxf>
      <fill>
        <patternFill>
          <bgColor rgb="FFFF0000"/>
        </patternFill>
      </fill>
    </dxf>
    <dxf>
      <fill>
        <patternFill>
          <bgColor rgb="FF00B050"/>
        </patternFill>
      </fill>
    </dxf>
    <dxf>
      <fill>
        <patternFill>
          <bgColor theme="1" tint="0.499984740745262"/>
        </patternFill>
      </fill>
    </dxf>
    <dxf>
      <fill>
        <patternFill>
          <bgColor rgb="FF0070C0"/>
        </patternFill>
      </fill>
    </dxf>
    <dxf>
      <fill>
        <patternFill>
          <bgColor theme="0" tint="-4.9989318521683403E-2"/>
        </patternFill>
      </fill>
    </dxf>
    <dxf>
      <fill>
        <patternFill>
          <bgColor rgb="FFFAA61A"/>
        </patternFill>
      </fill>
    </dxf>
    <dxf>
      <fill>
        <patternFill>
          <bgColor rgb="FFDC241F"/>
        </patternFill>
      </fill>
    </dxf>
    <dxf>
      <fill>
        <patternFill>
          <bgColor rgb="FF0DABC5"/>
        </patternFill>
      </fill>
    </dxf>
    <dxf>
      <fill>
        <patternFill>
          <bgColor rgb="FFFF0000"/>
        </patternFill>
      </fill>
    </dxf>
    <dxf>
      <fill>
        <patternFill>
          <bgColor theme="7" tint="0.39994506668294322"/>
        </patternFill>
      </fill>
    </dxf>
    <dxf>
      <fill>
        <patternFill>
          <bgColor theme="4" tint="-0.24994659260841701"/>
        </patternFill>
      </fill>
    </dxf>
    <dxf>
      <font>
        <color rgb="FF009644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theme="0" tint="-0.34998626667073579"/>
      </font>
      <fill>
        <patternFill patternType="none">
          <bgColor auto="1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1"/>
      </font>
      <fill>
        <patternFill patternType="solid">
          <fgColor rgb="FFFFFFFF"/>
          <bgColor theme="0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006100"/>
      </font>
      <fill>
        <patternFill patternType="solid">
          <fgColor rgb="FFE4F8E8"/>
          <bgColor rgb="FFE4F8E8"/>
        </patternFill>
      </fill>
    </dxf>
    <dxf>
      <font>
        <color rgb="FF9C0006"/>
      </font>
      <fill>
        <patternFill patternType="solid">
          <fgColor rgb="FFFFE1E5"/>
          <bgColor rgb="FFFFE1E5"/>
        </patternFill>
      </fill>
    </dxf>
  </dxfs>
  <tableStyles count="0" defaultTableStyle="TableStyleMedium2" defaultPivotStyle="PivotStyleLight16"/>
  <colors>
    <mruColors>
      <color rgb="FFFFB7B7"/>
      <color rgb="FFFFCCCC"/>
      <color rgb="FFCCF2F8"/>
      <color rgb="FF009644"/>
      <color rgb="FF1EB8D0"/>
      <color rgb="FFFFABAB"/>
      <color rgb="FFFF8F8F"/>
      <color rgb="FF4BB17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eetMetadata" Target="metadata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20228-7BB5-457D-BBC9-3CDC70CCD6DC}">
  <dimension ref="A1:AJ33"/>
  <sheetViews>
    <sheetView tabSelected="1" zoomScale="70" zoomScaleNormal="70" workbookViewId="0">
      <selection activeCell="I20" sqref="I20"/>
    </sheetView>
  </sheetViews>
  <sheetFormatPr defaultRowHeight="21.5" customHeight="1" x14ac:dyDescent="0.35"/>
  <cols>
    <col min="1" max="1" width="3.54296875" style="71" customWidth="1"/>
    <col min="2" max="2" width="0.6328125" style="71" customWidth="1"/>
    <col min="3" max="3" width="20.08984375" style="204" bestFit="1" customWidth="1"/>
    <col min="4" max="11" width="10.1796875" style="71" customWidth="1"/>
    <col min="12" max="12" width="3.54296875" style="71" customWidth="1"/>
    <col min="13" max="14" width="10.1796875" style="71" customWidth="1"/>
    <col min="15" max="15" width="3.54296875" style="71" customWidth="1"/>
    <col min="16" max="16" width="0.6328125" style="71" customWidth="1"/>
    <col min="17" max="17" width="22.36328125" style="204" bestFit="1" customWidth="1"/>
    <col min="18" max="20" width="10.1796875" style="71" customWidth="1"/>
    <col min="21" max="21" width="3.54296875" style="71" customWidth="1"/>
    <col min="22" max="22" width="0.6328125" style="71" customWidth="1"/>
    <col min="23" max="23" width="20.08984375" style="71" bestFit="1" customWidth="1"/>
    <col min="24" max="26" width="10.1796875" style="71" customWidth="1"/>
    <col min="27" max="27" width="8.7265625" style="71"/>
    <col min="28" max="28" width="22.36328125" style="71" bestFit="1" customWidth="1"/>
    <col min="29" max="16384" width="8.7265625" style="71"/>
  </cols>
  <sheetData>
    <row r="1" spans="1:36" ht="20" customHeight="1" x14ac:dyDescent="0.35">
      <c r="M1" s="72"/>
      <c r="N1" s="73"/>
      <c r="R1" s="75"/>
      <c r="S1" s="75"/>
      <c r="V1" s="76"/>
      <c r="W1" s="76"/>
      <c r="Y1" s="76"/>
      <c r="Z1" s="76"/>
      <c r="AB1" s="77"/>
      <c r="AC1" s="77"/>
      <c r="AD1" s="77"/>
      <c r="AE1" s="77"/>
      <c r="AJ1" s="76"/>
    </row>
    <row r="2" spans="1:36" ht="21.5" customHeight="1" x14ac:dyDescent="0.35">
      <c r="B2" s="217" t="s">
        <v>892</v>
      </c>
      <c r="C2" s="217"/>
      <c r="D2" s="217"/>
      <c r="E2" s="217"/>
      <c r="F2" s="217"/>
      <c r="G2" s="217"/>
      <c r="H2" s="217"/>
      <c r="I2" s="217"/>
      <c r="J2" s="217"/>
      <c r="K2" s="217"/>
      <c r="M2" s="79"/>
      <c r="N2" s="80"/>
      <c r="P2" s="249" t="s">
        <v>0</v>
      </c>
      <c r="Q2" s="217"/>
      <c r="R2" s="217"/>
      <c r="S2" s="217"/>
      <c r="T2" s="217"/>
      <c r="U2" s="250"/>
      <c r="V2" s="249" t="s">
        <v>824</v>
      </c>
      <c r="W2" s="217"/>
      <c r="X2" s="217"/>
      <c r="Y2" s="217"/>
      <c r="Z2" s="217"/>
      <c r="AA2" s="121"/>
      <c r="AB2" s="82"/>
      <c r="AC2" s="81"/>
      <c r="AD2" s="81"/>
      <c r="AE2" s="81"/>
      <c r="AF2" s="130"/>
      <c r="AG2" s="77"/>
      <c r="AJ2" s="76"/>
    </row>
    <row r="3" spans="1:36" ht="21.5" customHeight="1" x14ac:dyDescent="0.35">
      <c r="B3" s="218"/>
      <c r="C3" s="218"/>
      <c r="D3" s="218"/>
      <c r="E3" s="218"/>
      <c r="F3" s="218" t="s">
        <v>1</v>
      </c>
      <c r="G3" s="218"/>
      <c r="H3" s="218"/>
      <c r="I3" s="218"/>
      <c r="J3" s="218"/>
      <c r="K3" s="218"/>
      <c r="M3" s="85" t="s">
        <v>3</v>
      </c>
      <c r="N3" s="86" t="s">
        <v>4</v>
      </c>
      <c r="P3" s="215" t="s">
        <v>5</v>
      </c>
      <c r="Q3" s="215"/>
      <c r="R3" s="87" t="s">
        <v>4</v>
      </c>
      <c r="S3" s="88" t="s">
        <v>3</v>
      </c>
      <c r="T3" s="87" t="s">
        <v>2</v>
      </c>
      <c r="V3" s="215" t="s">
        <v>5</v>
      </c>
      <c r="W3" s="215"/>
      <c r="X3" s="87" t="s">
        <v>4</v>
      </c>
      <c r="Y3" s="88" t="s">
        <v>3</v>
      </c>
      <c r="Z3" s="87" t="s">
        <v>2</v>
      </c>
      <c r="AA3" s="121"/>
      <c r="AB3" s="89"/>
      <c r="AC3" s="81" t="s">
        <v>4</v>
      </c>
      <c r="AD3" s="81" t="s">
        <v>3</v>
      </c>
      <c r="AE3" s="81" t="s">
        <v>2</v>
      </c>
      <c r="AF3" s="130"/>
      <c r="AG3" s="77"/>
      <c r="AJ3" s="76"/>
    </row>
    <row r="4" spans="1:36" ht="21.5" customHeight="1" x14ac:dyDescent="0.35">
      <c r="A4" s="90"/>
      <c r="B4" s="247" t="s">
        <v>5</v>
      </c>
      <c r="C4" s="248"/>
      <c r="D4" s="210" t="s">
        <v>3</v>
      </c>
      <c r="E4" s="92" t="s">
        <v>2</v>
      </c>
      <c r="F4" s="219" t="s">
        <v>4</v>
      </c>
      <c r="G4" s="219"/>
      <c r="H4" s="219"/>
      <c r="I4" s="91" t="s">
        <v>822</v>
      </c>
      <c r="J4" s="91" t="s">
        <v>823</v>
      </c>
      <c r="K4" s="91" t="s">
        <v>6</v>
      </c>
      <c r="L4" s="90"/>
      <c r="M4" s="247">
        <v>2024</v>
      </c>
      <c r="N4" s="248"/>
      <c r="O4" s="90"/>
      <c r="P4" s="65"/>
      <c r="Q4" s="94" t="str" cm="1">
        <f t="array" ref="Q4:T13">_xlfn._xlws.SORT(AB4:AE13,2,-1)</f>
        <v>Reform</v>
      </c>
      <c r="R4" s="84">
        <v>331</v>
      </c>
      <c r="S4" s="95">
        <v>0.50923076923076926</v>
      </c>
      <c r="T4" s="96">
        <v>326</v>
      </c>
      <c r="U4" s="90"/>
      <c r="V4" s="93"/>
      <c r="W4" s="94" t="str" cm="1">
        <f t="array" ref="W4:Z5">_xlfn._xlws.SORT(AB17:AE18,2,-1)</f>
        <v>Pro-Reform</v>
      </c>
      <c r="X4" s="208">
        <v>387</v>
      </c>
      <c r="Y4" s="95">
        <v>0.5953846153846154</v>
      </c>
      <c r="Z4" s="96">
        <v>253</v>
      </c>
      <c r="AA4" s="127"/>
      <c r="AB4" s="97" t="s">
        <v>7</v>
      </c>
      <c r="AC4" s="98">
        <f>F6</f>
        <v>48</v>
      </c>
      <c r="AD4" s="99">
        <f>AC4/650</f>
        <v>7.3846153846153853E-2</v>
      </c>
      <c r="AE4" s="98">
        <f>K6</f>
        <v>-73</v>
      </c>
      <c r="AF4" s="130"/>
      <c r="AG4" s="77"/>
      <c r="AJ4" s="76"/>
    </row>
    <row r="5" spans="1:36" ht="21.5" customHeight="1" x14ac:dyDescent="0.35">
      <c r="A5" s="90"/>
      <c r="B5" s="100"/>
      <c r="C5" s="246" t="s">
        <v>9</v>
      </c>
      <c r="D5" s="101">
        <v>0.182</v>
      </c>
      <c r="E5" s="102">
        <f>D5-34.7%</f>
        <v>-0.16500000000000004</v>
      </c>
      <c r="F5" s="75">
        <f>'Regional Transition'!B12</f>
        <v>47</v>
      </c>
      <c r="G5" s="101">
        <f>F5/650</f>
        <v>7.2307692307692309E-2</v>
      </c>
      <c r="H5" s="75">
        <f>F5</f>
        <v>47</v>
      </c>
      <c r="I5" s="103">
        <f>COUNTIF('Table of seats'!$H$2:$H$633,"Lab")</f>
        <v>0</v>
      </c>
      <c r="J5" s="103">
        <f>K5-I5</f>
        <v>-364</v>
      </c>
      <c r="K5" s="104">
        <f>F5-411</f>
        <v>-364</v>
      </c>
      <c r="L5" s="90"/>
      <c r="M5" s="95">
        <v>0.34699999999999998</v>
      </c>
      <c r="N5" s="105">
        <v>411</v>
      </c>
      <c r="O5" s="90"/>
      <c r="P5" s="65"/>
      <c r="Q5" s="106" t="str">
        <v>Liberal Democrats</v>
      </c>
      <c r="R5" s="75">
        <v>78</v>
      </c>
      <c r="S5" s="101">
        <v>0.12</v>
      </c>
      <c r="T5" s="107">
        <v>6</v>
      </c>
      <c r="U5" s="90"/>
      <c r="V5" s="93"/>
      <c r="W5" s="106" t="str">
        <v>Anti-Reform</v>
      </c>
      <c r="X5" s="207">
        <v>255</v>
      </c>
      <c r="Y5" s="101">
        <v>0.3923076923076923</v>
      </c>
      <c r="Z5" s="107">
        <v>-253</v>
      </c>
      <c r="AA5" s="121"/>
      <c r="AB5" s="97" t="s">
        <v>9</v>
      </c>
      <c r="AC5" s="98">
        <f>F5</f>
        <v>47</v>
      </c>
      <c r="AD5" s="99">
        <f t="shared" ref="AD5:AD9" si="0">AC5/650</f>
        <v>7.2307692307692309E-2</v>
      </c>
      <c r="AE5" s="98">
        <f>K5</f>
        <v>-364</v>
      </c>
      <c r="AF5" s="130"/>
      <c r="AG5" s="77"/>
      <c r="AJ5" s="76"/>
    </row>
    <row r="6" spans="1:36" ht="21.5" customHeight="1" x14ac:dyDescent="0.35">
      <c r="A6" s="108"/>
      <c r="B6" s="109"/>
      <c r="C6" s="246" t="s">
        <v>7</v>
      </c>
      <c r="D6" s="101">
        <v>0.182</v>
      </c>
      <c r="E6" s="102">
        <f>D6-24.4%</f>
        <v>-6.2E-2</v>
      </c>
      <c r="F6" s="75">
        <f>'Regional Transition'!C12</f>
        <v>48</v>
      </c>
      <c r="G6" s="101">
        <f>F6/650</f>
        <v>7.3846153846153853E-2</v>
      </c>
      <c r="H6" s="75">
        <f>F6</f>
        <v>48</v>
      </c>
      <c r="I6" s="103">
        <f>COUNTIF('Table of seats'!$H$2:$H$633,"Con")</f>
        <v>17</v>
      </c>
      <c r="J6" s="103">
        <f>K6-I6</f>
        <v>-90</v>
      </c>
      <c r="K6" s="104">
        <f>F6-121</f>
        <v>-73</v>
      </c>
      <c r="L6" s="108"/>
      <c r="M6" s="95">
        <v>0.24399999999999999</v>
      </c>
      <c r="N6" s="105">
        <v>121</v>
      </c>
      <c r="O6" s="108"/>
      <c r="P6" s="65"/>
      <c r="Q6" s="106" t="str">
        <v>Green</v>
      </c>
      <c r="R6" s="75">
        <v>67</v>
      </c>
      <c r="S6" s="101">
        <v>0.10307692307692308</v>
      </c>
      <c r="T6" s="107">
        <v>63</v>
      </c>
      <c r="U6" s="108"/>
      <c r="V6" s="123"/>
      <c r="W6" s="203" t="s">
        <v>884</v>
      </c>
      <c r="X6" s="73">
        <f>650-X5-X4</f>
        <v>8</v>
      </c>
      <c r="Y6" s="101">
        <f>X6/650</f>
        <v>1.2307692307692308E-2</v>
      </c>
      <c r="Z6" s="107">
        <v>0</v>
      </c>
      <c r="AA6" s="121"/>
      <c r="AB6" s="97" t="s">
        <v>11</v>
      </c>
      <c r="AC6" s="98">
        <f>F8</f>
        <v>78</v>
      </c>
      <c r="AD6" s="99">
        <f t="shared" si="0"/>
        <v>0.12</v>
      </c>
      <c r="AE6" s="98">
        <f>K8</f>
        <v>6</v>
      </c>
      <c r="AF6" s="130"/>
      <c r="AG6" s="77"/>
      <c r="AJ6" s="76"/>
    </row>
    <row r="7" spans="1:36" ht="21.5" customHeight="1" x14ac:dyDescent="0.35">
      <c r="A7" s="108"/>
      <c r="B7" s="111"/>
      <c r="C7" s="251" t="s">
        <v>15</v>
      </c>
      <c r="D7" s="95">
        <v>0.27</v>
      </c>
      <c r="E7" s="252">
        <f>D7-14.7%</f>
        <v>0.12300000000000003</v>
      </c>
      <c r="F7" s="84">
        <f>'Regional Transition'!D12</f>
        <v>331</v>
      </c>
      <c r="G7" s="95">
        <f>F7/650</f>
        <v>0.50923076923076926</v>
      </c>
      <c r="H7" s="84">
        <f>F7</f>
        <v>331</v>
      </c>
      <c r="I7" s="253">
        <f>COUNTIF('Table of seats'!$H$2:$H$633,"Ref")</f>
        <v>326</v>
      </c>
      <c r="J7" s="253">
        <f t="shared" ref="J7:J11" si="1">K7-I7</f>
        <v>0</v>
      </c>
      <c r="K7" s="254">
        <f>F7-5</f>
        <v>326</v>
      </c>
      <c r="L7" s="108"/>
      <c r="M7" s="95">
        <v>0.14699999999999999</v>
      </c>
      <c r="N7" s="105">
        <v>5</v>
      </c>
      <c r="O7" s="108"/>
      <c r="P7" s="65"/>
      <c r="Q7" s="106" t="str">
        <v>Conservative</v>
      </c>
      <c r="R7" s="75">
        <v>48</v>
      </c>
      <c r="S7" s="101">
        <v>7.3846153846153853E-2</v>
      </c>
      <c r="T7" s="107">
        <v>-73</v>
      </c>
      <c r="U7" s="108"/>
      <c r="V7" s="216" t="s">
        <v>23</v>
      </c>
      <c r="W7" s="216"/>
      <c r="X7" s="118">
        <f>X5+X4+X6</f>
        <v>650</v>
      </c>
      <c r="Y7" s="209"/>
      <c r="Z7" s="119"/>
      <c r="AA7" s="121"/>
      <c r="AB7" s="97" t="s">
        <v>13</v>
      </c>
      <c r="AC7" s="98">
        <f>F9</f>
        <v>67</v>
      </c>
      <c r="AD7" s="99">
        <f t="shared" si="0"/>
        <v>0.10307692307692308</v>
      </c>
      <c r="AE7" s="98">
        <f>K9</f>
        <v>63</v>
      </c>
      <c r="AF7" s="130"/>
      <c r="AG7" s="77"/>
      <c r="AJ7" s="76"/>
    </row>
    <row r="8" spans="1:36" ht="21.5" customHeight="1" x14ac:dyDescent="0.35">
      <c r="A8" s="108"/>
      <c r="B8" s="112"/>
      <c r="C8" s="246" t="s">
        <v>11</v>
      </c>
      <c r="D8" s="101">
        <v>0.11600000000000001</v>
      </c>
      <c r="E8" s="102">
        <f>D8-12.5%</f>
        <v>-8.9999999999999941E-3</v>
      </c>
      <c r="F8" s="75">
        <f>'Regional Transition'!E12</f>
        <v>78</v>
      </c>
      <c r="G8" s="101">
        <f t="shared" ref="G8:G10" si="2">F8/650</f>
        <v>0.12</v>
      </c>
      <c r="H8" s="75">
        <f t="shared" ref="H8" si="3">F8</f>
        <v>78</v>
      </c>
      <c r="I8" s="103">
        <f>COUNTIF('Table of seats'!$H$2:$H$633,"LD")</f>
        <v>7</v>
      </c>
      <c r="J8" s="103">
        <f t="shared" si="1"/>
        <v>-1</v>
      </c>
      <c r="K8" s="104">
        <f>F8-72</f>
        <v>6</v>
      </c>
      <c r="L8" s="108"/>
      <c r="M8" s="95">
        <v>0.125</v>
      </c>
      <c r="N8" s="105">
        <v>72</v>
      </c>
      <c r="O8" s="108"/>
      <c r="P8" s="65"/>
      <c r="Q8" s="106" t="str">
        <v>Labour</v>
      </c>
      <c r="R8" s="75">
        <v>47</v>
      </c>
      <c r="S8" s="101">
        <v>7.2307692307692309E-2</v>
      </c>
      <c r="T8" s="107">
        <v>-364</v>
      </c>
      <c r="U8" s="108"/>
      <c r="AA8" s="128"/>
      <c r="AB8" s="97" t="s">
        <v>15</v>
      </c>
      <c r="AC8" s="98">
        <f>F7</f>
        <v>331</v>
      </c>
      <c r="AD8" s="99">
        <f t="shared" si="0"/>
        <v>0.50923076923076926</v>
      </c>
      <c r="AE8" s="98">
        <f>K7</f>
        <v>326</v>
      </c>
      <c r="AF8" s="130"/>
      <c r="AG8" s="77"/>
      <c r="AJ8" s="76"/>
    </row>
    <row r="9" spans="1:36" ht="21.5" customHeight="1" x14ac:dyDescent="0.35">
      <c r="A9" s="113"/>
      <c r="B9" s="114"/>
      <c r="C9" s="246" t="s">
        <v>13</v>
      </c>
      <c r="D9" s="101">
        <v>0.16500000000000001</v>
      </c>
      <c r="E9" s="102">
        <f>D9-6.9%</f>
        <v>9.6000000000000002E-2</v>
      </c>
      <c r="F9" s="75">
        <f>'Regional Transition'!F12</f>
        <v>67</v>
      </c>
      <c r="G9" s="101">
        <f>F9/650</f>
        <v>0.10307692307692308</v>
      </c>
      <c r="H9" s="75">
        <f t="shared" ref="H9:H16" si="4">F9</f>
        <v>67</v>
      </c>
      <c r="I9" s="103">
        <f>COUNTIF('Table of seats'!$H$2:$H$633,"Grn")</f>
        <v>63</v>
      </c>
      <c r="J9" s="103">
        <f t="shared" si="1"/>
        <v>0</v>
      </c>
      <c r="K9" s="104">
        <f>F9-4</f>
        <v>63</v>
      </c>
      <c r="L9" s="113"/>
      <c r="M9" s="95">
        <v>6.9000000000000006E-2</v>
      </c>
      <c r="N9" s="105">
        <v>4</v>
      </c>
      <c r="O9" s="113"/>
      <c r="P9" s="65"/>
      <c r="Q9" s="106" t="str">
        <v>Scottish National</v>
      </c>
      <c r="R9" s="75">
        <v>47</v>
      </c>
      <c r="S9" s="101">
        <v>7.2307692307692309E-2</v>
      </c>
      <c r="T9" s="107">
        <v>38</v>
      </c>
      <c r="U9" s="113"/>
      <c r="V9" s="101"/>
      <c r="W9" s="101"/>
      <c r="X9" s="205"/>
      <c r="Y9" s="101"/>
      <c r="Z9" s="101"/>
      <c r="AA9" s="129"/>
      <c r="AB9" s="97" t="s">
        <v>17</v>
      </c>
      <c r="AC9" s="98">
        <f>F10</f>
        <v>47</v>
      </c>
      <c r="AD9" s="99">
        <f t="shared" si="0"/>
        <v>7.2307692307692309E-2</v>
      </c>
      <c r="AE9" s="98">
        <f>K10</f>
        <v>38</v>
      </c>
      <c r="AF9" s="130"/>
      <c r="AG9" s="77"/>
      <c r="AJ9" s="76"/>
    </row>
    <row r="10" spans="1:36" ht="21.5" customHeight="1" x14ac:dyDescent="0.35">
      <c r="A10" s="76"/>
      <c r="B10" s="115"/>
      <c r="C10" s="246" t="s">
        <v>17</v>
      </c>
      <c r="D10" s="220">
        <v>3.5999999999999997E-2</v>
      </c>
      <c r="E10" s="221">
        <f>D10-3.2%</f>
        <v>3.9999999999999966E-3</v>
      </c>
      <c r="F10" s="75">
        <f>'Regional Transition'!G12</f>
        <v>47</v>
      </c>
      <c r="G10" s="101">
        <f t="shared" si="2"/>
        <v>7.2307692307692309E-2</v>
      </c>
      <c r="H10" s="75">
        <f t="shared" si="4"/>
        <v>47</v>
      </c>
      <c r="I10" s="103">
        <f>COUNTIF('Table of seats'!$H$2:$H$633,"SNP")</f>
        <v>39</v>
      </c>
      <c r="J10" s="103">
        <f t="shared" si="1"/>
        <v>-1</v>
      </c>
      <c r="K10" s="104">
        <f>F10-9</f>
        <v>38</v>
      </c>
      <c r="L10" s="76"/>
      <c r="M10" s="255">
        <v>3.2000000000000001E-2</v>
      </c>
      <c r="N10" s="105">
        <v>9</v>
      </c>
      <c r="O10" s="76"/>
      <c r="P10" s="65"/>
      <c r="Q10" s="106" t="str">
        <v>Plaid Cymru</v>
      </c>
      <c r="R10" s="75">
        <v>7</v>
      </c>
      <c r="S10" s="101">
        <v>1.0769230769230769E-2</v>
      </c>
      <c r="T10" s="107">
        <v>3</v>
      </c>
      <c r="U10" s="76"/>
      <c r="V10" s="101"/>
      <c r="W10" s="101"/>
      <c r="X10" s="205"/>
      <c r="Y10" s="101"/>
      <c r="Z10" s="101"/>
      <c r="AA10" s="129"/>
      <c r="AB10" s="97" t="s">
        <v>19</v>
      </c>
      <c r="AC10" s="98">
        <f>F11</f>
        <v>7</v>
      </c>
      <c r="AD10" s="99">
        <f>AC10/650</f>
        <v>1.0769230769230769E-2</v>
      </c>
      <c r="AE10" s="98">
        <f>K11</f>
        <v>3</v>
      </c>
      <c r="AF10" s="130"/>
      <c r="AG10" s="77"/>
      <c r="AJ10" s="76"/>
    </row>
    <row r="11" spans="1:36" ht="21.5" customHeight="1" x14ac:dyDescent="0.35">
      <c r="B11" s="116"/>
      <c r="C11" s="246" t="s">
        <v>19</v>
      </c>
      <c r="D11" s="220"/>
      <c r="E11" s="221"/>
      <c r="F11" s="75">
        <f>'Regional Transition'!H12</f>
        <v>7</v>
      </c>
      <c r="G11" s="101">
        <f t="shared" ref="G11:G16" si="5">F11/650</f>
        <v>1.0769230769230769E-2</v>
      </c>
      <c r="H11" s="75">
        <f t="shared" si="4"/>
        <v>7</v>
      </c>
      <c r="I11" s="103">
        <f>COUNTIF('Table of seats'!$H$2:$H$633,"PC")</f>
        <v>3</v>
      </c>
      <c r="J11" s="103">
        <f t="shared" si="1"/>
        <v>0</v>
      </c>
      <c r="K11" s="104">
        <f>F11-4</f>
        <v>3</v>
      </c>
      <c r="L11" s="76"/>
      <c r="M11" s="256"/>
      <c r="N11" s="105">
        <v>4</v>
      </c>
      <c r="O11" s="76"/>
      <c r="P11" s="65"/>
      <c r="Q11" s="106" t="str">
        <v>Your Party</v>
      </c>
      <c r="R11" s="75">
        <v>4</v>
      </c>
      <c r="S11" s="101">
        <v>6.1538461538461538E-3</v>
      </c>
      <c r="T11" s="107">
        <v>4</v>
      </c>
      <c r="U11" s="76"/>
      <c r="V11" s="101"/>
      <c r="W11" s="101"/>
      <c r="X11" s="205"/>
      <c r="Y11" s="101"/>
      <c r="Z11" s="101"/>
      <c r="AA11" s="129"/>
      <c r="AB11" s="97" t="s">
        <v>21</v>
      </c>
      <c r="AC11" s="98">
        <f>F14+F15</f>
        <v>2</v>
      </c>
      <c r="AD11" s="99">
        <f>AC11/650</f>
        <v>3.0769230769230769E-3</v>
      </c>
      <c r="AE11" s="98">
        <f>K14+K15</f>
        <v>-3</v>
      </c>
      <c r="AF11" s="130"/>
      <c r="AG11" s="77"/>
      <c r="AJ11" s="76"/>
    </row>
    <row r="12" spans="1:36" ht="21.5" customHeight="1" x14ac:dyDescent="0.35">
      <c r="B12" s="133"/>
      <c r="C12" s="246" t="s">
        <v>882</v>
      </c>
      <c r="D12" s="214">
        <v>3.2666666666666622E-2</v>
      </c>
      <c r="E12" s="102">
        <f>D12</f>
        <v>3.2666666666666622E-2</v>
      </c>
      <c r="F12" s="75">
        <f>'Regional Transition'!K12</f>
        <v>0</v>
      </c>
      <c r="G12" s="101">
        <f t="shared" si="5"/>
        <v>0</v>
      </c>
      <c r="H12" s="75">
        <f t="shared" si="4"/>
        <v>0</v>
      </c>
      <c r="I12" s="103">
        <f>K12</f>
        <v>0</v>
      </c>
      <c r="J12" s="103">
        <v>0</v>
      </c>
      <c r="K12" s="104">
        <f>F12-0</f>
        <v>0</v>
      </c>
      <c r="L12" s="76"/>
      <c r="M12" s="135">
        <v>0</v>
      </c>
      <c r="N12" s="75">
        <v>0</v>
      </c>
      <c r="O12" s="76"/>
      <c r="P12" s="65"/>
      <c r="Q12" s="106" t="str">
        <v>Independents</v>
      </c>
      <c r="R12" s="75">
        <v>2</v>
      </c>
      <c r="S12" s="101">
        <v>3.0769230769230769E-3</v>
      </c>
      <c r="T12" s="107">
        <v>-3</v>
      </c>
      <c r="U12" s="76"/>
      <c r="X12" s="77"/>
      <c r="AB12" s="77" t="s">
        <v>882</v>
      </c>
      <c r="AC12" s="77">
        <f>F12</f>
        <v>0</v>
      </c>
      <c r="AD12" s="99">
        <f t="shared" ref="AD12:AD13" si="6">AC12/650</f>
        <v>0</v>
      </c>
      <c r="AE12" s="77">
        <f>AC12</f>
        <v>0</v>
      </c>
      <c r="AJ12" s="76"/>
    </row>
    <row r="13" spans="1:36" ht="21.5" customHeight="1" x14ac:dyDescent="0.35">
      <c r="B13" s="134"/>
      <c r="C13" s="246" t="s">
        <v>883</v>
      </c>
      <c r="D13" s="214">
        <v>3.2666666666666621E-3</v>
      </c>
      <c r="E13" s="102">
        <f>D13</f>
        <v>3.2666666666666621E-3</v>
      </c>
      <c r="F13" s="75">
        <f>'Regional Transition'!L12</f>
        <v>4</v>
      </c>
      <c r="G13" s="101">
        <f t="shared" si="5"/>
        <v>6.1538461538461538E-3</v>
      </c>
      <c r="H13" s="75">
        <f t="shared" si="4"/>
        <v>4</v>
      </c>
      <c r="I13" s="103">
        <f>K13</f>
        <v>4</v>
      </c>
      <c r="J13" s="103">
        <v>0</v>
      </c>
      <c r="K13" s="104">
        <f>F13-0</f>
        <v>4</v>
      </c>
      <c r="L13" s="76"/>
      <c r="M13" s="135">
        <v>0</v>
      </c>
      <c r="N13" s="75">
        <v>0</v>
      </c>
      <c r="O13" s="76"/>
      <c r="P13" s="65"/>
      <c r="Q13" s="106" t="str">
        <v>Restore Britain</v>
      </c>
      <c r="R13" s="75">
        <v>0</v>
      </c>
      <c r="S13" s="101">
        <v>0</v>
      </c>
      <c r="T13" s="107">
        <v>0</v>
      </c>
      <c r="U13" s="76"/>
      <c r="V13" s="110"/>
      <c r="W13" s="110"/>
      <c r="X13" s="110"/>
      <c r="Y13" s="110"/>
      <c r="Z13" s="110"/>
      <c r="AA13" s="110"/>
      <c r="AB13" s="77" t="s">
        <v>883</v>
      </c>
      <c r="AC13" s="77">
        <f>F13</f>
        <v>4</v>
      </c>
      <c r="AD13" s="99">
        <f t="shared" si="6"/>
        <v>6.1538461538461538E-3</v>
      </c>
      <c r="AE13" s="77">
        <f>AC13</f>
        <v>4</v>
      </c>
      <c r="AF13" s="83"/>
      <c r="AJ13" s="76"/>
    </row>
    <row r="14" spans="1:36" ht="21.5" customHeight="1" x14ac:dyDescent="0.35">
      <c r="B14" s="117"/>
      <c r="C14" s="246" t="s">
        <v>21</v>
      </c>
      <c r="D14" s="214">
        <v>9.456999999999988E-3</v>
      </c>
      <c r="E14" s="102">
        <f>D14-2%</f>
        <v>-1.0543000000000012E-2</v>
      </c>
      <c r="F14" s="75">
        <f>'Regional Transition'!I12</f>
        <v>2</v>
      </c>
      <c r="G14" s="101">
        <f t="shared" si="5"/>
        <v>3.0769230769230769E-3</v>
      </c>
      <c r="H14" s="75">
        <f t="shared" si="4"/>
        <v>2</v>
      </c>
      <c r="I14" s="103">
        <f>COUNTIF('Table of seats'!$H$2:$H$633,"Ind")</f>
        <v>1</v>
      </c>
      <c r="J14" s="103">
        <f>K14-I14</f>
        <v>-4</v>
      </c>
      <c r="K14" s="104">
        <f>F14-5</f>
        <v>-3</v>
      </c>
      <c r="M14" s="95">
        <v>2.0047799093867322E-2</v>
      </c>
      <c r="N14" s="105">
        <v>5</v>
      </c>
      <c r="P14" s="216" t="s">
        <v>23</v>
      </c>
      <c r="Q14" s="216"/>
      <c r="R14" s="118">
        <f>SUM(AC4:AC13)+19</f>
        <v>650</v>
      </c>
      <c r="S14" s="209"/>
      <c r="T14" s="119"/>
      <c r="V14" s="74"/>
      <c r="W14" s="74"/>
      <c r="X14" s="121"/>
      <c r="Y14" s="74"/>
      <c r="Z14" s="74"/>
      <c r="AA14" s="121"/>
      <c r="AB14" s="77"/>
      <c r="AC14" s="77"/>
      <c r="AD14" s="77"/>
      <c r="AE14" s="77"/>
      <c r="AF14" s="83"/>
      <c r="AJ14" s="76"/>
    </row>
    <row r="15" spans="1:36" ht="21.5" customHeight="1" x14ac:dyDescent="0.35">
      <c r="A15" s="212"/>
      <c r="B15" s="120"/>
      <c r="C15" s="246" t="s">
        <v>890</v>
      </c>
      <c r="D15" s="214">
        <v>8.3299999999999889E-4</v>
      </c>
      <c r="E15" s="102">
        <f>D15-0.7%</f>
        <v>-6.1670000000000006E-3</v>
      </c>
      <c r="F15" s="75">
        <f>'Regional Transition'!J12</f>
        <v>0</v>
      </c>
      <c r="G15" s="101">
        <f t="shared" si="5"/>
        <v>0</v>
      </c>
      <c r="H15" s="75">
        <f t="shared" si="4"/>
        <v>0</v>
      </c>
      <c r="I15" s="103">
        <f>COUNTIF('Table of seats'!$H$2:$H$633,"WPB")</f>
        <v>0</v>
      </c>
      <c r="J15" s="103">
        <f>K15-I15</f>
        <v>0</v>
      </c>
      <c r="K15" s="104">
        <f>F15-0</f>
        <v>0</v>
      </c>
      <c r="L15" s="77"/>
      <c r="M15" s="95">
        <v>6.6296948806150741E-3</v>
      </c>
      <c r="N15" s="105">
        <v>0</v>
      </c>
      <c r="O15" s="77"/>
      <c r="Q15" s="71"/>
      <c r="U15" s="77"/>
      <c r="V15" s="101"/>
      <c r="W15" s="101"/>
      <c r="X15" s="121"/>
      <c r="Y15" s="101"/>
      <c r="Z15" s="101"/>
      <c r="AA15" s="121"/>
      <c r="AB15" s="89"/>
      <c r="AC15" s="81"/>
      <c r="AD15" s="81"/>
      <c r="AE15" s="81"/>
      <c r="AF15" s="83"/>
    </row>
    <row r="16" spans="1:36" ht="21.5" customHeight="1" x14ac:dyDescent="0.35">
      <c r="A16" s="211"/>
      <c r="B16" s="78"/>
      <c r="C16" s="246" t="s">
        <v>891</v>
      </c>
      <c r="D16" s="214">
        <f>100%-D15-D14-D13-D12-D10-D9-D8-D7-D6-D5</f>
        <v>2.7766666666667605E-3</v>
      </c>
      <c r="E16" s="102">
        <f>D16-0.9%</f>
        <v>-6.2233333333332405E-3</v>
      </c>
      <c r="F16" s="73">
        <f>'Regional Transition'!M12+18</f>
        <v>19</v>
      </c>
      <c r="G16" s="101">
        <f t="shared" si="5"/>
        <v>2.923076923076923E-2</v>
      </c>
      <c r="H16" s="75">
        <f t="shared" si="4"/>
        <v>19</v>
      </c>
      <c r="I16" s="103">
        <f>COUNTIF('Table of seats'!$H$2:$H$633,"Oth")</f>
        <v>0</v>
      </c>
      <c r="J16" s="103">
        <f>K16-I16</f>
        <v>0</v>
      </c>
      <c r="K16" s="104">
        <f>F16-19</f>
        <v>0</v>
      </c>
      <c r="L16" s="201">
        <f>100%-N5-N6-N7-N8-N9-N10-N12-N13</f>
        <v>-621</v>
      </c>
      <c r="M16" s="95">
        <f>100%-M11-M10-M9-M8-M7-M6-M5-M15-M14</f>
        <v>9.3225060255176379E-3</v>
      </c>
      <c r="N16" s="105">
        <v>19</v>
      </c>
      <c r="O16" s="201" t="e">
        <f>100%-Q5-Q6-Q7-Q8-Q9-Q10-Q12-Q13</f>
        <v>#VALUE!</v>
      </c>
      <c r="Q16" s="71"/>
      <c r="U16" s="201" t="e">
        <f>100%-W5-#REF!-W7-#REF!-W9-W10-W12-W13</f>
        <v>#VALUE!</v>
      </c>
      <c r="AB16" s="89"/>
      <c r="AC16" s="81" t="s">
        <v>4</v>
      </c>
      <c r="AD16" s="81" t="s">
        <v>3</v>
      </c>
      <c r="AE16" s="81" t="s">
        <v>2</v>
      </c>
      <c r="AF16" s="83"/>
    </row>
    <row r="17" spans="1:31" ht="21.5" customHeight="1" x14ac:dyDescent="0.35">
      <c r="A17" s="90"/>
      <c r="B17" s="123"/>
      <c r="C17" s="244"/>
      <c r="D17" s="124"/>
      <c r="E17" s="124"/>
      <c r="F17" s="91">
        <f>SUM(F5:F16)</f>
        <v>650</v>
      </c>
      <c r="G17" s="124" t="s">
        <v>24</v>
      </c>
      <c r="H17" s="124"/>
      <c r="I17" s="124"/>
      <c r="J17" s="125"/>
      <c r="K17" s="124"/>
      <c r="L17" s="122"/>
      <c r="M17" s="125"/>
      <c r="N17" s="126">
        <f>SUM(N5:N16)</f>
        <v>650</v>
      </c>
      <c r="O17" s="122"/>
      <c r="Q17" s="71"/>
      <c r="U17" s="122"/>
      <c r="AB17" s="131" t="s">
        <v>888</v>
      </c>
      <c r="AC17" s="132">
        <f>AC4+AC8+7+1</f>
        <v>387</v>
      </c>
      <c r="AD17" s="99">
        <f>AC17/650</f>
        <v>0.5953846153846154</v>
      </c>
      <c r="AE17" s="132">
        <f>AE4+AE8</f>
        <v>253</v>
      </c>
    </row>
    <row r="18" spans="1:31" ht="21.5" customHeight="1" x14ac:dyDescent="0.35">
      <c r="D18" s="213"/>
      <c r="E18" s="213"/>
      <c r="K18" s="90"/>
      <c r="L18" s="76"/>
      <c r="O18" s="76"/>
      <c r="Q18" s="71"/>
      <c r="U18" s="76"/>
      <c r="AB18" s="131" t="s">
        <v>889</v>
      </c>
      <c r="AC18" s="132">
        <f>AC5+AC6+AC7+AC11+AC13+3+AC9+AC10</f>
        <v>255</v>
      </c>
      <c r="AD18" s="99">
        <f>AC18/650</f>
        <v>0.3923076923076923</v>
      </c>
      <c r="AE18" s="132">
        <f>AE5+AE6+AE7+AE11+AE13+AE9+AE10</f>
        <v>-253</v>
      </c>
    </row>
    <row r="19" spans="1:31" ht="21.5" customHeight="1" x14ac:dyDescent="0.35">
      <c r="Q19" s="71"/>
      <c r="AB19" s="203"/>
      <c r="AC19" s="206"/>
      <c r="AD19" s="202"/>
      <c r="AE19" s="206"/>
    </row>
    <row r="20" spans="1:31" ht="21.5" customHeight="1" x14ac:dyDescent="0.35">
      <c r="Q20" s="71"/>
      <c r="AB20" s="203"/>
      <c r="AC20" s="206"/>
      <c r="AD20" s="202"/>
      <c r="AE20" s="206"/>
    </row>
    <row r="21" spans="1:31" ht="21.5" customHeight="1" x14ac:dyDescent="0.35">
      <c r="Q21" s="71"/>
      <c r="AB21" s="203"/>
      <c r="AC21" s="206"/>
      <c r="AD21" s="202"/>
      <c r="AE21" s="206"/>
    </row>
    <row r="22" spans="1:31" ht="21.5" customHeight="1" x14ac:dyDescent="0.35">
      <c r="Q22" s="71"/>
    </row>
    <row r="23" spans="1:31" ht="21.5" customHeight="1" x14ac:dyDescent="0.35">
      <c r="Q23" s="71"/>
    </row>
    <row r="24" spans="1:31" ht="21.5" customHeight="1" x14ac:dyDescent="0.35">
      <c r="Q24" s="71"/>
    </row>
    <row r="25" spans="1:31" ht="21.5" customHeight="1" x14ac:dyDescent="0.35">
      <c r="Q25" s="71"/>
    </row>
    <row r="26" spans="1:31" ht="21.5" customHeight="1" x14ac:dyDescent="0.35">
      <c r="Q26" s="71"/>
    </row>
    <row r="27" spans="1:31" ht="21.5" customHeight="1" x14ac:dyDescent="0.35">
      <c r="Q27" s="71"/>
    </row>
    <row r="28" spans="1:31" ht="21.5" customHeight="1" x14ac:dyDescent="0.35">
      <c r="Q28" s="71"/>
    </row>
    <row r="29" spans="1:31" ht="21.5" customHeight="1" x14ac:dyDescent="0.35">
      <c r="Q29" s="71"/>
    </row>
    <row r="30" spans="1:31" ht="21.5" customHeight="1" x14ac:dyDescent="0.35">
      <c r="Q30" s="71"/>
    </row>
    <row r="31" spans="1:31" ht="21.5" customHeight="1" x14ac:dyDescent="0.35">
      <c r="Q31" s="71"/>
    </row>
    <row r="32" spans="1:31" ht="21.5" customHeight="1" x14ac:dyDescent="0.35">
      <c r="Q32" s="71"/>
    </row>
    <row r="33" spans="17:17" ht="21.5" customHeight="1" x14ac:dyDescent="0.35">
      <c r="Q33" s="71"/>
    </row>
  </sheetData>
  <mergeCells count="15">
    <mergeCell ref="V3:W3"/>
    <mergeCell ref="V2:Z2"/>
    <mergeCell ref="V7:W7"/>
    <mergeCell ref="P14:Q14"/>
    <mergeCell ref="B2:K2"/>
    <mergeCell ref="P2:T2"/>
    <mergeCell ref="B3:E3"/>
    <mergeCell ref="P3:Q3"/>
    <mergeCell ref="F4:H4"/>
    <mergeCell ref="M4:N4"/>
    <mergeCell ref="D10:D11"/>
    <mergeCell ref="M10:M11"/>
    <mergeCell ref="E10:E11"/>
    <mergeCell ref="F3:K3"/>
    <mergeCell ref="B4:C4"/>
  </mergeCells>
  <conditionalFormatting sqref="E5:E10 E12:E16 K5:K16">
    <cfRule type="cellIs" dxfId="163" priority="152" operator="lessThan">
      <formula>0</formula>
    </cfRule>
    <cfRule type="cellIs" dxfId="162" priority="153" operator="greaterThan">
      <formula>0.000000001</formula>
    </cfRule>
  </conditionalFormatting>
  <conditionalFormatting sqref="T18:T22 T4:T13 Z4:Z6">
    <cfRule type="cellIs" dxfId="161" priority="146" operator="greaterThan">
      <formula>0</formula>
    </cfRule>
    <cfRule type="cellIs" dxfId="160" priority="147" operator="equal">
      <formula>0</formula>
    </cfRule>
  </conditionalFormatting>
  <conditionalFormatting sqref="AB4:AB11">
    <cfRule type="duplicateValues" dxfId="159" priority="873"/>
  </conditionalFormatting>
  <conditionalFormatting sqref="I5:J11 I14:J16">
    <cfRule type="cellIs" dxfId="158" priority="130" operator="equal">
      <formula>0</formula>
    </cfRule>
    <cfRule type="cellIs" dxfId="157" priority="132" operator="lessThan">
      <formula>0</formula>
    </cfRule>
  </conditionalFormatting>
  <conditionalFormatting sqref="I5:J11 I14:J16">
    <cfRule type="cellIs" dxfId="156" priority="131" operator="greaterThan">
      <formula>0</formula>
    </cfRule>
  </conditionalFormatting>
  <conditionalFormatting sqref="V4:V5">
    <cfRule type="expression" dxfId="155" priority="114">
      <formula>AB17="Pro-Reform"</formula>
    </cfRule>
  </conditionalFormatting>
  <conditionalFormatting sqref="V5">
    <cfRule type="expression" dxfId="154" priority="113">
      <formula>$AB$18="Centrist bloc"</formula>
    </cfRule>
  </conditionalFormatting>
  <conditionalFormatting sqref="P4:P13">
    <cfRule type="expression" dxfId="153" priority="26">
      <formula>Q4="Your Party"</formula>
    </cfRule>
    <cfRule type="expression" dxfId="152" priority="109">
      <formula>Q4="Reform"</formula>
    </cfRule>
    <cfRule type="expression" dxfId="151" priority="110">
      <formula>Q4="Labour"</formula>
    </cfRule>
    <cfRule type="expression" dxfId="150" priority="111">
      <formula>Q4="Liberal Democrats"</formula>
    </cfRule>
  </conditionalFormatting>
  <conditionalFormatting sqref="P4:P13">
    <cfRule type="expression" dxfId="149" priority="106">
      <formula>Q4="Independents"</formula>
    </cfRule>
    <cfRule type="expression" dxfId="148" priority="112">
      <formula>Q4="Conservative"</formula>
    </cfRule>
  </conditionalFormatting>
  <conditionalFormatting sqref="P4:P13">
    <cfRule type="expression" dxfId="147" priority="107">
      <formula>Q4="Others"</formula>
    </cfRule>
    <cfRule type="expression" dxfId="146" priority="108">
      <formula>Q4="Green"</formula>
    </cfRule>
  </conditionalFormatting>
  <conditionalFormatting sqref="P4:P13">
    <cfRule type="expression" dxfId="145" priority="105">
      <formula>Q4="Workers Party"</formula>
    </cfRule>
  </conditionalFormatting>
  <conditionalFormatting sqref="P4:P13">
    <cfRule type="expression" dxfId="144" priority="104">
      <formula>Q4="Scottish National"</formula>
    </cfRule>
  </conditionalFormatting>
  <conditionalFormatting sqref="P4:P13">
    <cfRule type="expression" dxfId="143" priority="103">
      <formula>Q4="Plaid Cymru"</formula>
    </cfRule>
  </conditionalFormatting>
  <conditionalFormatting sqref="P5">
    <cfRule type="expression" dxfId="142" priority="99">
      <formula>Q5="Reform"</formula>
    </cfRule>
    <cfRule type="expression" dxfId="141" priority="100">
      <formula>Q5="Labour"</formula>
    </cfRule>
    <cfRule type="expression" dxfId="140" priority="101">
      <formula>Q5="Liberal Democrats"</formula>
    </cfRule>
  </conditionalFormatting>
  <conditionalFormatting sqref="P5">
    <cfRule type="expression" dxfId="139" priority="96">
      <formula>Q5="Independents"</formula>
    </cfRule>
    <cfRule type="expression" dxfId="138" priority="102">
      <formula>Q5="Conservative"</formula>
    </cfRule>
  </conditionalFormatting>
  <conditionalFormatting sqref="P5">
    <cfRule type="expression" dxfId="137" priority="97">
      <formula>Q5="Others"</formula>
    </cfRule>
    <cfRule type="expression" dxfId="136" priority="98">
      <formula>Q5="Green"</formula>
    </cfRule>
  </conditionalFormatting>
  <conditionalFormatting sqref="P5">
    <cfRule type="expression" dxfId="135" priority="95">
      <formula>Q5="Workers Party"</formula>
    </cfRule>
  </conditionalFormatting>
  <conditionalFormatting sqref="P5">
    <cfRule type="expression" dxfId="134" priority="94">
      <formula>Q5="Scottish National"</formula>
    </cfRule>
  </conditionalFormatting>
  <conditionalFormatting sqref="P5">
    <cfRule type="expression" dxfId="133" priority="93">
      <formula>Q5="Plaid Cymru"</formula>
    </cfRule>
  </conditionalFormatting>
  <conditionalFormatting sqref="P6">
    <cfRule type="expression" dxfId="132" priority="89">
      <formula>Q6="Reform"</formula>
    </cfRule>
    <cfRule type="expression" dxfId="131" priority="90">
      <formula>Q6="Labour"</formula>
    </cfRule>
    <cfRule type="expression" dxfId="130" priority="91">
      <formula>Q6="Liberal Democrats"</formula>
    </cfRule>
  </conditionalFormatting>
  <conditionalFormatting sqref="P6">
    <cfRule type="expression" dxfId="129" priority="86">
      <formula>Q6="Independents"</formula>
    </cfRule>
    <cfRule type="expression" dxfId="128" priority="92">
      <formula>Q6="Conservative"</formula>
    </cfRule>
  </conditionalFormatting>
  <conditionalFormatting sqref="P6">
    <cfRule type="expression" dxfId="127" priority="87">
      <formula>Q6="Others"</formula>
    </cfRule>
    <cfRule type="expression" dxfId="126" priority="88">
      <formula>Q6="Green"</formula>
    </cfRule>
  </conditionalFormatting>
  <conditionalFormatting sqref="P6">
    <cfRule type="expression" dxfId="125" priority="85">
      <formula>Q6="Workers Party"</formula>
    </cfRule>
  </conditionalFormatting>
  <conditionalFormatting sqref="P6">
    <cfRule type="expression" dxfId="124" priority="84">
      <formula>Q6="Scottish National"</formula>
    </cfRule>
  </conditionalFormatting>
  <conditionalFormatting sqref="P6">
    <cfRule type="expression" dxfId="123" priority="83">
      <formula>Q6="Plaid Cymru"</formula>
    </cfRule>
  </conditionalFormatting>
  <conditionalFormatting sqref="P7">
    <cfRule type="expression" dxfId="122" priority="79">
      <formula>Q7="Reform"</formula>
    </cfRule>
    <cfRule type="expression" dxfId="121" priority="80">
      <formula>Q7="Labour"</formula>
    </cfRule>
    <cfRule type="expression" dxfId="120" priority="81">
      <formula>Q7="Liberal Democrats"</formula>
    </cfRule>
  </conditionalFormatting>
  <conditionalFormatting sqref="P7">
    <cfRule type="expression" dxfId="119" priority="76">
      <formula>Q7="Independents"</formula>
    </cfRule>
    <cfRule type="expression" dxfId="118" priority="82">
      <formula>Q7="Conservative"</formula>
    </cfRule>
  </conditionalFormatting>
  <conditionalFormatting sqref="P7">
    <cfRule type="expression" dxfId="117" priority="77">
      <formula>Q7="Others"</formula>
    </cfRule>
    <cfRule type="expression" dxfId="116" priority="78">
      <formula>Q7="Green"</formula>
    </cfRule>
  </conditionalFormatting>
  <conditionalFormatting sqref="P7">
    <cfRule type="expression" dxfId="115" priority="75">
      <formula>Q7="Workers Party"</formula>
    </cfRule>
  </conditionalFormatting>
  <conditionalFormatting sqref="P7">
    <cfRule type="expression" dxfId="114" priority="74">
      <formula>Q7="Scottish National"</formula>
    </cfRule>
  </conditionalFormatting>
  <conditionalFormatting sqref="P7">
    <cfRule type="expression" dxfId="113" priority="73">
      <formula>Q7="Plaid Cymru"</formula>
    </cfRule>
  </conditionalFormatting>
  <conditionalFormatting sqref="P8">
    <cfRule type="expression" dxfId="112" priority="69">
      <formula>Q8="Reform"</formula>
    </cfRule>
    <cfRule type="expression" dxfId="111" priority="70">
      <formula>Q8="Labour"</formula>
    </cfRule>
    <cfRule type="expression" dxfId="110" priority="71">
      <formula>Q8="Liberal Democrats"</formula>
    </cfRule>
  </conditionalFormatting>
  <conditionalFormatting sqref="P8">
    <cfRule type="expression" dxfId="109" priority="66">
      <formula>Q8="Independents"</formula>
    </cfRule>
    <cfRule type="expression" dxfId="108" priority="72">
      <formula>Q8="Conservative"</formula>
    </cfRule>
  </conditionalFormatting>
  <conditionalFormatting sqref="P8">
    <cfRule type="expression" dxfId="107" priority="67">
      <formula>Q8="Others"</formula>
    </cfRule>
    <cfRule type="expression" dxfId="106" priority="68">
      <formula>Q8="Green"</formula>
    </cfRule>
  </conditionalFormatting>
  <conditionalFormatting sqref="P8">
    <cfRule type="expression" dxfId="105" priority="65">
      <formula>Q8="Workers Party"</formula>
    </cfRule>
  </conditionalFormatting>
  <conditionalFormatting sqref="P8">
    <cfRule type="expression" dxfId="104" priority="64">
      <formula>Q8="Scottish National"</formula>
    </cfRule>
  </conditionalFormatting>
  <conditionalFormatting sqref="P8">
    <cfRule type="expression" dxfId="103" priority="63">
      <formula>Q8="Plaid Cymru"</formula>
    </cfRule>
  </conditionalFormatting>
  <conditionalFormatting sqref="P9">
    <cfRule type="expression" dxfId="102" priority="59">
      <formula>Q9="Reform"</formula>
    </cfRule>
    <cfRule type="expression" dxfId="101" priority="60">
      <formula>Q9="Labour"</formula>
    </cfRule>
    <cfRule type="expression" dxfId="100" priority="61">
      <formula>Q9="Liberal Democrats"</formula>
    </cfRule>
  </conditionalFormatting>
  <conditionalFormatting sqref="P9">
    <cfRule type="expression" dxfId="99" priority="56">
      <formula>Q9="Independents"</formula>
    </cfRule>
    <cfRule type="expression" dxfId="98" priority="62">
      <formula>Q9="Conservative"</formula>
    </cfRule>
  </conditionalFormatting>
  <conditionalFormatting sqref="P9">
    <cfRule type="expression" dxfId="97" priority="57">
      <formula>Q9="Others"</formula>
    </cfRule>
    <cfRule type="expression" dxfId="96" priority="58">
      <formula>Q9="Green"</formula>
    </cfRule>
  </conditionalFormatting>
  <conditionalFormatting sqref="P9">
    <cfRule type="expression" dxfId="95" priority="55">
      <formula>Q9="Workers Party"</formula>
    </cfRule>
  </conditionalFormatting>
  <conditionalFormatting sqref="P9">
    <cfRule type="expression" dxfId="94" priority="54">
      <formula>Q9="Scottish National"</formula>
    </cfRule>
  </conditionalFormatting>
  <conditionalFormatting sqref="P9">
    <cfRule type="expression" dxfId="93" priority="53">
      <formula>Q9="Plaid Cymru"</formula>
    </cfRule>
  </conditionalFormatting>
  <conditionalFormatting sqref="P10">
    <cfRule type="expression" dxfId="92" priority="49">
      <formula>Q10="Reform"</formula>
    </cfRule>
    <cfRule type="expression" dxfId="91" priority="50">
      <formula>Q10="Labour"</formula>
    </cfRule>
    <cfRule type="expression" dxfId="90" priority="51">
      <formula>Q10="Liberal Democrats"</formula>
    </cfRule>
  </conditionalFormatting>
  <conditionalFormatting sqref="P10">
    <cfRule type="expression" dxfId="89" priority="46">
      <formula>Q10="Independents"</formula>
    </cfRule>
    <cfRule type="expression" dxfId="88" priority="52">
      <formula>Q10="Conservative"</formula>
    </cfRule>
  </conditionalFormatting>
  <conditionalFormatting sqref="P10">
    <cfRule type="expression" dxfId="87" priority="47">
      <formula>Q10="Others"</formula>
    </cfRule>
    <cfRule type="expression" dxfId="86" priority="48">
      <formula>Q10="Green"</formula>
    </cfRule>
  </conditionalFormatting>
  <conditionalFormatting sqref="P10">
    <cfRule type="expression" dxfId="85" priority="45">
      <formula>Q10="Workers Party"</formula>
    </cfRule>
  </conditionalFormatting>
  <conditionalFormatting sqref="P10">
    <cfRule type="expression" dxfId="84" priority="44">
      <formula>Q10="Scottish National"</formula>
    </cfRule>
  </conditionalFormatting>
  <conditionalFormatting sqref="P10">
    <cfRule type="expression" dxfId="83" priority="43">
      <formula>Q10="Plaid Cymru"</formula>
    </cfRule>
  </conditionalFormatting>
  <conditionalFormatting sqref="P11:P13">
    <cfRule type="expression" dxfId="82" priority="39">
      <formula>Q11="Reform"</formula>
    </cfRule>
    <cfRule type="expression" dxfId="81" priority="40">
      <formula>Q11="Labour"</formula>
    </cfRule>
    <cfRule type="expression" dxfId="80" priority="41">
      <formula>Q11="Liberal Democrats"</formula>
    </cfRule>
  </conditionalFormatting>
  <conditionalFormatting sqref="P11:P13">
    <cfRule type="expression" dxfId="79" priority="36">
      <formula>Q11="Independents"</formula>
    </cfRule>
    <cfRule type="expression" dxfId="78" priority="42">
      <formula>Q11="Conservative"</formula>
    </cfRule>
  </conditionalFormatting>
  <conditionalFormatting sqref="P11:P13">
    <cfRule type="expression" dxfId="77" priority="37">
      <formula>Q11="Others"</formula>
    </cfRule>
    <cfRule type="expression" dxfId="76" priority="38">
      <formula>Q11="Green"</formula>
    </cfRule>
  </conditionalFormatting>
  <conditionalFormatting sqref="P11:P13">
    <cfRule type="expression" dxfId="75" priority="35">
      <formula>Q11="Workers Party"</formula>
    </cfRule>
  </conditionalFormatting>
  <conditionalFormatting sqref="P11:P13">
    <cfRule type="expression" dxfId="74" priority="34">
      <formula>Q11="Scottish National"</formula>
    </cfRule>
  </conditionalFormatting>
  <conditionalFormatting sqref="P11:P13">
    <cfRule type="expression" dxfId="73" priority="33">
      <formula>Q11="Plaid Cymru"</formula>
    </cfRule>
  </conditionalFormatting>
  <conditionalFormatting sqref="H5:H16">
    <cfRule type="dataBar" priority="907">
      <dataBar showValue="0">
        <cfvo type="min"/>
        <cfvo type="num" val="650"/>
        <color rgb="FF638EC6"/>
      </dataBar>
      <extLst>
        <ext xmlns:x14="http://schemas.microsoft.com/office/spreadsheetml/2009/9/main" uri="{B025F937-C7B1-47D3-B67F-A62EFF666E3E}">
          <x14:id>{E731FFFE-7F10-4228-A408-EC3CC70547EB}</x14:id>
        </ext>
      </extLst>
    </cfRule>
  </conditionalFormatting>
  <conditionalFormatting sqref="I12:I13">
    <cfRule type="cellIs" dxfId="72" priority="30" operator="equal">
      <formula>0</formula>
    </cfRule>
    <cfRule type="cellIs" dxfId="71" priority="32" operator="lessThan">
      <formula>0</formula>
    </cfRule>
  </conditionalFormatting>
  <conditionalFormatting sqref="I12:I13">
    <cfRule type="cellIs" dxfId="70" priority="31" operator="greaterThan">
      <formula>0</formula>
    </cfRule>
  </conditionalFormatting>
  <conditionalFormatting sqref="J12:J13">
    <cfRule type="cellIs" dxfId="69" priority="27" operator="equal">
      <formula>0</formula>
    </cfRule>
    <cfRule type="cellIs" dxfId="68" priority="29" operator="lessThan">
      <formula>0</formula>
    </cfRule>
  </conditionalFormatting>
  <conditionalFormatting sqref="J12:J13">
    <cfRule type="cellIs" dxfId="67" priority="28" operator="greaterThan">
      <formula>0</formula>
    </cfRule>
  </conditionalFormatting>
  <conditionalFormatting sqref="P4:P13">
    <cfRule type="expression" dxfId="66" priority="25">
      <formula>Q4="Restore Britain"</formula>
    </cfRule>
  </conditionalFormatting>
  <conditionalFormatting sqref="V4">
    <cfRule type="expression" dxfId="65" priority="936">
      <formula>AB26="Anti-Reform"</formula>
    </cfRule>
    <cfRule type="expression" dxfId="64" priority="937">
      <formula>W4="Plaid Cymru"</formula>
    </cfRule>
    <cfRule type="expression" dxfId="63" priority="938">
      <formula>W4="Conservative"</formula>
    </cfRule>
    <cfRule type="expression" dxfId="62" priority="939">
      <formula>W4="Green"</formula>
    </cfRule>
    <cfRule type="expression" dxfId="61" priority="940">
      <formula>W4="Reform"</formula>
    </cfRule>
    <cfRule type="expression" dxfId="60" priority="941">
      <formula>W4="Labour"</formula>
    </cfRule>
    <cfRule type="expression" dxfId="59" priority="942">
      <formula>W4="Liberal Democrats"</formula>
    </cfRule>
  </conditionalFormatting>
  <conditionalFormatting sqref="V5">
    <cfRule type="expression" dxfId="58" priority="950">
      <formula>#REF!="Lab / Lib / Left"</formula>
    </cfRule>
    <cfRule type="expression" dxfId="57" priority="951">
      <formula>W5="Plaid Cymru"</formula>
    </cfRule>
    <cfRule type="expression" dxfId="56" priority="952">
      <formula>W5="Conservative"</formula>
    </cfRule>
    <cfRule type="expression" dxfId="55" priority="953">
      <formula>W5="Green"</formula>
    </cfRule>
    <cfRule type="expression" dxfId="54" priority="954">
      <formula>W5="Reform"</formula>
    </cfRule>
    <cfRule type="expression" dxfId="53" priority="955">
      <formula>W5="Labour"</formula>
    </cfRule>
    <cfRule type="expression" dxfId="52" priority="956">
      <formula>W5="Liberal Democrats"</formula>
    </cfRule>
  </conditionalFormatting>
  <pageMargins left="0.7" right="0.7" top="0.75" bottom="0.75" header="0.3" footer="0.3"/>
  <pageSetup orientation="portrait" r:id="rId1"/>
  <ignoredErrors>
    <ignoredError sqref="AB5:AE5 AD17:AD18 K10:K14" formula="1"/>
    <ignoredError sqref="O16:P16 S16:U16" evalError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731FFFE-7F10-4228-A408-EC3CC70547EB}">
            <x14:dataBar minLength="0" maxLength="100" gradient="0">
              <x14:cfvo type="autoMin"/>
              <x14:cfvo type="num">
                <xm:f>650</xm:f>
              </x14:cfvo>
              <x14:negativeFillColor rgb="FFFF0000"/>
              <x14:axisColor rgb="FF000000"/>
            </x14:dataBar>
          </x14:cfRule>
          <xm:sqref>H5:H16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1A05CA-DEBE-43E2-8827-A163CFC3DC25}">
  <dimension ref="A1:AK633"/>
  <sheetViews>
    <sheetView zoomScale="70" zoomScaleNormal="70" workbookViewId="0">
      <pane ySplit="1" topLeftCell="A2" activePane="bottomLeft" state="frozen"/>
      <selection pane="bottomLeft" activeCell="E9" sqref="E9"/>
    </sheetView>
  </sheetViews>
  <sheetFormatPr defaultRowHeight="15.5" x14ac:dyDescent="0.35"/>
  <cols>
    <col min="1" max="1" width="44.453125" style="106" bestFit="1" customWidth="1"/>
    <col min="2" max="2" width="13.36328125" style="106" bestFit="1" customWidth="1"/>
    <col min="3" max="3" width="13.08984375" style="106" bestFit="1" customWidth="1"/>
    <col min="4" max="4" width="12.54296875" style="106" bestFit="1" customWidth="1"/>
    <col min="5" max="5" width="13.36328125" style="106" bestFit="1" customWidth="1"/>
    <col min="6" max="6" width="12.1796875" style="106" bestFit="1" customWidth="1"/>
    <col min="7" max="7" width="10.6328125" style="106" bestFit="1" customWidth="1"/>
    <col min="8" max="8" width="14.90625" style="106" bestFit="1" customWidth="1"/>
    <col min="9" max="9" width="8.1796875" style="262" bestFit="1" customWidth="1"/>
    <col min="10" max="10" width="11.54296875" style="204" bestFit="1" customWidth="1"/>
    <col min="11" max="11" width="8.54296875" style="262" bestFit="1" customWidth="1"/>
    <col min="12" max="12" width="11.90625" style="204" bestFit="1" customWidth="1"/>
    <col min="13" max="13" width="7.7265625" style="262" bestFit="1" customWidth="1"/>
    <col min="14" max="14" width="11.08984375" style="204" bestFit="1" customWidth="1"/>
    <col min="15" max="15" width="7.26953125" style="262" bestFit="1" customWidth="1"/>
    <col min="16" max="16" width="10.6328125" style="204" bestFit="1" customWidth="1"/>
    <col min="17" max="17" width="8.26953125" style="262" bestFit="1" customWidth="1"/>
    <col min="18" max="18" width="11.6328125" style="204" bestFit="1" customWidth="1"/>
    <col min="19" max="19" width="7.90625" style="262" bestFit="1" customWidth="1"/>
    <col min="20" max="20" width="11.26953125" style="204" bestFit="1" customWidth="1"/>
    <col min="21" max="21" width="8.1796875" style="262" bestFit="1" customWidth="1"/>
    <col min="22" max="22" width="11.54296875" style="204" bestFit="1" customWidth="1"/>
    <col min="23" max="25" width="8.7265625" style="204"/>
    <col min="26" max="26" width="7.453125" style="262" bestFit="1" customWidth="1"/>
    <col min="27" max="27" width="10.90625" style="204" bestFit="1" customWidth="1"/>
    <col min="28" max="28" width="9.54296875" style="262" bestFit="1" customWidth="1"/>
    <col min="29" max="29" width="12.90625" style="204" bestFit="1" customWidth="1"/>
    <col min="30" max="30" width="8.26953125" style="204" bestFit="1" customWidth="1"/>
    <col min="31" max="31" width="11.6328125" style="204" bestFit="1" customWidth="1"/>
    <col min="32" max="32" width="7.08984375" style="204" bestFit="1" customWidth="1"/>
    <col min="33" max="33" width="10.453125" style="204" bestFit="1" customWidth="1"/>
    <col min="34" max="34" width="8.1796875" style="262" bestFit="1" customWidth="1"/>
    <col min="35" max="35" width="11.54296875" style="266" bestFit="1" customWidth="1"/>
    <col min="36" max="36" width="7.08984375" style="204" bestFit="1" customWidth="1"/>
    <col min="37" max="37" width="17.26953125" style="260" bestFit="1" customWidth="1"/>
    <col min="38" max="16384" width="8.7265625" style="204"/>
  </cols>
  <sheetData>
    <row r="1" spans="1:37" ht="24" customHeight="1" x14ac:dyDescent="0.35">
      <c r="A1" s="268" t="s">
        <v>790</v>
      </c>
      <c r="B1" s="268" t="s">
        <v>65</v>
      </c>
      <c r="C1" s="268" t="s">
        <v>66</v>
      </c>
      <c r="D1" s="268" t="s">
        <v>67</v>
      </c>
      <c r="E1" s="268" t="s">
        <v>791</v>
      </c>
      <c r="F1" s="268" t="s">
        <v>792</v>
      </c>
      <c r="G1" s="268" t="s">
        <v>793</v>
      </c>
      <c r="H1" s="268" t="s">
        <v>42</v>
      </c>
      <c r="I1" s="257" t="s">
        <v>794</v>
      </c>
      <c r="J1" s="243" t="s">
        <v>795</v>
      </c>
      <c r="K1" s="257" t="s">
        <v>796</v>
      </c>
      <c r="L1" s="243" t="s">
        <v>797</v>
      </c>
      <c r="M1" s="257" t="s">
        <v>798</v>
      </c>
      <c r="N1" s="243" t="s">
        <v>799</v>
      </c>
      <c r="O1" s="257" t="s">
        <v>14</v>
      </c>
      <c r="P1" s="243" t="s">
        <v>800</v>
      </c>
      <c r="Q1" s="257" t="s">
        <v>801</v>
      </c>
      <c r="R1" s="243" t="s">
        <v>802</v>
      </c>
      <c r="S1" s="257" t="s">
        <v>803</v>
      </c>
      <c r="T1" s="243" t="s">
        <v>804</v>
      </c>
      <c r="U1" s="258" t="s">
        <v>805</v>
      </c>
      <c r="V1" s="259" t="s">
        <v>806</v>
      </c>
      <c r="W1" s="259"/>
      <c r="X1" s="259"/>
      <c r="Y1" s="259"/>
      <c r="Z1" s="257" t="s">
        <v>808</v>
      </c>
      <c r="AA1" s="243" t="s">
        <v>809</v>
      </c>
      <c r="AB1" s="257" t="s">
        <v>26</v>
      </c>
      <c r="AC1" s="243" t="s">
        <v>810</v>
      </c>
      <c r="AD1" s="243" t="s">
        <v>877</v>
      </c>
      <c r="AE1" s="243" t="s">
        <v>885</v>
      </c>
      <c r="AF1" s="243" t="s">
        <v>815</v>
      </c>
      <c r="AG1" s="243" t="s">
        <v>886</v>
      </c>
      <c r="AH1" s="257" t="s">
        <v>805</v>
      </c>
      <c r="AI1" s="259" t="s">
        <v>806</v>
      </c>
      <c r="AJ1" s="204" t="s">
        <v>768</v>
      </c>
      <c r="AK1" s="260" t="s">
        <v>807</v>
      </c>
    </row>
    <row r="2" spans="1:37" ht="24" customHeight="1" x14ac:dyDescent="0.35">
      <c r="A2" s="106" t="str">
        <f>'ENGLAND GE2029'!A3</f>
        <v>Amber Valley</v>
      </c>
      <c r="B2" s="106" t="str">
        <f>'ENGLAND GE2029'!B3</f>
        <v>DBY</v>
      </c>
      <c r="C2" s="106" t="str">
        <f>'ENGLAND GE2029'!C3</f>
        <v>East M</v>
      </c>
      <c r="D2" s="106" t="str">
        <f>'ENGLAND GE2029'!D3</f>
        <v>England</v>
      </c>
      <c r="E2" s="106" t="str">
        <f>'ENGLAND GE2029'!AP3</f>
        <v>Ref</v>
      </c>
      <c r="F2" s="106" t="str">
        <f>'ENGLAND GE2029'!AQ3</f>
        <v>gain from</v>
      </c>
      <c r="G2" s="106" t="str">
        <f>'ENGLAND GE2029'!AR3</f>
        <v>LAB</v>
      </c>
      <c r="H2" s="106" t="str">
        <f>IF(E2='ENGLAND GE2029'!AO3,"",E2)</f>
        <v>Ref</v>
      </c>
      <c r="I2" s="262">
        <f>'ENGLAND GE2029'!E3</f>
        <v>0.17688327834786849</v>
      </c>
      <c r="J2" s="263">
        <f>'ENGLAND GE2029'!P3*100</f>
        <v>-19.334079350560309</v>
      </c>
      <c r="K2" s="262">
        <f>'ENGLAND GE2029'!F3</f>
        <v>0.1713379163215713</v>
      </c>
      <c r="L2" s="263">
        <f>'ENGLAND GE2029'!Q3*100</f>
        <v>-8.0831089815128987</v>
      </c>
      <c r="M2" s="262">
        <f>'ENGLAND GE2029'!G3</f>
        <v>0.44170569840141771</v>
      </c>
      <c r="N2" s="263">
        <f>'ENGLAND GE2029'!R3*100</f>
        <v>15.504420443231282</v>
      </c>
      <c r="O2" s="262">
        <f>'ENGLAND GE2029'!H3</f>
        <v>3.1602374773409353E-2</v>
      </c>
      <c r="P2" s="263">
        <f>'ENGLAND GE2029'!S3*100</f>
        <v>-0.57821212412622958</v>
      </c>
      <c r="Q2" s="262">
        <f>'ENGLAND GE2029'!I3</f>
        <v>0.12840877852195248</v>
      </c>
      <c r="R2" s="263">
        <f>'ENGLAND GE2029'!T3*100</f>
        <v>7.4847846495900896</v>
      </c>
      <c r="T2" s="264">
        <v>0</v>
      </c>
      <c r="U2" s="262">
        <f>MAX('ENGLAND GE2029'!J3,'ENGLAND GE2029'!K3,'ENGLAND GE2029'!L3,'ENGLAND GE2029'!M3,'ENGLAND GE2029'!N3)</f>
        <v>4.7958922697096916E-2</v>
      </c>
      <c r="V2" s="264">
        <f>IF(Z2=U2,AA2,IF(U2=AB2,AC2,IF(U2=AD2,AE2,IF(U2=AF2,AG2,IF(U2=AH2,AI2,"=")))))</f>
        <v>4.7958922697096913</v>
      </c>
      <c r="W2" s="264"/>
      <c r="X2" s="264"/>
      <c r="Y2" s="264"/>
      <c r="Z2" s="262">
        <f>'ENGLAND GE2029'!J3</f>
        <v>0</v>
      </c>
      <c r="AA2" s="264">
        <f>'ENGLAND GE2029'!U3*100</f>
        <v>0</v>
      </c>
      <c r="AB2" s="262">
        <f>'ENGLAND GE2029'!K3</f>
        <v>0</v>
      </c>
      <c r="AC2" s="264">
        <f>'ENGLAND GE2029'!V3*100</f>
        <v>0</v>
      </c>
      <c r="AD2" s="262">
        <f>'ENGLAND GE2029'!L3</f>
        <v>4.7958922697096916E-2</v>
      </c>
      <c r="AE2" s="264">
        <f>AD2*100</f>
        <v>4.7958922697096913</v>
      </c>
      <c r="AF2" s="262">
        <f>'ENGLAND GE2029'!M3</f>
        <v>2.1030309366838248E-3</v>
      </c>
      <c r="AG2" s="264">
        <f>AF2*100</f>
        <v>0.21030309366838248</v>
      </c>
      <c r="AH2" s="262">
        <f>'ENGLAND GE2029'!N3</f>
        <v>0</v>
      </c>
      <c r="AI2" s="264">
        <f>'ENGLAND GE2029'!Y3*100</f>
        <v>0</v>
      </c>
      <c r="AJ2" s="261">
        <f t="shared" ref="AJ2:AJ65" si="0">MAX(I2,K2,M2,O2,Q2,S2,AH2,Z2,AB2)</f>
        <v>0.44170569840141771</v>
      </c>
      <c r="AK2" s="260">
        <f t="shared" ref="AK2:AK65" si="1">Q2-AJ2</f>
        <v>-0.31329691987946523</v>
      </c>
    </row>
    <row r="3" spans="1:37" ht="24" customHeight="1" x14ac:dyDescent="0.35">
      <c r="A3" s="106" t="str">
        <f>'ENGLAND GE2029'!A4</f>
        <v>Bolsover</v>
      </c>
      <c r="B3" s="106" t="str">
        <f>'ENGLAND GE2029'!B4</f>
        <v>DBY</v>
      </c>
      <c r="C3" s="106" t="str">
        <f>'ENGLAND GE2029'!C4</f>
        <v>East M</v>
      </c>
      <c r="D3" s="106" t="str">
        <f>'ENGLAND GE2029'!D4</f>
        <v>England</v>
      </c>
      <c r="E3" s="106" t="str">
        <f>'ENGLAND GE2029'!AP4</f>
        <v>Ref</v>
      </c>
      <c r="F3" s="106" t="str">
        <f>'ENGLAND GE2029'!AQ4</f>
        <v>gain from</v>
      </c>
      <c r="G3" s="106" t="str">
        <f>'ENGLAND GE2029'!AR4</f>
        <v>LAB</v>
      </c>
      <c r="H3" s="106" t="str">
        <f>IF(E3='ENGLAND GE2029'!AO4,"",E3)</f>
        <v>Ref</v>
      </c>
      <c r="I3" s="262">
        <f>'ENGLAND GE2029'!E4</f>
        <v>0.19751276428917186</v>
      </c>
      <c r="J3" s="263">
        <f>'ENGLAND GE2029'!P4*100</f>
        <v>-20.775188198504217</v>
      </c>
      <c r="K3" s="262">
        <f>'ENGLAND GE2029'!F4</f>
        <v>0.17761165172049584</v>
      </c>
      <c r="L3" s="263">
        <f>'ENGLAND GE2029'!Q4*100</f>
        <v>-7.864512350691613</v>
      </c>
      <c r="M3" s="262">
        <f>'ENGLAND GE2029'!G4</f>
        <v>0.33822237519135162</v>
      </c>
      <c r="N3" s="263">
        <f>'ENGLAND GE2029'!R4*100</f>
        <v>12.304115258683638</v>
      </c>
      <c r="O3" s="262">
        <f>'ENGLAND GE2029'!H4</f>
        <v>3.0034677499747725E-2</v>
      </c>
      <c r="P3" s="263">
        <f>'ENGLAND GE2029'!S4*100</f>
        <v>-0.4795882899931776</v>
      </c>
      <c r="Q3" s="262">
        <f>'ENGLAND GE2029'!I4</f>
        <v>0.21635214611202333</v>
      </c>
      <c r="R3" s="263">
        <f>'ENGLAND GE2029'!T4*100</f>
        <v>12.788535061784412</v>
      </c>
      <c r="T3" s="264">
        <v>0</v>
      </c>
      <c r="U3" s="262">
        <f>MAX('ENGLAND GE2029'!J4,'ENGLAND GE2029'!K4,'ENGLAND GE2029'!L4,'ENGLAND GE2029'!M4,'ENGLAND GE2029'!N4)</f>
        <v>3.6723050675903347E-2</v>
      </c>
      <c r="V3" s="264">
        <f t="shared" ref="V3:V66" si="2">IF(Z3=U3,AA3,IF(U3=AB3,AC3,IF(U3=AD3,AE3,IF(U3=AF3,AG3,IF(U3=AH3,AI3,"=")))))</f>
        <v>3.6723050675903348</v>
      </c>
      <c r="W3" s="264"/>
      <c r="X3" s="264"/>
      <c r="Y3" s="264"/>
      <c r="Z3" s="262">
        <f>'ENGLAND GE2029'!J4</f>
        <v>0</v>
      </c>
      <c r="AA3" s="264">
        <f>'ENGLAND GE2029'!U4*100</f>
        <v>0</v>
      </c>
      <c r="AB3" s="262">
        <f>'ENGLAND GE2029'!K4</f>
        <v>0</v>
      </c>
      <c r="AC3" s="264">
        <f>'ENGLAND GE2029'!V4*100</f>
        <v>0</v>
      </c>
      <c r="AD3" s="262">
        <f>'ENGLAND GE2029'!L4</f>
        <v>3.6723050675903347E-2</v>
      </c>
      <c r="AE3" s="264">
        <f>AD3*100</f>
        <v>3.6723050675903348</v>
      </c>
      <c r="AF3" s="262">
        <f>'ENGLAND GE2029'!M4</f>
        <v>3.5433345113063215E-3</v>
      </c>
      <c r="AG3" s="264">
        <f>AF3*100</f>
        <v>0.35433345113063214</v>
      </c>
      <c r="AH3" s="262">
        <f>'ENGLAND GE2029'!N4</f>
        <v>0</v>
      </c>
      <c r="AI3" s="264">
        <f>'ENGLAND GE2029'!Y4*100</f>
        <v>0</v>
      </c>
      <c r="AJ3" s="261">
        <f t="shared" si="0"/>
        <v>0.33822237519135162</v>
      </c>
      <c r="AK3" s="260">
        <f t="shared" si="1"/>
        <v>-0.12187022907932829</v>
      </c>
    </row>
    <row r="4" spans="1:37" ht="24" customHeight="1" x14ac:dyDescent="0.35">
      <c r="A4" s="106" t="str">
        <f>'ENGLAND GE2029'!A5</f>
        <v>Chesterfield</v>
      </c>
      <c r="B4" s="106" t="str">
        <f>'ENGLAND GE2029'!B5</f>
        <v>DBY</v>
      </c>
      <c r="C4" s="106" t="str">
        <f>'ENGLAND GE2029'!C5</f>
        <v>East M</v>
      </c>
      <c r="D4" s="106" t="str">
        <f>'ENGLAND GE2029'!D5</f>
        <v>England</v>
      </c>
      <c r="E4" s="106" t="str">
        <f>'ENGLAND GE2029'!AP5</f>
        <v>Ref</v>
      </c>
      <c r="F4" s="106" t="str">
        <f>'ENGLAND GE2029'!AQ5</f>
        <v>gain from</v>
      </c>
      <c r="G4" s="106" t="str">
        <f>'ENGLAND GE2029'!AR5</f>
        <v>LAB</v>
      </c>
      <c r="H4" s="106" t="str">
        <f>IF(E4='ENGLAND GE2029'!AO5,"",E4)</f>
        <v>Ref</v>
      </c>
      <c r="I4" s="262">
        <f>'ENGLAND GE2029'!E5</f>
        <v>0.24579342999129447</v>
      </c>
      <c r="J4" s="263">
        <f>'ENGLAND GE2029'!P5*100</f>
        <v>-21.903631372185675</v>
      </c>
      <c r="K4" s="262">
        <f>'ENGLAND GE2029'!F5</f>
        <v>0.15374720364296968</v>
      </c>
      <c r="L4" s="263">
        <f>'ENGLAND GE2029'!Q5*100</f>
        <v>-5.0704727532580787</v>
      </c>
      <c r="M4" s="262">
        <f>'ENGLAND GE2029'!G5</f>
        <v>0.32408335619734158</v>
      </c>
      <c r="N4" s="263">
        <f>'ENGLAND GE2029'!R5*100</f>
        <v>13.404605623343832</v>
      </c>
      <c r="O4" s="262">
        <f>'ENGLAND GE2029'!H5</f>
        <v>5.7479098916246557E-2</v>
      </c>
      <c r="P4" s="263">
        <f>'ENGLAND GE2029'!S5*100</f>
        <v>-0.39575513063500045</v>
      </c>
      <c r="Q4" s="262">
        <f>'ENGLAND GE2029'!I5</f>
        <v>0.17125225947402425</v>
      </c>
      <c r="R4" s="263">
        <f>'ENGLAND GE2029'!T5*100</f>
        <v>10.671128967496276</v>
      </c>
      <c r="T4" s="264">
        <v>0</v>
      </c>
      <c r="U4" s="262">
        <f>MAX('ENGLAND GE2029'!J5,'ENGLAND GE2029'!K5,'ENGLAND GE2029'!L5,'ENGLAND GE2029'!M5,'ENGLAND GE2029'!N5)</f>
        <v>3.5187883433550345E-2</v>
      </c>
      <c r="V4" s="264">
        <f t="shared" si="2"/>
        <v>3.5187883433550344</v>
      </c>
      <c r="W4" s="264"/>
      <c r="X4" s="264"/>
      <c r="Y4" s="264"/>
      <c r="Z4" s="262">
        <f>'ENGLAND GE2029'!J5</f>
        <v>0</v>
      </c>
      <c r="AA4" s="264">
        <f>'ENGLAND GE2029'!U5*100</f>
        <v>0</v>
      </c>
      <c r="AB4" s="262">
        <f>'ENGLAND GE2029'!K5</f>
        <v>4.0028772572169415E-3</v>
      </c>
      <c r="AC4" s="264">
        <f>'ENGLAND GE2029'!V5*100</f>
        <v>-0.19651169673047764</v>
      </c>
      <c r="AD4" s="262">
        <f>'ENGLAND GE2029'!L5</f>
        <v>3.5187883433550345E-2</v>
      </c>
      <c r="AE4" s="264">
        <f t="shared" ref="AE4:AE67" si="3">AD4*100</f>
        <v>3.5187883433550344</v>
      </c>
      <c r="AF4" s="262">
        <f>'ENGLAND GE2029'!M5</f>
        <v>3.0640518042111559E-3</v>
      </c>
      <c r="AG4" s="264">
        <f t="shared" ref="AG4:AG67" si="4">AF4*100</f>
        <v>0.30640518042111559</v>
      </c>
      <c r="AH4" s="262">
        <f>'ENGLAND GE2029'!N5</f>
        <v>5.3898392831448518E-3</v>
      </c>
      <c r="AI4" s="264">
        <f>'ENGLAND GE2029'!Y5*100</f>
        <v>-0.33455716180704059</v>
      </c>
      <c r="AJ4" s="261">
        <f t="shared" si="0"/>
        <v>0.32408335619734158</v>
      </c>
      <c r="AK4" s="260">
        <f t="shared" si="1"/>
        <v>-0.15283109672331732</v>
      </c>
    </row>
    <row r="5" spans="1:37" ht="24" customHeight="1" x14ac:dyDescent="0.35">
      <c r="A5" s="106" t="str">
        <f>'ENGLAND GE2029'!A6</f>
        <v>Derby North</v>
      </c>
      <c r="B5" s="106" t="str">
        <f>'ENGLAND GE2029'!B6</f>
        <v>DBY</v>
      </c>
      <c r="C5" s="106" t="str">
        <f>'ENGLAND GE2029'!C6</f>
        <v>East M</v>
      </c>
      <c r="D5" s="106" t="str">
        <f>'ENGLAND GE2029'!D6</f>
        <v>England</v>
      </c>
      <c r="E5" s="106" t="str">
        <f>'ENGLAND GE2029'!AP6</f>
        <v>Ref</v>
      </c>
      <c r="F5" s="106" t="str">
        <f>'ENGLAND GE2029'!AQ6</f>
        <v>gain from</v>
      </c>
      <c r="G5" s="106" t="str">
        <f>'ENGLAND GE2029'!AR6</f>
        <v>LAB</v>
      </c>
      <c r="H5" s="106" t="str">
        <f>IF(E5='ENGLAND GE2029'!AO6,"",E5)</f>
        <v>Ref</v>
      </c>
      <c r="I5" s="262">
        <f>'ENGLAND GE2029'!E6</f>
        <v>0.23516693825056798</v>
      </c>
      <c r="J5" s="263">
        <f>'ENGLAND GE2029'!P6*100</f>
        <v>-21.985395668821354</v>
      </c>
      <c r="K5" s="262">
        <f>'ENGLAND GE2029'!F6</f>
        <v>0.17430520232898844</v>
      </c>
      <c r="L5" s="263">
        <f>'ENGLAND GE2029'!Q6*100</f>
        <v>-6.284624320975885</v>
      </c>
      <c r="M5" s="262">
        <f>'ENGLAND GE2029'!G6</f>
        <v>0.30501926137564217</v>
      </c>
      <c r="N5" s="263">
        <f>'ENGLAND GE2029'!R6*100</f>
        <v>12.202358699454782</v>
      </c>
      <c r="O5" s="262">
        <f>'ENGLAND GE2029'!H6</f>
        <v>4.0716866555190898E-2</v>
      </c>
      <c r="P5" s="263">
        <f>'ENGLAND GE2029'!S6*100</f>
        <v>-0.38101257955508105</v>
      </c>
      <c r="Q5" s="262">
        <f>'ENGLAND GE2029'!I6</f>
        <v>0.20826291145461354</v>
      </c>
      <c r="R5" s="263">
        <f>'ENGLAND GE2029'!T6*100</f>
        <v>12.795791866397838</v>
      </c>
      <c r="T5" s="264">
        <v>0</v>
      </c>
      <c r="U5" s="262">
        <f>MAX('ENGLAND GE2029'!J6,'ENGLAND GE2029'!K6,'ENGLAND GE2029'!L6,'ENGLAND GE2029'!M6,'ENGLAND GE2029'!N6)</f>
        <v>3.3117967982712972E-2</v>
      </c>
      <c r="V5" s="264">
        <f t="shared" si="2"/>
        <v>3.3117967982712972</v>
      </c>
      <c r="W5" s="264"/>
      <c r="X5" s="264"/>
      <c r="Y5" s="264"/>
      <c r="Z5" s="262">
        <f>'ENGLAND GE2029'!J6</f>
        <v>0</v>
      </c>
      <c r="AA5" s="264">
        <f>'ENGLAND GE2029'!U6*100</f>
        <v>0</v>
      </c>
      <c r="AB5" s="262">
        <f>'ENGLAND GE2029'!K6</f>
        <v>0</v>
      </c>
      <c r="AC5" s="264">
        <f>'ENGLAND GE2029'!V6*100</f>
        <v>0</v>
      </c>
      <c r="AD5" s="262">
        <f>'ENGLAND GE2029'!L6</f>
        <v>3.3117967982712972E-2</v>
      </c>
      <c r="AE5" s="264">
        <f t="shared" si="3"/>
        <v>3.3117967982712972</v>
      </c>
      <c r="AF5" s="262">
        <f>'ENGLAND GE2029'!M6</f>
        <v>3.4108520522841022E-3</v>
      </c>
      <c r="AG5" s="264">
        <f t="shared" si="4"/>
        <v>0.34108520522841024</v>
      </c>
      <c r="AH5" s="262">
        <f>'ENGLAND GE2029'!N6</f>
        <v>0</v>
      </c>
      <c r="AI5" s="264">
        <f>'ENGLAND GE2029'!Y6*100</f>
        <v>0</v>
      </c>
      <c r="AJ5" s="261">
        <f t="shared" si="0"/>
        <v>0.30501926137564217</v>
      </c>
      <c r="AK5" s="260">
        <f t="shared" si="1"/>
        <v>-9.6756349921028634E-2</v>
      </c>
    </row>
    <row r="6" spans="1:37" ht="24" customHeight="1" x14ac:dyDescent="0.35">
      <c r="A6" s="106" t="str">
        <f>'ENGLAND GE2029'!A7</f>
        <v>Derby South</v>
      </c>
      <c r="B6" s="106" t="str">
        <f>'ENGLAND GE2029'!B7</f>
        <v>DBY</v>
      </c>
      <c r="C6" s="106" t="str">
        <f>'ENGLAND GE2029'!C7</f>
        <v>East M</v>
      </c>
      <c r="D6" s="106" t="str">
        <f>'ENGLAND GE2029'!D7</f>
        <v>England</v>
      </c>
      <c r="E6" s="106" t="str">
        <f>'ENGLAND GE2029'!AP7</f>
        <v>Ref</v>
      </c>
      <c r="F6" s="106" t="str">
        <f>'ENGLAND GE2029'!AQ7</f>
        <v>gain from</v>
      </c>
      <c r="G6" s="106" t="str">
        <f>'ENGLAND GE2029'!AR7</f>
        <v>LAB</v>
      </c>
      <c r="H6" s="106" t="str">
        <f>IF(E6='ENGLAND GE2029'!AO7,"",E6)</f>
        <v>Ref</v>
      </c>
      <c r="I6" s="262">
        <f>'ENGLAND GE2029'!E7</f>
        <v>0.19568516626295776</v>
      </c>
      <c r="J6" s="263">
        <f>'ENGLAND GE2029'!P7*100</f>
        <v>-19.210595114659863</v>
      </c>
      <c r="K6" s="262">
        <f>'ENGLAND GE2029'!F7</f>
        <v>9.9626389334748974E-2</v>
      </c>
      <c r="L6" s="263">
        <f>'ENGLAND GE2029'!Q7*100</f>
        <v>-3.9200852035341143</v>
      </c>
      <c r="M6" s="262">
        <f>'ENGLAND GE2029'!G7</f>
        <v>0.36992321865637046</v>
      </c>
      <c r="N6" s="263">
        <f>'ENGLAND GE2029'!R7*100</f>
        <v>14.261767572741512</v>
      </c>
      <c r="O6" s="262">
        <f>'ENGLAND GE2029'!H7</f>
        <v>4.313842394877529E-2</v>
      </c>
      <c r="P6" s="263">
        <f>'ENGLAND GE2029'!S7*100</f>
        <v>-0.51783759656609252</v>
      </c>
      <c r="Q6" s="262">
        <f>'ENGLAND GE2029'!I7</f>
        <v>0.12857291392550818</v>
      </c>
      <c r="R6" s="263">
        <f>'ENGLAND GE2029'!T7*100</f>
        <v>7.7796155188643548</v>
      </c>
      <c r="T6" s="264">
        <v>0</v>
      </c>
      <c r="U6" s="262">
        <f>MAX('ENGLAND GE2029'!J7,'ENGLAND GE2029'!K7,'ENGLAND GE2029'!L7,'ENGLAND GE2029'!M7,'ENGLAND GE2029'!N7)</f>
        <v>0.11468776099933115</v>
      </c>
      <c r="V6" s="264">
        <f t="shared" si="2"/>
        <v>-2.4487083247841239</v>
      </c>
      <c r="W6" s="264"/>
      <c r="X6" s="264"/>
      <c r="Y6" s="264"/>
      <c r="Z6" s="262">
        <f>'ENGLAND GE2029'!J7</f>
        <v>0</v>
      </c>
      <c r="AA6" s="264">
        <f>'ENGLAND GE2029'!U7*100</f>
        <v>-0.78076953929249437</v>
      </c>
      <c r="AB6" s="262">
        <f>'ENGLAND GE2029'!K7</f>
        <v>0.11468776099933115</v>
      </c>
      <c r="AC6" s="264">
        <f>'ENGLAND GE2029'!V7*100</f>
        <v>-2.4487083247841239</v>
      </c>
      <c r="AD6" s="262">
        <f>'ENGLAND GE2029'!L7</f>
        <v>4.0165021894916109E-2</v>
      </c>
      <c r="AE6" s="264">
        <f t="shared" si="3"/>
        <v>4.0165021894916109</v>
      </c>
      <c r="AF6" s="262">
        <f>'ENGLAND GE2029'!M7</f>
        <v>8.2011049773921627E-3</v>
      </c>
      <c r="AG6" s="264">
        <f t="shared" si="4"/>
        <v>0.82011049773921629</v>
      </c>
      <c r="AH6" s="262">
        <f>'ENGLAND GE2029'!N7</f>
        <v>0</v>
      </c>
      <c r="AI6" s="264">
        <f>'ENGLAND GE2029'!Y7*100</f>
        <v>0</v>
      </c>
      <c r="AJ6" s="261">
        <f t="shared" si="0"/>
        <v>0.36992321865637046</v>
      </c>
      <c r="AK6" s="260">
        <f t="shared" si="1"/>
        <v>-0.24135030473086228</v>
      </c>
    </row>
    <row r="7" spans="1:37" ht="24" customHeight="1" x14ac:dyDescent="0.35">
      <c r="A7" s="106" t="str">
        <f>'ENGLAND GE2029'!A8</f>
        <v>Derbyshire Dales</v>
      </c>
      <c r="B7" s="106" t="str">
        <f>'ENGLAND GE2029'!B8</f>
        <v>DBY</v>
      </c>
      <c r="C7" s="106" t="str">
        <f>'ENGLAND GE2029'!C8</f>
        <v>East M</v>
      </c>
      <c r="D7" s="106" t="str">
        <f>'ENGLAND GE2029'!D8</f>
        <v>England</v>
      </c>
      <c r="E7" s="106" t="str">
        <f>'ENGLAND GE2029'!AP8</f>
        <v>Ref</v>
      </c>
      <c r="F7" s="106" t="str">
        <f>'ENGLAND GE2029'!AQ8</f>
        <v>gain from</v>
      </c>
      <c r="G7" s="106" t="str">
        <f>'ENGLAND GE2029'!AR8</f>
        <v>LAB</v>
      </c>
      <c r="H7" s="106" t="str">
        <f>IF(E7='ENGLAND GE2029'!AO8,"",E7)</f>
        <v>Ref</v>
      </c>
      <c r="I7" s="262">
        <f>'ENGLAND GE2029'!E8</f>
        <v>0.18921001287587461</v>
      </c>
      <c r="J7" s="263">
        <f>'ENGLAND GE2029'!P8*100</f>
        <v>-15.71583753282134</v>
      </c>
      <c r="K7" s="262">
        <f>'ENGLAND GE2029'!F8</f>
        <v>0.26377831019233072</v>
      </c>
      <c r="L7" s="263">
        <f>'ENGLAND GE2029'!Q8*100</f>
        <v>-7.5763740049516688</v>
      </c>
      <c r="M7" s="262">
        <f>'ENGLAND GE2029'!G8</f>
        <v>0.26554262112813054</v>
      </c>
      <c r="N7" s="263">
        <f>'ENGLAND GE2029'!R8*100</f>
        <v>11.48170789218581</v>
      </c>
      <c r="O7" s="262">
        <f>'ENGLAND GE2029'!H8</f>
        <v>9.1615285708814068E-2</v>
      </c>
      <c r="P7" s="263">
        <f>'ENGLAND GE2029'!S8*100</f>
        <v>-0.31732928525839699</v>
      </c>
      <c r="Q7" s="262">
        <f>'ENGLAND GE2029'!I8</f>
        <v>0.15129915652111217</v>
      </c>
      <c r="R7" s="263">
        <f>'ENGLAND GE2029'!T8*100</f>
        <v>9.6103338140709624</v>
      </c>
      <c r="T7" s="264">
        <v>0</v>
      </c>
      <c r="U7" s="262">
        <f>MAX('ENGLAND GE2029'!J8,'ENGLAND GE2029'!K8,'ENGLAND GE2029'!L8,'ENGLAND GE2029'!M8,'ENGLAND GE2029'!N8)</f>
        <v>2.8831726838839521E-2</v>
      </c>
      <c r="V7" s="264">
        <f t="shared" si="2"/>
        <v>2.8831726838839522</v>
      </c>
      <c r="W7" s="264"/>
      <c r="X7" s="264"/>
      <c r="Y7" s="264"/>
      <c r="Z7" s="262">
        <f>'ENGLAND GE2029'!J8</f>
        <v>3.6946496035332459E-3</v>
      </c>
      <c r="AA7" s="264">
        <f>'ENGLAND GE2029'!U8*100</f>
        <v>-0.35022609909432717</v>
      </c>
      <c r="AB7" s="262">
        <f>'ENGLAND GE2029'!K8</f>
        <v>0</v>
      </c>
      <c r="AC7" s="264">
        <f>'ENGLAND GE2029'!V8*100</f>
        <v>0</v>
      </c>
      <c r="AD7" s="262">
        <f>'ENGLAND GE2029'!L8</f>
        <v>2.8831726838839521E-2</v>
      </c>
      <c r="AE7" s="264">
        <f t="shared" si="3"/>
        <v>2.8831726838839522</v>
      </c>
      <c r="AF7" s="262">
        <f>'ENGLAND GE2029'!M8</f>
        <v>2.8010138616718395E-3</v>
      </c>
      <c r="AG7" s="264">
        <f t="shared" si="4"/>
        <v>0.28010138616718394</v>
      </c>
      <c r="AH7" s="262">
        <f>'ENGLAND GE2029'!N8</f>
        <v>3.2272232696932864E-3</v>
      </c>
      <c r="AI7" s="264">
        <f>'ENGLAND GE2029'!Y8*100</f>
        <v>-0.29554885418217708</v>
      </c>
      <c r="AJ7" s="261">
        <f t="shared" si="0"/>
        <v>0.26554262112813054</v>
      </c>
      <c r="AK7" s="260">
        <f t="shared" si="1"/>
        <v>-0.11424346460701837</v>
      </c>
    </row>
    <row r="8" spans="1:37" ht="24" customHeight="1" x14ac:dyDescent="0.35">
      <c r="A8" s="106" t="str">
        <f>'ENGLAND GE2029'!A9</f>
        <v>Erewash</v>
      </c>
      <c r="B8" s="106" t="str">
        <f>'ENGLAND GE2029'!B9</f>
        <v>DBY</v>
      </c>
      <c r="C8" s="106" t="str">
        <f>'ENGLAND GE2029'!C9</f>
        <v>East M</v>
      </c>
      <c r="D8" s="106" t="str">
        <f>'ENGLAND GE2029'!D9</f>
        <v>England</v>
      </c>
      <c r="E8" s="106" t="str">
        <f>'ENGLAND GE2029'!AP9</f>
        <v>Ref</v>
      </c>
      <c r="F8" s="106" t="str">
        <f>'ENGLAND GE2029'!AQ9</f>
        <v>gain from</v>
      </c>
      <c r="G8" s="106" t="str">
        <f>'ENGLAND GE2029'!AR9</f>
        <v>LAB</v>
      </c>
      <c r="H8" s="106" t="str">
        <f>IF(E8='ENGLAND GE2029'!AO9,"",E8)</f>
        <v>Ref</v>
      </c>
      <c r="I8" s="262">
        <f>'ENGLAND GE2029'!E9</f>
        <v>0.20605586005694698</v>
      </c>
      <c r="J8" s="263">
        <f>'ENGLAND GE2029'!P9*100</f>
        <v>-19.444639544228572</v>
      </c>
      <c r="K8" s="262">
        <f>'ENGLAND GE2029'!F9</f>
        <v>0.19335706343628387</v>
      </c>
      <c r="L8" s="263">
        <f>'ENGLAND GE2029'!Q9*100</f>
        <v>-7.0908387896088358</v>
      </c>
      <c r="M8" s="262">
        <f>'ENGLAND GE2029'!G9</f>
        <v>0.35349457810943125</v>
      </c>
      <c r="N8" s="263">
        <f>'ENGLAND GE2029'!R9*100</f>
        <v>14.045453718490908</v>
      </c>
      <c r="O8" s="262">
        <f>'ENGLAND GE2029'!H9</f>
        <v>5.1350870806601737E-2</v>
      </c>
      <c r="P8" s="263">
        <f>'ENGLAND GE2029'!S9*100</f>
        <v>-0.50598625794374197</v>
      </c>
      <c r="Q8" s="262">
        <f>'ENGLAND GE2029'!I9</f>
        <v>0.14875676271543928</v>
      </c>
      <c r="R8" s="263">
        <f>'ENGLAND GE2029'!T9*100</f>
        <v>9.1136895720136302</v>
      </c>
      <c r="T8" s="264">
        <v>0</v>
      </c>
      <c r="U8" s="262">
        <f>MAX('ENGLAND GE2029'!J9,'ENGLAND GE2029'!K9,'ENGLAND GE2029'!L9,'ENGLAND GE2029'!M9,'ENGLAND GE2029'!N9)</f>
        <v>3.8381255226610608E-2</v>
      </c>
      <c r="V8" s="264">
        <f t="shared" si="2"/>
        <v>3.8381255226610609</v>
      </c>
      <c r="W8" s="264"/>
      <c r="X8" s="264"/>
      <c r="Y8" s="264"/>
      <c r="Z8" s="262">
        <f>'ENGLAND GE2029'!J9</f>
        <v>5.8222361609842933E-3</v>
      </c>
      <c r="AA8" s="264">
        <f>'ENGLAND GE2029'!U9*100</f>
        <v>-0.23394157015465161</v>
      </c>
      <c r="AB8" s="262">
        <f>'ENGLAND GE2029'!K9</f>
        <v>0</v>
      </c>
      <c r="AC8" s="264">
        <f>'ENGLAND GE2029'!V9*100</f>
        <v>0</v>
      </c>
      <c r="AD8" s="262">
        <f>'ENGLAND GE2029'!L9</f>
        <v>3.8381255226610608E-2</v>
      </c>
      <c r="AE8" s="264">
        <f t="shared" si="3"/>
        <v>3.8381255226610609</v>
      </c>
      <c r="AF8" s="262">
        <f>'ENGLAND GE2029'!M9</f>
        <v>2.7813734877018552E-3</v>
      </c>
      <c r="AG8" s="264">
        <f t="shared" si="4"/>
        <v>0.27813734877018553</v>
      </c>
      <c r="AH8" s="262">
        <f>'ENGLAND GE2029'!N9</f>
        <v>0</v>
      </c>
      <c r="AI8" s="264">
        <f>'ENGLAND GE2029'!Y9*100</f>
        <v>0</v>
      </c>
      <c r="AJ8" s="261">
        <f t="shared" si="0"/>
        <v>0.35349457810943125</v>
      </c>
      <c r="AK8" s="260">
        <f t="shared" si="1"/>
        <v>-0.20473781539399197</v>
      </c>
    </row>
    <row r="9" spans="1:37" ht="24" customHeight="1" x14ac:dyDescent="0.35">
      <c r="A9" s="106" t="str">
        <f>'ENGLAND GE2029'!A10</f>
        <v>High Peak</v>
      </c>
      <c r="B9" s="106" t="str">
        <f>'ENGLAND GE2029'!B10</f>
        <v>DBY</v>
      </c>
      <c r="C9" s="106" t="str">
        <f>'ENGLAND GE2029'!C10</f>
        <v>East M</v>
      </c>
      <c r="D9" s="106" t="str">
        <f>'ENGLAND GE2029'!D10</f>
        <v>England</v>
      </c>
      <c r="E9" s="106" t="str">
        <f>'ENGLAND GE2029'!AP10</f>
        <v>Lab</v>
      </c>
      <c r="F9" s="106" t="str">
        <f>'ENGLAND GE2029'!AQ10</f>
        <v>HOLD</v>
      </c>
      <c r="G9" s="106" t="str">
        <f>'ENGLAND GE2029'!AR10</f>
        <v/>
      </c>
      <c r="H9" s="106" t="str">
        <f>IF(E9='ENGLAND GE2029'!AO10,"",E9)</f>
        <v/>
      </c>
      <c r="I9" s="262">
        <f>'ENGLAND GE2029'!E10</f>
        <v>0.25466576505335564</v>
      </c>
      <c r="J9" s="263">
        <f>'ENGLAND GE2029'!P10*100</f>
        <v>-20.326619446377642</v>
      </c>
      <c r="K9" s="262">
        <f>'ENGLAND GE2029'!F10</f>
        <v>0.23506451456354868</v>
      </c>
      <c r="L9" s="263">
        <f>'ENGLAND GE2029'!Q10*100</f>
        <v>-6.2155336674105248</v>
      </c>
      <c r="M9" s="262">
        <f>'ENGLAND GE2029'!G10</f>
        <v>0.25365294117145715</v>
      </c>
      <c r="N9" s="263">
        <f>'ENGLAND GE2029'!R10*100</f>
        <v>11.222709879451125</v>
      </c>
      <c r="O9" s="262">
        <f>'ENGLAND GE2029'!H10</f>
        <v>3.4134310424323265E-2</v>
      </c>
      <c r="P9" s="263">
        <f>'ENGLAND GE2029'!S10*100</f>
        <v>-5.565809303895719E-2</v>
      </c>
      <c r="Q9" s="262">
        <f>'ENGLAND GE2029'!I10</f>
        <v>0.19180044752852218</v>
      </c>
      <c r="R9" s="263">
        <f>'ENGLAND GE2029'!T10*100</f>
        <v>12.306899201496693</v>
      </c>
      <c r="T9" s="264">
        <v>0</v>
      </c>
      <c r="U9" s="262">
        <f>MAX('ENGLAND GE2029'!J10,'ENGLAND GE2029'!K10,'ENGLAND GE2029'!L10,'ENGLAND GE2029'!M10,'ENGLAND GE2029'!N10)</f>
        <v>2.7540785282054087E-2</v>
      </c>
      <c r="V9" s="264">
        <f t="shared" si="2"/>
        <v>2.7540785282054085</v>
      </c>
      <c r="W9" s="264"/>
      <c r="X9" s="264"/>
      <c r="Y9" s="264"/>
      <c r="Z9" s="262">
        <f>'ENGLAND GE2029'!J10</f>
        <v>0</v>
      </c>
      <c r="AA9" s="264">
        <f>'ENGLAND GE2029'!U10*100</f>
        <v>0</v>
      </c>
      <c r="AB9" s="262">
        <f>'ENGLAND GE2029'!K10</f>
        <v>0</v>
      </c>
      <c r="AC9" s="264">
        <f>'ENGLAND GE2029'!V10*100</f>
        <v>0</v>
      </c>
      <c r="AD9" s="262">
        <f>'ENGLAND GE2029'!L10</f>
        <v>2.7540785282054087E-2</v>
      </c>
      <c r="AE9" s="264">
        <f t="shared" si="3"/>
        <v>2.7540785282054085</v>
      </c>
      <c r="AF9" s="262">
        <f>'ENGLAND GE2029'!M10</f>
        <v>3.1412359767391362E-3</v>
      </c>
      <c r="AG9" s="264">
        <f t="shared" si="4"/>
        <v>0.31412359767391362</v>
      </c>
      <c r="AH9" s="262">
        <f>'ENGLAND GE2029'!N10</f>
        <v>0</v>
      </c>
      <c r="AI9" s="264">
        <f>'ENGLAND GE2029'!Y10*100</f>
        <v>0</v>
      </c>
      <c r="AJ9" s="261">
        <f t="shared" si="0"/>
        <v>0.25466576505335564</v>
      </c>
      <c r="AK9" s="260">
        <f t="shared" si="1"/>
        <v>-6.2865317524833458E-2</v>
      </c>
    </row>
    <row r="10" spans="1:37" ht="24" customHeight="1" x14ac:dyDescent="0.35">
      <c r="A10" s="106" t="str">
        <f>'ENGLAND GE2029'!A11</f>
        <v>Mid Derbyshire</v>
      </c>
      <c r="B10" s="106" t="str">
        <f>'ENGLAND GE2029'!B11</f>
        <v>DBY</v>
      </c>
      <c r="C10" s="106" t="str">
        <f>'ENGLAND GE2029'!C11</f>
        <v>East M</v>
      </c>
      <c r="D10" s="106" t="str">
        <f>'ENGLAND GE2029'!D11</f>
        <v>England</v>
      </c>
      <c r="E10" s="106" t="str">
        <f>'ENGLAND GE2029'!AP11</f>
        <v>Ref</v>
      </c>
      <c r="F10" s="106" t="str">
        <f>'ENGLAND GE2029'!AQ11</f>
        <v>gain from</v>
      </c>
      <c r="G10" s="106" t="str">
        <f>'ENGLAND GE2029'!AR11</f>
        <v>LAB</v>
      </c>
      <c r="H10" s="106" t="str">
        <f>IF(E10='ENGLAND GE2029'!AO11,"",E10)</f>
        <v>Ref</v>
      </c>
      <c r="I10" s="262">
        <f>'ENGLAND GE2029'!E11</f>
        <v>0.18844448133622968</v>
      </c>
      <c r="J10" s="263">
        <f>'ENGLAND GE2029'!P11*100</f>
        <v>-17.640418197908488</v>
      </c>
      <c r="K10" s="262">
        <f>'ENGLAND GE2029'!F11</f>
        <v>0.23897798409283985</v>
      </c>
      <c r="L10" s="263">
        <f>'ENGLAND GE2029'!Q11*100</f>
        <v>-8.6369595992556523</v>
      </c>
      <c r="M10" s="262">
        <f>'ENGLAND GE2029'!G11</f>
        <v>0.2927682852857858</v>
      </c>
      <c r="N10" s="263">
        <f>'ENGLAND GE2029'!R11*100</f>
        <v>11.70116018623586</v>
      </c>
      <c r="O10" s="262">
        <f>'ENGLAND GE2029'!H11</f>
        <v>4.5382261248672742E-2</v>
      </c>
      <c r="P10" s="263">
        <f>'ENGLAND GE2029'!S11*100</f>
        <v>-0.42780462624224802</v>
      </c>
      <c r="Q10" s="262">
        <f>'ENGLAND GE2029'!I11</f>
        <v>0.19336137836092412</v>
      </c>
      <c r="R10" s="263">
        <f>'ENGLAND GE2029'!T11*100</f>
        <v>11.875523234573787</v>
      </c>
      <c r="T10" s="264">
        <v>0</v>
      </c>
      <c r="U10" s="262">
        <f>MAX('ENGLAND GE2029'!J11,'ENGLAND GE2029'!K11,'ENGLAND GE2029'!L11,'ENGLAND GE2029'!M11,'ENGLAND GE2029'!N11)</f>
        <v>3.1787798104027251E-2</v>
      </c>
      <c r="V10" s="264">
        <f t="shared" si="2"/>
        <v>3.1787798104027249</v>
      </c>
      <c r="W10" s="264"/>
      <c r="X10" s="264"/>
      <c r="Y10" s="264"/>
      <c r="Z10" s="262">
        <f>'ENGLAND GE2029'!J11</f>
        <v>3.8974211922630821E-3</v>
      </c>
      <c r="AA10" s="264">
        <f>'ENGLAND GE2029'!U11*100</f>
        <v>-0.27281598606784657</v>
      </c>
      <c r="AB10" s="262">
        <f>'ENGLAND GE2029'!K11</f>
        <v>1.7984329854948604E-3</v>
      </c>
      <c r="AC10" s="264">
        <f>'ENGLAND GE2029'!V11*100</f>
        <v>-0.1356605611143972</v>
      </c>
      <c r="AD10" s="262">
        <f>'ENGLAND GE2029'!L11</f>
        <v>3.1787798104027251E-2</v>
      </c>
      <c r="AE10" s="264">
        <f t="shared" si="3"/>
        <v>3.1787798104027249</v>
      </c>
      <c r="AF10" s="262">
        <f>'ENGLAND GE2029'!M11</f>
        <v>3.5819573937627917E-3</v>
      </c>
      <c r="AG10" s="264">
        <f t="shared" si="4"/>
        <v>0.35819573937627919</v>
      </c>
      <c r="AH10" s="262">
        <f>'ENGLAND GE2029'!N11</f>
        <v>0</v>
      </c>
      <c r="AI10" s="264">
        <f>'ENGLAND GE2029'!Y11*100</f>
        <v>0</v>
      </c>
      <c r="AJ10" s="261">
        <f t="shared" si="0"/>
        <v>0.2927682852857858</v>
      </c>
      <c r="AK10" s="260">
        <f t="shared" si="1"/>
        <v>-9.9406906924861677E-2</v>
      </c>
    </row>
    <row r="11" spans="1:37" ht="24" customHeight="1" x14ac:dyDescent="0.35">
      <c r="A11" s="106" t="str">
        <f>'ENGLAND GE2029'!A12</f>
        <v>North East Derbyshire</v>
      </c>
      <c r="B11" s="106" t="str">
        <f>'ENGLAND GE2029'!B12</f>
        <v>DBY</v>
      </c>
      <c r="C11" s="106" t="str">
        <f>'ENGLAND GE2029'!C12</f>
        <v>East M</v>
      </c>
      <c r="D11" s="106" t="str">
        <f>'ENGLAND GE2029'!D12</f>
        <v>England</v>
      </c>
      <c r="E11" s="106" t="str">
        <f>'ENGLAND GE2029'!AP12</f>
        <v>Ref</v>
      </c>
      <c r="F11" s="106" t="str">
        <f>'ENGLAND GE2029'!AQ12</f>
        <v>gain from</v>
      </c>
      <c r="G11" s="106" t="str">
        <f>'ENGLAND GE2029'!AR12</f>
        <v>LAB</v>
      </c>
      <c r="H11" s="106" t="str">
        <f>IF(E11='ENGLAND GE2029'!AO12,"",E11)</f>
        <v>Ref</v>
      </c>
      <c r="I11" s="262">
        <f>'ENGLAND GE2029'!E12</f>
        <v>0.20962523512671813</v>
      </c>
      <c r="J11" s="263">
        <f>'ENGLAND GE2029'!P12*100</f>
        <v>-17.390504874368698</v>
      </c>
      <c r="K11" s="262">
        <f>'ENGLAND GE2029'!F12</f>
        <v>0.26840649523091764</v>
      </c>
      <c r="L11" s="263">
        <f>'ENGLAND GE2029'!Q12*100</f>
        <v>-7.6903756371576595</v>
      </c>
      <c r="M11" s="262">
        <f>'ENGLAND GE2029'!G12</f>
        <v>0.30357546178178124</v>
      </c>
      <c r="N11" s="263">
        <f>'ENGLAND GE2029'!R12*100</f>
        <v>13.13563888301395</v>
      </c>
      <c r="O11" s="262">
        <f>'ENGLAND GE2029'!H12</f>
        <v>4.5520994284585593E-2</v>
      </c>
      <c r="P11" s="263">
        <f>'ENGLAND GE2029'!S12*100</f>
        <v>-0.15509108303143337</v>
      </c>
      <c r="Q11" s="262">
        <f>'ENGLAND GE2029'!I12</f>
        <v>0.13579839331944191</v>
      </c>
      <c r="R11" s="263">
        <f>'ENGLAND GE2029'!T12*100</f>
        <v>8.6284592246751899</v>
      </c>
      <c r="T11" s="264">
        <v>0</v>
      </c>
      <c r="U11" s="262">
        <f>MAX('ENGLAND GE2029'!J12,'ENGLAND GE2029'!K12,'ENGLAND GE2029'!L12,'ENGLAND GE2029'!M12,'ENGLAND GE2029'!N12)</f>
        <v>3.2961205067127602E-2</v>
      </c>
      <c r="V11" s="264">
        <f t="shared" si="2"/>
        <v>3.2961205067127604</v>
      </c>
      <c r="W11" s="264"/>
      <c r="X11" s="264"/>
      <c r="Y11" s="264"/>
      <c r="Z11" s="262">
        <f>'ENGLAND GE2029'!J12</f>
        <v>0</v>
      </c>
      <c r="AA11" s="264">
        <f>'ENGLAND GE2029'!U12*100</f>
        <v>0</v>
      </c>
      <c r="AB11" s="262">
        <f>'ENGLAND GE2029'!K12</f>
        <v>0</v>
      </c>
      <c r="AC11" s="264">
        <f>'ENGLAND GE2029'!V12*100</f>
        <v>0</v>
      </c>
      <c r="AD11" s="262">
        <f>'ENGLAND GE2029'!L12</f>
        <v>3.2961205067127602E-2</v>
      </c>
      <c r="AE11" s="264">
        <f t="shared" si="3"/>
        <v>3.2961205067127604</v>
      </c>
      <c r="AF11" s="262">
        <f>'ENGLAND GE2029'!M12</f>
        <v>2.224055283369282E-3</v>
      </c>
      <c r="AG11" s="264">
        <f t="shared" si="4"/>
        <v>0.2224055283369282</v>
      </c>
      <c r="AH11" s="262">
        <f>'ENGLAND GE2029'!N12</f>
        <v>1.8881599060583938E-3</v>
      </c>
      <c r="AI11" s="264">
        <f>'ENGLAND GE2029'!Y12*100</f>
        <v>-4.6652548181061612E-2</v>
      </c>
      <c r="AJ11" s="261">
        <f t="shared" si="0"/>
        <v>0.30357546178178124</v>
      </c>
      <c r="AK11" s="260">
        <f t="shared" si="1"/>
        <v>-0.16777706846233933</v>
      </c>
    </row>
    <row r="12" spans="1:37" ht="24" customHeight="1" x14ac:dyDescent="0.35">
      <c r="A12" s="106" t="str">
        <f>'ENGLAND GE2029'!A13</f>
        <v>South Derbyshire</v>
      </c>
      <c r="B12" s="106" t="str">
        <f>'ENGLAND GE2029'!B13</f>
        <v>DBY</v>
      </c>
      <c r="C12" s="106" t="str">
        <f>'ENGLAND GE2029'!C13</f>
        <v>East M</v>
      </c>
      <c r="D12" s="106" t="str">
        <f>'ENGLAND GE2029'!D13</f>
        <v>England</v>
      </c>
      <c r="E12" s="106" t="str">
        <f>'ENGLAND GE2029'!AP13</f>
        <v>Ref</v>
      </c>
      <c r="F12" s="106" t="str">
        <f>'ENGLAND GE2029'!AQ13</f>
        <v>gain from</v>
      </c>
      <c r="G12" s="106" t="str">
        <f>'ENGLAND GE2029'!AR13</f>
        <v>LAB</v>
      </c>
      <c r="H12" s="106" t="str">
        <f>IF(E12='ENGLAND GE2029'!AO13,"",E12)</f>
        <v>Ref</v>
      </c>
      <c r="I12" s="262">
        <f>'ENGLAND GE2029'!E13</f>
        <v>0.20994138809445548</v>
      </c>
      <c r="J12" s="263">
        <f>'ENGLAND GE2029'!P13*100</f>
        <v>-17.779720429245231</v>
      </c>
      <c r="K12" s="262">
        <f>'ENGLAND GE2029'!F13</f>
        <v>0.22839301697919703</v>
      </c>
      <c r="L12" s="263">
        <f>'ENGLAND GE2029'!Q13*100</f>
        <v>-6.8215855487296171</v>
      </c>
      <c r="M12" s="262">
        <f>'ENGLAND GE2029'!G13</f>
        <v>0.34281581442390985</v>
      </c>
      <c r="N12" s="263">
        <f>'ENGLAND GE2029'!R13*100</f>
        <v>14.649773496963869</v>
      </c>
      <c r="O12" s="262">
        <f>'ENGLAND GE2029'!H13</f>
        <v>4.4698385662942097E-2</v>
      </c>
      <c r="P12" s="263">
        <f>'ENGLAND GE2029'!S13*100</f>
        <v>-0.19596811101300349</v>
      </c>
      <c r="Q12" s="262">
        <f>'ENGLAND GE2029'!I13</f>
        <v>0.11530319961100739</v>
      </c>
      <c r="R12" s="263">
        <f>'ENGLAND GE2029'!T13*100</f>
        <v>7.2864911135593626</v>
      </c>
      <c r="T12" s="264">
        <v>0</v>
      </c>
      <c r="U12" s="262">
        <f>MAX('ENGLAND GE2029'!J13,'ENGLAND GE2029'!K13,'ENGLAND GE2029'!L13,'ENGLAND GE2029'!M13,'ENGLAND GE2029'!N13)</f>
        <v>3.7221790895613775E-2</v>
      </c>
      <c r="V12" s="264">
        <f t="shared" si="2"/>
        <v>3.7221790895613776</v>
      </c>
      <c r="W12" s="264"/>
      <c r="X12" s="264"/>
      <c r="Y12" s="264"/>
      <c r="Z12" s="262">
        <f>'ENGLAND GE2029'!J13</f>
        <v>1.8570535517571478E-2</v>
      </c>
      <c r="AA12" s="264">
        <f>'ENGLAND GE2029'!U13*100</f>
        <v>-0.76664279911851096</v>
      </c>
      <c r="AB12" s="262">
        <f>'ENGLAND GE2029'!K13</f>
        <v>0</v>
      </c>
      <c r="AC12" s="264">
        <f>'ENGLAND GE2029'!V13*100</f>
        <v>0</v>
      </c>
      <c r="AD12" s="262">
        <f>'ENGLAND GE2029'!L13</f>
        <v>3.7221790895613775E-2</v>
      </c>
      <c r="AE12" s="264">
        <f t="shared" si="3"/>
        <v>3.7221790895613776</v>
      </c>
      <c r="AF12" s="262">
        <f>'ENGLAND GE2029'!M13</f>
        <v>3.0558688153030666E-3</v>
      </c>
      <c r="AG12" s="264">
        <f t="shared" si="4"/>
        <v>0.30558688153030666</v>
      </c>
      <c r="AH12" s="262">
        <f>'ENGLAND GE2029'!N13</f>
        <v>0</v>
      </c>
      <c r="AI12" s="264">
        <f>'ENGLAND GE2029'!Y13*100</f>
        <v>-0.40011369350853798</v>
      </c>
      <c r="AJ12" s="261">
        <f t="shared" si="0"/>
        <v>0.34281581442390985</v>
      </c>
      <c r="AK12" s="260">
        <f t="shared" si="1"/>
        <v>-0.22751261481290247</v>
      </c>
    </row>
    <row r="13" spans="1:37" ht="24" customHeight="1" x14ac:dyDescent="0.35">
      <c r="A13" s="106" t="str">
        <f>'ENGLAND GE2029'!A14</f>
        <v>Harborough, Oadby and Wigston</v>
      </c>
      <c r="B13" s="106" t="str">
        <f>'ENGLAND GE2029'!B14</f>
        <v>LEI</v>
      </c>
      <c r="C13" s="106" t="str">
        <f>'ENGLAND GE2029'!C14</f>
        <v>East M</v>
      </c>
      <c r="D13" s="106" t="str">
        <f>'ENGLAND GE2029'!D14</f>
        <v>England</v>
      </c>
      <c r="E13" s="106" t="str">
        <f>'ENGLAND GE2029'!AP14</f>
        <v>Con</v>
      </c>
      <c r="F13" s="106" t="str">
        <f>'ENGLAND GE2029'!AQ14</f>
        <v>HOLD</v>
      </c>
      <c r="G13" s="106" t="str">
        <f>'ENGLAND GE2029'!AR14</f>
        <v/>
      </c>
      <c r="H13" s="106" t="str">
        <f>IF(E13='ENGLAND GE2029'!AO14,"",E13)</f>
        <v/>
      </c>
      <c r="I13" s="262">
        <f>'ENGLAND GE2029'!E14</f>
        <v>0.16949809977299496</v>
      </c>
      <c r="J13" s="263">
        <f>'ENGLAND GE2029'!P14*100</f>
        <v>-15.273426636045478</v>
      </c>
      <c r="K13" s="262">
        <f>'ENGLAND GE2029'!F14</f>
        <v>0.27635361444401052</v>
      </c>
      <c r="L13" s="263">
        <f>'ENGLAND GE2029'!Q14*100</f>
        <v>-9.3074401274641509</v>
      </c>
      <c r="M13" s="262">
        <f>'ENGLAND GE2029'!G14</f>
        <v>0.21319067940917971</v>
      </c>
      <c r="N13" s="263">
        <f>'ENGLAND GE2029'!R14*100</f>
        <v>8.7520850488447763</v>
      </c>
      <c r="O13" s="262">
        <f>'ENGLAND GE2029'!H14</f>
        <v>8.740506297788983E-2</v>
      </c>
      <c r="P13" s="263">
        <f>'ENGLAND GE2029'!S14*100</f>
        <v>-0.65099134044385998</v>
      </c>
      <c r="Q13" s="262">
        <f>'ENGLAND GE2029'!I14</f>
        <v>0.22363326745141818</v>
      </c>
      <c r="R13" s="263">
        <f>'ENGLAND GE2029'!T14*100</f>
        <v>13.890735152239026</v>
      </c>
      <c r="T13" s="264">
        <v>0</v>
      </c>
      <c r="U13" s="262">
        <f>MAX('ENGLAND GE2029'!J14,'ENGLAND GE2029'!K14,'ENGLAND GE2029'!L14,'ENGLAND GE2029'!M14,'ENGLAND GE2029'!N14)</f>
        <v>2.3147528661119049E-2</v>
      </c>
      <c r="V13" s="264">
        <f t="shared" si="2"/>
        <v>2.3147528661119048</v>
      </c>
      <c r="W13" s="264"/>
      <c r="X13" s="264"/>
      <c r="Y13" s="264"/>
      <c r="Z13" s="262">
        <f>'ENGLAND GE2029'!J14</f>
        <v>0</v>
      </c>
      <c r="AA13" s="264">
        <f>'ENGLAND GE2029'!U14*100</f>
        <v>0</v>
      </c>
      <c r="AB13" s="262">
        <f>'ENGLAND GE2029'!K14</f>
        <v>0</v>
      </c>
      <c r="AC13" s="264">
        <f>'ENGLAND GE2029'!V14*100</f>
        <v>0</v>
      </c>
      <c r="AD13" s="262">
        <f>'ENGLAND GE2029'!L14</f>
        <v>2.3147528661119049E-2</v>
      </c>
      <c r="AE13" s="264">
        <f t="shared" si="3"/>
        <v>2.3147528661119048</v>
      </c>
      <c r="AF13" s="262">
        <f>'ENGLAND GE2029'!M14</f>
        <v>3.6625819927226986E-3</v>
      </c>
      <c r="AG13" s="264">
        <f t="shared" si="4"/>
        <v>0.36625819927226988</v>
      </c>
      <c r="AH13" s="262">
        <f>'ENGLAND GE2029'!N14</f>
        <v>3.1091652906650468E-3</v>
      </c>
      <c r="AI13" s="264">
        <f>'ENGLAND GE2029'!Y14*100</f>
        <v>-9.1973162514490073E-2</v>
      </c>
      <c r="AJ13" s="261">
        <f t="shared" si="0"/>
        <v>0.27635361444401052</v>
      </c>
      <c r="AK13" s="260">
        <f t="shared" si="1"/>
        <v>-5.2720346992592343E-2</v>
      </c>
    </row>
    <row r="14" spans="1:37" ht="24" customHeight="1" x14ac:dyDescent="0.35">
      <c r="A14" s="106" t="str">
        <f>'ENGLAND GE2029'!A15</f>
        <v>Hinckley and Bosworth</v>
      </c>
      <c r="B14" s="106" t="str">
        <f>'ENGLAND GE2029'!B15</f>
        <v>LEI</v>
      </c>
      <c r="C14" s="106" t="str">
        <f>'ENGLAND GE2029'!C15</f>
        <v>East M</v>
      </c>
      <c r="D14" s="106" t="str">
        <f>'ENGLAND GE2029'!D15</f>
        <v>England</v>
      </c>
      <c r="E14" s="106" t="str">
        <f>'ENGLAND GE2029'!AP15</f>
        <v>Ref</v>
      </c>
      <c r="F14" s="106" t="str">
        <f>'ENGLAND GE2029'!AQ15</f>
        <v>gain from</v>
      </c>
      <c r="G14" s="106" t="str">
        <f>'ENGLAND GE2029'!AR15</f>
        <v>CON</v>
      </c>
      <c r="H14" s="106" t="str">
        <f>IF(E14='ENGLAND GE2029'!AO15,"",E14)</f>
        <v>Ref</v>
      </c>
      <c r="I14" s="262">
        <f>'ENGLAND GE2029'!E15</f>
        <v>9.2539788958401051E-2</v>
      </c>
      <c r="J14" s="263">
        <f>'ENGLAND GE2029'!P15*100</f>
        <v>-8.7401213991451474</v>
      </c>
      <c r="K14" s="262">
        <f>'ENGLAND GE2029'!F15</f>
        <v>0.26060626618054417</v>
      </c>
      <c r="L14" s="263">
        <f>'ENGLAND GE2029'!Q15*100</f>
        <v>-9.5719179958496383</v>
      </c>
      <c r="M14" s="262">
        <f>'ENGLAND GE2029'!G15</f>
        <v>0.30594398149668606</v>
      </c>
      <c r="N14" s="263">
        <f>'ENGLAND GE2029'!R15*100</f>
        <v>12.148405555681283</v>
      </c>
      <c r="O14" s="262">
        <f>'ENGLAND GE2029'!H15</f>
        <v>0.22127952035132625</v>
      </c>
      <c r="P14" s="263">
        <f>'ENGLAND GE2029'!S15*100</f>
        <v>-2.1905483519047615</v>
      </c>
      <c r="Q14" s="262">
        <f>'ENGLAND GE2029'!I15</f>
        <v>8.1739108284088258E-2</v>
      </c>
      <c r="R14" s="263">
        <f>'ENGLAND GE2029'!T15*100</f>
        <v>5.0064805474406047</v>
      </c>
      <c r="T14" s="264">
        <v>0</v>
      </c>
      <c r="U14" s="262">
        <f>MAX('ENGLAND GE2029'!J15,'ENGLAND GE2029'!K15,'ENGLAND GE2029'!L15,'ENGLAND GE2029'!M15,'ENGLAND GE2029'!N15)</f>
        <v>3.3218370990783952E-2</v>
      </c>
      <c r="V14" s="264">
        <f t="shared" si="2"/>
        <v>3.3218370990783952</v>
      </c>
      <c r="W14" s="264"/>
      <c r="X14" s="264"/>
      <c r="Y14" s="264"/>
      <c r="Z14" s="262">
        <f>'ENGLAND GE2029'!J15</f>
        <v>3.1477030870046998E-3</v>
      </c>
      <c r="AA14" s="264">
        <f>'ENGLAND GE2029'!U15*100</f>
        <v>-0.12666152041729398</v>
      </c>
      <c r="AB14" s="262">
        <f>'ENGLAND GE2029'!K15</f>
        <v>0</v>
      </c>
      <c r="AC14" s="264">
        <f>'ENGLAND GE2029'!V15*100</f>
        <v>0</v>
      </c>
      <c r="AD14" s="262">
        <f>'ENGLAND GE2029'!L15</f>
        <v>3.3218370990783952E-2</v>
      </c>
      <c r="AE14" s="264">
        <f t="shared" si="3"/>
        <v>3.3218370990783952</v>
      </c>
      <c r="AF14" s="262">
        <f>'ENGLAND GE2029'!M15</f>
        <v>1.525260651165834E-3</v>
      </c>
      <c r="AG14" s="264">
        <f t="shared" si="4"/>
        <v>0.1525260651165834</v>
      </c>
      <c r="AH14" s="262">
        <f>'ENGLAND GE2029'!N15</f>
        <v>0</v>
      </c>
      <c r="AI14" s="264">
        <f>'ENGLAND GE2029'!Y15*100</f>
        <v>0</v>
      </c>
      <c r="AJ14" s="261">
        <f t="shared" si="0"/>
        <v>0.30594398149668606</v>
      </c>
      <c r="AK14" s="260">
        <f t="shared" si="1"/>
        <v>-0.2242048732125978</v>
      </c>
    </row>
    <row r="15" spans="1:37" ht="24" customHeight="1" x14ac:dyDescent="0.35">
      <c r="A15" s="106" t="str">
        <f>'ENGLAND GE2029'!A16</f>
        <v>Leicester East</v>
      </c>
      <c r="B15" s="106" t="str">
        <f>'ENGLAND GE2029'!B16</f>
        <v>LEI</v>
      </c>
      <c r="C15" s="106" t="str">
        <f>'ENGLAND GE2029'!C16</f>
        <v>East M</v>
      </c>
      <c r="D15" s="106" t="str">
        <f>'ENGLAND GE2029'!D16</f>
        <v>England</v>
      </c>
      <c r="E15" s="106" t="str">
        <f>'ENGLAND GE2029'!AP16</f>
        <v>Con</v>
      </c>
      <c r="F15" s="106" t="str">
        <f>'ENGLAND GE2029'!AQ16</f>
        <v>HOLD</v>
      </c>
      <c r="G15" s="106" t="str">
        <f>'ENGLAND GE2029'!AR16</f>
        <v/>
      </c>
      <c r="H15" s="106" t="str">
        <f>IF(E15='ENGLAND GE2029'!AO16,"",E15)</f>
        <v/>
      </c>
      <c r="I15" s="262">
        <f>'ENGLAND GE2029'!E16</f>
        <v>0.13817187524512542</v>
      </c>
      <c r="J15" s="263">
        <f>'ENGLAND GE2029'!P16*100</f>
        <v>-7.8037398206088344</v>
      </c>
      <c r="K15" s="262">
        <f>'ENGLAND GE2029'!F16</f>
        <v>0.28260768420480026</v>
      </c>
      <c r="L15" s="263">
        <f>'ENGLAND GE2029'!Q16*100</f>
        <v>-2.8348346107311739</v>
      </c>
      <c r="M15" s="262">
        <f>'ENGLAND GE2029'!G16</f>
        <v>0.11519845809520678</v>
      </c>
      <c r="N15" s="263">
        <f>'ENGLAND GE2029'!R16*100</f>
        <v>5.9305149879254389</v>
      </c>
      <c r="O15" s="262">
        <f>'ENGLAND GE2029'!H16</f>
        <v>0.15319318187905298</v>
      </c>
      <c r="P15" s="263">
        <f>'ENGLAND GE2029'!S16*100</f>
        <v>1.7709172802544859</v>
      </c>
      <c r="Q15" s="262">
        <f>'ENGLAND GE2029'!I16</f>
        <v>0.14711092030787928</v>
      </c>
      <c r="R15" s="263">
        <f>'ENGLAND GE2029'!T16*100</f>
        <v>10.123602199045839</v>
      </c>
      <c r="T15" s="264">
        <v>0</v>
      </c>
      <c r="U15" s="262">
        <f>MAX('ENGLAND GE2029'!J16,'ENGLAND GE2029'!K16,'ENGLAND GE2029'!L16,'ENGLAND GE2029'!M16,'ENGLAND GE2029'!N16)</f>
        <v>7.6586139137563541E-2</v>
      </c>
      <c r="V15" s="264">
        <f t="shared" si="2"/>
        <v>-4.0573598842485268</v>
      </c>
      <c r="W15" s="264"/>
      <c r="X15" s="264"/>
      <c r="Y15" s="264"/>
      <c r="Z15" s="262">
        <f>'ENGLAND GE2029'!J16</f>
        <v>6.5995045906437982E-2</v>
      </c>
      <c r="AA15" s="264">
        <f>'ENGLAND GE2029'!U16*100</f>
        <v>-5.2427696740306038</v>
      </c>
      <c r="AB15" s="262">
        <f>'ENGLAND GE2029'!K16</f>
        <v>0</v>
      </c>
      <c r="AC15" s="264">
        <f>'ENGLAND GE2029'!V16*100</f>
        <v>0</v>
      </c>
      <c r="AD15" s="262">
        <f>'ENGLAND GE2029'!L16</f>
        <v>1.2507862059755235E-2</v>
      </c>
      <c r="AE15" s="264">
        <f t="shared" si="3"/>
        <v>1.2507862059755235</v>
      </c>
      <c r="AF15" s="262">
        <f>'ENGLAND GE2029'!M16</f>
        <v>8.6288331641784823E-3</v>
      </c>
      <c r="AG15" s="264">
        <f t="shared" si="4"/>
        <v>0.86288331641784821</v>
      </c>
      <c r="AH15" s="262">
        <f>'ENGLAND GE2029'!N16</f>
        <v>7.6586139137563541E-2</v>
      </c>
      <c r="AI15" s="264">
        <f>'ENGLAND GE2029'!Y16*100</f>
        <v>-4.0573598842485268</v>
      </c>
      <c r="AJ15" s="261">
        <f t="shared" si="0"/>
        <v>0.28260768420480026</v>
      </c>
      <c r="AK15" s="260">
        <f t="shared" si="1"/>
        <v>-0.13549676389692097</v>
      </c>
    </row>
    <row r="16" spans="1:37" ht="24" customHeight="1" x14ac:dyDescent="0.35">
      <c r="A16" s="106" t="str">
        <f>'ENGLAND GE2029'!A17</f>
        <v>Leicester South</v>
      </c>
      <c r="B16" s="106" t="str">
        <f>'ENGLAND GE2029'!B17</f>
        <v>LEI</v>
      </c>
      <c r="C16" s="106" t="str">
        <f>'ENGLAND GE2029'!C17</f>
        <v>East M</v>
      </c>
      <c r="D16" s="106" t="str">
        <f>'ENGLAND GE2029'!D17</f>
        <v>England</v>
      </c>
      <c r="E16" s="106" t="str">
        <f>'ENGLAND GE2029'!AP17</f>
        <v>YP</v>
      </c>
      <c r="F16" s="106" t="str">
        <f>'ENGLAND GE2029'!AQ17</f>
        <v>gain from</v>
      </c>
      <c r="G16" s="106" t="str">
        <f>'ENGLAND GE2029'!AR17</f>
        <v>IND</v>
      </c>
      <c r="H16" s="106" t="str">
        <f>IF(E16='ENGLAND GE2029'!AO17,"",E16)</f>
        <v>YP</v>
      </c>
      <c r="I16" s="262">
        <f>'ENGLAND GE2029'!E17</f>
        <v>0.18925111058028579</v>
      </c>
      <c r="J16" s="263">
        <f>'ENGLAND GE2029'!P17*100</f>
        <v>-13.95657699607327</v>
      </c>
      <c r="K16" s="262">
        <f>'ENGLAND GE2029'!F17</f>
        <v>9.4277203014782429E-2</v>
      </c>
      <c r="L16" s="263">
        <f>'ENGLAND GE2029'!Q17*100</f>
        <v>-2.0904291477056884</v>
      </c>
      <c r="M16" s="262">
        <f>'ENGLAND GE2029'!G17</f>
        <v>0.10956162687794972</v>
      </c>
      <c r="N16" s="263">
        <f>'ENGLAND GE2029'!R17*100</f>
        <v>5.0537085094787253</v>
      </c>
      <c r="O16" s="262">
        <f>'ENGLAND GE2029'!H17</f>
        <v>3.4676953031196237E-2</v>
      </c>
      <c r="P16" s="263">
        <f>'ENGLAND GE2029'!S17*100</f>
        <v>6.2433277167942697E-2</v>
      </c>
      <c r="Q16" s="262">
        <f>'ENGLAND GE2029'!I17</f>
        <v>0.26405198210109254</v>
      </c>
      <c r="R16" s="263">
        <f>'ENGLAND GE2029'!T17*100</f>
        <v>17.262368377624249</v>
      </c>
      <c r="T16" s="264">
        <v>0</v>
      </c>
      <c r="U16" s="262">
        <f>MAX('ENGLAND GE2029'!J17,'ENGLAND GE2029'!K17,'ENGLAND GE2029'!L17,'ENGLAND GE2029'!M17,'ENGLAND GE2029'!N17)</f>
        <v>0.29628529055550068</v>
      </c>
      <c r="V16" s="264">
        <f t="shared" si="2"/>
        <v>29.628529055550068</v>
      </c>
      <c r="W16" s="264"/>
      <c r="X16" s="264"/>
      <c r="Y16" s="264"/>
      <c r="Z16" s="262">
        <f>'ENGLAND GE2029'!J17</f>
        <v>0</v>
      </c>
      <c r="AA16" s="264">
        <f>'ENGLAND GE2029'!U17*100</f>
        <v>-35.221162807369701</v>
      </c>
      <c r="AB16" s="262">
        <f>'ENGLAND GE2029'!K17</f>
        <v>0</v>
      </c>
      <c r="AC16" s="264">
        <f>'ENGLAND GE2029'!V17*100</f>
        <v>0</v>
      </c>
      <c r="AD16" s="262">
        <f>'ENGLAND GE2029'!L17</f>
        <v>1.1895833839192559E-2</v>
      </c>
      <c r="AE16" s="264">
        <f t="shared" si="3"/>
        <v>1.189583383919256</v>
      </c>
      <c r="AF16" s="262">
        <f>'ENGLAND GE2029'!M17</f>
        <v>0.29628529055550068</v>
      </c>
      <c r="AG16" s="264">
        <f t="shared" si="4"/>
        <v>29.628529055550068</v>
      </c>
      <c r="AH16" s="262">
        <f>'ENGLAND GE2029'!N17</f>
        <v>0</v>
      </c>
      <c r="AI16" s="264">
        <f>'ENGLAND GE2029'!Y17*100</f>
        <v>-1.9284536525915836</v>
      </c>
      <c r="AJ16" s="261">
        <f t="shared" si="0"/>
        <v>0.26405198210109254</v>
      </c>
      <c r="AK16" s="260">
        <f t="shared" si="1"/>
        <v>0</v>
      </c>
    </row>
    <row r="17" spans="1:37" ht="24" customHeight="1" x14ac:dyDescent="0.35">
      <c r="A17" s="106" t="str">
        <f>'ENGLAND GE2029'!A18</f>
        <v>Leicester West</v>
      </c>
      <c r="B17" s="106" t="str">
        <f>'ENGLAND GE2029'!B18</f>
        <v>LEI</v>
      </c>
      <c r="C17" s="106" t="str">
        <f>'ENGLAND GE2029'!C18</f>
        <v>East M</v>
      </c>
      <c r="D17" s="106" t="str">
        <f>'ENGLAND GE2029'!D18</f>
        <v>England</v>
      </c>
      <c r="E17" s="106" t="str">
        <f>'ENGLAND GE2029'!AP18</f>
        <v>Grn</v>
      </c>
      <c r="F17" s="106" t="str">
        <f>'ENGLAND GE2029'!AQ18</f>
        <v>gain from</v>
      </c>
      <c r="G17" s="106" t="str">
        <f>'ENGLAND GE2029'!AR18</f>
        <v>LAB</v>
      </c>
      <c r="H17" s="106" t="str">
        <f>IF(E17='ENGLAND GE2029'!AO18,"",E17)</f>
        <v>Grn</v>
      </c>
      <c r="I17" s="262">
        <f>'ENGLAND GE2029'!E18</f>
        <v>0.22035101277136582</v>
      </c>
      <c r="J17" s="263">
        <f>'ENGLAND GE2029'!P18*100</f>
        <v>-22.595799646670521</v>
      </c>
      <c r="K17" s="262">
        <f>'ENGLAND GE2029'!F18</f>
        <v>0.13926807186936724</v>
      </c>
      <c r="L17" s="263">
        <f>'ENGLAND GE2029'!Q18*100</f>
        <v>-5.9082070798090474</v>
      </c>
      <c r="M17" s="262">
        <f>'ENGLAND GE2029'!G18</f>
        <v>0.25487722378517791</v>
      </c>
      <c r="N17" s="263">
        <f>'ENGLAND GE2029'!R18*100</f>
        <v>9.480716135050832</v>
      </c>
      <c r="O17" s="262">
        <f>'ENGLAND GE2029'!H18</f>
        <v>5.3774481891776811E-2</v>
      </c>
      <c r="P17" s="263">
        <f>'ENGLAND GE2029'!S18*100</f>
        <v>-0.77844072796218955</v>
      </c>
      <c r="Q17" s="262">
        <f>'ENGLAND GE2029'!I18</f>
        <v>0.28619003998806619</v>
      </c>
      <c r="R17" s="263">
        <f>'ENGLAND GE2029'!T18*100</f>
        <v>17.067177572838315</v>
      </c>
      <c r="T17" s="264">
        <v>0</v>
      </c>
      <c r="U17" s="262">
        <f>MAX('ENGLAND GE2029'!J18,'ENGLAND GE2029'!K18,'ENGLAND GE2029'!L18,'ENGLAND GE2029'!M18,'ENGLAND GE2029'!N18)</f>
        <v>2.7673713780471319E-2</v>
      </c>
      <c r="V17" s="264">
        <f t="shared" si="2"/>
        <v>2.7673713780471321</v>
      </c>
      <c r="W17" s="264"/>
      <c r="X17" s="264"/>
      <c r="Y17" s="264"/>
      <c r="Z17" s="262">
        <f>'ENGLAND GE2029'!J18</f>
        <v>0</v>
      </c>
      <c r="AA17" s="264">
        <f>'ENGLAND GE2029'!U18*100</f>
        <v>0</v>
      </c>
      <c r="AB17" s="262">
        <f>'ENGLAND GE2029'!K18</f>
        <v>0</v>
      </c>
      <c r="AC17" s="264">
        <f>'ENGLAND GE2029'!V18*100</f>
        <v>0</v>
      </c>
      <c r="AD17" s="262">
        <f>'ENGLAND GE2029'!L18</f>
        <v>2.7673713780471319E-2</v>
      </c>
      <c r="AE17" s="264">
        <f t="shared" si="3"/>
        <v>2.7673713780471321</v>
      </c>
      <c r="AF17" s="262">
        <f>'ENGLAND GE2029'!M18</f>
        <v>4.6871134107298621E-3</v>
      </c>
      <c r="AG17" s="264">
        <f t="shared" si="4"/>
        <v>0.46871134107298623</v>
      </c>
      <c r="AH17" s="262">
        <f>'ENGLAND GE2029'!N18</f>
        <v>1.3178342503044662E-2</v>
      </c>
      <c r="AI17" s="264">
        <f>'ENGLAND GE2029'!Y18*100</f>
        <v>-0.50152897256752849</v>
      </c>
      <c r="AJ17" s="261">
        <f t="shared" si="0"/>
        <v>0.28619003998806619</v>
      </c>
      <c r="AK17" s="260">
        <f t="shared" si="1"/>
        <v>0</v>
      </c>
    </row>
    <row r="18" spans="1:37" ht="24" customHeight="1" x14ac:dyDescent="0.35">
      <c r="A18" s="106" t="str">
        <f>'ENGLAND GE2029'!A19</f>
        <v>Loughborough</v>
      </c>
      <c r="B18" s="106" t="str">
        <f>'ENGLAND GE2029'!B19</f>
        <v>LEI</v>
      </c>
      <c r="C18" s="106" t="str">
        <f>'ENGLAND GE2029'!C19</f>
        <v>East M</v>
      </c>
      <c r="D18" s="106" t="str">
        <f>'ENGLAND GE2029'!D19</f>
        <v>England</v>
      </c>
      <c r="E18" s="106" t="str">
        <f>'ENGLAND GE2029'!AP19</f>
        <v>Ref</v>
      </c>
      <c r="F18" s="106" t="str">
        <f>'ENGLAND GE2029'!AQ19</f>
        <v>gain from</v>
      </c>
      <c r="G18" s="106" t="str">
        <f>'ENGLAND GE2029'!AR19</f>
        <v>LAB</v>
      </c>
      <c r="H18" s="106" t="str">
        <f>IF(E18='ENGLAND GE2029'!AO19,"",E18)</f>
        <v>Ref</v>
      </c>
      <c r="I18" s="262">
        <f>'ENGLAND GE2029'!E19</f>
        <v>0.21537324586357584</v>
      </c>
      <c r="J18" s="263">
        <f>'ENGLAND GE2029'!P19*100</f>
        <v>-19.280016098466948</v>
      </c>
      <c r="K18" s="262">
        <f>'ENGLAND GE2029'!F19</f>
        <v>0.21821471023524922</v>
      </c>
      <c r="L18" s="263">
        <f>'ENGLAND GE2029'!Q19*100</f>
        <v>-7.2587249110688949</v>
      </c>
      <c r="M18" s="262">
        <f>'ENGLAND GE2029'!G19</f>
        <v>0.29009687574787346</v>
      </c>
      <c r="N18" s="263">
        <f>'ENGLAND GE2029'!R19*100</f>
        <v>11.962431369008694</v>
      </c>
      <c r="O18" s="262">
        <f>'ENGLAND GE2029'!H19</f>
        <v>5.6577463432998319E-2</v>
      </c>
      <c r="P18" s="263">
        <f>'ENGLAND GE2029'!S19*100</f>
        <v>-0.40250117793824769</v>
      </c>
      <c r="Q18" s="262">
        <f>'ENGLAND GE2029'!I19</f>
        <v>0.18520671304061784</v>
      </c>
      <c r="R18" s="263">
        <f>'ENGLAND GE2029'!T19*100</f>
        <v>11.525711650496863</v>
      </c>
      <c r="T18" s="264">
        <v>0</v>
      </c>
      <c r="U18" s="262">
        <f>MAX('ENGLAND GE2029'!J19,'ENGLAND GE2029'!K19,'ENGLAND GE2029'!L19,'ENGLAND GE2029'!M19,'ENGLAND GE2029'!N19)</f>
        <v>3.1497745419661397E-2</v>
      </c>
      <c r="V18" s="264">
        <f t="shared" si="2"/>
        <v>3.1497745419661398</v>
      </c>
      <c r="W18" s="264"/>
      <c r="X18" s="264"/>
      <c r="Y18" s="264"/>
      <c r="Z18" s="262">
        <f>'ENGLAND GE2029'!J19</f>
        <v>0</v>
      </c>
      <c r="AA18" s="264">
        <f>'ENGLAND GE2029'!U19*100</f>
        <v>0</v>
      </c>
      <c r="AB18" s="262">
        <f>'ENGLAND GE2029'!K19</f>
        <v>0</v>
      </c>
      <c r="AC18" s="264">
        <f>'ENGLAND GE2029'!V19*100</f>
        <v>0</v>
      </c>
      <c r="AD18" s="262">
        <f>'ENGLAND GE2029'!L19</f>
        <v>3.1497745419661397E-2</v>
      </c>
      <c r="AE18" s="264">
        <f t="shared" si="3"/>
        <v>3.1497745419661398</v>
      </c>
      <c r="AF18" s="262">
        <f>'ENGLAND GE2029'!M19</f>
        <v>3.0332462600238469E-3</v>
      </c>
      <c r="AG18" s="264">
        <f t="shared" si="4"/>
        <v>0.30332462600238469</v>
      </c>
      <c r="AH18" s="262">
        <f>'ENGLAND GE2029'!N19</f>
        <v>0</v>
      </c>
      <c r="AI18" s="264">
        <f>'ENGLAND GE2029'!Y19*100</f>
        <v>0</v>
      </c>
      <c r="AJ18" s="261">
        <f t="shared" si="0"/>
        <v>0.29009687574787346</v>
      </c>
      <c r="AK18" s="260">
        <f t="shared" si="1"/>
        <v>-0.10489016270725562</v>
      </c>
    </row>
    <row r="19" spans="1:37" ht="24" customHeight="1" x14ac:dyDescent="0.35">
      <c r="A19" s="106" t="str">
        <f>'ENGLAND GE2029'!A20</f>
        <v>Melton and Syston</v>
      </c>
      <c r="B19" s="106" t="str">
        <f>'ENGLAND GE2029'!B20</f>
        <v>LEI</v>
      </c>
      <c r="C19" s="106" t="str">
        <f>'ENGLAND GE2029'!C20</f>
        <v>East M</v>
      </c>
      <c r="D19" s="106" t="str">
        <f>'ENGLAND GE2029'!D20</f>
        <v>England</v>
      </c>
      <c r="E19" s="106" t="str">
        <f>'ENGLAND GE2029'!AP20</f>
        <v>Ref</v>
      </c>
      <c r="F19" s="106" t="str">
        <f>'ENGLAND GE2029'!AQ20</f>
        <v>gain from</v>
      </c>
      <c r="G19" s="106" t="str">
        <f>'ENGLAND GE2029'!AR20</f>
        <v>CON</v>
      </c>
      <c r="H19" s="106" t="str">
        <f>IF(E19='ENGLAND GE2029'!AO20,"",E19)</f>
        <v>Ref</v>
      </c>
      <c r="I19" s="262">
        <f>'ENGLAND GE2029'!E20</f>
        <v>0.12977461679678803</v>
      </c>
      <c r="J19" s="263">
        <f>'ENGLAND GE2029'!P20*100</f>
        <v>-13.400131500854402</v>
      </c>
      <c r="K19" s="262">
        <f>'ENGLAND GE2029'!F20</f>
        <v>0.26665603066885912</v>
      </c>
      <c r="L19" s="263">
        <f>'ENGLAND GE2029'!Q20*100</f>
        <v>-11.445996115473939</v>
      </c>
      <c r="M19" s="262">
        <f>'ENGLAND GE2029'!G20</f>
        <v>0.30863900878900152</v>
      </c>
      <c r="N19" s="263">
        <f>'ENGLAND GE2029'!R20*100</f>
        <v>11.412328661268701</v>
      </c>
      <c r="O19" s="262">
        <f>'ENGLAND GE2029'!H20</f>
        <v>4.8212978514445441E-2</v>
      </c>
      <c r="P19" s="263">
        <f>'ENGLAND GE2029'!S20*100</f>
        <v>-0.71734434400624536</v>
      </c>
      <c r="Q19" s="262">
        <f>'ENGLAND GE2029'!I20</f>
        <v>0.19782943461281982</v>
      </c>
      <c r="R19" s="263">
        <f>'ENGLAND GE2029'!T20*100</f>
        <v>11.769635063073832</v>
      </c>
      <c r="T19" s="264">
        <v>0</v>
      </c>
      <c r="U19" s="262">
        <f>MAX('ENGLAND GE2029'!J20,'ENGLAND GE2029'!K20,'ENGLAND GE2029'!L20,'ENGLAND GE2029'!M20,'ENGLAND GE2029'!N20)</f>
        <v>3.3510988011679302E-2</v>
      </c>
      <c r="V19" s="264">
        <f t="shared" si="2"/>
        <v>3.3510988011679301</v>
      </c>
      <c r="W19" s="264"/>
      <c r="X19" s="264"/>
      <c r="Y19" s="264"/>
      <c r="Z19" s="262">
        <f>'ENGLAND GE2029'!J20</f>
        <v>4.1305859109180094E-3</v>
      </c>
      <c r="AA19" s="264">
        <f>'ENGLAND GE2029'!U20*100</f>
        <v>-0.71119661701501424</v>
      </c>
      <c r="AB19" s="262">
        <f>'ENGLAND GE2029'!K20</f>
        <v>0</v>
      </c>
      <c r="AC19" s="264">
        <f>'ENGLAND GE2029'!V20*100</f>
        <v>0</v>
      </c>
      <c r="AD19" s="262">
        <f>'ENGLAND GE2029'!L20</f>
        <v>3.3510988011679302E-2</v>
      </c>
      <c r="AE19" s="264">
        <f t="shared" si="3"/>
        <v>3.3510988011679301</v>
      </c>
      <c r="AF19" s="262">
        <f>'ENGLAND GE2029'!M20</f>
        <v>3.6945403349520536E-3</v>
      </c>
      <c r="AG19" s="264">
        <f t="shared" si="4"/>
        <v>0.36945403349520534</v>
      </c>
      <c r="AH19" s="262">
        <f>'ENGLAND GE2029'!N20</f>
        <v>7.5518163605366737E-3</v>
      </c>
      <c r="AI19" s="264">
        <f>'ENGLAND GE2029'!Y20*100</f>
        <v>-0.62784798165607036</v>
      </c>
      <c r="AJ19" s="261">
        <f t="shared" si="0"/>
        <v>0.30863900878900152</v>
      </c>
      <c r="AK19" s="260">
        <f t="shared" si="1"/>
        <v>-0.1108095741761817</v>
      </c>
    </row>
    <row r="20" spans="1:37" ht="24" customHeight="1" x14ac:dyDescent="0.35">
      <c r="A20" s="106" t="str">
        <f>'ENGLAND GE2029'!A21</f>
        <v>Mid Leicestershire</v>
      </c>
      <c r="B20" s="106" t="str">
        <f>'ENGLAND GE2029'!B21</f>
        <v>LEI</v>
      </c>
      <c r="C20" s="106" t="str">
        <f>'ENGLAND GE2029'!C21</f>
        <v>East M</v>
      </c>
      <c r="D20" s="106" t="str">
        <f>'ENGLAND GE2029'!D21</f>
        <v>England</v>
      </c>
      <c r="E20" s="106" t="str">
        <f>'ENGLAND GE2029'!AP21</f>
        <v>Ref</v>
      </c>
      <c r="F20" s="106" t="str">
        <f>'ENGLAND GE2029'!AQ21</f>
        <v>gain from</v>
      </c>
      <c r="G20" s="106" t="str">
        <f>'ENGLAND GE2029'!AR21</f>
        <v>CON</v>
      </c>
      <c r="H20" s="106" t="str">
        <f>IF(E20='ENGLAND GE2029'!AO21,"",E20)</f>
        <v>Ref</v>
      </c>
      <c r="I20" s="262">
        <f>'ENGLAND GE2029'!E21</f>
        <v>0.16456641026109067</v>
      </c>
      <c r="J20" s="263">
        <f>'ENGLAND GE2029'!P21*100</f>
        <v>-15.872183115410184</v>
      </c>
      <c r="K20" s="262">
        <f>'ENGLAND GE2029'!F21</f>
        <v>0.26719525183131176</v>
      </c>
      <c r="L20" s="263">
        <f>'ENGLAND GE2029'!Q21*100</f>
        <v>-10.189944119678396</v>
      </c>
      <c r="M20" s="262">
        <f>'ENGLAND GE2029'!G21</f>
        <v>0.30486692080887762</v>
      </c>
      <c r="N20" s="263">
        <f>'ENGLAND GE2029'!R21*100</f>
        <v>11.916452746860706</v>
      </c>
      <c r="O20" s="262">
        <f>'ENGLAND GE2029'!H21</f>
        <v>4.581051346965849E-2</v>
      </c>
      <c r="P20" s="263">
        <f>'ENGLAND GE2029'!S21*100</f>
        <v>-0.50531701931927075</v>
      </c>
      <c r="Q20" s="262">
        <f>'ENGLAND GE2029'!I21</f>
        <v>0.18148714766416219</v>
      </c>
      <c r="R20" s="263">
        <f>'ENGLAND GE2029'!T21*100</f>
        <v>11.043615911057216</v>
      </c>
      <c r="T20" s="264">
        <v>0</v>
      </c>
      <c r="U20" s="262">
        <f>MAX('ENGLAND GE2029'!J21,'ENGLAND GE2029'!K21,'ENGLAND GE2029'!L21,'ENGLAND GE2029'!M21,'ENGLAND GE2029'!N21)</f>
        <v>3.3101427355115148E-2</v>
      </c>
      <c r="V20" s="264">
        <f t="shared" si="2"/>
        <v>3.3101427355115147</v>
      </c>
      <c r="W20" s="264"/>
      <c r="X20" s="264"/>
      <c r="Y20" s="264"/>
      <c r="Z20" s="262">
        <f>'ENGLAND GE2029'!J21</f>
        <v>0</v>
      </c>
      <c r="AA20" s="264">
        <f>'ENGLAND GE2029'!U21*100</f>
        <v>0</v>
      </c>
      <c r="AB20" s="262">
        <f>'ENGLAND GE2029'!K21</f>
        <v>0</v>
      </c>
      <c r="AC20" s="264">
        <f>'ENGLAND GE2029'!V21*100</f>
        <v>0</v>
      </c>
      <c r="AD20" s="262">
        <f>'ENGLAND GE2029'!L21</f>
        <v>3.3101427355115148E-2</v>
      </c>
      <c r="AE20" s="264">
        <f t="shared" si="3"/>
        <v>3.3101427355115147</v>
      </c>
      <c r="AF20" s="262">
        <f>'ENGLAND GE2029'!M21</f>
        <v>2.9723286097841722E-3</v>
      </c>
      <c r="AG20" s="264">
        <f t="shared" si="4"/>
        <v>0.29723286097841722</v>
      </c>
      <c r="AH20" s="262">
        <f>'ENGLAND GE2029'!N21</f>
        <v>0</v>
      </c>
      <c r="AI20" s="264">
        <f>'ENGLAND GE2029'!Y21*100</f>
        <v>0</v>
      </c>
      <c r="AJ20" s="261">
        <f t="shared" si="0"/>
        <v>0.30486692080887762</v>
      </c>
      <c r="AK20" s="260">
        <f t="shared" si="1"/>
        <v>-0.12337977314471543</v>
      </c>
    </row>
    <row r="21" spans="1:37" ht="24" customHeight="1" x14ac:dyDescent="0.35">
      <c r="A21" s="106" t="str">
        <f>'ENGLAND GE2029'!A22</f>
        <v>North West Leicestershire</v>
      </c>
      <c r="B21" s="106" t="str">
        <f>'ENGLAND GE2029'!B22</f>
        <v>LEI</v>
      </c>
      <c r="C21" s="106" t="str">
        <f>'ENGLAND GE2029'!C22</f>
        <v>East M</v>
      </c>
      <c r="D21" s="106" t="str">
        <f>'ENGLAND GE2029'!D22</f>
        <v>England</v>
      </c>
      <c r="E21" s="106" t="str">
        <f>'ENGLAND GE2029'!AP22</f>
        <v>Ref</v>
      </c>
      <c r="F21" s="106" t="str">
        <f>'ENGLAND GE2029'!AQ22</f>
        <v>gain from</v>
      </c>
      <c r="G21" s="106" t="str">
        <f>'ENGLAND GE2029'!AR22</f>
        <v>LAB</v>
      </c>
      <c r="H21" s="106" t="str">
        <f>IF(E21='ENGLAND GE2029'!AO22,"",E21)</f>
        <v>Ref</v>
      </c>
      <c r="I21" s="262">
        <f>'ENGLAND GE2029'!E22</f>
        <v>0.18028661818559594</v>
      </c>
      <c r="J21" s="263">
        <f>'ENGLAND GE2029'!P22*100</f>
        <v>-16.705341310815353</v>
      </c>
      <c r="K21" s="262">
        <f>'ENGLAND GE2029'!F22</f>
        <v>0.24101169355467425</v>
      </c>
      <c r="L21" s="263">
        <f>'ENGLAND GE2029'!Q22*100</f>
        <v>-8.5493288739651696</v>
      </c>
      <c r="M21" s="262">
        <f>'ENGLAND GE2029'!G22</f>
        <v>0.33354144123511398</v>
      </c>
      <c r="N21" s="263">
        <f>'ENGLAND GE2029'!R22*100</f>
        <v>13.429084418331458</v>
      </c>
      <c r="O21" s="262">
        <f>'ENGLAND GE2029'!H22</f>
        <v>3.0799936010962467E-2</v>
      </c>
      <c r="P21" s="263">
        <f>'ENGLAND GE2029'!S22*100</f>
        <v>-0.27379047203230505</v>
      </c>
      <c r="Q21" s="262">
        <f>'ENGLAND GE2029'!I22</f>
        <v>0.15180532277969658</v>
      </c>
      <c r="R21" s="263">
        <f>'ENGLAND GE2029'!T22*100</f>
        <v>9.3520714363325013</v>
      </c>
      <c r="T21" s="264">
        <v>0</v>
      </c>
      <c r="U21" s="262">
        <f>MAX('ENGLAND GE2029'!J22,'ENGLAND GE2029'!K22,'ENGLAND GE2029'!L22,'ENGLAND GE2029'!M22,'ENGLAND GE2029'!N22)</f>
        <v>3.6214810572662931E-2</v>
      </c>
      <c r="V21" s="264">
        <f t="shared" si="2"/>
        <v>3.6214810572662932</v>
      </c>
      <c r="W21" s="264"/>
      <c r="X21" s="264"/>
      <c r="Y21" s="264"/>
      <c r="Z21" s="262">
        <f>'ENGLAND GE2029'!J22</f>
        <v>2.2476934550396638E-2</v>
      </c>
      <c r="AA21" s="264">
        <f>'ENGLAND GE2029'!U22*100</f>
        <v>-0.98050386028603853</v>
      </c>
      <c r="AB21" s="262">
        <f>'ENGLAND GE2029'!K22</f>
        <v>0</v>
      </c>
      <c r="AC21" s="264">
        <f>'ENGLAND GE2029'!V22*100</f>
        <v>0</v>
      </c>
      <c r="AD21" s="262">
        <f>'ENGLAND GE2029'!L22</f>
        <v>3.6214810572662931E-2</v>
      </c>
      <c r="AE21" s="264">
        <f t="shared" si="3"/>
        <v>3.6214810572662932</v>
      </c>
      <c r="AF21" s="262">
        <f>'ENGLAND GE2029'!M22</f>
        <v>3.8632431108971458E-3</v>
      </c>
      <c r="AG21" s="264">
        <f t="shared" si="4"/>
        <v>0.3863243110897146</v>
      </c>
      <c r="AH21" s="262">
        <f>'ENGLAND GE2029'!N22</f>
        <v>0</v>
      </c>
      <c r="AI21" s="264">
        <f>'ENGLAND GE2029'!Y22*100</f>
        <v>-0.27999670592110681</v>
      </c>
      <c r="AJ21" s="261">
        <f t="shared" si="0"/>
        <v>0.33354144123511398</v>
      </c>
      <c r="AK21" s="260">
        <f t="shared" si="1"/>
        <v>-0.1817361184554174</v>
      </c>
    </row>
    <row r="22" spans="1:37" ht="24" customHeight="1" x14ac:dyDescent="0.35">
      <c r="A22" s="106" t="str">
        <f>'ENGLAND GE2029'!A23</f>
        <v>South Leicestershire</v>
      </c>
      <c r="B22" s="106" t="str">
        <f>'ENGLAND GE2029'!B23</f>
        <v>LEI</v>
      </c>
      <c r="C22" s="106" t="str">
        <f>'ENGLAND GE2029'!C23</f>
        <v>East M</v>
      </c>
      <c r="D22" s="106" t="str">
        <f>'ENGLAND GE2029'!D23</f>
        <v>England</v>
      </c>
      <c r="E22" s="106" t="str">
        <f>'ENGLAND GE2029'!AP23</f>
        <v>Ref</v>
      </c>
      <c r="F22" s="106" t="str">
        <f>'ENGLAND GE2029'!AQ23</f>
        <v>gain from</v>
      </c>
      <c r="G22" s="106" t="str">
        <f>'ENGLAND GE2029'!AR23</f>
        <v>CON</v>
      </c>
      <c r="H22" s="106" t="str">
        <f>IF(E22='ENGLAND GE2029'!AO23,"",E22)</f>
        <v>Ref</v>
      </c>
      <c r="I22" s="262">
        <f>'ENGLAND GE2029'!E23</f>
        <v>0.12574177141065079</v>
      </c>
      <c r="J22" s="263">
        <f>'ENGLAND GE2029'!P23*100</f>
        <v>-12.266649199011637</v>
      </c>
      <c r="K22" s="262">
        <f>'ENGLAND GE2029'!F23</f>
        <v>0.2559956133041279</v>
      </c>
      <c r="L22" s="263">
        <f>'ENGLAND GE2029'!Q23*100</f>
        <v>-9.9618787287783945</v>
      </c>
      <c r="M22" s="262">
        <f>'ENGLAND GE2029'!G23</f>
        <v>0.32533166795990959</v>
      </c>
      <c r="N22" s="263">
        <f>'ENGLAND GE2029'!R23*100</f>
        <v>12.604819281436546</v>
      </c>
      <c r="O22" s="262">
        <f>'ENGLAND GE2029'!H23</f>
        <v>0.13289694606748023</v>
      </c>
      <c r="P22" s="263">
        <f>'ENGLAND GE2029'!S23*100</f>
        <v>-1.5489899470789603</v>
      </c>
      <c r="Q22" s="262">
        <f>'ENGLAND GE2029'!I23</f>
        <v>0.12270102877490026</v>
      </c>
      <c r="R22" s="263">
        <f>'ENGLAND GE2029'!T23*100</f>
        <v>7.4394013451393182</v>
      </c>
      <c r="T22" s="264">
        <v>0</v>
      </c>
      <c r="U22" s="262">
        <f>MAX('ENGLAND GE2029'!J23,'ENGLAND GE2029'!K23,'ENGLAND GE2029'!L23,'ENGLAND GE2029'!M23,'ENGLAND GE2029'!N23)</f>
        <v>3.5323420936325484E-2</v>
      </c>
      <c r="V22" s="264">
        <f t="shared" si="2"/>
        <v>3.5323420936325483</v>
      </c>
      <c r="W22" s="264"/>
      <c r="X22" s="264"/>
      <c r="Y22" s="264"/>
      <c r="Z22" s="262">
        <f>'ENGLAND GE2029'!J23</f>
        <v>0</v>
      </c>
      <c r="AA22" s="264">
        <f>'ENGLAND GE2029'!U23*100</f>
        <v>0</v>
      </c>
      <c r="AB22" s="262">
        <f>'ENGLAND GE2029'!K23</f>
        <v>0</v>
      </c>
      <c r="AC22" s="264">
        <f>'ENGLAND GE2029'!V23*100</f>
        <v>0</v>
      </c>
      <c r="AD22" s="262">
        <f>'ENGLAND GE2029'!L23</f>
        <v>3.5323420936325484E-2</v>
      </c>
      <c r="AE22" s="264">
        <f t="shared" si="3"/>
        <v>3.5323420936325483</v>
      </c>
      <c r="AF22" s="262">
        <f>'ENGLAND GE2029'!M23</f>
        <v>2.0095515466057702E-3</v>
      </c>
      <c r="AG22" s="264">
        <f t="shared" si="4"/>
        <v>0.20095515466057703</v>
      </c>
      <c r="AH22" s="262">
        <f>'ENGLAND GE2029'!N23</f>
        <v>0</v>
      </c>
      <c r="AI22" s="264">
        <f>'ENGLAND GE2029'!Y23*100</f>
        <v>0</v>
      </c>
      <c r="AJ22" s="261">
        <f t="shared" si="0"/>
        <v>0.32533166795990959</v>
      </c>
      <c r="AK22" s="260">
        <f t="shared" si="1"/>
        <v>-0.20263063918500934</v>
      </c>
    </row>
    <row r="23" spans="1:37" ht="24" customHeight="1" x14ac:dyDescent="0.35">
      <c r="A23" s="106" t="str">
        <f>'ENGLAND GE2029'!A24</f>
        <v>Boston and Skegness</v>
      </c>
      <c r="B23" s="106" t="str">
        <f>'ENGLAND GE2029'!B24</f>
        <v>LIN</v>
      </c>
      <c r="C23" s="106" t="str">
        <f>'ENGLAND GE2029'!C24</f>
        <v>East M</v>
      </c>
      <c r="D23" s="106" t="str">
        <f>'ENGLAND GE2029'!D24</f>
        <v>England</v>
      </c>
      <c r="E23" s="106" t="str">
        <f>'ENGLAND GE2029'!AP24</f>
        <v>Ref</v>
      </c>
      <c r="F23" s="106" t="str">
        <f>'ENGLAND GE2029'!AQ24</f>
        <v>HOLD</v>
      </c>
      <c r="G23" s="106" t="str">
        <f>'ENGLAND GE2029'!AR24</f>
        <v/>
      </c>
      <c r="H23" s="106" t="str">
        <f>IF(E23='ENGLAND GE2029'!AO24,"",E23)</f>
        <v/>
      </c>
      <c r="I23" s="262">
        <f>'ENGLAND GE2029'!E24</f>
        <v>8.1344798354183512E-2</v>
      </c>
      <c r="J23" s="263">
        <f>'ENGLAND GE2029'!P24*100</f>
        <v>-10.723510524240529</v>
      </c>
      <c r="K23" s="262">
        <f>'ENGLAND GE2029'!F24</f>
        <v>0.20486000052671191</v>
      </c>
      <c r="L23" s="263">
        <f>'ENGLAND GE2029'!Q24*100</f>
        <v>-12.909130339122157</v>
      </c>
      <c r="M23" s="262">
        <f>'ENGLAND GE2029'!G24</f>
        <v>0.53369779106882442</v>
      </c>
      <c r="N23" s="263">
        <f>'ENGLAND GE2029'!R24*100</f>
        <v>15.006165214903699</v>
      </c>
      <c r="O23" s="262">
        <f>'ENGLAND GE2029'!H24</f>
        <v>2.5940057427541911E-2</v>
      </c>
      <c r="P23" s="263">
        <f>'ENGLAND GE2029'!S24*100</f>
        <v>-0.80483247254676082</v>
      </c>
      <c r="Q23" s="262">
        <f>'ENGLAND GE2029'!I24</f>
        <v>8.0577095231425352E-2</v>
      </c>
      <c r="R23" s="263">
        <f>'ENGLAND GE2029'!T24*100</f>
        <v>4.3350547215110931</v>
      </c>
      <c r="T23" s="264">
        <v>0</v>
      </c>
      <c r="U23" s="262">
        <f>MAX('ENGLAND GE2029'!J24,'ENGLAND GE2029'!K24,'ENGLAND GE2029'!L24,'ENGLAND GE2029'!M24,'ENGLAND GE2029'!N24)</f>
        <v>5.794711546197924E-2</v>
      </c>
      <c r="V23" s="264">
        <f t="shared" si="2"/>
        <v>5.7947115461979237</v>
      </c>
      <c r="W23" s="264"/>
      <c r="X23" s="264"/>
      <c r="Y23" s="264"/>
      <c r="Z23" s="262">
        <f>'ENGLAND GE2029'!J24</f>
        <v>0</v>
      </c>
      <c r="AA23" s="264">
        <f>'ENGLAND GE2029'!U24*100</f>
        <v>0</v>
      </c>
      <c r="AB23" s="262">
        <f>'ENGLAND GE2029'!K24</f>
        <v>0</v>
      </c>
      <c r="AC23" s="264">
        <f>'ENGLAND GE2029'!V24*100</f>
        <v>0</v>
      </c>
      <c r="AD23" s="262">
        <f>'ENGLAND GE2029'!L24</f>
        <v>5.794711546197924E-2</v>
      </c>
      <c r="AE23" s="264">
        <f t="shared" si="3"/>
        <v>5.7947115461979237</v>
      </c>
      <c r="AF23" s="262">
        <f>'ENGLAND GE2029'!M24</f>
        <v>1.3196615216679781E-3</v>
      </c>
      <c r="AG23" s="264">
        <f t="shared" si="4"/>
        <v>0.1319661521667978</v>
      </c>
      <c r="AH23" s="262">
        <f>'ENGLAND GE2029'!N24</f>
        <v>1.431348040766574E-2</v>
      </c>
      <c r="AI23" s="264">
        <f>'ENGLAND GE2029'!Y24*100</f>
        <v>-0.8304242988700592</v>
      </c>
      <c r="AJ23" s="261">
        <f t="shared" si="0"/>
        <v>0.53369779106882442</v>
      </c>
      <c r="AK23" s="260">
        <f t="shared" si="1"/>
        <v>-0.45312069583739906</v>
      </c>
    </row>
    <row r="24" spans="1:37" ht="24" customHeight="1" x14ac:dyDescent="0.35">
      <c r="A24" s="106" t="str">
        <f>'ENGLAND GE2029'!A25</f>
        <v>Gainsborough</v>
      </c>
      <c r="B24" s="106" t="str">
        <f>'ENGLAND GE2029'!B25</f>
        <v>LIN</v>
      </c>
      <c r="C24" s="106" t="str">
        <f>'ENGLAND GE2029'!C25</f>
        <v>East M</v>
      </c>
      <c r="D24" s="106" t="str">
        <f>'ENGLAND GE2029'!D25</f>
        <v>England</v>
      </c>
      <c r="E24" s="106" t="str">
        <f>'ENGLAND GE2029'!AP25</f>
        <v>Ref</v>
      </c>
      <c r="F24" s="106" t="str">
        <f>'ENGLAND GE2029'!AQ25</f>
        <v>gain from</v>
      </c>
      <c r="G24" s="106" t="str">
        <f>'ENGLAND GE2029'!AR25</f>
        <v>CON</v>
      </c>
      <c r="H24" s="106" t="str">
        <f>IF(E24='ENGLAND GE2029'!AO25,"",E24)</f>
        <v>Ref</v>
      </c>
      <c r="I24" s="262">
        <f>'ENGLAND GE2029'!E25</f>
        <v>0.14448563388008331</v>
      </c>
      <c r="J24" s="263">
        <f>'ENGLAND GE2029'!P25*100</f>
        <v>-13.620409515493861</v>
      </c>
      <c r="K24" s="262">
        <f>'ENGLAND GE2029'!F25</f>
        <v>0.26086111324238553</v>
      </c>
      <c r="L24" s="263">
        <f>'ENGLAND GE2029'!Q25*100</f>
        <v>-9.5484608081380156</v>
      </c>
      <c r="M24" s="262">
        <f>'ENGLAND GE2029'!G25</f>
        <v>0.35261340431402094</v>
      </c>
      <c r="N24" s="263">
        <f>'ENGLAND GE2029'!R25*100</f>
        <v>14.021113377744602</v>
      </c>
      <c r="O24" s="262">
        <f>'ENGLAND GE2029'!H25</f>
        <v>9.7562675302367216E-2</v>
      </c>
      <c r="P24" s="263">
        <f>'ENGLAND GE2029'!S25*100</f>
        <v>-0.95595266897073317</v>
      </c>
      <c r="Q24" s="262">
        <f>'ENGLAND GE2029'!I25</f>
        <v>0.10136096016229587</v>
      </c>
      <c r="R24" s="263">
        <f>'ENGLAND GE2029'!T25*100</f>
        <v>6.2119233697692682</v>
      </c>
      <c r="T24" s="264">
        <v>0</v>
      </c>
      <c r="U24" s="262">
        <f>MAX('ENGLAND GE2029'!J25,'ENGLAND GE2029'!K25,'ENGLAND GE2029'!L25,'ENGLAND GE2029'!M25,'ENGLAND GE2029'!N25)</f>
        <v>3.8285580332467886E-2</v>
      </c>
      <c r="V24" s="264">
        <f t="shared" si="2"/>
        <v>3.8285580332467886</v>
      </c>
      <c r="W24" s="264"/>
      <c r="X24" s="264"/>
      <c r="Y24" s="264"/>
      <c r="Z24" s="262">
        <f>'ENGLAND GE2029'!J25</f>
        <v>0</v>
      </c>
      <c r="AA24" s="264">
        <f>'ENGLAND GE2029'!U25*100</f>
        <v>0</v>
      </c>
      <c r="AB24" s="262">
        <f>'ENGLAND GE2029'!K25</f>
        <v>0</v>
      </c>
      <c r="AC24" s="264">
        <f>'ENGLAND GE2029'!V25*100</f>
        <v>0</v>
      </c>
      <c r="AD24" s="262">
        <f>'ENGLAND GE2029'!L25</f>
        <v>3.8285580332467886E-2</v>
      </c>
      <c r="AE24" s="264">
        <f t="shared" si="3"/>
        <v>3.8285580332467886</v>
      </c>
      <c r="AF24" s="262">
        <f>'ENGLAND GE2029'!M25</f>
        <v>1.6600518862255407E-3</v>
      </c>
      <c r="AG24" s="264">
        <f t="shared" si="4"/>
        <v>0.16600518862255406</v>
      </c>
      <c r="AH24" s="262">
        <f>'ENGLAND GE2029'!N25</f>
        <v>3.1705808801537842E-3</v>
      </c>
      <c r="AI24" s="264">
        <f>'ENGLAND GE2029'!Y25*100</f>
        <v>-0.10277697678059459</v>
      </c>
      <c r="AJ24" s="261">
        <f t="shared" si="0"/>
        <v>0.35261340431402094</v>
      </c>
      <c r="AK24" s="260">
        <f t="shared" si="1"/>
        <v>-0.2512524441517251</v>
      </c>
    </row>
    <row r="25" spans="1:37" ht="24" customHeight="1" x14ac:dyDescent="0.35">
      <c r="A25" s="106" t="str">
        <f>'ENGLAND GE2029'!A26</f>
        <v>Grantham and Bourne</v>
      </c>
      <c r="B25" s="106" t="str">
        <f>'ENGLAND GE2029'!B26</f>
        <v>LIN</v>
      </c>
      <c r="C25" s="106" t="str">
        <f>'ENGLAND GE2029'!C26</f>
        <v>East M</v>
      </c>
      <c r="D25" s="106" t="str">
        <f>'ENGLAND GE2029'!D26</f>
        <v>England</v>
      </c>
      <c r="E25" s="106" t="str">
        <f>'ENGLAND GE2029'!AP26</f>
        <v>Ref</v>
      </c>
      <c r="F25" s="106" t="str">
        <f>'ENGLAND GE2029'!AQ26</f>
        <v>gain from</v>
      </c>
      <c r="G25" s="106" t="str">
        <f>'ENGLAND GE2029'!AR26</f>
        <v>CON</v>
      </c>
      <c r="H25" s="106" t="str">
        <f>IF(E25='ENGLAND GE2029'!AO26,"",E25)</f>
        <v>Ref</v>
      </c>
      <c r="I25" s="262">
        <f>'ENGLAND GE2029'!E26</f>
        <v>0.13719868438548594</v>
      </c>
      <c r="J25" s="263">
        <f>'ENGLAND GE2029'!P26*100</f>
        <v>-12.890429664432435</v>
      </c>
      <c r="K25" s="262">
        <f>'ENGLAND GE2029'!F26</f>
        <v>0.266585509349757</v>
      </c>
      <c r="L25" s="263">
        <f>'ENGLAND GE2029'!Q26*100</f>
        <v>-9.6991726422600735</v>
      </c>
      <c r="M25" s="262">
        <f>'ENGLAND GE2029'!G26</f>
        <v>0.33861770866313268</v>
      </c>
      <c r="N25" s="263">
        <f>'ENGLAND GE2029'!R26*100</f>
        <v>13.497543224036846</v>
      </c>
      <c r="O25" s="262">
        <f>'ENGLAND GE2029'!H26</f>
        <v>4.0088853832917763E-2</v>
      </c>
      <c r="P25" s="263">
        <f>'ENGLAND GE2029'!S26*100</f>
        <v>-0.38569456250768175</v>
      </c>
      <c r="Q25" s="262">
        <f>'ENGLAND GE2029'!I26</f>
        <v>0.1441522463933386</v>
      </c>
      <c r="R25" s="263">
        <f>'ENGLAND GE2029'!T26*100</f>
        <v>8.8434089211766782</v>
      </c>
      <c r="T25" s="264">
        <v>0</v>
      </c>
      <c r="U25" s="262">
        <f>MAX('ENGLAND GE2029'!J26,'ENGLAND GE2029'!K26,'ENGLAND GE2029'!L26,'ENGLAND GE2029'!M26,'ENGLAND GE2029'!N26)</f>
        <v>3.676597465782467E-2</v>
      </c>
      <c r="V25" s="264">
        <f t="shared" si="2"/>
        <v>3.6765974657824669</v>
      </c>
      <c r="W25" s="264"/>
      <c r="X25" s="264"/>
      <c r="Y25" s="264"/>
      <c r="Z25" s="262">
        <f>'ENGLAND GE2029'!J26</f>
        <v>1.7025590218803583E-2</v>
      </c>
      <c r="AA25" s="264">
        <f>'ENGLAND GE2029'!U26*100</f>
        <v>-1.8573325770356313</v>
      </c>
      <c r="AB25" s="262">
        <f>'ENGLAND GE2029'!K26</f>
        <v>0</v>
      </c>
      <c r="AC25" s="264">
        <f>'ENGLAND GE2029'!V26*100</f>
        <v>0</v>
      </c>
      <c r="AD25" s="262">
        <f>'ENGLAND GE2029'!L26</f>
        <v>3.676597465782467E-2</v>
      </c>
      <c r="AE25" s="264">
        <f t="shared" si="3"/>
        <v>3.6765974657824669</v>
      </c>
      <c r="AF25" s="262">
        <f>'ENGLAND GE2029'!M26</f>
        <v>3.8692572088795387E-3</v>
      </c>
      <c r="AG25" s="264">
        <f t="shared" si="4"/>
        <v>0.38692572088795385</v>
      </c>
      <c r="AH25" s="262">
        <f>'ENGLAND GE2029'!N26</f>
        <v>1.5696175289860257E-2</v>
      </c>
      <c r="AI25" s="264">
        <f>'ENGLAND GE2029'!Y26*100</f>
        <v>-1.5718458856481206</v>
      </c>
      <c r="AJ25" s="261">
        <f t="shared" si="0"/>
        <v>0.33861770866313268</v>
      </c>
      <c r="AK25" s="260">
        <f t="shared" si="1"/>
        <v>-0.19446546226979408</v>
      </c>
    </row>
    <row r="26" spans="1:37" ht="24" customHeight="1" x14ac:dyDescent="0.35">
      <c r="A26" s="106" t="str">
        <f>'ENGLAND GE2029'!A27</f>
        <v>Lincoln</v>
      </c>
      <c r="B26" s="106" t="str">
        <f>'ENGLAND GE2029'!B27</f>
        <v>LIN</v>
      </c>
      <c r="C26" s="106" t="str">
        <f>'ENGLAND GE2029'!C27</f>
        <v>East M</v>
      </c>
      <c r="D26" s="106" t="str">
        <f>'ENGLAND GE2029'!D27</f>
        <v>England</v>
      </c>
      <c r="E26" s="106" t="str">
        <f>'ENGLAND GE2029'!AP27</f>
        <v>Ref</v>
      </c>
      <c r="F26" s="106" t="str">
        <f>'ENGLAND GE2029'!AQ27</f>
        <v>gain from</v>
      </c>
      <c r="G26" s="106" t="str">
        <f>'ENGLAND GE2029'!AR27</f>
        <v>LAB</v>
      </c>
      <c r="H26" s="106" t="str">
        <f>IF(E26='ENGLAND GE2029'!AO27,"",E26)</f>
        <v>Ref</v>
      </c>
      <c r="I26" s="262">
        <f>'ENGLAND GE2029'!E27</f>
        <v>0.23276503519050529</v>
      </c>
      <c r="J26" s="263">
        <f>'ENGLAND GE2029'!P27*100</f>
        <v>-20.532794393662947</v>
      </c>
      <c r="K26" s="262">
        <f>'ENGLAND GE2029'!F27</f>
        <v>0.17343280068739433</v>
      </c>
      <c r="L26" s="263">
        <f>'ENGLAND GE2029'!Q27*100</f>
        <v>-5.6097559843914961</v>
      </c>
      <c r="M26" s="262">
        <f>'ENGLAND GE2029'!G27</f>
        <v>0.30897278641797205</v>
      </c>
      <c r="N26" s="263">
        <f>'ENGLAND GE2029'!R27*100</f>
        <v>12.865969343884492</v>
      </c>
      <c r="O26" s="262">
        <f>'ENGLAND GE2029'!H27</f>
        <v>5.7527647796996859E-2</v>
      </c>
      <c r="P26" s="263">
        <f>'ENGLAND GE2029'!S27*100</f>
        <v>-0.36677981233067469</v>
      </c>
      <c r="Q26" s="262">
        <f>'ENGLAND GE2029'!I27</f>
        <v>0.17396661036608135</v>
      </c>
      <c r="R26" s="263">
        <f>'ENGLAND GE2029'!T27*100</f>
        <v>10.871518721617623</v>
      </c>
      <c r="T26" s="264">
        <v>0</v>
      </c>
      <c r="U26" s="262">
        <f>MAX('ENGLAND GE2029'!J27,'ENGLAND GE2029'!K27,'ENGLAND GE2029'!L27,'ENGLAND GE2029'!M27,'ENGLAND GE2029'!N27)</f>
        <v>3.3547228466723811E-2</v>
      </c>
      <c r="V26" s="264">
        <f t="shared" si="2"/>
        <v>3.3547228466723809</v>
      </c>
      <c r="W26" s="264"/>
      <c r="X26" s="264"/>
      <c r="Y26" s="264"/>
      <c r="Z26" s="262">
        <f>'ENGLAND GE2029'!J27</f>
        <v>0</v>
      </c>
      <c r="AA26" s="264">
        <f>'ENGLAND GE2029'!U27*100</f>
        <v>0</v>
      </c>
      <c r="AB26" s="262">
        <f>'ENGLAND GE2029'!K27</f>
        <v>7.983728525388414E-3</v>
      </c>
      <c r="AC26" s="264">
        <f>'ENGLAND GE2029'!V27*100</f>
        <v>-0.33777515505129146</v>
      </c>
      <c r="AD26" s="262">
        <f>'ENGLAND GE2029'!L27</f>
        <v>3.3547228466723811E-2</v>
      </c>
      <c r="AE26" s="264">
        <f t="shared" si="3"/>
        <v>3.3547228466723809</v>
      </c>
      <c r="AF26" s="262">
        <f>'ENGLAND GE2029'!M27</f>
        <v>3.3452515465868561E-3</v>
      </c>
      <c r="AG26" s="264">
        <f t="shared" si="4"/>
        <v>0.3345251546586856</v>
      </c>
      <c r="AH26" s="262">
        <f>'ENGLAND GE2029'!N27</f>
        <v>8.4589110023509592E-3</v>
      </c>
      <c r="AI26" s="264">
        <f>'ENGLAND GE2029'!Y27*100</f>
        <v>-0.57963072139678262</v>
      </c>
      <c r="AJ26" s="261">
        <f t="shared" si="0"/>
        <v>0.30897278641797205</v>
      </c>
      <c r="AK26" s="260">
        <f t="shared" si="1"/>
        <v>-0.13500617605189069</v>
      </c>
    </row>
    <row r="27" spans="1:37" ht="24" customHeight="1" x14ac:dyDescent="0.35">
      <c r="A27" s="106" t="str">
        <f>'ENGLAND GE2029'!A28</f>
        <v>Louth and Horncastle</v>
      </c>
      <c r="B27" s="106" t="str">
        <f>'ENGLAND GE2029'!B28</f>
        <v>LIN</v>
      </c>
      <c r="C27" s="106" t="str">
        <f>'ENGLAND GE2029'!C28</f>
        <v>East M</v>
      </c>
      <c r="D27" s="106" t="str">
        <f>'ENGLAND GE2029'!D28</f>
        <v>England</v>
      </c>
      <c r="E27" s="106" t="str">
        <f>'ENGLAND GE2029'!AP28</f>
        <v>Ref</v>
      </c>
      <c r="F27" s="106" t="str">
        <f>'ENGLAND GE2029'!AQ28</f>
        <v>gain from</v>
      </c>
      <c r="G27" s="106" t="str">
        <f>'ENGLAND GE2029'!AR28</f>
        <v>CON</v>
      </c>
      <c r="H27" s="106" t="str">
        <f>IF(E27='ENGLAND GE2029'!AO28,"",E27)</f>
        <v>Ref</v>
      </c>
      <c r="I27" s="262">
        <f>'ENGLAND GE2029'!E28</f>
        <v>0.10833606202414788</v>
      </c>
      <c r="J27" s="263">
        <f>'ENGLAND GE2029'!P28*100</f>
        <v>-11.703453544998023</v>
      </c>
      <c r="K27" s="262">
        <f>'ENGLAND GE2029'!F28</f>
        <v>0.25652520538511581</v>
      </c>
      <c r="L27" s="263">
        <f>'ENGLAND GE2029'!Q28*100</f>
        <v>-11.87195287959122</v>
      </c>
      <c r="M27" s="262">
        <f>'ENGLAND GE2029'!G28</f>
        <v>0.39809154442909589</v>
      </c>
      <c r="N27" s="263">
        <f>'ENGLAND GE2029'!R28*100</f>
        <v>14.130891141203444</v>
      </c>
      <c r="O27" s="262">
        <f>'ENGLAND GE2029'!H28</f>
        <v>4.3258608830280133E-2</v>
      </c>
      <c r="P27" s="263">
        <f>'ENGLAND GE2029'!S28*100</f>
        <v>-0.76030706378667701</v>
      </c>
      <c r="Q27" s="262">
        <f>'ENGLAND GE2029'!I28</f>
        <v>0.12995045406253214</v>
      </c>
      <c r="R27" s="263">
        <f>'ENGLAND GE2029'!T28*100</f>
        <v>7.6076661597117647</v>
      </c>
      <c r="T27" s="264">
        <v>0</v>
      </c>
      <c r="U27" s="262">
        <f>MAX('ENGLAND GE2029'!J28,'ENGLAND GE2029'!K28,'ENGLAND GE2029'!L28,'ENGLAND GE2029'!M28,'ENGLAND GE2029'!N28)</f>
        <v>4.3223444195397906E-2</v>
      </c>
      <c r="V27" s="264">
        <f t="shared" si="2"/>
        <v>4.3223444195397906</v>
      </c>
      <c r="W27" s="264"/>
      <c r="X27" s="264"/>
      <c r="Y27" s="264"/>
      <c r="Z27" s="262">
        <f>'ENGLAND GE2029'!J28</f>
        <v>1.7331316321645376E-2</v>
      </c>
      <c r="AA27" s="264">
        <f>'ENGLAND GE2029'!U28*100</f>
        <v>-1.1907694844687806</v>
      </c>
      <c r="AB27" s="262">
        <f>'ENGLAND GE2029'!K28</f>
        <v>0</v>
      </c>
      <c r="AC27" s="264">
        <f>'ENGLAND GE2029'!V28*100</f>
        <v>0</v>
      </c>
      <c r="AD27" s="262">
        <f>'ENGLAND GE2029'!L28</f>
        <v>4.3223444195397906E-2</v>
      </c>
      <c r="AE27" s="264">
        <f t="shared" si="3"/>
        <v>4.3223444195397906</v>
      </c>
      <c r="AF27" s="262">
        <f>'ENGLAND GE2029'!M28</f>
        <v>3.2833647517848917E-3</v>
      </c>
      <c r="AG27" s="264">
        <f t="shared" si="4"/>
        <v>0.32833647517848918</v>
      </c>
      <c r="AH27" s="262">
        <f>'ENGLAND GE2029'!N28</f>
        <v>0</v>
      </c>
      <c r="AI27" s="264">
        <f>'ENGLAND GE2029'!Y28*100</f>
        <v>-0.86275522278878636</v>
      </c>
      <c r="AJ27" s="261">
        <f t="shared" si="0"/>
        <v>0.39809154442909589</v>
      </c>
      <c r="AK27" s="260">
        <f t="shared" si="1"/>
        <v>-0.26814109036656375</v>
      </c>
    </row>
    <row r="28" spans="1:37" ht="24" customHeight="1" x14ac:dyDescent="0.35">
      <c r="A28" s="106" t="str">
        <f>'ENGLAND GE2029'!A29</f>
        <v>Rutland and Stamford</v>
      </c>
      <c r="B28" s="106" t="str">
        <f>'ENGLAND GE2029'!B29</f>
        <v>LIN</v>
      </c>
      <c r="C28" s="106" t="str">
        <f>'ENGLAND GE2029'!C29</f>
        <v>East M</v>
      </c>
      <c r="D28" s="106" t="str">
        <f>'ENGLAND GE2029'!D29</f>
        <v>England</v>
      </c>
      <c r="E28" s="106" t="str">
        <f>'ENGLAND GE2029'!AP29</f>
        <v>Con</v>
      </c>
      <c r="F28" s="106" t="str">
        <f>'ENGLAND GE2029'!AQ29</f>
        <v>HOLD</v>
      </c>
      <c r="G28" s="106" t="str">
        <f>'ENGLAND GE2029'!AR29</f>
        <v/>
      </c>
      <c r="H28" s="106" t="str">
        <f>IF(E28='ENGLAND GE2029'!AO29,"",E28)</f>
        <v/>
      </c>
      <c r="I28" s="262">
        <f>'ENGLAND GE2029'!E29</f>
        <v>0.11785070172336592</v>
      </c>
      <c r="J28" s="263">
        <f>'ENGLAND GE2029'!P29*100</f>
        <v>-10.558837438261016</v>
      </c>
      <c r="K28" s="262">
        <f>'ENGLAND GE2029'!F29</f>
        <v>0.32809533972731714</v>
      </c>
      <c r="L28" s="263">
        <f>'ENGLAND GE2029'!Q29*100</f>
        <v>-10.931331045692644</v>
      </c>
      <c r="M28" s="262">
        <f>'ENGLAND GE2029'!G29</f>
        <v>0.24540192496929325</v>
      </c>
      <c r="N28" s="263">
        <f>'ENGLAND GE2029'!R29*100</f>
        <v>10.113612016455026</v>
      </c>
      <c r="O28" s="262">
        <f>'ENGLAND GE2029'!H29</f>
        <v>0.12010674239282756</v>
      </c>
      <c r="P28" s="263">
        <f>'ENGLAND GE2029'!S29*100</f>
        <v>-0.85961416881160935</v>
      </c>
      <c r="Q28" s="262">
        <f>'ENGLAND GE2029'!I29</f>
        <v>0.15288134173786574</v>
      </c>
      <c r="R28" s="263">
        <f>'ENGLAND GE2029'!T29*100</f>
        <v>9.5117379368843373</v>
      </c>
      <c r="T28" s="264">
        <v>0</v>
      </c>
      <c r="U28" s="262">
        <f>MAX('ENGLAND GE2029'!J29,'ENGLAND GE2029'!K29,'ENGLAND GE2029'!L29,'ENGLAND GE2029'!M29,'ENGLAND GE2029'!N29)</f>
        <v>2.6644917627087917E-2</v>
      </c>
      <c r="V28" s="264">
        <f t="shared" si="2"/>
        <v>2.6644917627087916</v>
      </c>
      <c r="W28" s="264"/>
      <c r="X28" s="264"/>
      <c r="Y28" s="264"/>
      <c r="Z28" s="262">
        <f>'ENGLAND GE2029'!J29</f>
        <v>0</v>
      </c>
      <c r="AA28" s="264">
        <f>'ENGLAND GE2029'!U29*100</f>
        <v>0</v>
      </c>
      <c r="AB28" s="262">
        <f>'ENGLAND GE2029'!K29</f>
        <v>0</v>
      </c>
      <c r="AC28" s="264">
        <f>'ENGLAND GE2029'!V29*100</f>
        <v>0</v>
      </c>
      <c r="AD28" s="262">
        <f>'ENGLAND GE2029'!L29</f>
        <v>2.6644917627087917E-2</v>
      </c>
      <c r="AE28" s="264">
        <f t="shared" si="3"/>
        <v>2.6644917627087916</v>
      </c>
      <c r="AF28" s="262">
        <f>'ENGLAND GE2029'!M29</f>
        <v>2.5038334218053359E-3</v>
      </c>
      <c r="AG28" s="264">
        <f t="shared" si="4"/>
        <v>0.2503833421805336</v>
      </c>
      <c r="AH28" s="262">
        <f>'ENGLAND GE2029'!N29</f>
        <v>6.5151984004370028E-3</v>
      </c>
      <c r="AI28" s="264">
        <f>'ENGLAND GE2029'!Y29*100</f>
        <v>-0.19044240546343266</v>
      </c>
      <c r="AJ28" s="261">
        <f t="shared" si="0"/>
        <v>0.32809533972731714</v>
      </c>
      <c r="AK28" s="260">
        <f t="shared" si="1"/>
        <v>-0.17521399798945139</v>
      </c>
    </row>
    <row r="29" spans="1:37" ht="24" customHeight="1" x14ac:dyDescent="0.35">
      <c r="A29" s="106" t="str">
        <f>'ENGLAND GE2029'!A30</f>
        <v>Sleaford and North Hykeham</v>
      </c>
      <c r="B29" s="106" t="str">
        <f>'ENGLAND GE2029'!B30</f>
        <v>LIN</v>
      </c>
      <c r="C29" s="106" t="str">
        <f>'ENGLAND GE2029'!C30</f>
        <v>East M</v>
      </c>
      <c r="D29" s="106" t="str">
        <f>'ENGLAND GE2029'!D30</f>
        <v>England</v>
      </c>
      <c r="E29" s="106" t="str">
        <f>'ENGLAND GE2029'!AP30</f>
        <v>Ref</v>
      </c>
      <c r="F29" s="106" t="str">
        <f>'ENGLAND GE2029'!AQ30</f>
        <v>gain from</v>
      </c>
      <c r="G29" s="106" t="str">
        <f>'ENGLAND GE2029'!AR30</f>
        <v>CON</v>
      </c>
      <c r="H29" s="106" t="str">
        <f>IF(E29='ENGLAND GE2029'!AO30,"",E29)</f>
        <v>Ref</v>
      </c>
      <c r="I29" s="262">
        <f>'ENGLAND GE2029'!E30</f>
        <v>0.13539674046979006</v>
      </c>
      <c r="J29" s="263">
        <f>'ENGLAND GE2029'!P30*100</f>
        <v>-13.232692883938324</v>
      </c>
      <c r="K29" s="262">
        <f>'ENGLAND GE2029'!F30</f>
        <v>0.256913608758634</v>
      </c>
      <c r="L29" s="263">
        <f>'ENGLAND GE2029'!Q30*100</f>
        <v>-10.029837518041674</v>
      </c>
      <c r="M29" s="262">
        <f>'ENGLAND GE2029'!G30</f>
        <v>0.3521004468463691</v>
      </c>
      <c r="N29" s="263">
        <f>'ENGLAND GE2029'!R30*100</f>
        <v>13.622481624820168</v>
      </c>
      <c r="O29" s="262">
        <f>'ENGLAND GE2029'!H30</f>
        <v>4.1713874783392363E-2</v>
      </c>
      <c r="P29" s="263">
        <f>'ENGLAND GE2029'!S30*100</f>
        <v>-0.49040599432626369</v>
      </c>
      <c r="Q29" s="262">
        <f>'ENGLAND GE2029'!I30</f>
        <v>0.12723936014277859</v>
      </c>
      <c r="R29" s="263">
        <f>'ENGLAND GE2029'!T30*100</f>
        <v>7.7100371158942496</v>
      </c>
      <c r="T29" s="264">
        <v>0</v>
      </c>
      <c r="U29" s="262">
        <f>MAX('ENGLAND GE2029'!J30,'ENGLAND GE2029'!K30,'ENGLAND GE2029'!L30,'ENGLAND GE2029'!M30,'ENGLAND GE2029'!N30)</f>
        <v>4.6322205227351296E-2</v>
      </c>
      <c r="V29" s="264">
        <f t="shared" si="2"/>
        <v>4.6322205227351292</v>
      </c>
      <c r="W29" s="264"/>
      <c r="X29" s="264"/>
      <c r="Y29" s="264"/>
      <c r="Z29" s="262">
        <f>'ENGLAND GE2029'!J30</f>
        <v>0</v>
      </c>
      <c r="AA29" s="264">
        <f>'ENGLAND GE2029'!U30*100</f>
        <v>-6.2431792443117473</v>
      </c>
      <c r="AB29" s="262">
        <f>'ENGLAND GE2029'!K30</f>
        <v>0</v>
      </c>
      <c r="AC29" s="264">
        <f>'ENGLAND GE2029'!V30*100</f>
        <v>0</v>
      </c>
      <c r="AD29" s="262">
        <f>'ENGLAND GE2029'!L30</f>
        <v>3.8229885131733456E-2</v>
      </c>
      <c r="AE29" s="264">
        <f t="shared" si="3"/>
        <v>3.8229885131733456</v>
      </c>
      <c r="AF29" s="262">
        <f>'ENGLAND GE2029'!M30</f>
        <v>2.0838786399511766E-3</v>
      </c>
      <c r="AG29" s="264">
        <f t="shared" si="4"/>
        <v>0.20838786399511766</v>
      </c>
      <c r="AH29" s="262">
        <f>'ENGLAND GE2029'!N30</f>
        <v>4.6322205227351296E-2</v>
      </c>
      <c r="AI29" s="264">
        <f>'ENGLAND GE2029'!Y30*100</f>
        <v>4.6322205227351292</v>
      </c>
      <c r="AJ29" s="261">
        <f t="shared" si="0"/>
        <v>0.3521004468463691</v>
      </c>
      <c r="AK29" s="260">
        <f t="shared" si="1"/>
        <v>-0.22486108670359051</v>
      </c>
    </row>
    <row r="30" spans="1:37" ht="24" customHeight="1" x14ac:dyDescent="0.35">
      <c r="A30" s="106" t="str">
        <f>'ENGLAND GE2029'!A31</f>
        <v>South Holland and the Deepings</v>
      </c>
      <c r="B30" s="106" t="str">
        <f>'ENGLAND GE2029'!B31</f>
        <v>LIN</v>
      </c>
      <c r="C30" s="106" t="str">
        <f>'ENGLAND GE2029'!C31</f>
        <v>East M</v>
      </c>
      <c r="D30" s="106" t="str">
        <f>'ENGLAND GE2029'!D31</f>
        <v>England</v>
      </c>
      <c r="E30" s="106" t="str">
        <f>'ENGLAND GE2029'!AP31</f>
        <v>Ref</v>
      </c>
      <c r="F30" s="106" t="str">
        <f>'ENGLAND GE2029'!AQ31</f>
        <v>gain from</v>
      </c>
      <c r="G30" s="106" t="str">
        <f>'ENGLAND GE2029'!AR31</f>
        <v>CON</v>
      </c>
      <c r="H30" s="106" t="str">
        <f>IF(E30='ENGLAND GE2029'!AO31,"",E30)</f>
        <v>Ref</v>
      </c>
      <c r="I30" s="262">
        <f>'ENGLAND GE2029'!E31</f>
        <v>9.8923147075337114E-2</v>
      </c>
      <c r="J30" s="263">
        <f>'ENGLAND GE2029'!P31*100</f>
        <v>-9.8899626710859287</v>
      </c>
      <c r="K30" s="262">
        <f>'ENGLAND GE2029'!F31</f>
        <v>0.27037020113706234</v>
      </c>
      <c r="L30" s="263">
        <f>'ENGLAND GE2029'!Q31*100</f>
        <v>-10.981704031732475</v>
      </c>
      <c r="M30" s="262">
        <f>'ENGLAND GE2029'!G31</f>
        <v>0.37240742468446031</v>
      </c>
      <c r="N30" s="263">
        <f>'ENGLAND GE2029'!R31*100</f>
        <v>14.149081244844899</v>
      </c>
      <c r="O30" s="262">
        <f>'ENGLAND GE2029'!H31</f>
        <v>3.7467167378716838E-2</v>
      </c>
      <c r="P30" s="263">
        <f>'ENGLAND GE2029'!S31*100</f>
        <v>-0.48798824797634599</v>
      </c>
      <c r="Q30" s="262">
        <f>'ENGLAND GE2029'!I31</f>
        <v>9.8338178622520936E-2</v>
      </c>
      <c r="R30" s="263">
        <f>'ENGLAND GE2029'!T31*100</f>
        <v>5.9148106774055877</v>
      </c>
      <c r="T30" s="264">
        <v>0</v>
      </c>
      <c r="U30" s="262">
        <f>MAX('ENGLAND GE2029'!J31,'ENGLAND GE2029'!K31,'ENGLAND GE2029'!L31,'ENGLAND GE2029'!M31,'ENGLAND GE2029'!N31)</f>
        <v>7.5947110757325728E-2</v>
      </c>
      <c r="V30" s="264">
        <f t="shared" si="2"/>
        <v>-3.3589140059134106</v>
      </c>
      <c r="W30" s="264"/>
      <c r="X30" s="264"/>
      <c r="Y30" s="264"/>
      <c r="Z30" s="262">
        <f>'ENGLAND GE2029'!J31</f>
        <v>7.5947110757325728E-2</v>
      </c>
      <c r="AA30" s="264">
        <f>'ENGLAND GE2029'!U31*100</f>
        <v>-3.3589140059134106</v>
      </c>
      <c r="AB30" s="262">
        <f>'ENGLAND GE2029'!K31</f>
        <v>0</v>
      </c>
      <c r="AC30" s="264">
        <f>'ENGLAND GE2029'!V31*100</f>
        <v>0</v>
      </c>
      <c r="AD30" s="262">
        <f>'ENGLAND GE2029'!L31</f>
        <v>4.0434748650300972E-2</v>
      </c>
      <c r="AE30" s="264">
        <f t="shared" si="3"/>
        <v>4.0434748650300971</v>
      </c>
      <c r="AF30" s="262">
        <f>'ENGLAND GE2029'!M31</f>
        <v>6.1120216942759098E-3</v>
      </c>
      <c r="AG30" s="264">
        <f t="shared" si="4"/>
        <v>0.61120216942759098</v>
      </c>
      <c r="AH30" s="262">
        <f>'ENGLAND GE2029'!N31</f>
        <v>0</v>
      </c>
      <c r="AI30" s="264">
        <f>'ENGLAND GE2029'!Y31*100</f>
        <v>0</v>
      </c>
      <c r="AJ30" s="261">
        <f t="shared" si="0"/>
        <v>0.37240742468446031</v>
      </c>
      <c r="AK30" s="260">
        <f t="shared" si="1"/>
        <v>-0.27406924606193939</v>
      </c>
    </row>
    <row r="31" spans="1:37" ht="24" customHeight="1" x14ac:dyDescent="0.35">
      <c r="A31" s="106" t="str">
        <f>'ENGLAND GE2029'!A32</f>
        <v>Corby and East Northamptonshire</v>
      </c>
      <c r="B31" s="106" t="str">
        <f>'ENGLAND GE2029'!B32</f>
        <v>NTH</v>
      </c>
      <c r="C31" s="106" t="str">
        <f>'ENGLAND GE2029'!C32</f>
        <v>East M</v>
      </c>
      <c r="D31" s="106" t="str">
        <f>'ENGLAND GE2029'!D32</f>
        <v>England</v>
      </c>
      <c r="E31" s="106" t="str">
        <f>'ENGLAND GE2029'!AP32</f>
        <v>Ref</v>
      </c>
      <c r="F31" s="106" t="str">
        <f>'ENGLAND GE2029'!AQ32</f>
        <v>gain from</v>
      </c>
      <c r="G31" s="106" t="str">
        <f>'ENGLAND GE2029'!AR32</f>
        <v>LAB</v>
      </c>
      <c r="H31" s="106" t="str">
        <f>IF(E31='ENGLAND GE2029'!AO32,"",E31)</f>
        <v>Ref</v>
      </c>
      <c r="I31" s="262">
        <f>'ENGLAND GE2029'!E32</f>
        <v>0.23223622888172735</v>
      </c>
      <c r="J31" s="263">
        <f>'ENGLAND GE2029'!P32*100</f>
        <v>-19.164810030418085</v>
      </c>
      <c r="K31" s="262">
        <f>'ENGLAND GE2029'!F32</f>
        <v>0.23079645735855805</v>
      </c>
      <c r="L31" s="263">
        <f>'ENGLAND GE2029'!Q32*100</f>
        <v>-6.5418429007369854</v>
      </c>
      <c r="M31" s="262">
        <f>'ENGLAND GE2029'!G32</f>
        <v>0.31213529629462855</v>
      </c>
      <c r="N31" s="263">
        <f>'ENGLAND GE2029'!R32*100</f>
        <v>13.548321619621964</v>
      </c>
      <c r="O31" s="262">
        <f>'ENGLAND GE2029'!H32</f>
        <v>4.2829765796508837E-2</v>
      </c>
      <c r="P31" s="263">
        <f>'ENGLAND GE2029'!S32*100</f>
        <v>-0.1353419990661707</v>
      </c>
      <c r="Q31" s="262">
        <f>'ENGLAND GE2029'!I32</f>
        <v>0.13898760018014888</v>
      </c>
      <c r="R31" s="263">
        <f>'ENGLAND GE2029'!T32*100</f>
        <v>8.8432033421391907</v>
      </c>
      <c r="T31" s="264">
        <v>0</v>
      </c>
      <c r="U31" s="262">
        <f>MAX('ENGLAND GE2029'!J32,'ENGLAND GE2029'!K32,'ENGLAND GE2029'!L32,'ENGLAND GE2029'!M32,'ENGLAND GE2029'!N32)</f>
        <v>3.3890603178103551E-2</v>
      </c>
      <c r="V31" s="264">
        <f t="shared" si="2"/>
        <v>3.3890603178103551</v>
      </c>
      <c r="W31" s="264"/>
      <c r="X31" s="264"/>
      <c r="Y31" s="264"/>
      <c r="Z31" s="262">
        <f>'ENGLAND GE2029'!J32</f>
        <v>6.4645970181823427E-3</v>
      </c>
      <c r="AA31" s="264">
        <f>'ENGLAND GE2029'!U32*100</f>
        <v>-0.20453547856451185</v>
      </c>
      <c r="AB31" s="262">
        <f>'ENGLAND GE2029'!K32</f>
        <v>0</v>
      </c>
      <c r="AC31" s="264">
        <f>'ENGLAND GE2029'!V32*100</f>
        <v>0</v>
      </c>
      <c r="AD31" s="262">
        <f>'ENGLAND GE2029'!L32</f>
        <v>3.3890603178103551E-2</v>
      </c>
      <c r="AE31" s="264">
        <f t="shared" si="3"/>
        <v>3.3890603178103551</v>
      </c>
      <c r="AF31" s="262">
        <f>'ENGLAND GE2029'!M32</f>
        <v>2.6594512921423027E-3</v>
      </c>
      <c r="AG31" s="264">
        <f t="shared" si="4"/>
        <v>0.26594512921423025</v>
      </c>
      <c r="AH31" s="262">
        <f>'ENGLAND GE2029'!N32</f>
        <v>0</v>
      </c>
      <c r="AI31" s="264">
        <f>'ENGLAND GE2029'!Y32*100</f>
        <v>0</v>
      </c>
      <c r="AJ31" s="261">
        <f t="shared" si="0"/>
        <v>0.31213529629462855</v>
      </c>
      <c r="AK31" s="260">
        <f t="shared" si="1"/>
        <v>-0.17314769611447967</v>
      </c>
    </row>
    <row r="32" spans="1:37" ht="24" customHeight="1" x14ac:dyDescent="0.35">
      <c r="A32" s="106" t="str">
        <f>'ENGLAND GE2029'!A33</f>
        <v>Daventry</v>
      </c>
      <c r="B32" s="106" t="str">
        <f>'ENGLAND GE2029'!B33</f>
        <v>NTH</v>
      </c>
      <c r="C32" s="106" t="str">
        <f>'ENGLAND GE2029'!C33</f>
        <v>East M</v>
      </c>
      <c r="D32" s="106" t="str">
        <f>'ENGLAND GE2029'!D33</f>
        <v>England</v>
      </c>
      <c r="E32" s="106" t="str">
        <f>'ENGLAND GE2029'!AP33</f>
        <v>Ref</v>
      </c>
      <c r="F32" s="106" t="str">
        <f>'ENGLAND GE2029'!AQ33</f>
        <v>gain from</v>
      </c>
      <c r="G32" s="106" t="str">
        <f>'ENGLAND GE2029'!AR33</f>
        <v>CON</v>
      </c>
      <c r="H32" s="106" t="str">
        <f>IF(E32='ENGLAND GE2029'!AO33,"",E32)</f>
        <v>Ref</v>
      </c>
      <c r="I32" s="262">
        <f>'ENGLAND GE2029'!E33</f>
        <v>0.14105934419948904</v>
      </c>
      <c r="J32" s="263">
        <f>'ENGLAND GE2029'!P33*100</f>
        <v>-13.888489301840027</v>
      </c>
      <c r="K32" s="262">
        <f>'ENGLAND GE2029'!F33</f>
        <v>0.24126585068233677</v>
      </c>
      <c r="L32" s="263">
        <f>'ENGLAND GE2029'!Q33*100</f>
        <v>-9.5420785088734394</v>
      </c>
      <c r="M32" s="262">
        <f>'ENGLAND GE2029'!G33</f>
        <v>0.3256138699974474</v>
      </c>
      <c r="N32" s="263">
        <f>'ENGLAND GE2029'!R33*100</f>
        <v>12.524462995374144</v>
      </c>
      <c r="O32" s="262">
        <f>'ENGLAND GE2029'!H33</f>
        <v>0.11345260373584654</v>
      </c>
      <c r="P32" s="263">
        <f>'ENGLAND GE2029'!S33*100</f>
        <v>-1.3803339898530469</v>
      </c>
      <c r="Q32" s="262">
        <f>'ENGLAND GE2029'!I33</f>
        <v>0.14094591050405506</v>
      </c>
      <c r="R32" s="263">
        <f>'ENGLAND GE2029'!T33*100</f>
        <v>8.5201967171098492</v>
      </c>
      <c r="T32" s="264">
        <v>0</v>
      </c>
      <c r="U32" s="262">
        <f>MAX('ENGLAND GE2029'!J33,'ENGLAND GE2029'!K33,'ENGLAND GE2029'!L33,'ENGLAND GE2029'!M33,'ENGLAND GE2029'!N33)</f>
        <v>3.5354061486701491E-2</v>
      </c>
      <c r="V32" s="264">
        <f t="shared" si="2"/>
        <v>3.5354061486701491</v>
      </c>
      <c r="W32" s="264"/>
      <c r="X32" s="264"/>
      <c r="Y32" s="264"/>
      <c r="Z32" s="262">
        <f>'ENGLAND GE2029'!J33</f>
        <v>0</v>
      </c>
      <c r="AA32" s="264">
        <f>'ENGLAND GE2029'!U33*100</f>
        <v>0</v>
      </c>
      <c r="AB32" s="262">
        <f>'ENGLAND GE2029'!K33</f>
        <v>0</v>
      </c>
      <c r="AC32" s="264">
        <f>'ENGLAND GE2029'!V33*100</f>
        <v>0</v>
      </c>
      <c r="AD32" s="262">
        <f>'ENGLAND GE2029'!L33</f>
        <v>3.5354061486701491E-2</v>
      </c>
      <c r="AE32" s="264">
        <f t="shared" si="3"/>
        <v>3.5354061486701491</v>
      </c>
      <c r="AF32" s="262">
        <f>'ENGLAND GE2029'!M33</f>
        <v>2.308359394123691E-3</v>
      </c>
      <c r="AG32" s="264">
        <f t="shared" si="4"/>
        <v>0.2308359394123691</v>
      </c>
      <c r="AH32" s="262">
        <f>'ENGLAND GE2029'!N33</f>
        <v>0</v>
      </c>
      <c r="AI32" s="264">
        <f>'ENGLAND GE2029'!Y33*100</f>
        <v>0</v>
      </c>
      <c r="AJ32" s="261">
        <f t="shared" si="0"/>
        <v>0.3256138699974474</v>
      </c>
      <c r="AK32" s="260">
        <f t="shared" si="1"/>
        <v>-0.18466795949339235</v>
      </c>
    </row>
    <row r="33" spans="1:37" ht="24" customHeight="1" x14ac:dyDescent="0.35">
      <c r="A33" s="106" t="str">
        <f>'ENGLAND GE2029'!A34</f>
        <v>Kettering</v>
      </c>
      <c r="B33" s="106" t="str">
        <f>'ENGLAND GE2029'!B34</f>
        <v>NTH</v>
      </c>
      <c r="C33" s="106" t="str">
        <f>'ENGLAND GE2029'!C34</f>
        <v>East M</v>
      </c>
      <c r="D33" s="106" t="str">
        <f>'ENGLAND GE2029'!D34</f>
        <v>England</v>
      </c>
      <c r="E33" s="106" t="str">
        <f>'ENGLAND GE2029'!AP34</f>
        <v>Grn</v>
      </c>
      <c r="F33" s="106" t="str">
        <f>'ENGLAND GE2029'!AQ34</f>
        <v>gain from</v>
      </c>
      <c r="G33" s="106" t="str">
        <f>'ENGLAND GE2029'!AR34</f>
        <v>LAB</v>
      </c>
      <c r="H33" s="106" t="str">
        <f>IF(E33='ENGLAND GE2029'!AO34,"",E33)</f>
        <v>Grn</v>
      </c>
      <c r="I33" s="262">
        <f>'ENGLAND GE2029'!E34</f>
        <v>0.16665584072507103</v>
      </c>
      <c r="J33" s="263">
        <f>'ENGLAND GE2029'!P34*100</f>
        <v>-19.186778014650233</v>
      </c>
      <c r="K33" s="262">
        <f>'ENGLAND GE2029'!F34</f>
        <v>0.18673356041575462</v>
      </c>
      <c r="L33" s="263">
        <f>'ENGLAND GE2029'!Q34*100</f>
        <v>-9.574140524290236</v>
      </c>
      <c r="M33" s="262">
        <f>'ENGLAND GE2029'!G34</f>
        <v>0.25272796852820939</v>
      </c>
      <c r="N33" s="263">
        <f>'ENGLAND GE2029'!R34*100</f>
        <v>8.4146813464603252</v>
      </c>
      <c r="O33" s="262">
        <f>'ENGLAND GE2029'!H34</f>
        <v>2.2218608235502667E-2</v>
      </c>
      <c r="P33" s="263">
        <f>'ENGLAND GE2029'!S34*100</f>
        <v>-0.47965815875149925</v>
      </c>
      <c r="Q33" s="262">
        <f>'ENGLAND GE2029'!I34</f>
        <v>0.32523819448903496</v>
      </c>
      <c r="R33" s="263">
        <f>'ENGLAND GE2029'!T34*100</f>
        <v>18.580238791540513</v>
      </c>
      <c r="T33" s="264">
        <v>0</v>
      </c>
      <c r="U33" s="262">
        <f>MAX('ENGLAND GE2029'!J34,'ENGLAND GE2029'!K34,'ENGLAND GE2029'!L34,'ENGLAND GE2029'!M34,'ENGLAND GE2029'!N34)</f>
        <v>2.7440354855969493E-2</v>
      </c>
      <c r="V33" s="264">
        <f t="shared" si="2"/>
        <v>2.7440354855969495</v>
      </c>
      <c r="W33" s="264"/>
      <c r="X33" s="264"/>
      <c r="Y33" s="264"/>
      <c r="Z33" s="262">
        <f>'ENGLAND GE2029'!J34</f>
        <v>1.2854981571786068E-2</v>
      </c>
      <c r="AA33" s="264">
        <f>'ENGLAND GE2029'!U34*100</f>
        <v>-0.81878007737774294</v>
      </c>
      <c r="AB33" s="262">
        <f>'ENGLAND GE2029'!K34</f>
        <v>0</v>
      </c>
      <c r="AC33" s="264">
        <f>'ENGLAND GE2029'!V34*100</f>
        <v>0</v>
      </c>
      <c r="AD33" s="262">
        <f>'ENGLAND GE2029'!L34</f>
        <v>2.7440354855969493E-2</v>
      </c>
      <c r="AE33" s="264">
        <f t="shared" si="3"/>
        <v>2.7440354855969495</v>
      </c>
      <c r="AF33" s="262">
        <f>'ENGLAND GE2029'!M34</f>
        <v>6.1304911786718265E-3</v>
      </c>
      <c r="AG33" s="264">
        <f t="shared" si="4"/>
        <v>0.61304911786718264</v>
      </c>
      <c r="AH33" s="262">
        <f>'ENGLAND GE2029'!N34</f>
        <v>0</v>
      </c>
      <c r="AI33" s="264">
        <f>'ENGLAND GE2029'!Y34*100</f>
        <v>-0.29264796639525392</v>
      </c>
      <c r="AJ33" s="261">
        <f t="shared" si="0"/>
        <v>0.32523819448903496</v>
      </c>
      <c r="AK33" s="260">
        <f t="shared" si="1"/>
        <v>0</v>
      </c>
    </row>
    <row r="34" spans="1:37" ht="24" customHeight="1" x14ac:dyDescent="0.35">
      <c r="A34" s="106" t="str">
        <f>'ENGLAND GE2029'!A35</f>
        <v>Northampton North</v>
      </c>
      <c r="B34" s="106" t="str">
        <f>'ENGLAND GE2029'!B35</f>
        <v>NTH</v>
      </c>
      <c r="C34" s="106" t="str">
        <f>'ENGLAND GE2029'!C35</f>
        <v>East M</v>
      </c>
      <c r="D34" s="106" t="str">
        <f>'ENGLAND GE2029'!D35</f>
        <v>England</v>
      </c>
      <c r="E34" s="106" t="str">
        <f>'ENGLAND GE2029'!AP35</f>
        <v>Ref</v>
      </c>
      <c r="F34" s="106" t="str">
        <f>'ENGLAND GE2029'!AQ35</f>
        <v>gain from</v>
      </c>
      <c r="G34" s="106" t="str">
        <f>'ENGLAND GE2029'!AR35</f>
        <v>LAB</v>
      </c>
      <c r="H34" s="106" t="str">
        <f>IF(E34='ENGLAND GE2029'!AO35,"",E34)</f>
        <v>Ref</v>
      </c>
      <c r="I34" s="262">
        <f>'ENGLAND GE2029'!E35</f>
        <v>0.23799510951941052</v>
      </c>
      <c r="J34" s="263">
        <f>'ENGLAND GE2029'!P35*100</f>
        <v>-19.749146164266826</v>
      </c>
      <c r="K34" s="262">
        <f>'ENGLAND GE2029'!F35</f>
        <v>0.17091230019445208</v>
      </c>
      <c r="L34" s="263">
        <f>'ENGLAND GE2029'!Q35*100</f>
        <v>-4.8995384018591714</v>
      </c>
      <c r="M34" s="262">
        <f>'ENGLAND GE2029'!G35</f>
        <v>0.2954891041689004</v>
      </c>
      <c r="N34" s="263">
        <f>'ENGLAND GE2029'!R35*100</f>
        <v>12.783789521474739</v>
      </c>
      <c r="O34" s="262">
        <f>'ENGLAND GE2029'!H35</f>
        <v>5.2055125168734527E-2</v>
      </c>
      <c r="P34" s="263">
        <f>'ENGLAND GE2029'!S35*100</f>
        <v>-0.17798065510655353</v>
      </c>
      <c r="Q34" s="262">
        <f>'ENGLAND GE2029'!I35</f>
        <v>0.16776715527773681</v>
      </c>
      <c r="R34" s="263">
        <f>'ENGLAND GE2029'!T35*100</f>
        <v>10.659000941401022</v>
      </c>
      <c r="T34" s="264">
        <v>0</v>
      </c>
      <c r="U34" s="262">
        <f>MAX('ENGLAND GE2029'!J35,'ENGLAND GE2029'!K35,'ENGLAND GE2029'!L35,'ENGLAND GE2029'!M35,'ENGLAND GE2029'!N35)</f>
        <v>3.2083215489314212E-2</v>
      </c>
      <c r="V34" s="264">
        <f t="shared" si="2"/>
        <v>3.2083215489314214</v>
      </c>
      <c r="W34" s="264"/>
      <c r="X34" s="264"/>
      <c r="Y34" s="264"/>
      <c r="Z34" s="262">
        <f>'ENGLAND GE2029'!J35</f>
        <v>8.7849809258057302E-3</v>
      </c>
      <c r="AA34" s="264">
        <f>'ENGLAND GE2029'!U35*100</f>
        <v>-1.6542070469693275</v>
      </c>
      <c r="AB34" s="262">
        <f>'ENGLAND GE2029'!K35</f>
        <v>2.938338164172041E-2</v>
      </c>
      <c r="AC34" s="264">
        <f>'ENGLAND GE2029'!V35*100</f>
        <v>-0.72320250499783478</v>
      </c>
      <c r="AD34" s="262">
        <f>'ENGLAND GE2029'!L35</f>
        <v>3.2083215489314212E-2</v>
      </c>
      <c r="AE34" s="264">
        <f t="shared" si="3"/>
        <v>3.2083215489314214</v>
      </c>
      <c r="AF34" s="262">
        <f>'ENGLAND GE2029'!M35</f>
        <v>5.529627613925267E-3</v>
      </c>
      <c r="AG34" s="264">
        <f t="shared" si="4"/>
        <v>0.55296276139252676</v>
      </c>
      <c r="AH34" s="262">
        <f>'ENGLAND GE2029'!N35</f>
        <v>0</v>
      </c>
      <c r="AI34" s="264">
        <f>'ENGLAND GE2029'!Y35*100</f>
        <v>0</v>
      </c>
      <c r="AJ34" s="261">
        <f t="shared" si="0"/>
        <v>0.2954891041689004</v>
      </c>
      <c r="AK34" s="260">
        <f t="shared" si="1"/>
        <v>-0.12772194889116359</v>
      </c>
    </row>
    <row r="35" spans="1:37" ht="24" customHeight="1" x14ac:dyDescent="0.35">
      <c r="A35" s="106" t="str">
        <f>'ENGLAND GE2029'!A36</f>
        <v>Northampton South</v>
      </c>
      <c r="B35" s="106" t="str">
        <f>'ENGLAND GE2029'!B36</f>
        <v>NTH</v>
      </c>
      <c r="C35" s="106" t="str">
        <f>'ENGLAND GE2029'!C36</f>
        <v>East M</v>
      </c>
      <c r="D35" s="106" t="str">
        <f>'ENGLAND GE2029'!D36</f>
        <v>England</v>
      </c>
      <c r="E35" s="106" t="str">
        <f>'ENGLAND GE2029'!AP36</f>
        <v>Ref</v>
      </c>
      <c r="F35" s="106" t="str">
        <f>'ENGLAND GE2029'!AQ36</f>
        <v>gain from</v>
      </c>
      <c r="G35" s="106" t="str">
        <f>'ENGLAND GE2029'!AR36</f>
        <v>LAB</v>
      </c>
      <c r="H35" s="106" t="str">
        <f>IF(E35='ENGLAND GE2029'!AO36,"",E35)</f>
        <v>Ref</v>
      </c>
      <c r="I35" s="262">
        <f>'ENGLAND GE2029'!E36</f>
        <v>0.20366403121222157</v>
      </c>
      <c r="J35" s="263">
        <f>'ENGLAND GE2029'!P36*100</f>
        <v>-18.103895712597087</v>
      </c>
      <c r="K35" s="262">
        <f>'ENGLAND GE2029'!F36</f>
        <v>0.21982570877859273</v>
      </c>
      <c r="L35" s="263">
        <f>'ENGLAND GE2029'!Q36*100</f>
        <v>-7.2152243116450991</v>
      </c>
      <c r="M35" s="262">
        <f>'ENGLAND GE2029'!G36</f>
        <v>0.31927826855174996</v>
      </c>
      <c r="N35" s="263">
        <f>'ENGLAND GE2029'!R36*100</f>
        <v>13.227936184621058</v>
      </c>
      <c r="O35" s="262">
        <f>'ENGLAND GE2029'!H36</f>
        <v>6.8122357277128454E-2</v>
      </c>
      <c r="P35" s="263">
        <f>'ENGLAND GE2029'!S36*100</f>
        <v>-0.4604501323454635</v>
      </c>
      <c r="Q35" s="262">
        <f>'ENGLAND GE2029'!I36</f>
        <v>0.14509696494627841</v>
      </c>
      <c r="R35" s="263">
        <f>'ENGLAND GE2029'!T36*100</f>
        <v>9.0477795850068503</v>
      </c>
      <c r="T35" s="264">
        <v>0</v>
      </c>
      <c r="U35" s="262">
        <f>MAX('ENGLAND GE2029'!J36,'ENGLAND GE2029'!K36,'ENGLAND GE2029'!L36,'ENGLAND GE2029'!M36,'ENGLAND GE2029'!N36)</f>
        <v>3.4666163139287179E-2</v>
      </c>
      <c r="V35" s="264">
        <f t="shared" si="2"/>
        <v>3.4666163139287178</v>
      </c>
      <c r="W35" s="264"/>
      <c r="X35" s="264"/>
      <c r="Y35" s="264"/>
      <c r="Z35" s="262">
        <f>'ENGLAND GE2029'!J36</f>
        <v>0</v>
      </c>
      <c r="AA35" s="264">
        <f>'ENGLAND GE2029'!U36*100</f>
        <v>0</v>
      </c>
      <c r="AB35" s="262">
        <f>'ENGLAND GE2029'!K36</f>
        <v>0</v>
      </c>
      <c r="AC35" s="264">
        <f>'ENGLAND GE2029'!V36*100</f>
        <v>0</v>
      </c>
      <c r="AD35" s="262">
        <f>'ENGLAND GE2029'!L36</f>
        <v>3.4666163139287179E-2</v>
      </c>
      <c r="AE35" s="264">
        <f t="shared" si="3"/>
        <v>3.4666163139287178</v>
      </c>
      <c r="AF35" s="262">
        <f>'ENGLAND GE2029'!M36</f>
        <v>2.3763438108616959E-3</v>
      </c>
      <c r="AG35" s="264">
        <f t="shared" si="4"/>
        <v>0.23763438108616958</v>
      </c>
      <c r="AH35" s="262">
        <f>'ENGLAND GE2029'!N36</f>
        <v>6.9701622838798495E-3</v>
      </c>
      <c r="AI35" s="264">
        <f>'ENGLAND GE2029'!Y36*100</f>
        <v>-0.20039630805516367</v>
      </c>
      <c r="AJ35" s="261">
        <f t="shared" si="0"/>
        <v>0.31927826855174996</v>
      </c>
      <c r="AK35" s="260">
        <f t="shared" si="1"/>
        <v>-0.17418130360547154</v>
      </c>
    </row>
    <row r="36" spans="1:37" ht="24" customHeight="1" x14ac:dyDescent="0.35">
      <c r="A36" s="106" t="str">
        <f>'ENGLAND GE2029'!A37</f>
        <v>South Northamptonshire</v>
      </c>
      <c r="B36" s="106" t="str">
        <f>'ENGLAND GE2029'!B37</f>
        <v>NTH</v>
      </c>
      <c r="C36" s="106" t="str">
        <f>'ENGLAND GE2029'!C37</f>
        <v>East M</v>
      </c>
      <c r="D36" s="106" t="str">
        <f>'ENGLAND GE2029'!D37</f>
        <v>England</v>
      </c>
      <c r="E36" s="106" t="str">
        <f>'ENGLAND GE2029'!AP37</f>
        <v>Ref</v>
      </c>
      <c r="F36" s="106" t="str">
        <f>'ENGLAND GE2029'!AQ37</f>
        <v>gain from</v>
      </c>
      <c r="G36" s="106" t="str">
        <f>'ENGLAND GE2029'!AR37</f>
        <v>CON</v>
      </c>
      <c r="H36" s="106" t="str">
        <f>IF(E36='ENGLAND GE2029'!AO37,"",E36)</f>
        <v>Ref</v>
      </c>
      <c r="I36" s="262">
        <f>'ENGLAND GE2029'!E37</f>
        <v>0.15314414378210212</v>
      </c>
      <c r="J36" s="263">
        <f>'ENGLAND GE2029'!P37*100</f>
        <v>-13.558707025220146</v>
      </c>
      <c r="K36" s="262">
        <f>'ENGLAND GE2029'!F37</f>
        <v>0.26958386053013428</v>
      </c>
      <c r="L36" s="263">
        <f>'ENGLAND GE2029'!Q37*100</f>
        <v>-8.7810407306057705</v>
      </c>
      <c r="M36" s="262">
        <f>'ENGLAND GE2029'!G37</f>
        <v>0.28549801319640961</v>
      </c>
      <c r="N36" s="263">
        <f>'ENGLAND GE2029'!R37*100</f>
        <v>11.859855885072919</v>
      </c>
      <c r="O36" s="262">
        <f>'ENGLAND GE2029'!H37</f>
        <v>8.7191912016339426E-2</v>
      </c>
      <c r="P36" s="263">
        <f>'ENGLAND GE2029'!S37*100</f>
        <v>-0.57183064316185672</v>
      </c>
      <c r="Q36" s="262">
        <f>'ENGLAND GE2029'!I37</f>
        <v>0.15067967725478165</v>
      </c>
      <c r="R36" s="263">
        <f>'ENGLAND GE2029'!T37*100</f>
        <v>9.40657137186437</v>
      </c>
      <c r="T36" s="264">
        <v>0</v>
      </c>
      <c r="U36" s="262">
        <f>MAX('ENGLAND GE2029'!J37,'ENGLAND GE2029'!K37,'ENGLAND GE2029'!L37,'ENGLAND GE2029'!M37,'ENGLAND GE2029'!N37)</f>
        <v>3.0998416354180814E-2</v>
      </c>
      <c r="V36" s="264">
        <f t="shared" si="2"/>
        <v>3.0998416354180813</v>
      </c>
      <c r="W36" s="264"/>
      <c r="X36" s="264"/>
      <c r="Y36" s="264"/>
      <c r="Z36" s="262">
        <f>'ENGLAND GE2029'!J37</f>
        <v>1.8973395151584815E-2</v>
      </c>
      <c r="AA36" s="264">
        <f>'ENGLAND GE2029'!U37*100</f>
        <v>-1.0004015132043693</v>
      </c>
      <c r="AB36" s="262">
        <f>'ENGLAND GE2029'!K37</f>
        <v>0</v>
      </c>
      <c r="AC36" s="264">
        <f>'ENGLAND GE2029'!V37*100</f>
        <v>-0.4581261522990111</v>
      </c>
      <c r="AD36" s="262">
        <f>'ENGLAND GE2029'!L37</f>
        <v>3.0998416354180814E-2</v>
      </c>
      <c r="AE36" s="264">
        <f t="shared" si="3"/>
        <v>3.0998416354180813</v>
      </c>
      <c r="AF36" s="262">
        <f>'ENGLAND GE2029'!M37</f>
        <v>3.9305817144674434E-3</v>
      </c>
      <c r="AG36" s="264">
        <f t="shared" si="4"/>
        <v>0.39305817144674432</v>
      </c>
      <c r="AH36" s="262">
        <f>'ENGLAND GE2029'!N37</f>
        <v>0</v>
      </c>
      <c r="AI36" s="264">
        <f>'ENGLAND GE2029'!Y37*100</f>
        <v>-0.38922099931094845</v>
      </c>
      <c r="AJ36" s="261">
        <f t="shared" si="0"/>
        <v>0.28549801319640961</v>
      </c>
      <c r="AK36" s="260">
        <f t="shared" si="1"/>
        <v>-0.13481833594162795</v>
      </c>
    </row>
    <row r="37" spans="1:37" ht="24" customHeight="1" x14ac:dyDescent="0.35">
      <c r="A37" s="106" t="str">
        <f>'ENGLAND GE2029'!A38</f>
        <v>Wellingborough and Rushden</v>
      </c>
      <c r="B37" s="106" t="str">
        <f>'ENGLAND GE2029'!B38</f>
        <v>NTH</v>
      </c>
      <c r="C37" s="106" t="str">
        <f>'ENGLAND GE2029'!C38</f>
        <v>East M</v>
      </c>
      <c r="D37" s="106" t="str">
        <f>'ENGLAND GE2029'!D38</f>
        <v>England</v>
      </c>
      <c r="E37" s="106" t="str">
        <f>'ENGLAND GE2029'!AP38</f>
        <v>Ref</v>
      </c>
      <c r="F37" s="106" t="str">
        <f>'ENGLAND GE2029'!AQ38</f>
        <v>gain from</v>
      </c>
      <c r="G37" s="106" t="str">
        <f>'ENGLAND GE2029'!AR38</f>
        <v>LAB</v>
      </c>
      <c r="H37" s="106" t="str">
        <f>IF(E37='ENGLAND GE2029'!AO38,"",E37)</f>
        <v>Ref</v>
      </c>
      <c r="I37" s="262">
        <f>'ENGLAND GE2029'!E38</f>
        <v>0.20637983145479322</v>
      </c>
      <c r="J37" s="263">
        <f>'ENGLAND GE2029'!P38*100</f>
        <v>-19.680307180768263</v>
      </c>
      <c r="K37" s="262">
        <f>'ENGLAND GE2029'!F38</f>
        <v>0.20270542667725241</v>
      </c>
      <c r="L37" s="263">
        <f>'ENGLAND GE2029'!Q38*100</f>
        <v>-7.5753138742777146</v>
      </c>
      <c r="M37" s="262">
        <f>'ENGLAND GE2029'!G38</f>
        <v>0.35490288456392383</v>
      </c>
      <c r="N37" s="263">
        <f>'ENGLAND GE2029'!R38*100</f>
        <v>13.992050420698396</v>
      </c>
      <c r="O37" s="262">
        <f>'ENGLAND GE2029'!H38</f>
        <v>3.232706412808025E-2</v>
      </c>
      <c r="P37" s="263">
        <f>'ENGLAND GE2029'!S38*100</f>
        <v>-0.33669224582560042</v>
      </c>
      <c r="Q37" s="262">
        <f>'ENGLAND GE2029'!I38</f>
        <v>0.15790347944364858</v>
      </c>
      <c r="R37" s="263">
        <f>'ENGLAND GE2029'!T38*100</f>
        <v>9.6427976431257978</v>
      </c>
      <c r="T37" s="264">
        <v>0</v>
      </c>
      <c r="U37" s="262">
        <f>MAX('ENGLAND GE2029'!J38,'ENGLAND GE2029'!K38,'ENGLAND GE2029'!L38,'ENGLAND GE2029'!M38,'ENGLAND GE2029'!N38)</f>
        <v>3.8534164416211894E-2</v>
      </c>
      <c r="V37" s="264">
        <f t="shared" si="2"/>
        <v>3.8534164416211896</v>
      </c>
      <c r="W37" s="264"/>
      <c r="X37" s="264"/>
      <c r="Y37" s="264"/>
      <c r="Z37" s="262">
        <f>'ENGLAND GE2029'!J38</f>
        <v>0</v>
      </c>
      <c r="AA37" s="264">
        <f>'ENGLAND GE2029'!U38*100</f>
        <v>0</v>
      </c>
      <c r="AB37" s="262">
        <f>'ENGLAND GE2029'!K38</f>
        <v>0</v>
      </c>
      <c r="AC37" s="264">
        <f>'ENGLAND GE2029'!V38*100</f>
        <v>0</v>
      </c>
      <c r="AD37" s="262">
        <f>'ENGLAND GE2029'!L38</f>
        <v>3.8534164416211894E-2</v>
      </c>
      <c r="AE37" s="264">
        <f t="shared" si="3"/>
        <v>3.8534164416211896</v>
      </c>
      <c r="AF37" s="262">
        <f>'ENGLAND GE2029'!M38</f>
        <v>2.586084114360144E-3</v>
      </c>
      <c r="AG37" s="264">
        <f t="shared" si="4"/>
        <v>0.25860841143601437</v>
      </c>
      <c r="AH37" s="262">
        <f>'ENGLAND GE2029'!N38</f>
        <v>4.6610652017297317E-3</v>
      </c>
      <c r="AI37" s="264">
        <f>'ENGLAND GE2029'!Y38*100</f>
        <v>-0.15455961600981646</v>
      </c>
      <c r="AJ37" s="261">
        <f t="shared" si="0"/>
        <v>0.35490288456392383</v>
      </c>
      <c r="AK37" s="260">
        <f t="shared" si="1"/>
        <v>-0.19699940512027525</v>
      </c>
    </row>
    <row r="38" spans="1:37" ht="24" customHeight="1" x14ac:dyDescent="0.35">
      <c r="A38" s="106" t="str">
        <f>'ENGLAND GE2029'!A39</f>
        <v>Ashfield</v>
      </c>
      <c r="B38" s="106" t="str">
        <f>'ENGLAND GE2029'!B39</f>
        <v>NTT</v>
      </c>
      <c r="C38" s="106" t="str">
        <f>'ENGLAND GE2029'!C39</f>
        <v>East M</v>
      </c>
      <c r="D38" s="106" t="str">
        <f>'ENGLAND GE2029'!D39</f>
        <v>England</v>
      </c>
      <c r="E38" s="106" t="str">
        <f>'ENGLAND GE2029'!AP39</f>
        <v>Ref</v>
      </c>
      <c r="F38" s="106" t="str">
        <f>'ENGLAND GE2029'!AQ39</f>
        <v>HOLD</v>
      </c>
      <c r="G38" s="106" t="str">
        <f>'ENGLAND GE2029'!AR39</f>
        <v/>
      </c>
      <c r="H38" s="106" t="str">
        <f>IF(E38='ENGLAND GE2029'!AO39,"",E38)</f>
        <v/>
      </c>
      <c r="I38" s="262">
        <f>'ENGLAND GE2029'!E39</f>
        <v>0.12405394965172449</v>
      </c>
      <c r="J38" s="263">
        <f>'ENGLAND GE2029'!P39*100</f>
        <v>-16.563286863267159</v>
      </c>
      <c r="K38" s="262">
        <f>'ENGLAND GE2029'!F39</f>
        <v>4.9950060111717626E-2</v>
      </c>
      <c r="L38" s="263">
        <f>'ENGLAND GE2029'!Q39*100</f>
        <v>-3.2068946432752168</v>
      </c>
      <c r="M38" s="262">
        <f>'ENGLAND GE2029'!G39</f>
        <v>0.59086365496438975</v>
      </c>
      <c r="N38" s="263">
        <f>'ENGLAND GE2029'!R39*100</f>
        <v>16.30408822154617</v>
      </c>
      <c r="O38" s="262">
        <f>'ENGLAND GE2029'!H39</f>
        <v>1.1760141158806461E-2</v>
      </c>
      <c r="P38" s="263">
        <f>'ENGLAND GE2029'!S39*100</f>
        <v>-0.37610343382974232</v>
      </c>
      <c r="Q38" s="262">
        <f>'ENGLAND GE2029'!I39</f>
        <v>5.9269733039691408E-2</v>
      </c>
      <c r="R38" s="263">
        <f>'ENGLAND GE2029'!T39*100</f>
        <v>3.1687676421251547</v>
      </c>
      <c r="T38" s="264">
        <v>0</v>
      </c>
      <c r="U38" s="262">
        <f>MAX('ENGLAND GE2029'!J39,'ENGLAND GE2029'!K39,'ENGLAND GE2029'!L39,'ENGLAND GE2029'!M39,'ENGLAND GE2029'!N39)</f>
        <v>9.3439499853005245E-2</v>
      </c>
      <c r="V38" s="264">
        <f t="shared" si="2"/>
        <v>-6.3928670453657066</v>
      </c>
      <c r="W38" s="264"/>
      <c r="X38" s="264"/>
      <c r="Y38" s="264"/>
      <c r="Z38" s="262">
        <f>'ENGLAND GE2029'!J39</f>
        <v>9.3439499853005245E-2</v>
      </c>
      <c r="AA38" s="264">
        <f>'ENGLAND GE2029'!U39*100</f>
        <v>-6.3928670453657066</v>
      </c>
      <c r="AB38" s="262">
        <f>'ENGLAND GE2029'!K39</f>
        <v>0</v>
      </c>
      <c r="AC38" s="264">
        <f>'ENGLAND GE2029'!V39*100</f>
        <v>0</v>
      </c>
      <c r="AD38" s="262">
        <f>'ENGLAND GE2029'!L39</f>
        <v>6.4153993157699235E-2</v>
      </c>
      <c r="AE38" s="264">
        <f t="shared" si="3"/>
        <v>6.4153993157699238</v>
      </c>
      <c r="AF38" s="262">
        <f>'ENGLAND GE2029'!M39</f>
        <v>6.508968062965843E-3</v>
      </c>
      <c r="AG38" s="264">
        <f t="shared" si="4"/>
        <v>0.65089680629658431</v>
      </c>
      <c r="AH38" s="262">
        <f>'ENGLAND GE2029'!N39</f>
        <v>0</v>
      </c>
      <c r="AI38" s="264">
        <f>'ENGLAND GE2029'!Y39*100</f>
        <v>0</v>
      </c>
      <c r="AJ38" s="261">
        <f t="shared" si="0"/>
        <v>0.59086365496438975</v>
      </c>
      <c r="AK38" s="260">
        <f t="shared" si="1"/>
        <v>-0.53159392192469834</v>
      </c>
    </row>
    <row r="39" spans="1:37" ht="24" customHeight="1" x14ac:dyDescent="0.35">
      <c r="A39" s="106" t="str">
        <f>'ENGLAND GE2029'!A40</f>
        <v>Bassetlaw</v>
      </c>
      <c r="B39" s="106" t="str">
        <f>'ENGLAND GE2029'!B40</f>
        <v>NTT</v>
      </c>
      <c r="C39" s="106" t="str">
        <f>'ENGLAND GE2029'!C40</f>
        <v>East M</v>
      </c>
      <c r="D39" s="106" t="str">
        <f>'ENGLAND GE2029'!D40</f>
        <v>England</v>
      </c>
      <c r="E39" s="106" t="str">
        <f>'ENGLAND GE2029'!AP40</f>
        <v>Ref</v>
      </c>
      <c r="F39" s="106" t="str">
        <f>'ENGLAND GE2029'!AQ40</f>
        <v>gain from</v>
      </c>
      <c r="G39" s="106" t="str">
        <f>'ENGLAND GE2029'!AR40</f>
        <v>LAB</v>
      </c>
      <c r="H39" s="106" t="str">
        <f>IF(E39='ENGLAND GE2029'!AO40,"",E39)</f>
        <v>Ref</v>
      </c>
      <c r="I39" s="262">
        <f>'ENGLAND GE2029'!E40</f>
        <v>0.21769189349338272</v>
      </c>
      <c r="J39" s="263">
        <f>'ENGLAND GE2029'!P40*100</f>
        <v>-19.40020322608844</v>
      </c>
      <c r="K39" s="262">
        <f>'ENGLAND GE2029'!F40</f>
        <v>0.21293701313274949</v>
      </c>
      <c r="L39" s="263">
        <f>'ENGLAND GE2029'!Q40*100</f>
        <v>-7.0230685962575592</v>
      </c>
      <c r="M39" s="262">
        <f>'ENGLAND GE2029'!G40</f>
        <v>0.37053136480606352</v>
      </c>
      <c r="N39" s="263">
        <f>'ENGLAND GE2029'!R40*100</f>
        <v>15.325341124307052</v>
      </c>
      <c r="O39" s="262">
        <f>'ENGLAND GE2029'!H40</f>
        <v>4.1610305397447471E-2</v>
      </c>
      <c r="P39" s="263">
        <f>'ENGLAND GE2029'!S40*100</f>
        <v>-0.28658299026995959</v>
      </c>
      <c r="Q39" s="262">
        <f>'ENGLAND GE2029'!I40</f>
        <v>0.11511309165586188</v>
      </c>
      <c r="R39" s="263">
        <f>'ENGLAND GE2029'!T40*100</f>
        <v>7.1728805368594175</v>
      </c>
      <c r="T39" s="264">
        <v>0</v>
      </c>
      <c r="U39" s="262">
        <f>MAX('ENGLAND GE2029'!J40,'ENGLAND GE2029'!K40,'ENGLAND GE2029'!L40,'ENGLAND GE2029'!M40,'ENGLAND GE2029'!N40)</f>
        <v>4.0231052363364272E-2</v>
      </c>
      <c r="V39" s="264">
        <f t="shared" si="2"/>
        <v>4.023105236336427</v>
      </c>
      <c r="W39" s="264"/>
      <c r="X39" s="264"/>
      <c r="Y39" s="264"/>
      <c r="Z39" s="262">
        <f>'ENGLAND GE2029'!J40</f>
        <v>0</v>
      </c>
      <c r="AA39" s="264">
        <f>'ENGLAND GE2029'!U40*100</f>
        <v>0</v>
      </c>
      <c r="AB39" s="262">
        <f>'ENGLAND GE2029'!K40</f>
        <v>0</v>
      </c>
      <c r="AC39" s="264">
        <f>'ENGLAND GE2029'!V40*100</f>
        <v>0</v>
      </c>
      <c r="AD39" s="262">
        <f>'ENGLAND GE2029'!L40</f>
        <v>4.0231052363364272E-2</v>
      </c>
      <c r="AE39" s="264">
        <f t="shared" si="3"/>
        <v>4.023105236336427</v>
      </c>
      <c r="AF39" s="262">
        <f>'ENGLAND GE2029'!M40</f>
        <v>1.885279151130712E-3</v>
      </c>
      <c r="AG39" s="264">
        <f t="shared" si="4"/>
        <v>0.18852791511307121</v>
      </c>
      <c r="AH39" s="262">
        <f>'ENGLAND GE2029'!N40</f>
        <v>0</v>
      </c>
      <c r="AI39" s="264">
        <f>'ENGLAND GE2029'!Y40*100</f>
        <v>0</v>
      </c>
      <c r="AJ39" s="261">
        <f t="shared" si="0"/>
        <v>0.37053136480606352</v>
      </c>
      <c r="AK39" s="260">
        <f t="shared" si="1"/>
        <v>-0.25541827315020166</v>
      </c>
    </row>
    <row r="40" spans="1:37" ht="24" customHeight="1" x14ac:dyDescent="0.35">
      <c r="A40" s="106" t="str">
        <f>'ENGLAND GE2029'!A41</f>
        <v>Broxtowe</v>
      </c>
      <c r="B40" s="106" t="str">
        <f>'ENGLAND GE2029'!B41</f>
        <v>NTT</v>
      </c>
      <c r="C40" s="106" t="str">
        <f>'ENGLAND GE2029'!C41</f>
        <v>East M</v>
      </c>
      <c r="D40" s="106" t="str">
        <f>'ENGLAND GE2029'!D41</f>
        <v>England</v>
      </c>
      <c r="E40" s="106" t="str">
        <f>'ENGLAND GE2029'!AP41</f>
        <v>Ref</v>
      </c>
      <c r="F40" s="106" t="str">
        <f>'ENGLAND GE2029'!AQ41</f>
        <v>gain from</v>
      </c>
      <c r="G40" s="106" t="str">
        <f>'ENGLAND GE2029'!AR41</f>
        <v>LAB</v>
      </c>
      <c r="H40" s="106" t="str">
        <f>IF(E40='ENGLAND GE2029'!AO41,"",E40)</f>
        <v>Ref</v>
      </c>
      <c r="I40" s="262">
        <f>'ENGLAND GE2029'!E41</f>
        <v>0.21328349246621928</v>
      </c>
      <c r="J40" s="263">
        <f>'ENGLAND GE2029'!P41*100</f>
        <v>-19.561738131612945</v>
      </c>
      <c r="K40" s="262">
        <f>'ENGLAND GE2029'!F41</f>
        <v>0.17301836195924972</v>
      </c>
      <c r="L40" s="263">
        <f>'ENGLAND GE2029'!Q41*100</f>
        <v>-6.0227175061528744</v>
      </c>
      <c r="M40" s="262">
        <f>'ENGLAND GE2029'!G41</f>
        <v>0.29545434697567602</v>
      </c>
      <c r="N40" s="263">
        <f>'ENGLAND GE2029'!R41*100</f>
        <v>11.981991409804735</v>
      </c>
      <c r="O40" s="262">
        <f>'ENGLAND GE2029'!H41</f>
        <v>7.3443798491666198E-2</v>
      </c>
      <c r="P40" s="263">
        <f>'ENGLAND GE2029'!S41*100</f>
        <v>-0.61372876741434124</v>
      </c>
      <c r="Q40" s="262">
        <f>'ENGLAND GE2029'!I41</f>
        <v>0.19083899908591176</v>
      </c>
      <c r="R40" s="263">
        <f>'ENGLAND GE2029'!T41*100</f>
        <v>11.792625189748415</v>
      </c>
      <c r="T40" s="264">
        <v>0</v>
      </c>
      <c r="U40" s="262">
        <f>MAX('ENGLAND GE2029'!J41,'ENGLAND GE2029'!K41,'ENGLAND GE2029'!L41,'ENGLAND GE2029'!M41,'ENGLAND GE2029'!N41)</f>
        <v>3.2079441669893155E-2</v>
      </c>
      <c r="V40" s="264">
        <f t="shared" si="2"/>
        <v>3.2079441669893156</v>
      </c>
      <c r="W40" s="264"/>
      <c r="X40" s="264"/>
      <c r="Y40" s="264"/>
      <c r="Z40" s="262">
        <f>'ENGLAND GE2029'!J41</f>
        <v>1.3432015193926762E-2</v>
      </c>
      <c r="AA40" s="264">
        <f>'ENGLAND GE2029'!U41*100</f>
        <v>-0.81826008017252294</v>
      </c>
      <c r="AB40" s="262">
        <f>'ENGLAND GE2029'!K41</f>
        <v>4.0498438727425978E-3</v>
      </c>
      <c r="AC40" s="264">
        <f>'ENGLAND GE2029'!V41*100</f>
        <v>-0.40608630966123083</v>
      </c>
      <c r="AD40" s="262">
        <f>'ENGLAND GE2029'!L41</f>
        <v>3.2079441669893155E-2</v>
      </c>
      <c r="AE40" s="264">
        <f t="shared" si="3"/>
        <v>3.2079441669893156</v>
      </c>
      <c r="AF40" s="262">
        <f>'ENGLAND GE2029'!M41</f>
        <v>4.3997002847143722E-3</v>
      </c>
      <c r="AG40" s="264">
        <f t="shared" si="4"/>
        <v>0.43997002847143724</v>
      </c>
      <c r="AH40" s="262">
        <f>'ENGLAND GE2029'!N41</f>
        <v>0</v>
      </c>
      <c r="AI40" s="264">
        <f>'ENGLAND GE2029'!Y41*100</f>
        <v>0</v>
      </c>
      <c r="AJ40" s="261">
        <f t="shared" si="0"/>
        <v>0.29545434697567602</v>
      </c>
      <c r="AK40" s="260">
        <f t="shared" si="1"/>
        <v>-0.10461534788976426</v>
      </c>
    </row>
    <row r="41" spans="1:37" ht="24" customHeight="1" x14ac:dyDescent="0.35">
      <c r="A41" s="106" t="str">
        <f>'ENGLAND GE2029'!A42</f>
        <v>Gedling</v>
      </c>
      <c r="B41" s="106" t="str">
        <f>'ENGLAND GE2029'!B42</f>
        <v>NTT</v>
      </c>
      <c r="C41" s="106" t="str">
        <f>'ENGLAND GE2029'!C42</f>
        <v>East M</v>
      </c>
      <c r="D41" s="106" t="str">
        <f>'ENGLAND GE2029'!D42</f>
        <v>England</v>
      </c>
      <c r="E41" s="106" t="str">
        <f>'ENGLAND GE2029'!AP42</f>
        <v>Ref</v>
      </c>
      <c r="F41" s="106" t="str">
        <f>'ENGLAND GE2029'!AQ42</f>
        <v>gain from</v>
      </c>
      <c r="G41" s="106" t="str">
        <f>'ENGLAND GE2029'!AR42</f>
        <v>LAB</v>
      </c>
      <c r="H41" s="106" t="str">
        <f>IF(E41='ENGLAND GE2029'!AO42,"",E41)</f>
        <v>Ref</v>
      </c>
      <c r="I41" s="262">
        <f>'ENGLAND GE2029'!E42</f>
        <v>0.26010539049564252</v>
      </c>
      <c r="J41" s="263">
        <f>'ENGLAND GE2029'!P42*100</f>
        <v>-21.766645795064459</v>
      </c>
      <c r="K41" s="262">
        <f>'ENGLAND GE2029'!F42</f>
        <v>0.18110643660079323</v>
      </c>
      <c r="L41" s="263">
        <f>'ENGLAND GE2029'!Q42*100</f>
        <v>-5.2812532242850292</v>
      </c>
      <c r="M41" s="262">
        <f>'ENGLAND GE2029'!G42</f>
        <v>0.29589747375481601</v>
      </c>
      <c r="N41" s="263">
        <f>'ENGLAND GE2029'!R42*100</f>
        <v>12.736990920492069</v>
      </c>
      <c r="O41" s="262">
        <f>'ENGLAND GE2029'!H42</f>
        <v>4.8891557026941965E-2</v>
      </c>
      <c r="P41" s="263">
        <f>'ENGLAND GE2029'!S42*100</f>
        <v>-0.18658010453867571</v>
      </c>
      <c r="Q41" s="262">
        <f>'ENGLAND GE2029'!I42</f>
        <v>0.17504957106533353</v>
      </c>
      <c r="R41" s="263">
        <f>'ENGLAND GE2029'!T42*100</f>
        <v>11.097174174798202</v>
      </c>
      <c r="T41" s="264">
        <v>0</v>
      </c>
      <c r="U41" s="262">
        <f>MAX('ENGLAND GE2029'!J42,'ENGLAND GE2029'!K42,'ENGLAND GE2029'!L42,'ENGLAND GE2029'!M42,'ENGLAND GE2029'!N42)</f>
        <v>3.2127554888768756E-2</v>
      </c>
      <c r="V41" s="264">
        <f t="shared" si="2"/>
        <v>3.2127554888768755</v>
      </c>
      <c r="W41" s="264"/>
      <c r="X41" s="264"/>
      <c r="Y41" s="264"/>
      <c r="Z41" s="262">
        <f>'ENGLAND GE2029'!J42</f>
        <v>3.7338122744565742E-3</v>
      </c>
      <c r="AA41" s="264">
        <f>'ENGLAND GE2029'!U42*100</f>
        <v>-0.12126184960372481</v>
      </c>
      <c r="AB41" s="262">
        <f>'ENGLAND GE2029'!K42</f>
        <v>0</v>
      </c>
      <c r="AC41" s="264">
        <f>'ENGLAND GE2029'!V42*100</f>
        <v>0</v>
      </c>
      <c r="AD41" s="262">
        <f>'ENGLAND GE2029'!L42</f>
        <v>3.2127554888768756E-2</v>
      </c>
      <c r="AE41" s="264">
        <f t="shared" si="3"/>
        <v>3.2127554888768755</v>
      </c>
      <c r="AF41" s="262">
        <f>'ENGLAND GE2029'!M42</f>
        <v>3.0882038932472612E-3</v>
      </c>
      <c r="AG41" s="264">
        <f t="shared" si="4"/>
        <v>0.30882038932472611</v>
      </c>
      <c r="AH41" s="262">
        <f>'ENGLAND GE2029'!N42</f>
        <v>0</v>
      </c>
      <c r="AI41" s="264">
        <f>'ENGLAND GE2029'!Y42*100</f>
        <v>0</v>
      </c>
      <c r="AJ41" s="261">
        <f t="shared" si="0"/>
        <v>0.29589747375481601</v>
      </c>
      <c r="AK41" s="260">
        <f t="shared" si="1"/>
        <v>-0.12084790268948248</v>
      </c>
    </row>
    <row r="42" spans="1:37" ht="24" customHeight="1" x14ac:dyDescent="0.35">
      <c r="A42" s="106" t="str">
        <f>'ENGLAND GE2029'!A43</f>
        <v>Mansfield</v>
      </c>
      <c r="B42" s="106" t="str">
        <f>'ENGLAND GE2029'!B43</f>
        <v>NTT</v>
      </c>
      <c r="C42" s="106" t="str">
        <f>'ENGLAND GE2029'!C43</f>
        <v>East M</v>
      </c>
      <c r="D42" s="106" t="str">
        <f>'ENGLAND GE2029'!D43</f>
        <v>England</v>
      </c>
      <c r="E42" s="106" t="str">
        <f>'ENGLAND GE2029'!AP43</f>
        <v>Ref</v>
      </c>
      <c r="F42" s="106" t="str">
        <f>'ENGLAND GE2029'!AQ43</f>
        <v>gain from</v>
      </c>
      <c r="G42" s="106" t="str">
        <f>'ENGLAND GE2029'!AR43</f>
        <v>LAB</v>
      </c>
      <c r="H42" s="106" t="str">
        <f>IF(E42='ENGLAND GE2029'!AO43,"",E42)</f>
        <v>Ref</v>
      </c>
      <c r="I42" s="262">
        <f>'ENGLAND GE2029'!E43</f>
        <v>0.20953993307604793</v>
      </c>
      <c r="J42" s="263">
        <f>'ENGLAND GE2029'!P43*100</f>
        <v>-18.104589699185677</v>
      </c>
      <c r="K42" s="262">
        <f>'ENGLAND GE2029'!F43</f>
        <v>0.23328074490522627</v>
      </c>
      <c r="L42" s="263">
        <f>'ENGLAND GE2029'!Q43*100</f>
        <v>-7.2485069099203381</v>
      </c>
      <c r="M42" s="262">
        <f>'ENGLAND GE2029'!G43</f>
        <v>0.39520431568935099</v>
      </c>
      <c r="N42" s="263">
        <f>'ENGLAND GE2029'!R43*100</f>
        <v>16.67865679832639</v>
      </c>
      <c r="O42" s="262">
        <f>'ENGLAND GE2029'!H43</f>
        <v>1.8458598675280446E-2</v>
      </c>
      <c r="P42" s="263">
        <f>'ENGLAND GE2029'!S43*100</f>
        <v>-9.8794159293091183E-2</v>
      </c>
      <c r="Q42" s="262">
        <f>'ENGLAND GE2029'!I43</f>
        <v>8.6878811787103744E-2</v>
      </c>
      <c r="R42" s="263">
        <f>'ENGLAND GE2029'!T43*100</f>
        <v>5.4605830065391281</v>
      </c>
      <c r="T42" s="264">
        <v>0</v>
      </c>
      <c r="U42" s="262">
        <f>MAX('ENGLAND GE2029'!J43,'ENGLAND GE2029'!K43,'ENGLAND GE2029'!L43,'ENGLAND GE2029'!M43,'ENGLAND GE2029'!N43)</f>
        <v>4.2909958586225566E-2</v>
      </c>
      <c r="V42" s="264">
        <f t="shared" si="2"/>
        <v>4.2909958586225567</v>
      </c>
      <c r="W42" s="264"/>
      <c r="X42" s="264"/>
      <c r="Y42" s="264"/>
      <c r="Z42" s="262">
        <f>'ENGLAND GE2029'!J43</f>
        <v>1.780138605593295E-3</v>
      </c>
      <c r="AA42" s="264">
        <f>'ENGLAND GE2029'!U43*100</f>
        <v>-0.63732919198770488</v>
      </c>
      <c r="AB42" s="262">
        <f>'ENGLAND GE2029'!K43</f>
        <v>0</v>
      </c>
      <c r="AC42" s="264">
        <f>'ENGLAND GE2029'!V43*100</f>
        <v>0</v>
      </c>
      <c r="AD42" s="262">
        <f>'ENGLAND GE2029'!L43</f>
        <v>4.2909958586225566E-2</v>
      </c>
      <c r="AE42" s="264">
        <f t="shared" si="3"/>
        <v>4.2909958586225567</v>
      </c>
      <c r="AF42" s="262">
        <f>'ENGLAND GE2029'!M43</f>
        <v>1.7823415339727445E-3</v>
      </c>
      <c r="AG42" s="264">
        <f t="shared" si="4"/>
        <v>0.17823415339727444</v>
      </c>
      <c r="AH42" s="262">
        <f>'ENGLAND GE2029'!N43</f>
        <v>1.0165157141199237E-2</v>
      </c>
      <c r="AI42" s="264">
        <f>'ENGLAND GE2029'!Y43*100</f>
        <v>-0.51924985649852018</v>
      </c>
      <c r="AJ42" s="261">
        <f t="shared" si="0"/>
        <v>0.39520431568935099</v>
      </c>
      <c r="AK42" s="260">
        <f t="shared" si="1"/>
        <v>-0.30832550390224722</v>
      </c>
    </row>
    <row r="43" spans="1:37" ht="24" customHeight="1" x14ac:dyDescent="0.35">
      <c r="A43" s="106" t="str">
        <f>'ENGLAND GE2029'!A44</f>
        <v>Newark</v>
      </c>
      <c r="B43" s="106" t="str">
        <f>'ENGLAND GE2029'!B44</f>
        <v>NTT</v>
      </c>
      <c r="C43" s="106" t="str">
        <f>'ENGLAND GE2029'!C44</f>
        <v>East M</v>
      </c>
      <c r="D43" s="106" t="str">
        <f>'ENGLAND GE2029'!D44</f>
        <v>England</v>
      </c>
      <c r="E43" s="106" t="str">
        <f>'ENGLAND GE2029'!AP44</f>
        <v>Con</v>
      </c>
      <c r="F43" s="106" t="str">
        <f>'ENGLAND GE2029'!AQ44</f>
        <v>HOLD</v>
      </c>
      <c r="G43" s="106" t="str">
        <f>'ENGLAND GE2029'!AR44</f>
        <v/>
      </c>
      <c r="H43" s="106" t="str">
        <f>IF(E43='ENGLAND GE2029'!AO44,"",E43)</f>
        <v/>
      </c>
      <c r="I43" s="262">
        <f>'ENGLAND GE2029'!E44</f>
        <v>0.18239255655696313</v>
      </c>
      <c r="J43" s="263">
        <f>'ENGLAND GE2029'!P44*100</f>
        <v>-14.301570023796383</v>
      </c>
      <c r="K43" s="262">
        <f>'ENGLAND GE2029'!F44</f>
        <v>0.31264707372963579</v>
      </c>
      <c r="L43" s="263">
        <f>'ENGLAND GE2029'!Q44*100</f>
        <v>-7.9578744186898369</v>
      </c>
      <c r="M43" s="262">
        <f>'ENGLAND GE2029'!G44</f>
        <v>0.27998164762968392</v>
      </c>
      <c r="N43" s="263">
        <f>'ENGLAND GE2029'!R44*100</f>
        <v>12.509659553368509</v>
      </c>
      <c r="O43" s="262">
        <f>'ENGLAND GE2029'!H44</f>
        <v>5.6134867064153791E-2</v>
      </c>
      <c r="P43" s="263">
        <f>'ENGLAND GE2029'!S44*100</f>
        <v>-4.6925946271726693E-2</v>
      </c>
      <c r="Q43" s="262">
        <f>'ENGLAND GE2029'!I44</f>
        <v>0.12337439107080295</v>
      </c>
      <c r="R43" s="263">
        <f>'ENGLAND GE2029'!T44*100</f>
        <v>7.9508998901102803</v>
      </c>
      <c r="T43" s="264">
        <v>0</v>
      </c>
      <c r="U43" s="262">
        <f>MAX('ENGLAND GE2029'!J44,'ENGLAND GE2029'!K44,'ENGLAND GE2029'!L44,'ENGLAND GE2029'!M44,'ENGLAND GE2029'!N44)</f>
        <v>3.0399467889759838E-2</v>
      </c>
      <c r="V43" s="264">
        <f t="shared" si="2"/>
        <v>3.0399467889759837</v>
      </c>
      <c r="W43" s="264"/>
      <c r="X43" s="264"/>
      <c r="Y43" s="264"/>
      <c r="Z43" s="262">
        <f>'ENGLAND GE2029'!J44</f>
        <v>0</v>
      </c>
      <c r="AA43" s="264">
        <f>'ENGLAND GE2029'!U44*100</f>
        <v>-0.61542490506743486</v>
      </c>
      <c r="AB43" s="262">
        <f>'ENGLAND GE2029'!K44</f>
        <v>0</v>
      </c>
      <c r="AC43" s="264">
        <f>'ENGLAND GE2029'!V44*100</f>
        <v>-0.28058886249275145</v>
      </c>
      <c r="AD43" s="262">
        <f>'ENGLAND GE2029'!L44</f>
        <v>3.0399467889759838E-2</v>
      </c>
      <c r="AE43" s="264">
        <f t="shared" si="3"/>
        <v>3.0399467889759837</v>
      </c>
      <c r="AF43" s="262">
        <f>'ENGLAND GE2029'!M44</f>
        <v>2.4333120910903687E-3</v>
      </c>
      <c r="AG43" s="264">
        <f t="shared" si="4"/>
        <v>0.24333120910903688</v>
      </c>
      <c r="AH43" s="262">
        <f>'ENGLAND GE2029'!N44</f>
        <v>1.2636683967910281E-2</v>
      </c>
      <c r="AI43" s="264">
        <f>'ENGLAND GE2029'!Y44*100</f>
        <v>-0.54145328524567282</v>
      </c>
      <c r="AJ43" s="261">
        <f t="shared" si="0"/>
        <v>0.31264707372963579</v>
      </c>
      <c r="AK43" s="260">
        <f t="shared" si="1"/>
        <v>-0.18927268265883285</v>
      </c>
    </row>
    <row r="44" spans="1:37" ht="24" customHeight="1" x14ac:dyDescent="0.35">
      <c r="A44" s="106" t="str">
        <f>'ENGLAND GE2029'!A45</f>
        <v>Nottingham East</v>
      </c>
      <c r="B44" s="106" t="str">
        <f>'ENGLAND GE2029'!B45</f>
        <v>NTT</v>
      </c>
      <c r="C44" s="106" t="str">
        <f>'ENGLAND GE2029'!C45</f>
        <v>East M</v>
      </c>
      <c r="D44" s="106" t="str">
        <f>'ENGLAND GE2029'!D45</f>
        <v>England</v>
      </c>
      <c r="E44" s="106" t="str">
        <f>'ENGLAND GE2029'!AP45</f>
        <v>Grn</v>
      </c>
      <c r="F44" s="106" t="str">
        <f>'ENGLAND GE2029'!AQ45</f>
        <v>gain from</v>
      </c>
      <c r="G44" s="106" t="str">
        <f>'ENGLAND GE2029'!AR45</f>
        <v>LAB</v>
      </c>
      <c r="H44" s="106" t="str">
        <f>IF(E44='ENGLAND GE2029'!AO45,"",E44)</f>
        <v>Grn</v>
      </c>
      <c r="I44" s="262">
        <f>'ENGLAND GE2029'!E45</f>
        <v>0.29042503054651847</v>
      </c>
      <c r="J44" s="263">
        <f>'ENGLAND GE2029'!P45*100</f>
        <v>-24.510970751012827</v>
      </c>
      <c r="K44" s="262">
        <f>'ENGLAND GE2029'!F45</f>
        <v>8.3159599964889253E-2</v>
      </c>
      <c r="L44" s="263">
        <f>'ENGLAND GE2029'!Q45*100</f>
        <v>-2.4667108092581698</v>
      </c>
      <c r="M44" s="262">
        <f>'ENGLAND GE2029'!G45</f>
        <v>0.1719154603640666</v>
      </c>
      <c r="N44" s="263">
        <f>'ENGLAND GE2029'!R45*100</f>
        <v>7.3621457452058694</v>
      </c>
      <c r="O44" s="262">
        <f>'ENGLAND GE2029'!H45</f>
        <v>4.5892098401111379E-2</v>
      </c>
      <c r="P44" s="263">
        <f>'ENGLAND GE2029'!S45*100</f>
        <v>-0.19362579627247786</v>
      </c>
      <c r="Q44" s="262">
        <f>'ENGLAND GE2029'!I45</f>
        <v>0.32385155989131847</v>
      </c>
      <c r="R44" s="263">
        <f>'ENGLAND GE2029'!T45*100</f>
        <v>20.484384032317475</v>
      </c>
      <c r="T44" s="264">
        <v>0</v>
      </c>
      <c r="U44" s="262">
        <f>MAX('ENGLAND GE2029'!J45,'ENGLAND GE2029'!K45,'ENGLAND GE2029'!L45,'ENGLAND GE2029'!M45,'ENGLAND GE2029'!N45)</f>
        <v>5.7163451376819482E-2</v>
      </c>
      <c r="V44" s="264">
        <f t="shared" si="2"/>
        <v>-1.0554468460547626</v>
      </c>
      <c r="W44" s="264"/>
      <c r="X44" s="264"/>
      <c r="Y44" s="264"/>
      <c r="Z44" s="262">
        <f>'ENGLAND GE2029'!J45</f>
        <v>0</v>
      </c>
      <c r="AA44" s="264">
        <f>'ENGLAND GE2029'!U45*100</f>
        <v>-1.3571055740226916</v>
      </c>
      <c r="AB44" s="262">
        <f>'ENGLAND GE2029'!K45</f>
        <v>5.7163451376819482E-2</v>
      </c>
      <c r="AC44" s="264">
        <f>'ENGLAND GE2029'!V45*100</f>
        <v>-1.0554468460547626</v>
      </c>
      <c r="AD44" s="262">
        <f>'ENGLAND GE2029'!L45</f>
        <v>1.8666003866092837E-2</v>
      </c>
      <c r="AE44" s="264">
        <f t="shared" si="3"/>
        <v>1.8666003866092837</v>
      </c>
      <c r="AF44" s="262">
        <f>'ENGLAND GE2029'!M45</f>
        <v>8.926795589183547E-3</v>
      </c>
      <c r="AG44" s="264">
        <f t="shared" si="4"/>
        <v>0.89267955891835471</v>
      </c>
      <c r="AH44" s="262">
        <f>'ENGLAND GE2029'!N45</f>
        <v>0</v>
      </c>
      <c r="AI44" s="264">
        <f>'ENGLAND GE2029'!Y45*100</f>
        <v>-1.0219499464300432</v>
      </c>
      <c r="AJ44" s="261">
        <f t="shared" si="0"/>
        <v>0.32385155989131847</v>
      </c>
      <c r="AK44" s="260">
        <f t="shared" si="1"/>
        <v>0</v>
      </c>
    </row>
    <row r="45" spans="1:37" ht="24" customHeight="1" x14ac:dyDescent="0.35">
      <c r="A45" s="106" t="str">
        <f>'ENGLAND GE2029'!A46</f>
        <v>Nottingham North and Kimberley</v>
      </c>
      <c r="B45" s="106" t="str">
        <f>'ENGLAND GE2029'!B46</f>
        <v>NTT</v>
      </c>
      <c r="C45" s="106" t="str">
        <f>'ENGLAND GE2029'!C46</f>
        <v>East M</v>
      </c>
      <c r="D45" s="106" t="str">
        <f>'ENGLAND GE2029'!D46</f>
        <v>England</v>
      </c>
      <c r="E45" s="106" t="str">
        <f>'ENGLAND GE2029'!AP46</f>
        <v>Ref</v>
      </c>
      <c r="F45" s="106" t="str">
        <f>'ENGLAND GE2029'!AQ46</f>
        <v>gain from</v>
      </c>
      <c r="G45" s="106" t="str">
        <f>'ENGLAND GE2029'!AR46</f>
        <v>LAB</v>
      </c>
      <c r="H45" s="106" t="str">
        <f>IF(E45='ENGLAND GE2029'!AO46,"",E45)</f>
        <v>Ref</v>
      </c>
      <c r="I45" s="262">
        <f>'ENGLAND GE2029'!E46</f>
        <v>0.23275991481649766</v>
      </c>
      <c r="J45" s="263">
        <f>'ENGLAND GE2029'!P46*100</f>
        <v>-23.800307544259336</v>
      </c>
      <c r="K45" s="262">
        <f>'ENGLAND GE2029'!F46</f>
        <v>0.13632279440187575</v>
      </c>
      <c r="L45" s="263">
        <f>'ENGLAND GE2029'!Q46*100</f>
        <v>-5.7552716210287542</v>
      </c>
      <c r="M45" s="262">
        <f>'ENGLAND GE2029'!G46</f>
        <v>0.32126719571160217</v>
      </c>
      <c r="N45" s="263">
        <f>'ENGLAND GE2029'!R46*100</f>
        <v>11.979320479549967</v>
      </c>
      <c r="O45" s="262">
        <f>'ENGLAND GE2029'!H46</f>
        <v>3.3385931915701307E-2</v>
      </c>
      <c r="P45" s="263">
        <f>'ENGLAND GE2029'!S46*100</f>
        <v>-0.4777863896564809</v>
      </c>
      <c r="Q45" s="262">
        <f>'ENGLAND GE2029'!I46</f>
        <v>0.23749248588982821</v>
      </c>
      <c r="R45" s="263">
        <f>'ENGLAND GE2029'!T46*100</f>
        <v>14.176877348945116</v>
      </c>
      <c r="T45" s="264">
        <v>0</v>
      </c>
      <c r="U45" s="262">
        <f>MAX('ENGLAND GE2029'!J46,'ENGLAND GE2029'!K46,'ENGLAND GE2029'!L46,'ENGLAND GE2029'!M46,'ENGLAND GE2029'!N46)</f>
        <v>3.4882114176945797E-2</v>
      </c>
      <c r="V45" s="264">
        <f t="shared" si="2"/>
        <v>3.4882114176945795</v>
      </c>
      <c r="W45" s="264"/>
      <c r="X45" s="264"/>
      <c r="Y45" s="264"/>
      <c r="Z45" s="262">
        <f>'ENGLAND GE2029'!J46</f>
        <v>0</v>
      </c>
      <c r="AA45" s="264">
        <f>'ENGLAND GE2029'!U46*100</f>
        <v>0</v>
      </c>
      <c r="AB45" s="262">
        <f>'ENGLAND GE2029'!K46</f>
        <v>0</v>
      </c>
      <c r="AC45" s="264">
        <f>'ENGLAND GE2029'!V46*100</f>
        <v>0</v>
      </c>
      <c r="AD45" s="262">
        <f>'ENGLAND GE2029'!L46</f>
        <v>3.4882114176945797E-2</v>
      </c>
      <c r="AE45" s="264">
        <f t="shared" si="3"/>
        <v>3.4882114176945795</v>
      </c>
      <c r="AF45" s="262">
        <f>'ENGLAND GE2029'!M46</f>
        <v>3.8895630875491112E-3</v>
      </c>
      <c r="AG45" s="264">
        <f t="shared" si="4"/>
        <v>0.38895630875491111</v>
      </c>
      <c r="AH45" s="262">
        <f>'ENGLAND GE2029'!N46</f>
        <v>0</v>
      </c>
      <c r="AI45" s="264">
        <f>'ENGLAND GE2029'!Y46*100</f>
        <v>0</v>
      </c>
      <c r="AJ45" s="261">
        <f t="shared" si="0"/>
        <v>0.32126719571160217</v>
      </c>
      <c r="AK45" s="260">
        <f t="shared" si="1"/>
        <v>-8.3774709821773957E-2</v>
      </c>
    </row>
    <row r="46" spans="1:37" ht="24" customHeight="1" x14ac:dyDescent="0.35">
      <c r="A46" s="106" t="str">
        <f>'ENGLAND GE2029'!A47</f>
        <v>Nottingham South</v>
      </c>
      <c r="B46" s="106" t="str">
        <f>'ENGLAND GE2029'!B47</f>
        <v>NTT</v>
      </c>
      <c r="C46" s="106" t="str">
        <f>'ENGLAND GE2029'!C47</f>
        <v>East M</v>
      </c>
      <c r="D46" s="106" t="str">
        <f>'ENGLAND GE2029'!D47</f>
        <v>England</v>
      </c>
      <c r="E46" s="106" t="str">
        <f>'ENGLAND GE2029'!AP47</f>
        <v>Ref</v>
      </c>
      <c r="F46" s="106" t="str">
        <f>'ENGLAND GE2029'!AQ47</f>
        <v>gain from</v>
      </c>
      <c r="G46" s="106" t="str">
        <f>'ENGLAND GE2029'!AR47</f>
        <v>LAB</v>
      </c>
      <c r="H46" s="106" t="str">
        <f>IF(E46='ENGLAND GE2029'!AO47,"",E46)</f>
        <v>Ref</v>
      </c>
      <c r="I46" s="262">
        <f>'ENGLAND GE2029'!E47</f>
        <v>0.25147953547170049</v>
      </c>
      <c r="J46" s="263">
        <f>'ENGLAND GE2029'!P47*100</f>
        <v>-22.234874397718784</v>
      </c>
      <c r="K46" s="262">
        <f>'ENGLAND GE2029'!F47</f>
        <v>0.12132427708587172</v>
      </c>
      <c r="L46" s="263">
        <f>'ENGLAND GE2029'!Q47*100</f>
        <v>-3.9416621359944766</v>
      </c>
      <c r="M46" s="262">
        <f>'ENGLAND GE2029'!G47</f>
        <v>0.25696841130486736</v>
      </c>
      <c r="N46" s="263">
        <f>'ENGLAND GE2029'!R47*100</f>
        <v>10.684219092103572</v>
      </c>
      <c r="O46" s="262">
        <f>'ENGLAND GE2029'!H47</f>
        <v>5.880652025955025E-2</v>
      </c>
      <c r="P46" s="263">
        <f>'ENGLAND GE2029'!S47*100</f>
        <v>-0.38170388511282949</v>
      </c>
      <c r="Q46" s="262">
        <f>'ENGLAND GE2029'!I47</f>
        <v>0.23676437196440725</v>
      </c>
      <c r="R46" s="263">
        <f>'ENGLAND GE2029'!T47*100</f>
        <v>14.786264137649399</v>
      </c>
      <c r="T46" s="264">
        <v>0</v>
      </c>
      <c r="U46" s="262">
        <f>MAX('ENGLAND GE2029'!J47,'ENGLAND GE2029'!K47,'ENGLAND GE2029'!L47,'ENGLAND GE2029'!M47,'ENGLAND GE2029'!N47)</f>
        <v>3.727382207715408E-2</v>
      </c>
      <c r="V46" s="264">
        <f t="shared" si="2"/>
        <v>-0.82263452028726869</v>
      </c>
      <c r="W46" s="264"/>
      <c r="X46" s="264"/>
      <c r="Y46" s="264"/>
      <c r="Z46" s="262">
        <f>'ENGLAND GE2029'!J47</f>
        <v>0</v>
      </c>
      <c r="AA46" s="264">
        <f>'ENGLAND GE2029'!U47*100</f>
        <v>0</v>
      </c>
      <c r="AB46" s="262">
        <f>'ENGLAND GE2029'!K47</f>
        <v>3.727382207715408E-2</v>
      </c>
      <c r="AC46" s="264">
        <f>'ENGLAND GE2029'!V47*100</f>
        <v>-0.82263452028726869</v>
      </c>
      <c r="AD46" s="262">
        <f>'ENGLAND GE2029'!L47</f>
        <v>2.7900767904891457E-2</v>
      </c>
      <c r="AE46" s="264">
        <f t="shared" si="3"/>
        <v>2.7900767904891457</v>
      </c>
      <c r="AF46" s="262">
        <f>'ENGLAND GE2029'!M47</f>
        <v>5.8622250058799948E-3</v>
      </c>
      <c r="AG46" s="264">
        <f t="shared" si="4"/>
        <v>0.58622250058799952</v>
      </c>
      <c r="AH46" s="262">
        <f>'ENGLAND GE2029'!N47</f>
        <v>3.6200689256774819E-3</v>
      </c>
      <c r="AI46" s="264">
        <f>'ENGLAND GE2029'!Y47*100</f>
        <v>-1.4659075817167495</v>
      </c>
      <c r="AJ46" s="261">
        <f t="shared" si="0"/>
        <v>0.25696841130486736</v>
      </c>
      <c r="AK46" s="260">
        <f t="shared" si="1"/>
        <v>-2.0204039340460112E-2</v>
      </c>
    </row>
    <row r="47" spans="1:37" ht="24" customHeight="1" x14ac:dyDescent="0.35">
      <c r="A47" s="106" t="str">
        <f>'ENGLAND GE2029'!A48</f>
        <v>Rushcliffe</v>
      </c>
      <c r="B47" s="106" t="str">
        <f>'ENGLAND GE2029'!B48</f>
        <v>NTT</v>
      </c>
      <c r="C47" s="106" t="str">
        <f>'ENGLAND GE2029'!C48</f>
        <v>East M</v>
      </c>
      <c r="D47" s="106" t="str">
        <f>'ENGLAND GE2029'!D48</f>
        <v>England</v>
      </c>
      <c r="E47" s="106" t="str">
        <f>'ENGLAND GE2029'!AP48</f>
        <v>Con</v>
      </c>
      <c r="F47" s="106" t="str">
        <f>'ENGLAND GE2029'!AQ48</f>
        <v>gain from</v>
      </c>
      <c r="G47" s="106" t="str">
        <f>'ENGLAND GE2029'!AR48</f>
        <v>LAB</v>
      </c>
      <c r="H47" s="106" t="str">
        <f>IF(E47='ENGLAND GE2029'!AO48,"",E47)</f>
        <v>Con</v>
      </c>
      <c r="I47" s="262">
        <f>'ENGLAND GE2029'!E48</f>
        <v>0.24802967598334302</v>
      </c>
      <c r="J47" s="263">
        <f>'ENGLAND GE2029'!P48*100</f>
        <v>-18.995522288060823</v>
      </c>
      <c r="K47" s="262">
        <f>'ENGLAND GE2029'!F48</f>
        <v>0.24916114233932118</v>
      </c>
      <c r="L47" s="263">
        <f>'ENGLAND GE2029'!Q48*100</f>
        <v>-6.0221650678135177</v>
      </c>
      <c r="M47" s="262">
        <f>'ENGLAND GE2029'!G48</f>
        <v>0.20093612189156837</v>
      </c>
      <c r="N47" s="263">
        <f>'ENGLAND GE2029'!R48*100</f>
        <v>9.0916033224347537</v>
      </c>
      <c r="O47" s="262">
        <f>'ENGLAND GE2029'!H48</f>
        <v>5.436308601617168E-2</v>
      </c>
      <c r="P47" s="263">
        <f>'ENGLAND GE2029'!S48*100</f>
        <v>1.0636670334264464E-2</v>
      </c>
      <c r="Q47" s="262">
        <f>'ENGLAND GE2029'!I48</f>
        <v>0.21490439612278206</v>
      </c>
      <c r="R47" s="263">
        <f>'ENGLAND GE2029'!T48*100</f>
        <v>13.92774911629594</v>
      </c>
      <c r="T47" s="264">
        <v>0</v>
      </c>
      <c r="U47" s="262">
        <f>MAX('ENGLAND GE2029'!J48,'ENGLAND GE2029'!K48,'ENGLAND GE2029'!L48,'ENGLAND GE2029'!M48,'ENGLAND GE2029'!N48)</f>
        <v>2.1816969923024301E-2</v>
      </c>
      <c r="V47" s="264">
        <f t="shared" si="2"/>
        <v>2.1816969923024301</v>
      </c>
      <c r="W47" s="264"/>
      <c r="X47" s="264"/>
      <c r="Y47" s="264"/>
      <c r="Z47" s="262">
        <f>'ENGLAND GE2029'!J48</f>
        <v>6.5165674834652939E-3</v>
      </c>
      <c r="AA47" s="264">
        <f>'ENGLAND GE2029'!U48*100</f>
        <v>-0.29909138132928104</v>
      </c>
      <c r="AB47" s="262">
        <f>'ENGLAND GE2029'!K48</f>
        <v>0</v>
      </c>
      <c r="AC47" s="264">
        <f>'ENGLAND GE2029'!V48*100</f>
        <v>0</v>
      </c>
      <c r="AD47" s="262">
        <f>'ENGLAND GE2029'!L48</f>
        <v>2.1816969923024301E-2</v>
      </c>
      <c r="AE47" s="264">
        <f t="shared" si="3"/>
        <v>2.1816969923024301</v>
      </c>
      <c r="AF47" s="262">
        <f>'ENGLAND GE2029'!M48</f>
        <v>3.96209540152055E-3</v>
      </c>
      <c r="AG47" s="264">
        <f t="shared" si="4"/>
        <v>0.39620954015205501</v>
      </c>
      <c r="AH47" s="262">
        <f>'ENGLAND GE2029'!N48</f>
        <v>3.0994483880372742E-4</v>
      </c>
      <c r="AI47" s="264">
        <f>'ENGLAND GE2029'!Y48*100</f>
        <v>-0.2911169043158035</v>
      </c>
      <c r="AJ47" s="261">
        <f t="shared" si="0"/>
        <v>0.24916114233932118</v>
      </c>
      <c r="AK47" s="260">
        <f t="shared" si="1"/>
        <v>-3.4256746216539125E-2</v>
      </c>
    </row>
    <row r="48" spans="1:37" ht="24" customHeight="1" x14ac:dyDescent="0.35">
      <c r="A48" s="106" t="str">
        <f>'ENGLAND GE2029'!A49</f>
        <v>Sherwood Forest</v>
      </c>
      <c r="B48" s="106" t="str">
        <f>'ENGLAND GE2029'!B49</f>
        <v>NTT</v>
      </c>
      <c r="C48" s="106" t="str">
        <f>'ENGLAND GE2029'!C49</f>
        <v>East M</v>
      </c>
      <c r="D48" s="106" t="str">
        <f>'ENGLAND GE2029'!D49</f>
        <v>England</v>
      </c>
      <c r="E48" s="106" t="str">
        <f>'ENGLAND GE2029'!AP49</f>
        <v>Ref</v>
      </c>
      <c r="F48" s="106" t="str">
        <f>'ENGLAND GE2029'!AQ49</f>
        <v>gain from</v>
      </c>
      <c r="G48" s="106" t="str">
        <f>'ENGLAND GE2029'!AR49</f>
        <v>LAB</v>
      </c>
      <c r="H48" s="106" t="str">
        <f>IF(E48='ENGLAND GE2029'!AO49,"",E48)</f>
        <v>Ref</v>
      </c>
      <c r="I48" s="262">
        <f>'ENGLAND GE2029'!E49</f>
        <v>0.20023534774918997</v>
      </c>
      <c r="J48" s="263">
        <f>'ENGLAND GE2029'!P49*100</f>
        <v>-18.696152853523255</v>
      </c>
      <c r="K48" s="262">
        <f>'ENGLAND GE2029'!F49</f>
        <v>0.2024959859586056</v>
      </c>
      <c r="L48" s="263">
        <f>'ENGLAND GE2029'!Q49*100</f>
        <v>-7.2843101587633603</v>
      </c>
      <c r="M48" s="262">
        <f>'ENGLAND GE2029'!G49</f>
        <v>0.3879937590925463</v>
      </c>
      <c r="N48" s="263">
        <f>'ENGLAND GE2029'!R49*100</f>
        <v>15.535915161206951</v>
      </c>
      <c r="O48" s="262">
        <f>'ENGLAND GE2029'!H49</f>
        <v>3.4561164479264647E-2</v>
      </c>
      <c r="P48" s="263">
        <f>'ENGLAND GE2029'!S49*100</f>
        <v>-0.32111330957456319</v>
      </c>
      <c r="Q48" s="262">
        <f>'ENGLAND GE2029'!I49</f>
        <v>0.11817647080506492</v>
      </c>
      <c r="R48" s="263">
        <f>'ENGLAND GE2029'!T49*100</f>
        <v>7.2635985807119994</v>
      </c>
      <c r="T48" s="264">
        <v>0</v>
      </c>
      <c r="U48" s="262">
        <f>MAX('ENGLAND GE2029'!J49,'ENGLAND GE2029'!K49,'ENGLAND GE2029'!L49,'ENGLAND GE2029'!M49,'ENGLAND GE2029'!N49)</f>
        <v>4.2127060544201823E-2</v>
      </c>
      <c r="V48" s="264">
        <f t="shared" si="2"/>
        <v>4.212706054420182</v>
      </c>
      <c r="W48" s="264"/>
      <c r="X48" s="264"/>
      <c r="Y48" s="264"/>
      <c r="Z48" s="262">
        <f>'ENGLAND GE2029'!J49</f>
        <v>1.1720145446592308E-2</v>
      </c>
      <c r="AA48" s="264">
        <f>'ENGLAND GE2029'!U49*100</f>
        <v>-0.60357115201154621</v>
      </c>
      <c r="AB48" s="262">
        <f>'ENGLAND GE2029'!K49</f>
        <v>0</v>
      </c>
      <c r="AC48" s="264">
        <f>'ENGLAND GE2029'!V49*100</f>
        <v>0</v>
      </c>
      <c r="AD48" s="262">
        <f>'ENGLAND GE2029'!L49</f>
        <v>4.2127060544201823E-2</v>
      </c>
      <c r="AE48" s="264">
        <f t="shared" si="3"/>
        <v>4.212706054420182</v>
      </c>
      <c r="AF48" s="262">
        <f>'ENGLAND GE2029'!M49</f>
        <v>2.6900659245344088E-3</v>
      </c>
      <c r="AG48" s="264">
        <f t="shared" si="4"/>
        <v>0.26900659245344088</v>
      </c>
      <c r="AH48" s="262">
        <f>'ENGLAND GE2029'!N49</f>
        <v>0</v>
      </c>
      <c r="AI48" s="264">
        <f>'ENGLAND GE2029'!Y49*100</f>
        <v>-0.37607891491985201</v>
      </c>
      <c r="AJ48" s="261">
        <f t="shared" si="0"/>
        <v>0.3879937590925463</v>
      </c>
      <c r="AK48" s="260">
        <f t="shared" si="1"/>
        <v>-0.26981728828748136</v>
      </c>
    </row>
    <row r="49" spans="1:37" ht="24" customHeight="1" x14ac:dyDescent="0.35">
      <c r="A49" s="106" t="str">
        <f>'ENGLAND GE2029'!A50</f>
        <v>Bedford</v>
      </c>
      <c r="B49" s="106" t="str">
        <f>'ENGLAND GE2029'!B50</f>
        <v>BDF</v>
      </c>
      <c r="C49" s="106" t="str">
        <f>'ENGLAND GE2029'!C50</f>
        <v>Eastern</v>
      </c>
      <c r="D49" s="106" t="str">
        <f>'ENGLAND GE2029'!D50</f>
        <v>England</v>
      </c>
      <c r="E49" s="106" t="str">
        <f>'ENGLAND GE2029'!AP50</f>
        <v>Lab</v>
      </c>
      <c r="F49" s="106" t="str">
        <f>'ENGLAND GE2029'!AQ50</f>
        <v>HOLD</v>
      </c>
      <c r="G49" s="106" t="str">
        <f>'ENGLAND GE2029'!AR50</f>
        <v/>
      </c>
      <c r="H49" s="106" t="str">
        <f>IF(E49='ENGLAND GE2029'!AO50,"",E49)</f>
        <v/>
      </c>
      <c r="I49" s="262">
        <f>'ENGLAND GE2029'!E50</f>
        <v>0.27200341200383243</v>
      </c>
      <c r="J49" s="263">
        <f>'ENGLAND GE2029'!P50*100</f>
        <v>-17.911442168612552</v>
      </c>
      <c r="K49" s="262">
        <f>'ENGLAND GE2029'!F50</f>
        <v>0.18795006879736278</v>
      </c>
      <c r="L49" s="263">
        <f>'ENGLAND GE2029'!Q50*100</f>
        <v>-3.1238794676898745</v>
      </c>
      <c r="M49" s="262">
        <f>'ENGLAND GE2029'!G50</f>
        <v>0.21481017439636918</v>
      </c>
      <c r="N49" s="263">
        <f>'ENGLAND GE2029'!R50*100</f>
        <v>10.295302099859747</v>
      </c>
      <c r="O49" s="262">
        <f>'ENGLAND GE2029'!H50</f>
        <v>0.10560867903823092</v>
      </c>
      <c r="P49" s="263">
        <f>'ENGLAND GE2029'!S50*100</f>
        <v>0.66146063851897641</v>
      </c>
      <c r="Q49" s="262">
        <f>'ENGLAND GE2029'!I50</f>
        <v>0.15752509724102151</v>
      </c>
      <c r="R49" s="263">
        <f>'ENGLAND GE2029'!T50*100</f>
        <v>9.8645144463038772</v>
      </c>
      <c r="T49" s="264">
        <v>0</v>
      </c>
      <c r="U49" s="262">
        <f>MAX('ENGLAND GE2029'!J50,'ENGLAND GE2029'!K50,'ENGLAND GE2029'!L50,'ENGLAND GE2029'!M50,'ENGLAND GE2029'!N50)</f>
        <v>2.2898660811627763E-2</v>
      </c>
      <c r="V49" s="264">
        <f t="shared" si="2"/>
        <v>2.2898660811627765</v>
      </c>
      <c r="W49" s="264"/>
      <c r="X49" s="264"/>
      <c r="Y49" s="264"/>
      <c r="Z49" s="262">
        <f>'ENGLAND GE2029'!J50</f>
        <v>2.131931140445106E-2</v>
      </c>
      <c r="AA49" s="264">
        <f>'ENGLAND GE2029'!U50*100</f>
        <v>-1.4146391146029769</v>
      </c>
      <c r="AB49" s="262">
        <f>'ENGLAND GE2029'!K50</f>
        <v>1.2577795255147383E-2</v>
      </c>
      <c r="AC49" s="264">
        <f>'ENGLAND GE2029'!V50*100</f>
        <v>-1.1918626201356712</v>
      </c>
      <c r="AD49" s="262">
        <f>'ENGLAND GE2029'!L50</f>
        <v>2.2898660811627763E-2</v>
      </c>
      <c r="AE49" s="264">
        <f t="shared" si="3"/>
        <v>2.2898660811627765</v>
      </c>
      <c r="AF49" s="262">
        <f>'ENGLAND GE2029'!M50</f>
        <v>5.3068010519571347E-3</v>
      </c>
      <c r="AG49" s="264">
        <f t="shared" si="4"/>
        <v>0.53068010519571351</v>
      </c>
      <c r="AH49" s="262">
        <f>'ENGLAND GE2029'!N50</f>
        <v>0</v>
      </c>
      <c r="AI49" s="264">
        <f>'ENGLAND GE2029'!Y50*100</f>
        <v>0</v>
      </c>
      <c r="AJ49" s="261">
        <f t="shared" si="0"/>
        <v>0.27200341200383243</v>
      </c>
      <c r="AK49" s="260">
        <f t="shared" si="1"/>
        <v>-0.11447831476281092</v>
      </c>
    </row>
    <row r="50" spans="1:37" ht="24" customHeight="1" x14ac:dyDescent="0.35">
      <c r="A50" s="106" t="str">
        <f>'ENGLAND GE2029'!A51</f>
        <v>Dunstable and Leighton Buzzard</v>
      </c>
      <c r="B50" s="106" t="str">
        <f>'ENGLAND GE2029'!B51</f>
        <v>BDF</v>
      </c>
      <c r="C50" s="106" t="str">
        <f>'ENGLAND GE2029'!C51</f>
        <v>Eastern</v>
      </c>
      <c r="D50" s="106" t="str">
        <f>'ENGLAND GE2029'!D51</f>
        <v>England</v>
      </c>
      <c r="E50" s="106" t="str">
        <f>'ENGLAND GE2029'!AP51</f>
        <v>Ref</v>
      </c>
      <c r="F50" s="106" t="str">
        <f>'ENGLAND GE2029'!AQ51</f>
        <v>gain from</v>
      </c>
      <c r="G50" s="106" t="str">
        <f>'ENGLAND GE2029'!AR51</f>
        <v>LAB</v>
      </c>
      <c r="H50" s="106" t="str">
        <f>IF(E50='ENGLAND GE2029'!AO51,"",E50)</f>
        <v>Ref</v>
      </c>
      <c r="I50" s="262">
        <f>'ENGLAND GE2029'!E51</f>
        <v>0.17632665863024796</v>
      </c>
      <c r="J50" s="263">
        <f>'ENGLAND GE2029'!P51*100</f>
        <v>-14.892038230796464</v>
      </c>
      <c r="K50" s="262">
        <f>'ENGLAND GE2029'!F51</f>
        <v>0.23959131904600803</v>
      </c>
      <c r="L50" s="263">
        <f>'ENGLAND GE2029'!Q51*100</f>
        <v>-7.116989281195699</v>
      </c>
      <c r="M50" s="262">
        <f>'ENGLAND GE2029'!G51</f>
        <v>0.30266083271313926</v>
      </c>
      <c r="N50" s="263">
        <f>'ENGLAND GE2029'!R51*100</f>
        <v>12.737578547674008</v>
      </c>
      <c r="O50" s="262">
        <f>'ENGLAND GE2029'!H51</f>
        <v>0.13534464464377077</v>
      </c>
      <c r="P50" s="263">
        <f>'ENGLAND GE2029'!S51*100</f>
        <v>-0.57564521094054799</v>
      </c>
      <c r="Q50" s="262">
        <f>'ENGLAND GE2029'!I51</f>
        <v>0.11049190609471499</v>
      </c>
      <c r="R50" s="263">
        <f>'ENGLAND GE2029'!T51*100</f>
        <v>6.4558580000676544</v>
      </c>
      <c r="T50" s="264">
        <v>0</v>
      </c>
      <c r="U50" s="262">
        <f>MAX('ENGLAND GE2029'!J51,'ENGLAND GE2029'!K51,'ENGLAND GE2029'!L51,'ENGLAND GE2029'!M51,'ENGLAND GE2029'!N51)</f>
        <v>3.2263498545812508E-2</v>
      </c>
      <c r="V50" s="264">
        <f t="shared" si="2"/>
        <v>3.226349854581251</v>
      </c>
      <c r="W50" s="264"/>
      <c r="X50" s="264"/>
      <c r="Y50" s="264"/>
      <c r="Z50" s="262">
        <f>'ENGLAND GE2029'!J51</f>
        <v>0</v>
      </c>
      <c r="AA50" s="264">
        <f>'ENGLAND GE2029'!U51*100</f>
        <v>0</v>
      </c>
      <c r="AB50" s="262">
        <f>'ENGLAND GE2029'!K51</f>
        <v>0</v>
      </c>
      <c r="AC50" s="264">
        <f>'ENGLAND GE2029'!V51*100</f>
        <v>0</v>
      </c>
      <c r="AD50" s="262">
        <f>'ENGLAND GE2029'!L51</f>
        <v>3.2263498545812508E-2</v>
      </c>
      <c r="AE50" s="264">
        <f t="shared" si="3"/>
        <v>3.226349854581251</v>
      </c>
      <c r="AF50" s="262">
        <f>'ENGLAND GE2029'!M51</f>
        <v>1.8442115443579525E-3</v>
      </c>
      <c r="AG50" s="264">
        <f t="shared" si="4"/>
        <v>0.18442115443579524</v>
      </c>
      <c r="AH50" s="262">
        <f>'ENGLAND GE2029'!N51</f>
        <v>1.4769287819484697E-3</v>
      </c>
      <c r="AI50" s="264">
        <f>'ENGLAND GE2029'!Y51*100</f>
        <v>-1.9534833826002192E-2</v>
      </c>
      <c r="AJ50" s="261">
        <f t="shared" si="0"/>
        <v>0.30266083271313926</v>
      </c>
      <c r="AK50" s="260">
        <f t="shared" si="1"/>
        <v>-0.19216892661842427</v>
      </c>
    </row>
    <row r="51" spans="1:37" ht="24" customHeight="1" x14ac:dyDescent="0.35">
      <c r="A51" s="106" t="str">
        <f>'ENGLAND GE2029'!A52</f>
        <v>Luton North</v>
      </c>
      <c r="B51" s="106" t="str">
        <f>'ENGLAND GE2029'!B52</f>
        <v>BDF</v>
      </c>
      <c r="C51" s="106" t="str">
        <f>'ENGLAND GE2029'!C52</f>
        <v>Eastern</v>
      </c>
      <c r="D51" s="106" t="str">
        <f>'ENGLAND GE2029'!D52</f>
        <v>England</v>
      </c>
      <c r="E51" s="106" t="str">
        <f>'ENGLAND GE2029'!AP52</f>
        <v>Ref</v>
      </c>
      <c r="F51" s="106" t="str">
        <f>'ENGLAND GE2029'!AQ52</f>
        <v>gain from</v>
      </c>
      <c r="G51" s="106" t="str">
        <f>'ENGLAND GE2029'!AR52</f>
        <v>LAB</v>
      </c>
      <c r="H51" s="106" t="str">
        <f>IF(E51='ENGLAND GE2029'!AO52,"",E51)</f>
        <v>Ref</v>
      </c>
      <c r="I51" s="262">
        <f>'ENGLAND GE2029'!E52</f>
        <v>0.23780768779014239</v>
      </c>
      <c r="J51" s="263">
        <f>'ENGLAND GE2029'!P52*100</f>
        <v>-14.101225852412563</v>
      </c>
      <c r="K51" s="262">
        <f>'ENGLAND GE2029'!F52</f>
        <v>0.16514508351474619</v>
      </c>
      <c r="L51" s="263">
        <f>'ENGLAND GE2029'!Q52*100</f>
        <v>-1.983839779848942</v>
      </c>
      <c r="M51" s="262">
        <f>'ENGLAND GE2029'!G52</f>
        <v>0.24079089415745719</v>
      </c>
      <c r="N51" s="263">
        <f>'ENGLAND GE2029'!R52*100</f>
        <v>12.035934346573718</v>
      </c>
      <c r="O51" s="262">
        <f>'ENGLAND GE2029'!H52</f>
        <v>5.4182178567424272E-2</v>
      </c>
      <c r="P51" s="263">
        <f>'ENGLAND GE2029'!S52*100</f>
        <v>0.54004317162989346</v>
      </c>
      <c r="Q51" s="262">
        <f>'ENGLAND GE2029'!I52</f>
        <v>0.1394723997974178</v>
      </c>
      <c r="R51" s="263">
        <f>'ENGLAND GE2029'!T52*100</f>
        <v>8.9400130542823533</v>
      </c>
      <c r="T51" s="264">
        <v>0</v>
      </c>
      <c r="U51" s="262">
        <f>MAX('ENGLAND GE2029'!J52,'ENGLAND GE2029'!K52,'ENGLAND GE2029'!L52,'ENGLAND GE2029'!M52,'ENGLAND GE2029'!N52)</f>
        <v>6.2417375177523479E-2</v>
      </c>
      <c r="V51" s="264">
        <f t="shared" si="2"/>
        <v>-5.0942112743186829</v>
      </c>
      <c r="W51" s="264"/>
      <c r="X51" s="264"/>
      <c r="Y51" s="264"/>
      <c r="Z51" s="262">
        <f>'ENGLAND GE2029'!J52</f>
        <v>6.2417375177523479E-2</v>
      </c>
      <c r="AA51" s="264">
        <f>'ENGLAND GE2029'!U52*100</f>
        <v>-5.0942112743186829</v>
      </c>
      <c r="AB51" s="262">
        <f>'ENGLAND GE2029'!K52</f>
        <v>6.2221396577026834E-2</v>
      </c>
      <c r="AC51" s="264">
        <f>'ENGLAND GE2029'!V52*100</f>
        <v>-3.8800697166520548</v>
      </c>
      <c r="AD51" s="262">
        <f>'ENGLAND GE2029'!L52</f>
        <v>2.5668192986362432E-2</v>
      </c>
      <c r="AE51" s="264">
        <f t="shared" si="3"/>
        <v>2.566819298636243</v>
      </c>
      <c r="AF51" s="262">
        <f>'ENGLAND GE2029'!M52</f>
        <v>1.2294791431899229E-2</v>
      </c>
      <c r="AG51" s="264">
        <f t="shared" si="4"/>
        <v>1.229479143189923</v>
      </c>
      <c r="AH51" s="262">
        <f>'ENGLAND GE2029'!N52</f>
        <v>0</v>
      </c>
      <c r="AI51" s="264">
        <f>'ENGLAND GE2029'!Y52*100</f>
        <v>-0.25294239107990912</v>
      </c>
      <c r="AJ51" s="261">
        <f t="shared" si="0"/>
        <v>0.24079089415745719</v>
      </c>
      <c r="AK51" s="260">
        <f t="shared" si="1"/>
        <v>-0.1013184943600394</v>
      </c>
    </row>
    <row r="52" spans="1:37" ht="24" customHeight="1" x14ac:dyDescent="0.35">
      <c r="A52" s="106" t="str">
        <f>'ENGLAND GE2029'!A53</f>
        <v>Luton South and South Bedfordshire</v>
      </c>
      <c r="B52" s="106" t="str">
        <f>'ENGLAND GE2029'!B53</f>
        <v>BDF</v>
      </c>
      <c r="C52" s="106" t="str">
        <f>'ENGLAND GE2029'!C53</f>
        <v>Eastern</v>
      </c>
      <c r="D52" s="106" t="str">
        <f>'ENGLAND GE2029'!D53</f>
        <v>England</v>
      </c>
      <c r="E52" s="106" t="str">
        <f>'ENGLAND GE2029'!AP53</f>
        <v>Ref</v>
      </c>
      <c r="F52" s="106" t="str">
        <f>'ENGLAND GE2029'!AQ53</f>
        <v>gain from</v>
      </c>
      <c r="G52" s="106" t="str">
        <f>'ENGLAND GE2029'!AR53</f>
        <v>LAB</v>
      </c>
      <c r="H52" s="106" t="str">
        <f>IF(E52='ENGLAND GE2029'!AO53,"",E52)</f>
        <v>Ref</v>
      </c>
      <c r="I52" s="262">
        <f>'ENGLAND GE2029'!E53</f>
        <v>0.21367771262509305</v>
      </c>
      <c r="J52" s="263">
        <f>'ENGLAND GE2029'!P53*100</f>
        <v>-14.047267036693444</v>
      </c>
      <c r="K52" s="262">
        <f>'ENGLAND GE2029'!F53</f>
        <v>0.15056400470767581</v>
      </c>
      <c r="L52" s="263">
        <f>'ENGLAND GE2029'!Q53*100</f>
        <v>-2.4908873203845214</v>
      </c>
      <c r="M52" s="262">
        <f>'ENGLAND GE2029'!G53</f>
        <v>0.23826834204144381</v>
      </c>
      <c r="N52" s="263">
        <f>'ENGLAND GE2029'!R53*100</f>
        <v>11.427792986907134</v>
      </c>
      <c r="O52" s="262">
        <f>'ENGLAND GE2029'!H53</f>
        <v>6.675152835648146E-2</v>
      </c>
      <c r="P52" s="263">
        <f>'ENGLAND GE2029'!S53*100</f>
        <v>0.4222217742130982</v>
      </c>
      <c r="Q52" s="262">
        <f>'ENGLAND GE2029'!I53</f>
        <v>0.16746884178055021</v>
      </c>
      <c r="R52" s="263">
        <f>'ENGLAND GE2029'!T53*100</f>
        <v>10.491347728677709</v>
      </c>
      <c r="T52" s="264">
        <v>0</v>
      </c>
      <c r="U52" s="262">
        <f>MAX('ENGLAND GE2029'!J53,'ENGLAND GE2029'!K53,'ENGLAND GE2029'!L53,'ENGLAND GE2029'!M53,'ENGLAND GE2029'!N53)</f>
        <v>8.9526620991261172E-2</v>
      </c>
      <c r="V52" s="264">
        <f t="shared" si="2"/>
        <v>-5.0747465820265054</v>
      </c>
      <c r="W52" s="264"/>
      <c r="X52" s="264"/>
      <c r="Y52" s="264"/>
      <c r="Z52" s="262">
        <f>'ENGLAND GE2029'!J53</f>
        <v>8.9526620991261172E-2</v>
      </c>
      <c r="AA52" s="264">
        <f>'ENGLAND GE2029'!U53*100</f>
        <v>-5.0747465820265054</v>
      </c>
      <c r="AB52" s="262">
        <f>'ENGLAND GE2029'!K53</f>
        <v>3.5659860034174942E-2</v>
      </c>
      <c r="AC52" s="264">
        <f>'ENGLAND GE2029'!V53*100</f>
        <v>-4.5367704970254223</v>
      </c>
      <c r="AD52" s="262">
        <f>'ENGLAND GE2029'!L53</f>
        <v>2.5399290149490002E-2</v>
      </c>
      <c r="AE52" s="264">
        <f t="shared" si="3"/>
        <v>2.5399290149490001</v>
      </c>
      <c r="AF52" s="262">
        <f>'ENGLAND GE2029'!M53</f>
        <v>1.2683799313829437E-2</v>
      </c>
      <c r="AG52" s="264">
        <f t="shared" si="4"/>
        <v>1.2683799313829438</v>
      </c>
      <c r="AH52" s="262">
        <f>'ENGLAND GE2029'!N53</f>
        <v>0</v>
      </c>
      <c r="AI52" s="264">
        <f>'ENGLAND GE2029'!Y53*100</f>
        <v>0</v>
      </c>
      <c r="AJ52" s="261">
        <f t="shared" si="0"/>
        <v>0.23826834204144381</v>
      </c>
      <c r="AK52" s="260">
        <f t="shared" si="1"/>
        <v>-7.07995002608936E-2</v>
      </c>
    </row>
    <row r="53" spans="1:37" ht="24" customHeight="1" x14ac:dyDescent="0.35">
      <c r="A53" s="106" t="str">
        <f>'ENGLAND GE2029'!A54</f>
        <v>Mid Bedfordshire</v>
      </c>
      <c r="B53" s="106" t="str">
        <f>'ENGLAND GE2029'!B54</f>
        <v>BDF</v>
      </c>
      <c r="C53" s="106" t="str">
        <f>'ENGLAND GE2029'!C54</f>
        <v>Eastern</v>
      </c>
      <c r="D53" s="106" t="str">
        <f>'ENGLAND GE2029'!D54</f>
        <v>England</v>
      </c>
      <c r="E53" s="106" t="str">
        <f>'ENGLAND GE2029'!AP54</f>
        <v>Ref</v>
      </c>
      <c r="F53" s="106" t="str">
        <f>'ENGLAND GE2029'!AQ54</f>
        <v>gain from</v>
      </c>
      <c r="G53" s="106" t="str">
        <f>'ENGLAND GE2029'!AR54</f>
        <v>CON</v>
      </c>
      <c r="H53" s="106" t="str">
        <f>IF(E53='ENGLAND GE2029'!AO54,"",E53)</f>
        <v>Ref</v>
      </c>
      <c r="I53" s="262">
        <f>'ENGLAND GE2029'!E54</f>
        <v>0.16958466746411016</v>
      </c>
      <c r="J53" s="263">
        <f>'ENGLAND GE2029'!P54*100</f>
        <v>-13.901967528444986</v>
      </c>
      <c r="K53" s="262">
        <f>'ENGLAND GE2029'!F54</f>
        <v>0.26160571724468562</v>
      </c>
      <c r="L53" s="263">
        <f>'ENGLAND GE2029'!Q54*100</f>
        <v>-7.3146168109919421</v>
      </c>
      <c r="M53" s="262">
        <f>'ENGLAND GE2029'!G54</f>
        <v>0.29772457973783056</v>
      </c>
      <c r="N53" s="263">
        <f>'ENGLAND GE2029'!R54*100</f>
        <v>12.761709968003283</v>
      </c>
      <c r="O53" s="262">
        <f>'ENGLAND GE2029'!H54</f>
        <v>7.828879703752871E-2</v>
      </c>
      <c r="P53" s="263">
        <f>'ENGLAND GE2029'!S54*100</f>
        <v>-0.22321744396787829</v>
      </c>
      <c r="Q53" s="262">
        <f>'ENGLAND GE2029'!I54</f>
        <v>0.12471051408641258</v>
      </c>
      <c r="R53" s="263">
        <f>'ENGLAND GE2029'!T54*100</f>
        <v>7.3563466324095907</v>
      </c>
      <c r="T53" s="264">
        <v>0</v>
      </c>
      <c r="U53" s="262">
        <f>MAX('ENGLAND GE2029'!J54,'ENGLAND GE2029'!K54,'ENGLAND GE2029'!L54,'ENGLAND GE2029'!M54,'ENGLAND GE2029'!N54)</f>
        <v>3.1737296363445612E-2</v>
      </c>
      <c r="V53" s="264">
        <f t="shared" si="2"/>
        <v>3.1737296363445613</v>
      </c>
      <c r="W53" s="264"/>
      <c r="X53" s="264"/>
      <c r="Y53" s="264"/>
      <c r="Z53" s="262">
        <f>'ENGLAND GE2029'!J54</f>
        <v>1.9033036189167254E-2</v>
      </c>
      <c r="AA53" s="264">
        <f>'ENGLAND GE2029'!U54*100</f>
        <v>-1.4616337338672651</v>
      </c>
      <c r="AB53" s="262">
        <f>'ENGLAND GE2029'!K54</f>
        <v>0</v>
      </c>
      <c r="AC53" s="264">
        <f>'ENGLAND GE2029'!V54*100</f>
        <v>0</v>
      </c>
      <c r="AD53" s="262">
        <f>'ENGLAND GE2029'!L54</f>
        <v>3.1737296363445612E-2</v>
      </c>
      <c r="AE53" s="264">
        <f t="shared" si="3"/>
        <v>3.1737296363445613</v>
      </c>
      <c r="AF53" s="262">
        <f>'ENGLAND GE2029'!M54</f>
        <v>3.4509629205402132E-3</v>
      </c>
      <c r="AG53" s="264">
        <f t="shared" si="4"/>
        <v>0.34509629205402131</v>
      </c>
      <c r="AH53" s="262">
        <f>'ENGLAND GE2029'!N54</f>
        <v>1.3864428956279264E-2</v>
      </c>
      <c r="AI53" s="264">
        <f>'ENGLAND GE2029'!Y54*100</f>
        <v>-0.73544701153939029</v>
      </c>
      <c r="AJ53" s="261">
        <f t="shared" si="0"/>
        <v>0.29772457973783056</v>
      </c>
      <c r="AK53" s="260">
        <f t="shared" si="1"/>
        <v>-0.17301406565141797</v>
      </c>
    </row>
    <row r="54" spans="1:37" ht="24" customHeight="1" x14ac:dyDescent="0.35">
      <c r="A54" s="106" t="str">
        <f>'ENGLAND GE2029'!A55</f>
        <v>North Bedfordshire</v>
      </c>
      <c r="B54" s="106" t="str">
        <f>'ENGLAND GE2029'!B55</f>
        <v>BDF</v>
      </c>
      <c r="C54" s="106" t="str">
        <f>'ENGLAND GE2029'!C55</f>
        <v>Eastern</v>
      </c>
      <c r="D54" s="106" t="str">
        <f>'ENGLAND GE2029'!D55</f>
        <v>England</v>
      </c>
      <c r="E54" s="106" t="str">
        <f>'ENGLAND GE2029'!AP55</f>
        <v>Con</v>
      </c>
      <c r="F54" s="106" t="str">
        <f>'ENGLAND GE2029'!AQ55</f>
        <v>HOLD</v>
      </c>
      <c r="G54" s="106" t="str">
        <f>'ENGLAND GE2029'!AR55</f>
        <v/>
      </c>
      <c r="H54" s="106" t="str">
        <f>IF(E54='ENGLAND GE2029'!AO55,"",E54)</f>
        <v/>
      </c>
      <c r="I54" s="262">
        <f>'ENGLAND GE2029'!E55</f>
        <v>0.1514478007799</v>
      </c>
      <c r="J54" s="263">
        <f>'ENGLAND GE2029'!P55*100</f>
        <v>-13.107193312751065</v>
      </c>
      <c r="K54" s="262">
        <f>'ENGLAND GE2029'!F55</f>
        <v>0.29542668361735103</v>
      </c>
      <c r="L54" s="263">
        <f>'ENGLAND GE2029'!Q55*100</f>
        <v>-9.2094892767901388</v>
      </c>
      <c r="M54" s="262">
        <f>'ENGLAND GE2029'!G55</f>
        <v>0.2792426046352271</v>
      </c>
      <c r="N54" s="263">
        <f>'ENGLAND GE2029'!R55*100</f>
        <v>11.568875579598814</v>
      </c>
      <c r="O54" s="262">
        <f>'ENGLAND GE2029'!H55</f>
        <v>0.10214722845009323</v>
      </c>
      <c r="P54" s="263">
        <f>'ENGLAND GE2029'!S55*100</f>
        <v>-0.55504500278261282</v>
      </c>
      <c r="Q54" s="262">
        <f>'ENGLAND GE2029'!I55</f>
        <v>0.13963787125919097</v>
      </c>
      <c r="R54" s="263">
        <f>'ENGLAND GE2029'!T55*100</f>
        <v>8.093070886901236</v>
      </c>
      <c r="T54" s="264">
        <v>0</v>
      </c>
      <c r="U54" s="262">
        <f>MAX('ENGLAND GE2029'!J55,'ENGLAND GE2029'!K55,'ENGLAND GE2029'!L55,'ENGLAND GE2029'!M55,'ENGLAND GE2029'!N55)</f>
        <v>2.9767126746514199E-2</v>
      </c>
      <c r="V54" s="264">
        <f t="shared" si="2"/>
        <v>2.9767126746514201</v>
      </c>
      <c r="W54" s="264"/>
      <c r="X54" s="264"/>
      <c r="Y54" s="264"/>
      <c r="Z54" s="262">
        <f>'ENGLAND GE2029'!J55</f>
        <v>0</v>
      </c>
      <c r="AA54" s="264">
        <f>'ENGLAND GE2029'!U55*100</f>
        <v>0</v>
      </c>
      <c r="AB54" s="262">
        <f>'ENGLAND GE2029'!K55</f>
        <v>0</v>
      </c>
      <c r="AC54" s="264">
        <f>'ENGLAND GE2029'!V55*100</f>
        <v>0</v>
      </c>
      <c r="AD54" s="262">
        <f>'ENGLAND GE2029'!L55</f>
        <v>2.9767126746514199E-2</v>
      </c>
      <c r="AE54" s="264">
        <f t="shared" si="3"/>
        <v>2.9767126746514201</v>
      </c>
      <c r="AF54" s="262">
        <f>'ENGLAND GE2029'!M55</f>
        <v>2.3306845117235901E-3</v>
      </c>
      <c r="AG54" s="264">
        <f t="shared" si="4"/>
        <v>0.23306845117235903</v>
      </c>
      <c r="AH54" s="262">
        <f>'ENGLAND GE2029'!N55</f>
        <v>0</v>
      </c>
      <c r="AI54" s="264">
        <f>'ENGLAND GE2029'!Y55*100</f>
        <v>0</v>
      </c>
      <c r="AJ54" s="261">
        <f t="shared" si="0"/>
        <v>0.29542668361735103</v>
      </c>
      <c r="AK54" s="260">
        <f t="shared" si="1"/>
        <v>-0.15578881235816006</v>
      </c>
    </row>
    <row r="55" spans="1:37" ht="24" customHeight="1" x14ac:dyDescent="0.35">
      <c r="A55" s="106" t="str">
        <f>'ENGLAND GE2029'!A56</f>
        <v>Cambridge</v>
      </c>
      <c r="B55" s="106" t="str">
        <f>'ENGLAND GE2029'!B56</f>
        <v>CAM</v>
      </c>
      <c r="C55" s="106" t="str">
        <f>'ENGLAND GE2029'!C56</f>
        <v>Eastern</v>
      </c>
      <c r="D55" s="106" t="str">
        <f>'ENGLAND GE2029'!D56</f>
        <v>England</v>
      </c>
      <c r="E55" s="106" t="str">
        <f>'ENGLAND GE2029'!AP56</f>
        <v>Grn</v>
      </c>
      <c r="F55" s="106" t="str">
        <f>'ENGLAND GE2029'!AQ56</f>
        <v>gain from</v>
      </c>
      <c r="G55" s="106" t="str">
        <f>'ENGLAND GE2029'!AR56</f>
        <v>LAB</v>
      </c>
      <c r="H55" s="106" t="str">
        <f>IF(E55='ENGLAND GE2029'!AO56,"",E55)</f>
        <v>Grn</v>
      </c>
      <c r="I55" s="262">
        <f>'ENGLAND GE2029'!E56</f>
        <v>0.24523276720279666</v>
      </c>
      <c r="J55" s="263">
        <f>'ENGLAND GE2029'!P56*100</f>
        <v>-22.065796913924611</v>
      </c>
      <c r="K55" s="262">
        <f>'ENGLAND GE2029'!F56</f>
        <v>6.1656622850313307E-2</v>
      </c>
      <c r="L55" s="263">
        <f>'ENGLAND GE2029'!Q56*100</f>
        <v>-5.8842189501230635</v>
      </c>
      <c r="M55" s="262">
        <f>'ENGLAND GE2029'!G56</f>
        <v>8.7824479212879211E-2</v>
      </c>
      <c r="N55" s="263">
        <f>'ENGLAND GE2029'!R56*100</f>
        <v>8.7824479212879218</v>
      </c>
      <c r="O55" s="262">
        <f>'ENGLAND GE2029'!H56</f>
        <v>0.18945152450775857</v>
      </c>
      <c r="P55" s="263">
        <f>'ENGLAND GE2029'!S56*100</f>
        <v>-1.3303819910293697</v>
      </c>
      <c r="Q55" s="262">
        <f>'ENGLAND GE2029'!I56</f>
        <v>0.38079759572534477</v>
      </c>
      <c r="R55" s="263">
        <f>'ENGLAND GE2029'!T56*100</f>
        <v>21.827978099850391</v>
      </c>
      <c r="T55" s="264">
        <v>0</v>
      </c>
      <c r="U55" s="262">
        <f>MAX('ENGLAND GE2029'!J56,'ENGLAND GE2029'!K56,'ENGLAND GE2029'!L56,'ENGLAND GE2029'!M56,'ENGLAND GE2029'!N56)</f>
        <v>1.1790355715973149E-2</v>
      </c>
      <c r="V55" s="264">
        <f t="shared" si="2"/>
        <v>-1.0798717918231127</v>
      </c>
      <c r="W55" s="264"/>
      <c r="X55" s="264"/>
      <c r="Y55" s="264"/>
      <c r="Z55" s="262">
        <f>'ENGLAND GE2029'!J56</f>
        <v>5.8776398101853195E-3</v>
      </c>
      <c r="AA55" s="264">
        <f>'ENGLAND GE2029'!U56*100</f>
        <v>-1.3576041900028459</v>
      </c>
      <c r="AB55" s="262">
        <f>'ENGLAND GE2029'!K56</f>
        <v>1.1790355715973149E-2</v>
      </c>
      <c r="AC55" s="264">
        <f>'ENGLAND GE2029'!V56*100</f>
        <v>-1.0798717918231127</v>
      </c>
      <c r="AD55" s="262">
        <f>'ENGLAND GE2029'!L56</f>
        <v>9.3620470543576192E-3</v>
      </c>
      <c r="AE55" s="264">
        <f t="shared" si="3"/>
        <v>0.93620470543576195</v>
      </c>
      <c r="AF55" s="262">
        <f>'ENGLAND GE2029'!M56</f>
        <v>8.0069679203915323E-3</v>
      </c>
      <c r="AG55" s="264">
        <f t="shared" si="4"/>
        <v>0.80069679203915323</v>
      </c>
      <c r="AH55" s="262">
        <f>'ENGLAND GE2029'!N56</f>
        <v>0</v>
      </c>
      <c r="AI55" s="264">
        <f>'ENGLAND GE2029'!Y56*100</f>
        <v>-0.62945368171021376</v>
      </c>
      <c r="AJ55" s="261">
        <f t="shared" si="0"/>
        <v>0.38079759572534477</v>
      </c>
      <c r="AK55" s="260">
        <f t="shared" si="1"/>
        <v>0</v>
      </c>
    </row>
    <row r="56" spans="1:37" ht="24" customHeight="1" x14ac:dyDescent="0.35">
      <c r="A56" s="106" t="str">
        <f>'ENGLAND GE2029'!A57</f>
        <v>Ely and East Cambridgeshire</v>
      </c>
      <c r="B56" s="106" t="str">
        <f>'ENGLAND GE2029'!B57</f>
        <v>CAM</v>
      </c>
      <c r="C56" s="106" t="str">
        <f>'ENGLAND GE2029'!C57</f>
        <v>Eastern</v>
      </c>
      <c r="D56" s="106" t="str">
        <f>'ENGLAND GE2029'!D57</f>
        <v>England</v>
      </c>
      <c r="E56" s="106" t="str">
        <f>'ENGLAND GE2029'!AP57</f>
        <v>LD</v>
      </c>
      <c r="F56" s="106" t="str">
        <f>'ENGLAND GE2029'!AQ57</f>
        <v>HOLD</v>
      </c>
      <c r="G56" s="106" t="str">
        <f>'ENGLAND GE2029'!AR57</f>
        <v/>
      </c>
      <c r="H56" s="106" t="str">
        <f>IF(E56='ENGLAND GE2029'!AO57,"",E56)</f>
        <v/>
      </c>
      <c r="I56" s="262">
        <f>'ENGLAND GE2029'!E57</f>
        <v>9.4109872237625264E-2</v>
      </c>
      <c r="J56" s="263">
        <f>'ENGLAND GE2029'!P57*100</f>
        <v>-8.0802766919127773</v>
      </c>
      <c r="K56" s="262">
        <f>'ENGLAND GE2029'!F57</f>
        <v>0.24300982626015444</v>
      </c>
      <c r="L56" s="263">
        <f>'ENGLAND GE2029'!Q57*100</f>
        <v>-7.4582642566823338</v>
      </c>
      <c r="M56" s="262">
        <f>'ENGLAND GE2029'!G57</f>
        <v>0.21083104940284983</v>
      </c>
      <c r="N56" s="263">
        <f>'ENGLAND GE2029'!R57*100</f>
        <v>8.7800248738334563</v>
      </c>
      <c r="O56" s="262">
        <f>'ENGLAND GE2029'!H57</f>
        <v>0.31133437236704931</v>
      </c>
      <c r="P56" s="263">
        <f>'ENGLAND GE2029'!S57*100</f>
        <v>-1.5710253270255214</v>
      </c>
      <c r="Q56" s="262">
        <f>'ENGLAND GE2029'!I57</f>
        <v>0.10753890217570354</v>
      </c>
      <c r="R56" s="263">
        <f>'ENGLAND GE2029'!T57*100</f>
        <v>6.2493169012954581</v>
      </c>
      <c r="T56" s="264">
        <v>0</v>
      </c>
      <c r="U56" s="262">
        <f>MAX('ENGLAND GE2029'!J57,'ENGLAND GE2029'!K57,'ENGLAND GE2029'!L57,'ENGLAND GE2029'!M57,'ENGLAND GE2029'!N57)</f>
        <v>2.2474488009712239E-2</v>
      </c>
      <c r="V56" s="264">
        <f t="shared" si="2"/>
        <v>2.2474488009712239</v>
      </c>
      <c r="W56" s="264"/>
      <c r="X56" s="264"/>
      <c r="Y56" s="264"/>
      <c r="Z56" s="262">
        <f>'ENGLAND GE2029'!J57</f>
        <v>0</v>
      </c>
      <c r="AA56" s="264">
        <f>'ENGLAND GE2029'!U57*100</f>
        <v>-0.19668124271992973</v>
      </c>
      <c r="AB56" s="262">
        <f>'ENGLAND GE2029'!K57</f>
        <v>0</v>
      </c>
      <c r="AC56" s="264">
        <f>'ENGLAND GE2029'!V57*100</f>
        <v>0</v>
      </c>
      <c r="AD56" s="262">
        <f>'ENGLAND GE2029'!L57</f>
        <v>2.2474488009712239E-2</v>
      </c>
      <c r="AE56" s="264">
        <f t="shared" si="3"/>
        <v>2.2474488009712239</v>
      </c>
      <c r="AF56" s="262">
        <f>'ENGLAND GE2029'!M57</f>
        <v>1.8732941502917907E-3</v>
      </c>
      <c r="AG56" s="264">
        <f t="shared" si="4"/>
        <v>0.18732941502917907</v>
      </c>
      <c r="AH56" s="262">
        <f>'ENGLAND GE2029'!N57</f>
        <v>8.8281953966137354E-3</v>
      </c>
      <c r="AI56" s="264">
        <f>'ENGLAND GE2029'!Y57*100</f>
        <v>-0.15787247278874014</v>
      </c>
      <c r="AJ56" s="261">
        <f t="shared" si="0"/>
        <v>0.31133437236704931</v>
      </c>
      <c r="AK56" s="260">
        <f t="shared" si="1"/>
        <v>-0.20379547019134575</v>
      </c>
    </row>
    <row r="57" spans="1:37" ht="24" customHeight="1" x14ac:dyDescent="0.35">
      <c r="A57" s="106" t="str">
        <f>'ENGLAND GE2029'!A58</f>
        <v>Huntingdon</v>
      </c>
      <c r="B57" s="106" t="str">
        <f>'ENGLAND GE2029'!B58</f>
        <v>CAM</v>
      </c>
      <c r="C57" s="106" t="str">
        <f>'ENGLAND GE2029'!C58</f>
        <v>Eastern</v>
      </c>
      <c r="D57" s="106" t="str">
        <f>'ENGLAND GE2029'!D58</f>
        <v>England</v>
      </c>
      <c r="E57" s="106" t="str">
        <f>'ENGLAND GE2029'!AP58</f>
        <v>Con</v>
      </c>
      <c r="F57" s="106" t="str">
        <f>'ENGLAND GE2029'!AQ58</f>
        <v>HOLD</v>
      </c>
      <c r="G57" s="106" t="str">
        <f>'ENGLAND GE2029'!AR58</f>
        <v/>
      </c>
      <c r="H57" s="106" t="str">
        <f>IF(E57='ENGLAND GE2029'!AO58,"",E57)</f>
        <v/>
      </c>
      <c r="I57" s="262">
        <f>'ENGLAND GE2029'!E58</f>
        <v>0.17614496012110709</v>
      </c>
      <c r="J57" s="263">
        <f>'ENGLAND GE2029'!P58*100</f>
        <v>-14.587656178511887</v>
      </c>
      <c r="K57" s="262">
        <f>'ENGLAND GE2029'!F58</f>
        <v>0.27290852333680493</v>
      </c>
      <c r="L57" s="263">
        <f>'ENGLAND GE2029'!Q58*100</f>
        <v>-7.7917764134371073</v>
      </c>
      <c r="M57" s="262">
        <f>'ENGLAND GE2029'!G58</f>
        <v>0.26912670432169239</v>
      </c>
      <c r="N57" s="263">
        <f>'ENGLAND GE2029'!R58*100</f>
        <v>11.464937918718048</v>
      </c>
      <c r="O57" s="262">
        <f>'ENGLAND GE2029'!H58</f>
        <v>8.9658450712458149E-2</v>
      </c>
      <c r="P57" s="263">
        <f>'ENGLAND GE2029'!S58*100</f>
        <v>-0.29818259977647532</v>
      </c>
      <c r="Q57" s="262">
        <f>'ENGLAND GE2029'!I58</f>
        <v>0.14187477729651002</v>
      </c>
      <c r="R57" s="263">
        <f>'ENGLAND GE2029'!T58*100</f>
        <v>8.3419742707732158</v>
      </c>
      <c r="T57" s="264">
        <v>0</v>
      </c>
      <c r="U57" s="262">
        <f>MAX('ENGLAND GE2029'!J58,'ENGLAND GE2029'!K58,'ENGLAND GE2029'!L58,'ENGLAND GE2029'!M58,'ENGLAND GE2029'!N58)</f>
        <v>2.8688776660282033E-2</v>
      </c>
      <c r="V57" s="264">
        <f t="shared" si="2"/>
        <v>2.8688776660282032</v>
      </c>
      <c r="W57" s="264"/>
      <c r="X57" s="264"/>
      <c r="Y57" s="264"/>
      <c r="Z57" s="262">
        <f>'ENGLAND GE2029'!J58</f>
        <v>0</v>
      </c>
      <c r="AA57" s="264">
        <f>'ENGLAND GE2029'!U58*100</f>
        <v>0</v>
      </c>
      <c r="AB57" s="262">
        <f>'ENGLAND GE2029'!K58</f>
        <v>0</v>
      </c>
      <c r="AC57" s="264">
        <f>'ENGLAND GE2029'!V58*100</f>
        <v>0</v>
      </c>
      <c r="AD57" s="262">
        <f>'ENGLAND GE2029'!L58</f>
        <v>2.8688776660282033E-2</v>
      </c>
      <c r="AE57" s="264">
        <f t="shared" si="3"/>
        <v>2.8688776660282032</v>
      </c>
      <c r="AF57" s="262">
        <f>'ENGLAND GE2029'!M58</f>
        <v>2.3680205310165456E-3</v>
      </c>
      <c r="AG57" s="264">
        <f t="shared" si="4"/>
        <v>0.23680205310165456</v>
      </c>
      <c r="AH57" s="262">
        <f>'ENGLAND GE2029'!N58</f>
        <v>1.922978702012889E-2</v>
      </c>
      <c r="AI57" s="264">
        <f>'ENGLAND GE2029'!Y58*100</f>
        <v>-0.23497671689564278</v>
      </c>
      <c r="AJ57" s="261">
        <f t="shared" si="0"/>
        <v>0.27290852333680493</v>
      </c>
      <c r="AK57" s="260">
        <f t="shared" si="1"/>
        <v>-0.13103374604029491</v>
      </c>
    </row>
    <row r="58" spans="1:37" ht="24" customHeight="1" x14ac:dyDescent="0.35">
      <c r="A58" s="106" t="str">
        <f>'ENGLAND GE2029'!A59</f>
        <v>North East Cambridgeshire</v>
      </c>
      <c r="B58" s="106" t="str">
        <f>'ENGLAND GE2029'!B59</f>
        <v>CAM</v>
      </c>
      <c r="C58" s="106" t="str">
        <f>'ENGLAND GE2029'!C59</f>
        <v>Eastern</v>
      </c>
      <c r="D58" s="106" t="str">
        <f>'ENGLAND GE2029'!D59</f>
        <v>England</v>
      </c>
      <c r="E58" s="106" t="str">
        <f>'ENGLAND GE2029'!AP59</f>
        <v>Ref</v>
      </c>
      <c r="F58" s="106" t="str">
        <f>'ENGLAND GE2029'!AQ59</f>
        <v>gain from</v>
      </c>
      <c r="G58" s="106" t="str">
        <f>'ENGLAND GE2029'!AR59</f>
        <v>CON</v>
      </c>
      <c r="H58" s="106" t="str">
        <f>IF(E58='ENGLAND GE2029'!AO59,"",E58)</f>
        <v>Ref</v>
      </c>
      <c r="I58" s="262">
        <f>'ENGLAND GE2029'!E59</f>
        <v>0.10245717701419374</v>
      </c>
      <c r="J58" s="263">
        <f>'ENGLAND GE2029'!P59*100</f>
        <v>-10.195368677996594</v>
      </c>
      <c r="K58" s="262">
        <f>'ENGLAND GE2029'!F59</f>
        <v>0.29559999238829271</v>
      </c>
      <c r="L58" s="263">
        <f>'ENGLAND GE2029'!Q59*100</f>
        <v>-11.909267659271606</v>
      </c>
      <c r="M58" s="262">
        <f>'ENGLAND GE2029'!G59</f>
        <v>0.36907057196162768</v>
      </c>
      <c r="N58" s="263">
        <f>'ENGLAND GE2029'!R59*100</f>
        <v>13.788311025037588</v>
      </c>
      <c r="O58" s="262">
        <f>'ENGLAND GE2029'!H59</f>
        <v>6.1482872519788942E-2</v>
      </c>
      <c r="P58" s="263">
        <f>'ENGLAND GE2029'!S59*100</f>
        <v>-0.78452875782302478</v>
      </c>
      <c r="Q58" s="262">
        <f>'ENGLAND GE2029'!I59</f>
        <v>0.11359608326917613</v>
      </c>
      <c r="R58" s="263">
        <f>'ENGLAND GE2029'!T59*100</f>
        <v>6.2518893152778334</v>
      </c>
      <c r="T58" s="264">
        <v>0</v>
      </c>
      <c r="U58" s="262">
        <f>MAX('ENGLAND GE2029'!J59,'ENGLAND GE2029'!K59,'ENGLAND GE2029'!L59,'ENGLAND GE2029'!M59,'ENGLAND GE2029'!N59)</f>
        <v>3.9342744665848632E-2</v>
      </c>
      <c r="V58" s="264">
        <f t="shared" si="2"/>
        <v>3.934274466584863</v>
      </c>
      <c r="W58" s="264"/>
      <c r="X58" s="264"/>
      <c r="Y58" s="264"/>
      <c r="Z58" s="262">
        <f>'ENGLAND GE2029'!J59</f>
        <v>1.5466761682148005E-2</v>
      </c>
      <c r="AA58" s="264">
        <f>'ENGLAND GE2029'!U59*100</f>
        <v>-0.8986985510010459</v>
      </c>
      <c r="AB58" s="262">
        <f>'ENGLAND GE2029'!K59</f>
        <v>0</v>
      </c>
      <c r="AC58" s="264">
        <f>'ENGLAND GE2029'!V59*100</f>
        <v>-0.48499081070042882</v>
      </c>
      <c r="AD58" s="262">
        <f>'ENGLAND GE2029'!L59</f>
        <v>3.9342744665848632E-2</v>
      </c>
      <c r="AE58" s="264">
        <f t="shared" si="3"/>
        <v>3.934274466584863</v>
      </c>
      <c r="AF58" s="262">
        <f>'ENGLAND GE2029'!M59</f>
        <v>2.9837964989239611E-3</v>
      </c>
      <c r="AG58" s="264">
        <f t="shared" si="4"/>
        <v>0.29837964989239613</v>
      </c>
      <c r="AH58" s="262">
        <f>'ENGLAND GE2029'!N59</f>
        <v>0</v>
      </c>
      <c r="AI58" s="264">
        <f>'ENGLAND GE2029'!Y59*100</f>
        <v>0</v>
      </c>
      <c r="AJ58" s="261">
        <f t="shared" si="0"/>
        <v>0.36907057196162768</v>
      </c>
      <c r="AK58" s="260">
        <f t="shared" si="1"/>
        <v>-0.25547448869245154</v>
      </c>
    </row>
    <row r="59" spans="1:37" ht="24" customHeight="1" x14ac:dyDescent="0.35">
      <c r="A59" s="106" t="str">
        <f>'ENGLAND GE2029'!A60</f>
        <v>North West Cambridgeshire</v>
      </c>
      <c r="B59" s="106" t="str">
        <f>'ENGLAND GE2029'!B60</f>
        <v>CAM</v>
      </c>
      <c r="C59" s="106" t="str">
        <f>'ENGLAND GE2029'!C60</f>
        <v>Eastern</v>
      </c>
      <c r="D59" s="106" t="str">
        <f>'ENGLAND GE2029'!D60</f>
        <v>England</v>
      </c>
      <c r="E59" s="106" t="str">
        <f>'ENGLAND GE2029'!AP60</f>
        <v>Ref</v>
      </c>
      <c r="F59" s="106" t="str">
        <f>'ENGLAND GE2029'!AQ60</f>
        <v>gain from</v>
      </c>
      <c r="G59" s="106" t="str">
        <f>'ENGLAND GE2029'!AR60</f>
        <v>LAB</v>
      </c>
      <c r="H59" s="106" t="str">
        <f>IF(E59='ENGLAND GE2029'!AO60,"",E59)</f>
        <v>Ref</v>
      </c>
      <c r="I59" s="262">
        <f>'ENGLAND GE2029'!E60</f>
        <v>0.17279456032405499</v>
      </c>
      <c r="J59" s="263">
        <f>'ENGLAND GE2029'!P60*100</f>
        <v>-16.002103484972498</v>
      </c>
      <c r="K59" s="262">
        <f>'ENGLAND GE2029'!F60</f>
        <v>0.24508832044242468</v>
      </c>
      <c r="L59" s="263">
        <f>'ENGLAND GE2029'!Q60*100</f>
        <v>-8.6849370895590798</v>
      </c>
      <c r="M59" s="262">
        <f>'ENGLAND GE2029'!G60</f>
        <v>0.32536931037844352</v>
      </c>
      <c r="N59" s="263">
        <f>'ENGLAND GE2029'!R60*100</f>
        <v>12.860629939339042</v>
      </c>
      <c r="O59" s="262">
        <f>'ENGLAND GE2029'!H60</f>
        <v>6.6005128874414745E-2</v>
      </c>
      <c r="P59" s="263">
        <f>'ENGLAND GE2029'!S60*100</f>
        <v>-0.58479235296911436</v>
      </c>
      <c r="Q59" s="262">
        <f>'ENGLAND GE2029'!I60</f>
        <v>0.15349647139142161</v>
      </c>
      <c r="R59" s="263">
        <f>'ENGLAND GE2029'!T60*100</f>
        <v>8.6865821292376051</v>
      </c>
      <c r="T59" s="264">
        <v>0</v>
      </c>
      <c r="U59" s="262">
        <f>MAX('ENGLAND GE2029'!J60,'ENGLAND GE2029'!K60,'ENGLAND GE2029'!L60,'ENGLAND GE2029'!M60,'ENGLAND GE2029'!N60)</f>
        <v>3.4684211294021217E-2</v>
      </c>
      <c r="V59" s="264">
        <f t="shared" si="2"/>
        <v>3.4684211294021217</v>
      </c>
      <c r="W59" s="264"/>
      <c r="X59" s="264"/>
      <c r="Y59" s="264"/>
      <c r="Z59" s="262">
        <f>'ENGLAND GE2029'!J60</f>
        <v>0</v>
      </c>
      <c r="AA59" s="264">
        <f>'ENGLAND GE2029'!U60*100</f>
        <v>0</v>
      </c>
      <c r="AB59" s="262">
        <f>'ENGLAND GE2029'!K60</f>
        <v>0</v>
      </c>
      <c r="AC59" s="264">
        <f>'ENGLAND GE2029'!V60*100</f>
        <v>0</v>
      </c>
      <c r="AD59" s="262">
        <f>'ENGLAND GE2029'!L60</f>
        <v>3.4684211294021217E-2</v>
      </c>
      <c r="AE59" s="264">
        <f t="shared" si="3"/>
        <v>3.4684211294021217</v>
      </c>
      <c r="AF59" s="262">
        <f>'ENGLAND GE2029'!M60</f>
        <v>2.5619972952191667E-3</v>
      </c>
      <c r="AG59" s="264">
        <f t="shared" si="4"/>
        <v>0.25619972952191666</v>
      </c>
      <c r="AH59" s="262">
        <f>'ENGLAND GE2029'!N60</f>
        <v>0</v>
      </c>
      <c r="AI59" s="264">
        <f>'ENGLAND GE2029'!Y60*100</f>
        <v>0</v>
      </c>
      <c r="AJ59" s="261">
        <f t="shared" si="0"/>
        <v>0.32536931037844352</v>
      </c>
      <c r="AK59" s="260">
        <f t="shared" si="1"/>
        <v>-0.17187283898702191</v>
      </c>
    </row>
    <row r="60" spans="1:37" ht="24" customHeight="1" x14ac:dyDescent="0.35">
      <c r="A60" s="106" t="str">
        <f>'ENGLAND GE2029'!A61</f>
        <v>Peterborough</v>
      </c>
      <c r="B60" s="106" t="str">
        <f>'ENGLAND GE2029'!B61</f>
        <v>CAM</v>
      </c>
      <c r="C60" s="106" t="str">
        <f>'ENGLAND GE2029'!C61</f>
        <v>Eastern</v>
      </c>
      <c r="D60" s="106" t="str">
        <f>'ENGLAND GE2029'!D61</f>
        <v>England</v>
      </c>
      <c r="E60" s="106" t="str">
        <f>'ENGLAND GE2029'!AP61</f>
        <v>Con</v>
      </c>
      <c r="F60" s="106" t="str">
        <f>'ENGLAND GE2029'!AQ61</f>
        <v>gain from</v>
      </c>
      <c r="G60" s="106" t="str">
        <f>'ENGLAND GE2029'!AR61</f>
        <v>LAB</v>
      </c>
      <c r="H60" s="106" t="str">
        <f>IF(E60='ENGLAND GE2029'!AO61,"",E60)</f>
        <v>Con</v>
      </c>
      <c r="I60" s="262">
        <f>'ENGLAND GE2029'!E61</f>
        <v>0.18255256832395836</v>
      </c>
      <c r="J60" s="263">
        <f>'ENGLAND GE2029'!P61*100</f>
        <v>-13.79002402354608</v>
      </c>
      <c r="K60" s="262">
        <f>'ENGLAND GE2029'!F61</f>
        <v>0.25733060987073281</v>
      </c>
      <c r="L60" s="263">
        <f>'ENGLAND GE2029'!Q61*100</f>
        <v>-6.0304086346309624</v>
      </c>
      <c r="M60" s="262">
        <f>'ENGLAND GE2029'!G61</f>
        <v>0.23308183744213695</v>
      </c>
      <c r="N60" s="263">
        <f>'ENGLAND GE2029'!R61*100</f>
        <v>10.461890278413161</v>
      </c>
      <c r="O60" s="262">
        <f>'ENGLAND GE2029'!H61</f>
        <v>4.2029136001949984E-2</v>
      </c>
      <c r="P60" s="263">
        <f>'ENGLAND GE2029'!S61*100</f>
        <v>3.3062625796832779E-2</v>
      </c>
      <c r="Q60" s="262">
        <f>'ENGLAND GE2029'!I61</f>
        <v>0.15345238885179055</v>
      </c>
      <c r="R60" s="263">
        <f>'ENGLAND GE2029'!T61*100</f>
        <v>9.2743561950758835</v>
      </c>
      <c r="T60" s="264">
        <v>0</v>
      </c>
      <c r="U60" s="262">
        <f>MAX('ENGLAND GE2029'!J61,'ENGLAND GE2029'!K61,'ENGLAND GE2029'!L61,'ENGLAND GE2029'!M61,'ENGLAND GE2029'!N61)</f>
        <v>9.8843914932434968E-2</v>
      </c>
      <c r="V60" s="264">
        <f t="shared" si="2"/>
        <v>-2.1785622706082419</v>
      </c>
      <c r="W60" s="264"/>
      <c r="X60" s="264"/>
      <c r="Y60" s="264"/>
      <c r="Z60" s="262">
        <f>'ENGLAND GE2029'!J61</f>
        <v>0</v>
      </c>
      <c r="AA60" s="264">
        <f>'ENGLAND GE2029'!U61*100</f>
        <v>-0.50391669850974397</v>
      </c>
      <c r="AB60" s="262">
        <f>'ENGLAND GE2029'!K61</f>
        <v>9.8843914932434968E-2</v>
      </c>
      <c r="AC60" s="264">
        <f>'ENGLAND GE2029'!V61*100</f>
        <v>-2.1785622706082419</v>
      </c>
      <c r="AD60" s="262">
        <f>'ENGLAND GE2029'!L61</f>
        <v>2.4846411264906394E-2</v>
      </c>
      <c r="AE60" s="264">
        <f t="shared" si="3"/>
        <v>2.4846411264906396</v>
      </c>
      <c r="AF60" s="262">
        <f>'ENGLAND GE2029'!M61</f>
        <v>7.8631333120898414E-3</v>
      </c>
      <c r="AG60" s="264">
        <f t="shared" si="4"/>
        <v>0.78631333120898417</v>
      </c>
      <c r="AH60" s="262">
        <f>'ENGLAND GE2029'!N61</f>
        <v>0</v>
      </c>
      <c r="AI60" s="264">
        <f>'ENGLAND GE2029'!Y61*100</f>
        <v>-0.53735192969048529</v>
      </c>
      <c r="AJ60" s="261">
        <f t="shared" si="0"/>
        <v>0.25733060987073281</v>
      </c>
      <c r="AK60" s="260">
        <f t="shared" si="1"/>
        <v>-0.10387822101894226</v>
      </c>
    </row>
    <row r="61" spans="1:37" ht="24" customHeight="1" x14ac:dyDescent="0.35">
      <c r="A61" s="106" t="str">
        <f>'ENGLAND GE2029'!A62</f>
        <v>South Cambridgeshire</v>
      </c>
      <c r="B61" s="106" t="str">
        <f>'ENGLAND GE2029'!B62</f>
        <v>CAM</v>
      </c>
      <c r="C61" s="106" t="str">
        <f>'ENGLAND GE2029'!C62</f>
        <v>Eastern</v>
      </c>
      <c r="D61" s="106" t="str">
        <f>'ENGLAND GE2029'!D62</f>
        <v>England</v>
      </c>
      <c r="E61" s="106" t="str">
        <f>'ENGLAND GE2029'!AP62</f>
        <v>LD</v>
      </c>
      <c r="F61" s="106" t="str">
        <f>'ENGLAND GE2029'!AQ62</f>
        <v>HOLD</v>
      </c>
      <c r="G61" s="106" t="str">
        <f>'ENGLAND GE2029'!AR62</f>
        <v/>
      </c>
      <c r="H61" s="106" t="str">
        <f>IF(E61='ENGLAND GE2029'!AO62,"",E61)</f>
        <v/>
      </c>
      <c r="I61" s="262">
        <f>'ENGLAND GE2029'!E62</f>
        <v>5.9333762948705307E-2</v>
      </c>
      <c r="J61" s="263">
        <f>'ENGLAND GE2029'!P62*100</f>
        <v>-5.1917034172548231</v>
      </c>
      <c r="K61" s="262">
        <f>'ENGLAND GE2029'!F62</f>
        <v>0.20815949075877582</v>
      </c>
      <c r="L61" s="263">
        <f>'ENGLAND GE2029'!Q62*100</f>
        <v>-6.6287079342344679</v>
      </c>
      <c r="M61" s="262">
        <f>'ENGLAND GE2029'!G62</f>
        <v>0.15155906772876815</v>
      </c>
      <c r="N61" s="263">
        <f>'ENGLAND GE2029'!R62*100</f>
        <v>6.2336147076495205</v>
      </c>
      <c r="O61" s="262">
        <f>'ENGLAND GE2029'!H62</f>
        <v>0.44192835513355561</v>
      </c>
      <c r="P61" s="263">
        <f>'ENGLAND GE2029'!S62*100</f>
        <v>-2.6396323740453695</v>
      </c>
      <c r="Q61" s="262">
        <f>'ENGLAND GE2029'!I62</f>
        <v>0.11451730276087457</v>
      </c>
      <c r="R61" s="263">
        <f>'ENGLAND GE2029'!T62*100</f>
        <v>6.6125210203709592</v>
      </c>
      <c r="T61" s="264">
        <v>0</v>
      </c>
      <c r="U61" s="262">
        <f>MAX('ENGLAND GE2029'!J62,'ENGLAND GE2029'!K62,'ENGLAND GE2029'!L62,'ENGLAND GE2029'!M62,'ENGLAND GE2029'!N62)</f>
        <v>1.6156123398716637E-2</v>
      </c>
      <c r="V61" s="264">
        <f t="shared" si="2"/>
        <v>1.6156123398716637</v>
      </c>
      <c r="W61" s="264"/>
      <c r="X61" s="264"/>
      <c r="Y61" s="264"/>
      <c r="Z61" s="262">
        <f>'ENGLAND GE2029'!J62</f>
        <v>6.1041772967904842E-3</v>
      </c>
      <c r="AA61" s="264">
        <f>'ENGLAND GE2029'!U62*100</f>
        <v>-0.22587633973882537</v>
      </c>
      <c r="AB61" s="262">
        <f>'ENGLAND GE2029'!K62</f>
        <v>0</v>
      </c>
      <c r="AC61" s="264">
        <f>'ENGLAND GE2029'!V62*100</f>
        <v>0</v>
      </c>
      <c r="AD61" s="262">
        <f>'ENGLAND GE2029'!L62</f>
        <v>1.6156123398716637E-2</v>
      </c>
      <c r="AE61" s="264">
        <f t="shared" si="3"/>
        <v>1.6156123398716637</v>
      </c>
      <c r="AF61" s="262">
        <f>'ENGLAND GE2029'!M62</f>
        <v>2.2417199738135924E-3</v>
      </c>
      <c r="AG61" s="264">
        <f t="shared" si="4"/>
        <v>0.22417199738135923</v>
      </c>
      <c r="AH61" s="262">
        <f>'ENGLAND GE2029'!N62</f>
        <v>0</v>
      </c>
      <c r="AI61" s="264">
        <f>'ENGLAND GE2029'!Y62*100</f>
        <v>0</v>
      </c>
      <c r="AJ61" s="261">
        <f t="shared" si="0"/>
        <v>0.44192835513355561</v>
      </c>
      <c r="AK61" s="260">
        <f t="shared" si="1"/>
        <v>-0.32741105237268103</v>
      </c>
    </row>
    <row r="62" spans="1:37" ht="24" customHeight="1" x14ac:dyDescent="0.35">
      <c r="A62" s="106" t="str">
        <f>'ENGLAND GE2029'!A63</f>
        <v>St Neots and Mid Cambridgeshire</v>
      </c>
      <c r="B62" s="106" t="str">
        <f>'ENGLAND GE2029'!B63</f>
        <v>CAM</v>
      </c>
      <c r="C62" s="106" t="str">
        <f>'ENGLAND GE2029'!C63</f>
        <v>Eastern</v>
      </c>
      <c r="D62" s="106" t="str">
        <f>'ENGLAND GE2029'!D63</f>
        <v>England</v>
      </c>
      <c r="E62" s="106" t="str">
        <f>'ENGLAND GE2029'!AP63</f>
        <v>LD</v>
      </c>
      <c r="F62" s="106" t="str">
        <f>'ENGLAND GE2029'!AQ63</f>
        <v>HOLD</v>
      </c>
      <c r="G62" s="106" t="str">
        <f>'ENGLAND GE2029'!AR63</f>
        <v/>
      </c>
      <c r="H62" s="106" t="str">
        <f>IF(E62='ENGLAND GE2029'!AO63,"",E62)</f>
        <v/>
      </c>
      <c r="I62" s="262">
        <f>'ENGLAND GE2029'!E63</f>
        <v>7.0064996571024718E-2</v>
      </c>
      <c r="J62" s="263">
        <f>'ENGLAND GE2029'!P63*100</f>
        <v>-6.0754563959968806</v>
      </c>
      <c r="K62" s="262">
        <f>'ENGLAND GE2029'!F63</f>
        <v>0.21455066229930511</v>
      </c>
      <c r="L62" s="263">
        <f>'ENGLAND GE2029'!Q63*100</f>
        <v>-6.71330864242681</v>
      </c>
      <c r="M62" s="262">
        <f>'ENGLAND GE2029'!G63</f>
        <v>0.18299535239312562</v>
      </c>
      <c r="N62" s="263">
        <f>'ENGLAND GE2029'!R63*100</f>
        <v>7.5718774351447919</v>
      </c>
      <c r="O62" s="262">
        <f>'ENGLAND GE2029'!H63</f>
        <v>0.34973546362356467</v>
      </c>
      <c r="P62" s="263">
        <f>'ENGLAND GE2029'!S63*100</f>
        <v>-1.9331515688866763</v>
      </c>
      <c r="Q62" s="262">
        <f>'ENGLAND GE2029'!I63</f>
        <v>0.11967120426906276</v>
      </c>
      <c r="R62" s="263">
        <f>'ENGLAND GE2029'!T63*100</f>
        <v>6.9313804775851455</v>
      </c>
      <c r="T62" s="264">
        <v>0</v>
      </c>
      <c r="U62" s="262">
        <f>MAX('ENGLAND GE2029'!J63,'ENGLAND GE2029'!K63,'ENGLAND GE2029'!L63,'ENGLAND GE2029'!M63,'ENGLAND GE2029'!N63)</f>
        <v>3.927174173407675E-2</v>
      </c>
      <c r="V62" s="264">
        <f t="shared" si="2"/>
        <v>-1.6342645013776962</v>
      </c>
      <c r="W62" s="264"/>
      <c r="X62" s="264"/>
      <c r="Y62" s="264"/>
      <c r="Z62" s="262">
        <f>'ENGLAND GE2029'!J63</f>
        <v>3.927174173407675E-2</v>
      </c>
      <c r="AA62" s="264">
        <f>'ENGLAND GE2029'!U63*100</f>
        <v>-1.6342645013776962</v>
      </c>
      <c r="AB62" s="262">
        <f>'ENGLAND GE2029'!K63</f>
        <v>0</v>
      </c>
      <c r="AC62" s="264">
        <f>'ENGLAND GE2029'!V63*100</f>
        <v>0</v>
      </c>
      <c r="AD62" s="262">
        <f>'ENGLAND GE2029'!L63</f>
        <v>1.950721615644899E-2</v>
      </c>
      <c r="AE62" s="264">
        <f t="shared" si="3"/>
        <v>1.950721615644899</v>
      </c>
      <c r="AF62" s="262">
        <f>'ENGLAND GE2029'!M63</f>
        <v>4.2033629533914556E-3</v>
      </c>
      <c r="AG62" s="264">
        <f t="shared" si="4"/>
        <v>0.42033629533914557</v>
      </c>
      <c r="AH62" s="262">
        <f>'ENGLAND GE2029'!N63</f>
        <v>0</v>
      </c>
      <c r="AI62" s="264">
        <f>'ENGLAND GE2029'!Y63*100</f>
        <v>-0.5181347150259068</v>
      </c>
      <c r="AJ62" s="261">
        <f t="shared" si="0"/>
        <v>0.34973546362356467</v>
      </c>
      <c r="AK62" s="260">
        <f t="shared" si="1"/>
        <v>-0.23006425935450192</v>
      </c>
    </row>
    <row r="63" spans="1:37" ht="24" customHeight="1" x14ac:dyDescent="0.35">
      <c r="A63" s="106" t="str">
        <f>'ENGLAND GE2029'!A64</f>
        <v>Basildon and Billericay</v>
      </c>
      <c r="B63" s="106" t="str">
        <f>'ENGLAND GE2029'!B64</f>
        <v>ESS</v>
      </c>
      <c r="C63" s="106" t="str">
        <f>'ENGLAND GE2029'!C64</f>
        <v>Eastern</v>
      </c>
      <c r="D63" s="106" t="str">
        <f>'ENGLAND GE2029'!D64</f>
        <v>England</v>
      </c>
      <c r="E63" s="106" t="str">
        <f>'ENGLAND GE2029'!AP64</f>
        <v>Ref</v>
      </c>
      <c r="F63" s="106" t="str">
        <f>'ENGLAND GE2029'!AQ64</f>
        <v>gain from</v>
      </c>
      <c r="G63" s="106" t="str">
        <f>'ENGLAND GE2029'!AR64</f>
        <v>CON</v>
      </c>
      <c r="H63" s="106" t="str">
        <f>IF(E63='ENGLAND GE2029'!AO64,"",E63)</f>
        <v>Ref</v>
      </c>
      <c r="I63" s="262">
        <f>'ENGLAND GE2029'!E64</f>
        <v>0.15016147557741169</v>
      </c>
      <c r="J63" s="263">
        <f>'ENGLAND GE2029'!P64*100</f>
        <v>-15.572115665124656</v>
      </c>
      <c r="K63" s="262">
        <f>'ENGLAND GE2029'!F64</f>
        <v>0.21388078121315762</v>
      </c>
      <c r="L63" s="263">
        <f>'ENGLAND GE2029'!Q64*100</f>
        <v>-9.2476639734520631</v>
      </c>
      <c r="M63" s="262">
        <f>'ENGLAND GE2029'!G64</f>
        <v>0.42143414845938743</v>
      </c>
      <c r="N63" s="263">
        <f>'ENGLAND GE2029'!R64*100</f>
        <v>15.189659267171296</v>
      </c>
      <c r="O63" s="262">
        <f>'ENGLAND GE2029'!H64</f>
        <v>4.7260115720714556E-2</v>
      </c>
      <c r="P63" s="263">
        <f>'ENGLAND GE2029'!S64*100</f>
        <v>-0.71506714789815806</v>
      </c>
      <c r="Q63" s="262">
        <f>'ENGLAND GE2029'!I64</f>
        <v>0.10977970164154198</v>
      </c>
      <c r="R63" s="263">
        <f>'ENGLAND GE2029'!T64*100</f>
        <v>5.9380879117565151</v>
      </c>
      <c r="T63" s="264">
        <v>0</v>
      </c>
      <c r="U63" s="262">
        <f>MAX('ENGLAND GE2029'!J64,'ENGLAND GE2029'!K64,'ENGLAND GE2029'!L64,'ENGLAND GE2029'!M64,'ENGLAND GE2029'!N64)</f>
        <v>4.4924676622634892E-2</v>
      </c>
      <c r="V63" s="264">
        <f t="shared" si="2"/>
        <v>4.4924676622634889</v>
      </c>
      <c r="W63" s="264"/>
      <c r="X63" s="264"/>
      <c r="Y63" s="264"/>
      <c r="Z63" s="262">
        <f>'ENGLAND GE2029'!J64</f>
        <v>0</v>
      </c>
      <c r="AA63" s="264">
        <f>'ENGLAND GE2029'!U64*100</f>
        <v>0</v>
      </c>
      <c r="AB63" s="262">
        <f>'ENGLAND GE2029'!K64</f>
        <v>0</v>
      </c>
      <c r="AC63" s="264">
        <f>'ENGLAND GE2029'!V64*100</f>
        <v>0</v>
      </c>
      <c r="AD63" s="262">
        <f>'ENGLAND GE2029'!L64</f>
        <v>4.4924676622634892E-2</v>
      </c>
      <c r="AE63" s="264">
        <f t="shared" si="3"/>
        <v>4.4924676622634889</v>
      </c>
      <c r="AF63" s="262">
        <f>'ENGLAND GE2029'!M64</f>
        <v>1.8323241969412207E-3</v>
      </c>
      <c r="AG63" s="264">
        <f t="shared" si="4"/>
        <v>0.18323241969412207</v>
      </c>
      <c r="AH63" s="262">
        <f>'ENGLAND GE2029'!N64</f>
        <v>1.0726776568210663E-2</v>
      </c>
      <c r="AI63" s="264">
        <f>'ENGLAND GE2029'!Y64*100</f>
        <v>-0.26860047441053558</v>
      </c>
      <c r="AJ63" s="261">
        <f t="shared" si="0"/>
        <v>0.42143414845938743</v>
      </c>
      <c r="AK63" s="260">
        <f t="shared" si="1"/>
        <v>-0.31165444681784543</v>
      </c>
    </row>
    <row r="64" spans="1:37" ht="24" customHeight="1" x14ac:dyDescent="0.35">
      <c r="A64" s="106" t="str">
        <f>'ENGLAND GE2029'!A65</f>
        <v>Braintree</v>
      </c>
      <c r="B64" s="106" t="str">
        <f>'ENGLAND GE2029'!B65</f>
        <v>ESS</v>
      </c>
      <c r="C64" s="106" t="str">
        <f>'ENGLAND GE2029'!C65</f>
        <v>Eastern</v>
      </c>
      <c r="D64" s="106" t="str">
        <f>'ENGLAND GE2029'!D65</f>
        <v>England</v>
      </c>
      <c r="E64" s="106" t="str">
        <f>'ENGLAND GE2029'!AP65</f>
        <v>Ref</v>
      </c>
      <c r="F64" s="106" t="str">
        <f>'ENGLAND GE2029'!AQ65</f>
        <v>gain from</v>
      </c>
      <c r="G64" s="106" t="str">
        <f>'ENGLAND GE2029'!AR65</f>
        <v>CON</v>
      </c>
      <c r="H64" s="106" t="str">
        <f>IF(E64='ENGLAND GE2029'!AO65,"",E64)</f>
        <v>Ref</v>
      </c>
      <c r="I64" s="262">
        <f>'ENGLAND GE2029'!E65</f>
        <v>0.1407023393491352</v>
      </c>
      <c r="J64" s="263">
        <f>'ENGLAND GE2029'!P65*100</f>
        <v>-13.962726822204861</v>
      </c>
      <c r="K64" s="262">
        <f>'ENGLAND GE2029'!F65</f>
        <v>0.25352825092283693</v>
      </c>
      <c r="L64" s="263">
        <f>'ENGLAND GE2029'!Q65*100</f>
        <v>-10.165654144071045</v>
      </c>
      <c r="M64" s="262">
        <f>'ENGLAND GE2029'!G65</f>
        <v>0.36994544114368239</v>
      </c>
      <c r="N64" s="263">
        <f>'ENGLAND GE2029'!R65*100</f>
        <v>13.852666003900751</v>
      </c>
      <c r="O64" s="262">
        <f>'ENGLAND GE2029'!H65</f>
        <v>5.2147788996478546E-2</v>
      </c>
      <c r="P64" s="263">
        <f>'ENGLAND GE2029'!S65*100</f>
        <v>-0.65737578746971059</v>
      </c>
      <c r="Q64" s="262">
        <f>'ENGLAND GE2029'!I65</f>
        <v>0.13073049598022801</v>
      </c>
      <c r="R64" s="263">
        <f>'ENGLAND GE2029'!T65*100</f>
        <v>7.2029345617170168</v>
      </c>
      <c r="T64" s="264">
        <v>0</v>
      </c>
      <c r="U64" s="262">
        <f>MAX('ENGLAND GE2029'!J65,'ENGLAND GE2029'!K65,'ENGLAND GE2029'!L65,'ENGLAND GE2029'!M65,'ENGLAND GE2029'!N65)</f>
        <v>3.943600529798913E-2</v>
      </c>
      <c r="V64" s="264">
        <f t="shared" si="2"/>
        <v>3.9436005297989132</v>
      </c>
      <c r="W64" s="264"/>
      <c r="X64" s="264"/>
      <c r="Y64" s="264"/>
      <c r="Z64" s="262">
        <f>'ENGLAND GE2029'!J65</f>
        <v>1.0746149970205073E-2</v>
      </c>
      <c r="AA64" s="264">
        <f>'ENGLAND GE2029'!U65*100</f>
        <v>-0.48979717561553754</v>
      </c>
      <c r="AB64" s="262">
        <f>'ENGLAND GE2029'!K65</f>
        <v>0</v>
      </c>
      <c r="AC64" s="264">
        <f>'ENGLAND GE2029'!V65*100</f>
        <v>0</v>
      </c>
      <c r="AD64" s="262">
        <f>'ENGLAND GE2029'!L65</f>
        <v>3.943600529798913E-2</v>
      </c>
      <c r="AE64" s="264">
        <f t="shared" si="3"/>
        <v>3.9436005297989132</v>
      </c>
      <c r="AF64" s="262">
        <f>'ENGLAND GE2029'!M65</f>
        <v>2.7635283394447261E-3</v>
      </c>
      <c r="AG64" s="264">
        <f t="shared" si="4"/>
        <v>0.27635283394447263</v>
      </c>
      <c r="AH64" s="262">
        <f>'ENGLAND GE2029'!N65</f>
        <v>0</v>
      </c>
      <c r="AI64" s="264">
        <f>'ENGLAND GE2029'!Y65*100</f>
        <v>0</v>
      </c>
      <c r="AJ64" s="261">
        <f t="shared" si="0"/>
        <v>0.36994544114368239</v>
      </c>
      <c r="AK64" s="260">
        <f t="shared" si="1"/>
        <v>-0.23921494516345437</v>
      </c>
    </row>
    <row r="65" spans="1:37" ht="24" customHeight="1" x14ac:dyDescent="0.35">
      <c r="A65" s="106" t="str">
        <f>'ENGLAND GE2029'!A66</f>
        <v>Brentwood and Ongar</v>
      </c>
      <c r="B65" s="106" t="str">
        <f>'ENGLAND GE2029'!B66</f>
        <v>ESS</v>
      </c>
      <c r="C65" s="106" t="str">
        <f>'ENGLAND GE2029'!C66</f>
        <v>Eastern</v>
      </c>
      <c r="D65" s="106" t="str">
        <f>'ENGLAND GE2029'!D66</f>
        <v>England</v>
      </c>
      <c r="E65" s="106" t="str">
        <f>'ENGLAND GE2029'!AP66</f>
        <v>Ref</v>
      </c>
      <c r="F65" s="106" t="str">
        <f>'ENGLAND GE2029'!AQ66</f>
        <v>gain from</v>
      </c>
      <c r="G65" s="106" t="str">
        <f>'ENGLAND GE2029'!AR66</f>
        <v>CON</v>
      </c>
      <c r="H65" s="106" t="str">
        <f>IF(E65='ENGLAND GE2029'!AO66,"",E65)</f>
        <v>Ref</v>
      </c>
      <c r="I65" s="262">
        <f>'ENGLAND GE2029'!E66</f>
        <v>0.11509607551871233</v>
      </c>
      <c r="J65" s="263">
        <f>'ENGLAND GE2029'!P66*100</f>
        <v>-11.419300831808316</v>
      </c>
      <c r="K65" s="262">
        <f>'ENGLAND GE2029'!F66</f>
        <v>0.26188778831746579</v>
      </c>
      <c r="L65" s="263">
        <f>'ENGLAND GE2029'!Q66*100</f>
        <v>-10.497060777621957</v>
      </c>
      <c r="M65" s="262">
        <f>'ENGLAND GE2029'!G66</f>
        <v>0.38870839918566003</v>
      </c>
      <c r="N65" s="263">
        <f>'ENGLAND GE2029'!R66*100</f>
        <v>14.557755419683275</v>
      </c>
      <c r="O65" s="262">
        <f>'ENGLAND GE2029'!H66</f>
        <v>0.10674555737114706</v>
      </c>
      <c r="P65" s="263">
        <f>'ENGLAND GE2029'!S66*100</f>
        <v>-1.3443965098438302</v>
      </c>
      <c r="Q65" s="262">
        <f>'ENGLAND GE2029'!I66</f>
        <v>8.1566829883073566E-2</v>
      </c>
      <c r="R65" s="263">
        <f>'ENGLAND GE2029'!T66*100</f>
        <v>4.4945129974110563</v>
      </c>
      <c r="T65" s="264">
        <v>0</v>
      </c>
      <c r="U65" s="262">
        <f>MAX('ENGLAND GE2029'!J66,'ENGLAND GE2029'!K66,'ENGLAND GE2029'!L66,'ENGLAND GE2029'!M66,'ENGLAND GE2029'!N66)</f>
        <v>4.1436127560509441E-2</v>
      </c>
      <c r="V65" s="264">
        <f t="shared" si="2"/>
        <v>4.1436127560509437</v>
      </c>
      <c r="W65" s="264"/>
      <c r="X65" s="264"/>
      <c r="Y65" s="264"/>
      <c r="Z65" s="262">
        <f>'ENGLAND GE2029'!J66</f>
        <v>0</v>
      </c>
      <c r="AA65" s="264">
        <f>'ENGLAND GE2029'!U66*100</f>
        <v>0</v>
      </c>
      <c r="AB65" s="262">
        <f>'ENGLAND GE2029'!K66</f>
        <v>0</v>
      </c>
      <c r="AC65" s="264">
        <f>'ENGLAND GE2029'!V66*100</f>
        <v>0</v>
      </c>
      <c r="AD65" s="262">
        <f>'ENGLAND GE2029'!L66</f>
        <v>4.1436127560509441E-2</v>
      </c>
      <c r="AE65" s="264">
        <f t="shared" si="3"/>
        <v>4.1436127560509437</v>
      </c>
      <c r="AF65" s="262">
        <f>'ENGLAND GE2029'!M66</f>
        <v>1.3614254167911462E-3</v>
      </c>
      <c r="AG65" s="264">
        <f t="shared" si="4"/>
        <v>0.1361425416791146</v>
      </c>
      <c r="AH65" s="262">
        <f>'ENGLAND GE2029'!N66</f>
        <v>3.1977967466405334E-3</v>
      </c>
      <c r="AI65" s="264">
        <f>'ENGLAND GE2029'!Y66*100</f>
        <v>-7.1265595550297406E-2</v>
      </c>
      <c r="AJ65" s="261">
        <f t="shared" si="0"/>
        <v>0.38870839918566003</v>
      </c>
      <c r="AK65" s="260">
        <f t="shared" si="1"/>
        <v>-0.30714156930258646</v>
      </c>
    </row>
    <row r="66" spans="1:37" ht="24" customHeight="1" x14ac:dyDescent="0.35">
      <c r="A66" s="106" t="str">
        <f>'ENGLAND GE2029'!A67</f>
        <v>Castle Point</v>
      </c>
      <c r="B66" s="106" t="str">
        <f>'ENGLAND GE2029'!B67</f>
        <v>ESS</v>
      </c>
      <c r="C66" s="106" t="str">
        <f>'ENGLAND GE2029'!C67</f>
        <v>Eastern</v>
      </c>
      <c r="D66" s="106" t="str">
        <f>'ENGLAND GE2029'!D67</f>
        <v>England</v>
      </c>
      <c r="E66" s="106" t="str">
        <f>'ENGLAND GE2029'!AP67</f>
        <v>Ref</v>
      </c>
      <c r="F66" s="106" t="str">
        <f>'ENGLAND GE2029'!AQ67</f>
        <v>gain from</v>
      </c>
      <c r="G66" s="106" t="str">
        <f>'ENGLAND GE2029'!AR67</f>
        <v>CON</v>
      </c>
      <c r="H66" s="106" t="str">
        <f>IF(E66='ENGLAND GE2029'!AO67,"",E66)</f>
        <v>Ref</v>
      </c>
      <c r="I66" s="262">
        <f>'ENGLAND GE2029'!E67</f>
        <v>0.10927772274150105</v>
      </c>
      <c r="J66" s="263">
        <f>'ENGLAND GE2029'!P67*100</f>
        <v>-12.341491624651363</v>
      </c>
      <c r="K66" s="262">
        <f>'ENGLAND GE2029'!F67</f>
        <v>0.25451944119179459</v>
      </c>
      <c r="L66" s="263">
        <f>'ENGLAND GE2029'!Q67*100</f>
        <v>-12.65747433380211</v>
      </c>
      <c r="M66" s="262">
        <f>'ENGLAND GE2029'!G67</f>
        <v>0.45034496132540242</v>
      </c>
      <c r="N66" s="263">
        <f>'ENGLAND GE2029'!R67*100</f>
        <v>14.925963658935043</v>
      </c>
      <c r="O66" s="262">
        <f>'ENGLAND GE2029'!H67</f>
        <v>2.7422367314255958E-2</v>
      </c>
      <c r="P66" s="263">
        <f>'ENGLAND GE2029'!S67*100</f>
        <v>-0.55803644554878462</v>
      </c>
      <c r="Q66" s="262">
        <f>'ENGLAND GE2029'!I67</f>
        <v>0.1086160503339974</v>
      </c>
      <c r="R66" s="263">
        <f>'ENGLAND GE2029'!T67*100</f>
        <v>5.6490930357623519</v>
      </c>
      <c r="T66" s="264">
        <v>0</v>
      </c>
      <c r="U66" s="262">
        <f>MAX('ENGLAND GE2029'!J67,'ENGLAND GE2029'!K67,'ENGLAND GE2029'!L67,'ENGLAND GE2029'!M67,'ENGLAND GE2029'!N67)</f>
        <v>4.8006555306769103E-2</v>
      </c>
      <c r="V66" s="264">
        <f t="shared" si="2"/>
        <v>4.8006555306769103</v>
      </c>
      <c r="W66" s="264"/>
      <c r="X66" s="264"/>
      <c r="Y66" s="264"/>
      <c r="Z66" s="262">
        <f>'ENGLAND GE2029'!J67</f>
        <v>0</v>
      </c>
      <c r="AA66" s="264">
        <f>'ENGLAND GE2029'!U67*100</f>
        <v>0</v>
      </c>
      <c r="AB66" s="262">
        <f>'ENGLAND GE2029'!K67</f>
        <v>0</v>
      </c>
      <c r="AC66" s="264">
        <f>'ENGLAND GE2029'!V67*100</f>
        <v>0</v>
      </c>
      <c r="AD66" s="262">
        <f>'ENGLAND GE2029'!L67</f>
        <v>4.8006555306769103E-2</v>
      </c>
      <c r="AE66" s="264">
        <f t="shared" si="3"/>
        <v>4.8006555306769103</v>
      </c>
      <c r="AF66" s="262">
        <f>'ENGLAND GE2029'!M67</f>
        <v>1.8129017862793819E-3</v>
      </c>
      <c r="AG66" s="264">
        <f t="shared" si="4"/>
        <v>0.1812901786279382</v>
      </c>
      <c r="AH66" s="262">
        <f>'ENGLAND GE2029'!N67</f>
        <v>0</v>
      </c>
      <c r="AI66" s="264">
        <f>'ENGLAND GE2029'!Y67*100</f>
        <v>0</v>
      </c>
      <c r="AJ66" s="261">
        <f t="shared" ref="AJ66:AJ129" si="5">MAX(I66,K66,M66,O66,Q66,S66,AH66,Z66,AB66)</f>
        <v>0.45034496132540242</v>
      </c>
      <c r="AK66" s="260">
        <f t="shared" ref="AK66:AK129" si="6">Q66-AJ66</f>
        <v>-0.34172891099140501</v>
      </c>
    </row>
    <row r="67" spans="1:37" ht="24" customHeight="1" x14ac:dyDescent="0.35">
      <c r="A67" s="106" t="str">
        <f>'ENGLAND GE2029'!A68</f>
        <v>Chelmsford</v>
      </c>
      <c r="B67" s="106" t="str">
        <f>'ENGLAND GE2029'!B68</f>
        <v>ESS</v>
      </c>
      <c r="C67" s="106" t="str">
        <f>'ENGLAND GE2029'!C68</f>
        <v>Eastern</v>
      </c>
      <c r="D67" s="106" t="str">
        <f>'ENGLAND GE2029'!D68</f>
        <v>England</v>
      </c>
      <c r="E67" s="106" t="str">
        <f>'ENGLAND GE2029'!AP68</f>
        <v>LD</v>
      </c>
      <c r="F67" s="106" t="str">
        <f>'ENGLAND GE2029'!AQ68</f>
        <v>HOLD</v>
      </c>
      <c r="G67" s="106" t="str">
        <f>'ENGLAND GE2029'!AR68</f>
        <v/>
      </c>
      <c r="H67" s="106" t="str">
        <f>IF(E67='ENGLAND GE2029'!AO68,"",E67)</f>
        <v/>
      </c>
      <c r="I67" s="262">
        <f>'ENGLAND GE2029'!E68</f>
        <v>6.3976424969838339E-2</v>
      </c>
      <c r="J67" s="263">
        <f>'ENGLAND GE2029'!P68*100</f>
        <v>-5.645894059526932</v>
      </c>
      <c r="K67" s="262">
        <f>'ENGLAND GE2029'!F68</f>
        <v>0.23030224318896386</v>
      </c>
      <c r="L67" s="263">
        <f>'ENGLAND GE2029'!Q68*100</f>
        <v>-7.4552240603133315</v>
      </c>
      <c r="M67" s="262">
        <f>'ENGLAND GE2029'!G68</f>
        <v>0.22531428381249766</v>
      </c>
      <c r="N67" s="263">
        <f>'ENGLAND GE2029'!R68*100</f>
        <v>9.2141320645055416</v>
      </c>
      <c r="O67" s="262">
        <f>'ENGLAND GE2029'!H68</f>
        <v>0.37460991152735201</v>
      </c>
      <c r="P67" s="263">
        <f>'ENGLAND GE2029'!S68*100</f>
        <v>-2.3962531094305852</v>
      </c>
      <c r="Q67" s="262">
        <f>'ENGLAND GE2029'!I68</f>
        <v>7.3802213095888428E-2</v>
      </c>
      <c r="R67" s="263">
        <f>'ENGLAND GE2029'!T68*100</f>
        <v>4.2490595460428215</v>
      </c>
      <c r="T67" s="264">
        <v>0</v>
      </c>
      <c r="U67" s="262">
        <f>MAX('ENGLAND GE2029'!J68,'ENGLAND GE2029'!K68,'ENGLAND GE2029'!L68,'ENGLAND GE2029'!M68,'ENGLAND GE2029'!N68)</f>
        <v>2.4018393800644959E-2</v>
      </c>
      <c r="V67" s="264">
        <f t="shared" ref="V67:V130" si="7">IF(Z67=U67,AA67,IF(U67=AB67,AC67,IF(U67=AD67,AE67,IF(U67=AF67,AG67,IF(U67=AH67,AI67,"=")))))</f>
        <v>2.4018393800644957</v>
      </c>
      <c r="W67" s="264"/>
      <c r="X67" s="264"/>
      <c r="Y67" s="264"/>
      <c r="Z67" s="262">
        <f>'ENGLAND GE2029'!J68</f>
        <v>0</v>
      </c>
      <c r="AA67" s="264">
        <f>'ENGLAND GE2029'!U68*100</f>
        <v>-0.13605173909614324</v>
      </c>
      <c r="AB67" s="262">
        <f>'ENGLAND GE2029'!K68</f>
        <v>0</v>
      </c>
      <c r="AC67" s="264">
        <f>'ENGLAND GE2029'!V68*100</f>
        <v>-0.20703525514630489</v>
      </c>
      <c r="AD67" s="262">
        <f>'ENGLAND GE2029'!L68</f>
        <v>2.4018393800644959E-2</v>
      </c>
      <c r="AE67" s="264">
        <f t="shared" si="3"/>
        <v>2.4018393800644957</v>
      </c>
      <c r="AF67" s="262">
        <f>'ENGLAND GE2029'!M68</f>
        <v>1.3668002883876935E-3</v>
      </c>
      <c r="AG67" s="264">
        <f t="shared" si="4"/>
        <v>0.13668002883876934</v>
      </c>
      <c r="AH67" s="262">
        <f>'ENGLAND GE2029'!N68</f>
        <v>6.6097293164271639E-3</v>
      </c>
      <c r="AI67" s="264">
        <f>'ENGLAND GE2029'!Y68*100</f>
        <v>-0.16125279593832315</v>
      </c>
      <c r="AJ67" s="261">
        <f t="shared" si="5"/>
        <v>0.37460991152735201</v>
      </c>
      <c r="AK67" s="260">
        <f t="shared" si="6"/>
        <v>-0.3008076984314636</v>
      </c>
    </row>
    <row r="68" spans="1:37" ht="24" customHeight="1" x14ac:dyDescent="0.35">
      <c r="A68" s="106" t="str">
        <f>'ENGLAND GE2029'!A69</f>
        <v>Clacton</v>
      </c>
      <c r="B68" s="106" t="str">
        <f>'ENGLAND GE2029'!B69</f>
        <v>ESS</v>
      </c>
      <c r="C68" s="106" t="str">
        <f>'ENGLAND GE2029'!C69</f>
        <v>Eastern</v>
      </c>
      <c r="D68" s="106" t="str">
        <f>'ENGLAND GE2029'!D69</f>
        <v>England</v>
      </c>
      <c r="E68" s="106" t="str">
        <f>'ENGLAND GE2029'!AP69</f>
        <v>Ref</v>
      </c>
      <c r="F68" s="106" t="str">
        <f>'ENGLAND GE2029'!AQ69</f>
        <v>HOLD</v>
      </c>
      <c r="G68" s="106" t="str">
        <f>'ENGLAND GE2029'!AR69</f>
        <v/>
      </c>
      <c r="H68" s="106" t="str">
        <f>IF(E68='ENGLAND GE2029'!AO69,"",E68)</f>
        <v/>
      </c>
      <c r="I68" s="262">
        <f>'ENGLAND GE2029'!E69</f>
        <v>6.5697848929988242E-2</v>
      </c>
      <c r="J68" s="263">
        <f>'ENGLAND GE2029'!P69*100</f>
        <v>-9.6363163298568271</v>
      </c>
      <c r="K68" s="262">
        <f>'ENGLAND GE2029'!F69</f>
        <v>0.16081966601167547</v>
      </c>
      <c r="L68" s="263">
        <f>'ENGLAND GE2029'!Q69*100</f>
        <v>-11.813067995638232</v>
      </c>
      <c r="M68" s="262">
        <f>'ENGLAND GE2029'!G69</f>
        <v>0.59630151132714426</v>
      </c>
      <c r="N68" s="263">
        <f>'ENGLAND GE2029'!R69*100</f>
        <v>13.446679267097995</v>
      </c>
      <c r="O68" s="262">
        <f>'ENGLAND GE2029'!H69</f>
        <v>3.1463575425820366E-2</v>
      </c>
      <c r="P68" s="263">
        <f>'ENGLAND GE2029'!S69*100</f>
        <v>-1.2402563222510716</v>
      </c>
      <c r="Q68" s="262">
        <f>'ENGLAND GE2029'!I69</f>
        <v>7.573391347380469E-2</v>
      </c>
      <c r="R68" s="263">
        <f>'ENGLAND GE2029'!T69*100</f>
        <v>3.3630253610451195</v>
      </c>
      <c r="T68" s="264">
        <v>0</v>
      </c>
      <c r="U68" s="262">
        <f>MAX('ENGLAND GE2029'!J69,'ENGLAND GE2029'!K69,'ENGLAND GE2029'!L69,'ENGLAND GE2029'!M69,'ENGLAND GE2029'!N69)</f>
        <v>6.356545302247138E-2</v>
      </c>
      <c r="V68" s="264">
        <f t="shared" si="7"/>
        <v>6.3565453022471381</v>
      </c>
      <c r="W68" s="264"/>
      <c r="X68" s="264"/>
      <c r="Y68" s="264"/>
      <c r="Z68" s="262">
        <f>'ENGLAND GE2029'!J69</f>
        <v>2.891921561429059E-3</v>
      </c>
      <c r="AA68" s="264">
        <f>'ENGLAND GE2029'!U69*100</f>
        <v>-0.40056805970634779</v>
      </c>
      <c r="AB68" s="262">
        <f>'ENGLAND GE2029'!K69</f>
        <v>0</v>
      </c>
      <c r="AC68" s="264">
        <f>'ENGLAND GE2029'!V69*100</f>
        <v>0</v>
      </c>
      <c r="AD68" s="262">
        <f>'ENGLAND GE2029'!L69</f>
        <v>6.356545302247138E-2</v>
      </c>
      <c r="AE68" s="264">
        <f t="shared" ref="AE68:AE131" si="8">AD68*100</f>
        <v>6.3565453022471381</v>
      </c>
      <c r="AF68" s="262">
        <f>'ENGLAND GE2029'!M69</f>
        <v>1.471153829468707E-3</v>
      </c>
      <c r="AG68" s="264">
        <f t="shared" ref="AG68:AG131" si="9">AF68*100</f>
        <v>0.14711538294687071</v>
      </c>
      <c r="AH68" s="262">
        <f>'ENGLAND GE2029'!N69</f>
        <v>2.0549564181977548E-3</v>
      </c>
      <c r="AI68" s="264">
        <f>'ENGLAND GE2029'!Y69*100</f>
        <v>-0.22315660588465028</v>
      </c>
      <c r="AJ68" s="261">
        <f t="shared" si="5"/>
        <v>0.59630151132714426</v>
      </c>
      <c r="AK68" s="260">
        <f t="shared" si="6"/>
        <v>-0.52056759785333961</v>
      </c>
    </row>
    <row r="69" spans="1:37" ht="24" customHeight="1" x14ac:dyDescent="0.35">
      <c r="A69" s="106" t="str">
        <f>'ENGLAND GE2029'!A70</f>
        <v>Colchester</v>
      </c>
      <c r="B69" s="106" t="str">
        <f>'ENGLAND GE2029'!B70</f>
        <v>ESS</v>
      </c>
      <c r="C69" s="106" t="str">
        <f>'ENGLAND GE2029'!C70</f>
        <v>Eastern</v>
      </c>
      <c r="D69" s="106" t="str">
        <f>'ENGLAND GE2029'!D70</f>
        <v>England</v>
      </c>
      <c r="E69" s="106" t="str">
        <f>'ENGLAND GE2029'!AP70</f>
        <v>Ref</v>
      </c>
      <c r="F69" s="106" t="str">
        <f>'ENGLAND GE2029'!AQ70</f>
        <v>gain from</v>
      </c>
      <c r="G69" s="106" t="str">
        <f>'ENGLAND GE2029'!AR70</f>
        <v>LAB</v>
      </c>
      <c r="H69" s="106" t="str">
        <f>IF(E69='ENGLAND GE2029'!AO70,"",E69)</f>
        <v>Ref</v>
      </c>
      <c r="I69" s="262">
        <f>'ENGLAND GE2029'!E70</f>
        <v>0.2361654759675319</v>
      </c>
      <c r="J69" s="263">
        <f>'ENGLAND GE2029'!P70*100</f>
        <v>-18.260387129211669</v>
      </c>
      <c r="K69" s="262">
        <f>'ENGLAND GE2029'!F70</f>
        <v>0.18850501383913393</v>
      </c>
      <c r="L69" s="263">
        <f>'ENGLAND GE2029'!Q70*100</f>
        <v>-4.653496121821191</v>
      </c>
      <c r="M69" s="262">
        <f>'ENGLAND GE2029'!G70</f>
        <v>0.26656792112073541</v>
      </c>
      <c r="N69" s="263">
        <f>'ENGLAND GE2029'!R70*100</f>
        <v>11.815912883514201</v>
      </c>
      <c r="O69" s="262">
        <f>'ENGLAND GE2029'!H70</f>
        <v>0.14206167637504785</v>
      </c>
      <c r="P69" s="263">
        <f>'ENGLAND GE2029'!S70*100</f>
        <v>-3.118844115365671E-2</v>
      </c>
      <c r="Q69" s="262">
        <f>'ENGLAND GE2029'!I70</f>
        <v>0.1345244983031739</v>
      </c>
      <c r="R69" s="263">
        <f>'ENGLAND GE2029'!T70*100</f>
        <v>8.0764170485433446</v>
      </c>
      <c r="T69" s="264">
        <v>0</v>
      </c>
      <c r="U69" s="262">
        <f>MAX('ENGLAND GE2029'!J70,'ENGLAND GE2029'!K70,'ENGLAND GE2029'!L70,'ENGLAND GE2029'!M70,'ENGLAND GE2029'!N70)</f>
        <v>2.8416011607258571E-2</v>
      </c>
      <c r="V69" s="264">
        <f t="shared" si="7"/>
        <v>2.8416011607258573</v>
      </c>
      <c r="W69" s="264"/>
      <c r="X69" s="264"/>
      <c r="Y69" s="264"/>
      <c r="Z69" s="262">
        <f>'ENGLAND GE2029'!J70</f>
        <v>0</v>
      </c>
      <c r="AA69" s="264">
        <f>'ENGLAND GE2029'!U70*100</f>
        <v>0</v>
      </c>
      <c r="AB69" s="262">
        <f>'ENGLAND GE2029'!K70</f>
        <v>0</v>
      </c>
      <c r="AC69" s="264">
        <f>'ENGLAND GE2029'!V70*100</f>
        <v>0</v>
      </c>
      <c r="AD69" s="262">
        <f>'ENGLAND GE2029'!L70</f>
        <v>2.8416011607258571E-2</v>
      </c>
      <c r="AE69" s="264">
        <f t="shared" si="8"/>
        <v>2.8416011607258573</v>
      </c>
      <c r="AF69" s="262">
        <f>'ENGLAND GE2029'!M70</f>
        <v>2.2453376137525219E-3</v>
      </c>
      <c r="AG69" s="264">
        <f t="shared" si="9"/>
        <v>0.22453376137525219</v>
      </c>
      <c r="AH69" s="262">
        <f>'ENGLAND GE2029'!N70</f>
        <v>1.5140651733659737E-3</v>
      </c>
      <c r="AI69" s="264">
        <f>'ENGLAND GE2029'!Y70*100</f>
        <v>-1.3393161972134792E-2</v>
      </c>
      <c r="AJ69" s="261">
        <f t="shared" si="5"/>
        <v>0.26656792112073541</v>
      </c>
      <c r="AK69" s="260">
        <f t="shared" si="6"/>
        <v>-0.13204342281756151</v>
      </c>
    </row>
    <row r="70" spans="1:37" ht="24" customHeight="1" x14ac:dyDescent="0.35">
      <c r="A70" s="106" t="str">
        <f>'ENGLAND GE2029'!A71</f>
        <v>Epping Forest</v>
      </c>
      <c r="B70" s="106" t="str">
        <f>'ENGLAND GE2029'!B71</f>
        <v>ESS</v>
      </c>
      <c r="C70" s="106" t="str">
        <f>'ENGLAND GE2029'!C71</f>
        <v>Eastern</v>
      </c>
      <c r="D70" s="106" t="str">
        <f>'ENGLAND GE2029'!D71</f>
        <v>England</v>
      </c>
      <c r="E70" s="106" t="str">
        <f>'ENGLAND GE2029'!AP71</f>
        <v>Ref</v>
      </c>
      <c r="F70" s="106" t="str">
        <f>'ENGLAND GE2029'!AQ71</f>
        <v>gain from</v>
      </c>
      <c r="G70" s="106" t="str">
        <f>'ENGLAND GE2029'!AR71</f>
        <v>CON</v>
      </c>
      <c r="H70" s="106" t="str">
        <f>IF(E70='ENGLAND GE2029'!AO71,"",E70)</f>
        <v>Ref</v>
      </c>
      <c r="I70" s="262">
        <f>'ENGLAND GE2029'!E71</f>
        <v>0.14746781199019032</v>
      </c>
      <c r="J70" s="263">
        <f>'ENGLAND GE2029'!P71*100</f>
        <v>-14.846301932731981</v>
      </c>
      <c r="K70" s="262">
        <f>'ENGLAND GE2029'!F71</f>
        <v>0.21845819329113825</v>
      </c>
      <c r="L70" s="263">
        <f>'ENGLAND GE2029'!Q71*100</f>
        <v>-21.355866777273739</v>
      </c>
      <c r="M70" s="262">
        <f>'ENGLAND GE2029'!G71</f>
        <v>0.30280415124493865</v>
      </c>
      <c r="N70" s="263">
        <f>'ENGLAND GE2029'!R71*100</f>
        <v>30.280415124493864</v>
      </c>
      <c r="O70" s="262">
        <f>'ENGLAND GE2029'!H71</f>
        <v>0.11328458848154657</v>
      </c>
      <c r="P70" s="263">
        <f>'ENGLAND GE2029'!S71*100</f>
        <v>-1.2885986087945445</v>
      </c>
      <c r="Q70" s="262">
        <f>'ENGLAND GE2029'!I71</f>
        <v>0.13176697379378183</v>
      </c>
      <c r="R70" s="263">
        <f>'ENGLAND GE2029'!T71*100</f>
        <v>7.2226341982893985</v>
      </c>
      <c r="T70" s="264">
        <v>0</v>
      </c>
      <c r="U70" s="262">
        <f>MAX('ENGLAND GE2029'!J71,'ENGLAND GE2029'!K71,'ENGLAND GE2029'!L71,'ENGLAND GE2029'!M71,'ENGLAND GE2029'!N71)</f>
        <v>4.7914242557262871E-2</v>
      </c>
      <c r="V70" s="264">
        <f t="shared" si="7"/>
        <v>-2.4823045781299626</v>
      </c>
      <c r="W70" s="264"/>
      <c r="X70" s="264"/>
      <c r="Y70" s="264"/>
      <c r="Z70" s="262">
        <f>'ENGLAND GE2029'!J71</f>
        <v>4.7914242557262871E-2</v>
      </c>
      <c r="AA70" s="264">
        <f>'ENGLAND GE2029'!U71*100</f>
        <v>-2.4823045781299626</v>
      </c>
      <c r="AB70" s="262">
        <f>'ENGLAND GE2029'!K71</f>
        <v>0</v>
      </c>
      <c r="AC70" s="264">
        <f>'ENGLAND GE2029'!V71*100</f>
        <v>0</v>
      </c>
      <c r="AD70" s="262">
        <f>'ENGLAND GE2029'!L71</f>
        <v>3.2278776232062316E-2</v>
      </c>
      <c r="AE70" s="264">
        <f t="shared" si="8"/>
        <v>3.2278776232062314</v>
      </c>
      <c r="AF70" s="262">
        <f>'ENGLAND GE2029'!M71</f>
        <v>4.9979023332521345E-3</v>
      </c>
      <c r="AG70" s="264">
        <f t="shared" si="9"/>
        <v>0.49979023332521344</v>
      </c>
      <c r="AH70" s="262">
        <f>'ENGLAND GE2029'!N71</f>
        <v>1.0273600758272537E-3</v>
      </c>
      <c r="AI70" s="264">
        <f>'ENGLAND GE2029'!Y71*100</f>
        <v>-1.2576452823844626</v>
      </c>
      <c r="AJ70" s="261">
        <f t="shared" si="5"/>
        <v>0.30280415124493865</v>
      </c>
      <c r="AK70" s="260">
        <f t="shared" si="6"/>
        <v>-0.17103717745115682</v>
      </c>
    </row>
    <row r="71" spans="1:37" ht="24" customHeight="1" x14ac:dyDescent="0.35">
      <c r="A71" s="106" t="str">
        <f>'ENGLAND GE2029'!A72</f>
        <v>Harlow</v>
      </c>
      <c r="B71" s="106" t="str">
        <f>'ENGLAND GE2029'!B72</f>
        <v>ESS</v>
      </c>
      <c r="C71" s="106" t="str">
        <f>'ENGLAND GE2029'!C72</f>
        <v>Eastern</v>
      </c>
      <c r="D71" s="106" t="str">
        <f>'ENGLAND GE2029'!D72</f>
        <v>England</v>
      </c>
      <c r="E71" s="106" t="str">
        <f>'ENGLAND GE2029'!AP72</f>
        <v>Ref</v>
      </c>
      <c r="F71" s="106" t="str">
        <f>'ENGLAND GE2029'!AQ72</f>
        <v>gain from</v>
      </c>
      <c r="G71" s="106" t="str">
        <f>'ENGLAND GE2029'!AR72</f>
        <v>LAB</v>
      </c>
      <c r="H71" s="106" t="str">
        <f>IF(E71='ENGLAND GE2029'!AO72,"",E71)</f>
        <v>Ref</v>
      </c>
      <c r="I71" s="262">
        <f>'ENGLAND GE2029'!E72</f>
        <v>0.19853325090302393</v>
      </c>
      <c r="J71" s="263">
        <f>'ENGLAND GE2029'!P72*100</f>
        <v>-17.771510576371963</v>
      </c>
      <c r="K71" s="262">
        <f>'ENGLAND GE2029'!F72</f>
        <v>0.23900186832205392</v>
      </c>
      <c r="L71" s="263">
        <f>'ENGLAND GE2029'!Q72*100</f>
        <v>-7.9493415023195988</v>
      </c>
      <c r="M71" s="262">
        <f>'ENGLAND GE2029'!G72</f>
        <v>0.36672725631476744</v>
      </c>
      <c r="N71" s="263">
        <f>'ENGLAND GE2029'!R72*100</f>
        <v>14.851566418431561</v>
      </c>
      <c r="O71" s="262">
        <f>'ENGLAND GE2029'!H72</f>
        <v>2.9069612951365564E-2</v>
      </c>
      <c r="P71" s="263">
        <f>'ENGLAND GE2029'!S72*100</f>
        <v>-0.2067227697203293</v>
      </c>
      <c r="Q71" s="262">
        <f>'ENGLAND GE2029'!I72</f>
        <v>0.12241901634441574</v>
      </c>
      <c r="R71" s="263">
        <f>'ENGLAND GE2029'!T72*100</f>
        <v>7.0132188381226399</v>
      </c>
      <c r="T71" s="264">
        <v>0</v>
      </c>
      <c r="U71" s="262">
        <f>MAX('ENGLAND GE2029'!J72,'ENGLAND GE2029'!K72,'ENGLAND GE2029'!L72,'ENGLAND GE2029'!M72,'ENGLAND GE2029'!N72)</f>
        <v>3.9092948349995257E-2</v>
      </c>
      <c r="V71" s="264">
        <f t="shared" si="7"/>
        <v>3.9092948349995256</v>
      </c>
      <c r="W71" s="264"/>
      <c r="X71" s="264"/>
      <c r="Y71" s="264"/>
      <c r="Z71" s="262">
        <f>'ENGLAND GE2029'!J72</f>
        <v>0</v>
      </c>
      <c r="AA71" s="264">
        <f>'ENGLAND GE2029'!U72*100</f>
        <v>0</v>
      </c>
      <c r="AB71" s="262">
        <f>'ENGLAND GE2029'!K72</f>
        <v>0</v>
      </c>
      <c r="AC71" s="264">
        <f>'ENGLAND GE2029'!V72*100</f>
        <v>0</v>
      </c>
      <c r="AD71" s="262">
        <f>'ENGLAND GE2029'!L72</f>
        <v>3.9092948349995257E-2</v>
      </c>
      <c r="AE71" s="264">
        <f t="shared" si="8"/>
        <v>3.9092948349995256</v>
      </c>
      <c r="AF71" s="262">
        <f>'ENGLAND GE2029'!M72</f>
        <v>2.04328598510905E-3</v>
      </c>
      <c r="AG71" s="264">
        <f t="shared" si="9"/>
        <v>0.20432859851090501</v>
      </c>
      <c r="AH71" s="262">
        <f>'ENGLAND GE2029'!N72</f>
        <v>3.1127608292691091E-3</v>
      </c>
      <c r="AI71" s="264">
        <f>'ENGLAND GE2029'!Y72*100</f>
        <v>-5.0833841652741726E-2</v>
      </c>
      <c r="AJ71" s="261">
        <f t="shared" si="5"/>
        <v>0.36672725631476744</v>
      </c>
      <c r="AK71" s="260">
        <f t="shared" si="6"/>
        <v>-0.2443082399703517</v>
      </c>
    </row>
    <row r="72" spans="1:37" ht="24" customHeight="1" x14ac:dyDescent="0.35">
      <c r="A72" s="106" t="str">
        <f>'ENGLAND GE2029'!A73</f>
        <v>Harwich and North Essex</v>
      </c>
      <c r="B72" s="106" t="str">
        <f>'ENGLAND GE2029'!B73</f>
        <v>ESS</v>
      </c>
      <c r="C72" s="106" t="str">
        <f>'ENGLAND GE2029'!C73</f>
        <v>Eastern</v>
      </c>
      <c r="D72" s="106" t="str">
        <f>'ENGLAND GE2029'!D73</f>
        <v>England</v>
      </c>
      <c r="E72" s="106" t="str">
        <f>'ENGLAND GE2029'!AP73</f>
        <v>Ref</v>
      </c>
      <c r="F72" s="106" t="str">
        <f>'ENGLAND GE2029'!AQ73</f>
        <v>gain from</v>
      </c>
      <c r="G72" s="106" t="str">
        <f>'ENGLAND GE2029'!AR73</f>
        <v>CON</v>
      </c>
      <c r="H72" s="106" t="str">
        <f>IF(E72='ENGLAND GE2029'!AO73,"",E72)</f>
        <v>Ref</v>
      </c>
      <c r="I72" s="262">
        <f>'ENGLAND GE2029'!E73</f>
        <v>0.16637356468739792</v>
      </c>
      <c r="J72" s="263">
        <f>'ENGLAND GE2029'!P73*100</f>
        <v>-15.334002522164189</v>
      </c>
      <c r="K72" s="262">
        <f>'ENGLAND GE2029'!F73</f>
        <v>0.25450444533665267</v>
      </c>
      <c r="L72" s="263">
        <f>'ENGLAND GE2029'!Q73*100</f>
        <v>-8.9395810683995496</v>
      </c>
      <c r="M72" s="262">
        <f>'ENGLAND GE2029'!G73</f>
        <v>0.33829199716039421</v>
      </c>
      <c r="N72" s="263">
        <f>'ENGLAND GE2029'!R73*100</f>
        <v>13.418317797757881</v>
      </c>
      <c r="O72" s="262">
        <f>'ENGLAND GE2029'!H73</f>
        <v>6.8245047883938939E-2</v>
      </c>
      <c r="P72" s="263">
        <f>'ENGLAND GE2029'!S73*100</f>
        <v>-0.58760519641138509</v>
      </c>
      <c r="Q72" s="262">
        <f>'ENGLAND GE2029'!I73</f>
        <v>0.13428189315909636</v>
      </c>
      <c r="R72" s="263">
        <f>'ENGLAND GE2029'!T73*100</f>
        <v>7.6125658119652524</v>
      </c>
      <c r="T72" s="264">
        <v>0</v>
      </c>
      <c r="U72" s="262">
        <f>MAX('ENGLAND GE2029'!J73,'ENGLAND GE2029'!K73,'ENGLAND GE2029'!L73,'ENGLAND GE2029'!M73,'ENGLAND GE2029'!N73)</f>
        <v>3.6061763461772714E-2</v>
      </c>
      <c r="V72" s="264">
        <f t="shared" si="7"/>
        <v>3.6061763461772713</v>
      </c>
      <c r="W72" s="264"/>
      <c r="X72" s="264"/>
      <c r="Y72" s="264"/>
      <c r="Z72" s="262">
        <f>'ENGLAND GE2029'!J73</f>
        <v>0</v>
      </c>
      <c r="AA72" s="264">
        <f>'ENGLAND GE2029'!U73*100</f>
        <v>0</v>
      </c>
      <c r="AB72" s="262">
        <f>'ENGLAND GE2029'!K73</f>
        <v>0</v>
      </c>
      <c r="AC72" s="264">
        <f>'ENGLAND GE2029'!V73*100</f>
        <v>0</v>
      </c>
      <c r="AD72" s="262">
        <f>'ENGLAND GE2029'!L73</f>
        <v>3.6061763461772714E-2</v>
      </c>
      <c r="AE72" s="264">
        <f t="shared" si="8"/>
        <v>3.6061763461772713</v>
      </c>
      <c r="AF72" s="262">
        <f>'ENGLAND GE2029'!M73</f>
        <v>2.2412883107470619E-3</v>
      </c>
      <c r="AG72" s="264">
        <f t="shared" si="9"/>
        <v>0.22412883107470619</v>
      </c>
      <c r="AH72" s="262">
        <f>'ENGLAND GE2029'!N73</f>
        <v>0</v>
      </c>
      <c r="AI72" s="264">
        <f>'ENGLAND GE2029'!Y73*100</f>
        <v>0</v>
      </c>
      <c r="AJ72" s="261">
        <f t="shared" si="5"/>
        <v>0.33829199716039421</v>
      </c>
      <c r="AK72" s="260">
        <f t="shared" si="6"/>
        <v>-0.20401010400129785</v>
      </c>
    </row>
    <row r="73" spans="1:37" ht="24" customHeight="1" x14ac:dyDescent="0.35">
      <c r="A73" s="106" t="str">
        <f>'ENGLAND GE2029'!A74</f>
        <v>Maldon</v>
      </c>
      <c r="B73" s="106" t="str">
        <f>'ENGLAND GE2029'!B74</f>
        <v>ESS</v>
      </c>
      <c r="C73" s="106" t="str">
        <f>'ENGLAND GE2029'!C74</f>
        <v>Eastern</v>
      </c>
      <c r="D73" s="106" t="str">
        <f>'ENGLAND GE2029'!D74</f>
        <v>England</v>
      </c>
      <c r="E73" s="106" t="str">
        <f>'ENGLAND GE2029'!AP74</f>
        <v>Ref</v>
      </c>
      <c r="F73" s="106" t="str">
        <f>'ENGLAND GE2029'!AQ74</f>
        <v>gain from</v>
      </c>
      <c r="G73" s="106" t="str">
        <f>'ENGLAND GE2029'!AR74</f>
        <v>CON</v>
      </c>
      <c r="H73" s="106" t="str">
        <f>IF(E73='ENGLAND GE2029'!AO74,"",E73)</f>
        <v>Ref</v>
      </c>
      <c r="I73" s="262">
        <f>'ENGLAND GE2029'!E74</f>
        <v>9.6155002662047503E-2</v>
      </c>
      <c r="J73" s="263">
        <f>'ENGLAND GE2029'!P74*100</f>
        <v>-10.08113503405006</v>
      </c>
      <c r="K73" s="262">
        <f>'ENGLAND GE2029'!F74</f>
        <v>0.26986840178811361</v>
      </c>
      <c r="L73" s="263">
        <f>'ENGLAND GE2029'!Q74*100</f>
        <v>-11.884771546475047</v>
      </c>
      <c r="M73" s="262">
        <f>'ENGLAND GE2029'!G74</f>
        <v>0.38895254344494418</v>
      </c>
      <c r="N73" s="263">
        <f>'ENGLAND GE2029'!R74*100</f>
        <v>13.879704897252187</v>
      </c>
      <c r="O73" s="262">
        <f>'ENGLAND GE2029'!H74</f>
        <v>0.10193519931311079</v>
      </c>
      <c r="P73" s="263">
        <f>'ENGLAND GE2029'!S74*100</f>
        <v>-1.6080089304693832</v>
      </c>
      <c r="Q73" s="262">
        <f>'ENGLAND GE2029'!I74</f>
        <v>9.9958303542347013E-2</v>
      </c>
      <c r="R73" s="263">
        <f>'ENGLAND GE2029'!T74*100</f>
        <v>5.3811556887986143</v>
      </c>
      <c r="T73" s="264">
        <v>0</v>
      </c>
      <c r="U73" s="262">
        <f>MAX('ENGLAND GE2029'!J74,'ENGLAND GE2029'!K74,'ENGLAND GE2029'!L74,'ENGLAND GE2029'!M74,'ENGLAND GE2029'!N74)</f>
        <v>4.1462153220598243E-2</v>
      </c>
      <c r="V73" s="264">
        <f t="shared" si="7"/>
        <v>4.1462153220598239</v>
      </c>
      <c r="W73" s="264"/>
      <c r="X73" s="264"/>
      <c r="Y73" s="264"/>
      <c r="Z73" s="262">
        <f>'ENGLAND GE2029'!J74</f>
        <v>0</v>
      </c>
      <c r="AA73" s="264">
        <f>'ENGLAND GE2029'!U74*100</f>
        <v>0</v>
      </c>
      <c r="AB73" s="262">
        <f>'ENGLAND GE2029'!K74</f>
        <v>0</v>
      </c>
      <c r="AC73" s="264">
        <f>'ENGLAND GE2029'!V74*100</f>
        <v>0</v>
      </c>
      <c r="AD73" s="262">
        <f>'ENGLAND GE2029'!L74</f>
        <v>4.1462153220598243E-2</v>
      </c>
      <c r="AE73" s="264">
        <f t="shared" si="8"/>
        <v>4.1462153220598239</v>
      </c>
      <c r="AF73" s="262">
        <f>'ENGLAND GE2029'!M74</f>
        <v>1.6683960288386252E-3</v>
      </c>
      <c r="AG73" s="264">
        <f t="shared" si="9"/>
        <v>0.16683960288386251</v>
      </c>
      <c r="AH73" s="262">
        <f>'ENGLAND GE2029'!N74</f>
        <v>0</v>
      </c>
      <c r="AI73" s="264">
        <f>'ENGLAND GE2029'!Y74*100</f>
        <v>0</v>
      </c>
      <c r="AJ73" s="261">
        <f t="shared" si="5"/>
        <v>0.38895254344494418</v>
      </c>
      <c r="AK73" s="260">
        <f t="shared" si="6"/>
        <v>-0.28899423990259715</v>
      </c>
    </row>
    <row r="74" spans="1:37" ht="24" customHeight="1" x14ac:dyDescent="0.35">
      <c r="A74" s="106" t="str">
        <f>'ENGLAND GE2029'!A75</f>
        <v>North West Essex</v>
      </c>
      <c r="B74" s="106" t="str">
        <f>'ENGLAND GE2029'!B75</f>
        <v>ESS</v>
      </c>
      <c r="C74" s="106" t="str">
        <f>'ENGLAND GE2029'!C75</f>
        <v>Eastern</v>
      </c>
      <c r="D74" s="106" t="str">
        <f>'ENGLAND GE2029'!D75</f>
        <v>England</v>
      </c>
      <c r="E74" s="106" t="str">
        <f>'ENGLAND GE2029'!AP75</f>
        <v>Con</v>
      </c>
      <c r="F74" s="106" t="str">
        <f>'ENGLAND GE2029'!AQ75</f>
        <v>HOLD</v>
      </c>
      <c r="G74" s="106" t="str">
        <f>'ENGLAND GE2029'!AR75</f>
        <v/>
      </c>
      <c r="H74" s="106" t="str">
        <f>IF(E74='ENGLAND GE2029'!AO75,"",E74)</f>
        <v/>
      </c>
      <c r="I74" s="262">
        <f>'ENGLAND GE2029'!E75</f>
        <v>0.17306253436456995</v>
      </c>
      <c r="J74" s="263">
        <f>'ENGLAND GE2029'!P75*100</f>
        <v>-13.492113790402858</v>
      </c>
      <c r="K74" s="262">
        <f>'ENGLAND GE2029'!F75</f>
        <v>0.28446788863675848</v>
      </c>
      <c r="L74" s="263">
        <f>'ENGLAND GE2029'!Q75*100</f>
        <v>-7.1506075251006775</v>
      </c>
      <c r="M74" s="262">
        <f>'ENGLAND GE2029'!G75</f>
        <v>0.25233476050691206</v>
      </c>
      <c r="N74" s="263">
        <f>'ENGLAND GE2029'!R75*100</f>
        <v>11.134259340508438</v>
      </c>
      <c r="O74" s="262">
        <f>'ENGLAND GE2029'!H75</f>
        <v>0.11069001809882731</v>
      </c>
      <c r="P74" s="263">
        <f>'ENGLAND GE2029'!S75*100</f>
        <v>-6.4378104065711261E-2</v>
      </c>
      <c r="Q74" s="262">
        <f>'ENGLAND GE2029'!I75</f>
        <v>0.1304731330662619</v>
      </c>
      <c r="R74" s="263">
        <f>'ENGLAND GE2029'!T75*100</f>
        <v>7.8143489407967488</v>
      </c>
      <c r="T74" s="264">
        <v>0</v>
      </c>
      <c r="U74" s="262">
        <f>MAX('ENGLAND GE2029'!J75,'ENGLAND GE2029'!K75,'ENGLAND GE2029'!L75,'ENGLAND GE2029'!M75,'ENGLAND GE2029'!N75)</f>
        <v>2.689876356214517E-2</v>
      </c>
      <c r="V74" s="264">
        <f t="shared" si="7"/>
        <v>2.6898763562145169</v>
      </c>
      <c r="W74" s="264"/>
      <c r="X74" s="264"/>
      <c r="Y74" s="264"/>
      <c r="Z74" s="262">
        <f>'ENGLAND GE2029'!J75</f>
        <v>7.2947071829828737E-3</v>
      </c>
      <c r="AA74" s="264">
        <f>'ENGLAND GE2029'!U75*100</f>
        <v>-0.83710891616646455</v>
      </c>
      <c r="AB74" s="262">
        <f>'ENGLAND GE2029'!K75</f>
        <v>0</v>
      </c>
      <c r="AC74" s="264">
        <f>'ENGLAND GE2029'!V75*100</f>
        <v>0</v>
      </c>
      <c r="AD74" s="262">
        <f>'ENGLAND GE2029'!L75</f>
        <v>2.689876356214517E-2</v>
      </c>
      <c r="AE74" s="264">
        <f t="shared" si="8"/>
        <v>2.6898763562145169</v>
      </c>
      <c r="AF74" s="262">
        <f>'ENGLAND GE2029'!M75</f>
        <v>2.8296542488393476E-3</v>
      </c>
      <c r="AG74" s="264">
        <f t="shared" si="9"/>
        <v>0.28296542488393478</v>
      </c>
      <c r="AH74" s="262">
        <f>'ENGLAND GE2029'!N75</f>
        <v>1.1948540332703024E-2</v>
      </c>
      <c r="AI74" s="264">
        <f>'ENGLAND GE2029'!Y75*100</f>
        <v>-0.377241726667917</v>
      </c>
      <c r="AJ74" s="261">
        <f t="shared" si="5"/>
        <v>0.28446788863675848</v>
      </c>
      <c r="AK74" s="260">
        <f t="shared" si="6"/>
        <v>-0.15399475557049658</v>
      </c>
    </row>
    <row r="75" spans="1:37" ht="24" customHeight="1" x14ac:dyDescent="0.35">
      <c r="A75" s="106" t="str">
        <f>'ENGLAND GE2029'!A76</f>
        <v>Rayleigh and Wickford</v>
      </c>
      <c r="B75" s="106" t="str">
        <f>'ENGLAND GE2029'!B76</f>
        <v>ESS</v>
      </c>
      <c r="C75" s="106" t="str">
        <f>'ENGLAND GE2029'!C76</f>
        <v>Eastern</v>
      </c>
      <c r="D75" s="106" t="str">
        <f>'ENGLAND GE2029'!D76</f>
        <v>England</v>
      </c>
      <c r="E75" s="106" t="str">
        <f>'ENGLAND GE2029'!AP76</f>
        <v>Ref</v>
      </c>
      <c r="F75" s="106" t="str">
        <f>'ENGLAND GE2029'!AQ76</f>
        <v>gain from</v>
      </c>
      <c r="G75" s="106" t="str">
        <f>'ENGLAND GE2029'!AR76</f>
        <v>CON</v>
      </c>
      <c r="H75" s="106" t="str">
        <f>IF(E75='ENGLAND GE2029'!AO76,"",E75)</f>
        <v>Ref</v>
      </c>
      <c r="I75" s="262">
        <f>'ENGLAND GE2029'!E76</f>
        <v>0.12195171904389356</v>
      </c>
      <c r="J75" s="263">
        <f>'ENGLAND GE2029'!P76*100</f>
        <v>-12.447372595172943</v>
      </c>
      <c r="K75" s="262">
        <f>'ENGLAND GE2029'!F76</f>
        <v>0.26046239027019807</v>
      </c>
      <c r="L75" s="263">
        <f>'ENGLAND GE2029'!Q76*100</f>
        <v>-10.96238992791787</v>
      </c>
      <c r="M75" s="262">
        <f>'ENGLAND GE2029'!G76</f>
        <v>0.39866374906201907</v>
      </c>
      <c r="N75" s="263">
        <f>'ENGLAND GE2029'!R76*100</f>
        <v>14.573532353365188</v>
      </c>
      <c r="O75" s="262">
        <f>'ENGLAND GE2029'!H76</f>
        <v>7.4241586552849195E-2</v>
      </c>
      <c r="P75" s="263">
        <f>'ENGLAND GE2029'!S76*100</f>
        <v>-1.0547275008699841</v>
      </c>
      <c r="Q75" s="262">
        <f>'ENGLAND GE2029'!I76</f>
        <v>0.10050566010992057</v>
      </c>
      <c r="R75" s="263">
        <f>'ENGLAND GE2029'!T76*100</f>
        <v>5.4734681744836573</v>
      </c>
      <c r="T75" s="264">
        <v>0</v>
      </c>
      <c r="U75" s="262">
        <f>MAX('ENGLAND GE2029'!J76,'ENGLAND GE2029'!K76,'ENGLAND GE2029'!L76,'ENGLAND GE2029'!M76,'ENGLAND GE2029'!N76)</f>
        <v>4.2497363047703768E-2</v>
      </c>
      <c r="V75" s="264">
        <f t="shared" si="7"/>
        <v>4.2497363047703764</v>
      </c>
      <c r="W75" s="264"/>
      <c r="X75" s="264"/>
      <c r="Y75" s="264"/>
      <c r="Z75" s="262">
        <f>'ENGLAND GE2029'!J76</f>
        <v>0</v>
      </c>
      <c r="AA75" s="264">
        <f>'ENGLAND GE2029'!U76*100</f>
        <v>0</v>
      </c>
      <c r="AB75" s="262">
        <f>'ENGLAND GE2029'!K76</f>
        <v>0</v>
      </c>
      <c r="AC75" s="264">
        <f>'ENGLAND GE2029'!V76*100</f>
        <v>0</v>
      </c>
      <c r="AD75" s="262">
        <f>'ENGLAND GE2029'!L76</f>
        <v>4.2497363047703768E-2</v>
      </c>
      <c r="AE75" s="264">
        <f t="shared" si="8"/>
        <v>4.2497363047703764</v>
      </c>
      <c r="AF75" s="262">
        <f>'ENGLAND GE2029'!M76</f>
        <v>1.6775319134158539E-3</v>
      </c>
      <c r="AG75" s="264">
        <f t="shared" si="9"/>
        <v>0.16775319134158539</v>
      </c>
      <c r="AH75" s="262">
        <f>'ENGLAND GE2029'!N76</f>
        <v>0</v>
      </c>
      <c r="AI75" s="264">
        <f>'ENGLAND GE2029'!Y76*100</f>
        <v>0</v>
      </c>
      <c r="AJ75" s="261">
        <f t="shared" si="5"/>
        <v>0.39866374906201907</v>
      </c>
      <c r="AK75" s="260">
        <f t="shared" si="6"/>
        <v>-0.2981580889520985</v>
      </c>
    </row>
    <row r="76" spans="1:37" ht="24" customHeight="1" x14ac:dyDescent="0.35">
      <c r="A76" s="106" t="str">
        <f>'ENGLAND GE2029'!A77</f>
        <v>South Basildon and East Thurrock</v>
      </c>
      <c r="B76" s="106" t="str">
        <f>'ENGLAND GE2029'!B77</f>
        <v>ESS</v>
      </c>
      <c r="C76" s="106" t="str">
        <f>'ENGLAND GE2029'!C77</f>
        <v>Eastern</v>
      </c>
      <c r="D76" s="106" t="str">
        <f>'ENGLAND GE2029'!D77</f>
        <v>England</v>
      </c>
      <c r="E76" s="106" t="str">
        <f>'ENGLAND GE2029'!AP77</f>
        <v>Ref</v>
      </c>
      <c r="F76" s="106" t="str">
        <f>'ENGLAND GE2029'!AQ77</f>
        <v>HOLD</v>
      </c>
      <c r="G76" s="106" t="str">
        <f>'ENGLAND GE2029'!AR77</f>
        <v/>
      </c>
      <c r="H76" s="106" t="str">
        <f>IF(E76='ENGLAND GE2029'!AO77,"",E76)</f>
        <v/>
      </c>
      <c r="I76" s="262">
        <f>'ENGLAND GE2029'!E77</f>
        <v>0.14768983447424286</v>
      </c>
      <c r="J76" s="263">
        <f>'ENGLAND GE2029'!P77*100</f>
        <v>-15.775404526987206</v>
      </c>
      <c r="K76" s="262">
        <f>'ENGLAND GE2029'!F77</f>
        <v>0.17663398954479362</v>
      </c>
      <c r="L76" s="263">
        <f>'ENGLAND GE2029'!Q77*100</f>
        <v>-8.0237233494979829</v>
      </c>
      <c r="M76" s="262">
        <f>'ENGLAND GE2029'!G77</f>
        <v>0.47420526126372292</v>
      </c>
      <c r="N76" s="263">
        <f>'ENGLAND GE2029'!R77*100</f>
        <v>16.62834427600945</v>
      </c>
      <c r="O76" s="262">
        <f>'ENGLAND GE2029'!H77</f>
        <v>2.3167501687222498E-2</v>
      </c>
      <c r="P76" s="263">
        <f>'ENGLAND GE2029'!S77*100</f>
        <v>-0.39128290417466299</v>
      </c>
      <c r="Q76" s="262">
        <f>'ENGLAND GE2029'!I77</f>
        <v>9.3197610272827996E-2</v>
      </c>
      <c r="R76" s="263">
        <f>'ENGLAND GE2029'!T77*100</f>
        <v>4.975782671319311</v>
      </c>
      <c r="T76" s="264">
        <v>0</v>
      </c>
      <c r="U76" s="262">
        <f>MAX('ENGLAND GE2029'!J77,'ENGLAND GE2029'!K77,'ENGLAND GE2029'!L77,'ENGLAND GE2029'!M77,'ENGLAND GE2029'!N77)</f>
        <v>5.055005175281331E-2</v>
      </c>
      <c r="V76" s="264">
        <f t="shared" si="7"/>
        <v>5.0550051752813312</v>
      </c>
      <c r="W76" s="264"/>
      <c r="X76" s="264"/>
      <c r="Y76" s="264"/>
      <c r="Z76" s="262">
        <f>'ENGLAND GE2029'!J77</f>
        <v>2.9529904671019711E-2</v>
      </c>
      <c r="AA76" s="264">
        <f>'ENGLAND GE2029'!U77*100</f>
        <v>-1.9219747659001276</v>
      </c>
      <c r="AB76" s="262">
        <f>'ENGLAND GE2029'!K77</f>
        <v>0</v>
      </c>
      <c r="AC76" s="264">
        <f>'ENGLAND GE2029'!V77*100</f>
        <v>0</v>
      </c>
      <c r="AD76" s="262">
        <f>'ENGLAND GE2029'!L77</f>
        <v>5.055005175281331E-2</v>
      </c>
      <c r="AE76" s="264">
        <f t="shared" si="8"/>
        <v>5.0550051752813312</v>
      </c>
      <c r="AF76" s="262">
        <f>'ENGLAND GE2029'!M77</f>
        <v>3.301251047279791E-3</v>
      </c>
      <c r="AG76" s="264">
        <f t="shared" si="9"/>
        <v>0.33012510472797912</v>
      </c>
      <c r="AH76" s="262">
        <f>'ENGLAND GE2029'!N77</f>
        <v>1.7245952860770384E-3</v>
      </c>
      <c r="AI76" s="264">
        <f>'ENGLAND GE2029'!Y77*100</f>
        <v>-0.8768716807781215</v>
      </c>
      <c r="AJ76" s="261">
        <f t="shared" si="5"/>
        <v>0.47420526126372292</v>
      </c>
      <c r="AK76" s="260">
        <f t="shared" si="6"/>
        <v>-0.38100765099089495</v>
      </c>
    </row>
    <row r="77" spans="1:37" ht="24" customHeight="1" x14ac:dyDescent="0.35">
      <c r="A77" s="106" t="str">
        <f>'ENGLAND GE2029'!A78</f>
        <v>Southend East and Rochford</v>
      </c>
      <c r="B77" s="106" t="str">
        <f>'ENGLAND GE2029'!B78</f>
        <v>ESS</v>
      </c>
      <c r="C77" s="106" t="str">
        <f>'ENGLAND GE2029'!C78</f>
        <v>Eastern</v>
      </c>
      <c r="D77" s="106" t="str">
        <f>'ENGLAND GE2029'!D78</f>
        <v>England</v>
      </c>
      <c r="E77" s="106" t="str">
        <f>'ENGLAND GE2029'!AP78</f>
        <v>Ref</v>
      </c>
      <c r="F77" s="106" t="str">
        <f>'ENGLAND GE2029'!AQ78</f>
        <v>gain from</v>
      </c>
      <c r="G77" s="106" t="str">
        <f>'ENGLAND GE2029'!AR78</f>
        <v>LAB</v>
      </c>
      <c r="H77" s="106" t="str">
        <f>IF(E77='ENGLAND GE2029'!AO78,"",E77)</f>
        <v>Ref</v>
      </c>
      <c r="I77" s="262">
        <f>'ENGLAND GE2029'!E78</f>
        <v>0.20716983801059352</v>
      </c>
      <c r="J77" s="263">
        <f>'ENGLAND GE2029'!P78*100</f>
        <v>-18.155352326604518</v>
      </c>
      <c r="K77" s="262">
        <f>'ENGLAND GE2029'!F78</f>
        <v>0.21656058725793798</v>
      </c>
      <c r="L77" s="263">
        <f>'ENGLAND GE2029'!Q78*100</f>
        <v>-6.9168127013347735</v>
      </c>
      <c r="M77" s="262">
        <f>'ENGLAND GE2029'!G78</f>
        <v>0.30919303348773675</v>
      </c>
      <c r="N77" s="263">
        <f>'ENGLAND GE2029'!R78*100</f>
        <v>12.70397156410546</v>
      </c>
      <c r="O77" s="262">
        <f>'ENGLAND GE2029'!H78</f>
        <v>5.4024081531188949E-2</v>
      </c>
      <c r="P77" s="263">
        <f>'ENGLAND GE2029'!S78*100</f>
        <v>-0.32681111766183424</v>
      </c>
      <c r="Q77" s="262">
        <f>'ENGLAND GE2029'!I78</f>
        <v>0.16217150473635422</v>
      </c>
      <c r="R77" s="263">
        <f>'ENGLAND GE2029'!T78*100</f>
        <v>9.3592573315285641</v>
      </c>
      <c r="T77" s="264">
        <v>0</v>
      </c>
      <c r="U77" s="262">
        <f>MAX('ENGLAND GE2029'!J78,'ENGLAND GE2029'!K78,'ENGLAND GE2029'!L78,'ENGLAND GE2029'!M78,'ENGLAND GE2029'!N78)</f>
        <v>3.2959827992549776E-2</v>
      </c>
      <c r="V77" s="264">
        <f t="shared" si="7"/>
        <v>3.2959827992549777</v>
      </c>
      <c r="W77" s="264"/>
      <c r="X77" s="264"/>
      <c r="Y77" s="264"/>
      <c r="Z77" s="262">
        <f>'ENGLAND GE2029'!J78</f>
        <v>0</v>
      </c>
      <c r="AA77" s="264">
        <f>'ENGLAND GE2029'!U78*100</f>
        <v>0</v>
      </c>
      <c r="AB77" s="262">
        <f>'ENGLAND GE2029'!K78</f>
        <v>0</v>
      </c>
      <c r="AC77" s="264">
        <f>'ENGLAND GE2029'!V78*100</f>
        <v>0</v>
      </c>
      <c r="AD77" s="262">
        <f>'ENGLAND GE2029'!L78</f>
        <v>3.2959827992549776E-2</v>
      </c>
      <c r="AE77" s="264">
        <f t="shared" si="8"/>
        <v>3.2959827992549777</v>
      </c>
      <c r="AF77" s="262">
        <f>'ENGLAND GE2029'!M78</f>
        <v>2.7067915811345594E-3</v>
      </c>
      <c r="AG77" s="264">
        <f t="shared" si="9"/>
        <v>0.27067915811345594</v>
      </c>
      <c r="AH77" s="262">
        <f>'ENGLAND GE2029'!N78</f>
        <v>1.5214335402504208E-2</v>
      </c>
      <c r="AI77" s="264">
        <f>'ENGLAND GE2029'!Y78*100</f>
        <v>-0.23091470740133155</v>
      </c>
      <c r="AJ77" s="261">
        <f t="shared" si="5"/>
        <v>0.30919303348773675</v>
      </c>
      <c r="AK77" s="260">
        <f t="shared" si="6"/>
        <v>-0.14702152875138252</v>
      </c>
    </row>
    <row r="78" spans="1:37" ht="24" customHeight="1" x14ac:dyDescent="0.35">
      <c r="A78" s="106" t="str">
        <f>'ENGLAND GE2029'!A79</f>
        <v>Southend West and Leigh</v>
      </c>
      <c r="B78" s="106" t="str">
        <f>'ENGLAND GE2029'!B79</f>
        <v>ESS</v>
      </c>
      <c r="C78" s="106" t="str">
        <f>'ENGLAND GE2029'!C79</f>
        <v>Eastern</v>
      </c>
      <c r="D78" s="106" t="str">
        <f>'ENGLAND GE2029'!D79</f>
        <v>England</v>
      </c>
      <c r="E78" s="106" t="str">
        <f>'ENGLAND GE2029'!AP79</f>
        <v>Ref</v>
      </c>
      <c r="F78" s="106" t="str">
        <f>'ENGLAND GE2029'!AQ79</f>
        <v>gain from</v>
      </c>
      <c r="G78" s="106" t="str">
        <f>'ENGLAND GE2029'!AR79</f>
        <v>LAB</v>
      </c>
      <c r="H78" s="106" t="str">
        <f>IF(E78='ENGLAND GE2029'!AO79,"",E78)</f>
        <v>Ref</v>
      </c>
      <c r="I78" s="262">
        <f>'ENGLAND GE2029'!E79</f>
        <v>0.18992302268153141</v>
      </c>
      <c r="J78" s="263">
        <f>'ENGLAND GE2029'!P79*100</f>
        <v>-16.646856307898641</v>
      </c>
      <c r="K78" s="262">
        <f>'ENGLAND GE2029'!F79</f>
        <v>0.23864697109493191</v>
      </c>
      <c r="L78" s="263">
        <f>'ENGLAND GE2029'!Q79*100</f>
        <v>-7.6248276733376725</v>
      </c>
      <c r="M78" s="262">
        <f>'ENGLAND GE2029'!G79</f>
        <v>0.29896328542247491</v>
      </c>
      <c r="N78" s="263">
        <f>'ENGLAND GE2029'!R79*100</f>
        <v>12.282208290160964</v>
      </c>
      <c r="O78" s="262">
        <f>'ENGLAND GE2029'!H79</f>
        <v>6.3717846549035687E-2</v>
      </c>
      <c r="P78" s="263">
        <f>'ENGLAND GE2029'!S79*100</f>
        <v>-0.38600788469786151</v>
      </c>
      <c r="Q78" s="262">
        <f>'ENGLAND GE2029'!I79</f>
        <v>0.16422149767172012</v>
      </c>
      <c r="R78" s="263">
        <f>'ENGLAND GE2029'!T79*100</f>
        <v>9.4769956196673277</v>
      </c>
      <c r="T78" s="264">
        <v>0</v>
      </c>
      <c r="U78" s="262">
        <f>MAX('ENGLAND GE2029'!J79,'ENGLAND GE2029'!K79,'ENGLAND GE2029'!L79,'ENGLAND GE2029'!M79,'ENGLAND GE2029'!N79)</f>
        <v>3.1869341790985592E-2</v>
      </c>
      <c r="V78" s="264">
        <f t="shared" si="7"/>
        <v>3.186934179098559</v>
      </c>
      <c r="W78" s="264"/>
      <c r="X78" s="264"/>
      <c r="Y78" s="264"/>
      <c r="Z78" s="262">
        <f>'ENGLAND GE2029'!J79</f>
        <v>0</v>
      </c>
      <c r="AA78" s="264">
        <f>'ENGLAND GE2029'!U79*100</f>
        <v>-0.36620677908363142</v>
      </c>
      <c r="AB78" s="262">
        <f>'ENGLAND GE2029'!K79</f>
        <v>0</v>
      </c>
      <c r="AC78" s="264">
        <f>'ENGLAND GE2029'!V79*100</f>
        <v>0</v>
      </c>
      <c r="AD78" s="262">
        <f>'ENGLAND GE2029'!L79</f>
        <v>3.1869341790985592E-2</v>
      </c>
      <c r="AE78" s="264">
        <f t="shared" si="8"/>
        <v>3.186934179098559</v>
      </c>
      <c r="AF78" s="262">
        <f>'ENGLAND GE2029'!M79</f>
        <v>2.8855367728039556E-3</v>
      </c>
      <c r="AG78" s="264">
        <f t="shared" si="9"/>
        <v>0.28855367728039555</v>
      </c>
      <c r="AH78" s="262">
        <f>'ENGLAND GE2029'!N79</f>
        <v>9.7724980165165027E-3</v>
      </c>
      <c r="AI78" s="264">
        <f>'ENGLAND GE2029'!Y79*100</f>
        <v>-0.21079312118943305</v>
      </c>
      <c r="AJ78" s="261">
        <f t="shared" si="5"/>
        <v>0.29896328542247491</v>
      </c>
      <c r="AK78" s="260">
        <f t="shared" si="6"/>
        <v>-0.13474178775075479</v>
      </c>
    </row>
    <row r="79" spans="1:37" ht="24" customHeight="1" x14ac:dyDescent="0.35">
      <c r="A79" s="106" t="str">
        <f>'ENGLAND GE2029'!A80</f>
        <v>Thurrock</v>
      </c>
      <c r="B79" s="106" t="str">
        <f>'ENGLAND GE2029'!B80</f>
        <v>ESS</v>
      </c>
      <c r="C79" s="106" t="str">
        <f>'ENGLAND GE2029'!C80</f>
        <v>Eastern</v>
      </c>
      <c r="D79" s="106" t="str">
        <f>'ENGLAND GE2029'!D80</f>
        <v>England</v>
      </c>
      <c r="E79" s="106" t="str">
        <f>'ENGLAND GE2029'!AP80</f>
        <v>Ref</v>
      </c>
      <c r="F79" s="106" t="str">
        <f>'ENGLAND GE2029'!AQ80</f>
        <v>gain from</v>
      </c>
      <c r="G79" s="106" t="str">
        <f>'ENGLAND GE2029'!AR80</f>
        <v>LAB</v>
      </c>
      <c r="H79" s="106" t="str">
        <f>IF(E79='ENGLAND GE2029'!AO80,"",E79)</f>
        <v>Ref</v>
      </c>
      <c r="I79" s="262">
        <f>'ENGLAND GE2029'!E80</f>
        <v>0.22370301434899628</v>
      </c>
      <c r="J79" s="263">
        <f>'ENGLAND GE2029'!P80*100</f>
        <v>-20.363603458864684</v>
      </c>
      <c r="K79" s="262">
        <f>'ENGLAND GE2029'!F80</f>
        <v>0.15875036830259578</v>
      </c>
      <c r="L79" s="263">
        <f>'ENGLAND GE2029'!Q80*100</f>
        <v>-5.4493148391583892</v>
      </c>
      <c r="M79" s="262">
        <f>'ENGLAND GE2029'!G80</f>
        <v>0.42509663361688976</v>
      </c>
      <c r="N79" s="263">
        <f>'ENGLAND GE2029'!R80*100</f>
        <v>17.013098049372026</v>
      </c>
      <c r="O79" s="262">
        <f>'ENGLAND GE2029'!H80</f>
        <v>2.8532263187832529E-2</v>
      </c>
      <c r="P79" s="263">
        <f>'ENGLAND GE2029'!S80*100</f>
        <v>-0.22734240159589386</v>
      </c>
      <c r="Q79" s="262">
        <f>'ENGLAND GE2029'!I80</f>
        <v>0.10092875159118517</v>
      </c>
      <c r="R79" s="263">
        <f>'ENGLAND GE2029'!T80*100</f>
        <v>5.7475958577712669</v>
      </c>
      <c r="T79" s="264">
        <v>0</v>
      </c>
      <c r="U79" s="262">
        <f>MAX('ENGLAND GE2029'!J80,'ENGLAND GE2029'!K80,'ENGLAND GE2029'!L80,'ENGLAND GE2029'!M80,'ENGLAND GE2029'!N80)</f>
        <v>4.5315095771005946E-2</v>
      </c>
      <c r="V79" s="264">
        <f t="shared" si="7"/>
        <v>4.5315095771005947</v>
      </c>
      <c r="W79" s="264"/>
      <c r="X79" s="264"/>
      <c r="Y79" s="264"/>
      <c r="Z79" s="262">
        <f>'ENGLAND GE2029'!J80</f>
        <v>3.2685828471836985E-3</v>
      </c>
      <c r="AA79" s="264">
        <f>'ENGLAND GE2029'!U80*100</f>
        <v>-0.85265074132135532</v>
      </c>
      <c r="AB79" s="262">
        <f>'ENGLAND GE2029'!K80</f>
        <v>1.1550151748191635E-2</v>
      </c>
      <c r="AC79" s="264">
        <f>'ENGLAND GE2029'!V80*100</f>
        <v>-0.68480590191548685</v>
      </c>
      <c r="AD79" s="262">
        <f>'ENGLAND GE2029'!L80</f>
        <v>4.5315095771005946E-2</v>
      </c>
      <c r="AE79" s="264">
        <f t="shared" si="8"/>
        <v>4.5315095771005947</v>
      </c>
      <c r="AF79" s="262">
        <f>'ENGLAND GE2029'!M80</f>
        <v>2.8551385861192214E-3</v>
      </c>
      <c r="AG79" s="264">
        <f t="shared" si="9"/>
        <v>0.28551385861192213</v>
      </c>
      <c r="AH79" s="262">
        <f>'ENGLAND GE2029'!N80</f>
        <v>0</v>
      </c>
      <c r="AI79" s="264">
        <f>'ENGLAND GE2029'!Y80*100</f>
        <v>0</v>
      </c>
      <c r="AJ79" s="261">
        <f t="shared" si="5"/>
        <v>0.42509663361688976</v>
      </c>
      <c r="AK79" s="260">
        <f t="shared" si="6"/>
        <v>-0.32416788202570457</v>
      </c>
    </row>
    <row r="80" spans="1:37" ht="24" customHeight="1" x14ac:dyDescent="0.35">
      <c r="A80" s="106" t="str">
        <f>'ENGLAND GE2029'!A81</f>
        <v>Witham</v>
      </c>
      <c r="B80" s="106" t="str">
        <f>'ENGLAND GE2029'!B81</f>
        <v>ESS</v>
      </c>
      <c r="C80" s="106" t="str">
        <f>'ENGLAND GE2029'!C81</f>
        <v>Eastern</v>
      </c>
      <c r="D80" s="106" t="str">
        <f>'ENGLAND GE2029'!D81</f>
        <v>England</v>
      </c>
      <c r="E80" s="106" t="str">
        <f>'ENGLAND GE2029'!AP81</f>
        <v>Ref</v>
      </c>
      <c r="F80" s="106" t="str">
        <f>'ENGLAND GE2029'!AQ81</f>
        <v>gain from</v>
      </c>
      <c r="G80" s="106" t="str">
        <f>'ENGLAND GE2029'!AR81</f>
        <v>CON</v>
      </c>
      <c r="H80" s="106" t="str">
        <f>IF(E80='ENGLAND GE2029'!AO81,"",E80)</f>
        <v>Ref</v>
      </c>
      <c r="I80" s="262">
        <f>'ENGLAND GE2029'!E81</f>
        <v>0.1380759229652978</v>
      </c>
      <c r="J80" s="263">
        <f>'ENGLAND GE2029'!P81*100</f>
        <v>-13.230330356277364</v>
      </c>
      <c r="K80" s="262">
        <f>'ENGLAND GE2029'!F81</f>
        <v>0.27020236123885349</v>
      </c>
      <c r="L80" s="263">
        <f>'ENGLAND GE2029'!Q81*100</f>
        <v>-10.185067909472355</v>
      </c>
      <c r="M80" s="262">
        <f>'ENGLAND GE2029'!G81</f>
        <v>0.31724314780608553</v>
      </c>
      <c r="N80" s="263">
        <f>'ENGLAND GE2029'!R81*100</f>
        <v>12.21954233628707</v>
      </c>
      <c r="O80" s="262">
        <f>'ENGLAND GE2029'!H81</f>
        <v>6.1405406073188118E-2</v>
      </c>
      <c r="P80" s="263">
        <f>'ENGLAND GE2029'!S81*100</f>
        <v>-0.65549915316969742</v>
      </c>
      <c r="Q80" s="262">
        <f>'ENGLAND GE2029'!I81</f>
        <v>0.15846993473276866</v>
      </c>
      <c r="R80" s="263">
        <f>'ENGLAND GE2029'!T81*100</f>
        <v>8.853336970697967</v>
      </c>
      <c r="T80" s="264">
        <v>0</v>
      </c>
      <c r="U80" s="262">
        <f>MAX('ENGLAND GE2029'!J81,'ENGLAND GE2029'!K81,'ENGLAND GE2029'!L81,'ENGLAND GE2029'!M81,'ENGLAND GE2029'!N81)</f>
        <v>3.3817966289717012E-2</v>
      </c>
      <c r="V80" s="264">
        <f t="shared" si="7"/>
        <v>3.3817966289717014</v>
      </c>
      <c r="W80" s="264"/>
      <c r="X80" s="264"/>
      <c r="Y80" s="264"/>
      <c r="Z80" s="262">
        <f>'ENGLAND GE2029'!J81</f>
        <v>1.7209005472797103E-2</v>
      </c>
      <c r="AA80" s="264">
        <f>'ENGLAND GE2029'!U81*100</f>
        <v>-0.74140405916654772</v>
      </c>
      <c r="AB80" s="262">
        <f>'ENGLAND GE2029'!K81</f>
        <v>0</v>
      </c>
      <c r="AC80" s="264">
        <f>'ENGLAND GE2029'!V81*100</f>
        <v>0</v>
      </c>
      <c r="AD80" s="262">
        <f>'ENGLAND GE2029'!L81</f>
        <v>3.3817966289717012E-2</v>
      </c>
      <c r="AE80" s="264">
        <f t="shared" si="8"/>
        <v>3.3817966289717014</v>
      </c>
      <c r="AF80" s="262">
        <f>'ENGLAND GE2029'!M81</f>
        <v>3.57625542129231E-3</v>
      </c>
      <c r="AG80" s="264">
        <f t="shared" si="9"/>
        <v>0.35762554212923098</v>
      </c>
      <c r="AH80" s="262">
        <f>'ENGLAND GE2029'!N81</f>
        <v>0</v>
      </c>
      <c r="AI80" s="264">
        <f>'ENGLAND GE2029'!Y81*100</f>
        <v>0</v>
      </c>
      <c r="AJ80" s="261">
        <f t="shared" si="5"/>
        <v>0.31724314780608553</v>
      </c>
      <c r="AK80" s="260">
        <f t="shared" si="6"/>
        <v>-0.15877321307331688</v>
      </c>
    </row>
    <row r="81" spans="1:37" ht="24" customHeight="1" x14ac:dyDescent="0.35">
      <c r="A81" s="106" t="str">
        <f>'ENGLAND GE2029'!A82</f>
        <v>Broxbourne</v>
      </c>
      <c r="B81" s="106" t="str">
        <f>'ENGLAND GE2029'!B82</f>
        <v>HRT</v>
      </c>
      <c r="C81" s="106" t="str">
        <f>'ENGLAND GE2029'!C82</f>
        <v>Eastern</v>
      </c>
      <c r="D81" s="106" t="str">
        <f>'ENGLAND GE2029'!D82</f>
        <v>England</v>
      </c>
      <c r="E81" s="106" t="str">
        <f>'ENGLAND GE2029'!AP82</f>
        <v>Ref</v>
      </c>
      <c r="F81" s="106" t="str">
        <f>'ENGLAND GE2029'!AQ82</f>
        <v>gain from</v>
      </c>
      <c r="G81" s="106" t="str">
        <f>'ENGLAND GE2029'!AR82</f>
        <v>CON</v>
      </c>
      <c r="H81" s="106" t="str">
        <f>IF(E81='ENGLAND GE2029'!AO82,"",E81)</f>
        <v>Ref</v>
      </c>
      <c r="I81" s="262">
        <f>'ENGLAND GE2029'!E82</f>
        <v>0.15667522324217542</v>
      </c>
      <c r="J81" s="263">
        <f>'ENGLAND GE2029'!P82*100</f>
        <v>-14.487068847322782</v>
      </c>
      <c r="K81" s="262">
        <f>'ENGLAND GE2029'!F82</f>
        <v>0.27197876964764012</v>
      </c>
      <c r="L81" s="263">
        <f>'ENGLAND GE2029'!Q82*100</f>
        <v>-9.6106534878342362</v>
      </c>
      <c r="M81" s="262">
        <f>'ENGLAND GE2029'!G82</f>
        <v>0.33834802685624049</v>
      </c>
      <c r="N81" s="263">
        <f>'ENGLAND GE2029'!R82*100</f>
        <v>13.38872334123962</v>
      </c>
      <c r="O81" s="262">
        <f>'ENGLAND GE2029'!H82</f>
        <v>5.7530588136136124E-2</v>
      </c>
      <c r="P81" s="263">
        <f>'ENGLAND GE2029'!S82*100</f>
        <v>-0.50508981741637515</v>
      </c>
      <c r="Q81" s="262">
        <f>'ENGLAND GE2029'!I82</f>
        <v>0.13209094515580455</v>
      </c>
      <c r="R81" s="263">
        <f>'ENGLAND GE2029'!T82*100</f>
        <v>7.47944281135248</v>
      </c>
      <c r="T81" s="264">
        <v>0</v>
      </c>
      <c r="U81" s="262">
        <f>MAX('ENGLAND GE2029'!J82,'ENGLAND GE2029'!K82,'ENGLAND GE2029'!L82,'ENGLAND GE2029'!M82,'ENGLAND GE2029'!N82)</f>
        <v>3.6067736200280871E-2</v>
      </c>
      <c r="V81" s="264">
        <f t="shared" si="7"/>
        <v>3.6067736200280871</v>
      </c>
      <c r="W81" s="264"/>
      <c r="X81" s="264"/>
      <c r="Y81" s="264"/>
      <c r="Z81" s="262">
        <f>'ENGLAND GE2029'!J82</f>
        <v>0</v>
      </c>
      <c r="AA81" s="264">
        <f>'ENGLAND GE2029'!U82*100</f>
        <v>0</v>
      </c>
      <c r="AB81" s="262">
        <f>'ENGLAND GE2029'!K82</f>
        <v>0</v>
      </c>
      <c r="AC81" s="264">
        <f>'ENGLAND GE2029'!V82*100</f>
        <v>0</v>
      </c>
      <c r="AD81" s="262">
        <f>'ENGLAND GE2029'!L82</f>
        <v>3.6067736200280871E-2</v>
      </c>
      <c r="AE81" s="264">
        <f t="shared" si="8"/>
        <v>3.6067736200280871</v>
      </c>
      <c r="AF81" s="262">
        <f>'ENGLAND GE2029'!M82</f>
        <v>2.2047193733147116E-3</v>
      </c>
      <c r="AG81" s="264">
        <f t="shared" si="9"/>
        <v>0.22047193733147116</v>
      </c>
      <c r="AH81" s="262">
        <f>'ENGLAND GE2029'!N82</f>
        <v>5.1039913884076311E-3</v>
      </c>
      <c r="AI81" s="264">
        <f>'ENGLAND GE2029'!Y82*100</f>
        <v>-9.2599557378272079E-2</v>
      </c>
      <c r="AJ81" s="261">
        <f t="shared" si="5"/>
        <v>0.33834802685624049</v>
      </c>
      <c r="AK81" s="260">
        <f t="shared" si="6"/>
        <v>-0.20625708170043594</v>
      </c>
    </row>
    <row r="82" spans="1:37" ht="24" customHeight="1" x14ac:dyDescent="0.35">
      <c r="A82" s="106" t="str">
        <f>'ENGLAND GE2029'!A83</f>
        <v>Harpenden and Berkhamsted</v>
      </c>
      <c r="B82" s="106" t="str">
        <f>'ENGLAND GE2029'!B83</f>
        <v>HRT</v>
      </c>
      <c r="C82" s="106" t="str">
        <f>'ENGLAND GE2029'!C83</f>
        <v>Eastern</v>
      </c>
      <c r="D82" s="106" t="str">
        <f>'ENGLAND GE2029'!D83</f>
        <v>England</v>
      </c>
      <c r="E82" s="106" t="str">
        <f>'ENGLAND GE2029'!AP83</f>
        <v>LD</v>
      </c>
      <c r="F82" s="106" t="str">
        <f>'ENGLAND GE2029'!AQ83</f>
        <v>HOLD</v>
      </c>
      <c r="G82" s="106" t="str">
        <f>'ENGLAND GE2029'!AR83</f>
        <v/>
      </c>
      <c r="H82" s="106" t="str">
        <f>IF(E82='ENGLAND GE2029'!AO83,"",E82)</f>
        <v/>
      </c>
      <c r="I82" s="262">
        <f>'ENGLAND GE2029'!E83</f>
        <v>4.0598640425629273E-2</v>
      </c>
      <c r="J82" s="263">
        <f>'ENGLAND GE2029'!P83*100</f>
        <v>-3.4140022707468494</v>
      </c>
      <c r="K82" s="262">
        <f>'ENGLAND GE2029'!F83</f>
        <v>0.23563808442339337</v>
      </c>
      <c r="L82" s="263">
        <f>'ENGLAND GE2029'!Q83*100</f>
        <v>-6.9389889663767992</v>
      </c>
      <c r="M82" s="262">
        <f>'ENGLAND GE2029'!G83</f>
        <v>0.13516458774006382</v>
      </c>
      <c r="N82" s="263">
        <f>'ENGLAND GE2029'!R83*100</f>
        <v>5.7039587740063817</v>
      </c>
      <c r="O82" s="262">
        <f>'ENGLAND GE2029'!H83</f>
        <v>0.48257049852301748</v>
      </c>
      <c r="P82" s="263">
        <f>'ENGLAND GE2029'!S83*100</f>
        <v>-1.9527558014085011</v>
      </c>
      <c r="Q82" s="262">
        <f>'ENGLAND GE2029'!I83</f>
        <v>8.6543353050225924E-2</v>
      </c>
      <c r="R82" s="263">
        <f>'ENGLAND GE2029'!T83*100</f>
        <v>5.0637139858235347</v>
      </c>
      <c r="T82" s="264">
        <v>0</v>
      </c>
      <c r="U82" s="262">
        <f>MAX('ENGLAND GE2029'!J83,'ENGLAND GE2029'!K83,'ENGLAND GE2029'!L83,'ENGLAND GE2029'!M83,'ENGLAND GE2029'!N83)</f>
        <v>1.4408479752416867E-2</v>
      </c>
      <c r="V82" s="264">
        <f t="shared" si="7"/>
        <v>1.4408479752416867</v>
      </c>
      <c r="W82" s="264"/>
      <c r="X82" s="264"/>
      <c r="Y82" s="264"/>
      <c r="Z82" s="262">
        <f>'ENGLAND GE2029'!J83</f>
        <v>0</v>
      </c>
      <c r="AA82" s="264">
        <f>'ENGLAND GE2029'!U83*100</f>
        <v>0</v>
      </c>
      <c r="AB82" s="262">
        <f>'ENGLAND GE2029'!K83</f>
        <v>0</v>
      </c>
      <c r="AC82" s="264">
        <f>'ENGLAND GE2029'!V83*100</f>
        <v>0</v>
      </c>
      <c r="AD82" s="262">
        <f>'ENGLAND GE2029'!L83</f>
        <v>1.4408479752416867E-2</v>
      </c>
      <c r="AE82" s="264">
        <f t="shared" si="8"/>
        <v>1.4408479752416867</v>
      </c>
      <c r="AF82" s="262">
        <f>'ENGLAND GE2029'!M83</f>
        <v>1.444488165910162E-3</v>
      </c>
      <c r="AG82" s="264">
        <f t="shared" si="9"/>
        <v>0.14444881659101619</v>
      </c>
      <c r="AH82" s="262">
        <f>'ENGLAND GE2029'!N83</f>
        <v>3.6318679193430062E-3</v>
      </c>
      <c r="AI82" s="264">
        <f>'ENGLAND GE2029'!Y83*100</f>
        <v>-4.7222513130481439E-2</v>
      </c>
      <c r="AJ82" s="261">
        <f t="shared" si="5"/>
        <v>0.48257049852301748</v>
      </c>
      <c r="AK82" s="260">
        <f t="shared" si="6"/>
        <v>-0.39602714547279155</v>
      </c>
    </row>
    <row r="83" spans="1:37" ht="24" customHeight="1" x14ac:dyDescent="0.35">
      <c r="A83" s="106" t="str">
        <f>'ENGLAND GE2029'!A84</f>
        <v>Hemel Hempstead</v>
      </c>
      <c r="B83" s="106" t="str">
        <f>'ENGLAND GE2029'!B84</f>
        <v>HRT</v>
      </c>
      <c r="C83" s="106" t="str">
        <f>'ENGLAND GE2029'!C84</f>
        <v>Eastern</v>
      </c>
      <c r="D83" s="106" t="str">
        <f>'ENGLAND GE2029'!D84</f>
        <v>England</v>
      </c>
      <c r="E83" s="106" t="str">
        <f>'ENGLAND GE2029'!AP84</f>
        <v>Ref</v>
      </c>
      <c r="F83" s="106" t="str">
        <f>'ENGLAND GE2029'!AQ84</f>
        <v>gain from</v>
      </c>
      <c r="G83" s="106" t="str">
        <f>'ENGLAND GE2029'!AR84</f>
        <v>LAB</v>
      </c>
      <c r="H83" s="106" t="str">
        <f>IF(E83='ENGLAND GE2029'!AO84,"",E83)</f>
        <v>Ref</v>
      </c>
      <c r="I83" s="262">
        <f>'ENGLAND GE2029'!E84</f>
        <v>0.20731288364893913</v>
      </c>
      <c r="J83" s="263">
        <f>'ENGLAND GE2029'!P84*100</f>
        <v>-17.456795429429111</v>
      </c>
      <c r="K83" s="262">
        <f>'ENGLAND GE2029'!F84</f>
        <v>0.2098124299492844</v>
      </c>
      <c r="L83" s="263">
        <f>'ENGLAND GE2029'!Q84*100</f>
        <v>-6.1952329278066651</v>
      </c>
      <c r="M83" s="262">
        <f>'ENGLAND GE2029'!G84</f>
        <v>0.30140999491963721</v>
      </c>
      <c r="N83" s="263">
        <f>'ENGLAND GE2029'!R84*100</f>
        <v>12.708787648307244</v>
      </c>
      <c r="O83" s="262">
        <f>'ENGLAND GE2029'!H84</f>
        <v>0.11097279952212717</v>
      </c>
      <c r="P83" s="263">
        <f>'ENGLAND GE2029'!S84*100</f>
        <v>-0.4561797376394644</v>
      </c>
      <c r="Q83" s="262">
        <f>'ENGLAND GE2029'!I84</f>
        <v>0.13609026049376419</v>
      </c>
      <c r="R83" s="263">
        <f>'ENGLAND GE2029'!T84*100</f>
        <v>7.959257299943209</v>
      </c>
      <c r="T83" s="264">
        <v>0</v>
      </c>
      <c r="U83" s="262">
        <f>MAX('ENGLAND GE2029'!J84,'ENGLAND GE2029'!K84,'ENGLAND GE2029'!L84,'ENGLAND GE2029'!M84,'ENGLAND GE2029'!N84)</f>
        <v>3.213015984132956E-2</v>
      </c>
      <c r="V83" s="264">
        <f t="shared" si="7"/>
        <v>3.213015984132956</v>
      </c>
      <c r="W83" s="264"/>
      <c r="X83" s="264"/>
      <c r="Y83" s="264"/>
      <c r="Z83" s="262">
        <f>'ENGLAND GE2029'!J84</f>
        <v>0</v>
      </c>
      <c r="AA83" s="264">
        <f>'ENGLAND GE2029'!U84*100</f>
        <v>0</v>
      </c>
      <c r="AB83" s="262">
        <f>'ENGLAND GE2029'!K84</f>
        <v>0</v>
      </c>
      <c r="AC83" s="264">
        <f>'ENGLAND GE2029'!V84*100</f>
        <v>0</v>
      </c>
      <c r="AD83" s="262">
        <f>'ENGLAND GE2029'!L84</f>
        <v>3.213015984132956E-2</v>
      </c>
      <c r="AE83" s="264">
        <f t="shared" si="8"/>
        <v>3.213015984132956</v>
      </c>
      <c r="AF83" s="262">
        <f>'ENGLAND GE2029'!M84</f>
        <v>2.2714716249182861E-3</v>
      </c>
      <c r="AG83" s="264">
        <f t="shared" si="9"/>
        <v>0.22714716249182862</v>
      </c>
      <c r="AH83" s="262">
        <f>'ENGLAND GE2029'!N84</f>
        <v>0</v>
      </c>
      <c r="AI83" s="264">
        <f>'ENGLAND GE2029'!Y84*100</f>
        <v>0</v>
      </c>
      <c r="AJ83" s="261">
        <f t="shared" si="5"/>
        <v>0.30140999491963721</v>
      </c>
      <c r="AK83" s="260">
        <f t="shared" si="6"/>
        <v>-0.16531973442587303</v>
      </c>
    </row>
    <row r="84" spans="1:37" ht="24" customHeight="1" x14ac:dyDescent="0.35">
      <c r="A84" s="106" t="str">
        <f>'ENGLAND GE2029'!A85</f>
        <v>Hertford and Stortford</v>
      </c>
      <c r="B84" s="106" t="str">
        <f>'ENGLAND GE2029'!B85</f>
        <v>HRT</v>
      </c>
      <c r="C84" s="106" t="str">
        <f>'ENGLAND GE2029'!C85</f>
        <v>Eastern</v>
      </c>
      <c r="D84" s="106" t="str">
        <f>'ENGLAND GE2029'!D85</f>
        <v>England</v>
      </c>
      <c r="E84" s="106" t="str">
        <f>'ENGLAND GE2029'!AP85</f>
        <v>Ref</v>
      </c>
      <c r="F84" s="106" t="str">
        <f>'ENGLAND GE2029'!AQ85</f>
        <v>gain from</v>
      </c>
      <c r="G84" s="106" t="str">
        <f>'ENGLAND GE2029'!AR85</f>
        <v>LAB</v>
      </c>
      <c r="H84" s="106" t="str">
        <f>IF(E84='ENGLAND GE2029'!AO85,"",E84)</f>
        <v>Ref</v>
      </c>
      <c r="I84" s="262">
        <f>'ENGLAND GE2029'!E85</f>
        <v>0.20696550906980934</v>
      </c>
      <c r="J84" s="263">
        <f>'ENGLAND GE2029'!P85*100</f>
        <v>-17.830361274322179</v>
      </c>
      <c r="K84" s="262">
        <f>'ENGLAND GE2029'!F85</f>
        <v>0.22717096676530762</v>
      </c>
      <c r="L84" s="263">
        <f>'ENGLAND GE2029'!Q85*100</f>
        <v>-7.0186881000805448</v>
      </c>
      <c r="M84" s="262">
        <f>'ENGLAND GE2029'!G85</f>
        <v>0.26372943719243674</v>
      </c>
      <c r="N84" s="263">
        <f>'ENGLAND GE2029'!R85*100</f>
        <v>10.958846068852074</v>
      </c>
      <c r="O84" s="262">
        <f>'ENGLAND GE2029'!H85</f>
        <v>7.3332619789898842E-2</v>
      </c>
      <c r="P84" s="263">
        <f>'ENGLAND GE2029'!S85*100</f>
        <v>-0.38211879088180384</v>
      </c>
      <c r="Q84" s="262">
        <f>'ENGLAND GE2029'!I85</f>
        <v>0.19299455741802976</v>
      </c>
      <c r="R84" s="263">
        <f>'ENGLAND GE2029'!T85*100</f>
        <v>11.202657060101778</v>
      </c>
      <c r="T84" s="264">
        <v>0</v>
      </c>
      <c r="U84" s="262">
        <f>MAX('ENGLAND GE2029'!J85,'ENGLAND GE2029'!K85,'ENGLAND GE2029'!L85,'ENGLAND GE2029'!M85,'ENGLAND GE2029'!N85)</f>
        <v>2.8113430591829417E-2</v>
      </c>
      <c r="V84" s="264">
        <f t="shared" si="7"/>
        <v>2.8113430591829416</v>
      </c>
      <c r="W84" s="264"/>
      <c r="X84" s="264"/>
      <c r="Y84" s="264"/>
      <c r="Z84" s="262">
        <f>'ENGLAND GE2029'!J85</f>
        <v>0</v>
      </c>
      <c r="AA84" s="264">
        <f>'ENGLAND GE2029'!U85*100</f>
        <v>0</v>
      </c>
      <c r="AB84" s="262">
        <f>'ENGLAND GE2029'!K85</f>
        <v>0</v>
      </c>
      <c r="AC84" s="264">
        <f>'ENGLAND GE2029'!V85*100</f>
        <v>0</v>
      </c>
      <c r="AD84" s="262">
        <f>'ENGLAND GE2029'!L85</f>
        <v>2.8113430591829417E-2</v>
      </c>
      <c r="AE84" s="264">
        <f t="shared" si="8"/>
        <v>2.8113430591829416</v>
      </c>
      <c r="AF84" s="262">
        <f>'ENGLAND GE2029'!M85</f>
        <v>3.2212566817652953E-3</v>
      </c>
      <c r="AG84" s="264">
        <f t="shared" si="9"/>
        <v>0.32212566817652954</v>
      </c>
      <c r="AH84" s="262">
        <f>'ENGLAND GE2029'!N85</f>
        <v>4.4722224909231195E-3</v>
      </c>
      <c r="AI84" s="264">
        <f>'ENGLAND GE2029'!Y85*100</f>
        <v>-6.3803691028778947E-2</v>
      </c>
      <c r="AJ84" s="261">
        <f t="shared" si="5"/>
        <v>0.26372943719243674</v>
      </c>
      <c r="AK84" s="260">
        <f t="shared" si="6"/>
        <v>-7.0734879774406983E-2</v>
      </c>
    </row>
    <row r="85" spans="1:37" ht="24" customHeight="1" x14ac:dyDescent="0.35">
      <c r="A85" s="106" t="str">
        <f>'ENGLAND GE2029'!A86</f>
        <v>Hertsmere</v>
      </c>
      <c r="B85" s="106" t="str">
        <f>'ENGLAND GE2029'!B86</f>
        <v>HRT</v>
      </c>
      <c r="C85" s="106" t="str">
        <f>'ENGLAND GE2029'!C86</f>
        <v>Eastern</v>
      </c>
      <c r="D85" s="106" t="str">
        <f>'ENGLAND GE2029'!D86</f>
        <v>England</v>
      </c>
      <c r="E85" s="106" t="str">
        <f>'ENGLAND GE2029'!AP86</f>
        <v>Con</v>
      </c>
      <c r="F85" s="106" t="str">
        <f>'ENGLAND GE2029'!AQ86</f>
        <v>HOLD</v>
      </c>
      <c r="G85" s="106" t="str">
        <f>'ENGLAND GE2029'!AR86</f>
        <v/>
      </c>
      <c r="H85" s="106" t="str">
        <f>IF(E85='ENGLAND GE2029'!AO86,"",E85)</f>
        <v/>
      </c>
      <c r="I85" s="262">
        <f>'ENGLAND GE2029'!E86</f>
        <v>0.15883708387644335</v>
      </c>
      <c r="J85" s="263">
        <f>'ENGLAND GE2029'!P86*100</f>
        <v>-12.151786436027212</v>
      </c>
      <c r="K85" s="262">
        <f>'ENGLAND GE2029'!F86</f>
        <v>0.36001973124299008</v>
      </c>
      <c r="L85" s="263">
        <f>'ENGLAND GE2029'!Q86*100</f>
        <v>-8.6810939284224666</v>
      </c>
      <c r="M85" s="262">
        <f>'ENGLAND GE2029'!G86</f>
        <v>0.24747746753259239</v>
      </c>
      <c r="N85" s="263">
        <f>'ENGLAND GE2029'!R86*100</f>
        <v>11.033080142140028</v>
      </c>
      <c r="O85" s="262">
        <f>'ENGLAND GE2029'!H86</f>
        <v>7.7467418635585858E-2</v>
      </c>
      <c r="P85" s="263">
        <f>'ENGLAND GE2029'!S86*100</f>
        <v>1.8702202675797974E-2</v>
      </c>
      <c r="Q85" s="262">
        <f>'ENGLAND GE2029'!I86</f>
        <v>0.11871034843976508</v>
      </c>
      <c r="R85" s="263">
        <f>'ENGLAND GE2029'!T86*100</f>
        <v>7.1488068355610679</v>
      </c>
      <c r="T85" s="264">
        <v>0</v>
      </c>
      <c r="U85" s="262">
        <f>MAX('ENGLAND GE2029'!J86,'ENGLAND GE2029'!K86,'ENGLAND GE2029'!L86,'ENGLAND GE2029'!M86,'ENGLAND GE2029'!N86)</f>
        <v>2.6380978477736572E-2</v>
      </c>
      <c r="V85" s="264">
        <f t="shared" si="7"/>
        <v>2.6380978477736572</v>
      </c>
      <c r="W85" s="264"/>
      <c r="X85" s="264"/>
      <c r="Y85" s="264"/>
      <c r="Z85" s="262">
        <f>'ENGLAND GE2029'!J86</f>
        <v>8.6571165267164737E-3</v>
      </c>
      <c r="AA85" s="264">
        <f>'ENGLAND GE2029'!U86*100</f>
        <v>-0.25079219051788743</v>
      </c>
      <c r="AB85" s="262">
        <f>'ENGLAND GE2029'!K86</f>
        <v>0</v>
      </c>
      <c r="AC85" s="264">
        <f>'ENGLAND GE2029'!V86*100</f>
        <v>0</v>
      </c>
      <c r="AD85" s="262">
        <f>'ENGLAND GE2029'!L86</f>
        <v>2.6380978477736572E-2</v>
      </c>
      <c r="AE85" s="264">
        <f t="shared" si="8"/>
        <v>2.6380978477736572</v>
      </c>
      <c r="AF85" s="262">
        <f>'ENGLAND GE2029'!M86</f>
        <v>2.4498552681702607E-3</v>
      </c>
      <c r="AG85" s="264">
        <f t="shared" si="9"/>
        <v>0.24498552681702607</v>
      </c>
      <c r="AH85" s="262">
        <f>'ENGLAND GE2029'!N86</f>
        <v>0</v>
      </c>
      <c r="AI85" s="264">
        <f>'ENGLAND GE2029'!Y86*100</f>
        <v>0</v>
      </c>
      <c r="AJ85" s="261">
        <f t="shared" si="5"/>
        <v>0.36001973124299008</v>
      </c>
      <c r="AK85" s="260">
        <f t="shared" si="6"/>
        <v>-0.241309382803225</v>
      </c>
    </row>
    <row r="86" spans="1:37" ht="24" customHeight="1" x14ac:dyDescent="0.35">
      <c r="A86" s="106" t="str">
        <f>'ENGLAND GE2029'!A87</f>
        <v>Hitchin</v>
      </c>
      <c r="B86" s="106" t="str">
        <f>'ENGLAND GE2029'!B87</f>
        <v>HRT</v>
      </c>
      <c r="C86" s="106" t="str">
        <f>'ENGLAND GE2029'!C87</f>
        <v>Eastern</v>
      </c>
      <c r="D86" s="106" t="str">
        <f>'ENGLAND GE2029'!D87</f>
        <v>England</v>
      </c>
      <c r="E86" s="106" t="str">
        <f>'ENGLAND GE2029'!AP87</f>
        <v>Lab</v>
      </c>
      <c r="F86" s="106" t="str">
        <f>'ENGLAND GE2029'!AQ87</f>
        <v>HOLD</v>
      </c>
      <c r="G86" s="106" t="str">
        <f>'ENGLAND GE2029'!AR87</f>
        <v/>
      </c>
      <c r="H86" s="106" t="str">
        <f>IF(E86='ENGLAND GE2029'!AO87,"",E86)</f>
        <v/>
      </c>
      <c r="I86" s="262">
        <f>'ENGLAND GE2029'!E87</f>
        <v>0.25911806686501787</v>
      </c>
      <c r="J86" s="263">
        <f>'ENGLAND GE2029'!P87*100</f>
        <v>-18.016968784837005</v>
      </c>
      <c r="K86" s="262">
        <f>'ENGLAND GE2029'!F87</f>
        <v>0.23895699969616796</v>
      </c>
      <c r="L86" s="263">
        <f>'ENGLAND GE2029'!Q87*100</f>
        <v>-4.5903026965420315</v>
      </c>
      <c r="M86" s="262">
        <f>'ENGLAND GE2029'!G87</f>
        <v>0.24185774773230723</v>
      </c>
      <c r="N86" s="263">
        <f>'ENGLAND GE2029'!R87*100</f>
        <v>11.312036437675591</v>
      </c>
      <c r="O86" s="262">
        <f>'ENGLAND GE2029'!H87</f>
        <v>9.7647112753846632E-2</v>
      </c>
      <c r="P86" s="263">
        <f>'ENGLAND GE2029'!S87*100</f>
        <v>0.4083981921624194</v>
      </c>
      <c r="Q86" s="262">
        <f>'ENGLAND GE2029'!I87</f>
        <v>0.13113703951380251</v>
      </c>
      <c r="R86" s="263">
        <f>'ENGLAND GE2029'!T87*100</f>
        <v>8.1032297559888971</v>
      </c>
      <c r="T86" s="264">
        <v>0</v>
      </c>
      <c r="U86" s="262">
        <f>MAX('ENGLAND GE2029'!J87,'ENGLAND GE2029'!K87,'ENGLAND GE2029'!L87,'ENGLAND GE2029'!M87,'ENGLAND GE2029'!N87)</f>
        <v>2.5781919062023474E-2</v>
      </c>
      <c r="V86" s="264">
        <f t="shared" si="7"/>
        <v>2.5781919062023473</v>
      </c>
      <c r="W86" s="264"/>
      <c r="X86" s="264"/>
      <c r="Y86" s="264"/>
      <c r="Z86" s="262">
        <f>'ENGLAND GE2029'!J87</f>
        <v>0</v>
      </c>
      <c r="AA86" s="264">
        <f>'ENGLAND GE2029'!U87*100</f>
        <v>0</v>
      </c>
      <c r="AB86" s="262">
        <f>'ENGLAND GE2029'!K87</f>
        <v>0</v>
      </c>
      <c r="AC86" s="264">
        <f>'ENGLAND GE2029'!V87*100</f>
        <v>0</v>
      </c>
      <c r="AD86" s="262">
        <f>'ENGLAND GE2029'!L87</f>
        <v>2.5781919062023474E-2</v>
      </c>
      <c r="AE86" s="264">
        <f t="shared" si="8"/>
        <v>2.5781919062023473</v>
      </c>
      <c r="AF86" s="262">
        <f>'ENGLAND GE2029'!M87</f>
        <v>2.1887978107370835E-3</v>
      </c>
      <c r="AG86" s="264">
        <f t="shared" si="9"/>
        <v>0.21887978107370834</v>
      </c>
      <c r="AH86" s="262">
        <f>'ENGLAND GE2029'!N87</f>
        <v>3.3123165660972811E-3</v>
      </c>
      <c r="AI86" s="264">
        <f>'ENGLAND GE2029'!Y87*100</f>
        <v>-1.3464591723922606E-2</v>
      </c>
      <c r="AJ86" s="261">
        <f t="shared" si="5"/>
        <v>0.25911806686501787</v>
      </c>
      <c r="AK86" s="260">
        <f t="shared" si="6"/>
        <v>-0.12798102735121536</v>
      </c>
    </row>
    <row r="87" spans="1:37" ht="24" customHeight="1" x14ac:dyDescent="0.35">
      <c r="A87" s="106" t="str">
        <f>'ENGLAND GE2029'!A88</f>
        <v>North East Hertfordshire</v>
      </c>
      <c r="B87" s="106" t="str">
        <f>'ENGLAND GE2029'!B88</f>
        <v>HRT</v>
      </c>
      <c r="C87" s="106" t="str">
        <f>'ENGLAND GE2029'!C88</f>
        <v>Eastern</v>
      </c>
      <c r="D87" s="106" t="str">
        <f>'ENGLAND GE2029'!D88</f>
        <v>England</v>
      </c>
      <c r="E87" s="106" t="str">
        <f>'ENGLAND GE2029'!AP88</f>
        <v>Ref</v>
      </c>
      <c r="F87" s="106" t="str">
        <f>'ENGLAND GE2029'!AQ88</f>
        <v>gain from</v>
      </c>
      <c r="G87" s="106" t="str">
        <f>'ENGLAND GE2029'!AR88</f>
        <v>LAB</v>
      </c>
      <c r="H87" s="106" t="str">
        <f>IF(E87='ENGLAND GE2029'!AO88,"",E87)</f>
        <v>Ref</v>
      </c>
      <c r="I87" s="262">
        <f>'ENGLAND GE2029'!E88</f>
        <v>0.1866144560390316</v>
      </c>
      <c r="J87" s="263">
        <f>'ENGLAND GE2029'!P88*100</f>
        <v>-16.292857518716797</v>
      </c>
      <c r="K87" s="262">
        <f>'ENGLAND GE2029'!F88</f>
        <v>0.23759061109631821</v>
      </c>
      <c r="L87" s="263">
        <f>'ENGLAND GE2029'!Q88*100</f>
        <v>-7.533779712911973</v>
      </c>
      <c r="M87" s="262">
        <f>'ENGLAND GE2029'!G88</f>
        <v>0.27400026794424492</v>
      </c>
      <c r="N87" s="263">
        <f>'ENGLAND GE2029'!R88*100</f>
        <v>11.286165408285878</v>
      </c>
      <c r="O87" s="262">
        <f>'ENGLAND GE2029'!H88</f>
        <v>9.8237584767539618E-2</v>
      </c>
      <c r="P87" s="263">
        <f>'ENGLAND GE2029'!S88*100</f>
        <v>-0.57608920032143773</v>
      </c>
      <c r="Q87" s="262">
        <f>'ENGLAND GE2029'!I88</f>
        <v>0.17148651627320211</v>
      </c>
      <c r="R87" s="263">
        <f>'ENGLAND GE2029'!T88*100</f>
        <v>9.9095046356979708</v>
      </c>
      <c r="T87" s="264">
        <v>0</v>
      </c>
      <c r="U87" s="262">
        <f>MAX('ENGLAND GE2029'!J88,'ENGLAND GE2029'!K88,'ENGLAND GE2029'!L88,'ENGLAND GE2029'!M88,'ENGLAND GE2029'!N88)</f>
        <v>2.9208296187931582E-2</v>
      </c>
      <c r="V87" s="264">
        <f t="shared" si="7"/>
        <v>2.9208296187931584</v>
      </c>
      <c r="W87" s="264"/>
      <c r="X87" s="264"/>
      <c r="Y87" s="264"/>
      <c r="Z87" s="262">
        <f>'ENGLAND GE2029'!J88</f>
        <v>0</v>
      </c>
      <c r="AA87" s="264">
        <f>'ENGLAND GE2029'!U88*100</f>
        <v>0</v>
      </c>
      <c r="AB87" s="262">
        <f>'ENGLAND GE2029'!K88</f>
        <v>0</v>
      </c>
      <c r="AC87" s="264">
        <f>'ENGLAND GE2029'!V88*100</f>
        <v>0</v>
      </c>
      <c r="AD87" s="262">
        <f>'ENGLAND GE2029'!L88</f>
        <v>2.9208296187931582E-2</v>
      </c>
      <c r="AE87" s="264">
        <f t="shared" si="8"/>
        <v>2.9208296187931584</v>
      </c>
      <c r="AF87" s="262">
        <f>'ENGLAND GE2029'!M88</f>
        <v>2.8622676917318055E-3</v>
      </c>
      <c r="AG87" s="264">
        <f t="shared" si="9"/>
        <v>0.28622676917318057</v>
      </c>
      <c r="AH87" s="262">
        <f>'ENGLAND GE2029'!N88</f>
        <v>0</v>
      </c>
      <c r="AI87" s="264">
        <f>'ENGLAND GE2029'!Y88*100</f>
        <v>0</v>
      </c>
      <c r="AJ87" s="261">
        <f t="shared" si="5"/>
        <v>0.27400026794424492</v>
      </c>
      <c r="AK87" s="260">
        <f t="shared" si="6"/>
        <v>-0.10251375167104282</v>
      </c>
    </row>
    <row r="88" spans="1:37" ht="24" customHeight="1" x14ac:dyDescent="0.35">
      <c r="A88" s="106" t="str">
        <f>'ENGLAND GE2029'!A89</f>
        <v>South West Hertfordshire</v>
      </c>
      <c r="B88" s="106" t="str">
        <f>'ENGLAND GE2029'!B89</f>
        <v>HRT</v>
      </c>
      <c r="C88" s="106" t="str">
        <f>'ENGLAND GE2029'!C89</f>
        <v>Eastern</v>
      </c>
      <c r="D88" s="106" t="str">
        <f>'ENGLAND GE2029'!D89</f>
        <v>England</v>
      </c>
      <c r="E88" s="106" t="str">
        <f>'ENGLAND GE2029'!AP89</f>
        <v>Con</v>
      </c>
      <c r="F88" s="106" t="str">
        <f>'ENGLAND GE2029'!AQ89</f>
        <v>HOLD</v>
      </c>
      <c r="G88" s="106" t="str">
        <f>'ENGLAND GE2029'!AR89</f>
        <v/>
      </c>
      <c r="H88" s="106" t="str">
        <f>IF(E88='ENGLAND GE2029'!AO89,"",E88)</f>
        <v/>
      </c>
      <c r="I88" s="262">
        <f>'ENGLAND GE2029'!E89</f>
        <v>0.10591081444802426</v>
      </c>
      <c r="J88" s="263">
        <f>'ENGLAND GE2029'!P89*100</f>
        <v>-9.3803198898019602</v>
      </c>
      <c r="K88" s="262">
        <f>'ENGLAND GE2029'!F89</f>
        <v>0.25722617231418415</v>
      </c>
      <c r="L88" s="263">
        <f>'ENGLAND GE2029'!Q89*100</f>
        <v>-8.3843998034387965</v>
      </c>
      <c r="M88" s="262">
        <f>'ENGLAND GE2029'!G89</f>
        <v>0.23767032058940227</v>
      </c>
      <c r="N88" s="263">
        <f>'ENGLAND GE2029'!R89*100</f>
        <v>9.6956597374746494</v>
      </c>
      <c r="O88" s="262">
        <f>'ENGLAND GE2029'!H89</f>
        <v>0.23337704375261012</v>
      </c>
      <c r="P88" s="263">
        <f>'ENGLAND GE2029'!S89*100</f>
        <v>-1.534845050693312</v>
      </c>
      <c r="Q88" s="262">
        <f>'ENGLAND GE2029'!I89</f>
        <v>0.12346961606390025</v>
      </c>
      <c r="R88" s="263">
        <f>'ENGLAND GE2029'!T89*100</f>
        <v>7.0997282164119921</v>
      </c>
      <c r="T88" s="264">
        <v>0</v>
      </c>
      <c r="U88" s="262">
        <f>MAX('ENGLAND GE2029'!J89,'ENGLAND GE2029'!K89,'ENGLAND GE2029'!L89,'ENGLAND GE2029'!M89,'ENGLAND GE2029'!N89)</f>
        <v>2.533554135161831E-2</v>
      </c>
      <c r="V88" s="264">
        <f t="shared" si="7"/>
        <v>2.5335541351618311</v>
      </c>
      <c r="W88" s="264"/>
      <c r="X88" s="264"/>
      <c r="Y88" s="264"/>
      <c r="Z88" s="262">
        <f>'ENGLAND GE2029'!J89</f>
        <v>0</v>
      </c>
      <c r="AA88" s="264">
        <f>'ENGLAND GE2029'!U89*100</f>
        <v>0</v>
      </c>
      <c r="AB88" s="262">
        <f>'ENGLAND GE2029'!K89</f>
        <v>0</v>
      </c>
      <c r="AC88" s="264">
        <f>'ENGLAND GE2029'!V89*100</f>
        <v>0</v>
      </c>
      <c r="AD88" s="262">
        <f>'ENGLAND GE2029'!L89</f>
        <v>2.533554135161831E-2</v>
      </c>
      <c r="AE88" s="264">
        <f t="shared" si="8"/>
        <v>2.5335541351618311</v>
      </c>
      <c r="AF88" s="262">
        <f>'ENGLAND GE2029'!M89</f>
        <v>2.0608214607801072E-3</v>
      </c>
      <c r="AG88" s="264">
        <f t="shared" si="9"/>
        <v>0.20608214607801073</v>
      </c>
      <c r="AH88" s="262">
        <f>'ENGLAND GE2029'!N89</f>
        <v>1.4949670019480554E-2</v>
      </c>
      <c r="AI88" s="264">
        <f>'ENGLAND GE2029'!Y89*100</f>
        <v>-0.23545949119240966</v>
      </c>
      <c r="AJ88" s="261">
        <f t="shared" si="5"/>
        <v>0.25722617231418415</v>
      </c>
      <c r="AK88" s="260">
        <f t="shared" si="6"/>
        <v>-0.1337565562502839</v>
      </c>
    </row>
    <row r="89" spans="1:37" ht="24" customHeight="1" x14ac:dyDescent="0.35">
      <c r="A89" s="106" t="str">
        <f>'ENGLAND GE2029'!A90</f>
        <v>St Albans</v>
      </c>
      <c r="B89" s="106" t="str">
        <f>'ENGLAND GE2029'!B90</f>
        <v>HRT</v>
      </c>
      <c r="C89" s="106" t="str">
        <f>'ENGLAND GE2029'!C90</f>
        <v>Eastern</v>
      </c>
      <c r="D89" s="106" t="str">
        <f>'ENGLAND GE2029'!D90</f>
        <v>England</v>
      </c>
      <c r="E89" s="106" t="str">
        <f>'ENGLAND GE2029'!AP90</f>
        <v>LD</v>
      </c>
      <c r="F89" s="106" t="str">
        <f>'ENGLAND GE2029'!AQ90</f>
        <v>HOLD</v>
      </c>
      <c r="G89" s="106" t="str">
        <f>'ENGLAND GE2029'!AR90</f>
        <v/>
      </c>
      <c r="H89" s="106" t="str">
        <f>IF(E89='ENGLAND GE2029'!AO90,"",E89)</f>
        <v/>
      </c>
      <c r="I89" s="262">
        <f>'ENGLAND GE2029'!E90</f>
        <v>5.1566460231878677E-2</v>
      </c>
      <c r="J89" s="263">
        <f>'ENGLAND GE2029'!P90*100</f>
        <v>-4.8966330623492826</v>
      </c>
      <c r="K89" s="262">
        <f>'ENGLAND GE2029'!F90</f>
        <v>0.13267722487034075</v>
      </c>
      <c r="L89" s="263">
        <f>'ENGLAND GE2029'!Q90*100</f>
        <v>-4.920788604702822</v>
      </c>
      <c r="M89" s="262">
        <f>'ENGLAND GE2029'!G90</f>
        <v>0.1372396659105482</v>
      </c>
      <c r="N89" s="263">
        <f>'ENGLAND GE2029'!R90*100</f>
        <v>5.3233078678154522</v>
      </c>
      <c r="O89" s="262">
        <f>'ENGLAND GE2029'!H90</f>
        <v>0.51380656512414591</v>
      </c>
      <c r="P89" s="263">
        <f>'ENGLAND GE2029'!S90*100</f>
        <v>-5.2346684900071878</v>
      </c>
      <c r="Q89" s="262">
        <f>'ENGLAND GE2029'!I90</f>
        <v>0.14432035968152407</v>
      </c>
      <c r="R89" s="263">
        <f>'ENGLAND GE2029'!T90*100</f>
        <v>8.0908560785854213</v>
      </c>
      <c r="T89" s="264">
        <v>0</v>
      </c>
      <c r="U89" s="262">
        <f>MAX('ENGLAND GE2029'!J90,'ENGLAND GE2029'!K90,'ENGLAND GE2029'!L90,'ENGLAND GE2029'!M90,'ENGLAND GE2029'!N90)</f>
        <v>1.462968208287938E-2</v>
      </c>
      <c r="V89" s="264">
        <f t="shared" si="7"/>
        <v>1.4629682082879381</v>
      </c>
      <c r="W89" s="264"/>
      <c r="X89" s="264"/>
      <c r="Y89" s="264"/>
      <c r="Z89" s="262">
        <f>'ENGLAND GE2029'!J90</f>
        <v>0</v>
      </c>
      <c r="AA89" s="264">
        <f>'ENGLAND GE2029'!U90*100</f>
        <v>0</v>
      </c>
      <c r="AB89" s="262">
        <f>'ENGLAND GE2029'!K90</f>
        <v>0</v>
      </c>
      <c r="AC89" s="264">
        <f>'ENGLAND GE2029'!V90*100</f>
        <v>0</v>
      </c>
      <c r="AD89" s="262">
        <f>'ENGLAND GE2029'!L90</f>
        <v>1.462968208287938E-2</v>
      </c>
      <c r="AE89" s="264">
        <f t="shared" si="8"/>
        <v>1.4629682082879381</v>
      </c>
      <c r="AF89" s="262">
        <f>'ENGLAND GE2029'!M90</f>
        <v>2.408839550495269E-3</v>
      </c>
      <c r="AG89" s="264">
        <f t="shared" si="9"/>
        <v>0.24088395504952689</v>
      </c>
      <c r="AH89" s="262">
        <f>'ENGLAND GE2029'!N90</f>
        <v>3.3512025481876565E-3</v>
      </c>
      <c r="AI89" s="264">
        <f>'ENGLAND GE2029'!Y90*100</f>
        <v>-6.5925952679054795E-2</v>
      </c>
      <c r="AJ89" s="261">
        <f t="shared" si="5"/>
        <v>0.51380656512414591</v>
      </c>
      <c r="AK89" s="260">
        <f t="shared" si="6"/>
        <v>-0.36948620544262184</v>
      </c>
    </row>
    <row r="90" spans="1:37" ht="24" customHeight="1" x14ac:dyDescent="0.35">
      <c r="A90" s="106" t="str">
        <f>'ENGLAND GE2029'!A91</f>
        <v>Stevenage</v>
      </c>
      <c r="B90" s="106" t="str">
        <f>'ENGLAND GE2029'!B91</f>
        <v>HRT</v>
      </c>
      <c r="C90" s="106" t="str">
        <f>'ENGLAND GE2029'!C91</f>
        <v>Eastern</v>
      </c>
      <c r="D90" s="106" t="str">
        <f>'ENGLAND GE2029'!D91</f>
        <v>England</v>
      </c>
      <c r="E90" s="106" t="str">
        <f>'ENGLAND GE2029'!AP91</f>
        <v>Ref</v>
      </c>
      <c r="F90" s="106" t="str">
        <f>'ENGLAND GE2029'!AQ91</f>
        <v>gain from</v>
      </c>
      <c r="G90" s="106" t="str">
        <f>'ENGLAND GE2029'!AR91</f>
        <v>LAB</v>
      </c>
      <c r="H90" s="106" t="str">
        <f>IF(E90='ENGLAND GE2029'!AO91,"",E90)</f>
        <v>Ref</v>
      </c>
      <c r="I90" s="262">
        <f>'ENGLAND GE2029'!E91</f>
        <v>0.22450854320090721</v>
      </c>
      <c r="J90" s="263">
        <f>'ENGLAND GE2029'!P91*100</f>
        <v>-18.981897640578836</v>
      </c>
      <c r="K90" s="262">
        <f>'ENGLAND GE2029'!F91</f>
        <v>0.19988862929707721</v>
      </c>
      <c r="L90" s="263">
        <f>'ENGLAND GE2029'!Q91*100</f>
        <v>-5.9505026327410695</v>
      </c>
      <c r="M90" s="262">
        <f>'ENGLAND GE2029'!G91</f>
        <v>0.30977108238790657</v>
      </c>
      <c r="N90" s="263">
        <f>'ENGLAND GE2029'!R91*100</f>
        <v>13.027910064847079</v>
      </c>
      <c r="O90" s="262">
        <f>'ENGLAND GE2029'!H91</f>
        <v>7.7815943176443261E-2</v>
      </c>
      <c r="P90" s="263">
        <f>'ENGLAND GE2029'!S91*100</f>
        <v>-0.33499236150819622</v>
      </c>
      <c r="Q90" s="262">
        <f>'ENGLAND GE2029'!I91</f>
        <v>0.14944147796273155</v>
      </c>
      <c r="R90" s="263">
        <f>'ENGLAND GE2029'!T91*100</f>
        <v>8.7285326727802364</v>
      </c>
      <c r="T90" s="264">
        <v>0</v>
      </c>
      <c r="U90" s="262">
        <f>MAX('ENGLAND GE2029'!J91,'ENGLAND GE2029'!K91,'ENGLAND GE2029'!L91,'ENGLAND GE2029'!M91,'ENGLAND GE2029'!N91)</f>
        <v>3.3021447726041077E-2</v>
      </c>
      <c r="V90" s="264">
        <f t="shared" si="7"/>
        <v>3.3021447726041075</v>
      </c>
      <c r="W90" s="264"/>
      <c r="X90" s="264"/>
      <c r="Y90" s="264"/>
      <c r="Z90" s="262">
        <f>'ENGLAND GE2029'!J91</f>
        <v>0</v>
      </c>
      <c r="AA90" s="264">
        <f>'ENGLAND GE2029'!U91*100</f>
        <v>0</v>
      </c>
      <c r="AB90" s="262">
        <f>'ENGLAND GE2029'!K91</f>
        <v>0</v>
      </c>
      <c r="AC90" s="264">
        <f>'ENGLAND GE2029'!V91*100</f>
        <v>0</v>
      </c>
      <c r="AD90" s="262">
        <f>'ENGLAND GE2029'!L91</f>
        <v>3.3021447726041077E-2</v>
      </c>
      <c r="AE90" s="264">
        <f t="shared" si="8"/>
        <v>3.3021447726041075</v>
      </c>
      <c r="AF90" s="262">
        <f>'ENGLAND GE2029'!M91</f>
        <v>2.4943157250679974E-3</v>
      </c>
      <c r="AG90" s="264">
        <f t="shared" si="9"/>
        <v>0.24943157250679973</v>
      </c>
      <c r="AH90" s="262">
        <f>'ENGLAND GE2029'!N91</f>
        <v>3.0585605238252524E-3</v>
      </c>
      <c r="AI90" s="264">
        <f>'ENGLAND GE2029'!Y91*100</f>
        <v>-4.0626447910112023E-2</v>
      </c>
      <c r="AJ90" s="261">
        <f t="shared" si="5"/>
        <v>0.30977108238790657</v>
      </c>
      <c r="AK90" s="260">
        <f t="shared" si="6"/>
        <v>-0.16032960442517502</v>
      </c>
    </row>
    <row r="91" spans="1:37" ht="24" customHeight="1" x14ac:dyDescent="0.35">
      <c r="A91" s="106" t="str">
        <f>'ENGLAND GE2029'!A92</f>
        <v>Watford</v>
      </c>
      <c r="B91" s="106" t="str">
        <f>'ENGLAND GE2029'!B92</f>
        <v>HRT</v>
      </c>
      <c r="C91" s="106" t="str">
        <f>'ENGLAND GE2029'!C92</f>
        <v>Eastern</v>
      </c>
      <c r="D91" s="106" t="str">
        <f>'ENGLAND GE2029'!D92</f>
        <v>England</v>
      </c>
      <c r="E91" s="106" t="str">
        <f>'ENGLAND GE2029'!AP92</f>
        <v>Lab</v>
      </c>
      <c r="F91" s="106" t="str">
        <f>'ENGLAND GE2029'!AQ92</f>
        <v>HOLD</v>
      </c>
      <c r="G91" s="106" t="str">
        <f>'ENGLAND GE2029'!AR92</f>
        <v/>
      </c>
      <c r="H91" s="106" t="str">
        <f>IF(E91='ENGLAND GE2029'!AO92,"",E91)</f>
        <v/>
      </c>
      <c r="I91" s="262">
        <f>'ENGLAND GE2029'!E92</f>
        <v>0.20370065054331599</v>
      </c>
      <c r="J91" s="263">
        <f>'ENGLAND GE2029'!P92*100</f>
        <v>-14.964542976261136</v>
      </c>
      <c r="K91" s="262">
        <f>'ENGLAND GE2029'!F92</f>
        <v>0.20258684131865548</v>
      </c>
      <c r="L91" s="263">
        <f>'ENGLAND GE2029'!Q92*100</f>
        <v>-4.4516971525793956</v>
      </c>
      <c r="M91" s="262">
        <f>'ENGLAND GE2029'!G92</f>
        <v>0.20362222166313113</v>
      </c>
      <c r="N91" s="263">
        <f>'ENGLAND GE2029'!R92*100</f>
        <v>9.2723560095253497</v>
      </c>
      <c r="O91" s="262">
        <f>'ENGLAND GE2029'!H92</f>
        <v>0.17385007150725532</v>
      </c>
      <c r="P91" s="263">
        <f>'ENGLAND GE2029'!S92*100</f>
        <v>0.34080514870101219</v>
      </c>
      <c r="Q91" s="262">
        <f>'ENGLAND GE2029'!I92</f>
        <v>0.13970699563389602</v>
      </c>
      <c r="R91" s="263">
        <f>'ENGLAND GE2029'!T92*100</f>
        <v>8.5089967178154264</v>
      </c>
      <c r="T91" s="264">
        <v>0</v>
      </c>
      <c r="U91" s="262">
        <f>MAX('ENGLAND GE2029'!J92,'ENGLAND GE2029'!K92,'ENGLAND GE2029'!L92,'ENGLAND GE2029'!M92,'ENGLAND GE2029'!N92)</f>
        <v>4.9941661187129414E-2</v>
      </c>
      <c r="V91" s="264">
        <f t="shared" si="7"/>
        <v>-0.98716331554642223</v>
      </c>
      <c r="W91" s="264"/>
      <c r="X91" s="264"/>
      <c r="Y91" s="264"/>
      <c r="Z91" s="262">
        <f>'ENGLAND GE2029'!J92</f>
        <v>0</v>
      </c>
      <c r="AA91" s="264">
        <f>'ENGLAND GE2029'!U92*100</f>
        <v>0</v>
      </c>
      <c r="AB91" s="262">
        <f>'ENGLAND GE2029'!K92</f>
        <v>4.9941661187129414E-2</v>
      </c>
      <c r="AC91" s="264">
        <f>'ENGLAND GE2029'!V92*100</f>
        <v>-0.98716331554642223</v>
      </c>
      <c r="AD91" s="262">
        <f>'ENGLAND GE2029'!L92</f>
        <v>2.1706030455384859E-2</v>
      </c>
      <c r="AE91" s="264">
        <f t="shared" si="8"/>
        <v>2.1706030455384862</v>
      </c>
      <c r="AF91" s="262">
        <f>'ENGLAND GE2029'!M92</f>
        <v>4.8855276912319256E-3</v>
      </c>
      <c r="AG91" s="264">
        <f t="shared" si="9"/>
        <v>0.48855276912319257</v>
      </c>
      <c r="AH91" s="262">
        <f>'ENGLAND GE2029'!N92</f>
        <v>0</v>
      </c>
      <c r="AI91" s="264">
        <f>'ENGLAND GE2029'!Y92*100</f>
        <v>-0.37791024631649983</v>
      </c>
      <c r="AJ91" s="261">
        <f t="shared" si="5"/>
        <v>0.20370065054331599</v>
      </c>
      <c r="AK91" s="260">
        <f t="shared" si="6"/>
        <v>-6.3993654909419967E-2</v>
      </c>
    </row>
    <row r="92" spans="1:37" ht="24" customHeight="1" x14ac:dyDescent="0.35">
      <c r="A92" s="106" t="str">
        <f>'ENGLAND GE2029'!A93</f>
        <v>Welwyn Hatfield</v>
      </c>
      <c r="B92" s="106" t="str">
        <f>'ENGLAND GE2029'!B93</f>
        <v>HRT</v>
      </c>
      <c r="C92" s="106" t="str">
        <f>'ENGLAND GE2029'!C93</f>
        <v>Eastern</v>
      </c>
      <c r="D92" s="106" t="str">
        <f>'ENGLAND GE2029'!D93</f>
        <v>England</v>
      </c>
      <c r="E92" s="106" t="str">
        <f>'ENGLAND GE2029'!AP93</f>
        <v>Con</v>
      </c>
      <c r="F92" s="106" t="str">
        <f>'ENGLAND GE2029'!AQ93</f>
        <v>gain from</v>
      </c>
      <c r="G92" s="106" t="str">
        <f>'ENGLAND GE2029'!AR93</f>
        <v>LAB</v>
      </c>
      <c r="H92" s="106" t="str">
        <f>IF(E92='ENGLAND GE2029'!AO93,"",E92)</f>
        <v>Con</v>
      </c>
      <c r="I92" s="262">
        <f>'ENGLAND GE2029'!E93</f>
        <v>0.23586303962796282</v>
      </c>
      <c r="J92" s="263">
        <f>'ENGLAND GE2029'!P93*100</f>
        <v>-17.435262439019837</v>
      </c>
      <c r="K92" s="262">
        <f>'ENGLAND GE2029'!F93</f>
        <v>0.27131932389214575</v>
      </c>
      <c r="L92" s="263">
        <f>'ENGLAND GE2029'!Q93*100</f>
        <v>-6.0493698499764275</v>
      </c>
      <c r="M92" s="262">
        <f>'ENGLAND GE2029'!G93</f>
        <v>0.24176427865479852</v>
      </c>
      <c r="N92" s="263">
        <f>'ENGLAND GE2029'!R93*100</f>
        <v>10.974487921201655</v>
      </c>
      <c r="O92" s="262">
        <f>'ENGLAND GE2029'!H93</f>
        <v>6.5441300093671773E-2</v>
      </c>
      <c r="P92" s="263">
        <f>'ENGLAND GE2029'!S93*100</f>
        <v>0.1113573336887122</v>
      </c>
      <c r="Q92" s="262">
        <f>'ENGLAND GE2029'!I93</f>
        <v>0.15721602240498508</v>
      </c>
      <c r="R92" s="263">
        <f>'ENGLAND GE2029'!T93*100</f>
        <v>9.5591835014622895</v>
      </c>
      <c r="T92" s="264">
        <v>0</v>
      </c>
      <c r="U92" s="262">
        <f>MAX('ENGLAND GE2029'!J93,'ENGLAND GE2029'!K93,'ENGLAND GE2029'!L93,'ENGLAND GE2029'!M93,'ENGLAND GE2029'!N93)</f>
        <v>2.5771955303517793E-2</v>
      </c>
      <c r="V92" s="264">
        <f t="shared" si="7"/>
        <v>2.5771955303517795</v>
      </c>
      <c r="W92" s="264"/>
      <c r="X92" s="264"/>
      <c r="Y92" s="264"/>
      <c r="Z92" s="262">
        <f>'ENGLAND GE2029'!J93</f>
        <v>0</v>
      </c>
      <c r="AA92" s="264">
        <f>'ENGLAND GE2029'!U93*100</f>
        <v>0</v>
      </c>
      <c r="AB92" s="262">
        <f>'ENGLAND GE2029'!K93</f>
        <v>0</v>
      </c>
      <c r="AC92" s="264">
        <f>'ENGLAND GE2029'!V93*100</f>
        <v>0</v>
      </c>
      <c r="AD92" s="262">
        <f>'ENGLAND GE2029'!L93</f>
        <v>2.5771955303517793E-2</v>
      </c>
      <c r="AE92" s="264">
        <f t="shared" si="8"/>
        <v>2.5771955303517795</v>
      </c>
      <c r="AF92" s="262">
        <f>'ENGLAND GE2029'!M93</f>
        <v>2.6240800229183517E-3</v>
      </c>
      <c r="AG92" s="264">
        <f t="shared" si="9"/>
        <v>0.26240800229183514</v>
      </c>
      <c r="AH92" s="262">
        <f>'ENGLAND GE2029'!N93</f>
        <v>0</v>
      </c>
      <c r="AI92" s="264">
        <f>'ENGLAND GE2029'!Y93*100</f>
        <v>0</v>
      </c>
      <c r="AJ92" s="261">
        <f t="shared" si="5"/>
        <v>0.27131932389214575</v>
      </c>
      <c r="AK92" s="260">
        <f t="shared" si="6"/>
        <v>-0.11410330148716066</v>
      </c>
    </row>
    <row r="93" spans="1:37" ht="24" customHeight="1" x14ac:dyDescent="0.35">
      <c r="A93" s="106" t="str">
        <f>'ENGLAND GE2029'!A94</f>
        <v>Broadland and Fakenham</v>
      </c>
      <c r="B93" s="106" t="str">
        <f>'ENGLAND GE2029'!B94</f>
        <v>NFK</v>
      </c>
      <c r="C93" s="106" t="str">
        <f>'ENGLAND GE2029'!C94</f>
        <v>Eastern</v>
      </c>
      <c r="D93" s="106" t="str">
        <f>'ENGLAND GE2029'!D94</f>
        <v>England</v>
      </c>
      <c r="E93" s="106" t="str">
        <f>'ENGLAND GE2029'!AP94</f>
        <v>Ref</v>
      </c>
      <c r="F93" s="106" t="str">
        <f>'ENGLAND GE2029'!AQ94</f>
        <v>gain from</v>
      </c>
      <c r="G93" s="106" t="str">
        <f>'ENGLAND GE2029'!AR94</f>
        <v>CON</v>
      </c>
      <c r="H93" s="106" t="str">
        <f>IF(E93='ENGLAND GE2029'!AO94,"",E93)</f>
        <v>Ref</v>
      </c>
      <c r="I93" s="262">
        <f>'ENGLAND GE2029'!E94</f>
        <v>0.16553064342137661</v>
      </c>
      <c r="J93" s="263">
        <f>'ENGLAND GE2029'!P94*100</f>
        <v>-14.960508125142999</v>
      </c>
      <c r="K93" s="262">
        <f>'ENGLAND GE2029'!F94</f>
        <v>0.24625401304381545</v>
      </c>
      <c r="L93" s="263">
        <f>'ENGLAND GE2029'!Q94*100</f>
        <v>-8.3403443734339326</v>
      </c>
      <c r="M93" s="262">
        <f>'ENGLAND GE2029'!G94</f>
        <v>0.29933791223666867</v>
      </c>
      <c r="N93" s="263">
        <f>'ENGLAND GE2029'!R94*100</f>
        <v>12.041159134476368</v>
      </c>
      <c r="O93" s="262">
        <f>'ENGLAND GE2029'!H94</f>
        <v>0.10372590633223906</v>
      </c>
      <c r="P93" s="263">
        <f>'ENGLAND GE2029'!S94*100</f>
        <v>-0.78834005024676768</v>
      </c>
      <c r="Q93" s="262">
        <f>'ENGLAND GE2029'!I94</f>
        <v>0.15072648447184334</v>
      </c>
      <c r="R93" s="263">
        <f>'ENGLAND GE2029'!T94*100</f>
        <v>8.6055293649416456</v>
      </c>
      <c r="T93" s="264">
        <v>0</v>
      </c>
      <c r="U93" s="262">
        <f>MAX('ENGLAND GE2029'!J94,'ENGLAND GE2029'!K94,'ENGLAND GE2029'!L94,'ENGLAND GE2029'!M94,'ENGLAND GE2029'!N94)</f>
        <v>3.1909276828389059E-2</v>
      </c>
      <c r="V93" s="264">
        <f t="shared" si="7"/>
        <v>3.1909276828389057</v>
      </c>
      <c r="W93" s="264"/>
      <c r="X93" s="264"/>
      <c r="Y93" s="264"/>
      <c r="Z93" s="262">
        <f>'ENGLAND GE2029'!J94</f>
        <v>0</v>
      </c>
      <c r="AA93" s="264">
        <f>'ENGLAND GE2029'!U94*100</f>
        <v>0</v>
      </c>
      <c r="AB93" s="262">
        <f>'ENGLAND GE2029'!K94</f>
        <v>0</v>
      </c>
      <c r="AC93" s="264">
        <f>'ENGLAND GE2029'!V94*100</f>
        <v>0</v>
      </c>
      <c r="AD93" s="262">
        <f>'ENGLAND GE2029'!L94</f>
        <v>3.1909276828389059E-2</v>
      </c>
      <c r="AE93" s="264">
        <f t="shared" si="8"/>
        <v>3.1909276828389057</v>
      </c>
      <c r="AF93" s="262">
        <f>'ENGLAND GE2029'!M94</f>
        <v>2.5157636656678063E-3</v>
      </c>
      <c r="AG93" s="264">
        <f t="shared" si="9"/>
        <v>0.25157636656678062</v>
      </c>
      <c r="AH93" s="262">
        <f>'ENGLAND GE2029'!N94</f>
        <v>0</v>
      </c>
      <c r="AI93" s="264">
        <f>'ENGLAND GE2029'!Y94*100</f>
        <v>0</v>
      </c>
      <c r="AJ93" s="261">
        <f t="shared" si="5"/>
        <v>0.29933791223666867</v>
      </c>
      <c r="AK93" s="260">
        <f t="shared" si="6"/>
        <v>-0.14861142776482533</v>
      </c>
    </row>
    <row r="94" spans="1:37" ht="24" customHeight="1" x14ac:dyDescent="0.35">
      <c r="A94" s="106" t="str">
        <f>'ENGLAND GE2029'!A95</f>
        <v>Great Yarmouth</v>
      </c>
      <c r="B94" s="106" t="str">
        <f>'ENGLAND GE2029'!B95</f>
        <v>NFK</v>
      </c>
      <c r="C94" s="106" t="str">
        <f>'ENGLAND GE2029'!C95</f>
        <v>Eastern</v>
      </c>
      <c r="D94" s="106" t="str">
        <f>'ENGLAND GE2029'!D95</f>
        <v>England</v>
      </c>
      <c r="E94" s="106" t="str">
        <f>'ENGLAND GE2029'!AP95</f>
        <v>Ref</v>
      </c>
      <c r="F94" s="106" t="str">
        <f>'ENGLAND GE2029'!AQ95</f>
        <v>HOLD</v>
      </c>
      <c r="G94" s="106" t="str">
        <f>'ENGLAND GE2029'!AR95</f>
        <v/>
      </c>
      <c r="H94" s="106" t="str">
        <f>IF(E94='ENGLAND GE2029'!AO95,"",E94)</f>
        <v/>
      </c>
      <c r="I94" s="262">
        <f>'ENGLAND GE2029'!E95</f>
        <v>0.15729458860911619</v>
      </c>
      <c r="J94" s="263">
        <f>'ENGLAND GE2029'!P95*100</f>
        <v>-16.073329005977552</v>
      </c>
      <c r="K94" s="262">
        <f>'ENGLAND GE2029'!F95</f>
        <v>0.14726294821700323</v>
      </c>
      <c r="L94" s="263">
        <f>'ENGLAND GE2029'!Q95*100</f>
        <v>-9.8982266272051458</v>
      </c>
      <c r="M94" s="262">
        <f>'ENGLAND GE2029'!G95</f>
        <v>0.35607900555918404</v>
      </c>
      <c r="N94" s="263">
        <f>'ENGLAND GE2029'!R95*100</f>
        <v>0.30555442850110914</v>
      </c>
      <c r="O94" s="262">
        <f>'ENGLAND GE2029'!H95</f>
        <v>3.4742962053369582E-2</v>
      </c>
      <c r="P94" s="263">
        <f>'ENGLAND GE2029'!S95*100</f>
        <v>0.76986899418549049</v>
      </c>
      <c r="Q94" s="262">
        <f>'ENGLAND GE2029'!I95</f>
        <v>7.0342697640801796E-2</v>
      </c>
      <c r="R94" s="263">
        <f>'ENGLAND GE2029'!T95*100</f>
        <v>2.773937968654637</v>
      </c>
      <c r="T94" s="264">
        <v>0</v>
      </c>
      <c r="U94" s="262">
        <f>MAX('ENGLAND GE2029'!J95,'ENGLAND GE2029'!K95,'ENGLAND GE2029'!L95,'ENGLAND GE2029'!M95,'ENGLAND GE2029'!N95)</f>
        <v>0.23427779792052528</v>
      </c>
      <c r="V94" s="264">
        <f t="shared" si="7"/>
        <v>23.427779792052526</v>
      </c>
      <c r="W94" s="264"/>
      <c r="X94" s="264"/>
      <c r="Y94" s="264"/>
      <c r="Z94" s="262">
        <f>'ENGLAND GE2029'!J95</f>
        <v>0</v>
      </c>
      <c r="AA94" s="264">
        <f>'ENGLAND GE2029'!U95*100</f>
        <v>-0.5644448807303426</v>
      </c>
      <c r="AB94" s="262">
        <f>'ENGLAND GE2029'!K95</f>
        <v>0</v>
      </c>
      <c r="AC94" s="264">
        <f>'ENGLAND GE2029'!V95*100</f>
        <v>0</v>
      </c>
      <c r="AD94" s="262">
        <f>'ENGLAND GE2029'!L95</f>
        <v>0.23427779792052528</v>
      </c>
      <c r="AE94" s="264">
        <f t="shared" si="8"/>
        <v>23.427779792052526</v>
      </c>
      <c r="AF94" s="262">
        <f>'ENGLAND GE2029'!M95</f>
        <v>1.6487912721709988E-3</v>
      </c>
      <c r="AG94" s="264">
        <f t="shared" si="9"/>
        <v>0.16487912721709988</v>
      </c>
      <c r="AH94" s="262">
        <f>'ENGLAND GE2029'!N95</f>
        <v>4.8485589003346647E-3</v>
      </c>
      <c r="AI94" s="264">
        <f>'ENGLAND GE2029'!Y95*100</f>
        <v>-0.25628477944724426</v>
      </c>
      <c r="AJ94" s="261">
        <f t="shared" si="5"/>
        <v>0.35607900555918404</v>
      </c>
      <c r="AK94" s="260">
        <f t="shared" si="6"/>
        <v>-0.28573630791838223</v>
      </c>
    </row>
    <row r="95" spans="1:37" ht="24" customHeight="1" x14ac:dyDescent="0.35">
      <c r="A95" s="106" t="str">
        <f>'ENGLAND GE2029'!A96</f>
        <v>Mid Norfolk</v>
      </c>
      <c r="B95" s="106" t="str">
        <f>'ENGLAND GE2029'!B96</f>
        <v>NFK</v>
      </c>
      <c r="C95" s="106" t="str">
        <f>'ENGLAND GE2029'!C96</f>
        <v>Eastern</v>
      </c>
      <c r="D95" s="106" t="str">
        <f>'ENGLAND GE2029'!D96</f>
        <v>England</v>
      </c>
      <c r="E95" s="106" t="str">
        <f>'ENGLAND GE2029'!AP96</f>
        <v>Ref</v>
      </c>
      <c r="F95" s="106" t="str">
        <f>'ENGLAND GE2029'!AQ96</f>
        <v>gain from</v>
      </c>
      <c r="G95" s="106" t="str">
        <f>'ENGLAND GE2029'!AR96</f>
        <v>CON</v>
      </c>
      <c r="H95" s="106" t="str">
        <f>IF(E95='ENGLAND GE2029'!AO96,"",E95)</f>
        <v>Ref</v>
      </c>
      <c r="I95" s="262">
        <f>'ENGLAND GE2029'!E96</f>
        <v>0.15374212967615403</v>
      </c>
      <c r="J95" s="263">
        <f>'ENGLAND GE2029'!P96*100</f>
        <v>-14.510093196186153</v>
      </c>
      <c r="K95" s="262">
        <f>'ENGLAND GE2029'!F96</f>
        <v>0.26732410861258687</v>
      </c>
      <c r="L95" s="263">
        <f>'ENGLAND GE2029'!Q96*100</f>
        <v>-9.8059249776850326</v>
      </c>
      <c r="M95" s="262">
        <f>'ENGLAND GE2029'!G96</f>
        <v>0.33654694477365144</v>
      </c>
      <c r="N95" s="263">
        <f>'ENGLAND GE2029'!R96*100</f>
        <v>13.115225666767502</v>
      </c>
      <c r="O95" s="262">
        <f>'ENGLAND GE2029'!H96</f>
        <v>6.1995540829328878E-2</v>
      </c>
      <c r="P95" s="263">
        <f>'ENGLAND GE2029'!S96*100</f>
        <v>-0.611348590444457</v>
      </c>
      <c r="Q95" s="262">
        <f>'ENGLAND GE2029'!I96</f>
        <v>0.14214303636622597</v>
      </c>
      <c r="R95" s="263">
        <f>'ENGLAND GE2029'!T96*100</f>
        <v>7.9873171233428613</v>
      </c>
      <c r="T95" s="264">
        <v>0</v>
      </c>
      <c r="U95" s="262">
        <f>MAX('ENGLAND GE2029'!J96,'ENGLAND GE2029'!K96,'ENGLAND GE2029'!L96,'ENGLAND GE2029'!M96,'ENGLAND GE2029'!N96)</f>
        <v>3.5875741720415105E-2</v>
      </c>
      <c r="V95" s="264">
        <f t="shared" si="7"/>
        <v>3.5875741720415104</v>
      </c>
      <c r="W95" s="264"/>
      <c r="X95" s="264"/>
      <c r="Y95" s="264"/>
      <c r="Z95" s="262">
        <f>'ENGLAND GE2029'!J96</f>
        <v>0</v>
      </c>
      <c r="AA95" s="264">
        <f>'ENGLAND GE2029'!U96*100</f>
        <v>0</v>
      </c>
      <c r="AB95" s="262">
        <f>'ENGLAND GE2029'!K96</f>
        <v>0</v>
      </c>
      <c r="AC95" s="264">
        <f>'ENGLAND GE2029'!V96*100</f>
        <v>0</v>
      </c>
      <c r="AD95" s="262">
        <f>'ENGLAND GE2029'!L96</f>
        <v>3.5875741720415105E-2</v>
      </c>
      <c r="AE95" s="264">
        <f t="shared" si="8"/>
        <v>3.5875741720415104</v>
      </c>
      <c r="AF95" s="262">
        <f>'ENGLAND GE2029'!M96</f>
        <v>2.3724980216376676E-3</v>
      </c>
      <c r="AG95" s="264">
        <f t="shared" si="9"/>
        <v>0.23724980216376676</v>
      </c>
      <c r="AH95" s="262">
        <f>'ENGLAND GE2029'!N96</f>
        <v>0</v>
      </c>
      <c r="AI95" s="264">
        <f>'ENGLAND GE2029'!Y96*100</f>
        <v>0</v>
      </c>
      <c r="AJ95" s="261">
        <f t="shared" si="5"/>
        <v>0.33654694477365144</v>
      </c>
      <c r="AK95" s="260">
        <f t="shared" si="6"/>
        <v>-0.19440390840742547</v>
      </c>
    </row>
    <row r="96" spans="1:37" ht="24" customHeight="1" x14ac:dyDescent="0.35">
      <c r="A96" s="106" t="str">
        <f>'ENGLAND GE2029'!A97</f>
        <v>North Norfolk</v>
      </c>
      <c r="B96" s="106" t="str">
        <f>'ENGLAND GE2029'!B97</f>
        <v>NFK</v>
      </c>
      <c r="C96" s="106" t="str">
        <f>'ENGLAND GE2029'!C97</f>
        <v>Eastern</v>
      </c>
      <c r="D96" s="106" t="str">
        <f>'ENGLAND GE2029'!D97</f>
        <v>England</v>
      </c>
      <c r="E96" s="106" t="str">
        <f>'ENGLAND GE2029'!AP97</f>
        <v>LD</v>
      </c>
      <c r="F96" s="106" t="str">
        <f>'ENGLAND GE2029'!AQ97</f>
        <v>HOLD</v>
      </c>
      <c r="G96" s="106" t="str">
        <f>'ENGLAND GE2029'!AR97</f>
        <v/>
      </c>
      <c r="H96" s="106" t="str">
        <f>IF(E96='ENGLAND GE2029'!AO97,"",E96)</f>
        <v/>
      </c>
      <c r="I96" s="262">
        <f>'ENGLAND GE2029'!E97</f>
        <v>3.1912733719729955E-2</v>
      </c>
      <c r="J96" s="263">
        <f>'ENGLAND GE2029'!P97*100</f>
        <v>-2.9265337406686305</v>
      </c>
      <c r="K96" s="262">
        <f>'ENGLAND GE2029'!F97</f>
        <v>0.26654875526665639</v>
      </c>
      <c r="L96" s="263">
        <f>'ENGLAND GE2029'!Q97*100</f>
        <v>-9.276081257553054</v>
      </c>
      <c r="M96" s="262">
        <f>'ENGLAND GE2029'!G97</f>
        <v>0.22489665838601094</v>
      </c>
      <c r="N96" s="263">
        <f>'ENGLAND GE2029'!R97*100</f>
        <v>8.9531141731035717</v>
      </c>
      <c r="O96" s="262">
        <f>'ENGLAND GE2029'!H97</f>
        <v>0.38233719781893533</v>
      </c>
      <c r="P96" s="263">
        <f>'ENGLAND GE2029'!S97*100</f>
        <v>-3.192209686890346</v>
      </c>
      <c r="Q96" s="262">
        <f>'ENGLAND GE2029'!I97</f>
        <v>6.9176165839877859E-2</v>
      </c>
      <c r="R96" s="263">
        <f>'ENGLAND GE2029'!T97*100</f>
        <v>3.9288616151295073</v>
      </c>
      <c r="T96" s="264">
        <v>0</v>
      </c>
      <c r="U96" s="262">
        <f>MAX('ENGLAND GE2029'!J97,'ENGLAND GE2029'!K97,'ENGLAND GE2029'!L97,'ENGLAND GE2029'!M97,'ENGLAND GE2029'!N97)</f>
        <v>2.3973875131944544E-2</v>
      </c>
      <c r="V96" s="264">
        <f t="shared" si="7"/>
        <v>2.3973875131944542</v>
      </c>
      <c r="W96" s="264"/>
      <c r="X96" s="264"/>
      <c r="Y96" s="264"/>
      <c r="Z96" s="262">
        <f>'ENGLAND GE2029'!J97</f>
        <v>0</v>
      </c>
      <c r="AA96" s="264">
        <f>'ENGLAND GE2029'!U97*100</f>
        <v>0</v>
      </c>
      <c r="AB96" s="262">
        <f>'ENGLAND GE2029'!K97</f>
        <v>0</v>
      </c>
      <c r="AC96" s="264">
        <f>'ENGLAND GE2029'!V97*100</f>
        <v>0</v>
      </c>
      <c r="AD96" s="262">
        <f>'ENGLAND GE2029'!L97</f>
        <v>2.3973875131944544E-2</v>
      </c>
      <c r="AE96" s="264">
        <f t="shared" si="8"/>
        <v>2.3973875131944542</v>
      </c>
      <c r="AF96" s="262">
        <f>'ENGLAND GE2029'!M97</f>
        <v>1.1546138368448797E-3</v>
      </c>
      <c r="AG96" s="264">
        <f t="shared" si="9"/>
        <v>0.11546138368448797</v>
      </c>
      <c r="AH96" s="262">
        <f>'ENGLAND GE2029'!N97</f>
        <v>0</v>
      </c>
      <c r="AI96" s="264">
        <f>'ENGLAND GE2029'!Y97*100</f>
        <v>0</v>
      </c>
      <c r="AJ96" s="261">
        <f t="shared" si="5"/>
        <v>0.38233719781893533</v>
      </c>
      <c r="AK96" s="260">
        <f t="shared" si="6"/>
        <v>-0.31316103197905748</v>
      </c>
    </row>
    <row r="97" spans="1:37" ht="24" customHeight="1" x14ac:dyDescent="0.35">
      <c r="A97" s="106" t="str">
        <f>'ENGLAND GE2029'!A98</f>
        <v>North West Norfolk</v>
      </c>
      <c r="B97" s="106" t="str">
        <f>'ENGLAND GE2029'!B98</f>
        <v>NFK</v>
      </c>
      <c r="C97" s="106" t="str">
        <f>'ENGLAND GE2029'!C98</f>
        <v>Eastern</v>
      </c>
      <c r="D97" s="106" t="str">
        <f>'ENGLAND GE2029'!D98</f>
        <v>England</v>
      </c>
      <c r="E97" s="106" t="str">
        <f>'ENGLAND GE2029'!AP98</f>
        <v>Ref</v>
      </c>
      <c r="F97" s="106" t="str">
        <f>'ENGLAND GE2029'!AQ98</f>
        <v>gain from</v>
      </c>
      <c r="G97" s="106" t="str">
        <f>'ENGLAND GE2029'!AR98</f>
        <v>CON</v>
      </c>
      <c r="H97" s="106" t="str">
        <f>IF(E97='ENGLAND GE2029'!AO98,"",E97)</f>
        <v>Ref</v>
      </c>
      <c r="I97" s="262">
        <f>'ENGLAND GE2029'!E98</f>
        <v>0.12985009898577435</v>
      </c>
      <c r="J97" s="263">
        <f>'ENGLAND GE2029'!P98*100</f>
        <v>-12.018355895974468</v>
      </c>
      <c r="K97" s="262">
        <f>'ENGLAND GE2029'!F98</f>
        <v>0.26676248047027301</v>
      </c>
      <c r="L97" s="263">
        <f>'ENGLAND GE2029'!Q98*100</f>
        <v>-9.4432152209348246</v>
      </c>
      <c r="M97" s="262">
        <f>'ENGLAND GE2029'!G98</f>
        <v>0.3227872363569666</v>
      </c>
      <c r="N97" s="263">
        <f>'ENGLAND GE2029'!R98*100</f>
        <v>12.763846823777259</v>
      </c>
      <c r="O97" s="262">
        <f>'ENGLAND GE2029'!H98</f>
        <v>0.13385195806746081</v>
      </c>
      <c r="P97" s="263">
        <f>'ENGLAND GE2029'!S98*100</f>
        <v>-1.1819630138795083</v>
      </c>
      <c r="Q97" s="262">
        <f>'ENGLAND GE2029'!I98</f>
        <v>0.11049499949272645</v>
      </c>
      <c r="R97" s="263">
        <f>'ENGLAND GE2029'!T98*100</f>
        <v>6.254364644331659</v>
      </c>
      <c r="T97" s="264">
        <v>0</v>
      </c>
      <c r="U97" s="262">
        <f>MAX('ENGLAND GE2029'!J98,'ENGLAND GE2029'!K98,'ENGLAND GE2029'!L98,'ENGLAND GE2029'!M98,'ENGLAND GE2029'!N98)</f>
        <v>3.4408963450782586E-2</v>
      </c>
      <c r="V97" s="264">
        <f t="shared" si="7"/>
        <v>3.4408963450782584</v>
      </c>
      <c r="W97" s="264"/>
      <c r="X97" s="264"/>
      <c r="Y97" s="264"/>
      <c r="Z97" s="262">
        <f>'ENGLAND GE2029'!J98</f>
        <v>0</v>
      </c>
      <c r="AA97" s="264">
        <f>'ENGLAND GE2029'!U98*100</f>
        <v>0</v>
      </c>
      <c r="AB97" s="262">
        <f>'ENGLAND GE2029'!K98</f>
        <v>0</v>
      </c>
      <c r="AC97" s="264">
        <f>'ENGLAND GE2029'!V98*100</f>
        <v>0</v>
      </c>
      <c r="AD97" s="262">
        <f>'ENGLAND GE2029'!L98</f>
        <v>3.4408963450782586E-2</v>
      </c>
      <c r="AE97" s="264">
        <f t="shared" si="8"/>
        <v>3.4408963450782584</v>
      </c>
      <c r="AF97" s="262">
        <f>'ENGLAND GE2029'!M98</f>
        <v>1.8442631760161048E-3</v>
      </c>
      <c r="AG97" s="264">
        <f t="shared" si="9"/>
        <v>0.18442631760161046</v>
      </c>
      <c r="AH97" s="262">
        <f>'ENGLAND GE2029'!N98</f>
        <v>0</v>
      </c>
      <c r="AI97" s="264">
        <f>'ENGLAND GE2029'!Y98*100</f>
        <v>0</v>
      </c>
      <c r="AJ97" s="261">
        <f t="shared" si="5"/>
        <v>0.3227872363569666</v>
      </c>
      <c r="AK97" s="260">
        <f t="shared" si="6"/>
        <v>-0.21229223686424015</v>
      </c>
    </row>
    <row r="98" spans="1:37" ht="24" customHeight="1" x14ac:dyDescent="0.35">
      <c r="A98" s="106" t="str">
        <f>'ENGLAND GE2029'!A99</f>
        <v>Norwich North</v>
      </c>
      <c r="B98" s="106" t="str">
        <f>'ENGLAND GE2029'!B99</f>
        <v>NFK</v>
      </c>
      <c r="C98" s="106" t="str">
        <f>'ENGLAND GE2029'!C99</f>
        <v>Eastern</v>
      </c>
      <c r="D98" s="106" t="str">
        <f>'ENGLAND GE2029'!D99</f>
        <v>England</v>
      </c>
      <c r="E98" s="106" t="str">
        <f>'ENGLAND GE2029'!AP99</f>
        <v>Ref</v>
      </c>
      <c r="F98" s="106" t="str">
        <f>'ENGLAND GE2029'!AQ99</f>
        <v>gain from</v>
      </c>
      <c r="G98" s="106" t="str">
        <f>'ENGLAND GE2029'!AR99</f>
        <v>LAB</v>
      </c>
      <c r="H98" s="106" t="str">
        <f>IF(E98='ENGLAND GE2029'!AO99,"",E98)</f>
        <v>Ref</v>
      </c>
      <c r="I98" s="262">
        <f>'ENGLAND GE2029'!E99</f>
        <v>0.23672979726786403</v>
      </c>
      <c r="J98" s="263">
        <f>'ENGLAND GE2029'!P99*100</f>
        <v>-21.763489190508473</v>
      </c>
      <c r="K98" s="262">
        <f>'ENGLAND GE2029'!F99</f>
        <v>0.16099620932168701</v>
      </c>
      <c r="L98" s="263">
        <f>'ENGLAND GE2029'!Q99*100</f>
        <v>-5.6287741295596936</v>
      </c>
      <c r="M98" s="262">
        <f>'ENGLAND GE2029'!G99</f>
        <v>0.29837929110266248</v>
      </c>
      <c r="N98" s="263">
        <f>'ENGLAND GE2029'!R99*100</f>
        <v>11.856939270869329</v>
      </c>
      <c r="O98" s="262">
        <f>'ENGLAND GE2029'!H99</f>
        <v>4.1756131023900238E-2</v>
      </c>
      <c r="P98" s="263">
        <f>'ENGLAND GE2029'!S99*100</f>
        <v>-0.35404930337857643</v>
      </c>
      <c r="Q98" s="262">
        <f>'ENGLAND GE2029'!I99</f>
        <v>0.22084775425763359</v>
      </c>
      <c r="R98" s="263">
        <f>'ENGLAND GE2029'!T99*100</f>
        <v>12.531623453732333</v>
      </c>
      <c r="T98" s="264">
        <v>0</v>
      </c>
      <c r="U98" s="262">
        <f>MAX('ENGLAND GE2029'!J99,'ENGLAND GE2029'!K99,'ENGLAND GE2029'!L99,'ENGLAND GE2029'!M99,'ENGLAND GE2029'!N99)</f>
        <v>3.1807088278632746E-2</v>
      </c>
      <c r="V98" s="264">
        <f t="shared" si="7"/>
        <v>3.1807088278632745</v>
      </c>
      <c r="W98" s="264"/>
      <c r="X98" s="264"/>
      <c r="Y98" s="264"/>
      <c r="Z98" s="262">
        <f>'ENGLAND GE2029'!J99</f>
        <v>5.4999526862420248E-3</v>
      </c>
      <c r="AA98" s="264">
        <f>'ENGLAND GE2029'!U99*100</f>
        <v>-0.22133653515597893</v>
      </c>
      <c r="AB98" s="262">
        <f>'ENGLAND GE2029'!K99</f>
        <v>0</v>
      </c>
      <c r="AC98" s="264">
        <f>'ENGLAND GE2029'!V99*100</f>
        <v>0</v>
      </c>
      <c r="AD98" s="262">
        <f>'ENGLAND GE2029'!L99</f>
        <v>3.1807088278632746E-2</v>
      </c>
      <c r="AE98" s="264">
        <f t="shared" si="8"/>
        <v>3.1807088278632745</v>
      </c>
      <c r="AF98" s="262">
        <f>'ENGLAND GE2029'!M99</f>
        <v>3.9837760613779909E-3</v>
      </c>
      <c r="AG98" s="264">
        <f t="shared" si="9"/>
        <v>0.3983776061377991</v>
      </c>
      <c r="AH98" s="262">
        <f>'ENGLAND GE2029'!N99</f>
        <v>0</v>
      </c>
      <c r="AI98" s="264">
        <f>'ENGLAND GE2029'!Y99*100</f>
        <v>0</v>
      </c>
      <c r="AJ98" s="261">
        <f t="shared" si="5"/>
        <v>0.29837929110266248</v>
      </c>
      <c r="AK98" s="260">
        <f t="shared" si="6"/>
        <v>-7.7531536845028892E-2</v>
      </c>
    </row>
    <row r="99" spans="1:37" ht="24" customHeight="1" x14ac:dyDescent="0.35">
      <c r="A99" s="106" t="str">
        <f>'ENGLAND GE2029'!A100</f>
        <v>Norwich South</v>
      </c>
      <c r="B99" s="106" t="str">
        <f>'ENGLAND GE2029'!B100</f>
        <v>NFK</v>
      </c>
      <c r="C99" s="106" t="str">
        <f>'ENGLAND GE2029'!C100</f>
        <v>Eastern</v>
      </c>
      <c r="D99" s="106" t="str">
        <f>'ENGLAND GE2029'!D100</f>
        <v>England</v>
      </c>
      <c r="E99" s="106" t="str">
        <f>'ENGLAND GE2029'!AP100</f>
        <v>Grn</v>
      </c>
      <c r="F99" s="106" t="str">
        <f>'ENGLAND GE2029'!AQ100</f>
        <v>gain from</v>
      </c>
      <c r="G99" s="106" t="str">
        <f>'ENGLAND GE2029'!AR100</f>
        <v>LAB</v>
      </c>
      <c r="H99" s="106" t="str">
        <f>IF(E99='ENGLAND GE2029'!AO100,"",E99)</f>
        <v>Grn</v>
      </c>
      <c r="I99" s="262">
        <f>'ENGLAND GE2029'!E100</f>
        <v>0.23217451478497367</v>
      </c>
      <c r="J99" s="263">
        <f>'ENGLAND GE2029'!P100*100</f>
        <v>-24.42419393673714</v>
      </c>
      <c r="K99" s="262">
        <f>'ENGLAND GE2029'!F100</f>
        <v>8.9231066313173263E-2</v>
      </c>
      <c r="L99" s="263">
        <f>'ENGLAND GE2029'!Q100*100</f>
        <v>-3.9519349475716865</v>
      </c>
      <c r="M99" s="262">
        <f>'ENGLAND GE2029'!G100</f>
        <v>0.17991137881386005</v>
      </c>
      <c r="N99" s="263">
        <f>'ENGLAND GE2029'!R100*100</f>
        <v>6.4000523951901966</v>
      </c>
      <c r="O99" s="262">
        <f>'ENGLAND GE2029'!H100</f>
        <v>6.8395008218248329E-2</v>
      </c>
      <c r="P99" s="263">
        <f>'ENGLAND GE2029'!S100*100</f>
        <v>-1.0926424313074432</v>
      </c>
      <c r="Q99" s="262">
        <f>'ENGLAND GE2029'!I100</f>
        <v>0.39535570534840297</v>
      </c>
      <c r="R99" s="263">
        <f>'ENGLAND GE2029'!T100*100</f>
        <v>21.251947073259192</v>
      </c>
      <c r="T99" s="264">
        <v>0</v>
      </c>
      <c r="U99" s="262">
        <f>MAX('ENGLAND GE2029'!J100,'ENGLAND GE2029'!K100,'ENGLAND GE2029'!L100,'ENGLAND GE2029'!M100,'ENGLAND GE2029'!N100)</f>
        <v>1.9178466062827648E-2</v>
      </c>
      <c r="V99" s="264">
        <f t="shared" si="7"/>
        <v>1.9178466062827648</v>
      </c>
      <c r="W99" s="264"/>
      <c r="X99" s="264"/>
      <c r="Y99" s="264"/>
      <c r="Z99" s="262">
        <f>'ENGLAND GE2029'!J100</f>
        <v>1.8063067940826097E-3</v>
      </c>
      <c r="AA99" s="264">
        <f>'ENGLAND GE2029'!U100*100</f>
        <v>-0.48684908553241985</v>
      </c>
      <c r="AB99" s="262">
        <f>'ENGLAND GE2029'!K100</f>
        <v>0</v>
      </c>
      <c r="AC99" s="264">
        <f>'ENGLAND GE2029'!V100*100</f>
        <v>0</v>
      </c>
      <c r="AD99" s="262">
        <f>'ENGLAND GE2029'!L100</f>
        <v>1.9178466062827648E-2</v>
      </c>
      <c r="AE99" s="264">
        <f t="shared" si="8"/>
        <v>1.9178466062827648</v>
      </c>
      <c r="AF99" s="262">
        <f>'ENGLAND GE2029'!M100</f>
        <v>6.8397544332255665E-3</v>
      </c>
      <c r="AG99" s="264">
        <f t="shared" si="9"/>
        <v>0.68397544332255666</v>
      </c>
      <c r="AH99" s="262">
        <f>'ENGLAND GE2029'!N100</f>
        <v>7.1077992312058901E-3</v>
      </c>
      <c r="AI99" s="264">
        <f>'ENGLAND GE2029'!Y100*100</f>
        <v>-0.29820111690602141</v>
      </c>
      <c r="AJ99" s="261">
        <f t="shared" si="5"/>
        <v>0.39535570534840297</v>
      </c>
      <c r="AK99" s="260">
        <f t="shared" si="6"/>
        <v>0</v>
      </c>
    </row>
    <row r="100" spans="1:37" ht="24" customHeight="1" x14ac:dyDescent="0.35">
      <c r="A100" s="106" t="str">
        <f>'ENGLAND GE2029'!A101</f>
        <v>South Norfolk</v>
      </c>
      <c r="B100" s="106" t="str">
        <f>'ENGLAND GE2029'!B101</f>
        <v>NFK</v>
      </c>
      <c r="C100" s="106" t="str">
        <f>'ENGLAND GE2029'!C101</f>
        <v>Eastern</v>
      </c>
      <c r="D100" s="106" t="str">
        <f>'ENGLAND GE2029'!D101</f>
        <v>England</v>
      </c>
      <c r="E100" s="106" t="str">
        <f>'ENGLAND GE2029'!AP101</f>
        <v>Ref</v>
      </c>
      <c r="F100" s="106" t="str">
        <f>'ENGLAND GE2029'!AQ101</f>
        <v>gain from</v>
      </c>
      <c r="G100" s="106" t="str">
        <f>'ENGLAND GE2029'!AR101</f>
        <v>LAB</v>
      </c>
      <c r="H100" s="106" t="str">
        <f>IF(E100='ENGLAND GE2029'!AO101,"",E100)</f>
        <v>Ref</v>
      </c>
      <c r="I100" s="262">
        <f>'ENGLAND GE2029'!E101</f>
        <v>0.18593621679592551</v>
      </c>
      <c r="J100" s="263">
        <f>'ENGLAND GE2029'!P101*100</f>
        <v>-16.407084264456344</v>
      </c>
      <c r="K100" s="262">
        <f>'ENGLAND GE2029'!F101</f>
        <v>0.22136298802773749</v>
      </c>
      <c r="L100" s="263">
        <f>'ENGLAND GE2029'!Q101*100</f>
        <v>-7.1644131922241314</v>
      </c>
      <c r="M100" s="262">
        <f>'ENGLAND GE2029'!G101</f>
        <v>0.25878387303953188</v>
      </c>
      <c r="N100" s="263">
        <f>'ENGLAND GE2029'!R101*100</f>
        <v>10.583605238965996</v>
      </c>
      <c r="O100" s="262">
        <f>'ENGLAND GE2029'!H101</f>
        <v>0.10893341233787687</v>
      </c>
      <c r="P100" s="263">
        <f>'ENGLAND GE2029'!S101*100</f>
        <v>-0.69624306601666497</v>
      </c>
      <c r="Q100" s="262">
        <f>'ENGLAND GE2029'!I101</f>
        <v>0.18955428512267994</v>
      </c>
      <c r="R100" s="263">
        <f>'ENGLAND GE2029'!T101*100</f>
        <v>10.913717303893481</v>
      </c>
      <c r="T100" s="264">
        <v>0</v>
      </c>
      <c r="U100" s="262">
        <f>MAX('ENGLAND GE2029'!J101,'ENGLAND GE2029'!K101,'ENGLAND GE2029'!L101,'ENGLAND GE2029'!M101,'ENGLAND GE2029'!N101)</f>
        <v>2.7586235842429179E-2</v>
      </c>
      <c r="V100" s="264">
        <f t="shared" si="7"/>
        <v>2.7586235842429181</v>
      </c>
      <c r="W100" s="264"/>
      <c r="X100" s="264"/>
      <c r="Y100" s="264"/>
      <c r="Z100" s="262">
        <f>'ENGLAND GE2029'!J101</f>
        <v>2.9810504610744402E-3</v>
      </c>
      <c r="AA100" s="264">
        <f>'ENGLAND GE2029'!U101*100</f>
        <v>-0.21420863508822349</v>
      </c>
      <c r="AB100" s="262">
        <f>'ENGLAND GE2029'!K101</f>
        <v>0</v>
      </c>
      <c r="AC100" s="264">
        <f>'ENGLAND GE2029'!V101*100</f>
        <v>0</v>
      </c>
      <c r="AD100" s="262">
        <f>'ENGLAND GE2029'!L101</f>
        <v>2.7586235842429179E-2</v>
      </c>
      <c r="AE100" s="264">
        <f t="shared" si="8"/>
        <v>2.7586235842429181</v>
      </c>
      <c r="AF100" s="262">
        <f>'ENGLAND GE2029'!M101</f>
        <v>3.3653939844145845E-3</v>
      </c>
      <c r="AG100" s="264">
        <f t="shared" si="9"/>
        <v>0.33653939844145847</v>
      </c>
      <c r="AH100" s="262">
        <f>'ENGLAND GE2029'!N101</f>
        <v>1.496544388330011E-3</v>
      </c>
      <c r="AI100" s="264">
        <f>'ENGLAND GE2029'!Y101*100</f>
        <v>-0.11053636775849934</v>
      </c>
      <c r="AJ100" s="261">
        <f t="shared" si="5"/>
        <v>0.25878387303953188</v>
      </c>
      <c r="AK100" s="260">
        <f t="shared" si="6"/>
        <v>-6.9229587916851937E-2</v>
      </c>
    </row>
    <row r="101" spans="1:37" ht="24" customHeight="1" x14ac:dyDescent="0.35">
      <c r="A101" s="106" t="str">
        <f>'ENGLAND GE2029'!A102</f>
        <v>South West Norfolk</v>
      </c>
      <c r="B101" s="106" t="str">
        <f>'ENGLAND GE2029'!B102</f>
        <v>NFK</v>
      </c>
      <c r="C101" s="106" t="str">
        <f>'ENGLAND GE2029'!C102</f>
        <v>Eastern</v>
      </c>
      <c r="D101" s="106" t="str">
        <f>'ENGLAND GE2029'!D102</f>
        <v>England</v>
      </c>
      <c r="E101" s="106" t="str">
        <f>'ENGLAND GE2029'!AP102</f>
        <v>Ref</v>
      </c>
      <c r="F101" s="106" t="str">
        <f>'ENGLAND GE2029'!AQ102</f>
        <v>gain from</v>
      </c>
      <c r="G101" s="106" t="str">
        <f>'ENGLAND GE2029'!AR102</f>
        <v>LAB</v>
      </c>
      <c r="H101" s="106" t="str">
        <f>IF(E101='ENGLAND GE2029'!AO102,"",E101)</f>
        <v>Ref</v>
      </c>
      <c r="I101" s="262">
        <f>'ENGLAND GE2029'!E102</f>
        <v>0.14008043757581692</v>
      </c>
      <c r="J101" s="263">
        <f>'ENGLAND GE2029'!P102*100</f>
        <v>-12.713508063778409</v>
      </c>
      <c r="K101" s="262">
        <f>'ENGLAND GE2029'!F102</f>
        <v>0.18861901370060993</v>
      </c>
      <c r="L101" s="263">
        <f>'ENGLAND GE2029'!Q102*100</f>
        <v>-6.4386512407431127</v>
      </c>
      <c r="M101" s="262">
        <f>'ENGLAND GE2029'!G102</f>
        <v>0.375014406747187</v>
      </c>
      <c r="N101" s="263">
        <f>'ENGLAND GE2029'!R102*100</f>
        <v>15.040630930724113</v>
      </c>
      <c r="O101" s="262">
        <f>'ENGLAND GE2029'!H102</f>
        <v>5.4770260493467789E-2</v>
      </c>
      <c r="P101" s="263">
        <f>'ENGLAND GE2029'!S102*100</f>
        <v>-0.42801511451924096</v>
      </c>
      <c r="Q101" s="262">
        <f>'ENGLAND GE2029'!I102</f>
        <v>9.6430086396787656E-2</v>
      </c>
      <c r="R101" s="263">
        <f>'ENGLAND GE2029'!T102*100</f>
        <v>5.4972998317392143</v>
      </c>
      <c r="T101" s="264">
        <v>0</v>
      </c>
      <c r="U101" s="262">
        <f>MAX('ENGLAND GE2029'!J102,'ENGLAND GE2029'!K102,'ENGLAND GE2029'!L102,'ENGLAND GE2029'!M102,'ENGLAND GE2029'!N102)</f>
        <v>9.7998887981513211E-2</v>
      </c>
      <c r="V101" s="264">
        <f t="shared" si="7"/>
        <v>-4.3695033299641644</v>
      </c>
      <c r="W101" s="264"/>
      <c r="X101" s="264"/>
      <c r="Y101" s="264"/>
      <c r="Z101" s="262">
        <f>'ENGLAND GE2029'!J102</f>
        <v>9.7998887981513211E-2</v>
      </c>
      <c r="AA101" s="264">
        <f>'ENGLAND GE2029'!U102*100</f>
        <v>-4.3695033299641644</v>
      </c>
      <c r="AB101" s="262">
        <f>'ENGLAND GE2029'!K102</f>
        <v>0</v>
      </c>
      <c r="AC101" s="264">
        <f>'ENGLAND GE2029'!V102*100</f>
        <v>0</v>
      </c>
      <c r="AD101" s="262">
        <f>'ENGLAND GE2029'!L102</f>
        <v>3.9976354582405629E-2</v>
      </c>
      <c r="AE101" s="264">
        <f t="shared" si="8"/>
        <v>3.9976354582405631</v>
      </c>
      <c r="AF101" s="262">
        <f>'ENGLAND GE2029'!M102</f>
        <v>7.1105525222118753E-3</v>
      </c>
      <c r="AG101" s="264">
        <f t="shared" si="9"/>
        <v>0.71105525222118748</v>
      </c>
      <c r="AH101" s="262">
        <f>'ENGLAND GE2029'!N102</f>
        <v>0</v>
      </c>
      <c r="AI101" s="264">
        <f>'ENGLAND GE2029'!Y102*100</f>
        <v>-1.2969437239201533</v>
      </c>
      <c r="AJ101" s="261">
        <f t="shared" si="5"/>
        <v>0.375014406747187</v>
      </c>
      <c r="AK101" s="260">
        <f t="shared" si="6"/>
        <v>-0.27858432035039937</v>
      </c>
    </row>
    <row r="102" spans="1:37" ht="24" customHeight="1" x14ac:dyDescent="0.35">
      <c r="A102" s="106" t="str">
        <f>'ENGLAND GE2029'!A103</f>
        <v>Bury St Edmunds and Stowmarket</v>
      </c>
      <c r="B102" s="106" t="str">
        <f>'ENGLAND GE2029'!B103</f>
        <v>SFK</v>
      </c>
      <c r="C102" s="106" t="str">
        <f>'ENGLAND GE2029'!C103</f>
        <v>Eastern</v>
      </c>
      <c r="D102" s="106" t="str">
        <f>'ENGLAND GE2029'!D103</f>
        <v>England</v>
      </c>
      <c r="E102" s="106" t="str">
        <f>'ENGLAND GE2029'!AP103</f>
        <v>Ref</v>
      </c>
      <c r="F102" s="106" t="str">
        <f>'ENGLAND GE2029'!AQ103</f>
        <v>gain from</v>
      </c>
      <c r="G102" s="106" t="str">
        <f>'ENGLAND GE2029'!AR103</f>
        <v>LAB</v>
      </c>
      <c r="H102" s="106" t="str">
        <f>IF(E102='ENGLAND GE2029'!AO103,"",E102)</f>
        <v>Ref</v>
      </c>
      <c r="I102" s="262">
        <f>'ENGLAND GE2029'!E103</f>
        <v>0.16435356517380428</v>
      </c>
      <c r="J102" s="263">
        <f>'ENGLAND GE2029'!P103*100</f>
        <v>-16.467007265458079</v>
      </c>
      <c r="K102" s="262">
        <f>'ENGLAND GE2029'!F103</f>
        <v>0.21346482141829401</v>
      </c>
      <c r="L102" s="263">
        <f>'ENGLAND GE2029'!Q103*100</f>
        <v>-8.7028370179764636</v>
      </c>
      <c r="M102" s="262">
        <f>'ENGLAND GE2029'!G103</f>
        <v>0.26868695860193936</v>
      </c>
      <c r="N102" s="263">
        <f>'ENGLAND GE2029'!R103*100</f>
        <v>9.9803222135234702</v>
      </c>
      <c r="O102" s="262">
        <f>'ENGLAND GE2029'!H103</f>
        <v>5.4772394740121376E-2</v>
      </c>
      <c r="P102" s="263">
        <f>'ENGLAND GE2029'!S103*100</f>
        <v>-0.72007646334663478</v>
      </c>
      <c r="Q102" s="262">
        <f>'ENGLAND GE2029'!I103</f>
        <v>0.25089372541102517</v>
      </c>
      <c r="R102" s="263">
        <f>'ENGLAND GE2029'!T103*100</f>
        <v>13.769544666935147</v>
      </c>
      <c r="T102" s="264">
        <v>0</v>
      </c>
      <c r="U102" s="262">
        <f>MAX('ENGLAND GE2029'!J103,'ENGLAND GE2029'!K103,'ENGLAND GE2029'!L103,'ENGLAND GE2029'!M103,'ENGLAND GE2029'!N103)</f>
        <v>2.864189997900618E-2</v>
      </c>
      <c r="V102" s="264">
        <f t="shared" si="7"/>
        <v>2.8641899979006178</v>
      </c>
      <c r="W102" s="264"/>
      <c r="X102" s="264"/>
      <c r="Y102" s="264"/>
      <c r="Z102" s="262">
        <f>'ENGLAND GE2029'!J103</f>
        <v>8.2237485014783479E-3</v>
      </c>
      <c r="AA102" s="264">
        <f>'ENGLAND GE2029'!U103*100</f>
        <v>-0.78688379052966506</v>
      </c>
      <c r="AB102" s="262">
        <f>'ENGLAND GE2029'!K103</f>
        <v>0</v>
      </c>
      <c r="AC102" s="264">
        <f>'ENGLAND GE2029'!V103*100</f>
        <v>0</v>
      </c>
      <c r="AD102" s="262">
        <f>'ENGLAND GE2029'!L103</f>
        <v>2.864189997900618E-2</v>
      </c>
      <c r="AE102" s="264">
        <f t="shared" si="8"/>
        <v>2.8641899979006178</v>
      </c>
      <c r="AF102" s="262">
        <f>'ENGLAND GE2029'!M103</f>
        <v>4.7829747615211549E-3</v>
      </c>
      <c r="AG102" s="264">
        <f t="shared" si="9"/>
        <v>0.47829747615211549</v>
      </c>
      <c r="AH102" s="262">
        <f>'ENGLAND GE2029'!N103</f>
        <v>6.179911412810127E-3</v>
      </c>
      <c r="AI102" s="264">
        <f>'ENGLAND GE2029'!Y103*100</f>
        <v>-0.41554981720050732</v>
      </c>
      <c r="AJ102" s="261">
        <f t="shared" si="5"/>
        <v>0.26868695860193936</v>
      </c>
      <c r="AK102" s="260">
        <f t="shared" si="6"/>
        <v>-1.7793233190914193E-2</v>
      </c>
    </row>
    <row r="103" spans="1:37" ht="24" customHeight="1" x14ac:dyDescent="0.35">
      <c r="A103" s="106" t="str">
        <f>'ENGLAND GE2029'!A104</f>
        <v>Central Suffolk and North Ipswich</v>
      </c>
      <c r="B103" s="106" t="str">
        <f>'ENGLAND GE2029'!B104</f>
        <v>SFK</v>
      </c>
      <c r="C103" s="106" t="str">
        <f>'ENGLAND GE2029'!C104</f>
        <v>Eastern</v>
      </c>
      <c r="D103" s="106" t="str">
        <f>'ENGLAND GE2029'!D104</f>
        <v>England</v>
      </c>
      <c r="E103" s="106" t="str">
        <f>'ENGLAND GE2029'!AP104</f>
        <v>Ref</v>
      </c>
      <c r="F103" s="106" t="str">
        <f>'ENGLAND GE2029'!AQ104</f>
        <v>gain from</v>
      </c>
      <c r="G103" s="106" t="str">
        <f>'ENGLAND GE2029'!AR104</f>
        <v>CON</v>
      </c>
      <c r="H103" s="106" t="str">
        <f>IF(E103='ENGLAND GE2029'!AO104,"",E103)</f>
        <v>Ref</v>
      </c>
      <c r="I103" s="262">
        <f>'ENGLAND GE2029'!E104</f>
        <v>0.10919135197146247</v>
      </c>
      <c r="J103" s="263">
        <f>'ENGLAND GE2029'!P104*100</f>
        <v>-12.461516634919754</v>
      </c>
      <c r="K103" s="262">
        <f>'ENGLAND GE2029'!F104</f>
        <v>0.21665996840583523</v>
      </c>
      <c r="L103" s="263">
        <f>'ENGLAND GE2029'!Q104*100</f>
        <v>-10.955763924554446</v>
      </c>
      <c r="M103" s="262">
        <f>'ENGLAND GE2029'!G104</f>
        <v>0.28215245677532347</v>
      </c>
      <c r="N103" s="263">
        <f>'ENGLAND GE2029'!R104*100</f>
        <v>9.246200161301168</v>
      </c>
      <c r="O103" s="262">
        <f>'ENGLAND GE2029'!H104</f>
        <v>9.6241162157043647E-2</v>
      </c>
      <c r="P103" s="263">
        <f>'ENGLAND GE2029'!S104*100</f>
        <v>-2.0231276074005615</v>
      </c>
      <c r="Q103" s="262">
        <f>'ENGLAND GE2029'!I104</f>
        <v>0.25228912284815452</v>
      </c>
      <c r="R103" s="263">
        <f>'ENGLAND GE2029'!T104*100</f>
        <v>13.053912823341612</v>
      </c>
      <c r="T103" s="264">
        <v>0</v>
      </c>
      <c r="U103" s="262">
        <f>MAX('ENGLAND GE2029'!J104,'ENGLAND GE2029'!K104,'ENGLAND GE2029'!L104,'ENGLAND GE2029'!M104,'ENGLAND GE2029'!N104)</f>
        <v>3.0077315578841603E-2</v>
      </c>
      <c r="V103" s="264">
        <f t="shared" si="7"/>
        <v>3.0077315578841604</v>
      </c>
      <c r="W103" s="264"/>
      <c r="X103" s="264"/>
      <c r="Y103" s="264"/>
      <c r="Z103" s="262">
        <f>'ENGLAND GE2029'!J104</f>
        <v>0</v>
      </c>
      <c r="AA103" s="264">
        <f>'ENGLAND GE2029'!U104*100</f>
        <v>0</v>
      </c>
      <c r="AB103" s="262">
        <f>'ENGLAND GE2029'!K104</f>
        <v>0</v>
      </c>
      <c r="AC103" s="264">
        <f>'ENGLAND GE2029'!V104*100</f>
        <v>0</v>
      </c>
      <c r="AD103" s="262">
        <f>'ENGLAND GE2029'!L104</f>
        <v>3.0077315578841603E-2</v>
      </c>
      <c r="AE103" s="264">
        <f t="shared" si="8"/>
        <v>3.0077315578841604</v>
      </c>
      <c r="AF103" s="262">
        <f>'ENGLAND GE2029'!M104</f>
        <v>4.2109375185696366E-3</v>
      </c>
      <c r="AG103" s="264">
        <f t="shared" si="9"/>
        <v>0.42109375185696363</v>
      </c>
      <c r="AH103" s="262">
        <f>'ENGLAND GE2029'!N104</f>
        <v>9.1776847447695101E-3</v>
      </c>
      <c r="AI103" s="264">
        <f>'ENGLAND GE2029'!Y104*100</f>
        <v>-0.28853012750913348</v>
      </c>
      <c r="AJ103" s="261">
        <f t="shared" si="5"/>
        <v>0.28215245677532347</v>
      </c>
      <c r="AK103" s="260">
        <f t="shared" si="6"/>
        <v>-2.9863333927168945E-2</v>
      </c>
    </row>
    <row r="104" spans="1:37" ht="24" customHeight="1" x14ac:dyDescent="0.35">
      <c r="A104" s="106" t="str">
        <f>'ENGLAND GE2029'!A105</f>
        <v>Ipswich</v>
      </c>
      <c r="B104" s="106" t="str">
        <f>'ENGLAND GE2029'!B105</f>
        <v>SFK</v>
      </c>
      <c r="C104" s="106" t="str">
        <f>'ENGLAND GE2029'!C105</f>
        <v>Eastern</v>
      </c>
      <c r="D104" s="106" t="str">
        <f>'ENGLAND GE2029'!D105</f>
        <v>England</v>
      </c>
      <c r="E104" s="106" t="str">
        <f>'ENGLAND GE2029'!AP105</f>
        <v>Ref</v>
      </c>
      <c r="F104" s="106" t="str">
        <f>'ENGLAND GE2029'!AQ105</f>
        <v>gain from</v>
      </c>
      <c r="G104" s="106" t="str">
        <f>'ENGLAND GE2029'!AR105</f>
        <v>LAB</v>
      </c>
      <c r="H104" s="106" t="str">
        <f>IF(E104='ENGLAND GE2029'!AO105,"",E104)</f>
        <v>Ref</v>
      </c>
      <c r="I104" s="262">
        <f>'ENGLAND GE2029'!E105</f>
        <v>0.23429009805584144</v>
      </c>
      <c r="J104" s="263">
        <f>'ENGLAND GE2029'!P105*100</f>
        <v>-19.907878397542628</v>
      </c>
      <c r="K104" s="262">
        <f>'ENGLAND GE2029'!F105</f>
        <v>0.20404234846232813</v>
      </c>
      <c r="L104" s="263">
        <f>'ENGLAND GE2029'!Q105*100</f>
        <v>-6.1347590499801177</v>
      </c>
      <c r="M104" s="262">
        <f>'ENGLAND GE2029'!G105</f>
        <v>0.2745490769299469</v>
      </c>
      <c r="N104" s="263">
        <f>'ENGLAND GE2029'!R105*100</f>
        <v>11.510182136506298</v>
      </c>
      <c r="O104" s="262">
        <f>'ENGLAND GE2029'!H105</f>
        <v>4.8639737781290888E-2</v>
      </c>
      <c r="P104" s="263">
        <f>'ENGLAND GE2029'!S105*100</f>
        <v>-0.22100273703961615</v>
      </c>
      <c r="Q104" s="262">
        <f>'ENGLAND GE2029'!I105</f>
        <v>0.19877969589045749</v>
      </c>
      <c r="R104" s="263">
        <f>'ENGLAND GE2029'!T105*100</f>
        <v>11.591341193956008</v>
      </c>
      <c r="T104" s="264">
        <v>0</v>
      </c>
      <c r="U104" s="262">
        <f>MAX('ENGLAND GE2029'!J105,'ENGLAND GE2029'!K105,'ENGLAND GE2029'!L105,'ENGLAND GE2029'!M105,'ENGLAND GE2029'!N105)</f>
        <v>2.9266798960666984E-2</v>
      </c>
      <c r="V104" s="264">
        <f t="shared" si="7"/>
        <v>2.9266798960666982</v>
      </c>
      <c r="W104" s="264"/>
      <c r="X104" s="264"/>
      <c r="Y104" s="264"/>
      <c r="Z104" s="262">
        <f>'ENGLAND GE2029'!J105</f>
        <v>0</v>
      </c>
      <c r="AA104" s="264">
        <f>'ENGLAND GE2029'!U105*100</f>
        <v>0</v>
      </c>
      <c r="AB104" s="262">
        <f>'ENGLAND GE2029'!K105</f>
        <v>0</v>
      </c>
      <c r="AC104" s="264">
        <f>'ENGLAND GE2029'!V105*100</f>
        <v>0</v>
      </c>
      <c r="AD104" s="262">
        <f>'ENGLAND GE2029'!L105</f>
        <v>2.9266798960666984E-2</v>
      </c>
      <c r="AE104" s="264">
        <f t="shared" si="8"/>
        <v>2.9266798960666982</v>
      </c>
      <c r="AF104" s="262">
        <f>'ENGLAND GE2029'!M105</f>
        <v>3.3178159641023657E-3</v>
      </c>
      <c r="AG104" s="264">
        <f t="shared" si="9"/>
        <v>0.33178159641023658</v>
      </c>
      <c r="AH104" s="262">
        <f>'ENGLAND GE2029'!N105</f>
        <v>7.1144279553656048E-3</v>
      </c>
      <c r="AI104" s="264">
        <f>'ENGLAND GE2029'!Y105*100</f>
        <v>-9.6344638376897385E-2</v>
      </c>
      <c r="AJ104" s="261">
        <f t="shared" si="5"/>
        <v>0.2745490769299469</v>
      </c>
      <c r="AK104" s="260">
        <f t="shared" si="6"/>
        <v>-7.5769381039489409E-2</v>
      </c>
    </row>
    <row r="105" spans="1:37" ht="24" customHeight="1" x14ac:dyDescent="0.35">
      <c r="A105" s="106" t="str">
        <f>'ENGLAND GE2029'!A106</f>
        <v>Lowestoft</v>
      </c>
      <c r="B105" s="106" t="str">
        <f>'ENGLAND GE2029'!B106</f>
        <v>SFK</v>
      </c>
      <c r="C105" s="106" t="str">
        <f>'ENGLAND GE2029'!C106</f>
        <v>Eastern</v>
      </c>
      <c r="D105" s="106" t="str">
        <f>'ENGLAND GE2029'!D106</f>
        <v>England</v>
      </c>
      <c r="E105" s="106" t="str">
        <f>'ENGLAND GE2029'!AP106</f>
        <v>Ref</v>
      </c>
      <c r="F105" s="106" t="str">
        <f>'ENGLAND GE2029'!AQ106</f>
        <v>gain from</v>
      </c>
      <c r="G105" s="106" t="str">
        <f>'ENGLAND GE2029'!AR106</f>
        <v>LAB</v>
      </c>
      <c r="H105" s="106" t="str">
        <f>IF(E105='ENGLAND GE2029'!AO106,"",E105)</f>
        <v>Ref</v>
      </c>
      <c r="I105" s="262">
        <f>'ENGLAND GE2029'!E106</f>
        <v>0.16983659903992779</v>
      </c>
      <c r="J105" s="263">
        <f>'ENGLAND GE2029'!P106*100</f>
        <v>-17.599354633115102</v>
      </c>
      <c r="K105" s="262">
        <f>'ENGLAND GE2029'!F106</f>
        <v>0.20786534934178305</v>
      </c>
      <c r="L105" s="263">
        <f>'ENGLAND GE2029'!Q106*100</f>
        <v>-8.9762806740848937</v>
      </c>
      <c r="M105" s="262">
        <f>'ENGLAND GE2029'!G106</f>
        <v>0.38624763176611232</v>
      </c>
      <c r="N105" s="263">
        <f>'ENGLAND GE2029'!R106*100</f>
        <v>13.930807553045815</v>
      </c>
      <c r="O105" s="262">
        <f>'ENGLAND GE2029'!H106</f>
        <v>3.0934537848277051E-2</v>
      </c>
      <c r="P105" s="263">
        <f>'ENGLAND GE2029'!S106*100</f>
        <v>-0.46670306291521774</v>
      </c>
      <c r="Q105" s="262">
        <f>'ENGLAND GE2029'!I106</f>
        <v>0.16125064940286299</v>
      </c>
      <c r="R105" s="263">
        <f>'ENGLAND GE2029'!T106*100</f>
        <v>8.7250075569657177</v>
      </c>
      <c r="T105" s="264">
        <v>0</v>
      </c>
      <c r="U105" s="262">
        <f>MAX('ENGLAND GE2029'!J106,'ENGLAND GE2029'!K106,'ENGLAND GE2029'!L106,'ENGLAND GE2029'!M106,'ENGLAND GE2029'!N106)</f>
        <v>4.1173810942430861E-2</v>
      </c>
      <c r="V105" s="264">
        <f t="shared" si="7"/>
        <v>4.1173810942430862</v>
      </c>
      <c r="W105" s="264"/>
      <c r="X105" s="264"/>
      <c r="Y105" s="264"/>
      <c r="Z105" s="262">
        <f>'ENGLAND GE2029'!J106</f>
        <v>0</v>
      </c>
      <c r="AA105" s="264">
        <f>'ENGLAND GE2029'!U106*100</f>
        <v>0</v>
      </c>
      <c r="AB105" s="262">
        <f>'ENGLAND GE2029'!K106</f>
        <v>0</v>
      </c>
      <c r="AC105" s="264">
        <f>'ENGLAND GE2029'!V106*100</f>
        <v>0</v>
      </c>
      <c r="AD105" s="262">
        <f>'ENGLAND GE2029'!L106</f>
        <v>4.1173810942430861E-2</v>
      </c>
      <c r="AE105" s="264">
        <f t="shared" si="8"/>
        <v>4.1173810942430862</v>
      </c>
      <c r="AF105" s="262">
        <f>'ENGLAND GE2029'!M106</f>
        <v>2.6914216586060051E-3</v>
      </c>
      <c r="AG105" s="264">
        <f t="shared" si="9"/>
        <v>0.26914216586060052</v>
      </c>
      <c r="AH105" s="262">
        <f>'ENGLAND GE2029'!N106</f>
        <v>0</v>
      </c>
      <c r="AI105" s="264">
        <f>'ENGLAND GE2029'!Y106*100</f>
        <v>0</v>
      </c>
      <c r="AJ105" s="261">
        <f t="shared" si="5"/>
        <v>0.38624763176611232</v>
      </c>
      <c r="AK105" s="260">
        <f t="shared" si="6"/>
        <v>-0.22499698236324933</v>
      </c>
    </row>
    <row r="106" spans="1:37" ht="24" customHeight="1" x14ac:dyDescent="0.35">
      <c r="A106" s="106" t="str">
        <f>'ENGLAND GE2029'!A107</f>
        <v>South Suffolk</v>
      </c>
      <c r="B106" s="106" t="str">
        <f>'ENGLAND GE2029'!B107</f>
        <v>SFK</v>
      </c>
      <c r="C106" s="106" t="str">
        <f>'ENGLAND GE2029'!C107</f>
        <v>Eastern</v>
      </c>
      <c r="D106" s="106" t="str">
        <f>'ENGLAND GE2029'!D107</f>
        <v>England</v>
      </c>
      <c r="E106" s="106" t="str">
        <f>'ENGLAND GE2029'!AP107</f>
        <v>Ref</v>
      </c>
      <c r="F106" s="106" t="str">
        <f>'ENGLAND GE2029'!AQ107</f>
        <v>gain from</v>
      </c>
      <c r="G106" s="106" t="str">
        <f>'ENGLAND GE2029'!AR107</f>
        <v>CON</v>
      </c>
      <c r="H106" s="106" t="str">
        <f>IF(E106='ENGLAND GE2029'!AO107,"",E106)</f>
        <v>Ref</v>
      </c>
      <c r="I106" s="262">
        <f>'ENGLAND GE2029'!E107</f>
        <v>0.13306296676245202</v>
      </c>
      <c r="J106" s="263">
        <f>'ENGLAND GE2029'!P107*100</f>
        <v>-13.404221550840308</v>
      </c>
      <c r="K106" s="262">
        <f>'ENGLAND GE2029'!F107</f>
        <v>0.23346719900438054</v>
      </c>
      <c r="L106" s="263">
        <f>'ENGLAND GE2029'!Q107*100</f>
        <v>-9.6075228404893878</v>
      </c>
      <c r="M106" s="262">
        <f>'ENGLAND GE2029'!G107</f>
        <v>0.30080740267308981</v>
      </c>
      <c r="N106" s="263">
        <f>'ENGLAND GE2029'!R107*100</f>
        <v>11.122112370339657</v>
      </c>
      <c r="O106" s="262">
        <f>'ENGLAND GE2029'!H107</f>
        <v>0.116026652358265</v>
      </c>
      <c r="P106" s="263">
        <f>'ENGLAND GE2029'!S107*100</f>
        <v>-1.5609994431759797</v>
      </c>
      <c r="Q106" s="262">
        <f>'ENGLAND GE2029'!I107</f>
        <v>0.18153978933657311</v>
      </c>
      <c r="R106" s="263">
        <f>'ENGLAND GE2029'!T107*100</f>
        <v>9.9410324776420662</v>
      </c>
      <c r="T106" s="264">
        <v>0</v>
      </c>
      <c r="U106" s="262">
        <f>MAX('ENGLAND GE2029'!J107,'ENGLAND GE2029'!K107,'ENGLAND GE2029'!L107,'ENGLAND GE2029'!M107,'ENGLAND GE2029'!N107)</f>
        <v>3.2065923798971788E-2</v>
      </c>
      <c r="V106" s="264">
        <f t="shared" si="7"/>
        <v>3.2065923798971787</v>
      </c>
      <c r="W106" s="264"/>
      <c r="X106" s="264"/>
      <c r="Y106" s="264"/>
      <c r="Z106" s="262">
        <f>'ENGLAND GE2029'!J107</f>
        <v>0</v>
      </c>
      <c r="AA106" s="264">
        <f>'ENGLAND GE2029'!U107*100</f>
        <v>0</v>
      </c>
      <c r="AB106" s="262">
        <f>'ENGLAND GE2029'!K107</f>
        <v>0</v>
      </c>
      <c r="AC106" s="264">
        <f>'ENGLAND GE2029'!V107*100</f>
        <v>0</v>
      </c>
      <c r="AD106" s="262">
        <f>'ENGLAND GE2029'!L107</f>
        <v>3.2065923798971788E-2</v>
      </c>
      <c r="AE106" s="264">
        <f t="shared" si="8"/>
        <v>3.2065923798971787</v>
      </c>
      <c r="AF106" s="262">
        <f>'ENGLAND GE2029'!M107</f>
        <v>3.0300660662675705E-3</v>
      </c>
      <c r="AG106" s="264">
        <f t="shared" si="9"/>
        <v>0.30300660662675705</v>
      </c>
      <c r="AH106" s="262">
        <f>'ENGLAND GE2029'!N107</f>
        <v>0</v>
      </c>
      <c r="AI106" s="264">
        <f>'ENGLAND GE2029'!Y107*100</f>
        <v>0</v>
      </c>
      <c r="AJ106" s="261">
        <f t="shared" si="5"/>
        <v>0.30080740267308981</v>
      </c>
      <c r="AK106" s="260">
        <f t="shared" si="6"/>
        <v>-0.1192676133365167</v>
      </c>
    </row>
    <row r="107" spans="1:37" ht="24" customHeight="1" x14ac:dyDescent="0.35">
      <c r="A107" s="106" t="str">
        <f>'ENGLAND GE2029'!A108</f>
        <v>Suffolk Coastal</v>
      </c>
      <c r="B107" s="106" t="str">
        <f>'ENGLAND GE2029'!B108</f>
        <v>SFK</v>
      </c>
      <c r="C107" s="106" t="str">
        <f>'ENGLAND GE2029'!C108</f>
        <v>Eastern</v>
      </c>
      <c r="D107" s="106" t="str">
        <f>'ENGLAND GE2029'!D108</f>
        <v>England</v>
      </c>
      <c r="E107" s="106" t="str">
        <f>'ENGLAND GE2029'!AP108</f>
        <v>Ref</v>
      </c>
      <c r="F107" s="106" t="str">
        <f>'ENGLAND GE2029'!AQ108</f>
        <v>gain from</v>
      </c>
      <c r="G107" s="106" t="str">
        <f>'ENGLAND GE2029'!AR108</f>
        <v>LAB</v>
      </c>
      <c r="H107" s="106" t="str">
        <f>IF(E107='ENGLAND GE2029'!AO108,"",E107)</f>
        <v>Ref</v>
      </c>
      <c r="I107" s="262">
        <f>'ENGLAND GE2029'!E108</f>
        <v>0.16298592701495779</v>
      </c>
      <c r="J107" s="263">
        <f>'ENGLAND GE2029'!P108*100</f>
        <v>-15.393385216038752</v>
      </c>
      <c r="K107" s="262">
        <f>'ENGLAND GE2029'!F108</f>
        <v>0.21596216696283221</v>
      </c>
      <c r="L107" s="263">
        <f>'ENGLAND GE2029'!Q108*100</f>
        <v>-7.9320031577136625</v>
      </c>
      <c r="M107" s="262">
        <f>'ENGLAND GE2029'!G108</f>
        <v>0.26001719544312674</v>
      </c>
      <c r="N107" s="263">
        <f>'ENGLAND GE2029'!R108*100</f>
        <v>10.127419732377627</v>
      </c>
      <c r="O107" s="262">
        <f>'ENGLAND GE2029'!H108</f>
        <v>0.12782889827768612</v>
      </c>
      <c r="P107" s="263">
        <f>'ENGLAND GE2029'!S108*100</f>
        <v>-1.2653599548444805</v>
      </c>
      <c r="Q107" s="262">
        <f>'ENGLAND GE2029'!I108</f>
        <v>0.20211462587356255</v>
      </c>
      <c r="R107" s="263">
        <f>'ENGLAND GE2029'!T108*100</f>
        <v>11.354209953435808</v>
      </c>
      <c r="T107" s="264">
        <v>0</v>
      </c>
      <c r="U107" s="262">
        <f>MAX('ENGLAND GE2029'!J108,'ENGLAND GE2029'!K108,'ENGLAND GE2029'!L108,'ENGLAND GE2029'!M108,'ENGLAND GE2029'!N108)</f>
        <v>2.7717707414810052E-2</v>
      </c>
      <c r="V107" s="264">
        <f t="shared" si="7"/>
        <v>2.7717707414810051</v>
      </c>
      <c r="W107" s="264"/>
      <c r="X107" s="264"/>
      <c r="Y107" s="264"/>
      <c r="Z107" s="262">
        <f>'ENGLAND GE2029'!J108</f>
        <v>0</v>
      </c>
      <c r="AA107" s="264">
        <f>'ENGLAND GE2029'!U108*100</f>
        <v>0</v>
      </c>
      <c r="AB107" s="262">
        <f>'ENGLAND GE2029'!K108</f>
        <v>0</v>
      </c>
      <c r="AC107" s="264">
        <f>'ENGLAND GE2029'!V108*100</f>
        <v>0</v>
      </c>
      <c r="AD107" s="262">
        <f>'ENGLAND GE2029'!L108</f>
        <v>2.7717707414810052E-2</v>
      </c>
      <c r="AE107" s="264">
        <f t="shared" si="8"/>
        <v>2.7717707414810051</v>
      </c>
      <c r="AF107" s="262">
        <f>'ENGLAND GE2029'!M108</f>
        <v>3.3734790130246608E-3</v>
      </c>
      <c r="AG107" s="264">
        <f t="shared" si="9"/>
        <v>0.33734790130246606</v>
      </c>
      <c r="AH107" s="262">
        <f>'ENGLAND GE2029'!N108</f>
        <v>0</v>
      </c>
      <c r="AI107" s="264">
        <f>'ENGLAND GE2029'!Y108*100</f>
        <v>0</v>
      </c>
      <c r="AJ107" s="261">
        <f t="shared" si="5"/>
        <v>0.26001719544312674</v>
      </c>
      <c r="AK107" s="260">
        <f t="shared" si="6"/>
        <v>-5.7902569569564188E-2</v>
      </c>
    </row>
    <row r="108" spans="1:37" ht="24" customHeight="1" x14ac:dyDescent="0.35">
      <c r="A108" s="106" t="str">
        <f>'ENGLAND GE2029'!A109</f>
        <v>Waveney Valley</v>
      </c>
      <c r="B108" s="106" t="str">
        <f>'ENGLAND GE2029'!B109</f>
        <v>SFK</v>
      </c>
      <c r="C108" s="106" t="str">
        <f>'ENGLAND GE2029'!C109</f>
        <v>Eastern</v>
      </c>
      <c r="D108" s="106" t="str">
        <f>'ENGLAND GE2029'!D109</f>
        <v>England</v>
      </c>
      <c r="E108" s="106" t="str">
        <f>'ENGLAND GE2029'!AP109</f>
        <v>Grn</v>
      </c>
      <c r="F108" s="106" t="str">
        <f>'ENGLAND GE2029'!AQ109</f>
        <v>HOLD</v>
      </c>
      <c r="G108" s="106" t="str">
        <f>'ENGLAND GE2029'!AR109</f>
        <v/>
      </c>
      <c r="H108" s="106" t="str">
        <f>IF(E108='ENGLAND GE2029'!AO109,"",E108)</f>
        <v/>
      </c>
      <c r="I108" s="262">
        <f>'ENGLAND GE2029'!E109</f>
        <v>3.1252697686506445E-2</v>
      </c>
      <c r="J108" s="263">
        <f>'ENGLAND GE2029'!P109*100</f>
        <v>-6.291505581854735</v>
      </c>
      <c r="K108" s="262">
        <f>'ENGLAND GE2029'!F109</f>
        <v>0.14305062803445373</v>
      </c>
      <c r="L108" s="263">
        <f>'ENGLAND GE2029'!Q109*100</f>
        <v>-16.003463443701676</v>
      </c>
      <c r="M108" s="262">
        <f>'ENGLAND GE2029'!G109</f>
        <v>0.16756451076430987</v>
      </c>
      <c r="N108" s="263">
        <f>'ENGLAND GE2029'!R109*100</f>
        <v>0.90423392612123676</v>
      </c>
      <c r="O108" s="262">
        <f>'ENGLAND GE2029'!H109</f>
        <v>1.4527011896997613E-2</v>
      </c>
      <c r="P108" s="263">
        <f>'ENGLAND GE2029'!S109*100</f>
        <v>-1.0212146890090747</v>
      </c>
      <c r="Q108" s="262">
        <f>'ENGLAND GE2029'!I109</f>
        <v>0.61419132713489388</v>
      </c>
      <c r="R108" s="263">
        <f>'ENGLAND GE2029'!T109*100</f>
        <v>19.711030333313325</v>
      </c>
      <c r="T108" s="264">
        <v>0</v>
      </c>
      <c r="U108" s="262">
        <f>MAX('ENGLAND GE2029'!J109,'ENGLAND GE2029'!K109,'ENGLAND GE2029'!L109,'ENGLAND GE2029'!M109,'ENGLAND GE2029'!N109)</f>
        <v>1.786229589376068E-2</v>
      </c>
      <c r="V108" s="264">
        <f t="shared" si="7"/>
        <v>1.786229589376068</v>
      </c>
      <c r="W108" s="264"/>
      <c r="X108" s="264"/>
      <c r="Y108" s="264"/>
      <c r="Z108" s="262">
        <f>'ENGLAND GE2029'!J109</f>
        <v>0</v>
      </c>
      <c r="AA108" s="264">
        <f>'ENGLAND GE2029'!U109*100</f>
        <v>0</v>
      </c>
      <c r="AB108" s="262">
        <f>'ENGLAND GE2029'!K109</f>
        <v>0</v>
      </c>
      <c r="AC108" s="264">
        <f>'ENGLAND GE2029'!V109*100</f>
        <v>0</v>
      </c>
      <c r="AD108" s="262">
        <f>'ENGLAND GE2029'!L109</f>
        <v>1.786229589376068E-2</v>
      </c>
      <c r="AE108" s="264">
        <f t="shared" si="8"/>
        <v>1.786229589376068</v>
      </c>
      <c r="AF108" s="262">
        <f>'ENGLAND GE2029'!M109</f>
        <v>1.0251418189634093E-2</v>
      </c>
      <c r="AG108" s="264">
        <f t="shared" si="9"/>
        <v>1.0251418189634094</v>
      </c>
      <c r="AH108" s="262">
        <f>'ENGLAND GE2029'!N109</f>
        <v>1.3001103994439286E-3</v>
      </c>
      <c r="AI108" s="264">
        <f>'ENGLAND GE2029'!Y109*100</f>
        <v>-0.1104519532085253</v>
      </c>
      <c r="AJ108" s="261">
        <f t="shared" si="5"/>
        <v>0.61419132713489388</v>
      </c>
      <c r="AK108" s="260">
        <f t="shared" si="6"/>
        <v>0</v>
      </c>
    </row>
    <row r="109" spans="1:37" ht="24" customHeight="1" x14ac:dyDescent="0.35">
      <c r="A109" s="106" t="str">
        <f>'ENGLAND GE2029'!A110</f>
        <v>West Suffolk</v>
      </c>
      <c r="B109" s="106" t="str">
        <f>'ENGLAND GE2029'!B110</f>
        <v>SFK</v>
      </c>
      <c r="C109" s="106" t="str">
        <f>'ENGLAND GE2029'!C110</f>
        <v>Eastern</v>
      </c>
      <c r="D109" s="106" t="str">
        <f>'ENGLAND GE2029'!D110</f>
        <v>England</v>
      </c>
      <c r="E109" s="106" t="str">
        <f>'ENGLAND GE2029'!AP110</f>
        <v>Ref</v>
      </c>
      <c r="F109" s="106" t="str">
        <f>'ENGLAND GE2029'!AQ110</f>
        <v>gain from</v>
      </c>
      <c r="G109" s="106" t="str">
        <f>'ENGLAND GE2029'!AR110</f>
        <v>CON</v>
      </c>
      <c r="H109" s="106" t="str">
        <f>IF(E109='ENGLAND GE2029'!AO110,"",E109)</f>
        <v>Ref</v>
      </c>
      <c r="I109" s="262">
        <f>'ENGLAND GE2029'!E110</f>
        <v>0.13845394211921294</v>
      </c>
      <c r="J109" s="263">
        <f>'ENGLAND GE2029'!P110*100</f>
        <v>-13.378886024642037</v>
      </c>
      <c r="K109" s="262">
        <f>'ENGLAND GE2029'!F110</f>
        <v>0.24777363571049732</v>
      </c>
      <c r="L109" s="263">
        <f>'ENGLAND GE2029'!Q110*100</f>
        <v>-9.4809930503406186</v>
      </c>
      <c r="M109" s="262">
        <f>'ENGLAND GE2029'!G110</f>
        <v>0.33766879291118845</v>
      </c>
      <c r="N109" s="263">
        <f>'ENGLAND GE2029'!R110*100</f>
        <v>12.920277181112564</v>
      </c>
      <c r="O109" s="262">
        <f>'ENGLAND GE2029'!H110</f>
        <v>8.3508221749214406E-2</v>
      </c>
      <c r="P109" s="263">
        <f>'ENGLAND GE2029'!S110*100</f>
        <v>-0.92973933804404996</v>
      </c>
      <c r="Q109" s="262">
        <f>'ENGLAND GE2029'!I110</f>
        <v>0.14225405244364345</v>
      </c>
      <c r="R109" s="263">
        <f>'ENGLAND GE2029'!T110*100</f>
        <v>7.921382367910196</v>
      </c>
      <c r="T109" s="264">
        <v>0</v>
      </c>
      <c r="U109" s="262">
        <f>MAX('ENGLAND GE2029'!J110,'ENGLAND GE2029'!K110,'ENGLAND GE2029'!L110,'ENGLAND GE2029'!M110,'ENGLAND GE2029'!N110)</f>
        <v>3.5995330189889624E-2</v>
      </c>
      <c r="V109" s="264">
        <f t="shared" si="7"/>
        <v>3.5995330189889625</v>
      </c>
      <c r="W109" s="264"/>
      <c r="X109" s="264"/>
      <c r="Y109" s="264"/>
      <c r="Z109" s="262">
        <f>'ENGLAND GE2029'!J110</f>
        <v>4.4794910543546418E-3</v>
      </c>
      <c r="AA109" s="264">
        <f>'ENGLAND GE2029'!U110*100</f>
        <v>-0.60272137397356074</v>
      </c>
      <c r="AB109" s="262">
        <f>'ENGLAND GE2029'!K110</f>
        <v>0</v>
      </c>
      <c r="AC109" s="264">
        <f>'ENGLAND GE2029'!V110*100</f>
        <v>0</v>
      </c>
      <c r="AD109" s="262">
        <f>'ENGLAND GE2029'!L110</f>
        <v>3.5995330189889624E-2</v>
      </c>
      <c r="AE109" s="264">
        <f t="shared" si="8"/>
        <v>3.5995330189889625</v>
      </c>
      <c r="AF109" s="262">
        <f>'ENGLAND GE2029'!M110</f>
        <v>2.7700761457641315E-3</v>
      </c>
      <c r="AG109" s="264">
        <f t="shared" si="9"/>
        <v>0.27700761457641315</v>
      </c>
      <c r="AH109" s="262">
        <f>'ENGLAND GE2029'!N110</f>
        <v>7.0964576762349747E-3</v>
      </c>
      <c r="AI109" s="264">
        <f>'ENGLAND GE2029'!Y110*100</f>
        <v>-0.32586039558787133</v>
      </c>
      <c r="AJ109" s="261">
        <f t="shared" si="5"/>
        <v>0.33766879291118845</v>
      </c>
      <c r="AK109" s="260">
        <f t="shared" si="6"/>
        <v>-0.19541474046754501</v>
      </c>
    </row>
    <row r="110" spans="1:37" ht="24" customHeight="1" x14ac:dyDescent="0.35">
      <c r="A110" s="106" t="str">
        <f>'ENGLAND GE2029'!A111</f>
        <v>Barking</v>
      </c>
      <c r="B110" s="106" t="str">
        <f>'ENGLAND GE2029'!B111</f>
        <v>LND</v>
      </c>
      <c r="C110" s="106" t="str">
        <f>'ENGLAND GE2029'!C111</f>
        <v>London</v>
      </c>
      <c r="D110" s="106" t="str">
        <f>'ENGLAND GE2029'!D111</f>
        <v>England</v>
      </c>
      <c r="E110" s="106" t="str">
        <f>'ENGLAND GE2029'!AP111</f>
        <v>Ref</v>
      </c>
      <c r="F110" s="106" t="str">
        <f>'ENGLAND GE2029'!AQ111</f>
        <v>gain from</v>
      </c>
      <c r="G110" s="106" t="str">
        <f>'ENGLAND GE2029'!AR111</f>
        <v>LAB</v>
      </c>
      <c r="H110" s="106" t="str">
        <f>IF(E110='ENGLAND GE2029'!AO111,"",E110)</f>
        <v>Ref</v>
      </c>
      <c r="I110" s="262">
        <f>'ENGLAND GE2029'!E111</f>
        <v>0.19995193954913271</v>
      </c>
      <c r="J110" s="263">
        <f>'ENGLAND GE2029'!P111*100</f>
        <v>-24.490372292311008</v>
      </c>
      <c r="K110" s="262">
        <f>'ENGLAND GE2029'!F111</f>
        <v>7.5246979852219481E-2</v>
      </c>
      <c r="L110" s="263">
        <f>'ENGLAND GE2029'!Q111*100</f>
        <v>-4.2471034238851608</v>
      </c>
      <c r="M110" s="262">
        <f>'ENGLAND GE2029'!G111</f>
        <v>0.32831079260368468</v>
      </c>
      <c r="N110" s="263">
        <f>'ENGLAND GE2029'!R111*100</f>
        <v>18.649540208363096</v>
      </c>
      <c r="O110" s="262">
        <f>'ENGLAND GE2029'!H111</f>
        <v>2.2128882882870331E-2</v>
      </c>
      <c r="P110" s="263">
        <f>'ENGLAND GE2029'!S111*100</f>
        <v>-0.56968703314839197</v>
      </c>
      <c r="Q110" s="262">
        <f>'ENGLAND GE2029'!I111</f>
        <v>0.25172662541834645</v>
      </c>
      <c r="R110" s="263">
        <f>'ENGLAND GE2029'!T111*100</f>
        <v>11.498292390780557</v>
      </c>
      <c r="T110" s="264">
        <v>0</v>
      </c>
      <c r="U110" s="262">
        <f>MAX('ENGLAND GE2029'!J111,'ENGLAND GE2029'!K111,'ENGLAND GE2029'!L111,'ENGLAND GE2029'!M111,'ENGLAND GE2029'!N111)</f>
        <v>6.1003367955571736E-2</v>
      </c>
      <c r="V110" s="264">
        <f t="shared" si="7"/>
        <v>-3.7085838941925311</v>
      </c>
      <c r="W110" s="264"/>
      <c r="X110" s="264"/>
      <c r="Y110" s="264"/>
      <c r="Z110" s="262">
        <f>'ENGLAND GE2029'!J111</f>
        <v>0</v>
      </c>
      <c r="AA110" s="264">
        <f>'ENGLAND GE2029'!U111*100</f>
        <v>-2.0643144995476601</v>
      </c>
      <c r="AB110" s="262">
        <f>'ENGLAND GE2029'!K111</f>
        <v>6.1003367955571736E-2</v>
      </c>
      <c r="AC110" s="264">
        <f>'ENGLAND GE2029'!V111*100</f>
        <v>-3.7085838941925311</v>
      </c>
      <c r="AD110" s="262">
        <f>'ENGLAND GE2029'!L111</f>
        <v>5.4917061179958163E-2</v>
      </c>
      <c r="AE110" s="264">
        <f t="shared" si="8"/>
        <v>5.4917061179958164</v>
      </c>
      <c r="AF110" s="262">
        <f>'ENGLAND GE2029'!M111</f>
        <v>6.7143505582167107E-3</v>
      </c>
      <c r="AG110" s="264">
        <f t="shared" si="9"/>
        <v>0.67143505582167107</v>
      </c>
      <c r="AH110" s="262">
        <f>'ENGLAND GE2029'!N111</f>
        <v>0</v>
      </c>
      <c r="AI110" s="264">
        <f>'ENGLAND GE2029'!Y111*100</f>
        <v>-1.2309126298763604</v>
      </c>
      <c r="AJ110" s="261">
        <f t="shared" si="5"/>
        <v>0.32831079260368468</v>
      </c>
      <c r="AK110" s="260">
        <f t="shared" si="6"/>
        <v>-7.6584167185338226E-2</v>
      </c>
    </row>
    <row r="111" spans="1:37" ht="24" customHeight="1" x14ac:dyDescent="0.35">
      <c r="A111" s="106" t="str">
        <f>'ENGLAND GE2029'!A112</f>
        <v>Battersea</v>
      </c>
      <c r="B111" s="106" t="str">
        <f>'ENGLAND GE2029'!B112</f>
        <v>LND</v>
      </c>
      <c r="C111" s="106" t="str">
        <f>'ENGLAND GE2029'!C112</f>
        <v>London</v>
      </c>
      <c r="D111" s="106" t="str">
        <f>'ENGLAND GE2029'!D112</f>
        <v>England</v>
      </c>
      <c r="E111" s="106" t="str">
        <f>'ENGLAND GE2029'!AP112</f>
        <v>Lab</v>
      </c>
      <c r="F111" s="106" t="str">
        <f>'ENGLAND GE2029'!AQ112</f>
        <v>HOLD</v>
      </c>
      <c r="G111" s="106" t="str">
        <f>'ENGLAND GE2029'!AR112</f>
        <v/>
      </c>
      <c r="H111" s="106" t="str">
        <f>IF(E111='ENGLAND GE2029'!AO112,"",E111)</f>
        <v/>
      </c>
      <c r="I111" s="262">
        <f>'ENGLAND GE2029'!E112</f>
        <v>0.27716969304051114</v>
      </c>
      <c r="J111" s="263">
        <f>'ENGLAND GE2029'!P112*100</f>
        <v>-21.097864390354392</v>
      </c>
      <c r="K111" s="262">
        <f>'ENGLAND GE2029'!F112</f>
        <v>0.1876958872774224</v>
      </c>
      <c r="L111" s="263">
        <f>'ENGLAND GE2029'!Q112*100</f>
        <v>-4.4749633303691416</v>
      </c>
      <c r="M111" s="262">
        <f>'ENGLAND GE2029'!G112</f>
        <v>0.17547399838284486</v>
      </c>
      <c r="N111" s="263">
        <f>'ENGLAND GE2029'!R112*100</f>
        <v>11.547229921968272</v>
      </c>
      <c r="O111" s="262">
        <f>'ENGLAND GE2029'!H112</f>
        <v>0.1029751431585044</v>
      </c>
      <c r="P111" s="263">
        <f>'ENGLAND GE2029'!S112*100</f>
        <v>4.7312540224934974E-2</v>
      </c>
      <c r="Q111" s="262">
        <f>'ENGLAND GE2029'!I112</f>
        <v>0.20937159636159131</v>
      </c>
      <c r="R111" s="263">
        <f>'ENGLAND GE2029'!T112*100</f>
        <v>11.933718830755792</v>
      </c>
      <c r="T111" s="264">
        <v>0</v>
      </c>
      <c r="U111" s="262">
        <f>MAX('ENGLAND GE2029'!J112,'ENGLAND GE2029'!K112,'ENGLAND GE2029'!L112,'ENGLAND GE2029'!M112,'ENGLAND GE2029'!N112)</f>
        <v>2.9351810911422409E-2</v>
      </c>
      <c r="V111" s="264">
        <f t="shared" si="7"/>
        <v>2.9351810911422409</v>
      </c>
      <c r="W111" s="264"/>
      <c r="X111" s="264"/>
      <c r="Y111" s="264"/>
      <c r="Z111" s="262">
        <f>'ENGLAND GE2029'!J112</f>
        <v>0</v>
      </c>
      <c r="AA111" s="264">
        <f>'ENGLAND GE2029'!U112*100</f>
        <v>-0.4587740537785141</v>
      </c>
      <c r="AB111" s="262">
        <f>'ENGLAND GE2029'!K112</f>
        <v>5.5018580922809399E-3</v>
      </c>
      <c r="AC111" s="264">
        <f>'ENGLAND GE2029'!V112*100</f>
        <v>-0.50966721315838059</v>
      </c>
      <c r="AD111" s="262">
        <f>'ENGLAND GE2029'!L112</f>
        <v>2.9351810911422409E-2</v>
      </c>
      <c r="AE111" s="264">
        <f t="shared" si="8"/>
        <v>2.9351810911422409</v>
      </c>
      <c r="AF111" s="262">
        <f>'ENGLAND GE2029'!M112</f>
        <v>3.4933519425954696E-3</v>
      </c>
      <c r="AG111" s="264">
        <f t="shared" si="9"/>
        <v>0.34933519425954696</v>
      </c>
      <c r="AH111" s="262">
        <f>'ENGLAND GE2029'!N112</f>
        <v>8.9666608328269788E-3</v>
      </c>
      <c r="AI111" s="264">
        <f>'ENGLAND GE2029'!Y112*100</f>
        <v>-0.27150859069037037</v>
      </c>
      <c r="AJ111" s="261">
        <f t="shared" si="5"/>
        <v>0.27716969304051114</v>
      </c>
      <c r="AK111" s="260">
        <f t="shared" si="6"/>
        <v>-6.7798096678919839E-2</v>
      </c>
    </row>
    <row r="112" spans="1:37" ht="24" customHeight="1" x14ac:dyDescent="0.35">
      <c r="A112" s="106" t="str">
        <f>'ENGLAND GE2029'!A113</f>
        <v>Beckenham and Penge</v>
      </c>
      <c r="B112" s="106" t="str">
        <f>'ENGLAND GE2029'!B113</f>
        <v>LND</v>
      </c>
      <c r="C112" s="106" t="str">
        <f>'ENGLAND GE2029'!C113</f>
        <v>London</v>
      </c>
      <c r="D112" s="106" t="str">
        <f>'ENGLAND GE2029'!D113</f>
        <v>England</v>
      </c>
      <c r="E112" s="106" t="str">
        <f>'ENGLAND GE2029'!AP113</f>
        <v>Ref</v>
      </c>
      <c r="F112" s="106" t="str">
        <f>'ENGLAND GE2029'!AQ113</f>
        <v>gain from</v>
      </c>
      <c r="G112" s="106" t="str">
        <f>'ENGLAND GE2029'!AR113</f>
        <v>LAB</v>
      </c>
      <c r="H112" s="106" t="str">
        <f>IF(E112='ENGLAND GE2029'!AO113,"",E112)</f>
        <v>Ref</v>
      </c>
      <c r="I112" s="262">
        <f>'ENGLAND GE2029'!E113</f>
        <v>0.25758634838139888</v>
      </c>
      <c r="J112" s="263">
        <f>'ENGLAND GE2029'!P113*100</f>
        <v>-23.555830329796994</v>
      </c>
      <c r="K112" s="262">
        <f>'ENGLAND GE2029'!F113</f>
        <v>0.18275538854767545</v>
      </c>
      <c r="L112" s="263">
        <f>'ENGLAND GE2029'!Q113*100</f>
        <v>-6.3271190288830246</v>
      </c>
      <c r="M112" s="262">
        <f>'ENGLAND GE2029'!G113</f>
        <v>0.27587337368175369</v>
      </c>
      <c r="N112" s="263">
        <f>'ENGLAND GE2029'!R113*100</f>
        <v>17.333038413711733</v>
      </c>
      <c r="O112" s="262">
        <f>'ENGLAND GE2029'!H113</f>
        <v>7.850414990291664E-2</v>
      </c>
      <c r="P112" s="263">
        <f>'ENGLAND GE2029'!S113*100</f>
        <v>-0.64408924164123804</v>
      </c>
      <c r="Q112" s="262">
        <f>'ENGLAND GE2029'!I113</f>
        <v>0.1568950032712865</v>
      </c>
      <c r="R112" s="263">
        <f>'ENGLAND GE2029'!T113*100</f>
        <v>8.3554265651126425</v>
      </c>
      <c r="T112" s="264">
        <v>0</v>
      </c>
      <c r="U112" s="262">
        <f>MAX('ENGLAND GE2029'!J113,'ENGLAND GE2029'!K113,'ENGLAND GE2029'!L113,'ENGLAND GE2029'!M113,'ENGLAND GE2029'!N113)</f>
        <v>4.6145771877474061E-2</v>
      </c>
      <c r="V112" s="264">
        <f t="shared" si="7"/>
        <v>4.6145771877474058</v>
      </c>
      <c r="W112" s="264"/>
      <c r="X112" s="264"/>
      <c r="Y112" s="264"/>
      <c r="Z112" s="262">
        <f>'ENGLAND GE2029'!J113</f>
        <v>0</v>
      </c>
      <c r="AA112" s="264">
        <f>'ENGLAND GE2029'!U113*100</f>
        <v>0</v>
      </c>
      <c r="AB112" s="262">
        <f>'ENGLAND GE2029'!K113</f>
        <v>0</v>
      </c>
      <c r="AC112" s="264">
        <f>'ENGLAND GE2029'!V113*100</f>
        <v>0</v>
      </c>
      <c r="AD112" s="262">
        <f>'ENGLAND GE2029'!L113</f>
        <v>4.6145771877474061E-2</v>
      </c>
      <c r="AE112" s="264">
        <f t="shared" si="8"/>
        <v>4.6145771877474058</v>
      </c>
      <c r="AF112" s="262">
        <f>'ENGLAND GE2029'!M113</f>
        <v>2.2399643374947081E-3</v>
      </c>
      <c r="AG112" s="264">
        <f t="shared" si="9"/>
        <v>0.22399643374947081</v>
      </c>
      <c r="AH112" s="262">
        <f>'ENGLAND GE2029'!N113</f>
        <v>0</v>
      </c>
      <c r="AI112" s="264">
        <f>'ENGLAND GE2029'!Y113*100</f>
        <v>0</v>
      </c>
      <c r="AJ112" s="261">
        <f t="shared" si="5"/>
        <v>0.27587337368175369</v>
      </c>
      <c r="AK112" s="260">
        <f t="shared" si="6"/>
        <v>-0.11897837041046719</v>
      </c>
    </row>
    <row r="113" spans="1:37" ht="24" customHeight="1" x14ac:dyDescent="0.35">
      <c r="A113" s="106" t="str">
        <f>'ENGLAND GE2029'!A114</f>
        <v>Bermondsey and Old Southwark</v>
      </c>
      <c r="B113" s="106" t="str">
        <f>'ENGLAND GE2029'!B114</f>
        <v>LND</v>
      </c>
      <c r="C113" s="106" t="str">
        <f>'ENGLAND GE2029'!C114</f>
        <v>London</v>
      </c>
      <c r="D113" s="106" t="str">
        <f>'ENGLAND GE2029'!D114</f>
        <v>England</v>
      </c>
      <c r="E113" s="106" t="str">
        <f>'ENGLAND GE2029'!AP114</f>
        <v>Grn</v>
      </c>
      <c r="F113" s="106" t="str">
        <f>'ENGLAND GE2029'!AQ114</f>
        <v>gain from</v>
      </c>
      <c r="G113" s="106" t="str">
        <f>'ENGLAND GE2029'!AR114</f>
        <v>LAB</v>
      </c>
      <c r="H113" s="106" t="str">
        <f>IF(E113='ENGLAND GE2029'!AO114,"",E113)</f>
        <v>Grn</v>
      </c>
      <c r="I113" s="262">
        <f>'ENGLAND GE2029'!E114</f>
        <v>0.21881768298580817</v>
      </c>
      <c r="J113" s="263">
        <f>'ENGLAND GE2029'!P114*100</f>
        <v>-22.947101738384319</v>
      </c>
      <c r="K113" s="262">
        <f>'ENGLAND GE2029'!F114</f>
        <v>5.3147573546014633E-2</v>
      </c>
      <c r="L113" s="263">
        <f>'ENGLAND GE2029'!Q114*100</f>
        <v>-2.3415466636949498</v>
      </c>
      <c r="M113" s="262">
        <f>'ENGLAND GE2029'!G114</f>
        <v>0.22711874058448814</v>
      </c>
      <c r="N113" s="263">
        <f>'ENGLAND GE2029'!R114*100</f>
        <v>13.678020376561731</v>
      </c>
      <c r="O113" s="262">
        <f>'ENGLAND GE2029'!H114</f>
        <v>0.20831257067026224</v>
      </c>
      <c r="P113" s="263">
        <f>'ENGLAND GE2029'!S114*100</f>
        <v>-3.2891588572351389</v>
      </c>
      <c r="Q113" s="262">
        <f>'ENGLAND GE2029'!I114</f>
        <v>0.23801511998443989</v>
      </c>
      <c r="R113" s="263">
        <f>'ENGLAND GE2029'!T114*100</f>
        <v>11.895547048838905</v>
      </c>
      <c r="T113" s="264">
        <v>0</v>
      </c>
      <c r="U113" s="262">
        <f>MAX('ENGLAND GE2029'!J114,'ENGLAND GE2029'!K114,'ENGLAND GE2029'!L114,'ENGLAND GE2029'!M114,'ENGLAND GE2029'!N114)</f>
        <v>3.7990507935721757E-2</v>
      </c>
      <c r="V113" s="264">
        <f t="shared" si="7"/>
        <v>3.7990507935721758</v>
      </c>
      <c r="W113" s="264"/>
      <c r="X113" s="264"/>
      <c r="Y113" s="264"/>
      <c r="Z113" s="262">
        <f>'ENGLAND GE2029'!J114</f>
        <v>2.914056923349406E-3</v>
      </c>
      <c r="AA113" s="264">
        <f>'ENGLAND GE2029'!U114*100</f>
        <v>-0.78031730848946179</v>
      </c>
      <c r="AB113" s="262">
        <f>'ENGLAND GE2029'!K114</f>
        <v>0</v>
      </c>
      <c r="AC113" s="264">
        <f>'ENGLAND GE2029'!V114*100</f>
        <v>0</v>
      </c>
      <c r="AD113" s="262">
        <f>'ENGLAND GE2029'!L114</f>
        <v>3.7990507935721757E-2</v>
      </c>
      <c r="AE113" s="264">
        <f t="shared" si="8"/>
        <v>3.7990507935721758</v>
      </c>
      <c r="AF113" s="262">
        <f>'ENGLAND GE2029'!M114</f>
        <v>3.7039853957171473E-3</v>
      </c>
      <c r="AG113" s="264">
        <f t="shared" si="9"/>
        <v>0.37039853957171476</v>
      </c>
      <c r="AH113" s="262">
        <f>'ENGLAND GE2029'!N114</f>
        <v>9.9797619741987809E-3</v>
      </c>
      <c r="AI113" s="264">
        <f>'ENGLAND GE2029'!Y114*100</f>
        <v>-0.38489219074064102</v>
      </c>
      <c r="AJ113" s="261">
        <f t="shared" si="5"/>
        <v>0.23801511998443989</v>
      </c>
      <c r="AK113" s="260">
        <f t="shared" si="6"/>
        <v>0</v>
      </c>
    </row>
    <row r="114" spans="1:37" ht="24" customHeight="1" x14ac:dyDescent="0.35">
      <c r="A114" s="106" t="str">
        <f>'ENGLAND GE2029'!A115</f>
        <v>Bethnal Green and Stepney</v>
      </c>
      <c r="B114" s="106" t="str">
        <f>'ENGLAND GE2029'!B115</f>
        <v>LND</v>
      </c>
      <c r="C114" s="106" t="str">
        <f>'ENGLAND GE2029'!C115</f>
        <v>London</v>
      </c>
      <c r="D114" s="106" t="str">
        <f>'ENGLAND GE2029'!D115</f>
        <v>England</v>
      </c>
      <c r="E114" s="106" t="str">
        <f>'ENGLAND GE2029'!AP115</f>
        <v>Grn</v>
      </c>
      <c r="F114" s="106" t="str">
        <f>'ENGLAND GE2029'!AQ115</f>
        <v>gain from</v>
      </c>
      <c r="G114" s="106" t="str">
        <f>'ENGLAND GE2029'!AR115</f>
        <v>LAB</v>
      </c>
      <c r="H114" s="106" t="str">
        <f>IF(E114='ENGLAND GE2029'!AO115,"",E114)</f>
        <v>Grn</v>
      </c>
      <c r="I114" s="262">
        <f>'ENGLAND GE2029'!E115</f>
        <v>0.18900841092611548</v>
      </c>
      <c r="J114" s="263">
        <f>'ENGLAND GE2029'!P115*100</f>
        <v>-15.176377163653592</v>
      </c>
      <c r="K114" s="262">
        <f>'ENGLAND GE2029'!F115</f>
        <v>3.2466401408183715E-2</v>
      </c>
      <c r="L114" s="263">
        <f>'ENGLAND GE2029'!Q115*100</f>
        <v>-0.86938018203197232</v>
      </c>
      <c r="M114" s="262">
        <f>'ENGLAND GE2029'!G115</f>
        <v>0.12027906857751915</v>
      </c>
      <c r="N114" s="263">
        <f>'ENGLAND GE2029'!R115*100</f>
        <v>7.8175610691695834</v>
      </c>
      <c r="O114" s="262">
        <f>'ENGLAND GE2029'!H115</f>
        <v>0.10049734328317758</v>
      </c>
      <c r="P114" s="263">
        <f>'ENGLAND GE2029'!S115*100</f>
        <v>-0.19100998535729052</v>
      </c>
      <c r="Q114" s="262">
        <f>'ENGLAND GE2029'!I115</f>
        <v>0.31122710877376097</v>
      </c>
      <c r="R114" s="263">
        <f>'ENGLAND GE2029'!T115*100</f>
        <v>17.421936979804979</v>
      </c>
      <c r="T114" s="264">
        <v>0</v>
      </c>
      <c r="U114" s="262">
        <f>MAX('ENGLAND GE2029'!J115,'ENGLAND GE2029'!K115,'ENGLAND GE2029'!L115,'ENGLAND GE2029'!M115,'ENGLAND GE2029'!N115)</f>
        <v>0.21208165246096672</v>
      </c>
      <c r="V114" s="264">
        <f t="shared" si="7"/>
        <v>-9.2482413824110541</v>
      </c>
      <c r="W114" s="264"/>
      <c r="X114" s="264"/>
      <c r="Y114" s="264"/>
      <c r="Z114" s="262">
        <f>'ENGLAND GE2029'!J115</f>
        <v>0.21208165246096672</v>
      </c>
      <c r="AA114" s="264">
        <f>'ENGLAND GE2029'!U115*100</f>
        <v>-9.2482413824110541</v>
      </c>
      <c r="AB114" s="262">
        <f>'ENGLAND GE2029'!K115</f>
        <v>0</v>
      </c>
      <c r="AC114" s="264">
        <f>'ENGLAND GE2029'!V115*100</f>
        <v>0</v>
      </c>
      <c r="AD114" s="262">
        <f>'ENGLAND GE2029'!L115</f>
        <v>2.0119268438773433E-2</v>
      </c>
      <c r="AE114" s="264">
        <f t="shared" si="8"/>
        <v>2.0119268438773434</v>
      </c>
      <c r="AF114" s="262">
        <f>'ENGLAND GE2029'!M115</f>
        <v>1.4320746131503085E-2</v>
      </c>
      <c r="AG114" s="264">
        <f t="shared" si="9"/>
        <v>1.4320746131503086</v>
      </c>
      <c r="AH114" s="262">
        <f>'ENGLAND GE2029'!N115</f>
        <v>0</v>
      </c>
      <c r="AI114" s="264">
        <f>'ENGLAND GE2029'!Y115*100</f>
        <v>-3.1984907925482884</v>
      </c>
      <c r="AJ114" s="261">
        <f t="shared" si="5"/>
        <v>0.31122710877376097</v>
      </c>
      <c r="AK114" s="260">
        <f t="shared" si="6"/>
        <v>0</v>
      </c>
    </row>
    <row r="115" spans="1:37" ht="24" customHeight="1" x14ac:dyDescent="0.35">
      <c r="A115" s="106" t="str">
        <f>'ENGLAND GE2029'!A116</f>
        <v>Bexleyheath and Crayford</v>
      </c>
      <c r="B115" s="106" t="str">
        <f>'ENGLAND GE2029'!B116</f>
        <v>LND</v>
      </c>
      <c r="C115" s="106" t="str">
        <f>'ENGLAND GE2029'!C116</f>
        <v>London</v>
      </c>
      <c r="D115" s="106" t="str">
        <f>'ENGLAND GE2029'!D116</f>
        <v>England</v>
      </c>
      <c r="E115" s="106" t="str">
        <f>'ENGLAND GE2029'!AP116</f>
        <v>Ref</v>
      </c>
      <c r="F115" s="106" t="str">
        <f>'ENGLAND GE2029'!AQ116</f>
        <v>gain from</v>
      </c>
      <c r="G115" s="106" t="str">
        <f>'ENGLAND GE2029'!AR116</f>
        <v>LAB</v>
      </c>
      <c r="H115" s="106" t="str">
        <f>IF(E115='ENGLAND GE2029'!AO116,"",E115)</f>
        <v>Ref</v>
      </c>
      <c r="I115" s="262">
        <f>'ENGLAND GE2029'!E116</f>
        <v>0.14706502384967407</v>
      </c>
      <c r="J115" s="263">
        <f>'ENGLAND GE2029'!P116*100</f>
        <v>-21.456954507418867</v>
      </c>
      <c r="K115" s="262">
        <f>'ENGLAND GE2029'!F116</f>
        <v>0.18101480261041591</v>
      </c>
      <c r="L115" s="263">
        <f>'ENGLAND GE2029'!Q116*100</f>
        <v>-13.197845571313854</v>
      </c>
      <c r="M115" s="262">
        <f>'ENGLAND GE2029'!G116</f>
        <v>0.4752432963014302</v>
      </c>
      <c r="N115" s="263">
        <f>'ENGLAND GE2029'!R116*100</f>
        <v>24.835021975003929</v>
      </c>
      <c r="O115" s="262">
        <f>'ENGLAND GE2029'!H116</f>
        <v>3.648861656302322E-2</v>
      </c>
      <c r="P115" s="263">
        <f>'ENGLAND GE2029'!S116*100</f>
        <v>-1.4223516153665308</v>
      </c>
      <c r="Q115" s="262">
        <f>'ENGLAND GE2029'!I116</f>
        <v>7.9557736354163883E-2</v>
      </c>
      <c r="R115" s="263">
        <f>'ENGLAND GE2029'!T116*100</f>
        <v>3.1790772869660531</v>
      </c>
      <c r="T115" s="264">
        <v>0</v>
      </c>
      <c r="U115" s="262">
        <f>MAX('ENGLAND GE2029'!J116,'ENGLAND GE2029'!K116,'ENGLAND GE2029'!L116,'ENGLAND GE2029'!M116,'ENGLAND GE2029'!N116)</f>
        <v>7.9494691512793453E-2</v>
      </c>
      <c r="V115" s="264">
        <f t="shared" si="7"/>
        <v>7.9494691512793452</v>
      </c>
      <c r="W115" s="264"/>
      <c r="X115" s="264"/>
      <c r="Y115" s="264"/>
      <c r="Z115" s="262">
        <f>'ENGLAND GE2029'!J116</f>
        <v>0</v>
      </c>
      <c r="AA115" s="264">
        <f>'ENGLAND GE2029'!U116*100</f>
        <v>0</v>
      </c>
      <c r="AB115" s="262">
        <f>'ENGLAND GE2029'!K116</f>
        <v>0</v>
      </c>
      <c r="AC115" s="264">
        <f>'ENGLAND GE2029'!V116*100</f>
        <v>0</v>
      </c>
      <c r="AD115" s="262">
        <f>'ENGLAND GE2029'!L116</f>
        <v>7.9494691512793453E-2</v>
      </c>
      <c r="AE115" s="264">
        <f t="shared" si="8"/>
        <v>7.9494691512793452</v>
      </c>
      <c r="AF115" s="262">
        <f>'ENGLAND GE2029'!M116</f>
        <v>1.1358328084993075E-3</v>
      </c>
      <c r="AG115" s="264">
        <f t="shared" si="9"/>
        <v>0.11358328084993075</v>
      </c>
      <c r="AH115" s="262">
        <f>'ENGLAND GE2029'!N116</f>
        <v>0</v>
      </c>
      <c r="AI115" s="264">
        <f>'ENGLAND GE2029'!Y116*100</f>
        <v>0</v>
      </c>
      <c r="AJ115" s="261">
        <f t="shared" si="5"/>
        <v>0.4752432963014302</v>
      </c>
      <c r="AK115" s="260">
        <f t="shared" si="6"/>
        <v>-0.39568555994726629</v>
      </c>
    </row>
    <row r="116" spans="1:37" ht="24" customHeight="1" x14ac:dyDescent="0.35">
      <c r="A116" s="106" t="str">
        <f>'ENGLAND GE2029'!A117</f>
        <v>Brent East</v>
      </c>
      <c r="B116" s="106" t="str">
        <f>'ENGLAND GE2029'!B117</f>
        <v>LND</v>
      </c>
      <c r="C116" s="106" t="str">
        <f>'ENGLAND GE2029'!C117</f>
        <v>London</v>
      </c>
      <c r="D116" s="106" t="str">
        <f>'ENGLAND GE2029'!D117</f>
        <v>England</v>
      </c>
      <c r="E116" s="106" t="str">
        <f>'ENGLAND GE2029'!AP117</f>
        <v>Lab</v>
      </c>
      <c r="F116" s="106" t="str">
        <f>'ENGLAND GE2029'!AQ117</f>
        <v>HOLD</v>
      </c>
      <c r="G116" s="106" t="str">
        <f>'ENGLAND GE2029'!AR117</f>
        <v/>
      </c>
      <c r="H116" s="106" t="str">
        <f>IF(E116='ENGLAND GE2029'!AO117,"",E116)</f>
        <v/>
      </c>
      <c r="I116" s="262">
        <f>'ENGLAND GE2029'!E117</f>
        <v>0.30551780545122414</v>
      </c>
      <c r="J116" s="263">
        <f>'ENGLAND GE2029'!P117*100</f>
        <v>-20.688894551433318</v>
      </c>
      <c r="K116" s="262">
        <f>'ENGLAND GE2029'!F117</f>
        <v>0.14183053312588914</v>
      </c>
      <c r="L116" s="263">
        <f>'ENGLAND GE2029'!Q117*100</f>
        <v>-2.5435749081401475</v>
      </c>
      <c r="M116" s="262">
        <f>'ENGLAND GE2029'!G117</f>
        <v>0.16442683959937424</v>
      </c>
      <c r="N116" s="263">
        <f>'ENGLAND GE2029'!R117*100</f>
        <v>11.088469897189421</v>
      </c>
      <c r="O116" s="262">
        <f>'ENGLAND GE2029'!H117</f>
        <v>7.3534913801754712E-2</v>
      </c>
      <c r="P116" s="263">
        <f>'ENGLAND GE2029'!S117*100</f>
        <v>0.38296072042201951</v>
      </c>
      <c r="Q116" s="262">
        <f>'ENGLAND GE2029'!I117</f>
        <v>0.2408876930408039</v>
      </c>
      <c r="R116" s="263">
        <f>'ENGLAND GE2029'!T117*100</f>
        <v>14.224211873256627</v>
      </c>
      <c r="T116" s="264">
        <v>0</v>
      </c>
      <c r="U116" s="262">
        <f>MAX('ENGLAND GE2029'!J117,'ENGLAND GE2029'!K117,'ENGLAND GE2029'!L117,'ENGLAND GE2029'!M117,'ENGLAND GE2029'!N117)</f>
        <v>2.7503935336071126E-2</v>
      </c>
      <c r="V116" s="264">
        <f t="shared" si="7"/>
        <v>2.7503935336071126</v>
      </c>
      <c r="W116" s="264"/>
      <c r="X116" s="264"/>
      <c r="Y116" s="264"/>
      <c r="Z116" s="262">
        <f>'ENGLAND GE2029'!J117</f>
        <v>2.0930614036486054E-2</v>
      </c>
      <c r="AA116" s="264">
        <f>'ENGLAND GE2029'!U117*100</f>
        <v>-2.7902781021976462</v>
      </c>
      <c r="AB116" s="262">
        <f>'ENGLAND GE2029'!K117</f>
        <v>8.6620712992472905E-3</v>
      </c>
      <c r="AC116" s="264">
        <f>'ENGLAND GE2029'!V117*100</f>
        <v>-1.9167144086182051</v>
      </c>
      <c r="AD116" s="262">
        <f>'ENGLAND GE2029'!L117</f>
        <v>2.7503935336071126E-2</v>
      </c>
      <c r="AE116" s="264">
        <f t="shared" si="8"/>
        <v>2.7503935336071126</v>
      </c>
      <c r="AF116" s="262">
        <f>'ENGLAND GE2029'!M117</f>
        <v>6.1118289475072364E-3</v>
      </c>
      <c r="AG116" s="264">
        <f t="shared" si="9"/>
        <v>0.61118289475072363</v>
      </c>
      <c r="AH116" s="262">
        <f>'ENGLAND GE2029'!N117</f>
        <v>1.0593765361642343E-2</v>
      </c>
      <c r="AI116" s="264">
        <f>'ENGLAND GE2029'!Y117*100</f>
        <v>-1.1177569488365593</v>
      </c>
      <c r="AJ116" s="261">
        <f t="shared" si="5"/>
        <v>0.30551780545122414</v>
      </c>
      <c r="AK116" s="260">
        <f t="shared" si="6"/>
        <v>-6.4630112410420243E-2</v>
      </c>
    </row>
    <row r="117" spans="1:37" ht="24" customHeight="1" x14ac:dyDescent="0.35">
      <c r="A117" s="106" t="str">
        <f>'ENGLAND GE2029'!A118</f>
        <v>Brent West</v>
      </c>
      <c r="B117" s="106" t="str">
        <f>'ENGLAND GE2029'!B118</f>
        <v>LND</v>
      </c>
      <c r="C117" s="106" t="str">
        <f>'ENGLAND GE2029'!C118</f>
        <v>London</v>
      </c>
      <c r="D117" s="106" t="str">
        <f>'ENGLAND GE2029'!D118</f>
        <v>England</v>
      </c>
      <c r="E117" s="106" t="str">
        <f>'ENGLAND GE2029'!AP118</f>
        <v>Con</v>
      </c>
      <c r="F117" s="106" t="str">
        <f>'ENGLAND GE2029'!AQ118</f>
        <v>gain from</v>
      </c>
      <c r="G117" s="106" t="str">
        <f>'ENGLAND GE2029'!AR118</f>
        <v>LAB</v>
      </c>
      <c r="H117" s="106" t="str">
        <f>IF(E117='ENGLAND GE2029'!AO118,"",E117)</f>
        <v>Con</v>
      </c>
      <c r="I117" s="262">
        <f>'ENGLAND GE2029'!E118</f>
        <v>0.24602878356749841</v>
      </c>
      <c r="J117" s="263">
        <f>'ENGLAND GE2029'!P118*100</f>
        <v>-17.107291790195251</v>
      </c>
      <c r="K117" s="262">
        <f>'ENGLAND GE2029'!F118</f>
        <v>0.27298668259470038</v>
      </c>
      <c r="L117" s="263">
        <f>'ENGLAND GE2029'!Q118*100</f>
        <v>-5.24435184880529</v>
      </c>
      <c r="M117" s="262">
        <f>'ENGLAND GE2029'!G118</f>
        <v>0.1513312929510735</v>
      </c>
      <c r="N117" s="263">
        <f>'ENGLAND GE2029'!R118*100</f>
        <v>10.151980803228</v>
      </c>
      <c r="O117" s="262">
        <f>'ENGLAND GE2029'!H118</f>
        <v>7.5997735074867401E-2</v>
      </c>
      <c r="P117" s="263">
        <f>'ENGLAND GE2029'!S118*100</f>
        <v>0.31777428088194531</v>
      </c>
      <c r="Q117" s="262">
        <f>'ENGLAND GE2029'!I118</f>
        <v>0.16377350522476722</v>
      </c>
      <c r="R117" s="263">
        <f>'ENGLAND GE2029'!T118*100</f>
        <v>9.5980581790892519</v>
      </c>
      <c r="T117" s="264">
        <v>0</v>
      </c>
      <c r="U117" s="262">
        <f>MAX('ENGLAND GE2029'!J118,'ENGLAND GE2029'!K118,'ENGLAND GE2029'!L118,'ENGLAND GE2029'!M118,'ENGLAND GE2029'!N118)</f>
        <v>5.9918083415410321E-2</v>
      </c>
      <c r="V117" s="264">
        <f t="shared" si="7"/>
        <v>-0.7125613413669345</v>
      </c>
      <c r="W117" s="264"/>
      <c r="X117" s="264"/>
      <c r="Y117" s="264"/>
      <c r="Z117" s="262">
        <f>'ENGLAND GE2029'!J118</f>
        <v>0</v>
      </c>
      <c r="AA117" s="264">
        <f>'ENGLAND GE2029'!U118*100</f>
        <v>0</v>
      </c>
      <c r="AB117" s="262">
        <f>'ENGLAND GE2029'!K118</f>
        <v>5.9918083415410321E-2</v>
      </c>
      <c r="AC117" s="264">
        <f>'ENGLAND GE2029'!V118*100</f>
        <v>-0.7125613413669345</v>
      </c>
      <c r="AD117" s="262">
        <f>'ENGLAND GE2029'!L118</f>
        <v>2.5313422710012377E-2</v>
      </c>
      <c r="AE117" s="264">
        <f t="shared" si="8"/>
        <v>2.5313422710012379</v>
      </c>
      <c r="AF117" s="262">
        <f>'ENGLAND GE2029'!M118</f>
        <v>4.6504944616704638E-3</v>
      </c>
      <c r="AG117" s="264">
        <f t="shared" si="9"/>
        <v>0.46504944616704635</v>
      </c>
      <c r="AH117" s="262">
        <f>'ENGLAND GE2029'!N118</f>
        <v>0</v>
      </c>
      <c r="AI117" s="264">
        <f>'ENGLAND GE2029'!Y118*100</f>
        <v>0</v>
      </c>
      <c r="AJ117" s="261">
        <f t="shared" si="5"/>
        <v>0.27298668259470038</v>
      </c>
      <c r="AK117" s="260">
        <f t="shared" si="6"/>
        <v>-0.10921317736993316</v>
      </c>
    </row>
    <row r="118" spans="1:37" ht="24" customHeight="1" x14ac:dyDescent="0.35">
      <c r="A118" s="106" t="str">
        <f>'ENGLAND GE2029'!A119</f>
        <v>Brentford and Isleworth</v>
      </c>
      <c r="B118" s="106" t="str">
        <f>'ENGLAND GE2029'!B119</f>
        <v>LND</v>
      </c>
      <c r="C118" s="106" t="str">
        <f>'ENGLAND GE2029'!C119</f>
        <v>London</v>
      </c>
      <c r="D118" s="106" t="str">
        <f>'ENGLAND GE2029'!D119</f>
        <v>England</v>
      </c>
      <c r="E118" s="106" t="str">
        <f>'ENGLAND GE2029'!AP119</f>
        <v>Ref</v>
      </c>
      <c r="F118" s="106" t="str">
        <f>'ENGLAND GE2029'!AQ119</f>
        <v>gain from</v>
      </c>
      <c r="G118" s="106" t="str">
        <f>'ENGLAND GE2029'!AR119</f>
        <v>LAB</v>
      </c>
      <c r="H118" s="106" t="str">
        <f>IF(E118='ENGLAND GE2029'!AO119,"",E118)</f>
        <v>Ref</v>
      </c>
      <c r="I118" s="262">
        <f>'ENGLAND GE2029'!E119</f>
        <v>0.23289087803152642</v>
      </c>
      <c r="J118" s="263">
        <f>'ENGLAND GE2029'!P119*100</f>
        <v>-20.921368731076377</v>
      </c>
      <c r="K118" s="262">
        <f>'ENGLAND GE2029'!F119</f>
        <v>0.16857217810145067</v>
      </c>
      <c r="L118" s="263">
        <f>'ENGLAND GE2029'!Q119*100</f>
        <v>-5.6446604768571857</v>
      </c>
      <c r="M118" s="262">
        <f>'ENGLAND GE2029'!G119</f>
        <v>0.2362229148169708</v>
      </c>
      <c r="N118" s="263">
        <f>'ENGLAND GE2029'!R119*100</f>
        <v>14.915878788896444</v>
      </c>
      <c r="O118" s="262">
        <f>'ENGLAND GE2029'!H119</f>
        <v>7.9561191283740978E-2</v>
      </c>
      <c r="P118" s="263">
        <f>'ENGLAND GE2029'!S119*100</f>
        <v>-0.58014285951647482</v>
      </c>
      <c r="Q118" s="262">
        <f>'ENGLAND GE2029'!I119</f>
        <v>0.19208042035511111</v>
      </c>
      <c r="R118" s="263">
        <f>'ENGLAND GE2029'!T119*100</f>
        <v>10.304961644827415</v>
      </c>
      <c r="T118" s="264">
        <v>0</v>
      </c>
      <c r="U118" s="262">
        <f>MAX('ENGLAND GE2029'!J119,'ENGLAND GE2029'!K119,'ENGLAND GE2029'!L119,'ENGLAND GE2029'!M119,'ENGLAND GE2029'!N119)</f>
        <v>4.6216908913103136E-2</v>
      </c>
      <c r="V118" s="264">
        <f t="shared" si="7"/>
        <v>-1.4462810006771354</v>
      </c>
      <c r="W118" s="264"/>
      <c r="X118" s="264"/>
      <c r="Y118" s="264"/>
      <c r="Z118" s="262">
        <f>'ENGLAND GE2029'!J119</f>
        <v>0</v>
      </c>
      <c r="AA118" s="264">
        <f>'ENGLAND GE2029'!U119*100</f>
        <v>-1.073938215406373</v>
      </c>
      <c r="AB118" s="262">
        <f>'ENGLAND GE2029'!K119</f>
        <v>4.6216908913103136E-2</v>
      </c>
      <c r="AC118" s="264">
        <f>'ENGLAND GE2029'!V119*100</f>
        <v>-1.4462810006771354</v>
      </c>
      <c r="AD118" s="262">
        <f>'ENGLAND GE2029'!L119</f>
        <v>3.9513377437979592E-2</v>
      </c>
      <c r="AE118" s="264">
        <f t="shared" si="8"/>
        <v>3.9513377437979593</v>
      </c>
      <c r="AF118" s="262">
        <f>'ENGLAND GE2029'!M119</f>
        <v>4.9421310601174377E-3</v>
      </c>
      <c r="AG118" s="264">
        <f t="shared" si="9"/>
        <v>0.49421310601174379</v>
      </c>
      <c r="AH118" s="262">
        <f>'ENGLAND GE2029'!N119</f>
        <v>0</v>
      </c>
      <c r="AI118" s="264">
        <f>'ENGLAND GE2029'!Y119*100</f>
        <v>0</v>
      </c>
      <c r="AJ118" s="261">
        <f t="shared" si="5"/>
        <v>0.2362229148169708</v>
      </c>
      <c r="AK118" s="260">
        <f t="shared" si="6"/>
        <v>-4.4142494461859694E-2</v>
      </c>
    </row>
    <row r="119" spans="1:37" ht="24" customHeight="1" x14ac:dyDescent="0.35">
      <c r="A119" s="106" t="str">
        <f>'ENGLAND GE2029'!A120</f>
        <v>Bromley and Biggin Hill</v>
      </c>
      <c r="B119" s="106" t="str">
        <f>'ENGLAND GE2029'!B120</f>
        <v>LND</v>
      </c>
      <c r="C119" s="106" t="str">
        <f>'ENGLAND GE2029'!C120</f>
        <v>London</v>
      </c>
      <c r="D119" s="106" t="str">
        <f>'ENGLAND GE2029'!D120</f>
        <v>England</v>
      </c>
      <c r="E119" s="106" t="str">
        <f>'ENGLAND GE2029'!AP120</f>
        <v>Ref</v>
      </c>
      <c r="F119" s="106" t="str">
        <f>'ENGLAND GE2029'!AQ120</f>
        <v>gain from</v>
      </c>
      <c r="G119" s="106" t="str">
        <f>'ENGLAND GE2029'!AR120</f>
        <v>CON</v>
      </c>
      <c r="H119" s="106" t="str">
        <f>IF(E119='ENGLAND GE2029'!AO120,"",E119)</f>
        <v>Ref</v>
      </c>
      <c r="I119" s="262">
        <f>'ENGLAND GE2029'!E120</f>
        <v>0.14716901742067809</v>
      </c>
      <c r="J119" s="263">
        <f>'ENGLAND GE2029'!P120*100</f>
        <v>-18.682687896301005</v>
      </c>
      <c r="K119" s="262">
        <f>'ENGLAND GE2029'!F120</f>
        <v>0.21333835344811247</v>
      </c>
      <c r="L119" s="263">
        <f>'ENGLAND GE2029'!Q120*100</f>
        <v>-12.711218942612879</v>
      </c>
      <c r="M119" s="262">
        <f>'ENGLAND GE2029'!G120</f>
        <v>0.39789527859305662</v>
      </c>
      <c r="N119" s="263">
        <f>'ENGLAND GE2029'!R120*100</f>
        <v>22.257254626852895</v>
      </c>
      <c r="O119" s="262">
        <f>'ENGLAND GE2029'!H120</f>
        <v>7.2516315176319845E-2</v>
      </c>
      <c r="P119" s="263">
        <f>'ENGLAND GE2029'!S120*100</f>
        <v>-2.0498987892843186</v>
      </c>
      <c r="Q119" s="262">
        <f>'ENGLAND GE2029'!I120</f>
        <v>9.9627792673059656E-2</v>
      </c>
      <c r="R119" s="263">
        <f>'ENGLAND GE2029'!T120*100</f>
        <v>4.4421329477368454</v>
      </c>
      <c r="T119" s="264">
        <v>0</v>
      </c>
      <c r="U119" s="262">
        <f>MAX('ENGLAND GE2029'!J120,'ENGLAND GE2029'!K120,'ENGLAND GE2029'!L120,'ENGLAND GE2029'!M120,'ENGLAND GE2029'!N120)</f>
        <v>6.655656728314982E-2</v>
      </c>
      <c r="V119" s="264">
        <f t="shared" si="7"/>
        <v>6.6556567283149821</v>
      </c>
      <c r="W119" s="264"/>
      <c r="X119" s="264"/>
      <c r="Y119" s="264"/>
      <c r="Z119" s="262">
        <f>'ENGLAND GE2029'!J120</f>
        <v>0</v>
      </c>
      <c r="AA119" s="264">
        <f>'ENGLAND GE2029'!U120*100</f>
        <v>0</v>
      </c>
      <c r="AB119" s="262">
        <f>'ENGLAND GE2029'!K120</f>
        <v>0</v>
      </c>
      <c r="AC119" s="264">
        <f>'ENGLAND GE2029'!V120*100</f>
        <v>0</v>
      </c>
      <c r="AD119" s="262">
        <f>'ENGLAND GE2029'!L120</f>
        <v>6.655656728314982E-2</v>
      </c>
      <c r="AE119" s="264">
        <f t="shared" si="8"/>
        <v>6.6556567283149821</v>
      </c>
      <c r="AF119" s="262">
        <f>'ENGLAND GE2029'!M120</f>
        <v>1.4223697247075519E-3</v>
      </c>
      <c r="AG119" s="264">
        <f t="shared" si="9"/>
        <v>0.1422369724707552</v>
      </c>
      <c r="AH119" s="262">
        <f>'ENGLAND GE2029'!N120</f>
        <v>1.4743056809158805E-3</v>
      </c>
      <c r="AI119" s="264">
        <f>'ENGLAND GE2029'!Y120*100</f>
        <v>-5.34756471772843E-2</v>
      </c>
      <c r="AJ119" s="261">
        <f t="shared" si="5"/>
        <v>0.39789527859305662</v>
      </c>
      <c r="AK119" s="260">
        <f t="shared" si="6"/>
        <v>-0.29826748591999697</v>
      </c>
    </row>
    <row r="120" spans="1:37" ht="24" customHeight="1" x14ac:dyDescent="0.35">
      <c r="A120" s="106" t="str">
        <f>'ENGLAND GE2029'!A121</f>
        <v>Carshalton and Wallington</v>
      </c>
      <c r="B120" s="106" t="str">
        <f>'ENGLAND GE2029'!B121</f>
        <v>LND</v>
      </c>
      <c r="C120" s="106" t="str">
        <f>'ENGLAND GE2029'!C121</f>
        <v>London</v>
      </c>
      <c r="D120" s="106" t="str">
        <f>'ENGLAND GE2029'!D121</f>
        <v>England</v>
      </c>
      <c r="E120" s="106" t="str">
        <f>'ENGLAND GE2029'!AP121</f>
        <v>LD</v>
      </c>
      <c r="F120" s="106" t="str">
        <f>'ENGLAND GE2029'!AQ121</f>
        <v>HOLD</v>
      </c>
      <c r="G120" s="106" t="str">
        <f>'ENGLAND GE2029'!AR121</f>
        <v/>
      </c>
      <c r="H120" s="106" t="str">
        <f>IF(E120='ENGLAND GE2029'!AO121,"",E120)</f>
        <v/>
      </c>
      <c r="I120" s="262">
        <f>'ENGLAND GE2029'!E121</f>
        <v>5.9819595005084526E-2</v>
      </c>
      <c r="J120" s="263">
        <f>'ENGLAND GE2029'!P121*100</f>
        <v>-7.1056770968774501</v>
      </c>
      <c r="K120" s="262">
        <f>'ENGLAND GE2029'!F121</f>
        <v>0.17021225783125518</v>
      </c>
      <c r="L120" s="263">
        <f>'ENGLAND GE2029'!Q121*100</f>
        <v>-9.1647609321091092</v>
      </c>
      <c r="M120" s="262">
        <f>'ENGLAND GE2029'!G121</f>
        <v>0.29968105474742512</v>
      </c>
      <c r="N120" s="263">
        <f>'ENGLAND GE2029'!R121*100</f>
        <v>17.238300460814937</v>
      </c>
      <c r="O120" s="262">
        <f>'ENGLAND GE2029'!H121</f>
        <v>0.34874498523643627</v>
      </c>
      <c r="P120" s="263">
        <f>'ENGLAND GE2029'!S121*100</f>
        <v>-8.2495640433158766</v>
      </c>
      <c r="Q120" s="262">
        <f>'ENGLAND GE2029'!I121</f>
        <v>6.0847865039302111E-2</v>
      </c>
      <c r="R120" s="263">
        <f>'ENGLAND GE2029'!T121*100</f>
        <v>2.8343043955093843</v>
      </c>
      <c r="T120" s="264">
        <v>0</v>
      </c>
      <c r="U120" s="262">
        <f>MAX('ENGLAND GE2029'!J121,'ENGLAND GE2029'!K121,'ENGLAND GE2029'!L121,'ENGLAND GE2029'!M121,'ENGLAND GE2029'!N121)</f>
        <v>5.0128120027736291E-2</v>
      </c>
      <c r="V120" s="264">
        <f t="shared" si="7"/>
        <v>5.0128120027736287</v>
      </c>
      <c r="W120" s="264"/>
      <c r="X120" s="264"/>
      <c r="Y120" s="264"/>
      <c r="Z120" s="262">
        <f>'ENGLAND GE2029'!J121</f>
        <v>0</v>
      </c>
      <c r="AA120" s="264">
        <f>'ENGLAND GE2029'!U121*100</f>
        <v>0</v>
      </c>
      <c r="AB120" s="262">
        <f>'ENGLAND GE2029'!K121</f>
        <v>5.3325037500107728E-3</v>
      </c>
      <c r="AC120" s="264">
        <f>'ENGLAND GE2029'!V121*100</f>
        <v>-0.41168212982000685</v>
      </c>
      <c r="AD120" s="262">
        <f>'ENGLAND GE2029'!L121</f>
        <v>5.0128120027736291E-2</v>
      </c>
      <c r="AE120" s="264">
        <f t="shared" si="8"/>
        <v>5.0128120027736287</v>
      </c>
      <c r="AF120" s="262">
        <f>'ENGLAND GE2029'!M121</f>
        <v>1.1212551295805286E-3</v>
      </c>
      <c r="AG120" s="264">
        <f t="shared" si="9"/>
        <v>0.11212551295805287</v>
      </c>
      <c r="AH120" s="262">
        <f>'ENGLAND GE2029'!N121</f>
        <v>4.112363233169318E-3</v>
      </c>
      <c r="AI120" s="264">
        <f>'ENGLAND GE2029'!Y121*100</f>
        <v>-0.26585816993355027</v>
      </c>
      <c r="AJ120" s="261">
        <f t="shared" si="5"/>
        <v>0.34874498523643627</v>
      </c>
      <c r="AK120" s="260">
        <f t="shared" si="6"/>
        <v>-0.28789712019713415</v>
      </c>
    </row>
    <row r="121" spans="1:37" ht="24" customHeight="1" x14ac:dyDescent="0.35">
      <c r="A121" s="106" t="str">
        <f>'ENGLAND GE2029'!A122</f>
        <v>Chelsea and Fulham</v>
      </c>
      <c r="B121" s="106" t="str">
        <f>'ENGLAND GE2029'!B122</f>
        <v>LND</v>
      </c>
      <c r="C121" s="106" t="str">
        <f>'ENGLAND GE2029'!C122</f>
        <v>London</v>
      </c>
      <c r="D121" s="106" t="str">
        <f>'ENGLAND GE2029'!D122</f>
        <v>England</v>
      </c>
      <c r="E121" s="106" t="str">
        <f>'ENGLAND GE2029'!AP122</f>
        <v>Con</v>
      </c>
      <c r="F121" s="106" t="str">
        <f>'ENGLAND GE2029'!AQ122</f>
        <v>gain from</v>
      </c>
      <c r="G121" s="106" t="str">
        <f>'ENGLAND GE2029'!AR122</f>
        <v>LAB</v>
      </c>
      <c r="H121" s="106" t="str">
        <f>IF(E121='ENGLAND GE2029'!AO122,"",E121)</f>
        <v>Con</v>
      </c>
      <c r="I121" s="262">
        <f>'ENGLAND GE2029'!E122</f>
        <v>0.22501886182592643</v>
      </c>
      <c r="J121" s="263">
        <f>'ENGLAND GE2029'!P122*100</f>
        <v>-16.881762684034403</v>
      </c>
      <c r="K121" s="262">
        <f>'ENGLAND GE2029'!F122</f>
        <v>0.31738502573653637</v>
      </c>
      <c r="L121" s="263">
        <f>'ENGLAND GE2029'!Q122*100</f>
        <v>-7.3225382617313706</v>
      </c>
      <c r="M121" s="262">
        <f>'ENGLAND GE2029'!G122</f>
        <v>0.19636875801120207</v>
      </c>
      <c r="N121" s="263">
        <f>'ENGLAND GE2029'!R122*100</f>
        <v>12.963983365429572</v>
      </c>
      <c r="O121" s="262">
        <f>'ENGLAND GE2029'!H122</f>
        <v>7.7476164259231386E-2</v>
      </c>
      <c r="P121" s="263">
        <f>'ENGLAND GE2029'!S122*100</f>
        <v>8.3553262666495598E-2</v>
      </c>
      <c r="Q121" s="262">
        <f>'ENGLAND GE2029'!I122</f>
        <v>0.13896249208547162</v>
      </c>
      <c r="R121" s="263">
        <f>'ENGLAND GE2029'!T122*100</f>
        <v>7.9577145281838044</v>
      </c>
      <c r="T121" s="264">
        <v>0</v>
      </c>
      <c r="U121" s="262">
        <f>MAX('ENGLAND GE2029'!J122,'ENGLAND GE2029'!K122,'ENGLAND GE2029'!L122,'ENGLAND GE2029'!M122,'ENGLAND GE2029'!N122)</f>
        <v>3.2846910124429925E-2</v>
      </c>
      <c r="V121" s="264">
        <f t="shared" si="7"/>
        <v>3.2846910124429924</v>
      </c>
      <c r="W121" s="264"/>
      <c r="X121" s="264"/>
      <c r="Y121" s="264"/>
      <c r="Z121" s="262">
        <f>'ENGLAND GE2029'!J122</f>
        <v>0</v>
      </c>
      <c r="AA121" s="264">
        <f>'ENGLAND GE2029'!U122*100</f>
        <v>0</v>
      </c>
      <c r="AB121" s="262">
        <f>'ENGLAND GE2029'!K122</f>
        <v>9.5763698491616173E-3</v>
      </c>
      <c r="AC121" s="264">
        <f>'ENGLAND GE2029'!V122*100</f>
        <v>-0.1842256519800094</v>
      </c>
      <c r="AD121" s="262">
        <f>'ENGLAND GE2029'!L122</f>
        <v>3.2846910124429925E-2</v>
      </c>
      <c r="AE121" s="264">
        <f t="shared" si="8"/>
        <v>3.2846910124429924</v>
      </c>
      <c r="AF121" s="262">
        <f>'ENGLAND GE2029'!M122</f>
        <v>2.3654181080405338E-3</v>
      </c>
      <c r="AG121" s="264">
        <f t="shared" si="9"/>
        <v>0.23654181080405337</v>
      </c>
      <c r="AH121" s="262">
        <f>'ENGLAND GE2029'!N122</f>
        <v>0</v>
      </c>
      <c r="AI121" s="264">
        <f>'ENGLAND GE2029'!Y122*100</f>
        <v>-0.13795738178113592</v>
      </c>
      <c r="AJ121" s="261">
        <f t="shared" si="5"/>
        <v>0.31738502573653637</v>
      </c>
      <c r="AK121" s="260">
        <f t="shared" si="6"/>
        <v>-0.17842253365106475</v>
      </c>
    </row>
    <row r="122" spans="1:37" ht="24" customHeight="1" x14ac:dyDescent="0.35">
      <c r="A122" s="106" t="str">
        <f>'ENGLAND GE2029'!A123</f>
        <v>Chingford and Woodford Green</v>
      </c>
      <c r="B122" s="106" t="str">
        <f>'ENGLAND GE2029'!B123</f>
        <v>LND</v>
      </c>
      <c r="C122" s="106" t="str">
        <f>'ENGLAND GE2029'!C123</f>
        <v>London</v>
      </c>
      <c r="D122" s="106" t="str">
        <f>'ENGLAND GE2029'!D123</f>
        <v>England</v>
      </c>
      <c r="E122" s="106" t="str">
        <f>'ENGLAND GE2029'!AP123</f>
        <v>Con</v>
      </c>
      <c r="F122" s="106" t="str">
        <f>'ENGLAND GE2029'!AQ123</f>
        <v>HOLD</v>
      </c>
      <c r="G122" s="106" t="str">
        <f>'ENGLAND GE2029'!AR123</f>
        <v/>
      </c>
      <c r="H122" s="106" t="str">
        <f>IF(E122='ENGLAND GE2029'!AO123,"",E122)</f>
        <v/>
      </c>
      <c r="I122" s="262">
        <f>'ENGLAND GE2029'!E123</f>
        <v>0.14911769587115364</v>
      </c>
      <c r="J122" s="263">
        <f>'ENGLAND GE2029'!P123*100</f>
        <v>-10.902994074734524</v>
      </c>
      <c r="K122" s="262">
        <f>'ENGLAND GE2029'!F123</f>
        <v>0.29263705834223841</v>
      </c>
      <c r="L122" s="263">
        <f>'ENGLAND GE2029'!Q123*100</f>
        <v>-6.3591425919063136</v>
      </c>
      <c r="M122" s="262">
        <f>'ENGLAND GE2029'!G123</f>
        <v>0.22404010742677746</v>
      </c>
      <c r="N122" s="263">
        <f>'ENGLAND GE2029'!R123*100</f>
        <v>14.873759871741257</v>
      </c>
      <c r="O122" s="262">
        <f>'ENGLAND GE2029'!H123</f>
        <v>2.6861920019207685E-2</v>
      </c>
      <c r="P122" s="263">
        <f>'ENGLAND GE2029'!S123*100</f>
        <v>5.7922124985640422E-2</v>
      </c>
      <c r="Q122" s="262">
        <f>'ENGLAND GE2029'!I123</f>
        <v>6.5056689141786514E-2</v>
      </c>
      <c r="R122" s="263">
        <f>'ENGLAND GE2029'!T123*100</f>
        <v>3.7557771370559365</v>
      </c>
      <c r="T122" s="264">
        <v>0</v>
      </c>
      <c r="U122" s="262">
        <f>MAX('ENGLAND GE2029'!J123,'ENGLAND GE2029'!K123,'ENGLAND GE2029'!L123,'ENGLAND GE2029'!M123,'ENGLAND GE2029'!N123)</f>
        <v>0.19521729600321996</v>
      </c>
      <c r="V122" s="264">
        <f t="shared" si="7"/>
        <v>-6.1322457867036277</v>
      </c>
      <c r="W122" s="264"/>
      <c r="X122" s="264"/>
      <c r="Y122" s="264"/>
      <c r="Z122" s="262">
        <f>'ENGLAND GE2029'!J123</f>
        <v>0.19521729600321996</v>
      </c>
      <c r="AA122" s="264">
        <f>'ENGLAND GE2029'!U123*100</f>
        <v>-6.1322457867036277</v>
      </c>
      <c r="AB122" s="262">
        <f>'ENGLAND GE2029'!K123</f>
        <v>0</v>
      </c>
      <c r="AC122" s="264">
        <f>'ENGLAND GE2029'!V123*100</f>
        <v>0</v>
      </c>
      <c r="AD122" s="262">
        <f>'ENGLAND GE2029'!L123</f>
        <v>3.7475540139104924E-2</v>
      </c>
      <c r="AE122" s="264">
        <f t="shared" si="8"/>
        <v>3.7475540139104924</v>
      </c>
      <c r="AF122" s="262">
        <f>'ENGLAND GE2029'!M123</f>
        <v>9.5936930565112735E-3</v>
      </c>
      <c r="AG122" s="264">
        <f t="shared" si="9"/>
        <v>0.95936930565112732</v>
      </c>
      <c r="AH122" s="262">
        <f>'ENGLAND GE2029'!N123</f>
        <v>0</v>
      </c>
      <c r="AI122" s="264">
        <f>'ENGLAND GE2029'!Y123*100</f>
        <v>0</v>
      </c>
      <c r="AJ122" s="261">
        <f t="shared" si="5"/>
        <v>0.29263705834223841</v>
      </c>
      <c r="AK122" s="260">
        <f t="shared" si="6"/>
        <v>-0.22758036920045188</v>
      </c>
    </row>
    <row r="123" spans="1:37" ht="24" customHeight="1" x14ac:dyDescent="0.35">
      <c r="A123" s="106" t="str">
        <f>'ENGLAND GE2029'!A124</f>
        <v>Chipping Barnet</v>
      </c>
      <c r="B123" s="106" t="str">
        <f>'ENGLAND GE2029'!B124</f>
        <v>LND</v>
      </c>
      <c r="C123" s="106" t="str">
        <f>'ENGLAND GE2029'!C124</f>
        <v>London</v>
      </c>
      <c r="D123" s="106" t="str">
        <f>'ENGLAND GE2029'!D124</f>
        <v>England</v>
      </c>
      <c r="E123" s="106" t="str">
        <f>'ENGLAND GE2029'!AP124</f>
        <v>Con</v>
      </c>
      <c r="F123" s="106" t="str">
        <f>'ENGLAND GE2029'!AQ124</f>
        <v>gain from</v>
      </c>
      <c r="G123" s="106" t="str">
        <f>'ENGLAND GE2029'!AR124</f>
        <v>LAB</v>
      </c>
      <c r="H123" s="106" t="str">
        <f>IF(E123='ENGLAND GE2029'!AO124,"",E123)</f>
        <v>Con</v>
      </c>
      <c r="I123" s="262">
        <f>'ENGLAND GE2029'!E124</f>
        <v>0.23554251147504379</v>
      </c>
      <c r="J123" s="263">
        <f>'ENGLAND GE2029'!P124*100</f>
        <v>-18.886614775930997</v>
      </c>
      <c r="K123" s="262">
        <f>'ENGLAND GE2029'!F124</f>
        <v>0.28975068798107328</v>
      </c>
      <c r="L123" s="263">
        <f>'ENGLAND GE2029'!Q124*100</f>
        <v>-7.7362310701559078</v>
      </c>
      <c r="M123" s="262">
        <f>'ENGLAND GE2029'!G124</f>
        <v>0.22403188804447396</v>
      </c>
      <c r="N123" s="263">
        <f>'ENGLAND GE2029'!R124*100</f>
        <v>14.565834550529702</v>
      </c>
      <c r="O123" s="262">
        <f>'ENGLAND GE2029'!H124</f>
        <v>5.046948750496659E-2</v>
      </c>
      <c r="P123" s="263">
        <f>'ENGLAND GE2029'!S124*100</f>
        <v>-9.2751204280273197E-2</v>
      </c>
      <c r="Q123" s="262">
        <f>'ENGLAND GE2029'!I124</f>
        <v>0.15383084951629306</v>
      </c>
      <c r="R123" s="263">
        <f>'ENGLAND GE2029'!T124*100</f>
        <v>8.6153545597615935</v>
      </c>
      <c r="T123" s="264">
        <v>0</v>
      </c>
      <c r="U123" s="262">
        <f>MAX('ENGLAND GE2029'!J124,'ENGLAND GE2029'!K124,'ENGLAND GE2029'!L124,'ENGLAND GE2029'!M124,'ENGLAND GE2029'!N124)</f>
        <v>3.7474165270136285E-2</v>
      </c>
      <c r="V123" s="264">
        <f t="shared" si="7"/>
        <v>3.7474165270136286</v>
      </c>
      <c r="W123" s="264"/>
      <c r="X123" s="264"/>
      <c r="Y123" s="264"/>
      <c r="Z123" s="262">
        <f>'ENGLAND GE2029'!J124</f>
        <v>1.7936425659788126E-4</v>
      </c>
      <c r="AA123" s="264">
        <f>'ENGLAND GE2029'!U124*100</f>
        <v>-0.3399156752466394</v>
      </c>
      <c r="AB123" s="262">
        <f>'ENGLAND GE2029'!K124</f>
        <v>0</v>
      </c>
      <c r="AC123" s="264">
        <f>'ENGLAND GE2029'!V124*100</f>
        <v>0</v>
      </c>
      <c r="AD123" s="262">
        <f>'ENGLAND GE2029'!L124</f>
        <v>3.7474165270136285E-2</v>
      </c>
      <c r="AE123" s="264">
        <f t="shared" si="8"/>
        <v>3.7474165270136286</v>
      </c>
      <c r="AF123" s="262">
        <f>'ENGLAND GE2029'!M124</f>
        <v>2.3123456487922664E-3</v>
      </c>
      <c r="AG123" s="264">
        <f t="shared" si="9"/>
        <v>0.23123456487922664</v>
      </c>
      <c r="AH123" s="262">
        <f>'ENGLAND GE2029'!N124</f>
        <v>6.4087003026228485E-3</v>
      </c>
      <c r="AI123" s="264">
        <f>'ENGLAND GE2029'!Y124*100</f>
        <v>-0.10432747657033084</v>
      </c>
      <c r="AJ123" s="261">
        <f t="shared" si="5"/>
        <v>0.28975068798107328</v>
      </c>
      <c r="AK123" s="260">
        <f t="shared" si="6"/>
        <v>-0.13591983846478023</v>
      </c>
    </row>
    <row r="124" spans="1:37" ht="24" customHeight="1" x14ac:dyDescent="0.35">
      <c r="A124" s="106" t="str">
        <f>'ENGLAND GE2029'!A125</f>
        <v>Cities of London and Westminster</v>
      </c>
      <c r="B124" s="106" t="str">
        <f>'ENGLAND GE2029'!B125</f>
        <v>LND</v>
      </c>
      <c r="C124" s="106" t="str">
        <f>'ENGLAND GE2029'!C125</f>
        <v>London</v>
      </c>
      <c r="D124" s="106" t="str">
        <f>'ENGLAND GE2029'!D125</f>
        <v>England</v>
      </c>
      <c r="E124" s="106" t="str">
        <f>'ENGLAND GE2029'!AP125</f>
        <v>Con</v>
      </c>
      <c r="F124" s="106" t="str">
        <f>'ENGLAND GE2029'!AQ125</f>
        <v>gain from</v>
      </c>
      <c r="G124" s="106" t="str">
        <f>'ENGLAND GE2029'!AR125</f>
        <v>LAB</v>
      </c>
      <c r="H124" s="106" t="str">
        <f>IF(E124='ENGLAND GE2029'!AO125,"",E124)</f>
        <v>Con</v>
      </c>
      <c r="I124" s="262">
        <f>'ENGLAND GE2029'!E125</f>
        <v>0.21656157985820995</v>
      </c>
      <c r="J124" s="263">
        <f>'ENGLAND GE2029'!P125*100</f>
        <v>-17.674536508601456</v>
      </c>
      <c r="K124" s="262">
        <f>'ENGLAND GE2029'!F125</f>
        <v>0.2534758282552802</v>
      </c>
      <c r="L124" s="263">
        <f>'ENGLAND GE2029'!Q125*100</f>
        <v>-7.0227456585104324</v>
      </c>
      <c r="M124" s="262">
        <f>'ENGLAND GE2029'!G125</f>
        <v>0.20060277623418571</v>
      </c>
      <c r="N124" s="263">
        <f>'ENGLAND GE2029'!R125*100</f>
        <v>12.986818516854031</v>
      </c>
      <c r="O124" s="262">
        <f>'ENGLAND GE2029'!H125</f>
        <v>0.10854963769293194</v>
      </c>
      <c r="P124" s="263">
        <f>'ENGLAND GE2029'!S125*100</f>
        <v>-0.28727650213023759</v>
      </c>
      <c r="Q124" s="262">
        <f>'ENGLAND GE2029'!I125</f>
        <v>0.16484589221354595</v>
      </c>
      <c r="R124" s="263">
        <f>'ENGLAND GE2029'!T125*100</f>
        <v>9.1746627318671123</v>
      </c>
      <c r="T124" s="264">
        <v>0</v>
      </c>
      <c r="U124" s="262">
        <f>MAX('ENGLAND GE2029'!J125,'ENGLAND GE2029'!K125,'ENGLAND GE2029'!L125,'ENGLAND GE2029'!M125,'ENGLAND GE2029'!N125)</f>
        <v>3.3555140992945209E-2</v>
      </c>
      <c r="V124" s="264">
        <f t="shared" si="7"/>
        <v>3.3555140992945209</v>
      </c>
      <c r="W124" s="264"/>
      <c r="X124" s="264"/>
      <c r="Y124" s="264"/>
      <c r="Z124" s="262">
        <f>'ENGLAND GE2029'!J125</f>
        <v>0</v>
      </c>
      <c r="AA124" s="264">
        <f>'ENGLAND GE2029'!U125*100</f>
        <v>0</v>
      </c>
      <c r="AB124" s="262">
        <f>'ENGLAND GE2029'!K125</f>
        <v>1.3639153167997985E-2</v>
      </c>
      <c r="AC124" s="264">
        <f>'ENGLAND GE2029'!V125*100</f>
        <v>-0.50469106781954043</v>
      </c>
      <c r="AD124" s="262">
        <f>'ENGLAND GE2029'!L125</f>
        <v>3.3555140992945209E-2</v>
      </c>
      <c r="AE124" s="264">
        <f t="shared" si="8"/>
        <v>3.3555140992945209</v>
      </c>
      <c r="AF124" s="262">
        <f>'ENGLAND GE2029'!M125</f>
        <v>2.9550877323595579E-3</v>
      </c>
      <c r="AG124" s="264">
        <f t="shared" si="9"/>
        <v>0.29550877323595581</v>
      </c>
      <c r="AH124" s="262">
        <f>'ENGLAND GE2029'!N125</f>
        <v>5.8149038525434132E-3</v>
      </c>
      <c r="AI124" s="264">
        <f>'ENGLAND GE2029'!Y125*100</f>
        <v>-0.32325438418996039</v>
      </c>
      <c r="AJ124" s="261">
        <f t="shared" si="5"/>
        <v>0.2534758282552802</v>
      </c>
      <c r="AK124" s="260">
        <f t="shared" si="6"/>
        <v>-8.8629936041734247E-2</v>
      </c>
    </row>
    <row r="125" spans="1:37" ht="24" customHeight="1" x14ac:dyDescent="0.35">
      <c r="A125" s="106" t="str">
        <f>'ENGLAND GE2029'!A126</f>
        <v>Clapham and Brixton Hill</v>
      </c>
      <c r="B125" s="106" t="str">
        <f>'ENGLAND GE2029'!B126</f>
        <v>LND</v>
      </c>
      <c r="C125" s="106" t="str">
        <f>'ENGLAND GE2029'!C126</f>
        <v>London</v>
      </c>
      <c r="D125" s="106" t="str">
        <f>'ENGLAND GE2029'!D126</f>
        <v>England</v>
      </c>
      <c r="E125" s="106" t="str">
        <f>'ENGLAND GE2029'!AP126</f>
        <v>Lab</v>
      </c>
      <c r="F125" s="106" t="str">
        <f>'ENGLAND GE2029'!AQ126</f>
        <v>HOLD</v>
      </c>
      <c r="G125" s="106" t="str">
        <f>'ENGLAND GE2029'!AR126</f>
        <v/>
      </c>
      <c r="H125" s="106" t="str">
        <f>IF(E125='ENGLAND GE2029'!AO126,"",E125)</f>
        <v/>
      </c>
      <c r="I125" s="262">
        <f>'ENGLAND GE2029'!E126</f>
        <v>0.31635411620670906</v>
      </c>
      <c r="J125" s="263">
        <f>'ENGLAND GE2029'!P126*100</f>
        <v>-24.905146625509577</v>
      </c>
      <c r="K125" s="262">
        <f>'ENGLAND GE2029'!F126</f>
        <v>8.1169871078092065E-2</v>
      </c>
      <c r="L125" s="263">
        <f>'ENGLAND GE2029'!Q126*100</f>
        <v>-2.08399087585987</v>
      </c>
      <c r="M125" s="262">
        <f>'ENGLAND GE2029'!G126</f>
        <v>0.11853398503754584</v>
      </c>
      <c r="N125" s="263">
        <f>'ENGLAND GE2029'!R126*100</f>
        <v>7.7402518763944386</v>
      </c>
      <c r="O125" s="262">
        <f>'ENGLAND GE2029'!H126</f>
        <v>0.14270066279822557</v>
      </c>
      <c r="P125" s="263">
        <f>'ENGLAND GE2029'!S126*100</f>
        <v>-0.14466430673367725</v>
      </c>
      <c r="Q125" s="262">
        <f>'ENGLAND GE2029'!I126</f>
        <v>0.30924970509793537</v>
      </c>
      <c r="R125" s="263">
        <f>'ENGLAND GE2029'!T126*100</f>
        <v>17.429731746077199</v>
      </c>
      <c r="T125" s="264">
        <v>0</v>
      </c>
      <c r="U125" s="262">
        <f>MAX('ENGLAND GE2029'!J126,'ENGLAND GE2029'!K126,'ENGLAND GE2029'!L126,'ENGLAND GE2029'!M126,'ENGLAND GE2029'!N126)</f>
        <v>1.9827365578167389E-2</v>
      </c>
      <c r="V125" s="264">
        <f t="shared" si="7"/>
        <v>1.9827365578167389</v>
      </c>
      <c r="W125" s="264"/>
      <c r="X125" s="264"/>
      <c r="Y125" s="264"/>
      <c r="Z125" s="262">
        <f>'ENGLAND GE2029'!J126</f>
        <v>6.0605346256728141E-3</v>
      </c>
      <c r="AA125" s="264">
        <f>'ENGLAND GE2029'!U126*100</f>
        <v>-0.34385412031566465</v>
      </c>
      <c r="AB125" s="262">
        <f>'ENGLAND GE2029'!K126</f>
        <v>0</v>
      </c>
      <c r="AC125" s="264">
        <f>'ENGLAND GE2029'!V126*100</f>
        <v>0</v>
      </c>
      <c r="AD125" s="262">
        <f>'ENGLAND GE2029'!L126</f>
        <v>1.9827365578167389E-2</v>
      </c>
      <c r="AE125" s="264">
        <f t="shared" si="8"/>
        <v>1.9827365578167389</v>
      </c>
      <c r="AF125" s="262">
        <f>'ENGLAND GE2029'!M126</f>
        <v>4.7258796649521425E-3</v>
      </c>
      <c r="AG125" s="264">
        <f t="shared" si="9"/>
        <v>0.47258796649521423</v>
      </c>
      <c r="AH125" s="262">
        <f>'ENGLAND GE2029'!N126</f>
        <v>1.3778799126998216E-3</v>
      </c>
      <c r="AI125" s="264">
        <f>'ENGLAND GE2029'!Y126*100</f>
        <v>-0.14765221836479475</v>
      </c>
      <c r="AJ125" s="261">
        <f t="shared" si="5"/>
        <v>0.31635411620670906</v>
      </c>
      <c r="AK125" s="260">
        <f t="shared" si="6"/>
        <v>-7.1044111087736894E-3</v>
      </c>
    </row>
    <row r="126" spans="1:37" ht="24" customHeight="1" x14ac:dyDescent="0.35">
      <c r="A126" s="106" t="str">
        <f>'ENGLAND GE2029'!A127</f>
        <v>Croydon East</v>
      </c>
      <c r="B126" s="106" t="str">
        <f>'ENGLAND GE2029'!B127</f>
        <v>LND</v>
      </c>
      <c r="C126" s="106" t="str">
        <f>'ENGLAND GE2029'!C127</f>
        <v>London</v>
      </c>
      <c r="D126" s="106" t="str">
        <f>'ENGLAND GE2029'!D127</f>
        <v>England</v>
      </c>
      <c r="E126" s="106" t="str">
        <f>'ENGLAND GE2029'!AP127</f>
        <v>Ref</v>
      </c>
      <c r="F126" s="106" t="str">
        <f>'ENGLAND GE2029'!AQ127</f>
        <v>gain from</v>
      </c>
      <c r="G126" s="106" t="str">
        <f>'ENGLAND GE2029'!AR127</f>
        <v>LAB</v>
      </c>
      <c r="H126" s="106" t="str">
        <f>IF(E126='ENGLAND GE2029'!AO127,"",E126)</f>
        <v>Ref</v>
      </c>
      <c r="I126" s="262">
        <f>'ENGLAND GE2029'!E127</f>
        <v>0.19773074043065234</v>
      </c>
      <c r="J126" s="263">
        <f>'ENGLAND GE2029'!P127*100</f>
        <v>-22.578281629745931</v>
      </c>
      <c r="K126" s="262">
        <f>'ENGLAND GE2029'!F127</f>
        <v>0.17768879827367001</v>
      </c>
      <c r="L126" s="263">
        <f>'ENGLAND GE2029'!Q127*100</f>
        <v>-8.9928095670915305</v>
      </c>
      <c r="M126" s="262">
        <f>'ENGLAND GE2029'!G127</f>
        <v>0.32198982570385021</v>
      </c>
      <c r="N126" s="263">
        <f>'ENGLAND GE2029'!R127*100</f>
        <v>18.809001072406538</v>
      </c>
      <c r="O126" s="262">
        <f>'ENGLAND GE2029'!H127</f>
        <v>6.7229971029388352E-2</v>
      </c>
      <c r="P126" s="263">
        <f>'ENGLAND GE2029'!S127*100</f>
        <v>-1.4156081644267973</v>
      </c>
      <c r="Q126" s="262">
        <f>'ENGLAND GE2029'!I127</f>
        <v>0.17894613666170445</v>
      </c>
      <c r="R126" s="263">
        <f>'ENGLAND GE2029'!T127*100</f>
        <v>8.536245498784254</v>
      </c>
      <c r="T126" s="264">
        <v>0</v>
      </c>
      <c r="U126" s="262">
        <f>MAX('ENGLAND GE2029'!J127,'ENGLAND GE2029'!K127,'ENGLAND GE2029'!L127,'ENGLAND GE2029'!M127,'ENGLAND GE2029'!N127)</f>
        <v>5.3859743133232447E-2</v>
      </c>
      <c r="V126" s="264">
        <f t="shared" si="7"/>
        <v>5.3859743133232447</v>
      </c>
      <c r="W126" s="264"/>
      <c r="X126" s="264"/>
      <c r="Y126" s="264"/>
      <c r="Z126" s="262">
        <f>'ENGLAND GE2029'!J127</f>
        <v>0</v>
      </c>
      <c r="AA126" s="264">
        <f>'ENGLAND GE2029'!U127*100</f>
        <v>0</v>
      </c>
      <c r="AB126" s="262">
        <f>'ENGLAND GE2029'!K127</f>
        <v>0</v>
      </c>
      <c r="AC126" s="264">
        <f>'ENGLAND GE2029'!V127*100</f>
        <v>0</v>
      </c>
      <c r="AD126" s="262">
        <f>'ENGLAND GE2029'!L127</f>
        <v>5.3859743133232447E-2</v>
      </c>
      <c r="AE126" s="264">
        <f t="shared" si="8"/>
        <v>5.3859743133232447</v>
      </c>
      <c r="AF126" s="262">
        <f>'ENGLAND GE2029'!M127</f>
        <v>2.5547847675020828E-3</v>
      </c>
      <c r="AG126" s="264">
        <f t="shared" si="9"/>
        <v>0.25547847675020829</v>
      </c>
      <c r="AH126" s="262">
        <f>'ENGLAND GE2029'!N127</f>
        <v>0</v>
      </c>
      <c r="AI126" s="264">
        <f>'ENGLAND GE2029'!Y127*100</f>
        <v>0</v>
      </c>
      <c r="AJ126" s="261">
        <f t="shared" si="5"/>
        <v>0.32198982570385021</v>
      </c>
      <c r="AK126" s="260">
        <f t="shared" si="6"/>
        <v>-0.14304368904214576</v>
      </c>
    </row>
    <row r="127" spans="1:37" ht="24" customHeight="1" x14ac:dyDescent="0.35">
      <c r="A127" s="106" t="str">
        <f>'ENGLAND GE2029'!A128</f>
        <v>Croydon South</v>
      </c>
      <c r="B127" s="106" t="str">
        <f>'ENGLAND GE2029'!B128</f>
        <v>LND</v>
      </c>
      <c r="C127" s="106" t="str">
        <f>'ENGLAND GE2029'!C128</f>
        <v>London</v>
      </c>
      <c r="D127" s="106" t="str">
        <f>'ENGLAND GE2029'!D128</f>
        <v>England</v>
      </c>
      <c r="E127" s="106" t="str">
        <f>'ENGLAND GE2029'!AP128</f>
        <v>Con</v>
      </c>
      <c r="F127" s="106" t="str">
        <f>'ENGLAND GE2029'!AQ128</f>
        <v>HOLD</v>
      </c>
      <c r="G127" s="106" t="str">
        <f>'ENGLAND GE2029'!AR128</f>
        <v/>
      </c>
      <c r="H127" s="106" t="str">
        <f>IF(E127='ENGLAND GE2029'!AO128,"",E127)</f>
        <v/>
      </c>
      <c r="I127" s="262">
        <f>'ENGLAND GE2029'!E128</f>
        <v>0.19164200789575422</v>
      </c>
      <c r="J127" s="263">
        <f>'ENGLAND GE2029'!P128*100</f>
        <v>-16.163272984169971</v>
      </c>
      <c r="K127" s="262">
        <f>'ENGLAND GE2029'!F128</f>
        <v>0.30867771929865406</v>
      </c>
      <c r="L127" s="263">
        <f>'ENGLAND GE2029'!Q128*100</f>
        <v>-9.143974191889221</v>
      </c>
      <c r="M127" s="262">
        <f>'ENGLAND GE2029'!G128</f>
        <v>0.23477041380286578</v>
      </c>
      <c r="N127" s="263">
        <f>'ENGLAND GE2029'!R128*100</f>
        <v>15.07451393891593</v>
      </c>
      <c r="O127" s="262">
        <f>'ENGLAND GE2029'!H128</f>
        <v>8.5216019267630505E-2</v>
      </c>
      <c r="P127" s="263">
        <f>'ENGLAND GE2029'!S128*100</f>
        <v>-0.35684596501061455</v>
      </c>
      <c r="Q127" s="262">
        <f>'ENGLAND GE2029'!I128</f>
        <v>0.12863943199748643</v>
      </c>
      <c r="R127" s="263">
        <f>'ENGLAND GE2029'!T128*100</f>
        <v>7.0739152520796402</v>
      </c>
      <c r="T127" s="264">
        <v>0</v>
      </c>
      <c r="U127" s="262">
        <f>MAX('ENGLAND GE2029'!J128,'ENGLAND GE2029'!K128,'ENGLAND GE2029'!L128,'ENGLAND GE2029'!M128,'ENGLAND GE2029'!N128)</f>
        <v>3.927041531534281E-2</v>
      </c>
      <c r="V127" s="264">
        <f t="shared" si="7"/>
        <v>3.927041531534281</v>
      </c>
      <c r="W127" s="264"/>
      <c r="X127" s="264"/>
      <c r="Y127" s="264"/>
      <c r="Z127" s="262">
        <f>'ENGLAND GE2029'!J128</f>
        <v>0</v>
      </c>
      <c r="AA127" s="264">
        <f>'ENGLAND GE2029'!U128*100</f>
        <v>-0.35035845923285674</v>
      </c>
      <c r="AB127" s="262">
        <f>'ENGLAND GE2029'!K128</f>
        <v>9.4431600322021532E-3</v>
      </c>
      <c r="AC127" s="264">
        <f>'ENGLAND GE2029'!V128*100</f>
        <v>-0.29510236123358996</v>
      </c>
      <c r="AD127" s="262">
        <f>'ENGLAND GE2029'!L128</f>
        <v>3.927041531534281E-2</v>
      </c>
      <c r="AE127" s="264">
        <f t="shared" si="8"/>
        <v>3.927041531534281</v>
      </c>
      <c r="AF127" s="262">
        <f>'ENGLAND GE2029'!M128</f>
        <v>2.340832390064068E-3</v>
      </c>
      <c r="AG127" s="264">
        <f t="shared" si="9"/>
        <v>0.23408323900640679</v>
      </c>
      <c r="AH127" s="262">
        <f>'ENGLAND GE2029'!N128</f>
        <v>0</v>
      </c>
      <c r="AI127" s="264">
        <f>'ENGLAND GE2029'!Y128*100</f>
        <v>0</v>
      </c>
      <c r="AJ127" s="261">
        <f t="shared" si="5"/>
        <v>0.30867771929865406</v>
      </c>
      <c r="AK127" s="260">
        <f t="shared" si="6"/>
        <v>-0.18003828730116764</v>
      </c>
    </row>
    <row r="128" spans="1:37" ht="24" customHeight="1" x14ac:dyDescent="0.35">
      <c r="A128" s="106" t="str">
        <f>'ENGLAND GE2029'!A129</f>
        <v>Croydon West</v>
      </c>
      <c r="B128" s="106" t="str">
        <f>'ENGLAND GE2029'!B129</f>
        <v>LND</v>
      </c>
      <c r="C128" s="106" t="str">
        <f>'ENGLAND GE2029'!C129</f>
        <v>London</v>
      </c>
      <c r="D128" s="106" t="str">
        <f>'ENGLAND GE2029'!D129</f>
        <v>England</v>
      </c>
      <c r="E128" s="106" t="str">
        <f>'ENGLAND GE2029'!AP129</f>
        <v>Lab</v>
      </c>
      <c r="F128" s="106" t="str">
        <f>'ENGLAND GE2029'!AQ129</f>
        <v>HOLD</v>
      </c>
      <c r="G128" s="106" t="str">
        <f>'ENGLAND GE2029'!AR129</f>
        <v/>
      </c>
      <c r="H128" s="106" t="str">
        <f>IF(E128='ENGLAND GE2029'!AO129,"",E128)</f>
        <v/>
      </c>
      <c r="I128" s="262">
        <f>'ENGLAND GE2029'!E129</f>
        <v>0.30767888144418909</v>
      </c>
      <c r="J128" s="263">
        <f>'ENGLAND GE2029'!P129*100</f>
        <v>-23.300628722482099</v>
      </c>
      <c r="K128" s="262">
        <f>'ENGLAND GE2029'!F129</f>
        <v>0.13556454379296778</v>
      </c>
      <c r="L128" s="263">
        <f>'ENGLAND GE2029'!Q129*100</f>
        <v>-3.1950277045393269</v>
      </c>
      <c r="M128" s="262">
        <f>'ENGLAND GE2029'!G129</f>
        <v>0.1651456457165135</v>
      </c>
      <c r="N128" s="263">
        <f>'ENGLAND GE2029'!R129*100</f>
        <v>10.880022837219789</v>
      </c>
      <c r="O128" s="262">
        <f>'ENGLAND GE2029'!H129</f>
        <v>9.6848863164558194E-2</v>
      </c>
      <c r="P128" s="263">
        <f>'ENGLAND GE2029'!S129*100</f>
        <v>6.5768746548679202E-2</v>
      </c>
      <c r="Q128" s="262">
        <f>'ENGLAND GE2029'!I129</f>
        <v>0.23543249053655202</v>
      </c>
      <c r="R128" s="263">
        <f>'ENGLAND GE2029'!T129*100</f>
        <v>13.441470553051877</v>
      </c>
      <c r="T128" s="264">
        <v>0</v>
      </c>
      <c r="U128" s="262">
        <f>MAX('ENGLAND GE2029'!J129,'ENGLAND GE2029'!K129,'ENGLAND GE2029'!L129,'ENGLAND GE2029'!M129,'ENGLAND GE2029'!N129)</f>
        <v>2.762417116261344E-2</v>
      </c>
      <c r="V128" s="264">
        <f t="shared" si="7"/>
        <v>2.7624171162613438</v>
      </c>
      <c r="W128" s="264"/>
      <c r="X128" s="264"/>
      <c r="Y128" s="264"/>
      <c r="Z128" s="262">
        <f>'ENGLAND GE2029'!J129</f>
        <v>0</v>
      </c>
      <c r="AA128" s="264">
        <f>'ENGLAND GE2029'!U129*100</f>
        <v>0</v>
      </c>
      <c r="AB128" s="262">
        <f>'ENGLAND GE2029'!K129</f>
        <v>1.1630439881479158E-2</v>
      </c>
      <c r="AC128" s="264">
        <f>'ENGLAND GE2029'!V129*100</f>
        <v>-0.69415133213958213</v>
      </c>
      <c r="AD128" s="262">
        <f>'ENGLAND GE2029'!L129</f>
        <v>2.762417116261344E-2</v>
      </c>
      <c r="AE128" s="264">
        <f t="shared" si="8"/>
        <v>2.7624171162613438</v>
      </c>
      <c r="AF128" s="262">
        <f>'ENGLAND GE2029'!M129</f>
        <v>3.9791880331017555E-3</v>
      </c>
      <c r="AG128" s="264">
        <f t="shared" si="9"/>
        <v>0.39791880331017554</v>
      </c>
      <c r="AH128" s="262">
        <f>'ENGLAND GE2029'!N129</f>
        <v>1.6095776268025067E-2</v>
      </c>
      <c r="AI128" s="264">
        <f>'ENGLAND GE2029'!Y129*100</f>
        <v>-0.35779029723085992</v>
      </c>
      <c r="AJ128" s="261">
        <f t="shared" si="5"/>
        <v>0.30767888144418909</v>
      </c>
      <c r="AK128" s="260">
        <f t="shared" si="6"/>
        <v>-7.224639090763707E-2</v>
      </c>
    </row>
    <row r="129" spans="1:37" ht="24" customHeight="1" x14ac:dyDescent="0.35">
      <c r="A129" s="106" t="str">
        <f>'ENGLAND GE2029'!A130</f>
        <v>Dagenham and Rainham</v>
      </c>
      <c r="B129" s="106" t="str">
        <f>'ENGLAND GE2029'!B130</f>
        <v>LND</v>
      </c>
      <c r="C129" s="106" t="str">
        <f>'ENGLAND GE2029'!C130</f>
        <v>London</v>
      </c>
      <c r="D129" s="106" t="str">
        <f>'ENGLAND GE2029'!D130</f>
        <v>England</v>
      </c>
      <c r="E129" s="106" t="str">
        <f>'ENGLAND GE2029'!AP130</f>
        <v>Ref</v>
      </c>
      <c r="F129" s="106" t="str">
        <f>'ENGLAND GE2029'!AQ130</f>
        <v>gain from</v>
      </c>
      <c r="G129" s="106" t="str">
        <f>'ENGLAND GE2029'!AR130</f>
        <v>LAB</v>
      </c>
      <c r="H129" s="106" t="str">
        <f>IF(E129='ENGLAND GE2029'!AO130,"",E129)</f>
        <v>Ref</v>
      </c>
      <c r="I129" s="262">
        <f>'ENGLAND GE2029'!E130</f>
        <v>0.16061912556155347</v>
      </c>
      <c r="J129" s="263">
        <f>'ENGLAND GE2029'!P130*100</f>
        <v>-26.573227794270458</v>
      </c>
      <c r="K129" s="262">
        <f>'ENGLAND GE2029'!F130</f>
        <v>9.5470825014973754E-2</v>
      </c>
      <c r="L129" s="263">
        <f>'ENGLAND GE2029'!Q130*100</f>
        <v>-8.2726617545553154</v>
      </c>
      <c r="M129" s="262">
        <f>'ENGLAND GE2029'!G130</f>
        <v>0.46917976860411775</v>
      </c>
      <c r="N129" s="263">
        <f>'ENGLAND GE2029'!R130*100</f>
        <v>22.738081319207154</v>
      </c>
      <c r="O129" s="262">
        <f>'ENGLAND GE2029'!H130</f>
        <v>1.7715561600049525E-2</v>
      </c>
      <c r="P129" s="263">
        <f>'ENGLAND GE2029'!S130*100</f>
        <v>-0.88622550567544478</v>
      </c>
      <c r="Q129" s="262">
        <f>'ENGLAND GE2029'!I130</f>
        <v>0.16609461019563393</v>
      </c>
      <c r="R129" s="263">
        <f>'ENGLAND GE2029'!T130*100</f>
        <v>5.8445447667010679</v>
      </c>
      <c r="T129" s="264">
        <v>0</v>
      </c>
      <c r="U129" s="262">
        <f>MAX('ENGLAND GE2029'!J130,'ENGLAND GE2029'!K130,'ENGLAND GE2029'!L130,'ENGLAND GE2029'!M130,'ENGLAND GE2029'!N130)</f>
        <v>7.8480435725224396E-2</v>
      </c>
      <c r="V129" s="264">
        <f t="shared" si="7"/>
        <v>7.8480435725224398</v>
      </c>
      <c r="W129" s="264"/>
      <c r="X129" s="264"/>
      <c r="Y129" s="264"/>
      <c r="Z129" s="262">
        <f>'ENGLAND GE2029'!J130</f>
        <v>9.6404671626134867E-3</v>
      </c>
      <c r="AA129" s="264">
        <f>'ENGLAND GE2029'!U130*100</f>
        <v>-0.97847521751280431</v>
      </c>
      <c r="AB129" s="262">
        <f>'ENGLAND GE2029'!K130</f>
        <v>0</v>
      </c>
      <c r="AC129" s="264">
        <f>'ENGLAND GE2029'!V130*100</f>
        <v>0</v>
      </c>
      <c r="AD129" s="262">
        <f>'ENGLAND GE2029'!L130</f>
        <v>7.8480435725224396E-2</v>
      </c>
      <c r="AE129" s="264">
        <f t="shared" si="8"/>
        <v>7.8480435725224398</v>
      </c>
      <c r="AF129" s="262">
        <f>'ENGLAND GE2029'!M130</f>
        <v>2.7992061358335404E-3</v>
      </c>
      <c r="AG129" s="264">
        <f t="shared" si="9"/>
        <v>0.27992061358335402</v>
      </c>
      <c r="AH129" s="262">
        <f>'ENGLAND GE2029'!N130</f>
        <v>0</v>
      </c>
      <c r="AI129" s="264">
        <f>'ENGLAND GE2029'!Y130*100</f>
        <v>0</v>
      </c>
      <c r="AJ129" s="261">
        <f t="shared" si="5"/>
        <v>0.46917976860411775</v>
      </c>
      <c r="AK129" s="260">
        <f t="shared" si="6"/>
        <v>-0.30308515840848382</v>
      </c>
    </row>
    <row r="130" spans="1:37" ht="24" customHeight="1" x14ac:dyDescent="0.35">
      <c r="A130" s="106" t="str">
        <f>'ENGLAND GE2029'!A131</f>
        <v>Dulwich and West Norwood</v>
      </c>
      <c r="B130" s="106" t="str">
        <f>'ENGLAND GE2029'!B131</f>
        <v>LND</v>
      </c>
      <c r="C130" s="106" t="str">
        <f>'ENGLAND GE2029'!C131</f>
        <v>London</v>
      </c>
      <c r="D130" s="106" t="str">
        <f>'ENGLAND GE2029'!D131</f>
        <v>England</v>
      </c>
      <c r="E130" s="106" t="str">
        <f>'ENGLAND GE2029'!AP131</f>
        <v>Grn</v>
      </c>
      <c r="F130" s="106" t="str">
        <f>'ENGLAND GE2029'!AQ131</f>
        <v>gain from</v>
      </c>
      <c r="G130" s="106" t="str">
        <f>'ENGLAND GE2029'!AR131</f>
        <v>LAB</v>
      </c>
      <c r="H130" s="106" t="str">
        <f>IF(E130='ENGLAND GE2029'!AO131,"",E130)</f>
        <v>Grn</v>
      </c>
      <c r="I130" s="262">
        <f>'ENGLAND GE2029'!E131</f>
        <v>0.31863838826704244</v>
      </c>
      <c r="J130" s="263">
        <f>'ENGLAND GE2029'!P131*100</f>
        <v>-28.420880640879169</v>
      </c>
      <c r="K130" s="262">
        <f>'ENGLAND GE2029'!F131</f>
        <v>6.4155315791020531E-2</v>
      </c>
      <c r="L130" s="263">
        <f>'ENGLAND GE2029'!Q131*100</f>
        <v>-2.1194413152520393</v>
      </c>
      <c r="M130" s="262">
        <f>'ENGLAND GE2029'!G131</f>
        <v>0.10804744724100422</v>
      </c>
      <c r="N130" s="263">
        <f>'ENGLAND GE2029'!R131*100</f>
        <v>6.8358611241180522</v>
      </c>
      <c r="O130" s="262">
        <f>'ENGLAND GE2029'!H131</f>
        <v>7.1821479474972388E-2</v>
      </c>
      <c r="P130" s="263">
        <f>'ENGLAND GE2029'!S131*100</f>
        <v>-0.49778505968685882</v>
      </c>
      <c r="Q130" s="262">
        <f>'ENGLAND GE2029'!I131</f>
        <v>0.40868584169076927</v>
      </c>
      <c r="R130" s="263">
        <f>'ENGLAND GE2029'!T131*100</f>
        <v>21.98939160880543</v>
      </c>
      <c r="T130" s="264">
        <v>0</v>
      </c>
      <c r="U130" s="262">
        <f>MAX('ENGLAND GE2029'!J131,'ENGLAND GE2029'!K131,'ENGLAND GE2029'!L131,'ENGLAND GE2029'!M131,'ENGLAND GE2029'!N131)</f>
        <v>1.8073265954540955E-2</v>
      </c>
      <c r="V130" s="264">
        <f t="shared" si="7"/>
        <v>1.8073265954540956</v>
      </c>
      <c r="W130" s="264"/>
      <c r="X130" s="264"/>
      <c r="Y130" s="264"/>
      <c r="Z130" s="262">
        <f>'ENGLAND GE2029'!J131</f>
        <v>4.5419233507650236E-3</v>
      </c>
      <c r="AA130" s="264">
        <f>'ENGLAND GE2029'!U131*100</f>
        <v>-0.19810613554802936</v>
      </c>
      <c r="AB130" s="262">
        <f>'ENGLAND GE2029'!K131</f>
        <v>0</v>
      </c>
      <c r="AC130" s="264">
        <f>'ENGLAND GE2029'!V131*100</f>
        <v>0</v>
      </c>
      <c r="AD130" s="262">
        <f>'ENGLAND GE2029'!L131</f>
        <v>1.8073265954540955E-2</v>
      </c>
      <c r="AE130" s="264">
        <f t="shared" si="8"/>
        <v>1.8073265954540956</v>
      </c>
      <c r="AF130" s="262">
        <f>'ENGLAND GE2029'!M131</f>
        <v>6.0363382298850351E-3</v>
      </c>
      <c r="AG130" s="264">
        <f t="shared" si="9"/>
        <v>0.60363382298850354</v>
      </c>
      <c r="AH130" s="262">
        <f>'ENGLAND GE2029'!N131</f>
        <v>0</v>
      </c>
      <c r="AI130" s="264">
        <f>'ENGLAND GE2029'!Y131*100</f>
        <v>0</v>
      </c>
      <c r="AJ130" s="261">
        <f t="shared" ref="AJ130:AJ193" si="10">MAX(I130,K130,M130,O130,Q130,S130,AH130,Z130,AB130)</f>
        <v>0.40868584169076927</v>
      </c>
      <c r="AK130" s="260">
        <f t="shared" ref="AK130:AK193" si="11">Q130-AJ130</f>
        <v>0</v>
      </c>
    </row>
    <row r="131" spans="1:37" ht="24" customHeight="1" x14ac:dyDescent="0.35">
      <c r="A131" s="106" t="str">
        <f>'ENGLAND GE2029'!A132</f>
        <v>Ealing Central and Acton</v>
      </c>
      <c r="B131" s="106" t="str">
        <f>'ENGLAND GE2029'!B132</f>
        <v>LND</v>
      </c>
      <c r="C131" s="106" t="str">
        <f>'ENGLAND GE2029'!C132</f>
        <v>London</v>
      </c>
      <c r="D131" s="106" t="str">
        <f>'ENGLAND GE2029'!D132</f>
        <v>England</v>
      </c>
      <c r="E131" s="106" t="str">
        <f>'ENGLAND GE2029'!AP132</f>
        <v>Lab</v>
      </c>
      <c r="F131" s="106" t="str">
        <f>'ENGLAND GE2029'!AQ132</f>
        <v>HOLD</v>
      </c>
      <c r="G131" s="106" t="str">
        <f>'ENGLAND GE2029'!AR132</f>
        <v/>
      </c>
      <c r="H131" s="106" t="str">
        <f>IF(E131='ENGLAND GE2029'!AO132,"",E131)</f>
        <v/>
      </c>
      <c r="I131" s="262">
        <f>'ENGLAND GE2029'!E132</f>
        <v>0.25127557869388578</v>
      </c>
      <c r="J131" s="263">
        <f>'ENGLAND GE2029'!P132*100</f>
        <v>-21.639173692921709</v>
      </c>
      <c r="K131" s="262">
        <f>'ENGLAND GE2029'!F132</f>
        <v>0.13348519570086101</v>
      </c>
      <c r="L131" s="263">
        <f>'ENGLAND GE2029'!Q132*100</f>
        <v>-4.1209690103740311</v>
      </c>
      <c r="M131" s="262">
        <f>'ENGLAND GE2029'!G132</f>
        <v>0.17988047004117622</v>
      </c>
      <c r="N131" s="263">
        <f>'ENGLAND GE2029'!R132*100</f>
        <v>11.488015602999742</v>
      </c>
      <c r="O131" s="262">
        <f>'ENGLAND GE2029'!H132</f>
        <v>0.12051997768504447</v>
      </c>
      <c r="P131" s="263">
        <f>'ENGLAND GE2029'!S132*100</f>
        <v>-0.62568022349873409</v>
      </c>
      <c r="Q131" s="262">
        <f>'ENGLAND GE2029'!I132</f>
        <v>0.2507844206752573</v>
      </c>
      <c r="R131" s="263">
        <f>'ENGLAND GE2029'!T132*100</f>
        <v>13.681929685018247</v>
      </c>
      <c r="T131" s="264">
        <v>0</v>
      </c>
      <c r="U131" s="262">
        <f>MAX('ENGLAND GE2029'!J132,'ENGLAND GE2029'!K132,'ENGLAND GE2029'!L132,'ENGLAND GE2029'!M132,'ENGLAND GE2029'!N132)</f>
        <v>3.0088888336532976E-2</v>
      </c>
      <c r="V131" s="264">
        <f t="shared" ref="V131:V194" si="12">IF(Z131=U131,AA131,IF(U131=AB131,AC131,IF(U131=AD131,AE131,IF(U131=AF131,AG131,IF(U131=AH131,AI131,"=")))))</f>
        <v>3.0088888336532977</v>
      </c>
      <c r="W131" s="264"/>
      <c r="X131" s="264"/>
      <c r="Y131" s="264"/>
      <c r="Z131" s="262">
        <f>'ENGLAND GE2029'!J132</f>
        <v>0</v>
      </c>
      <c r="AA131" s="264">
        <f>'ENGLAND GE2029'!U132*100</f>
        <v>-0.63430258117188976</v>
      </c>
      <c r="AB131" s="262">
        <f>'ENGLAND GE2029'!K132</f>
        <v>2.6957111389678125E-2</v>
      </c>
      <c r="AC131" s="264">
        <f>'ENGLAND GE2029'!V132*100</f>
        <v>-1.0012471394135647</v>
      </c>
      <c r="AD131" s="262">
        <f>'ENGLAND GE2029'!L132</f>
        <v>3.0088888336532976E-2</v>
      </c>
      <c r="AE131" s="264">
        <f t="shared" si="8"/>
        <v>3.0088888336532977</v>
      </c>
      <c r="AF131" s="262">
        <f>'ENGLAND GE2029'!M132</f>
        <v>4.9411474879524327E-3</v>
      </c>
      <c r="AG131" s="264">
        <f t="shared" si="9"/>
        <v>0.49411474879524325</v>
      </c>
      <c r="AH131" s="262">
        <f>'ENGLAND GE2029'!N132</f>
        <v>2.0672099896116773E-3</v>
      </c>
      <c r="AI131" s="264">
        <f>'ENGLAND GE2029'!Y132*100</f>
        <v>-0.65157622308660379</v>
      </c>
      <c r="AJ131" s="261">
        <f t="shared" si="10"/>
        <v>0.25127557869388578</v>
      </c>
      <c r="AK131" s="260">
        <f t="shared" si="11"/>
        <v>-4.9115801862847919E-4</v>
      </c>
    </row>
    <row r="132" spans="1:37" ht="24" customHeight="1" x14ac:dyDescent="0.35">
      <c r="A132" s="106" t="str">
        <f>'ENGLAND GE2029'!A133</f>
        <v>Ealing North</v>
      </c>
      <c r="B132" s="106" t="str">
        <f>'ENGLAND GE2029'!B133</f>
        <v>LND</v>
      </c>
      <c r="C132" s="106" t="str">
        <f>'ENGLAND GE2029'!C133</f>
        <v>London</v>
      </c>
      <c r="D132" s="106" t="str">
        <f>'ENGLAND GE2029'!D133</f>
        <v>England</v>
      </c>
      <c r="E132" s="106" t="str">
        <f>'ENGLAND GE2029'!AP133</f>
        <v>Lab</v>
      </c>
      <c r="F132" s="106" t="str">
        <f>'ENGLAND GE2029'!AQ133</f>
        <v>HOLD</v>
      </c>
      <c r="G132" s="106" t="str">
        <f>'ENGLAND GE2029'!AR133</f>
        <v/>
      </c>
      <c r="H132" s="106" t="str">
        <f>IF(E132='ENGLAND GE2029'!AO133,"",E132)</f>
        <v/>
      </c>
      <c r="I132" s="262">
        <f>'ENGLAND GE2029'!E133</f>
        <v>0.2519620693363594</v>
      </c>
      <c r="J132" s="263">
        <f>'ENGLAND GE2029'!P133*100</f>
        <v>-22.599407426097589</v>
      </c>
      <c r="K132" s="262">
        <f>'ENGLAND GE2029'!F133</f>
        <v>0.14122747818789361</v>
      </c>
      <c r="L132" s="263">
        <f>'ENGLAND GE2029'!Q133*100</f>
        <v>-4.7151500346525346</v>
      </c>
      <c r="M132" s="262">
        <f>'ENGLAND GE2029'!G133</f>
        <v>0.2479557768879406</v>
      </c>
      <c r="N132" s="263">
        <f>'ENGLAND GE2029'!R133*100</f>
        <v>15.663453336462451</v>
      </c>
      <c r="O132" s="262">
        <f>'ENGLAND GE2029'!H133</f>
        <v>5.4864852252361075E-2</v>
      </c>
      <c r="P132" s="263">
        <f>'ENGLAND GE2029'!S133*100</f>
        <v>-0.39573165115175324</v>
      </c>
      <c r="Q132" s="262">
        <f>'ENGLAND GE2029'!I133</f>
        <v>0.2025606402831828</v>
      </c>
      <c r="R132" s="263">
        <f>'ENGLAND GE2029'!T133*100</f>
        <v>10.874124724099183</v>
      </c>
      <c r="T132" s="264">
        <v>0</v>
      </c>
      <c r="U132" s="262">
        <f>MAX('ENGLAND GE2029'!J133,'ENGLAND GE2029'!K133,'ENGLAND GE2029'!L133,'ENGLAND GE2029'!M133,'ENGLAND GE2029'!N133)</f>
        <v>5.4467414725956807E-2</v>
      </c>
      <c r="V132" s="264">
        <f t="shared" si="12"/>
        <v>-1.8140838419861103</v>
      </c>
      <c r="W132" s="264"/>
      <c r="X132" s="264"/>
      <c r="Y132" s="264"/>
      <c r="Z132" s="262">
        <f>'ENGLAND GE2029'!J133</f>
        <v>0</v>
      </c>
      <c r="AA132" s="264">
        <f>'ENGLAND GE2029'!U133*100</f>
        <v>-1.154237601776462</v>
      </c>
      <c r="AB132" s="262">
        <f>'ENGLAND GE2029'!K133</f>
        <v>5.4467414725956807E-2</v>
      </c>
      <c r="AC132" s="264">
        <f>'ENGLAND GE2029'!V133*100</f>
        <v>-1.8140838419861103</v>
      </c>
      <c r="AD132" s="262">
        <f>'ENGLAND GE2029'!L133</f>
        <v>4.147595167764298E-2</v>
      </c>
      <c r="AE132" s="264">
        <f t="shared" ref="AE132:AE195" si="13">AD132*100</f>
        <v>4.1475951677642984</v>
      </c>
      <c r="AF132" s="262">
        <f>'ENGLAND GE2029'!M133</f>
        <v>5.4858166486627278E-3</v>
      </c>
      <c r="AG132" s="264">
        <f t="shared" ref="AG132:AG195" si="14">AF132*100</f>
        <v>0.5485816648662728</v>
      </c>
      <c r="AH132" s="262">
        <f>'ENGLAND GE2029'!N133</f>
        <v>0</v>
      </c>
      <c r="AI132" s="264">
        <f>'ENGLAND GE2029'!Y133*100</f>
        <v>-0.55514433752775727</v>
      </c>
      <c r="AJ132" s="261">
        <f t="shared" si="10"/>
        <v>0.2519620693363594</v>
      </c>
      <c r="AK132" s="260">
        <f t="shared" si="11"/>
        <v>-4.9401429053176599E-2</v>
      </c>
    </row>
    <row r="133" spans="1:37" ht="24" customHeight="1" x14ac:dyDescent="0.35">
      <c r="A133" s="106" t="str">
        <f>'ENGLAND GE2029'!A134</f>
        <v>Ealing Southall</v>
      </c>
      <c r="B133" s="106" t="str">
        <f>'ENGLAND GE2029'!B134</f>
        <v>LND</v>
      </c>
      <c r="C133" s="106" t="str">
        <f>'ENGLAND GE2029'!C134</f>
        <v>London</v>
      </c>
      <c r="D133" s="106" t="str">
        <f>'ENGLAND GE2029'!D134</f>
        <v>England</v>
      </c>
      <c r="E133" s="106" t="str">
        <f>'ENGLAND GE2029'!AP134</f>
        <v>Lab</v>
      </c>
      <c r="F133" s="106" t="str">
        <f>'ENGLAND GE2029'!AQ134</f>
        <v>HOLD</v>
      </c>
      <c r="G133" s="106" t="str">
        <f>'ENGLAND GE2029'!AR134</f>
        <v/>
      </c>
      <c r="H133" s="106" t="str">
        <f>IF(E133='ENGLAND GE2029'!AO134,"",E133)</f>
        <v/>
      </c>
      <c r="I133" s="262">
        <f>'ENGLAND GE2029'!E134</f>
        <v>0.29324867373044</v>
      </c>
      <c r="J133" s="263">
        <f>'ENGLAND GE2029'!P134*100</f>
        <v>-20.687092008547253</v>
      </c>
      <c r="K133" s="262">
        <f>'ENGLAND GE2029'!F134</f>
        <v>0.13067797353467969</v>
      </c>
      <c r="L133" s="263">
        <f>'ENGLAND GE2029'!Q134*100</f>
        <v>-2.6033413971028208</v>
      </c>
      <c r="M133" s="262">
        <f>'ENGLAND GE2029'!G134</f>
        <v>0.16975558210933286</v>
      </c>
      <c r="N133" s="263">
        <f>'ENGLAND GE2029'!R134*100</f>
        <v>11.354648863045748</v>
      </c>
      <c r="O133" s="262">
        <f>'ENGLAND GE2029'!H134</f>
        <v>6.3886270007975934E-2</v>
      </c>
      <c r="P133" s="263">
        <f>'ENGLAND GE2029'!S134*100</f>
        <v>0.23063269781209705</v>
      </c>
      <c r="Q133" s="262">
        <f>'ENGLAND GE2029'!I134</f>
        <v>0.2274633419745718</v>
      </c>
      <c r="R133" s="263">
        <f>'ENGLAND GE2029'!T134*100</f>
        <v>13.274503977187113</v>
      </c>
      <c r="T133" s="264">
        <v>0</v>
      </c>
      <c r="U133" s="262">
        <f>MAX('ENGLAND GE2029'!J134,'ENGLAND GE2029'!K134,'ENGLAND GE2029'!L134,'ENGLAND GE2029'!M134,'ENGLAND GE2029'!N134)</f>
        <v>7.3006942777849637E-2</v>
      </c>
      <c r="V133" s="264">
        <f t="shared" si="12"/>
        <v>-1.9123784135107804</v>
      </c>
      <c r="W133" s="264"/>
      <c r="X133" s="264"/>
      <c r="Y133" s="264"/>
      <c r="Z133" s="262">
        <f>'ENGLAND GE2029'!J134</f>
        <v>0</v>
      </c>
      <c r="AA133" s="264">
        <f>'ENGLAND GE2029'!U134*100</f>
        <v>-1.6090804322772836</v>
      </c>
      <c r="AB133" s="262">
        <f>'ENGLAND GE2029'!K134</f>
        <v>7.3006942777849637E-2</v>
      </c>
      <c r="AC133" s="264">
        <f>'ENGLAND GE2029'!V134*100</f>
        <v>-1.9123784135107804</v>
      </c>
      <c r="AD133" s="262">
        <f>'ENGLAND GE2029'!L134</f>
        <v>2.8395282452962578E-2</v>
      </c>
      <c r="AE133" s="264">
        <f t="shared" si="13"/>
        <v>2.8395282452962576</v>
      </c>
      <c r="AF133" s="262">
        <f>'ENGLAND GE2029'!M134</f>
        <v>6.957877876635165E-3</v>
      </c>
      <c r="AG133" s="264">
        <f t="shared" si="14"/>
        <v>0.69578778766351645</v>
      </c>
      <c r="AH133" s="262">
        <f>'ENGLAND GE2029'!N134</f>
        <v>6.608055535552112E-3</v>
      </c>
      <c r="AI133" s="264">
        <f>'ENGLAND GE2029'!Y134*100</f>
        <v>-1.5832093195666226</v>
      </c>
      <c r="AJ133" s="261">
        <f t="shared" si="10"/>
        <v>0.29324867373044</v>
      </c>
      <c r="AK133" s="260">
        <f t="shared" si="11"/>
        <v>-6.5785331755868204E-2</v>
      </c>
    </row>
    <row r="134" spans="1:37" ht="24" customHeight="1" x14ac:dyDescent="0.35">
      <c r="A134" s="106" t="str">
        <f>'ENGLAND GE2029'!A135</f>
        <v>East Ham</v>
      </c>
      <c r="B134" s="106" t="str">
        <f>'ENGLAND GE2029'!B135</f>
        <v>LND</v>
      </c>
      <c r="C134" s="106" t="str">
        <f>'ENGLAND GE2029'!C135</f>
        <v>London</v>
      </c>
      <c r="D134" s="106" t="str">
        <f>'ENGLAND GE2029'!D135</f>
        <v>England</v>
      </c>
      <c r="E134" s="106" t="str">
        <f>'ENGLAND GE2029'!AP135</f>
        <v>Lab</v>
      </c>
      <c r="F134" s="106" t="str">
        <f>'ENGLAND GE2029'!AQ135</f>
        <v>HOLD</v>
      </c>
      <c r="G134" s="106" t="str">
        <f>'ENGLAND GE2029'!AR135</f>
        <v/>
      </c>
      <c r="H134" s="106" t="str">
        <f>IF(E134='ENGLAND GE2029'!AO135,"",E134)</f>
        <v/>
      </c>
      <c r="I134" s="262">
        <f>'ENGLAND GE2029'!E135</f>
        <v>0.31823964855967518</v>
      </c>
      <c r="J134" s="263">
        <f>'ENGLAND GE2029'!P135*100</f>
        <v>-19.822820745214791</v>
      </c>
      <c r="K134" s="262">
        <f>'ENGLAND GE2029'!F135</f>
        <v>8.9636910083727053E-2</v>
      </c>
      <c r="L134" s="263">
        <f>'ENGLAND GE2029'!Q135*100</f>
        <v>-1.2653810912789361</v>
      </c>
      <c r="M134" s="262">
        <f>'ENGLAND GE2029'!G135</f>
        <v>0.11223377094705451</v>
      </c>
      <c r="N134" s="263">
        <f>'ENGLAND GE2029'!R135*100</f>
        <v>7.6870105793460102</v>
      </c>
      <c r="O134" s="262">
        <f>'ENGLAND GE2029'!H135</f>
        <v>3.4814077667493067E-2</v>
      </c>
      <c r="P134" s="263">
        <f>'ENGLAND GE2029'!S135*100</f>
        <v>0.28812158496951124</v>
      </c>
      <c r="Q134" s="262">
        <f>'ENGLAND GE2029'!I135</f>
        <v>0.28145455217514542</v>
      </c>
      <c r="R134" s="263">
        <f>'ENGLAND GE2029'!T135*100</f>
        <v>16.992705296686928</v>
      </c>
      <c r="T134" s="264">
        <v>0</v>
      </c>
      <c r="U134" s="262">
        <f>MAX('ENGLAND GE2029'!J135,'ENGLAND GE2029'!K135,'ENGLAND GE2029'!L135,'ENGLAND GE2029'!M135,'ENGLAND GE2029'!N135)</f>
        <v>0.14484752168049697</v>
      </c>
      <c r="V134" s="264">
        <f t="shared" si="12"/>
        <v>14.484752168049697</v>
      </c>
      <c r="W134" s="264"/>
      <c r="X134" s="264"/>
      <c r="Y134" s="264"/>
      <c r="Z134" s="262">
        <f>'ENGLAND GE2029'!J135</f>
        <v>0</v>
      </c>
      <c r="AA134" s="264">
        <f>'ENGLAND GE2029'!U135*100</f>
        <v>-17.700306133220735</v>
      </c>
      <c r="AB134" s="262">
        <f>'ENGLAND GE2029'!K135</f>
        <v>0</v>
      </c>
      <c r="AC134" s="264">
        <f>'ENGLAND GE2029'!V135*100</f>
        <v>0</v>
      </c>
      <c r="AD134" s="262">
        <f>'ENGLAND GE2029'!L135</f>
        <v>1.8773518886407846E-2</v>
      </c>
      <c r="AE134" s="264">
        <f t="shared" si="13"/>
        <v>1.8773518886407845</v>
      </c>
      <c r="AF134" s="262">
        <f>'ENGLAND GE2029'!M135</f>
        <v>0.14484752168049697</v>
      </c>
      <c r="AG134" s="264">
        <f t="shared" si="14"/>
        <v>14.484752168049697</v>
      </c>
      <c r="AH134" s="262">
        <f>'ENGLAND GE2029'!N135</f>
        <v>0</v>
      </c>
      <c r="AI134" s="264">
        <f>'ENGLAND GE2029'!Y135*100</f>
        <v>-2.5414335479784653</v>
      </c>
      <c r="AJ134" s="261">
        <f t="shared" si="10"/>
        <v>0.31823964855967518</v>
      </c>
      <c r="AK134" s="260">
        <f t="shared" si="11"/>
        <v>-3.6785096384529758E-2</v>
      </c>
    </row>
    <row r="135" spans="1:37" ht="24" customHeight="1" x14ac:dyDescent="0.35">
      <c r="A135" s="106" t="str">
        <f>'ENGLAND GE2029'!A136</f>
        <v>Edmonton and Winchmore Hill</v>
      </c>
      <c r="B135" s="106" t="str">
        <f>'ENGLAND GE2029'!B136</f>
        <v>LND</v>
      </c>
      <c r="C135" s="106" t="str">
        <f>'ENGLAND GE2029'!C136</f>
        <v>London</v>
      </c>
      <c r="D135" s="106" t="str">
        <f>'ENGLAND GE2029'!D136</f>
        <v>England</v>
      </c>
      <c r="E135" s="106" t="str">
        <f>'ENGLAND GE2029'!AP136</f>
        <v>Lab</v>
      </c>
      <c r="F135" s="106" t="str">
        <f>'ENGLAND GE2029'!AQ136</f>
        <v>HOLD</v>
      </c>
      <c r="G135" s="106" t="str">
        <f>'ENGLAND GE2029'!AR136</f>
        <v/>
      </c>
      <c r="H135" s="106" t="str">
        <f>IF(E135='ENGLAND GE2029'!AO136,"",E135)</f>
        <v/>
      </c>
      <c r="I135" s="262">
        <f>'ENGLAND GE2029'!E136</f>
        <v>0.31664265139592435</v>
      </c>
      <c r="J135" s="263">
        <f>'ENGLAND GE2029'!P136*100</f>
        <v>-28.786463981043891</v>
      </c>
      <c r="K135" s="262">
        <f>'ENGLAND GE2029'!F136</f>
        <v>1.7292505517826663E-2</v>
      </c>
      <c r="L135" s="263">
        <f>'ENGLAND GE2029'!Q136*100</f>
        <v>-0.59215171659264687</v>
      </c>
      <c r="M135" s="262">
        <f>'ENGLAND GE2029'!G136</f>
        <v>0.27825274916984416</v>
      </c>
      <c r="N135" s="263">
        <f>'ENGLAND GE2029'!R136*100</f>
        <v>17.511532097717954</v>
      </c>
      <c r="O135" s="262">
        <f>'ENGLAND GE2029'!H136</f>
        <v>7.4289367673143064E-2</v>
      </c>
      <c r="P135" s="263">
        <f>'ENGLAND GE2029'!S136*100</f>
        <v>-0.58697131929638791</v>
      </c>
      <c r="Q135" s="262">
        <f>'ENGLAND GE2029'!I136</f>
        <v>0.23263400548554161</v>
      </c>
      <c r="R135" s="263">
        <f>'ENGLAND GE2029'!T136*100</f>
        <v>12.419388175597909</v>
      </c>
      <c r="T135" s="264">
        <v>0</v>
      </c>
      <c r="U135" s="262">
        <f>MAX('ENGLAND GE2029'!J136,'ENGLAND GE2029'!K136,'ENGLAND GE2029'!L136,'ENGLAND GE2029'!M136,'ENGLAND GE2029'!N136)</f>
        <v>4.6543773747023579E-2</v>
      </c>
      <c r="V135" s="264">
        <f t="shared" si="12"/>
        <v>4.6543773747023582</v>
      </c>
      <c r="W135" s="264"/>
      <c r="X135" s="264"/>
      <c r="Y135" s="264"/>
      <c r="Z135" s="262">
        <f>'ENGLAND GE2029'!J136</f>
        <v>2.5155947495934961E-2</v>
      </c>
      <c r="AA135" s="264">
        <f>'ENGLAND GE2029'!U136*100</f>
        <v>-2.4925065908100974</v>
      </c>
      <c r="AB135" s="262">
        <f>'ENGLAND GE2029'!K136</f>
        <v>3.1386765636568399E-3</v>
      </c>
      <c r="AC135" s="264">
        <f>'ENGLAND GE2029'!V136*100</f>
        <v>-1.6540215762164343</v>
      </c>
      <c r="AD135" s="262">
        <f>'ENGLAND GE2029'!L136</f>
        <v>4.6543773747023579E-2</v>
      </c>
      <c r="AE135" s="264">
        <f t="shared" si="13"/>
        <v>4.6543773747023582</v>
      </c>
      <c r="AF135" s="262">
        <f>'ENGLAND GE2029'!M136</f>
        <v>5.4578671071876771E-3</v>
      </c>
      <c r="AG135" s="264">
        <f t="shared" si="14"/>
        <v>0.54578671071876772</v>
      </c>
      <c r="AH135" s="262">
        <f>'ENGLAND GE2029'!N136</f>
        <v>5.9245584391709612E-4</v>
      </c>
      <c r="AI135" s="264">
        <f>'ENGLAND GE2029'!Y136*100</f>
        <v>-1.0189691747775347</v>
      </c>
      <c r="AJ135" s="261">
        <f t="shared" si="10"/>
        <v>0.31664265139592435</v>
      </c>
      <c r="AK135" s="260">
        <f t="shared" si="11"/>
        <v>-8.4008645910382734E-2</v>
      </c>
    </row>
    <row r="136" spans="1:37" ht="24" customHeight="1" x14ac:dyDescent="0.35">
      <c r="A136" s="106" t="str">
        <f>'ENGLAND GE2029'!A137</f>
        <v>Eltham and Chislehurst</v>
      </c>
      <c r="B136" s="106" t="str">
        <f>'ENGLAND GE2029'!B137</f>
        <v>LND</v>
      </c>
      <c r="C136" s="106" t="str">
        <f>'ENGLAND GE2029'!C137</f>
        <v>London</v>
      </c>
      <c r="D136" s="106" t="str">
        <f>'ENGLAND GE2029'!D137</f>
        <v>England</v>
      </c>
      <c r="E136" s="106" t="str">
        <f>'ENGLAND GE2029'!AP137</f>
        <v>Ref</v>
      </c>
      <c r="F136" s="106" t="str">
        <f>'ENGLAND GE2029'!AQ137</f>
        <v>gain from</v>
      </c>
      <c r="G136" s="106" t="str">
        <f>'ENGLAND GE2029'!AR137</f>
        <v>LAB</v>
      </c>
      <c r="H136" s="106" t="str">
        <f>IF(E136='ENGLAND GE2029'!AO137,"",E136)</f>
        <v>Ref</v>
      </c>
      <c r="I136" s="262">
        <f>'ENGLAND GE2029'!E137</f>
        <v>0.20265274489375296</v>
      </c>
      <c r="J136" s="263">
        <f>'ENGLAND GE2029'!P137*100</f>
        <v>-23.77853010176722</v>
      </c>
      <c r="K136" s="262">
        <f>'ENGLAND GE2029'!F137</f>
        <v>0.16715500556797483</v>
      </c>
      <c r="L136" s="263">
        <f>'ENGLAND GE2029'!Q137*100</f>
        <v>-8.8298622136892853</v>
      </c>
      <c r="M136" s="262">
        <f>'ENGLAND GE2029'!G137</f>
        <v>0.38632601012246753</v>
      </c>
      <c r="N136" s="263">
        <f>'ENGLAND GE2029'!R137*100</f>
        <v>22.330972605101074</v>
      </c>
      <c r="O136" s="262">
        <f>'ENGLAND GE2029'!H137</f>
        <v>4.3289865328405314E-2</v>
      </c>
      <c r="P136" s="263">
        <f>'ENGLAND GE2029'!S137*100</f>
        <v>-0.98857480675478071</v>
      </c>
      <c r="Q136" s="262">
        <f>'ENGLAND GE2029'!I137</f>
        <v>0.12733616630877015</v>
      </c>
      <c r="R136" s="263">
        <f>'ENGLAND GE2029'!T137*100</f>
        <v>5.9763853619484273</v>
      </c>
      <c r="T136" s="264">
        <v>0</v>
      </c>
      <c r="U136" s="262">
        <f>MAX('ENGLAND GE2029'!J137,'ENGLAND GE2029'!K137,'ENGLAND GE2029'!L137,'ENGLAND GE2029'!M137,'ENGLAND GE2029'!N137)</f>
        <v>6.46213576015916E-2</v>
      </c>
      <c r="V136" s="264">
        <f t="shared" si="12"/>
        <v>6.4621357601591605</v>
      </c>
      <c r="W136" s="264"/>
      <c r="X136" s="264"/>
      <c r="Y136" s="264"/>
      <c r="Z136" s="262">
        <f>'ENGLAND GE2029'!J137</f>
        <v>3.9481901911560729E-4</v>
      </c>
      <c r="AA136" s="264">
        <f>'ENGLAND GE2029'!U137*100</f>
        <v>-0.63426606806605412</v>
      </c>
      <c r="AB136" s="262">
        <f>'ENGLAND GE2029'!K137</f>
        <v>3.1896972204068529E-3</v>
      </c>
      <c r="AC136" s="264">
        <f>'ENGLAND GE2029'!V137*100</f>
        <v>-0.46231456887798217</v>
      </c>
      <c r="AD136" s="262">
        <f>'ENGLAND GE2029'!L137</f>
        <v>6.46213576015916E-2</v>
      </c>
      <c r="AE136" s="264">
        <f t="shared" si="13"/>
        <v>6.4621357601591605</v>
      </c>
      <c r="AF136" s="262">
        <f>'ENGLAND GE2029'!M137</f>
        <v>2.209417838705078E-3</v>
      </c>
      <c r="AG136" s="264">
        <f t="shared" si="14"/>
        <v>0.22094178387050781</v>
      </c>
      <c r="AH136" s="262">
        <f>'ENGLAND GE2029'!N137</f>
        <v>2.8249160988099474E-3</v>
      </c>
      <c r="AI136" s="264">
        <f>'ENGLAND GE2029'!Y137*100</f>
        <v>-0.29688775192385974</v>
      </c>
      <c r="AJ136" s="261">
        <f t="shared" si="10"/>
        <v>0.38632601012246753</v>
      </c>
      <c r="AK136" s="260">
        <f t="shared" si="11"/>
        <v>-0.25898984381369738</v>
      </c>
    </row>
    <row r="137" spans="1:37" ht="24" customHeight="1" x14ac:dyDescent="0.35">
      <c r="A137" s="106" t="str">
        <f>'ENGLAND GE2029'!A138</f>
        <v>Enfield North</v>
      </c>
      <c r="B137" s="106" t="str">
        <f>'ENGLAND GE2029'!B138</f>
        <v>LND</v>
      </c>
      <c r="C137" s="106" t="str">
        <f>'ENGLAND GE2029'!C138</f>
        <v>London</v>
      </c>
      <c r="D137" s="106" t="str">
        <f>'ENGLAND GE2029'!D138</f>
        <v>England</v>
      </c>
      <c r="E137" s="106" t="str">
        <f>'ENGLAND GE2029'!AP138</f>
        <v>Ref</v>
      </c>
      <c r="F137" s="106" t="str">
        <f>'ENGLAND GE2029'!AQ138</f>
        <v>gain from</v>
      </c>
      <c r="G137" s="106" t="str">
        <f>'ENGLAND GE2029'!AR138</f>
        <v>LAB</v>
      </c>
      <c r="H137" s="106" t="str">
        <f>IF(E137='ENGLAND GE2029'!AO138,"",E137)</f>
        <v>Ref</v>
      </c>
      <c r="I137" s="262">
        <f>'ENGLAND GE2029'!E138</f>
        <v>0.24690759462753645</v>
      </c>
      <c r="J137" s="263">
        <f>'ENGLAND GE2029'!P138*100</f>
        <v>-24.440115180858974</v>
      </c>
      <c r="K137" s="262">
        <f>'ENGLAND GE2029'!F138</f>
        <v>0.141847489469898</v>
      </c>
      <c r="L137" s="263">
        <f>'ENGLAND GE2029'!Q138*100</f>
        <v>-5.6625792972850082</v>
      </c>
      <c r="M137" s="262">
        <f>'ENGLAND GE2029'!G138</f>
        <v>0.30626378930938891</v>
      </c>
      <c r="N137" s="263">
        <f>'ENGLAND GE2029'!R138*100</f>
        <v>18.7943178622366</v>
      </c>
      <c r="O137" s="262">
        <f>'ENGLAND GE2029'!H138</f>
        <v>5.145882343084885E-2</v>
      </c>
      <c r="P137" s="263">
        <f>'ENGLAND GE2029'!S138*100</f>
        <v>-0.64138887920887</v>
      </c>
      <c r="Q137" s="262">
        <f>'ENGLAND GE2029'!I138</f>
        <v>0.17571581322466695</v>
      </c>
      <c r="R137" s="263">
        <f>'ENGLAND GE2029'!T138*100</f>
        <v>9.034379078375828</v>
      </c>
      <c r="T137" s="264">
        <v>0</v>
      </c>
      <c r="U137" s="262">
        <f>MAX('ENGLAND GE2029'!J138,'ENGLAND GE2029'!K138,'ENGLAND GE2029'!L138,'ENGLAND GE2029'!M138,'ENGLAND GE2029'!N138)</f>
        <v>5.1229224361845627E-2</v>
      </c>
      <c r="V137" s="264">
        <f t="shared" si="12"/>
        <v>5.1229224361845631</v>
      </c>
      <c r="W137" s="264"/>
      <c r="X137" s="264"/>
      <c r="Y137" s="264"/>
      <c r="Z137" s="262">
        <f>'ENGLAND GE2029'!J138</f>
        <v>1.7493339177081107E-2</v>
      </c>
      <c r="AA137" s="264">
        <f>'ENGLAND GE2029'!U138*100</f>
        <v>-1.5800140083472556</v>
      </c>
      <c r="AB137" s="262">
        <f>'ENGLAND GE2029'!K138</f>
        <v>5.1455978439799484E-3</v>
      </c>
      <c r="AC137" s="264">
        <f>'ENGLAND GE2029'!V138*100</f>
        <v>-1.0213548665722985</v>
      </c>
      <c r="AD137" s="262">
        <f>'ENGLAND GE2029'!L138</f>
        <v>5.1229224361845627E-2</v>
      </c>
      <c r="AE137" s="264">
        <f t="shared" si="13"/>
        <v>5.1229224361845631</v>
      </c>
      <c r="AF137" s="262">
        <f>'ENGLAND GE2029'!M138</f>
        <v>3.9383285547540323E-3</v>
      </c>
      <c r="AG137" s="264">
        <f t="shared" si="14"/>
        <v>0.39383285547540325</v>
      </c>
      <c r="AH137" s="262">
        <f>'ENGLAND GE2029'!N138</f>
        <v>0</v>
      </c>
      <c r="AI137" s="264">
        <f>'ENGLAND GE2029'!Y138*100</f>
        <v>0</v>
      </c>
      <c r="AJ137" s="261">
        <f t="shared" si="10"/>
        <v>0.30626378930938891</v>
      </c>
      <c r="AK137" s="260">
        <f t="shared" si="11"/>
        <v>-0.13054797608472196</v>
      </c>
    </row>
    <row r="138" spans="1:37" ht="24" customHeight="1" x14ac:dyDescent="0.35">
      <c r="A138" s="106" t="str">
        <f>'ENGLAND GE2029'!A139</f>
        <v>Erith and Thamesmead</v>
      </c>
      <c r="B138" s="106" t="str">
        <f>'ENGLAND GE2029'!B139</f>
        <v>LND</v>
      </c>
      <c r="C138" s="106" t="str">
        <f>'ENGLAND GE2029'!C139</f>
        <v>London</v>
      </c>
      <c r="D138" s="106" t="str">
        <f>'ENGLAND GE2029'!D139</f>
        <v>England</v>
      </c>
      <c r="E138" s="106" t="str">
        <f>'ENGLAND GE2029'!AP139</f>
        <v>Ref</v>
      </c>
      <c r="F138" s="106" t="str">
        <f>'ENGLAND GE2029'!AQ139</f>
        <v>gain from</v>
      </c>
      <c r="G138" s="106" t="str">
        <f>'ENGLAND GE2029'!AR139</f>
        <v>LAB</v>
      </c>
      <c r="H138" s="106" t="str">
        <f>IF(E138='ENGLAND GE2029'!AO139,"",E138)</f>
        <v>Ref</v>
      </c>
      <c r="I138" s="262">
        <f>'ENGLAND GE2029'!E139</f>
        <v>0.26082755046647943</v>
      </c>
      <c r="J138" s="263">
        <f>'ENGLAND GE2029'!P139*100</f>
        <v>-29.010238836311018</v>
      </c>
      <c r="K138" s="262">
        <f>'ENGLAND GE2029'!F139</f>
        <v>9.2774431046368885E-2</v>
      </c>
      <c r="L138" s="263">
        <f>'ENGLAND GE2029'!Q139*100</f>
        <v>-4.5019967031840098</v>
      </c>
      <c r="M138" s="262">
        <f>'ENGLAND GE2029'!G139</f>
        <v>0.35895137955030315</v>
      </c>
      <c r="N138" s="263">
        <f>'ENGLAND GE2029'!R139*100</f>
        <v>21.1746149108737</v>
      </c>
      <c r="O138" s="262">
        <f>'ENGLAND GE2029'!H139</f>
        <v>3.8834117230404155E-2</v>
      </c>
      <c r="P138" s="263">
        <f>'ENGLAND GE2029'!S139*100</f>
        <v>-0.75266148332923177</v>
      </c>
      <c r="Q138" s="262">
        <f>'ENGLAND GE2029'!I139</f>
        <v>0.16720359877021243</v>
      </c>
      <c r="R138" s="263">
        <f>'ENGLAND GE2029'!T139*100</f>
        <v>8.0970655903871016</v>
      </c>
      <c r="T138" s="264">
        <v>0</v>
      </c>
      <c r="U138" s="262">
        <f>MAX('ENGLAND GE2029'!J139,'ENGLAND GE2029'!K139,'ENGLAND GE2029'!L139,'ENGLAND GE2029'!M139,'ENGLAND GE2029'!N139)</f>
        <v>6.0042360213208364E-2</v>
      </c>
      <c r="V138" s="264">
        <f t="shared" si="12"/>
        <v>6.0042360213208363</v>
      </c>
      <c r="W138" s="264"/>
      <c r="X138" s="264"/>
      <c r="Y138" s="264"/>
      <c r="Z138" s="262">
        <f>'ENGLAND GE2029'!J139</f>
        <v>0</v>
      </c>
      <c r="AA138" s="264">
        <f>'ENGLAND GE2029'!U139*100</f>
        <v>-0.49530696649248374</v>
      </c>
      <c r="AB138" s="262">
        <f>'ENGLAND GE2029'!K139</f>
        <v>1.8108070719409081E-2</v>
      </c>
      <c r="AC138" s="264">
        <f>'ENGLAND GE2029'!V139*100</f>
        <v>-0.84156173362634201</v>
      </c>
      <c r="AD138" s="262">
        <f>'ENGLAND GE2029'!L139</f>
        <v>6.0042360213208364E-2</v>
      </c>
      <c r="AE138" s="264">
        <f t="shared" si="13"/>
        <v>6.0042360213208363</v>
      </c>
      <c r="AF138" s="262">
        <f>'ENGLAND GE2029'!M139</f>
        <v>3.2584920036145375E-3</v>
      </c>
      <c r="AG138" s="264">
        <f t="shared" si="14"/>
        <v>0.32584920036145376</v>
      </c>
      <c r="AH138" s="262">
        <f>'ENGLAND GE2029'!N139</f>
        <v>0</v>
      </c>
      <c r="AI138" s="264">
        <f>'ENGLAND GE2029'!Y139*100</f>
        <v>0</v>
      </c>
      <c r="AJ138" s="261">
        <f t="shared" si="10"/>
        <v>0.35895137955030315</v>
      </c>
      <c r="AK138" s="260">
        <f t="shared" si="11"/>
        <v>-0.19174778078009072</v>
      </c>
    </row>
    <row r="139" spans="1:37" ht="24" customHeight="1" x14ac:dyDescent="0.35">
      <c r="A139" s="106" t="str">
        <f>'ENGLAND GE2029'!A140</f>
        <v>Feltham and Heston</v>
      </c>
      <c r="B139" s="106" t="str">
        <f>'ENGLAND GE2029'!B140</f>
        <v>LND</v>
      </c>
      <c r="C139" s="106" t="str">
        <f>'ENGLAND GE2029'!C140</f>
        <v>London</v>
      </c>
      <c r="D139" s="106" t="str">
        <f>'ENGLAND GE2029'!D140</f>
        <v>England</v>
      </c>
      <c r="E139" s="106" t="str">
        <f>'ENGLAND GE2029'!AP140</f>
        <v>Ref</v>
      </c>
      <c r="F139" s="106" t="str">
        <f>'ENGLAND GE2029'!AQ140</f>
        <v>gain from</v>
      </c>
      <c r="G139" s="106" t="str">
        <f>'ENGLAND GE2029'!AR140</f>
        <v>LAB</v>
      </c>
      <c r="H139" s="106" t="str">
        <f>IF(E139='ENGLAND GE2029'!AO140,"",E139)</f>
        <v>Ref</v>
      </c>
      <c r="I139" s="262">
        <f>'ENGLAND GE2029'!E140</f>
        <v>0.21349632080195854</v>
      </c>
      <c r="J139" s="263">
        <f>'ENGLAND GE2029'!P140*100</f>
        <v>-22.642626547073405</v>
      </c>
      <c r="K139" s="262">
        <f>'ENGLAND GE2029'!F140</f>
        <v>0.15417089015949079</v>
      </c>
      <c r="L139" s="263">
        <f>'ENGLAND GE2029'!Q140*100</f>
        <v>-6.921132648991227</v>
      </c>
      <c r="M139" s="262">
        <f>'ENGLAND GE2029'!G140</f>
        <v>0.34953159185758337</v>
      </c>
      <c r="N139" s="263">
        <f>'ENGLAND GE2029'!R140*100</f>
        <v>20.969623231988507</v>
      </c>
      <c r="O139" s="262">
        <f>'ENGLAND GE2029'!H140</f>
        <v>4.2621603285359841E-2</v>
      </c>
      <c r="P139" s="263">
        <f>'ENGLAND GE2029'!S140*100</f>
        <v>-0.70158605973201993</v>
      </c>
      <c r="Q139" s="262">
        <f>'ENGLAND GE2029'!I140</f>
        <v>0.13777659827955147</v>
      </c>
      <c r="R139" s="263">
        <f>'ENGLAND GE2029'!T140*100</f>
        <v>6.8458602313787962</v>
      </c>
      <c r="T139" s="264">
        <v>0</v>
      </c>
      <c r="U139" s="262">
        <f>MAX('ENGLAND GE2029'!J140,'ENGLAND GE2029'!K140,'ENGLAND GE2029'!L140,'ENGLAND GE2029'!M140,'ENGLAND GE2029'!N140)</f>
        <v>5.84666975524692E-2</v>
      </c>
      <c r="V139" s="264">
        <f t="shared" si="12"/>
        <v>5.8466697552469205</v>
      </c>
      <c r="W139" s="264"/>
      <c r="X139" s="264"/>
      <c r="Y139" s="264"/>
      <c r="Z139" s="262">
        <f>'ENGLAND GE2029'!J140</f>
        <v>1.9539780898801793E-2</v>
      </c>
      <c r="AA139" s="264">
        <f>'ENGLAND GE2029'!U140*100</f>
        <v>-2.565457117010733</v>
      </c>
      <c r="AB139" s="262">
        <f>'ENGLAND GE2029'!K140</f>
        <v>0</v>
      </c>
      <c r="AC139" s="264">
        <f>'ENGLAND GE2029'!V140*100</f>
        <v>0</v>
      </c>
      <c r="AD139" s="262">
        <f>'ENGLAND GE2029'!L140</f>
        <v>5.84666975524692E-2</v>
      </c>
      <c r="AE139" s="264">
        <f t="shared" si="13"/>
        <v>5.8466697552469205</v>
      </c>
      <c r="AF139" s="262">
        <f>'ENGLAND GE2029'!M140</f>
        <v>3.2494792685031715E-3</v>
      </c>
      <c r="AG139" s="264">
        <f t="shared" si="14"/>
        <v>0.32494792685031715</v>
      </c>
      <c r="AH139" s="262">
        <f>'ENGLAND GE2029'!N140</f>
        <v>2.114703789628191E-2</v>
      </c>
      <c r="AI139" s="264">
        <f>'ENGLAND GE2029'!Y140*100</f>
        <v>-1.1562987726571494</v>
      </c>
      <c r="AJ139" s="261">
        <f t="shared" si="10"/>
        <v>0.34953159185758337</v>
      </c>
      <c r="AK139" s="260">
        <f t="shared" si="11"/>
        <v>-0.2117549935780319</v>
      </c>
    </row>
    <row r="140" spans="1:37" ht="24" customHeight="1" x14ac:dyDescent="0.35">
      <c r="A140" s="106" t="str">
        <f>'ENGLAND GE2029'!A141</f>
        <v>Finchley and Golders Green</v>
      </c>
      <c r="B140" s="106" t="str">
        <f>'ENGLAND GE2029'!B141</f>
        <v>LND</v>
      </c>
      <c r="C140" s="106" t="str">
        <f>'ENGLAND GE2029'!C141</f>
        <v>London</v>
      </c>
      <c r="D140" s="106" t="str">
        <f>'ENGLAND GE2029'!D141</f>
        <v>England</v>
      </c>
      <c r="E140" s="106" t="str">
        <f>'ENGLAND GE2029'!AP141</f>
        <v>Con</v>
      </c>
      <c r="F140" s="106" t="str">
        <f>'ENGLAND GE2029'!AQ141</f>
        <v>gain from</v>
      </c>
      <c r="G140" s="106" t="str">
        <f>'ENGLAND GE2029'!AR141</f>
        <v>LAB</v>
      </c>
      <c r="H140" s="106" t="str">
        <f>IF(E140='ENGLAND GE2029'!AO141,"",E140)</f>
        <v>Con</v>
      </c>
      <c r="I140" s="262">
        <f>'ENGLAND GE2029'!E141</f>
        <v>0.2658595565632712</v>
      </c>
      <c r="J140" s="263">
        <f>'ENGLAND GE2029'!P141*100</f>
        <v>-17.758624270228502</v>
      </c>
      <c r="K140" s="262">
        <f>'ENGLAND GE2029'!F141</f>
        <v>0.29884401846313902</v>
      </c>
      <c r="L140" s="263">
        <f>'ENGLAND GE2029'!Q141*100</f>
        <v>-5.1660150824125894</v>
      </c>
      <c r="M140" s="262">
        <f>'ENGLAND GE2029'!G141</f>
        <v>0.16276318012547936</v>
      </c>
      <c r="N140" s="263">
        <f>'ENGLAND GE2029'!R141*100</f>
        <v>11.005365061585245</v>
      </c>
      <c r="O140" s="262">
        <f>'ENGLAND GE2029'!H141</f>
        <v>7.263426797439837E-2</v>
      </c>
      <c r="P140" s="263">
        <f>'ENGLAND GE2029'!S141*100</f>
        <v>0.41605720178969213</v>
      </c>
      <c r="Q140" s="262">
        <f>'ENGLAND GE2029'!I141</f>
        <v>0.15478123266177629</v>
      </c>
      <c r="R140" s="263">
        <f>'ENGLAND GE2029'!T141*100</f>
        <v>9.1744855376783701</v>
      </c>
      <c r="T140" s="264">
        <v>0</v>
      </c>
      <c r="U140" s="262">
        <f>MAX('ENGLAND GE2029'!J141,'ENGLAND GE2029'!K141,'ENGLAND GE2029'!L141,'ENGLAND GE2029'!M141,'ENGLAND GE2029'!N141)</f>
        <v>2.7225652406698199E-2</v>
      </c>
      <c r="V140" s="264">
        <f t="shared" si="12"/>
        <v>2.72256524066982</v>
      </c>
      <c r="W140" s="264"/>
      <c r="X140" s="264"/>
      <c r="Y140" s="264"/>
      <c r="Z140" s="262">
        <f>'ENGLAND GE2029'!J141</f>
        <v>0</v>
      </c>
      <c r="AA140" s="264">
        <f>'ENGLAND GE2029'!U141*100</f>
        <v>-0.55184726815313767</v>
      </c>
      <c r="AB140" s="262">
        <f>'ENGLAND GE2029'!K141</f>
        <v>0</v>
      </c>
      <c r="AC140" s="264">
        <f>'ENGLAND GE2029'!V141*100</f>
        <v>0</v>
      </c>
      <c r="AD140" s="262">
        <f>'ENGLAND GE2029'!L141</f>
        <v>2.7225652406698199E-2</v>
      </c>
      <c r="AE140" s="264">
        <f t="shared" si="13"/>
        <v>2.72256524066982</v>
      </c>
      <c r="AF140" s="262">
        <f>'ENGLAND GE2029'!M141</f>
        <v>2.403240481844831E-3</v>
      </c>
      <c r="AG140" s="264">
        <f t="shared" si="14"/>
        <v>0.24032404818448311</v>
      </c>
      <c r="AH140" s="262">
        <f>'ENGLAND GE2029'!N141</f>
        <v>1.5488851323392571E-2</v>
      </c>
      <c r="AI140" s="264">
        <f>'ENGLAND GE2029'!Y141*100</f>
        <v>-8.2310469113399537E-2</v>
      </c>
      <c r="AJ140" s="261">
        <f t="shared" si="10"/>
        <v>0.29884401846313902</v>
      </c>
      <c r="AK140" s="260">
        <f t="shared" si="11"/>
        <v>-0.14406278580136272</v>
      </c>
    </row>
    <row r="141" spans="1:37" ht="24" customHeight="1" x14ac:dyDescent="0.35">
      <c r="A141" s="106" t="str">
        <f>'ENGLAND GE2029'!A142</f>
        <v>Greenwich and Woolwich</v>
      </c>
      <c r="B141" s="106" t="str">
        <f>'ENGLAND GE2029'!B142</f>
        <v>LND</v>
      </c>
      <c r="C141" s="106" t="str">
        <f>'ENGLAND GE2029'!C142</f>
        <v>London</v>
      </c>
      <c r="D141" s="106" t="str">
        <f>'ENGLAND GE2029'!D142</f>
        <v>England</v>
      </c>
      <c r="E141" s="106" t="str">
        <f>'ENGLAND GE2029'!AP142</f>
        <v>Lab</v>
      </c>
      <c r="F141" s="106" t="str">
        <f>'ENGLAND GE2029'!AQ142</f>
        <v>HOLD</v>
      </c>
      <c r="G141" s="106" t="str">
        <f>'ENGLAND GE2029'!AR142</f>
        <v/>
      </c>
      <c r="H141" s="106" t="str">
        <f>IF(E141='ENGLAND GE2029'!AO142,"",E141)</f>
        <v/>
      </c>
      <c r="I141" s="262">
        <f>'ENGLAND GE2029'!E142</f>
        <v>0.29329895305797404</v>
      </c>
      <c r="J141" s="263">
        <f>'ENGLAND GE2029'!P142*100</f>
        <v>-26.84885419676586</v>
      </c>
      <c r="K141" s="262">
        <f>'ENGLAND GE2029'!F142</f>
        <v>8.4520349657014729E-2</v>
      </c>
      <c r="L141" s="263">
        <f>'ENGLAND GE2029'!Q142*100</f>
        <v>-2.9316584728153461</v>
      </c>
      <c r="M141" s="262">
        <f>'ENGLAND GE2029'!G142</f>
        <v>0.20803869795137225</v>
      </c>
      <c r="N141" s="263">
        <f>'ENGLAND GE2029'!R142*100</f>
        <v>13.067265473875022</v>
      </c>
      <c r="O141" s="262">
        <f>'ENGLAND GE2029'!H142</f>
        <v>8.357433474940977E-2</v>
      </c>
      <c r="P141" s="263">
        <f>'ENGLAND GE2029'!S142*100</f>
        <v>-0.69006295521890504</v>
      </c>
      <c r="Q141" s="262">
        <f>'ENGLAND GE2029'!I142</f>
        <v>0.28195022288727728</v>
      </c>
      <c r="R141" s="263">
        <f>'ENGLAND GE2029'!T142*100</f>
        <v>15.0088522004766</v>
      </c>
      <c r="T141" s="264">
        <v>0</v>
      </c>
      <c r="U141" s="262">
        <f>MAX('ENGLAND GE2029'!J142,'ENGLAND GE2029'!K142,'ENGLAND GE2029'!L142,'ENGLAND GE2029'!M142,'ENGLAND GE2029'!N142)</f>
        <v>3.4798959280591513E-2</v>
      </c>
      <c r="V141" s="264">
        <f t="shared" si="12"/>
        <v>3.4798959280591513</v>
      </c>
      <c r="W141" s="264"/>
      <c r="X141" s="264"/>
      <c r="Y141" s="264"/>
      <c r="Z141" s="262">
        <f>'ENGLAND GE2029'!J142</f>
        <v>0</v>
      </c>
      <c r="AA141" s="264">
        <f>'ENGLAND GE2029'!U142*100</f>
        <v>-0.72801329619139021</v>
      </c>
      <c r="AB141" s="262">
        <f>'ENGLAND GE2029'!K142</f>
        <v>8.2393340218202011E-3</v>
      </c>
      <c r="AC141" s="264">
        <f>'ENGLAND GE2029'!V142*100</f>
        <v>-0.51036749437454709</v>
      </c>
      <c r="AD141" s="262">
        <f>'ENGLAND GE2029'!L142</f>
        <v>3.4798959280591513E-2</v>
      </c>
      <c r="AE141" s="264">
        <f t="shared" si="13"/>
        <v>3.4798959280591513</v>
      </c>
      <c r="AF141" s="262">
        <f>'ENGLAND GE2029'!M142</f>
        <v>4.6549223055093623E-3</v>
      </c>
      <c r="AG141" s="264">
        <f t="shared" si="14"/>
        <v>0.46549223055093625</v>
      </c>
      <c r="AH141" s="262">
        <f>'ENGLAND GE2029'!N142</f>
        <v>9.2422608903088043E-4</v>
      </c>
      <c r="AI141" s="264">
        <f>'ENGLAND GE2029'!Y142*100</f>
        <v>-0.31254941759565957</v>
      </c>
      <c r="AJ141" s="261">
        <f t="shared" si="10"/>
        <v>0.29329895305797404</v>
      </c>
      <c r="AK141" s="260">
        <f t="shared" si="11"/>
        <v>-1.1348730170696764E-2</v>
      </c>
    </row>
    <row r="142" spans="1:37" ht="24" customHeight="1" x14ac:dyDescent="0.35">
      <c r="A142" s="106" t="str">
        <f>'ENGLAND GE2029'!A143</f>
        <v>Hackney North and Stoke Newington</v>
      </c>
      <c r="B142" s="106" t="str">
        <f>'ENGLAND GE2029'!B143</f>
        <v>LND</v>
      </c>
      <c r="C142" s="106" t="str">
        <f>'ENGLAND GE2029'!C143</f>
        <v>London</v>
      </c>
      <c r="D142" s="106" t="str">
        <f>'ENGLAND GE2029'!D143</f>
        <v>England</v>
      </c>
      <c r="E142" s="106" t="str">
        <f>'ENGLAND GE2029'!AP143</f>
        <v>Grn</v>
      </c>
      <c r="F142" s="106" t="str">
        <f>'ENGLAND GE2029'!AQ143</f>
        <v>gain from</v>
      </c>
      <c r="G142" s="106" t="str">
        <f>'ENGLAND GE2029'!AR143</f>
        <v>LAB</v>
      </c>
      <c r="H142" s="106" t="str">
        <f>IF(E142='ENGLAND GE2029'!AO143,"",E142)</f>
        <v>Grn</v>
      </c>
      <c r="I142" s="262">
        <f>'ENGLAND GE2029'!E143</f>
        <v>0.30666512048983574</v>
      </c>
      <c r="J142" s="263">
        <f>'ENGLAND GE2029'!P143*100</f>
        <v>-28.795388876331984</v>
      </c>
      <c r="K142" s="262">
        <f>'ENGLAND GE2029'!F143</f>
        <v>6.1903510332492508E-2</v>
      </c>
      <c r="L142" s="263">
        <f>'ENGLAND GE2029'!Q143*100</f>
        <v>-2.2497964312884582</v>
      </c>
      <c r="M142" s="262">
        <f>'ENGLAND GE2029'!G143</f>
        <v>8.3206681505118979E-2</v>
      </c>
      <c r="N142" s="263">
        <f>'ENGLAND GE2029'!R143*100</f>
        <v>5.1882674571355949</v>
      </c>
      <c r="O142" s="262">
        <f>'ENGLAND GE2029'!H143</f>
        <v>3.4798725770311623E-2</v>
      </c>
      <c r="P142" s="263">
        <f>'ENGLAND GE2029'!S143*100</f>
        <v>-0.33369709019704163</v>
      </c>
      <c r="Q142" s="262">
        <f>'ENGLAND GE2029'!I143</f>
        <v>0.47830562831034612</v>
      </c>
      <c r="R142" s="263">
        <f>'ENGLAND GE2029'!T143*100</f>
        <v>25.185967015707089</v>
      </c>
      <c r="T142" s="264">
        <v>0</v>
      </c>
      <c r="U142" s="262">
        <f>MAX('ENGLAND GE2029'!J143,'ENGLAND GE2029'!K143,'ENGLAND GE2029'!L143,'ENGLAND GE2029'!M143,'ENGLAND GE2029'!N143)</f>
        <v>1.3918112111269743E-2</v>
      </c>
      <c r="V142" s="264">
        <f t="shared" si="12"/>
        <v>1.3918112111269743</v>
      </c>
      <c r="W142" s="264"/>
      <c r="X142" s="264"/>
      <c r="Y142" s="264"/>
      <c r="Z142" s="262">
        <f>'ENGLAND GE2029'!J143</f>
        <v>7.2885179996823287E-3</v>
      </c>
      <c r="AA142" s="264">
        <f>'ENGLAND GE2029'!U143*100</f>
        <v>-0.78729849666986862</v>
      </c>
      <c r="AB142" s="262">
        <f>'ENGLAND GE2029'!K143</f>
        <v>0</v>
      </c>
      <c r="AC142" s="264">
        <f>'ENGLAND GE2029'!V143*100</f>
        <v>0</v>
      </c>
      <c r="AD142" s="262">
        <f>'ENGLAND GE2029'!L143</f>
        <v>1.3918112111269743E-2</v>
      </c>
      <c r="AE142" s="264">
        <f t="shared" si="13"/>
        <v>1.3918112111269743</v>
      </c>
      <c r="AF142" s="262">
        <f>'ENGLAND GE2029'!M143</f>
        <v>7.2859007528156836E-3</v>
      </c>
      <c r="AG142" s="264">
        <f t="shared" si="14"/>
        <v>0.72859007528156838</v>
      </c>
      <c r="AH142" s="262">
        <f>'ENGLAND GE2029'!N143</f>
        <v>6.6278027281271353E-3</v>
      </c>
      <c r="AI142" s="264">
        <f>'ENGLAND GE2029'!Y143*100</f>
        <v>-0.32845486476388747</v>
      </c>
      <c r="AJ142" s="261">
        <f t="shared" si="10"/>
        <v>0.47830562831034612</v>
      </c>
      <c r="AK142" s="260">
        <f t="shared" si="11"/>
        <v>0</v>
      </c>
    </row>
    <row r="143" spans="1:37" ht="24" customHeight="1" x14ac:dyDescent="0.35">
      <c r="A143" s="106" t="str">
        <f>'ENGLAND GE2029'!A144</f>
        <v>Hackney South and Shoreditch</v>
      </c>
      <c r="B143" s="106" t="str">
        <f>'ENGLAND GE2029'!B144</f>
        <v>LND</v>
      </c>
      <c r="C143" s="106" t="str">
        <f>'ENGLAND GE2029'!C144</f>
        <v>London</v>
      </c>
      <c r="D143" s="106" t="str">
        <f>'ENGLAND GE2029'!D144</f>
        <v>England</v>
      </c>
      <c r="E143" s="106" t="str">
        <f>'ENGLAND GE2029'!AP144</f>
        <v>Grn</v>
      </c>
      <c r="F143" s="106" t="str">
        <f>'ENGLAND GE2029'!AQ144</f>
        <v>gain from</v>
      </c>
      <c r="G143" s="106" t="str">
        <f>'ENGLAND GE2029'!AR144</f>
        <v>LAB</v>
      </c>
      <c r="H143" s="106" t="str">
        <f>IF(E143='ENGLAND GE2029'!AO144,"",E143)</f>
        <v>Grn</v>
      </c>
      <c r="I143" s="262">
        <f>'ENGLAND GE2029'!E144</f>
        <v>0.29413551901010254</v>
      </c>
      <c r="J143" s="263">
        <f>'ENGLAND GE2029'!P144*100</f>
        <v>-29.875194172225399</v>
      </c>
      <c r="K143" s="262">
        <f>'ENGLAND GE2029'!F144</f>
        <v>3.5123334083751102E-2</v>
      </c>
      <c r="L143" s="263">
        <f>'ENGLAND GE2029'!Q144*100</f>
        <v>-1.4659644741696731</v>
      </c>
      <c r="M143" s="262">
        <f>'ENGLAND GE2029'!G144</f>
        <v>9.8101436105524534E-2</v>
      </c>
      <c r="N143" s="263">
        <f>'ENGLAND GE2029'!R144*100</f>
        <v>5.9709071414030328</v>
      </c>
      <c r="O143" s="262">
        <f>'ENGLAND GE2029'!H144</f>
        <v>4.2014126329614362E-2</v>
      </c>
      <c r="P143" s="263">
        <f>'ENGLAND GE2029'!S144*100</f>
        <v>-0.58504332732728581</v>
      </c>
      <c r="Q143" s="262">
        <f>'ENGLAND GE2029'!I144</f>
        <v>0.48660785013102775</v>
      </c>
      <c r="R143" s="263">
        <f>'ENGLAND GE2029'!T144*100</f>
        <v>24.711719043461759</v>
      </c>
      <c r="T143" s="264">
        <v>0</v>
      </c>
      <c r="U143" s="262">
        <f>MAX('ENGLAND GE2029'!J144,'ENGLAND GE2029'!K144,'ENGLAND GE2029'!L144,'ENGLAND GE2029'!M144,'ENGLAND GE2029'!N144)</f>
        <v>1.6707933706183998E-2</v>
      </c>
      <c r="V143" s="264">
        <f t="shared" si="12"/>
        <v>-0.74401682577976791</v>
      </c>
      <c r="W143" s="264"/>
      <c r="X143" s="264"/>
      <c r="Y143" s="264"/>
      <c r="Z143" s="262">
        <f>'ENGLAND GE2029'!J144</f>
        <v>0</v>
      </c>
      <c r="AA143" s="264">
        <f>'ENGLAND GE2029'!U144*100</f>
        <v>0</v>
      </c>
      <c r="AB143" s="262">
        <f>'ENGLAND GE2029'!K144</f>
        <v>1.6707933706183998E-2</v>
      </c>
      <c r="AC143" s="264">
        <f>'ENGLAND GE2029'!V144*100</f>
        <v>-0.74401682577976791</v>
      </c>
      <c r="AD143" s="262">
        <f>'ENGLAND GE2029'!L144</f>
        <v>1.6409581073236954E-2</v>
      </c>
      <c r="AE143" s="264">
        <f t="shared" si="13"/>
        <v>1.6409581073236954</v>
      </c>
      <c r="AF143" s="262">
        <f>'ENGLAND GE2029'!M144</f>
        <v>7.6477165825537636E-3</v>
      </c>
      <c r="AG143" s="264">
        <f t="shared" si="14"/>
        <v>0.76477165825537641</v>
      </c>
      <c r="AH143" s="262">
        <f>'ENGLAND GE2029'!N144</f>
        <v>3.25250297800495E-3</v>
      </c>
      <c r="AI143" s="264">
        <f>'ENGLAND GE2029'!Y144*100</f>
        <v>-0.41813715094174142</v>
      </c>
      <c r="AJ143" s="261">
        <f t="shared" si="10"/>
        <v>0.48660785013102775</v>
      </c>
      <c r="AK143" s="260">
        <f t="shared" si="11"/>
        <v>0</v>
      </c>
    </row>
    <row r="144" spans="1:37" ht="24" customHeight="1" x14ac:dyDescent="0.35">
      <c r="A144" s="106" t="str">
        <f>'ENGLAND GE2029'!A145</f>
        <v>Hammersmith and Chiswick</v>
      </c>
      <c r="B144" s="106" t="str">
        <f>'ENGLAND GE2029'!B145</f>
        <v>LND</v>
      </c>
      <c r="C144" s="106" t="str">
        <f>'ENGLAND GE2029'!C145</f>
        <v>London</v>
      </c>
      <c r="D144" s="106" t="str">
        <f>'ENGLAND GE2029'!D145</f>
        <v>England</v>
      </c>
      <c r="E144" s="106" t="str">
        <f>'ENGLAND GE2029'!AP145</f>
        <v>Lab</v>
      </c>
      <c r="F144" s="106" t="str">
        <f>'ENGLAND GE2029'!AQ145</f>
        <v>HOLD</v>
      </c>
      <c r="G144" s="106" t="str">
        <f>'ENGLAND GE2029'!AR145</f>
        <v/>
      </c>
      <c r="H144" s="106" t="str">
        <f>IF(E144='ENGLAND GE2029'!AO145,"",E144)</f>
        <v/>
      </c>
      <c r="I144" s="262">
        <f>'ENGLAND GE2029'!E145</f>
        <v>0.29274025837387052</v>
      </c>
      <c r="J144" s="263">
        <f>'ENGLAND GE2029'!P145*100</f>
        <v>-23.034702786502038</v>
      </c>
      <c r="K144" s="262">
        <f>'ENGLAND GE2029'!F145</f>
        <v>0.15189195333223185</v>
      </c>
      <c r="L144" s="263">
        <f>'ENGLAND GE2029'!Q145*100</f>
        <v>-3.8955703172407348</v>
      </c>
      <c r="M144" s="262">
        <f>'ENGLAND GE2029'!G145</f>
        <v>0.18345388101714999</v>
      </c>
      <c r="N144" s="263">
        <f>'ENGLAND GE2029'!R145*100</f>
        <v>11.980902323483322</v>
      </c>
      <c r="O144" s="262">
        <f>'ENGLAND GE2029'!H145</f>
        <v>9.2345983781454366E-2</v>
      </c>
      <c r="P144" s="263">
        <f>'ENGLAND GE2029'!S145*100</f>
        <v>-9.1578801837614854E-2</v>
      </c>
      <c r="Q144" s="262">
        <f>'ENGLAND GE2029'!I145</f>
        <v>0.22252598105712623</v>
      </c>
      <c r="R144" s="263">
        <f>'ENGLAND GE2029'!T145*100</f>
        <v>12.543986819560649</v>
      </c>
      <c r="T144" s="264">
        <v>0</v>
      </c>
      <c r="U144" s="262">
        <f>MAX('ENGLAND GE2029'!J145,'ENGLAND GE2029'!K145,'ENGLAND GE2029'!L145,'ENGLAND GE2029'!M145,'ENGLAND GE2029'!N145)</f>
        <v>3.0686618394787805E-2</v>
      </c>
      <c r="V144" s="264">
        <f t="shared" si="12"/>
        <v>3.0686618394787804</v>
      </c>
      <c r="W144" s="264"/>
      <c r="X144" s="264"/>
      <c r="Y144" s="264"/>
      <c r="Z144" s="262">
        <f>'ENGLAND GE2029'!J145</f>
        <v>0</v>
      </c>
      <c r="AA144" s="264">
        <f>'ENGLAND GE2029'!U145*100</f>
        <v>0</v>
      </c>
      <c r="AB144" s="262">
        <f>'ENGLAND GE2029'!K145</f>
        <v>3.1523230136795339E-3</v>
      </c>
      <c r="AC144" s="264">
        <f>'ENGLAND GE2029'!V145*100</f>
        <v>-0.63868004299657588</v>
      </c>
      <c r="AD144" s="262">
        <f>'ENGLAND GE2029'!L145</f>
        <v>3.0686618394787805E-2</v>
      </c>
      <c r="AE144" s="264">
        <f t="shared" si="13"/>
        <v>3.0686618394787804</v>
      </c>
      <c r="AF144" s="262">
        <f>'ENGLAND GE2029'!M145</f>
        <v>3.4891176148138517E-3</v>
      </c>
      <c r="AG144" s="264">
        <f t="shared" si="14"/>
        <v>0.34891176148138514</v>
      </c>
      <c r="AH144" s="262">
        <f>'ENGLAND GE2029'!N145</f>
        <v>1.971388341488603E-2</v>
      </c>
      <c r="AI144" s="264">
        <f>'ENGLAND GE2029'!Y145*100</f>
        <v>-0.28193079542715299</v>
      </c>
      <c r="AJ144" s="261">
        <f t="shared" si="10"/>
        <v>0.29274025837387052</v>
      </c>
      <c r="AK144" s="260">
        <f t="shared" si="11"/>
        <v>-7.0214277316744289E-2</v>
      </c>
    </row>
    <row r="145" spans="1:37" ht="24" customHeight="1" x14ac:dyDescent="0.35">
      <c r="A145" s="106" t="str">
        <f>'ENGLAND GE2029'!A146</f>
        <v>Hampstead and Highgate</v>
      </c>
      <c r="B145" s="106" t="str">
        <f>'ENGLAND GE2029'!B146</f>
        <v>LND</v>
      </c>
      <c r="C145" s="106" t="str">
        <f>'ENGLAND GE2029'!C146</f>
        <v>London</v>
      </c>
      <c r="D145" s="106" t="str">
        <f>'ENGLAND GE2029'!D146</f>
        <v>England</v>
      </c>
      <c r="E145" s="106" t="str">
        <f>'ENGLAND GE2029'!AP146</f>
        <v>Grn</v>
      </c>
      <c r="F145" s="106" t="str">
        <f>'ENGLAND GE2029'!AQ146</f>
        <v>gain from</v>
      </c>
      <c r="G145" s="106" t="str">
        <f>'ENGLAND GE2029'!AR146</f>
        <v>LAB</v>
      </c>
      <c r="H145" s="106" t="str">
        <f>IF(E145='ENGLAND GE2029'!AO146,"",E145)</f>
        <v>Grn</v>
      </c>
      <c r="I145" s="262">
        <f>'ENGLAND GE2029'!E146</f>
        <v>0.25300452871283935</v>
      </c>
      <c r="J145" s="263">
        <f>'ENGLAND GE2029'!P146*100</f>
        <v>-22.96319285477168</v>
      </c>
      <c r="K145" s="262">
        <f>'ENGLAND GE2029'!F146</f>
        <v>0.12993663207574341</v>
      </c>
      <c r="L145" s="263">
        <f>'ENGLAND GE2029'!Q146*100</f>
        <v>-4.4357909633834343</v>
      </c>
      <c r="M145" s="262">
        <f>'ENGLAND GE2029'!G146</f>
        <v>0.16350143282288132</v>
      </c>
      <c r="N145" s="263">
        <f>'ENGLAND GE2029'!R146*100</f>
        <v>10.294530511948278</v>
      </c>
      <c r="O145" s="262">
        <f>'ENGLAND GE2029'!H146</f>
        <v>0.11808201157980606</v>
      </c>
      <c r="P145" s="263">
        <f>'ENGLAND GE2029'!S146*100</f>
        <v>-0.92300378537675676</v>
      </c>
      <c r="Q145" s="262">
        <f>'ENGLAND GE2029'!I146</f>
        <v>0.29318907865033805</v>
      </c>
      <c r="R145" s="263">
        <f>'ENGLAND GE2029'!T146*100</f>
        <v>15.662883148246987</v>
      </c>
      <c r="T145" s="264">
        <v>0</v>
      </c>
      <c r="U145" s="262">
        <f>MAX('ENGLAND GE2029'!J146,'ENGLAND GE2029'!K146,'ENGLAND GE2029'!L146,'ENGLAND GE2029'!M146,'ENGLAND GE2029'!N146)</f>
        <v>2.7349141093219797E-2</v>
      </c>
      <c r="V145" s="264">
        <f t="shared" si="12"/>
        <v>2.7349141093219798</v>
      </c>
      <c r="W145" s="264"/>
      <c r="X145" s="264"/>
      <c r="Y145" s="264"/>
      <c r="Z145" s="262">
        <f>'ENGLAND GE2029'!J146</f>
        <v>1.9208340378066256E-3</v>
      </c>
      <c r="AA145" s="264">
        <f>'ENGLAND GE2029'!U146*100</f>
        <v>-0.57619671980327147</v>
      </c>
      <c r="AB145" s="262">
        <f>'ENGLAND GE2029'!K146</f>
        <v>0</v>
      </c>
      <c r="AC145" s="264">
        <f>'ENGLAND GE2029'!V146*100</f>
        <v>0</v>
      </c>
      <c r="AD145" s="262">
        <f>'ENGLAND GE2029'!L146</f>
        <v>2.7349141093219797E-2</v>
      </c>
      <c r="AE145" s="264">
        <f t="shared" si="13"/>
        <v>2.7349141093219798</v>
      </c>
      <c r="AF145" s="262">
        <f>'ENGLAND GE2029'!M146</f>
        <v>4.42130400935034E-3</v>
      </c>
      <c r="AG145" s="264">
        <f t="shared" si="14"/>
        <v>0.44213040093503397</v>
      </c>
      <c r="AH145" s="262">
        <f>'ENGLAND GE2029'!N146</f>
        <v>8.595037018015143E-3</v>
      </c>
      <c r="AI145" s="264">
        <f>'ENGLAND GE2029'!Y146*100</f>
        <v>-0.23627384711712632</v>
      </c>
      <c r="AJ145" s="261">
        <f t="shared" si="10"/>
        <v>0.29318907865033805</v>
      </c>
      <c r="AK145" s="260">
        <f t="shared" si="11"/>
        <v>0</v>
      </c>
    </row>
    <row r="146" spans="1:37" ht="24" customHeight="1" x14ac:dyDescent="0.35">
      <c r="A146" s="106" t="str">
        <f>'ENGLAND GE2029'!A147</f>
        <v>Harrow East</v>
      </c>
      <c r="B146" s="106" t="str">
        <f>'ENGLAND GE2029'!B147</f>
        <v>LND</v>
      </c>
      <c r="C146" s="106" t="str">
        <f>'ENGLAND GE2029'!C147</f>
        <v>London</v>
      </c>
      <c r="D146" s="106" t="str">
        <f>'ENGLAND GE2029'!D147</f>
        <v>England</v>
      </c>
      <c r="E146" s="106" t="str">
        <f>'ENGLAND GE2029'!AP147</f>
        <v>Con</v>
      </c>
      <c r="F146" s="106" t="str">
        <f>'ENGLAND GE2029'!AQ147</f>
        <v>HOLD</v>
      </c>
      <c r="G146" s="106" t="str">
        <f>'ENGLAND GE2029'!AR147</f>
        <v/>
      </c>
      <c r="H146" s="106" t="str">
        <f>IF(E146='ENGLAND GE2029'!AO147,"",E146)</f>
        <v/>
      </c>
      <c r="I146" s="262">
        <f>'ENGLAND GE2029'!E147</f>
        <v>0.17918107900844776</v>
      </c>
      <c r="J146" s="263">
        <f>'ENGLAND GE2029'!P147*100</f>
        <v>-10.936780434546728</v>
      </c>
      <c r="K146" s="262">
        <f>'ENGLAND GE2029'!F147</f>
        <v>0.47071090154305628</v>
      </c>
      <c r="L146" s="263">
        <f>'ENGLAND GE2029'!Q147*100</f>
        <v>-6.2307077819398486</v>
      </c>
      <c r="M146" s="262">
        <f>'ENGLAND GE2029'!G147</f>
        <v>0.14647263254952228</v>
      </c>
      <c r="N146" s="263">
        <f>'ENGLAND GE2029'!R147*100</f>
        <v>10.06765381944979</v>
      </c>
      <c r="O146" s="262">
        <f>'ENGLAND GE2029'!H147</f>
        <v>3.4747566979358852E-2</v>
      </c>
      <c r="P146" s="263">
        <f>'ENGLAND GE2029'!S147*100</f>
        <v>0.3121470740582874</v>
      </c>
      <c r="Q146" s="262">
        <f>'ENGLAND GE2029'!I147</f>
        <v>0.10678251024613733</v>
      </c>
      <c r="R146" s="263">
        <f>'ENGLAND GE2029'!T147*100</f>
        <v>6.4795780229602169</v>
      </c>
      <c r="T146" s="264">
        <v>0</v>
      </c>
      <c r="U146" s="262">
        <f>MAX('ENGLAND GE2029'!J147,'ENGLAND GE2029'!K147,'ENGLAND GE2029'!L147,'ENGLAND GE2029'!M147,'ENGLAND GE2029'!N147)</f>
        <v>3.0367879204485547E-2</v>
      </c>
      <c r="V146" s="264">
        <f t="shared" si="12"/>
        <v>-1.3523532981294224</v>
      </c>
      <c r="W146" s="264"/>
      <c r="X146" s="264"/>
      <c r="Y146" s="264"/>
      <c r="Z146" s="262">
        <f>'ENGLAND GE2029'!J147</f>
        <v>3.0367879204485547E-2</v>
      </c>
      <c r="AA146" s="264">
        <f>'ENGLAND GE2029'!U147*100</f>
        <v>-1.3523532981294224</v>
      </c>
      <c r="AB146" s="262">
        <f>'ENGLAND GE2029'!K147</f>
        <v>3.5690682545713513E-3</v>
      </c>
      <c r="AC146" s="264">
        <f>'ENGLAND GE2029'!V147*100</f>
        <v>-1.1563736232943562</v>
      </c>
      <c r="AD146" s="262">
        <f>'ENGLAND GE2029'!L147</f>
        <v>2.4500706964640215E-2</v>
      </c>
      <c r="AE146" s="264">
        <f t="shared" si="13"/>
        <v>2.4500706964640218</v>
      </c>
      <c r="AF146" s="262">
        <f>'ENGLAND GE2029'!M147</f>
        <v>3.6676552497803745E-3</v>
      </c>
      <c r="AG146" s="264">
        <f t="shared" si="14"/>
        <v>0.36676552497803744</v>
      </c>
      <c r="AH146" s="262">
        <f>'ENGLAND GE2029'!N147</f>
        <v>0</v>
      </c>
      <c r="AI146" s="264">
        <f>'ENGLAND GE2029'!Y147*100</f>
        <v>0</v>
      </c>
      <c r="AJ146" s="261">
        <f t="shared" si="10"/>
        <v>0.47071090154305628</v>
      </c>
      <c r="AK146" s="260">
        <f t="shared" si="11"/>
        <v>-0.36392839129691895</v>
      </c>
    </row>
    <row r="147" spans="1:37" ht="24" customHeight="1" x14ac:dyDescent="0.35">
      <c r="A147" s="106" t="str">
        <f>'ENGLAND GE2029'!A148</f>
        <v>Harrow West</v>
      </c>
      <c r="B147" s="106" t="str">
        <f>'ENGLAND GE2029'!B148</f>
        <v>LND</v>
      </c>
      <c r="C147" s="106" t="str">
        <f>'ENGLAND GE2029'!C148</f>
        <v>London</v>
      </c>
      <c r="D147" s="106" t="str">
        <f>'ENGLAND GE2029'!D148</f>
        <v>England</v>
      </c>
      <c r="E147" s="106" t="str">
        <f>'ENGLAND GE2029'!AP148</f>
        <v>Lab</v>
      </c>
      <c r="F147" s="106" t="str">
        <f>'ENGLAND GE2029'!AQ148</f>
        <v>HOLD</v>
      </c>
      <c r="G147" s="106" t="str">
        <f>'ENGLAND GE2029'!AR148</f>
        <v/>
      </c>
      <c r="H147" s="106" t="str">
        <f>IF(E147='ENGLAND GE2029'!AO148,"",E147)</f>
        <v/>
      </c>
      <c r="I147" s="262">
        <f>'ENGLAND GE2029'!E148</f>
        <v>0.2673742440517084</v>
      </c>
      <c r="J147" s="263">
        <f>'ENGLAND GE2029'!P148*100</f>
        <v>-17.101129119287062</v>
      </c>
      <c r="K147" s="262">
        <f>'ENGLAND GE2029'!F148</f>
        <v>0.2528998237104147</v>
      </c>
      <c r="L147" s="263">
        <f>'ENGLAND GE2029'!Q148*100</f>
        <v>-3.8671980626359459</v>
      </c>
      <c r="M147" s="262">
        <f>'ENGLAND GE2029'!G148</f>
        <v>0.18324234638196046</v>
      </c>
      <c r="N147" s="263">
        <f>'ENGLAND GE2029'!R148*100</f>
        <v>12.491030243951887</v>
      </c>
      <c r="O147" s="262">
        <f>'ENGLAND GE2029'!H148</f>
        <v>5.7341847867169463E-2</v>
      </c>
      <c r="P147" s="263">
        <f>'ENGLAND GE2029'!S148*100</f>
        <v>0.42042072314629131</v>
      </c>
      <c r="Q147" s="262">
        <f>'ENGLAND GE2029'!I148</f>
        <v>0.13461088610140576</v>
      </c>
      <c r="R147" s="263">
        <f>'ENGLAND GE2029'!T148*100</f>
        <v>8.0721714774512012</v>
      </c>
      <c r="T147" s="264">
        <v>0</v>
      </c>
      <c r="U147" s="262">
        <f>MAX('ENGLAND GE2029'!J148,'ENGLAND GE2029'!K148,'ENGLAND GE2029'!L148,'ENGLAND GE2029'!M148,'ENGLAND GE2029'!N148)</f>
        <v>6.8276329322237941E-2</v>
      </c>
      <c r="V147" s="264">
        <f t="shared" si="12"/>
        <v>-2.2791507374563631</v>
      </c>
      <c r="W147" s="264"/>
      <c r="X147" s="264"/>
      <c r="Y147" s="264"/>
      <c r="Z147" s="262">
        <f>'ENGLAND GE2029'!J148</f>
        <v>6.8276329322237941E-2</v>
      </c>
      <c r="AA147" s="264">
        <f>'ENGLAND GE2029'!U148*100</f>
        <v>-2.2791507374563631</v>
      </c>
      <c r="AB147" s="262">
        <f>'ENGLAND GE2029'!K148</f>
        <v>0</v>
      </c>
      <c r="AC147" s="264">
        <f>'ENGLAND GE2029'!V148*100</f>
        <v>0</v>
      </c>
      <c r="AD147" s="262">
        <f>'ENGLAND GE2029'!L148</f>
        <v>3.0651234664602581E-2</v>
      </c>
      <c r="AE147" s="264">
        <f t="shared" si="13"/>
        <v>3.0651234664602582</v>
      </c>
      <c r="AF147" s="262">
        <f>'ENGLAND GE2029'!M148</f>
        <v>5.1695160203726756E-3</v>
      </c>
      <c r="AG147" s="264">
        <f t="shared" si="14"/>
        <v>0.51695160203726753</v>
      </c>
      <c r="AH147" s="262">
        <f>'ENGLAND GE2029'!N148</f>
        <v>4.3377188012778999E-4</v>
      </c>
      <c r="AI147" s="264">
        <f>'ENGLAND GE2029'!Y148*100</f>
        <v>-1.3182195936675551</v>
      </c>
      <c r="AJ147" s="261">
        <f t="shared" si="10"/>
        <v>0.2673742440517084</v>
      </c>
      <c r="AK147" s="260">
        <f t="shared" si="11"/>
        <v>-0.13276335795030264</v>
      </c>
    </row>
    <row r="148" spans="1:37" ht="24" customHeight="1" x14ac:dyDescent="0.35">
      <c r="A148" s="106" t="str">
        <f>'ENGLAND GE2029'!A149</f>
        <v>Hayes and Harlington</v>
      </c>
      <c r="B148" s="106" t="str">
        <f>'ENGLAND GE2029'!B149</f>
        <v>LND</v>
      </c>
      <c r="C148" s="106" t="str">
        <f>'ENGLAND GE2029'!C149</f>
        <v>London</v>
      </c>
      <c r="D148" s="106" t="str">
        <f>'ENGLAND GE2029'!D149</f>
        <v>England</v>
      </c>
      <c r="E148" s="106" t="str">
        <f>'ENGLAND GE2029'!AP149</f>
        <v>Ref</v>
      </c>
      <c r="F148" s="106" t="str">
        <f>'ENGLAND GE2029'!AQ149</f>
        <v>gain from</v>
      </c>
      <c r="G148" s="106" t="str">
        <f>'ENGLAND GE2029'!AR149</f>
        <v>LAB</v>
      </c>
      <c r="H148" s="106" t="str">
        <f>IF(E148='ENGLAND GE2029'!AO149,"",E148)</f>
        <v>Ref</v>
      </c>
      <c r="I148" s="262">
        <f>'ENGLAND GE2029'!E149</f>
        <v>0.28603920475093991</v>
      </c>
      <c r="J148" s="263">
        <f>'ENGLAND GE2029'!P149*100</f>
        <v>-24.651984522948556</v>
      </c>
      <c r="K148" s="262">
        <f>'ENGLAND GE2029'!F149</f>
        <v>0.16694044538721559</v>
      </c>
      <c r="L148" s="263">
        <f>'ENGLAND GE2029'!Q149*100</f>
        <v>-5.1616255643712252</v>
      </c>
      <c r="M148" s="262">
        <f>'ENGLAND GE2029'!G149</f>
        <v>0.29703562961627511</v>
      </c>
      <c r="N148" s="263">
        <f>'ENGLAND GE2029'!R149*100</f>
        <v>18.966253813774188</v>
      </c>
      <c r="O148" s="262">
        <f>'ENGLAND GE2029'!H149</f>
        <v>3.2640057498597226E-2</v>
      </c>
      <c r="P148" s="263">
        <f>'ENGLAND GE2029'!S149*100</f>
        <v>-0.17068040438796075</v>
      </c>
      <c r="Q148" s="262">
        <f>'ENGLAND GE2029'!I149</f>
        <v>0.12234542573311945</v>
      </c>
      <c r="R148" s="263">
        <f>'ENGLAND GE2029'!T149*100</f>
        <v>6.6727521518060078</v>
      </c>
      <c r="T148" s="264">
        <v>0</v>
      </c>
      <c r="U148" s="262">
        <f>MAX('ENGLAND GE2029'!J149,'ENGLAND GE2029'!K149,'ENGLAND GE2029'!L149,'ENGLAND GE2029'!M149,'ENGLAND GE2029'!N149)</f>
        <v>4.9685615617137351E-2</v>
      </c>
      <c r="V148" s="264">
        <f t="shared" si="12"/>
        <v>4.9685615617137353</v>
      </c>
      <c r="W148" s="264"/>
      <c r="X148" s="264"/>
      <c r="Y148" s="264"/>
      <c r="Z148" s="262">
        <f>'ENGLAND GE2029'!J149</f>
        <v>0</v>
      </c>
      <c r="AA148" s="264">
        <f>'ENGLAND GE2029'!U149*100</f>
        <v>0</v>
      </c>
      <c r="AB148" s="262">
        <f>'ENGLAND GE2029'!K149</f>
        <v>4.1948077780237084E-2</v>
      </c>
      <c r="AC148" s="264">
        <f>'ENGLAND GE2029'!V149*100</f>
        <v>-0.95983139723402333</v>
      </c>
      <c r="AD148" s="262">
        <f>'ENGLAND GE2029'!L149</f>
        <v>4.9685615617137351E-2</v>
      </c>
      <c r="AE148" s="264">
        <f t="shared" si="13"/>
        <v>4.9685615617137353</v>
      </c>
      <c r="AF148" s="262">
        <f>'ENGLAND GE2029'!M149</f>
        <v>3.3655436164782273E-3</v>
      </c>
      <c r="AG148" s="264">
        <f t="shared" si="14"/>
        <v>0.33655436164782271</v>
      </c>
      <c r="AH148" s="262">
        <f>'ENGLAND GE2029'!N149</f>
        <v>0</v>
      </c>
      <c r="AI148" s="264">
        <f>'ENGLAND GE2029'!Y149*100</f>
        <v>0</v>
      </c>
      <c r="AJ148" s="261">
        <f t="shared" si="10"/>
        <v>0.29703562961627511</v>
      </c>
      <c r="AK148" s="260">
        <f t="shared" si="11"/>
        <v>-0.17469020388315565</v>
      </c>
    </row>
    <row r="149" spans="1:37" ht="24" customHeight="1" x14ac:dyDescent="0.35">
      <c r="A149" s="106" t="str">
        <f>'ENGLAND GE2029'!A150</f>
        <v>Hendon</v>
      </c>
      <c r="B149" s="106" t="str">
        <f>'ENGLAND GE2029'!B150</f>
        <v>LND</v>
      </c>
      <c r="C149" s="106" t="str">
        <f>'ENGLAND GE2029'!C150</f>
        <v>London</v>
      </c>
      <c r="D149" s="106" t="str">
        <f>'ENGLAND GE2029'!D150</f>
        <v>England</v>
      </c>
      <c r="E149" s="106" t="str">
        <f>'ENGLAND GE2029'!AP150</f>
        <v>Con</v>
      </c>
      <c r="F149" s="106" t="str">
        <f>'ENGLAND GE2029'!AQ150</f>
        <v>gain from</v>
      </c>
      <c r="G149" s="106" t="str">
        <f>'ENGLAND GE2029'!AR150</f>
        <v>LAB</v>
      </c>
      <c r="H149" s="106" t="str">
        <f>IF(E149='ENGLAND GE2029'!AO150,"",E149)</f>
        <v>Con</v>
      </c>
      <c r="I149" s="262">
        <f>'ENGLAND GE2029'!E150</f>
        <v>0.21512820743193914</v>
      </c>
      <c r="J149" s="263">
        <f>'ENGLAND GE2029'!P150*100</f>
        <v>-16.917952962448904</v>
      </c>
      <c r="K149" s="262">
        <f>'ENGLAND GE2029'!F150</f>
        <v>0.30565108219093745</v>
      </c>
      <c r="L149" s="263">
        <f>'ENGLAND GE2029'!Q150*100</f>
        <v>-7.829307138672398</v>
      </c>
      <c r="M149" s="262">
        <f>'ENGLAND GE2029'!G150</f>
        <v>0.21231182221489373</v>
      </c>
      <c r="N149" s="263">
        <f>'ENGLAND GE2029'!R150*100</f>
        <v>13.867404831533973</v>
      </c>
      <c r="O149" s="262">
        <f>'ENGLAND GE2029'!H150</f>
        <v>4.7197684040496429E-2</v>
      </c>
      <c r="P149" s="263">
        <f>'ENGLAND GE2029'!S150*100</f>
        <v>-4.5599057652897373E-2</v>
      </c>
      <c r="Q149" s="262">
        <f>'ENGLAND GE2029'!I150</f>
        <v>0.14820725095293602</v>
      </c>
      <c r="R149" s="263">
        <f>'ENGLAND GE2029'!T150*100</f>
        <v>8.3562108428212358</v>
      </c>
      <c r="T149" s="264">
        <v>0</v>
      </c>
      <c r="U149" s="262">
        <f>MAX('ENGLAND GE2029'!J150,'ENGLAND GE2029'!K150,'ENGLAND GE2029'!L150,'ENGLAND GE2029'!M150,'ENGLAND GE2029'!N150)</f>
        <v>3.5513731477838921E-2</v>
      </c>
      <c r="V149" s="264">
        <f t="shared" si="12"/>
        <v>3.5513731477838921</v>
      </c>
      <c r="W149" s="264"/>
      <c r="X149" s="264"/>
      <c r="Y149" s="264"/>
      <c r="Z149" s="262">
        <f>'ENGLAND GE2029'!J150</f>
        <v>0</v>
      </c>
      <c r="AA149" s="264">
        <f>'ENGLAND GE2029'!U150*100</f>
        <v>0</v>
      </c>
      <c r="AB149" s="262">
        <f>'ENGLAND GE2029'!K150</f>
        <v>2.9231699567676829E-2</v>
      </c>
      <c r="AC149" s="264">
        <f>'ENGLAND GE2029'!V150*100</f>
        <v>-0.75629484835157279</v>
      </c>
      <c r="AD149" s="262">
        <f>'ENGLAND GE2029'!L150</f>
        <v>3.5513731477838921E-2</v>
      </c>
      <c r="AE149" s="264">
        <f t="shared" si="13"/>
        <v>3.5513731477838921</v>
      </c>
      <c r="AF149" s="262">
        <f>'ENGLAND GE2029'!M150</f>
        <v>3.3202737340466688E-3</v>
      </c>
      <c r="AG149" s="264">
        <f t="shared" si="14"/>
        <v>0.33202737340466687</v>
      </c>
      <c r="AH149" s="262">
        <f>'ENGLAND GE2029'!N150</f>
        <v>3.438248389234583E-3</v>
      </c>
      <c r="AI149" s="264">
        <f>'ENGLAND GE2029'!Y150*100</f>
        <v>-0.55786218841801927</v>
      </c>
      <c r="AJ149" s="261">
        <f t="shared" si="10"/>
        <v>0.30565108219093745</v>
      </c>
      <c r="AK149" s="260">
        <f t="shared" si="11"/>
        <v>-0.15744383123800143</v>
      </c>
    </row>
    <row r="150" spans="1:37" ht="24" customHeight="1" x14ac:dyDescent="0.35">
      <c r="A150" s="106" t="str">
        <f>'ENGLAND GE2029'!A151</f>
        <v>Holborn and St Pancras</v>
      </c>
      <c r="B150" s="106" t="str">
        <f>'ENGLAND GE2029'!B151</f>
        <v>LND</v>
      </c>
      <c r="C150" s="106" t="str">
        <f>'ENGLAND GE2029'!C151</f>
        <v>London</v>
      </c>
      <c r="D150" s="106" t="str">
        <f>'ENGLAND GE2029'!D151</f>
        <v>England</v>
      </c>
      <c r="E150" s="106" t="str">
        <f>'ENGLAND GE2029'!AP151</f>
        <v>Lab</v>
      </c>
      <c r="F150" s="106" t="str">
        <f>'ENGLAND GE2029'!AQ151</f>
        <v>HOLD</v>
      </c>
      <c r="G150" s="106" t="str">
        <f>'ENGLAND GE2029'!AR151</f>
        <v/>
      </c>
      <c r="H150" s="106" t="str">
        <f>IF(E150='ENGLAND GE2029'!AO151,"",E150)</f>
        <v/>
      </c>
      <c r="I150" s="262">
        <f>'ENGLAND GE2029'!E151</f>
        <v>0.2807674559576282</v>
      </c>
      <c r="J150" s="263">
        <f>'ENGLAND GE2029'!P151*100</f>
        <v>-20.84299949516511</v>
      </c>
      <c r="K150" s="262">
        <f>'ENGLAND GE2029'!F151</f>
        <v>5.8696456718328731E-2</v>
      </c>
      <c r="L150" s="263">
        <f>'ENGLAND GE2029'!Q151*100</f>
        <v>-1.3216915645797473</v>
      </c>
      <c r="M150" s="262">
        <f>'ENGLAND GE2029'!G151</f>
        <v>0.18156813188367976</v>
      </c>
      <c r="N150" s="263">
        <f>'ENGLAND GE2029'!R151*100</f>
        <v>12.014644388823911</v>
      </c>
      <c r="O150" s="262">
        <f>'ENGLAND GE2029'!H151</f>
        <v>5.8820760783112221E-2</v>
      </c>
      <c r="P150" s="263">
        <f>'ENGLAND GE2029'!S151*100</f>
        <v>8.9630091056675659E-2</v>
      </c>
      <c r="Q150" s="262">
        <f>'ENGLAND GE2029'!I151</f>
        <v>0.2453992014866746</v>
      </c>
      <c r="R150" s="263">
        <f>'ENGLAND GE2029'!T151*100</f>
        <v>14.100046566987757</v>
      </c>
      <c r="T150" s="264">
        <v>0</v>
      </c>
      <c r="U150" s="262">
        <f>MAX('ENGLAND GE2029'!J151,'ENGLAND GE2029'!K151,'ENGLAND GE2029'!L151,'ENGLAND GE2029'!M151,'ENGLAND GE2029'!N151)</f>
        <v>0.13451651596179459</v>
      </c>
      <c r="V150" s="264">
        <f t="shared" si="12"/>
        <v>-5.4903721331609896</v>
      </c>
      <c r="W150" s="264"/>
      <c r="X150" s="264"/>
      <c r="Y150" s="264"/>
      <c r="Z150" s="262">
        <f>'ENGLAND GE2029'!J151</f>
        <v>0.13451651596179459</v>
      </c>
      <c r="AA150" s="264">
        <f>'ENGLAND GE2029'!U151*100</f>
        <v>-5.4903721331609896</v>
      </c>
      <c r="AB150" s="262">
        <f>'ENGLAND GE2029'!K151</f>
        <v>0</v>
      </c>
      <c r="AC150" s="264">
        <f>'ENGLAND GE2029'!V151*100</f>
        <v>0</v>
      </c>
      <c r="AD150" s="262">
        <f>'ENGLAND GE2029'!L151</f>
        <v>3.037118617974683E-2</v>
      </c>
      <c r="AE150" s="264">
        <f t="shared" si="13"/>
        <v>3.037118617974683</v>
      </c>
      <c r="AF150" s="262">
        <f>'ENGLAND GE2029'!M151</f>
        <v>9.8602910290350055E-3</v>
      </c>
      <c r="AG150" s="264">
        <f t="shared" si="14"/>
        <v>0.98602910290350054</v>
      </c>
      <c r="AH150" s="262">
        <f>'ENGLAND GE2029'!N151</f>
        <v>0</v>
      </c>
      <c r="AI150" s="264">
        <f>'ENGLAND GE2029'!Y151*100</f>
        <v>-2.572405574840682</v>
      </c>
      <c r="AJ150" s="261">
        <f t="shared" si="10"/>
        <v>0.2807674559576282</v>
      </c>
      <c r="AK150" s="260">
        <f t="shared" si="11"/>
        <v>-3.5368254470953597E-2</v>
      </c>
    </row>
    <row r="151" spans="1:37" ht="24" customHeight="1" x14ac:dyDescent="0.35">
      <c r="A151" s="106" t="str">
        <f>'ENGLAND GE2029'!A152</f>
        <v>Hornchurch and Upminster</v>
      </c>
      <c r="B151" s="106" t="str">
        <f>'ENGLAND GE2029'!B152</f>
        <v>LND</v>
      </c>
      <c r="C151" s="106" t="str">
        <f>'ENGLAND GE2029'!C152</f>
        <v>London</v>
      </c>
      <c r="D151" s="106" t="str">
        <f>'ENGLAND GE2029'!D152</f>
        <v>England</v>
      </c>
      <c r="E151" s="106" t="str">
        <f>'ENGLAND GE2029'!AP152</f>
        <v>Ref</v>
      </c>
      <c r="F151" s="106" t="str">
        <f>'ENGLAND GE2029'!AQ152</f>
        <v>gain from</v>
      </c>
      <c r="G151" s="106" t="str">
        <f>'ENGLAND GE2029'!AR152</f>
        <v>CON</v>
      </c>
      <c r="H151" s="106" t="str">
        <f>IF(E151='ENGLAND GE2029'!AO152,"",E151)</f>
        <v>Ref</v>
      </c>
      <c r="I151" s="262">
        <f>'ENGLAND GE2029'!E152</f>
        <v>9.9255774913161482E-2</v>
      </c>
      <c r="J151" s="263">
        <f>'ENGLAND GE2029'!P152*100</f>
        <v>-17.650561124655383</v>
      </c>
      <c r="K151" s="262">
        <f>'ENGLAND GE2029'!F152</f>
        <v>0.16647508816136972</v>
      </c>
      <c r="L151" s="263">
        <f>'ENGLAND GE2029'!Q152*100</f>
        <v>-15.875242190874813</v>
      </c>
      <c r="M151" s="262">
        <f>'ENGLAND GE2029'!G152</f>
        <v>0.52615871400818492</v>
      </c>
      <c r="N151" s="263">
        <f>'ENGLAND GE2029'!R152*100</f>
        <v>24.23412335623291</v>
      </c>
      <c r="O151" s="262">
        <f>'ENGLAND GE2029'!H152</f>
        <v>3.2451943458323008E-2</v>
      </c>
      <c r="P151" s="263">
        <f>'ENGLAND GE2029'!S152*100</f>
        <v>-1.8506049764327828</v>
      </c>
      <c r="Q151" s="262">
        <f>'ENGLAND GE2029'!I152</f>
        <v>8.2313617198641151E-2</v>
      </c>
      <c r="R151" s="263">
        <f>'ENGLAND GE2029'!T152*100</f>
        <v>2.64750800830639</v>
      </c>
      <c r="T151" s="264">
        <v>0</v>
      </c>
      <c r="U151" s="262">
        <f>MAX('ENGLAND GE2029'!J152,'ENGLAND GE2029'!K152,'ENGLAND GE2029'!L152,'ENGLAND GE2029'!M152,'ENGLAND GE2029'!N152)</f>
        <v>8.8011393285008024E-2</v>
      </c>
      <c r="V151" s="264">
        <f t="shared" si="12"/>
        <v>8.8011393285008026</v>
      </c>
      <c r="W151" s="264"/>
      <c r="X151" s="264"/>
      <c r="Y151" s="264"/>
      <c r="Z151" s="262">
        <f>'ENGLAND GE2029'!J152</f>
        <v>3.9815656544571866E-3</v>
      </c>
      <c r="AA151" s="264">
        <f>'ENGLAND GE2029'!U152*100</f>
        <v>-0.44155273316258048</v>
      </c>
      <c r="AB151" s="262">
        <f>'ENGLAND GE2029'!K152</f>
        <v>0</v>
      </c>
      <c r="AC151" s="264">
        <f>'ENGLAND GE2029'!V152*100</f>
        <v>0</v>
      </c>
      <c r="AD151" s="262">
        <f>'ENGLAND GE2029'!L152</f>
        <v>8.8011393285008024E-2</v>
      </c>
      <c r="AE151" s="264">
        <f t="shared" si="13"/>
        <v>8.8011393285008026</v>
      </c>
      <c r="AF151" s="262">
        <f>'ENGLAND GE2029'!M152</f>
        <v>1.3519033208546885E-3</v>
      </c>
      <c r="AG151" s="264">
        <f t="shared" si="14"/>
        <v>0.13519033208546885</v>
      </c>
      <c r="AH151" s="262">
        <f>'ENGLAND GE2029'!N152</f>
        <v>0</v>
      </c>
      <c r="AI151" s="264">
        <f>'ENGLAND GE2029'!Y152*100</f>
        <v>0</v>
      </c>
      <c r="AJ151" s="261">
        <f t="shared" si="10"/>
        <v>0.52615871400818492</v>
      </c>
      <c r="AK151" s="260">
        <f t="shared" si="11"/>
        <v>-0.44384509680954376</v>
      </c>
    </row>
    <row r="152" spans="1:37" ht="24" customHeight="1" x14ac:dyDescent="0.35">
      <c r="A152" s="106" t="str">
        <f>'ENGLAND GE2029'!A153</f>
        <v>Hornsey and Friern Barnet</v>
      </c>
      <c r="B152" s="106" t="str">
        <f>'ENGLAND GE2029'!B153</f>
        <v>LND</v>
      </c>
      <c r="C152" s="106" t="str">
        <f>'ENGLAND GE2029'!C153</f>
        <v>London</v>
      </c>
      <c r="D152" s="106" t="str">
        <f>'ENGLAND GE2029'!D153</f>
        <v>England</v>
      </c>
      <c r="E152" s="106" t="str">
        <f>'ENGLAND GE2029'!AP153</f>
        <v>Grn</v>
      </c>
      <c r="F152" s="106" t="str">
        <f>'ENGLAND GE2029'!AQ153</f>
        <v>gain from</v>
      </c>
      <c r="G152" s="106" t="str">
        <f>'ENGLAND GE2029'!AR153</f>
        <v>LAB</v>
      </c>
      <c r="H152" s="106" t="str">
        <f>IF(E152='ENGLAND GE2029'!AO153,"",E152)</f>
        <v>Grn</v>
      </c>
      <c r="I152" s="262">
        <f>'ENGLAND GE2029'!E153</f>
        <v>0.32585940517152079</v>
      </c>
      <c r="J152" s="263">
        <f>'ENGLAND GE2029'!P153*100</f>
        <v>-26.077354577621982</v>
      </c>
      <c r="K152" s="262">
        <f>'ENGLAND GE2029'!F153</f>
        <v>6.5139540990444653E-2</v>
      </c>
      <c r="L152" s="263">
        <f>'ENGLAND GE2029'!Q153*100</f>
        <v>-1.7320061821939707</v>
      </c>
      <c r="M152" s="262">
        <f>'ENGLAND GE2029'!G153</f>
        <v>0.11698830880291534</v>
      </c>
      <c r="N152" s="263">
        <f>'ENGLAND GE2029'!R153*100</f>
        <v>7.6097720422503343</v>
      </c>
      <c r="O152" s="262">
        <f>'ENGLAND GE2029'!H153</f>
        <v>0.12323017916567279</v>
      </c>
      <c r="P152" s="263">
        <f>'ENGLAND GE2029'!S153*100</f>
        <v>-0.21552901818047004</v>
      </c>
      <c r="Q152" s="262">
        <f>'ENGLAND GE2029'!I153</f>
        <v>0.33019645668100089</v>
      </c>
      <c r="R152" s="263">
        <f>'ENGLAND GE2029'!T153*100</f>
        <v>18.505439837747719</v>
      </c>
      <c r="T152" s="264">
        <v>0</v>
      </c>
      <c r="U152" s="262">
        <f>MAX('ENGLAND GE2029'!J153,'ENGLAND GE2029'!K153,'ENGLAND GE2029'!L153,'ENGLAND GE2029'!M153,'ENGLAND GE2029'!N153)</f>
        <v>1.9568817890263393E-2</v>
      </c>
      <c r="V152" s="264">
        <f t="shared" si="12"/>
        <v>1.9568817890263392</v>
      </c>
      <c r="W152" s="264"/>
      <c r="X152" s="264"/>
      <c r="Y152" s="264"/>
      <c r="Z152" s="262">
        <f>'ENGLAND GE2029'!J153</f>
        <v>0</v>
      </c>
      <c r="AA152" s="264">
        <f>'ENGLAND GE2029'!U153*100</f>
        <v>0</v>
      </c>
      <c r="AB152" s="262">
        <f>'ENGLAND GE2029'!K153</f>
        <v>1.244013734158925E-2</v>
      </c>
      <c r="AC152" s="264">
        <f>'ENGLAND GE2029'!V153*100</f>
        <v>-0.33075704006910839</v>
      </c>
      <c r="AD152" s="262">
        <f>'ENGLAND GE2029'!L153</f>
        <v>1.9568817890263393E-2</v>
      </c>
      <c r="AE152" s="264">
        <f t="shared" si="13"/>
        <v>1.9568817890263392</v>
      </c>
      <c r="AF152" s="262">
        <f>'ENGLAND GE2029'!M153</f>
        <v>5.22564066274539E-3</v>
      </c>
      <c r="AG152" s="264">
        <f t="shared" si="14"/>
        <v>0.522564066274539</v>
      </c>
      <c r="AH152" s="262">
        <f>'ENGLAND GE2029'!N153</f>
        <v>1.35151329384743E-3</v>
      </c>
      <c r="AI152" s="264">
        <f>'ENGLAND GE2029'!Y153*100</f>
        <v>-0.2390109172334059</v>
      </c>
      <c r="AJ152" s="261">
        <f t="shared" si="10"/>
        <v>0.33019645668100089</v>
      </c>
      <c r="AK152" s="260">
        <f t="shared" si="11"/>
        <v>0</v>
      </c>
    </row>
    <row r="153" spans="1:37" ht="24" customHeight="1" x14ac:dyDescent="0.35">
      <c r="A153" s="106" t="str">
        <f>'ENGLAND GE2029'!A154</f>
        <v>Ilford North</v>
      </c>
      <c r="B153" s="106" t="str">
        <f>'ENGLAND GE2029'!B154</f>
        <v>LND</v>
      </c>
      <c r="C153" s="106" t="str">
        <f>'ENGLAND GE2029'!C154</f>
        <v>London</v>
      </c>
      <c r="D153" s="106" t="str">
        <f>'ENGLAND GE2029'!D154</f>
        <v>England</v>
      </c>
      <c r="E153" s="106" t="str">
        <f>'ENGLAND GE2029'!AP154</f>
        <v>YP</v>
      </c>
      <c r="F153" s="106" t="str">
        <f>'ENGLAND GE2029'!AQ154</f>
        <v>gain from</v>
      </c>
      <c r="G153" s="106" t="str">
        <f>'ENGLAND GE2029'!AR154</f>
        <v>LAB</v>
      </c>
      <c r="H153" s="106" t="str">
        <f>IF(E153='ENGLAND GE2029'!AO154,"",E153)</f>
        <v>YP</v>
      </c>
      <c r="I153" s="262">
        <f>'ENGLAND GE2029'!E154</f>
        <v>0.19251958779995396</v>
      </c>
      <c r="J153" s="263">
        <f>'ENGLAND GE2029'!P154*100</f>
        <v>-14.119052992739631</v>
      </c>
      <c r="K153" s="262">
        <f>'ENGLAND GE2029'!F154</f>
        <v>0.16831135401265093</v>
      </c>
      <c r="L153" s="263">
        <f>'ENGLAND GE2029'!Q154*100</f>
        <v>-3.6837084820312729</v>
      </c>
      <c r="M153" s="262">
        <f>'ENGLAND GE2029'!G154</f>
        <v>0.22947092249792128</v>
      </c>
      <c r="N153" s="263">
        <f>'ENGLAND GE2029'!R154*100</f>
        <v>15.224434000346642</v>
      </c>
      <c r="O153" s="262">
        <f>'ENGLAND GE2029'!H154</f>
        <v>2.3685295040396428E-2</v>
      </c>
      <c r="P153" s="263">
        <f>'ENGLAND GE2029'!S154*100</f>
        <v>4.8106368056022308E-2</v>
      </c>
      <c r="Q153" s="262">
        <f>'ENGLAND GE2029'!I154</f>
        <v>9.0402742008994161E-2</v>
      </c>
      <c r="R153" s="263">
        <f>'ENGLAND GE2029'!T154*100</f>
        <v>5.214135316749954</v>
      </c>
      <c r="T153" s="264">
        <v>0</v>
      </c>
      <c r="U153" s="262">
        <f>MAX('ENGLAND GE2029'!J154,'ENGLAND GE2029'!K154,'ENGLAND GE2029'!L154,'ENGLAND GE2029'!M154,'ENGLAND GE2029'!N154)</f>
        <v>0.25722613754669343</v>
      </c>
      <c r="V153" s="264">
        <f t="shared" si="12"/>
        <v>25.722613754669343</v>
      </c>
      <c r="W153" s="264"/>
      <c r="X153" s="264"/>
      <c r="Y153" s="264"/>
      <c r="Z153" s="262">
        <f>'ENGLAND GE2029'!J154</f>
        <v>0</v>
      </c>
      <c r="AA153" s="264">
        <f>'ENGLAND GE2029'!U154*100</f>
        <v>-32.244924074390035</v>
      </c>
      <c r="AB153" s="262">
        <f>'ENGLAND GE2029'!K154</f>
        <v>0</v>
      </c>
      <c r="AC153" s="264">
        <f>'ENGLAND GE2029'!V154*100</f>
        <v>0</v>
      </c>
      <c r="AD153" s="262">
        <f>'ENGLAND GE2029'!L154</f>
        <v>3.8383961093389742E-2</v>
      </c>
      <c r="AE153" s="264">
        <f t="shared" si="13"/>
        <v>3.8383961093389742</v>
      </c>
      <c r="AF153" s="262">
        <f>'ENGLAND GE2029'!M154</f>
        <v>0.25722613754669343</v>
      </c>
      <c r="AG153" s="264">
        <f t="shared" si="14"/>
        <v>25.722613754669343</v>
      </c>
      <c r="AH153" s="262">
        <f>'ENGLAND GE2029'!N154</f>
        <v>0</v>
      </c>
      <c r="AI153" s="264">
        <f>'ENGLAND GE2029'!Y154*100</f>
        <v>0</v>
      </c>
      <c r="AJ153" s="261">
        <f t="shared" si="10"/>
        <v>0.22947092249792128</v>
      </c>
      <c r="AK153" s="260">
        <f t="shared" si="11"/>
        <v>-0.13906818048892711</v>
      </c>
    </row>
    <row r="154" spans="1:37" ht="24" customHeight="1" x14ac:dyDescent="0.35">
      <c r="A154" s="106" t="str">
        <f>'ENGLAND GE2029'!A155</f>
        <v>Ilford South</v>
      </c>
      <c r="B154" s="106" t="str">
        <f>'ENGLAND GE2029'!B155</f>
        <v>LND</v>
      </c>
      <c r="C154" s="106" t="str">
        <f>'ENGLAND GE2029'!C155</f>
        <v>London</v>
      </c>
      <c r="D154" s="106" t="str">
        <f>'ENGLAND GE2029'!D155</f>
        <v>England</v>
      </c>
      <c r="E154" s="106" t="str">
        <f>'ENGLAND GE2029'!AP155</f>
        <v>Lab</v>
      </c>
      <c r="F154" s="106" t="str">
        <f>'ENGLAND GE2029'!AQ155</f>
        <v>HOLD</v>
      </c>
      <c r="G154" s="106" t="str">
        <f>'ENGLAND GE2029'!AR155</f>
        <v/>
      </c>
      <c r="H154" s="106" t="str">
        <f>IF(E154='ENGLAND GE2029'!AO155,"",E154)</f>
        <v/>
      </c>
      <c r="I154" s="262">
        <f>'ENGLAND GE2029'!E155</f>
        <v>0.24085972975927625</v>
      </c>
      <c r="J154" s="263">
        <f>'ENGLAND GE2029'!P155*100</f>
        <v>-15.984295984576372</v>
      </c>
      <c r="K154" s="262">
        <f>'ENGLAND GE2029'!F155</f>
        <v>0.12722045043627248</v>
      </c>
      <c r="L154" s="263">
        <f>'ENGLAND GE2029'!Q155*100</f>
        <v>-2.1604361775988234</v>
      </c>
      <c r="M154" s="262">
        <f>'ENGLAND GE2029'!G155</f>
        <v>0.17471582892867302</v>
      </c>
      <c r="N154" s="263">
        <f>'ENGLAND GE2029'!R155*100</f>
        <v>11.82825844411518</v>
      </c>
      <c r="O154" s="262">
        <f>'ENGLAND GE2029'!H155</f>
        <v>3.4531729458197491E-2</v>
      </c>
      <c r="P154" s="263">
        <f>'ENGLAND GE2029'!S155*100</f>
        <v>0.20626235701432169</v>
      </c>
      <c r="Q154" s="262">
        <f>'ENGLAND GE2029'!I155</f>
        <v>0.21098804700955606</v>
      </c>
      <c r="R154" s="263">
        <f>'ENGLAND GE2029'!T155*100</f>
        <v>12.528414587071429</v>
      </c>
      <c r="T154" s="264">
        <v>0</v>
      </c>
      <c r="U154" s="262">
        <f>MAX('ENGLAND GE2029'!J155,'ENGLAND GE2029'!K155,'ENGLAND GE2029'!L155,'ENGLAND GE2029'!M155,'ENGLAND GE2029'!N155)</f>
        <v>0.18245922369026474</v>
      </c>
      <c r="V154" s="264">
        <f t="shared" si="12"/>
        <v>18.245922369026474</v>
      </c>
      <c r="W154" s="264"/>
      <c r="X154" s="264"/>
      <c r="Y154" s="264"/>
      <c r="Z154" s="262">
        <f>'ENGLAND GE2029'!J155</f>
        <v>0</v>
      </c>
      <c r="AA154" s="264">
        <f>'ENGLAND GE2029'!U155*100</f>
        <v>-23.365640901381148</v>
      </c>
      <c r="AB154" s="262">
        <f>'ENGLAND GE2029'!K155</f>
        <v>0</v>
      </c>
      <c r="AC154" s="264">
        <f>'ENGLAND GE2029'!V155*100</f>
        <v>-3.309910346498667</v>
      </c>
      <c r="AD154" s="262">
        <f>'ENGLAND GE2029'!L155</f>
        <v>2.9224990717759781E-2</v>
      </c>
      <c r="AE154" s="264">
        <f t="shared" si="13"/>
        <v>2.9224990717759782</v>
      </c>
      <c r="AF154" s="262">
        <f>'ENGLAND GE2029'!M155</f>
        <v>0.18245922369026474</v>
      </c>
      <c r="AG154" s="264">
        <f t="shared" si="14"/>
        <v>18.245922369026474</v>
      </c>
      <c r="AH154" s="262">
        <f>'ENGLAND GE2029'!N155</f>
        <v>0</v>
      </c>
      <c r="AI154" s="264">
        <f>'ENGLAND GE2029'!Y155*100</f>
        <v>-0.91107341894838878</v>
      </c>
      <c r="AJ154" s="261">
        <f t="shared" si="10"/>
        <v>0.24085972975927625</v>
      </c>
      <c r="AK154" s="260">
        <f t="shared" si="11"/>
        <v>-2.9871682749720185E-2</v>
      </c>
    </row>
    <row r="155" spans="1:37" ht="24" customHeight="1" x14ac:dyDescent="0.35">
      <c r="A155" s="106" t="str">
        <f>'ENGLAND GE2029'!A156</f>
        <v>Islington North</v>
      </c>
      <c r="B155" s="106" t="str">
        <f>'ENGLAND GE2029'!B156</f>
        <v>LND</v>
      </c>
      <c r="C155" s="106" t="str">
        <f>'ENGLAND GE2029'!C156</f>
        <v>London</v>
      </c>
      <c r="D155" s="106" t="str">
        <f>'ENGLAND GE2029'!D156</f>
        <v>England</v>
      </c>
      <c r="E155" s="106" t="str">
        <f>'ENGLAND GE2029'!AP156</f>
        <v>YP</v>
      </c>
      <c r="F155" s="106" t="str">
        <f>'ENGLAND GE2029'!AQ156</f>
        <v>gain from</v>
      </c>
      <c r="G155" s="106" t="str">
        <f>'ENGLAND GE2029'!AR156</f>
        <v>IND</v>
      </c>
      <c r="H155" s="106" t="str">
        <f>IF(E155='ENGLAND GE2029'!AO156,"",E155)</f>
        <v>YP</v>
      </c>
      <c r="I155" s="262">
        <f>'ENGLAND GE2029'!E156</f>
        <v>0.21889801722021726</v>
      </c>
      <c r="J155" s="263">
        <f>'ENGLAND GE2029'!P156*100</f>
        <v>-12.540676178643498</v>
      </c>
      <c r="K155" s="262">
        <f>'ENGLAND GE2029'!F156</f>
        <v>3.5976903480499936E-2</v>
      </c>
      <c r="L155" s="263">
        <f>'ENGLAND GE2029'!Q156*100</f>
        <v>-0.38141425138681007</v>
      </c>
      <c r="M155" s="262">
        <f>'ENGLAND GE2029'!G156</f>
        <v>0.11426176485796262</v>
      </c>
      <c r="N155" s="263">
        <f>'ENGLAND GE2029'!R156*100</f>
        <v>7.9368078370593729</v>
      </c>
      <c r="O155" s="262">
        <f>'ENGLAND GE2029'!H156</f>
        <v>3.8126348799597608E-2</v>
      </c>
      <c r="P155" s="263">
        <f>'ENGLAND GE2029'!S156*100</f>
        <v>0.42325398782410362</v>
      </c>
      <c r="Q155" s="262">
        <f>'ENGLAND GE2029'!I156</f>
        <v>0.14133394513832992</v>
      </c>
      <c r="R155" s="263">
        <f>'ENGLAND GE2029'!T156*100</f>
        <v>8.7054877269089417</v>
      </c>
      <c r="T155" s="264">
        <v>0</v>
      </c>
      <c r="U155" s="262">
        <f>MAX('ENGLAND GE2029'!J156,'ENGLAND GE2029'!K156,'ENGLAND GE2029'!L156,'ENGLAND GE2029'!M156,'ENGLAND GE2029'!N156)</f>
        <v>0.43229027589493452</v>
      </c>
      <c r="V155" s="264">
        <f t="shared" si="12"/>
        <v>43.229027589493455</v>
      </c>
      <c r="W155" s="264"/>
      <c r="X155" s="264"/>
      <c r="Y155" s="264"/>
      <c r="Z155" s="262">
        <f>'ENGLAND GE2029'!J156</f>
        <v>0</v>
      </c>
      <c r="AA155" s="264">
        <f>'ENGLAND GE2029'!U156*100</f>
        <v>-49.218463045341387</v>
      </c>
      <c r="AB155" s="262">
        <f>'ENGLAND GE2029'!K156</f>
        <v>0</v>
      </c>
      <c r="AC155" s="264">
        <f>'ENGLAND GE2029'!V156*100</f>
        <v>0</v>
      </c>
      <c r="AD155" s="262">
        <f>'ENGLAND GE2029'!L156</f>
        <v>1.911274460845824E-2</v>
      </c>
      <c r="AE155" s="264">
        <f t="shared" si="13"/>
        <v>1.9112744608458239</v>
      </c>
      <c r="AF155" s="262">
        <f>'ENGLAND GE2029'!M156</f>
        <v>0.43229027589493452</v>
      </c>
      <c r="AG155" s="264">
        <f t="shared" si="14"/>
        <v>43.229027589493455</v>
      </c>
      <c r="AH155" s="262">
        <f>'ENGLAND GE2029'!N156</f>
        <v>0</v>
      </c>
      <c r="AI155" s="264">
        <f>'ENGLAND GE2029'!Y156*100</f>
        <v>-6.529812675998857E-2</v>
      </c>
      <c r="AJ155" s="261">
        <f t="shared" si="10"/>
        <v>0.21889801722021726</v>
      </c>
      <c r="AK155" s="260">
        <f t="shared" si="11"/>
        <v>-7.7564072081887342E-2</v>
      </c>
    </row>
    <row r="156" spans="1:37" ht="24" customHeight="1" x14ac:dyDescent="0.35">
      <c r="A156" s="106" t="str">
        <f>'ENGLAND GE2029'!A157</f>
        <v>Islington South and Finsbury</v>
      </c>
      <c r="B156" s="106" t="str">
        <f>'ENGLAND GE2029'!B157</f>
        <v>LND</v>
      </c>
      <c r="C156" s="106" t="str">
        <f>'ENGLAND GE2029'!C157</f>
        <v>London</v>
      </c>
      <c r="D156" s="106" t="str">
        <f>'ENGLAND GE2029'!D157</f>
        <v>England</v>
      </c>
      <c r="E156" s="106" t="str">
        <f>'ENGLAND GE2029'!AP157</f>
        <v>Grn</v>
      </c>
      <c r="F156" s="106" t="str">
        <f>'ENGLAND GE2029'!AQ157</f>
        <v>gain from</v>
      </c>
      <c r="G156" s="106" t="str">
        <f>'ENGLAND GE2029'!AR157</f>
        <v>LAB</v>
      </c>
      <c r="H156" s="106" t="str">
        <f>IF(E156='ENGLAND GE2029'!AO157,"",E156)</f>
        <v>Grn</v>
      </c>
      <c r="I156" s="262">
        <f>'ENGLAND GE2029'!E157</f>
        <v>0.26039748061673107</v>
      </c>
      <c r="J156" s="263">
        <f>'ENGLAND GE2029'!P157*100</f>
        <v>-27.630084000823974</v>
      </c>
      <c r="K156" s="262">
        <f>'ENGLAND GE2029'!F157</f>
        <v>5.7841219151385417E-2</v>
      </c>
      <c r="L156" s="263">
        <f>'ENGLAND GE2029'!Q157*100</f>
        <v>-2.5987194564290315</v>
      </c>
      <c r="M156" s="262">
        <f>'ENGLAND GE2029'!G157</f>
        <v>0.19802885966319411</v>
      </c>
      <c r="N156" s="263">
        <f>'ENGLAND GE2029'!R157*100</f>
        <v>11.878481232259439</v>
      </c>
      <c r="O156" s="262">
        <f>'ENGLAND GE2029'!H157</f>
        <v>8.1218390299401352E-2</v>
      </c>
      <c r="P156" s="263">
        <f>'ENGLAND GE2029'!S157*100</f>
        <v>-1.339264024744806</v>
      </c>
      <c r="Q156" s="262">
        <f>'ENGLAND GE2029'!I157</f>
        <v>0.34816483904719747</v>
      </c>
      <c r="R156" s="263">
        <f>'ENGLAND GE2029'!T157*100</f>
        <v>17.295316294671565</v>
      </c>
      <c r="T156" s="264">
        <v>0</v>
      </c>
      <c r="U156" s="262">
        <f>MAX('ENGLAND GE2029'!J157,'ENGLAND GE2029'!K157,'ENGLAND GE2029'!L157,'ENGLAND GE2029'!M157,'ENGLAND GE2029'!N157)</f>
        <v>3.3124597931353313E-2</v>
      </c>
      <c r="V156" s="264">
        <f t="shared" si="12"/>
        <v>3.3124597931353312</v>
      </c>
      <c r="W156" s="264"/>
      <c r="X156" s="264"/>
      <c r="Y156" s="264"/>
      <c r="Z156" s="262">
        <f>'ENGLAND GE2029'!J157</f>
        <v>3.6182924358009079E-3</v>
      </c>
      <c r="AA156" s="264">
        <f>'ENGLAND GE2029'!U157*100</f>
        <v>-0.96904038265371184</v>
      </c>
      <c r="AB156" s="262">
        <f>'ENGLAND GE2029'!K157</f>
        <v>0</v>
      </c>
      <c r="AC156" s="264">
        <f>'ENGLAND GE2029'!V157*100</f>
        <v>0</v>
      </c>
      <c r="AD156" s="262">
        <f>'ENGLAND GE2029'!L157</f>
        <v>3.3124597931353313E-2</v>
      </c>
      <c r="AE156" s="264">
        <f t="shared" si="13"/>
        <v>3.3124597931353312</v>
      </c>
      <c r="AF156" s="262">
        <f>'ENGLAND GE2029'!M157</f>
        <v>5.3482554944531378E-3</v>
      </c>
      <c r="AG156" s="264">
        <f t="shared" si="14"/>
        <v>0.5348255494453138</v>
      </c>
      <c r="AH156" s="262">
        <f>'ENGLAND GE2029'!N157</f>
        <v>1.2258065360483182E-2</v>
      </c>
      <c r="AI156" s="264">
        <f>'ENGLAND GE2029'!Y157*100</f>
        <v>-0.48397500486013473</v>
      </c>
      <c r="AJ156" s="261">
        <f t="shared" si="10"/>
        <v>0.34816483904719747</v>
      </c>
      <c r="AK156" s="260">
        <f t="shared" si="11"/>
        <v>0</v>
      </c>
    </row>
    <row r="157" spans="1:37" ht="24" customHeight="1" x14ac:dyDescent="0.35">
      <c r="A157" s="106" t="str">
        <f>'ENGLAND GE2029'!A158</f>
        <v>Kensington and Bayswater</v>
      </c>
      <c r="B157" s="106" t="str">
        <f>'ENGLAND GE2029'!B158</f>
        <v>LND</v>
      </c>
      <c r="C157" s="106" t="str">
        <f>'ENGLAND GE2029'!C158</f>
        <v>London</v>
      </c>
      <c r="D157" s="106" t="str">
        <f>'ENGLAND GE2029'!D158</f>
        <v>England</v>
      </c>
      <c r="E157" s="106" t="str">
        <f>'ENGLAND GE2029'!AP158</f>
        <v>Con</v>
      </c>
      <c r="F157" s="106" t="str">
        <f>'ENGLAND GE2029'!AQ158</f>
        <v>gain from</v>
      </c>
      <c r="G157" s="106" t="str">
        <f>'ENGLAND GE2029'!AR158</f>
        <v>LAB</v>
      </c>
      <c r="H157" s="106" t="str">
        <f>IF(E157='ENGLAND GE2029'!AO158,"",E157)</f>
        <v>Con</v>
      </c>
      <c r="I157" s="262">
        <f>'ENGLAND GE2029'!E158</f>
        <v>0.23767831382578924</v>
      </c>
      <c r="J157" s="263">
        <f>'ENGLAND GE2029'!P158*100</f>
        <v>-16.856870345014851</v>
      </c>
      <c r="K157" s="262">
        <f>'ENGLAND GE2029'!F158</f>
        <v>0.28037435841775232</v>
      </c>
      <c r="L157" s="263">
        <f>'ENGLAND GE2029'!Q158*100</f>
        <v>-5.6601875236919845</v>
      </c>
      <c r="M157" s="262">
        <f>'ENGLAND GE2029'!G158</f>
        <v>0.18076860505194445</v>
      </c>
      <c r="N157" s="263">
        <f>'ENGLAND GE2029'!R158*100</f>
        <v>12.078005871234341</v>
      </c>
      <c r="O157" s="262">
        <f>'ENGLAND GE2029'!H158</f>
        <v>7.1878911078837773E-2</v>
      </c>
      <c r="P157" s="263">
        <f>'ENGLAND GE2029'!S158*100</f>
        <v>0.24410949100871771</v>
      </c>
      <c r="Q157" s="262">
        <f>'ENGLAND GE2029'!I158</f>
        <v>0.15620626785625427</v>
      </c>
      <c r="R157" s="263">
        <f>'ENGLAND GE2029'!T158*100</f>
        <v>9.1015850752121423</v>
      </c>
      <c r="T157" s="264">
        <v>0</v>
      </c>
      <c r="U157" s="262">
        <f>MAX('ENGLAND GE2029'!J158,'ENGLAND GE2029'!K158,'ENGLAND GE2029'!L158,'ENGLAND GE2029'!M158,'ENGLAND GE2029'!N158)</f>
        <v>3.0237448072676948E-2</v>
      </c>
      <c r="V157" s="264">
        <f t="shared" si="12"/>
        <v>3.0237448072676947</v>
      </c>
      <c r="W157" s="264"/>
      <c r="X157" s="264"/>
      <c r="Y157" s="264"/>
      <c r="Z157" s="262">
        <f>'ENGLAND GE2029'!J158</f>
        <v>2.7120574863737593E-2</v>
      </c>
      <c r="AA157" s="264">
        <f>'ENGLAND GE2029'!U158*100</f>
        <v>-1.6403334652345256</v>
      </c>
      <c r="AB157" s="262">
        <f>'ENGLAND GE2029'!K158</f>
        <v>0</v>
      </c>
      <c r="AC157" s="264">
        <f>'ENGLAND GE2029'!V158*100</f>
        <v>0</v>
      </c>
      <c r="AD157" s="262">
        <f>'ENGLAND GE2029'!L158</f>
        <v>3.0237448072676948E-2</v>
      </c>
      <c r="AE157" s="264">
        <f t="shared" si="13"/>
        <v>3.0237448072676947</v>
      </c>
      <c r="AF157" s="262">
        <f>'ENGLAND GE2029'!M158</f>
        <v>3.7190624238783135E-3</v>
      </c>
      <c r="AG157" s="264">
        <f t="shared" si="14"/>
        <v>0.37190624238783138</v>
      </c>
      <c r="AH157" s="262">
        <f>'ENGLAND GE2029'!N158</f>
        <v>1.2016458409129188E-2</v>
      </c>
      <c r="AI157" s="264">
        <f>'ENGLAND GE2029'!Y158*100</f>
        <v>-0.66196015316935652</v>
      </c>
      <c r="AJ157" s="261">
        <f t="shared" si="10"/>
        <v>0.28037435841775232</v>
      </c>
      <c r="AK157" s="260">
        <f t="shared" si="11"/>
        <v>-0.12416809056149805</v>
      </c>
    </row>
    <row r="158" spans="1:37" ht="24" customHeight="1" x14ac:dyDescent="0.35">
      <c r="A158" s="106" t="str">
        <f>'ENGLAND GE2029'!A159</f>
        <v>Kingston and Surbiton</v>
      </c>
      <c r="B158" s="106" t="str">
        <f>'ENGLAND GE2029'!B159</f>
        <v>LND</v>
      </c>
      <c r="C158" s="106" t="str">
        <f>'ENGLAND GE2029'!C159</f>
        <v>London</v>
      </c>
      <c r="D158" s="106" t="str">
        <f>'ENGLAND GE2029'!D159</f>
        <v>England</v>
      </c>
      <c r="E158" s="106" t="str">
        <f>'ENGLAND GE2029'!AP159</f>
        <v>LD</v>
      </c>
      <c r="F158" s="106" t="str">
        <f>'ENGLAND GE2029'!AQ159</f>
        <v>HOLD</v>
      </c>
      <c r="G158" s="106" t="str">
        <f>'ENGLAND GE2029'!AR159</f>
        <v/>
      </c>
      <c r="H158" s="106" t="str">
        <f>IF(E158='ENGLAND GE2029'!AO159,"",E158)</f>
        <v/>
      </c>
      <c r="I158" s="262">
        <f>'ENGLAND GE2029'!E159</f>
        <v>6.0631164698236401E-2</v>
      </c>
      <c r="J158" s="263">
        <f>'ENGLAND GE2029'!P159*100</f>
        <v>-6.8869072156334896</v>
      </c>
      <c r="K158" s="262">
        <f>'ENGLAND GE2029'!F159</f>
        <v>0.1134822305599513</v>
      </c>
      <c r="L158" s="263">
        <f>'ENGLAND GE2029'!Q159*100</f>
        <v>-5.6954371366465892</v>
      </c>
      <c r="M158" s="262">
        <f>'ENGLAND GE2029'!G159</f>
        <v>0.22784767263082364</v>
      </c>
      <c r="N158" s="263">
        <f>'ENGLAND GE2029'!R159*100</f>
        <v>13.336243656576757</v>
      </c>
      <c r="O158" s="262">
        <f>'ENGLAND GE2029'!H159</f>
        <v>0.42298830983538999</v>
      </c>
      <c r="P158" s="263">
        <f>'ENGLAND GE2029'!S159*100</f>
        <v>-8.7630670110923017</v>
      </c>
      <c r="Q158" s="262">
        <f>'ENGLAND GE2029'!I159</f>
        <v>0.11388417627603864</v>
      </c>
      <c r="R158" s="263">
        <f>'ENGLAND GE2029'!T159*100</f>
        <v>5.4492892524262233</v>
      </c>
      <c r="T158" s="264">
        <v>0</v>
      </c>
      <c r="U158" s="262">
        <f>MAX('ENGLAND GE2029'!J159,'ENGLAND GE2029'!K159,'ENGLAND GE2029'!L159,'ENGLAND GE2029'!M159,'ENGLAND GE2029'!N159)</f>
        <v>3.8112437542321569E-2</v>
      </c>
      <c r="V158" s="264">
        <f t="shared" si="12"/>
        <v>3.8112437542321569</v>
      </c>
      <c r="W158" s="264"/>
      <c r="X158" s="264"/>
      <c r="Y158" s="264"/>
      <c r="Z158" s="262">
        <f>'ENGLAND GE2029'!J159</f>
        <v>0</v>
      </c>
      <c r="AA158" s="264">
        <f>'ENGLAND GE2029'!U159*100</f>
        <v>0</v>
      </c>
      <c r="AB158" s="262">
        <f>'ENGLAND GE2029'!K159</f>
        <v>4.4104032731803088E-4</v>
      </c>
      <c r="AC158" s="264">
        <f>'ENGLAND GE2029'!V159*100</f>
        <v>-0.73554226444173232</v>
      </c>
      <c r="AD158" s="262">
        <f>'ENGLAND GE2029'!L159</f>
        <v>3.8112437542321569E-2</v>
      </c>
      <c r="AE158" s="264">
        <f t="shared" si="13"/>
        <v>3.8112437542321569</v>
      </c>
      <c r="AF158" s="262">
        <f>'ENGLAND GE2029'!M159</f>
        <v>1.8393430682252883E-3</v>
      </c>
      <c r="AG158" s="264">
        <f t="shared" si="14"/>
        <v>0.18393430682252881</v>
      </c>
      <c r="AH158" s="262">
        <f>'ENGLAND GE2029'!N159</f>
        <v>2.0773625061695344E-2</v>
      </c>
      <c r="AI158" s="264">
        <f>'ENGLAND GE2029'!Y159*100</f>
        <v>-0.69975734224353991</v>
      </c>
      <c r="AJ158" s="261">
        <f t="shared" si="10"/>
        <v>0.42298830983538999</v>
      </c>
      <c r="AK158" s="260">
        <f t="shared" si="11"/>
        <v>-0.30910413355935135</v>
      </c>
    </row>
    <row r="159" spans="1:37" ht="24" customHeight="1" x14ac:dyDescent="0.35">
      <c r="A159" s="106" t="str">
        <f>'ENGLAND GE2029'!A160</f>
        <v>Lewisham East</v>
      </c>
      <c r="B159" s="106" t="str">
        <f>'ENGLAND GE2029'!B160</f>
        <v>LND</v>
      </c>
      <c r="C159" s="106" t="str">
        <f>'ENGLAND GE2029'!C160</f>
        <v>London</v>
      </c>
      <c r="D159" s="106" t="str">
        <f>'ENGLAND GE2029'!D160</f>
        <v>England</v>
      </c>
      <c r="E159" s="106" t="str">
        <f>'ENGLAND GE2029'!AP160</f>
        <v>Lab</v>
      </c>
      <c r="F159" s="106" t="str">
        <f>'ENGLAND GE2029'!AQ160</f>
        <v>HOLD</v>
      </c>
      <c r="G159" s="106" t="str">
        <f>'ENGLAND GE2029'!AR160</f>
        <v/>
      </c>
      <c r="H159" s="106" t="str">
        <f>IF(E159='ENGLAND GE2029'!AO160,"",E159)</f>
        <v/>
      </c>
      <c r="I159" s="262">
        <f>'ENGLAND GE2029'!E160</f>
        <v>0.2967280558009508</v>
      </c>
      <c r="J159" s="263">
        <f>'ENGLAND GE2029'!P160*100</f>
        <v>-28.515544937905762</v>
      </c>
      <c r="K159" s="262">
        <f>'ENGLAND GE2029'!F160</f>
        <v>7.8540189140965611E-2</v>
      </c>
      <c r="L159" s="263">
        <f>'ENGLAND GE2029'!Q160*100</f>
        <v>-2.9760128303727651</v>
      </c>
      <c r="M159" s="262">
        <f>'ENGLAND GE2029'!G160</f>
        <v>0.22421286171943838</v>
      </c>
      <c r="N159" s="263">
        <f>'ENGLAND GE2029'!R160*100</f>
        <v>13.884730815987446</v>
      </c>
      <c r="O159" s="262">
        <f>'ENGLAND GE2029'!H160</f>
        <v>5.4863023036470691E-2</v>
      </c>
      <c r="P159" s="263">
        <f>'ENGLAND GE2029'!S160*100</f>
        <v>-0.59436309980298863</v>
      </c>
      <c r="Q159" s="262">
        <f>'ENGLAND GE2029'!I160</f>
        <v>0.28642128764305769</v>
      </c>
      <c r="R159" s="263">
        <f>'ENGLAND GE2029'!T160*100</f>
        <v>14.928025853165675</v>
      </c>
      <c r="T159" s="264">
        <v>0</v>
      </c>
      <c r="U159" s="262">
        <f>MAX('ENGLAND GE2029'!J160,'ENGLAND GE2029'!K160,'ENGLAND GE2029'!L160,'ENGLAND GE2029'!M160,'ENGLAND GE2029'!N160)</f>
        <v>3.7504437020574828E-2</v>
      </c>
      <c r="V159" s="264">
        <f t="shared" si="12"/>
        <v>3.750443702057483</v>
      </c>
      <c r="W159" s="264"/>
      <c r="X159" s="264"/>
      <c r="Y159" s="264"/>
      <c r="Z159" s="262">
        <f>'ENGLAND GE2029'!J160</f>
        <v>0</v>
      </c>
      <c r="AA159" s="264">
        <f>'ENGLAND GE2029'!U160*100</f>
        <v>0</v>
      </c>
      <c r="AB159" s="262">
        <f>'ENGLAND GE2029'!K160</f>
        <v>8.5146024398181554E-3</v>
      </c>
      <c r="AC159" s="264">
        <f>'ENGLAND GE2029'!V160*100</f>
        <v>-0.56842803517264973</v>
      </c>
      <c r="AD159" s="262">
        <f>'ENGLAND GE2029'!L160</f>
        <v>3.7504437020574828E-2</v>
      </c>
      <c r="AE159" s="264">
        <f t="shared" si="13"/>
        <v>3.750443702057483</v>
      </c>
      <c r="AF159" s="262">
        <f>'ENGLAND GE2029'!M160</f>
        <v>4.5125638188794797E-3</v>
      </c>
      <c r="AG159" s="264">
        <f t="shared" si="14"/>
        <v>0.45125638188794798</v>
      </c>
      <c r="AH159" s="262">
        <f>'ENGLAND GE2029'!N160</f>
        <v>8.7029793798441366E-3</v>
      </c>
      <c r="AI159" s="264">
        <f>'ENGLAND GE2029'!Y160*100</f>
        <v>-0.36010784984441235</v>
      </c>
      <c r="AJ159" s="261">
        <f t="shared" si="10"/>
        <v>0.2967280558009508</v>
      </c>
      <c r="AK159" s="260">
        <f t="shared" si="11"/>
        <v>-1.0306768157893109E-2</v>
      </c>
    </row>
    <row r="160" spans="1:37" ht="24" customHeight="1" x14ac:dyDescent="0.35">
      <c r="A160" s="106" t="str">
        <f>'ENGLAND GE2029'!A161</f>
        <v>Lewisham North</v>
      </c>
      <c r="B160" s="106" t="str">
        <f>'ENGLAND GE2029'!B161</f>
        <v>LND</v>
      </c>
      <c r="C160" s="106" t="str">
        <f>'ENGLAND GE2029'!C161</f>
        <v>London</v>
      </c>
      <c r="D160" s="106" t="str">
        <f>'ENGLAND GE2029'!D161</f>
        <v>England</v>
      </c>
      <c r="E160" s="106" t="str">
        <f>'ENGLAND GE2029'!AP161</f>
        <v>Grn</v>
      </c>
      <c r="F160" s="106" t="str">
        <f>'ENGLAND GE2029'!AQ161</f>
        <v>gain from</v>
      </c>
      <c r="G160" s="106" t="str">
        <f>'ENGLAND GE2029'!AR161</f>
        <v>LAB</v>
      </c>
      <c r="H160" s="106" t="str">
        <f>IF(E160='ENGLAND GE2029'!AO161,"",E160)</f>
        <v>Grn</v>
      </c>
      <c r="I160" s="262">
        <f>'ENGLAND GE2029'!E161</f>
        <v>0.28853004712871116</v>
      </c>
      <c r="J160" s="263">
        <f>'ENGLAND GE2029'!P161*100</f>
        <v>-28.807692187529639</v>
      </c>
      <c r="K160" s="262">
        <f>'ENGLAND GE2029'!F161</f>
        <v>4.3518858072395056E-2</v>
      </c>
      <c r="L160" s="263">
        <f>'ENGLAND GE2029'!Q161*100</f>
        <v>-1.7635397367186536</v>
      </c>
      <c r="M160" s="262">
        <f>'ENGLAND GE2029'!G161</f>
        <v>0.11670744198152523</v>
      </c>
      <c r="N160" s="263">
        <f>'ENGLAND GE2029'!R161*100</f>
        <v>7.142476486965438</v>
      </c>
      <c r="O160" s="262">
        <f>'ENGLAND GE2029'!H161</f>
        <v>6.582979002755078E-2</v>
      </c>
      <c r="P160" s="263">
        <f>'ENGLAND GE2029'!S161*100</f>
        <v>-0.85243657901411662</v>
      </c>
      <c r="Q160" s="262">
        <f>'ENGLAND GE2029'!I161</f>
        <v>0.44939497030960174</v>
      </c>
      <c r="R160" s="263">
        <f>'ENGLAND GE2029'!T161*100</f>
        <v>23.011360639536711</v>
      </c>
      <c r="T160" s="264">
        <v>0</v>
      </c>
      <c r="U160" s="262">
        <f>MAX('ENGLAND GE2029'!J161,'ENGLAND GE2029'!K161,'ENGLAND GE2029'!L161,'ENGLAND GE2029'!M161,'ENGLAND GE2029'!N161)</f>
        <v>1.9521836856556351E-2</v>
      </c>
      <c r="V160" s="264">
        <f t="shared" si="12"/>
        <v>1.9521836856556352</v>
      </c>
      <c r="W160" s="264"/>
      <c r="X160" s="264"/>
      <c r="Y160" s="264"/>
      <c r="Z160" s="262">
        <f>'ENGLAND GE2029'!J161</f>
        <v>0</v>
      </c>
      <c r="AA160" s="264">
        <f>'ENGLAND GE2029'!U161*100</f>
        <v>-0.55018452690923081</v>
      </c>
      <c r="AB160" s="262">
        <f>'ENGLAND GE2029'!K161</f>
        <v>5.3036847721543677E-3</v>
      </c>
      <c r="AC160" s="264">
        <f>'ENGLAND GE2029'!V161*100</f>
        <v>-0.50434069479081223</v>
      </c>
      <c r="AD160" s="262">
        <f>'ENGLAND GE2029'!L161</f>
        <v>1.9521836856556351E-2</v>
      </c>
      <c r="AE160" s="264">
        <f t="shared" si="13"/>
        <v>1.9521836856556352</v>
      </c>
      <c r="AF160" s="262">
        <f>'ENGLAND GE2029'!M161</f>
        <v>6.8796615710037534E-3</v>
      </c>
      <c r="AG160" s="264">
        <f t="shared" si="14"/>
        <v>0.68796615710037534</v>
      </c>
      <c r="AH160" s="262">
        <f>'ENGLAND GE2029'!N161</f>
        <v>4.313709280501417E-3</v>
      </c>
      <c r="AI160" s="264">
        <f>'ENGLAND GE2029'!Y161*100</f>
        <v>-0.31579324429572736</v>
      </c>
      <c r="AJ160" s="261">
        <f t="shared" si="10"/>
        <v>0.44939497030960174</v>
      </c>
      <c r="AK160" s="260">
        <f t="shared" si="11"/>
        <v>0</v>
      </c>
    </row>
    <row r="161" spans="1:37" ht="24" customHeight="1" x14ac:dyDescent="0.35">
      <c r="A161" s="106" t="str">
        <f>'ENGLAND GE2029'!A162</f>
        <v>Lewisham West and East Dulwich</v>
      </c>
      <c r="B161" s="106" t="str">
        <f>'ENGLAND GE2029'!B162</f>
        <v>LND</v>
      </c>
      <c r="C161" s="106" t="str">
        <f>'ENGLAND GE2029'!C162</f>
        <v>London</v>
      </c>
      <c r="D161" s="106" t="str">
        <f>'ENGLAND GE2029'!D162</f>
        <v>England</v>
      </c>
      <c r="E161" s="106" t="str">
        <f>'ENGLAND GE2029'!AP162</f>
        <v>Grn</v>
      </c>
      <c r="F161" s="106" t="str">
        <f>'ENGLAND GE2029'!AQ162</f>
        <v>gain from</v>
      </c>
      <c r="G161" s="106" t="str">
        <f>'ENGLAND GE2029'!AR162</f>
        <v>LAB</v>
      </c>
      <c r="H161" s="106" t="str">
        <f>IF(E161='ENGLAND GE2029'!AO162,"",E161)</f>
        <v>Grn</v>
      </c>
      <c r="I161" s="262">
        <f>'ENGLAND GE2029'!E162</f>
        <v>0.30297652736388447</v>
      </c>
      <c r="J161" s="263">
        <f>'ENGLAND GE2029'!P162*100</f>
        <v>-28.749186579335262</v>
      </c>
      <c r="K161" s="262">
        <f>'ENGLAND GE2029'!F162</f>
        <v>5.4664788136998016E-2</v>
      </c>
      <c r="L161" s="263">
        <f>'ENGLAND GE2029'!Q162*100</f>
        <v>-2.0247953708134925</v>
      </c>
      <c r="M161" s="262">
        <f>'ENGLAND GE2029'!G162</f>
        <v>0.12720430077823344</v>
      </c>
      <c r="N161" s="263">
        <f>'ENGLAND GE2029'!R162*100</f>
        <v>7.9072271649091359</v>
      </c>
      <c r="O161" s="262">
        <f>'ENGLAND GE2029'!H162</f>
        <v>6.9594566965743343E-2</v>
      </c>
      <c r="P161" s="263">
        <f>'ENGLAND GE2029'!S162*100</f>
        <v>-0.70633379767309079</v>
      </c>
      <c r="Q161" s="262">
        <f>'ENGLAND GE2029'!I162</f>
        <v>0.40790144238087422</v>
      </c>
      <c r="R161" s="263">
        <f>'ENGLAND GE2029'!T162*100</f>
        <v>21.380052455435635</v>
      </c>
      <c r="T161" s="264">
        <v>0</v>
      </c>
      <c r="U161" s="262">
        <f>MAX('ENGLAND GE2029'!J162,'ENGLAND GE2029'!K162,'ENGLAND GE2029'!L162,'ENGLAND GE2029'!M162,'ENGLAND GE2029'!N162)</f>
        <v>2.1277662890067429E-2</v>
      </c>
      <c r="V161" s="264">
        <f t="shared" si="12"/>
        <v>2.1277662890067428</v>
      </c>
      <c r="W161" s="264"/>
      <c r="X161" s="264"/>
      <c r="Y161" s="264"/>
      <c r="Z161" s="262">
        <f>'ENGLAND GE2029'!J162</f>
        <v>0</v>
      </c>
      <c r="AA161" s="264">
        <f>'ENGLAND GE2029'!U162*100</f>
        <v>0</v>
      </c>
      <c r="AB161" s="262">
        <f>'ENGLAND GE2029'!K162</f>
        <v>5.8411106750863575E-3</v>
      </c>
      <c r="AC161" s="264">
        <f>'ENGLAND GE2029'!V162*100</f>
        <v>-0.33586997269475116</v>
      </c>
      <c r="AD161" s="262">
        <f>'ENGLAND GE2029'!L162</f>
        <v>2.1277662890067429E-2</v>
      </c>
      <c r="AE161" s="264">
        <f t="shared" si="13"/>
        <v>2.1277662890067428</v>
      </c>
      <c r="AF161" s="262">
        <f>'ENGLAND GE2029'!M162</f>
        <v>6.0995609832870043E-3</v>
      </c>
      <c r="AG161" s="264">
        <f t="shared" si="14"/>
        <v>0.60995609832870046</v>
      </c>
      <c r="AH161" s="262">
        <f>'ENGLAND GE2029'!N162</f>
        <v>4.4400398258255475E-3</v>
      </c>
      <c r="AI161" s="264">
        <f>'ENGLAND GE2029'!Y162*100</f>
        <v>-0.20881628716364256</v>
      </c>
      <c r="AJ161" s="261">
        <f t="shared" si="10"/>
        <v>0.40790144238087422</v>
      </c>
      <c r="AK161" s="260">
        <f t="shared" si="11"/>
        <v>0</v>
      </c>
    </row>
    <row r="162" spans="1:37" ht="24" customHeight="1" x14ac:dyDescent="0.35">
      <c r="A162" s="106" t="str">
        <f>'ENGLAND GE2029'!A163</f>
        <v>Leyton and Wanstead</v>
      </c>
      <c r="B162" s="106" t="str">
        <f>'ENGLAND GE2029'!B163</f>
        <v>LND</v>
      </c>
      <c r="C162" s="106" t="str">
        <f>'ENGLAND GE2029'!C163</f>
        <v>London</v>
      </c>
      <c r="D162" s="106" t="str">
        <f>'ENGLAND GE2029'!D163</f>
        <v>England</v>
      </c>
      <c r="E162" s="106" t="str">
        <f>'ENGLAND GE2029'!AP163</f>
        <v>Grn</v>
      </c>
      <c r="F162" s="106" t="str">
        <f>'ENGLAND GE2029'!AQ163</f>
        <v>gain from</v>
      </c>
      <c r="G162" s="106" t="str">
        <f>'ENGLAND GE2029'!AR163</f>
        <v>LAB</v>
      </c>
      <c r="H162" s="106" t="str">
        <f>IF(E162='ENGLAND GE2029'!AO163,"",E162)</f>
        <v>Grn</v>
      </c>
      <c r="I162" s="262">
        <f>'ENGLAND GE2029'!E163</f>
        <v>0.25562400435305593</v>
      </c>
      <c r="J162" s="263">
        <f>'ENGLAND GE2029'!P163*100</f>
        <v>-21.897125769761633</v>
      </c>
      <c r="K162" s="262">
        <f>'ENGLAND GE2029'!F163</f>
        <v>8.4879332258064086E-2</v>
      </c>
      <c r="L162" s="263">
        <f>'ENGLAND GE2029'!Q163*100</f>
        <v>-2.5931972964656116</v>
      </c>
      <c r="M162" s="262">
        <f>'ENGLAND GE2029'!G163</f>
        <v>0.15700352222521208</v>
      </c>
      <c r="N162" s="263">
        <f>'ENGLAND GE2029'!R163*100</f>
        <v>10.040880897175922</v>
      </c>
      <c r="O162" s="262">
        <f>'ENGLAND GE2029'!H163</f>
        <v>6.1342766491033936E-2</v>
      </c>
      <c r="P162" s="263">
        <f>'ENGLAND GE2029'!S163*100</f>
        <v>-0.30265740376407213</v>
      </c>
      <c r="Q162" s="262">
        <f>'ENGLAND GE2029'!I163</f>
        <v>0.34255313819681865</v>
      </c>
      <c r="R162" s="263">
        <f>'ENGLAND GE2029'!T163*100</f>
        <v>18.726639164966784</v>
      </c>
      <c r="T162" s="264">
        <v>0</v>
      </c>
      <c r="U162" s="262">
        <f>MAX('ENGLAND GE2029'!J163,'ENGLAND GE2029'!K163,'ENGLAND GE2029'!L163,'ENGLAND GE2029'!M163,'ENGLAND GE2029'!N163)</f>
        <v>5.4084615180004285E-2</v>
      </c>
      <c r="V162" s="264">
        <f t="shared" si="12"/>
        <v>-4.1337501347938641</v>
      </c>
      <c r="W162" s="264"/>
      <c r="X162" s="264"/>
      <c r="Y162" s="264"/>
      <c r="Z162" s="262">
        <f>'ENGLAND GE2029'!J163</f>
        <v>5.4084615180004285E-2</v>
      </c>
      <c r="AA162" s="264">
        <f>'ENGLAND GE2029'!U163*100</f>
        <v>-4.1337501347938641</v>
      </c>
      <c r="AB162" s="262">
        <f>'ENGLAND GE2029'!K163</f>
        <v>9.178598535711173E-3</v>
      </c>
      <c r="AC162" s="264">
        <f>'ENGLAND GE2029'!V163*100</f>
        <v>-2.8162478936162971</v>
      </c>
      <c r="AD162" s="262">
        <f>'ENGLAND GE2029'!L163</f>
        <v>2.6262225396650348E-2</v>
      </c>
      <c r="AE162" s="264">
        <f t="shared" si="13"/>
        <v>2.6262225396650347</v>
      </c>
      <c r="AF162" s="262">
        <f>'ENGLAND GE2029'!M163</f>
        <v>9.0717973634497177E-3</v>
      </c>
      <c r="AG162" s="264">
        <f t="shared" si="14"/>
        <v>0.90717973634497173</v>
      </c>
      <c r="AH162" s="262">
        <f>'ENGLAND GE2029'!N163</f>
        <v>0</v>
      </c>
      <c r="AI162" s="264">
        <f>'ENGLAND GE2029'!Y163*100</f>
        <v>-0.55794383975121198</v>
      </c>
      <c r="AJ162" s="261">
        <f t="shared" si="10"/>
        <v>0.34255313819681865</v>
      </c>
      <c r="AK162" s="260">
        <f t="shared" si="11"/>
        <v>0</v>
      </c>
    </row>
    <row r="163" spans="1:37" ht="24" customHeight="1" x14ac:dyDescent="0.35">
      <c r="A163" s="106" t="str">
        <f>'ENGLAND GE2029'!A164</f>
        <v>Mitcham and Morden</v>
      </c>
      <c r="B163" s="106" t="str">
        <f>'ENGLAND GE2029'!B164</f>
        <v>LND</v>
      </c>
      <c r="C163" s="106" t="str">
        <f>'ENGLAND GE2029'!C164</f>
        <v>London</v>
      </c>
      <c r="D163" s="106" t="str">
        <f>'ENGLAND GE2029'!D164</f>
        <v>England</v>
      </c>
      <c r="E163" s="106" t="str">
        <f>'ENGLAND GE2029'!AP164</f>
        <v>Lab</v>
      </c>
      <c r="F163" s="106" t="str">
        <f>'ENGLAND GE2029'!AQ164</f>
        <v>HOLD</v>
      </c>
      <c r="G163" s="106" t="str">
        <f>'ENGLAND GE2029'!AR164</f>
        <v/>
      </c>
      <c r="H163" s="106" t="str">
        <f>IF(E163='ENGLAND GE2029'!AO164,"",E163)</f>
        <v/>
      </c>
      <c r="I163" s="262">
        <f>'ENGLAND GE2029'!E164</f>
        <v>0.28994208830604556</v>
      </c>
      <c r="J163" s="263">
        <f>'ENGLAND GE2029'!P164*100</f>
        <v>-26.436130358435335</v>
      </c>
      <c r="K163" s="262">
        <f>'ENGLAND GE2029'!F164</f>
        <v>0.10395099889184294</v>
      </c>
      <c r="L163" s="263">
        <f>'ENGLAND GE2029'!Q164*100</f>
        <v>-3.5790466139645303</v>
      </c>
      <c r="M163" s="262">
        <f>'ENGLAND GE2029'!G164</f>
        <v>0.24616594246431014</v>
      </c>
      <c r="N163" s="263">
        <f>'ENGLAND GE2029'!R164*100</f>
        <v>15.479482325096356</v>
      </c>
      <c r="O163" s="262">
        <f>'ENGLAND GE2029'!H164</f>
        <v>7.4071589834525137E-2</v>
      </c>
      <c r="P163" s="263">
        <f>'ENGLAND GE2029'!S164*100</f>
        <v>-0.59637653748439989</v>
      </c>
      <c r="Q163" s="262">
        <f>'ENGLAND GE2029'!I164</f>
        <v>0.21941293137959042</v>
      </c>
      <c r="R163" s="263">
        <f>'ENGLAND GE2029'!T164*100</f>
        <v>11.699330923839055</v>
      </c>
      <c r="T163" s="264">
        <v>0</v>
      </c>
      <c r="U163" s="262">
        <f>MAX('ENGLAND GE2029'!J164,'ENGLAND GE2029'!K164,'ENGLAND GE2029'!L164,'ENGLAND GE2029'!M164,'ENGLAND GE2029'!N164)</f>
        <v>4.1176563266543252E-2</v>
      </c>
      <c r="V163" s="264">
        <f t="shared" si="12"/>
        <v>4.1176563266543251</v>
      </c>
      <c r="W163" s="264"/>
      <c r="X163" s="264"/>
      <c r="Y163" s="264"/>
      <c r="Z163" s="262">
        <f>'ENGLAND GE2029'!J164</f>
        <v>0</v>
      </c>
      <c r="AA163" s="264">
        <f>'ENGLAND GE2029'!U164*100</f>
        <v>0</v>
      </c>
      <c r="AB163" s="262">
        <f>'ENGLAND GE2029'!K164</f>
        <v>1.7463986721500416E-2</v>
      </c>
      <c r="AC163" s="264">
        <f>'ENGLAND GE2029'!V164*100</f>
        <v>-0.66438466670754315</v>
      </c>
      <c r="AD163" s="262">
        <f>'ENGLAND GE2029'!L164</f>
        <v>4.1176563266543252E-2</v>
      </c>
      <c r="AE163" s="264">
        <f t="shared" si="13"/>
        <v>4.1176563266543251</v>
      </c>
      <c r="AF163" s="262">
        <f>'ENGLAND GE2029'!M164</f>
        <v>3.8698650120816071E-3</v>
      </c>
      <c r="AG163" s="264">
        <f t="shared" si="14"/>
        <v>0.38698650120816069</v>
      </c>
      <c r="AH163" s="262">
        <f>'ENGLAND GE2029'!N164</f>
        <v>3.9460341235604129E-3</v>
      </c>
      <c r="AI163" s="264">
        <f>'ENGLAND GE2029'!Y164*100</f>
        <v>-0.40751790020610645</v>
      </c>
      <c r="AJ163" s="261">
        <f t="shared" si="10"/>
        <v>0.28994208830604556</v>
      </c>
      <c r="AK163" s="260">
        <f t="shared" si="11"/>
        <v>-7.0529156926455144E-2</v>
      </c>
    </row>
    <row r="164" spans="1:37" ht="24" customHeight="1" x14ac:dyDescent="0.35">
      <c r="A164" s="106" t="str">
        <f>'ENGLAND GE2029'!A165</f>
        <v>Old Bexley and Sidcup</v>
      </c>
      <c r="B164" s="106" t="str">
        <f>'ENGLAND GE2029'!B165</f>
        <v>LND</v>
      </c>
      <c r="C164" s="106" t="str">
        <f>'ENGLAND GE2029'!C165</f>
        <v>London</v>
      </c>
      <c r="D164" s="106" t="str">
        <f>'ENGLAND GE2029'!D165</f>
        <v>England</v>
      </c>
      <c r="E164" s="106" t="str">
        <f>'ENGLAND GE2029'!AP165</f>
        <v>Ref</v>
      </c>
      <c r="F164" s="106" t="str">
        <f>'ENGLAND GE2029'!AQ165</f>
        <v>gain from</v>
      </c>
      <c r="G164" s="106" t="str">
        <f>'ENGLAND GE2029'!AR165</f>
        <v>CON</v>
      </c>
      <c r="H164" s="106" t="str">
        <f>IF(E164='ENGLAND GE2029'!AO165,"",E164)</f>
        <v>Ref</v>
      </c>
      <c r="I164" s="262">
        <f>'ENGLAND GE2029'!E165</f>
        <v>0.12278246681371678</v>
      </c>
      <c r="J164" s="263">
        <f>'ENGLAND GE2029'!P165*100</f>
        <v>-17.873118968492914</v>
      </c>
      <c r="K164" s="262">
        <f>'ENGLAND GE2029'!F165</f>
        <v>0.21774924929398234</v>
      </c>
      <c r="L164" s="263">
        <f>'ENGLAND GE2029'!Q165*100</f>
        <v>-15.825058275522721</v>
      </c>
      <c r="M164" s="262">
        <f>'ENGLAND GE2029'!G165</f>
        <v>0.45723704328709297</v>
      </c>
      <c r="N164" s="263">
        <f>'ENGLAND GE2029'!R165*100</f>
        <v>23.923691732400016</v>
      </c>
      <c r="O164" s="262">
        <f>'ENGLAND GE2029'!H165</f>
        <v>2.9148030131454641E-2</v>
      </c>
      <c r="P164" s="263">
        <f>'ENGLAND GE2029'!S165*100</f>
        <v>-1.130711651057924</v>
      </c>
      <c r="Q164" s="262">
        <f>'ENGLAND GE2029'!I165</f>
        <v>9.1070371525484431E-2</v>
      </c>
      <c r="R164" s="263">
        <f>'ENGLAND GE2029'!T165*100</f>
        <v>3.6465370790699723</v>
      </c>
      <c r="T164" s="264">
        <v>0</v>
      </c>
      <c r="U164" s="262">
        <f>MAX('ENGLAND GE2029'!J165,'ENGLAND GE2029'!K165,'ENGLAND GE2029'!L165,'ENGLAND GE2029'!M165,'ENGLAND GE2029'!N165)</f>
        <v>7.6482757331257617E-2</v>
      </c>
      <c r="V164" s="264">
        <f t="shared" si="12"/>
        <v>7.6482757331257618</v>
      </c>
      <c r="W164" s="264"/>
      <c r="X164" s="264"/>
      <c r="Y164" s="264"/>
      <c r="Z164" s="262">
        <f>'ENGLAND GE2029'!J165</f>
        <v>9.6551310664681398E-4</v>
      </c>
      <c r="AA164" s="264">
        <f>'ENGLAND GE2029'!U165*100</f>
        <v>-0.31912689562087693</v>
      </c>
      <c r="AB164" s="262">
        <f>'ENGLAND GE2029'!K165</f>
        <v>0</v>
      </c>
      <c r="AC164" s="264">
        <f>'ENGLAND GE2029'!V165*100</f>
        <v>0</v>
      </c>
      <c r="AD164" s="262">
        <f>'ENGLAND GE2029'!L165</f>
        <v>7.6482757331257617E-2</v>
      </c>
      <c r="AE164" s="264">
        <f t="shared" si="13"/>
        <v>7.6482757331257618</v>
      </c>
      <c r="AF164" s="262">
        <f>'ENGLAND GE2029'!M165</f>
        <v>1.3991737411864498E-3</v>
      </c>
      <c r="AG164" s="264">
        <f t="shared" si="14"/>
        <v>0.13991737411864497</v>
      </c>
      <c r="AH164" s="262">
        <f>'ENGLAND GE2029'!N165</f>
        <v>3.1653947691778614E-3</v>
      </c>
      <c r="AI164" s="264">
        <f>'ENGLAND GE2029'!Y165*100</f>
        <v>-0.21040612801996708</v>
      </c>
      <c r="AJ164" s="261">
        <f t="shared" si="10"/>
        <v>0.45723704328709297</v>
      </c>
      <c r="AK164" s="260">
        <f t="shared" si="11"/>
        <v>-0.36616667176160855</v>
      </c>
    </row>
    <row r="165" spans="1:37" ht="24" customHeight="1" x14ac:dyDescent="0.35">
      <c r="A165" s="106" t="str">
        <f>'ENGLAND GE2029'!A166</f>
        <v>Orpington</v>
      </c>
      <c r="B165" s="106" t="str">
        <f>'ENGLAND GE2029'!B166</f>
        <v>LND</v>
      </c>
      <c r="C165" s="106" t="str">
        <f>'ENGLAND GE2029'!C166</f>
        <v>London</v>
      </c>
      <c r="D165" s="106" t="str">
        <f>'ENGLAND GE2029'!D166</f>
        <v>England</v>
      </c>
      <c r="E165" s="106" t="str">
        <f>'ENGLAND GE2029'!AP166</f>
        <v>Ref</v>
      </c>
      <c r="F165" s="106" t="str">
        <f>'ENGLAND GE2029'!AQ166</f>
        <v>gain from</v>
      </c>
      <c r="G165" s="106" t="str">
        <f>'ENGLAND GE2029'!AR166</f>
        <v>CON</v>
      </c>
      <c r="H165" s="106" t="str">
        <f>IF(E165='ENGLAND GE2029'!AO166,"",E165)</f>
        <v>Ref</v>
      </c>
      <c r="I165" s="262">
        <f>'ENGLAND GE2029'!E166</f>
        <v>0.11346540185232944</v>
      </c>
      <c r="J165" s="263">
        <f>'ENGLAND GE2029'!P166*100</f>
        <v>-15.536883946036994</v>
      </c>
      <c r="K165" s="262">
        <f>'ENGLAND GE2029'!F166</f>
        <v>0.22803910772012609</v>
      </c>
      <c r="L165" s="263">
        <f>'ENGLAND GE2029'!Q166*100</f>
        <v>-15.187971675407791</v>
      </c>
      <c r="M165" s="262">
        <f>'ENGLAND GE2029'!G166</f>
        <v>0.41974202200917021</v>
      </c>
      <c r="N165" s="263">
        <f>'ENGLAND GE2029'!R166*100</f>
        <v>22.665713498206106</v>
      </c>
      <c r="O165" s="262">
        <f>'ENGLAND GE2029'!H166</f>
        <v>7.6633014701610699E-2</v>
      </c>
      <c r="P165" s="263">
        <f>'ENGLAND GE2029'!S166*100</f>
        <v>-2.5986740903624477</v>
      </c>
      <c r="Q165" s="262">
        <f>'ENGLAND GE2029'!I166</f>
        <v>8.7005849666250468E-2</v>
      </c>
      <c r="R165" s="263">
        <f>'ENGLAND GE2029'!T166*100</f>
        <v>3.6672682735510125</v>
      </c>
      <c r="T165" s="264">
        <v>0</v>
      </c>
      <c r="U165" s="262">
        <f>MAX('ENGLAND GE2029'!J166,'ENGLAND GE2029'!K166,'ENGLAND GE2029'!L166,'ENGLAND GE2029'!M166,'ENGLAND GE2029'!N166)</f>
        <v>7.021090631736436E-2</v>
      </c>
      <c r="V165" s="264">
        <f t="shared" si="12"/>
        <v>7.0210906317364357</v>
      </c>
      <c r="W165" s="264"/>
      <c r="X165" s="264"/>
      <c r="Y165" s="264"/>
      <c r="Z165" s="262">
        <f>'ENGLAND GE2029'!J166</f>
        <v>0</v>
      </c>
      <c r="AA165" s="264">
        <f>'ENGLAND GE2029'!U166*100</f>
        <v>0</v>
      </c>
      <c r="AB165" s="262">
        <f>'ENGLAND GE2029'!K166</f>
        <v>0</v>
      </c>
      <c r="AC165" s="264">
        <f>'ENGLAND GE2029'!V166*100</f>
        <v>0</v>
      </c>
      <c r="AD165" s="262">
        <f>'ENGLAND GE2029'!L166</f>
        <v>7.021090631736436E-2</v>
      </c>
      <c r="AE165" s="264">
        <f t="shared" si="13"/>
        <v>7.0210906317364357</v>
      </c>
      <c r="AF165" s="262">
        <f>'ENGLAND GE2029'!M166</f>
        <v>1.2421683058245225E-3</v>
      </c>
      <c r="AG165" s="264">
        <f t="shared" si="14"/>
        <v>0.12421683058245225</v>
      </c>
      <c r="AH165" s="262">
        <f>'ENGLAND GE2029'!N166</f>
        <v>3.661529427324341E-3</v>
      </c>
      <c r="AI165" s="264">
        <f>'ENGLAND GE2029'!Y166*100</f>
        <v>-0.15475952226875964</v>
      </c>
      <c r="AJ165" s="261">
        <f t="shared" si="10"/>
        <v>0.41974202200917021</v>
      </c>
      <c r="AK165" s="260">
        <f t="shared" si="11"/>
        <v>-0.33273617234291974</v>
      </c>
    </row>
    <row r="166" spans="1:37" ht="24" customHeight="1" x14ac:dyDescent="0.35">
      <c r="A166" s="106" t="str">
        <f>'ENGLAND GE2029'!A167</f>
        <v>Peckham</v>
      </c>
      <c r="B166" s="106" t="str">
        <f>'ENGLAND GE2029'!B167</f>
        <v>LND</v>
      </c>
      <c r="C166" s="106" t="str">
        <f>'ENGLAND GE2029'!C167</f>
        <v>London</v>
      </c>
      <c r="D166" s="106" t="str">
        <f>'ENGLAND GE2029'!D167</f>
        <v>England</v>
      </c>
      <c r="E166" s="106" t="str">
        <f>'ENGLAND GE2029'!AP167</f>
        <v>Grn</v>
      </c>
      <c r="F166" s="106" t="str">
        <f>'ENGLAND GE2029'!AQ167</f>
        <v>gain from</v>
      </c>
      <c r="G166" s="106" t="str">
        <f>'ENGLAND GE2029'!AR167</f>
        <v>LAB</v>
      </c>
      <c r="H166" s="106" t="str">
        <f>IF(E166='ENGLAND GE2029'!AO167,"",E166)</f>
        <v>Grn</v>
      </c>
      <c r="I166" s="262">
        <f>'ENGLAND GE2029'!E167</f>
        <v>0.30456499243031265</v>
      </c>
      <c r="J166" s="263">
        <f>'ENGLAND GE2029'!P167*100</f>
        <v>-28.344438973841168</v>
      </c>
      <c r="K166" s="262">
        <f>'ENGLAND GE2029'!F167</f>
        <v>4.3212509548710157E-2</v>
      </c>
      <c r="L166" s="263">
        <f>'ENGLAND GE2029'!Q167*100</f>
        <v>-1.5451820167505015</v>
      </c>
      <c r="M166" s="262">
        <f>'ENGLAND GE2029'!G167</f>
        <v>0.12308522091794868</v>
      </c>
      <c r="N166" s="263">
        <f>'ENGLAND GE2029'!R167*100</f>
        <v>7.694763296011689</v>
      </c>
      <c r="O166" s="262">
        <f>'ENGLAND GE2029'!H167</f>
        <v>6.4344398976543968E-2</v>
      </c>
      <c r="P166" s="263">
        <f>'ENGLAND GE2029'!S167*100</f>
        <v>-0.58672153235307811</v>
      </c>
      <c r="Q166" s="262">
        <f>'ENGLAND GE2029'!I167</f>
        <v>0.41473290280381814</v>
      </c>
      <c r="R166" s="263">
        <f>'ENGLAND GE2029'!T167*100</f>
        <v>21.922809573110634</v>
      </c>
      <c r="T166" s="264">
        <v>0</v>
      </c>
      <c r="U166" s="262">
        <f>MAX('ENGLAND GE2029'!J167,'ENGLAND GE2029'!K167,'ENGLAND GE2029'!L167,'ENGLAND GE2029'!M167,'ENGLAND GE2029'!N167)</f>
        <v>2.1647456478123529E-2</v>
      </c>
      <c r="V166" s="264">
        <f t="shared" si="12"/>
        <v>-0.55195925205103846</v>
      </c>
      <c r="W166" s="264"/>
      <c r="X166" s="264"/>
      <c r="Y166" s="264"/>
      <c r="Z166" s="262">
        <f>'ENGLAND GE2029'!J167</f>
        <v>1.4695376728237866E-3</v>
      </c>
      <c r="AA166" s="264">
        <f>'ENGLAND GE2029'!U167*100</f>
        <v>-1.2835692112984396</v>
      </c>
      <c r="AB166" s="262">
        <f>'ENGLAND GE2029'!K167</f>
        <v>0</v>
      </c>
      <c r="AC166" s="264">
        <f>'ENGLAND GE2029'!V167*100</f>
        <v>0</v>
      </c>
      <c r="AD166" s="262">
        <f>'ENGLAND GE2029'!L167</f>
        <v>2.0588657941742583E-2</v>
      </c>
      <c r="AE166" s="264">
        <f t="shared" si="13"/>
        <v>2.0588657941742583</v>
      </c>
      <c r="AF166" s="262">
        <f>'ENGLAND GE2029'!M167</f>
        <v>6.3543232299765528E-3</v>
      </c>
      <c r="AG166" s="264">
        <f t="shared" si="14"/>
        <v>0.63543232299765529</v>
      </c>
      <c r="AH166" s="262">
        <f>'ENGLAND GE2029'!N167</f>
        <v>2.1647456478123529E-2</v>
      </c>
      <c r="AI166" s="264">
        <f>'ENGLAND GE2029'!Y167*100</f>
        <v>-0.55195925205103846</v>
      </c>
      <c r="AJ166" s="261">
        <f t="shared" si="10"/>
        <v>0.41473290280381814</v>
      </c>
      <c r="AK166" s="260">
        <f t="shared" si="11"/>
        <v>0</v>
      </c>
    </row>
    <row r="167" spans="1:37" ht="24" customHeight="1" x14ac:dyDescent="0.35">
      <c r="A167" s="106" t="str">
        <f>'ENGLAND GE2029'!A168</f>
        <v>Poplar and Limehouse</v>
      </c>
      <c r="B167" s="106" t="str">
        <f>'ENGLAND GE2029'!B168</f>
        <v>LND</v>
      </c>
      <c r="C167" s="106" t="str">
        <f>'ENGLAND GE2029'!C168</f>
        <v>London</v>
      </c>
      <c r="D167" s="106" t="str">
        <f>'ENGLAND GE2029'!D168</f>
        <v>England</v>
      </c>
      <c r="E167" s="106" t="str">
        <f>'ENGLAND GE2029'!AP168</f>
        <v>Grn</v>
      </c>
      <c r="F167" s="106" t="str">
        <f>'ENGLAND GE2029'!AQ168</f>
        <v>gain from</v>
      </c>
      <c r="G167" s="106" t="str">
        <f>'ENGLAND GE2029'!AR168</f>
        <v>LAB</v>
      </c>
      <c r="H167" s="106" t="str">
        <f>IF(E167='ENGLAND GE2029'!AO168,"",E167)</f>
        <v>Grn</v>
      </c>
      <c r="I167" s="262">
        <f>'ENGLAND GE2029'!E168</f>
        <v>0.22145304963069717</v>
      </c>
      <c r="J167" s="263">
        <f>'ENGLAND GE2029'!P168*100</f>
        <v>-20.90828264232853</v>
      </c>
      <c r="K167" s="262">
        <f>'ENGLAND GE2029'!F168</f>
        <v>8.0505171552962343E-2</v>
      </c>
      <c r="L167" s="263">
        <f>'ENGLAND GE2029'!Q168*100</f>
        <v>-2.9550343998360513</v>
      </c>
      <c r="M167" s="262">
        <f>'ENGLAND GE2029'!G168</f>
        <v>0.20941429313618054</v>
      </c>
      <c r="N167" s="263">
        <f>'ENGLAND GE2029'!R168*100</f>
        <v>13.036851022753732</v>
      </c>
      <c r="O167" s="262">
        <f>'ENGLAND GE2029'!H168</f>
        <v>8.8553452567598973E-2</v>
      </c>
      <c r="P167" s="263">
        <f>'ENGLAND GE2029'!S168*100</f>
        <v>-0.87497459643747355</v>
      </c>
      <c r="Q167" s="262">
        <f>'ENGLAND GE2029'!I168</f>
        <v>0.29237639609430038</v>
      </c>
      <c r="R167" s="263">
        <f>'ENGLAND GE2029'!T168*100</f>
        <v>15.358751778717627</v>
      </c>
      <c r="T167" s="264">
        <v>0</v>
      </c>
      <c r="U167" s="262">
        <f>MAX('ENGLAND GE2029'!J168,'ENGLAND GE2029'!K168,'ENGLAND GE2029'!L168,'ENGLAND GE2029'!M168,'ENGLAND GE2029'!N168)</f>
        <v>6.0012309069459147E-2</v>
      </c>
      <c r="V167" s="264">
        <f t="shared" si="12"/>
        <v>-4.5769205877928831</v>
      </c>
      <c r="W167" s="264"/>
      <c r="X167" s="264"/>
      <c r="Y167" s="264"/>
      <c r="Z167" s="262">
        <f>'ENGLAND GE2029'!J168</f>
        <v>6.0012309069459147E-2</v>
      </c>
      <c r="AA167" s="264">
        <f>'ENGLAND GE2029'!U168*100</f>
        <v>-4.5769205877928831</v>
      </c>
      <c r="AB167" s="262">
        <f>'ENGLAND GE2029'!K168</f>
        <v>4.2785088648512881E-3</v>
      </c>
      <c r="AC167" s="264">
        <f>'ENGLAND GE2029'!V168*100</f>
        <v>-2.9704441589261279</v>
      </c>
      <c r="AD167" s="262">
        <f>'ENGLAND GE2029'!L168</f>
        <v>3.5029057244547773E-2</v>
      </c>
      <c r="AE167" s="264">
        <f t="shared" si="13"/>
        <v>3.5029057244547772</v>
      </c>
      <c r="AF167" s="262">
        <f>'ENGLAND GE2029'!M168</f>
        <v>8.3777618394022847E-3</v>
      </c>
      <c r="AG167" s="264">
        <f t="shared" si="14"/>
        <v>0.83777618394022846</v>
      </c>
      <c r="AH167" s="262">
        <f>'ENGLAND GE2029'!N168</f>
        <v>0</v>
      </c>
      <c r="AI167" s="264">
        <f>'ENGLAND GE2029'!Y168*100</f>
        <v>-0.45062832454530677</v>
      </c>
      <c r="AJ167" s="261">
        <f t="shared" si="10"/>
        <v>0.29237639609430038</v>
      </c>
      <c r="AK167" s="260">
        <f t="shared" si="11"/>
        <v>0</v>
      </c>
    </row>
    <row r="168" spans="1:37" ht="24" customHeight="1" x14ac:dyDescent="0.35">
      <c r="A168" s="106" t="str">
        <f>'ENGLAND GE2029'!A169</f>
        <v>Putney</v>
      </c>
      <c r="B168" s="106" t="str">
        <f>'ENGLAND GE2029'!B169</f>
        <v>LND</v>
      </c>
      <c r="C168" s="106" t="str">
        <f>'ENGLAND GE2029'!C169</f>
        <v>London</v>
      </c>
      <c r="D168" s="106" t="str">
        <f>'ENGLAND GE2029'!D169</f>
        <v>England</v>
      </c>
      <c r="E168" s="106" t="str">
        <f>'ENGLAND GE2029'!AP169</f>
        <v>Lab</v>
      </c>
      <c r="F168" s="106" t="str">
        <f>'ENGLAND GE2029'!AQ169</f>
        <v>HOLD</v>
      </c>
      <c r="G168" s="106" t="str">
        <f>'ENGLAND GE2029'!AR169</f>
        <v/>
      </c>
      <c r="H168" s="106" t="str">
        <f>IF(E168='ENGLAND GE2029'!AO169,"",E168)</f>
        <v/>
      </c>
      <c r="I168" s="262">
        <f>'ENGLAND GE2029'!E169</f>
        <v>0.28066327126164509</v>
      </c>
      <c r="J168" s="263">
        <f>'ENGLAND GE2029'!P169*100</f>
        <v>-20.959107508929204</v>
      </c>
      <c r="K168" s="262">
        <f>'ENGLAND GE2029'!F169</f>
        <v>0.19071164280735242</v>
      </c>
      <c r="L168" s="263">
        <f>'ENGLAND GE2029'!Q169*100</f>
        <v>-4.3535028695092768</v>
      </c>
      <c r="M168" s="262">
        <f>'ENGLAND GE2029'!G169</f>
        <v>0.18497464714084796</v>
      </c>
      <c r="N168" s="263">
        <f>'ENGLAND GE2029'!R169*100</f>
        <v>12.224212029057771</v>
      </c>
      <c r="O168" s="262">
        <f>'ENGLAND GE2029'!H169</f>
        <v>0.12298434461425252</v>
      </c>
      <c r="P168" s="263">
        <f>'ENGLAND GE2029'!S169*100</f>
        <v>0.15673055146432774</v>
      </c>
      <c r="Q168" s="262">
        <f>'ENGLAND GE2029'!I169</f>
        <v>0.17457240567063248</v>
      </c>
      <c r="R168" s="263">
        <f>'ENGLAND GE2029'!T169*100</f>
        <v>10.011701572749187</v>
      </c>
      <c r="T168" s="264">
        <v>0</v>
      </c>
      <c r="U168" s="262">
        <f>MAX('ENGLAND GE2029'!J169,'ENGLAND GE2029'!K169,'ENGLAND GE2029'!L169,'ENGLAND GE2029'!M169,'ENGLAND GE2029'!N169)</f>
        <v>3.0940999329368724E-2</v>
      </c>
      <c r="V168" s="264">
        <f t="shared" si="12"/>
        <v>3.0940999329368726</v>
      </c>
      <c r="W168" s="264"/>
      <c r="X168" s="264"/>
      <c r="Y168" s="264"/>
      <c r="Z168" s="262">
        <f>'ENGLAND GE2029'!J169</f>
        <v>0</v>
      </c>
      <c r="AA168" s="264">
        <f>'ENGLAND GE2029'!U169*100</f>
        <v>0</v>
      </c>
      <c r="AB168" s="262">
        <f>'ENGLAND GE2029'!K169</f>
        <v>7.2728885072405099E-3</v>
      </c>
      <c r="AC168" s="264">
        <f>'ENGLAND GE2029'!V169*100</f>
        <v>-0.28588474592522239</v>
      </c>
      <c r="AD168" s="262">
        <f>'ENGLAND GE2029'!L169</f>
        <v>3.0940999329368724E-2</v>
      </c>
      <c r="AE168" s="264">
        <f t="shared" si="13"/>
        <v>3.0940999329368726</v>
      </c>
      <c r="AF168" s="262">
        <f>'ENGLAND GE2029'!M169</f>
        <v>2.8314944481256463E-3</v>
      </c>
      <c r="AG168" s="264">
        <f t="shared" si="14"/>
        <v>0.28314944481256465</v>
      </c>
      <c r="AH168" s="262">
        <f>'ENGLAND GE2029'!N169</f>
        <v>5.0483062205346338E-3</v>
      </c>
      <c r="AI168" s="264">
        <f>'ENGLAND GE2029'!Y169*100</f>
        <v>-0.17139840665702172</v>
      </c>
      <c r="AJ168" s="261">
        <f t="shared" si="10"/>
        <v>0.28066327126164509</v>
      </c>
      <c r="AK168" s="260">
        <f t="shared" si="11"/>
        <v>-0.10609086559101261</v>
      </c>
    </row>
    <row r="169" spans="1:37" ht="24" customHeight="1" x14ac:dyDescent="0.35">
      <c r="A169" s="106" t="str">
        <f>'ENGLAND GE2029'!A170</f>
        <v>Queen's Park and Maida Vale</v>
      </c>
      <c r="B169" s="106" t="str">
        <f>'ENGLAND GE2029'!B170</f>
        <v>LND</v>
      </c>
      <c r="C169" s="106" t="str">
        <f>'ENGLAND GE2029'!C170</f>
        <v>London</v>
      </c>
      <c r="D169" s="106" t="str">
        <f>'ENGLAND GE2029'!D170</f>
        <v>England</v>
      </c>
      <c r="E169" s="106" t="str">
        <f>'ENGLAND GE2029'!AP170</f>
        <v>Grn</v>
      </c>
      <c r="F169" s="106" t="str">
        <f>'ENGLAND GE2029'!AQ170</f>
        <v>gain from</v>
      </c>
      <c r="G169" s="106" t="str">
        <f>'ENGLAND GE2029'!AR170</f>
        <v>LAB</v>
      </c>
      <c r="H169" s="106" t="str">
        <f>IF(E169='ENGLAND GE2029'!AO170,"",E169)</f>
        <v>Grn</v>
      </c>
      <c r="I169" s="262">
        <f>'ENGLAND GE2029'!E170</f>
        <v>0.28610841788755426</v>
      </c>
      <c r="J169" s="263">
        <f>'ENGLAND GE2029'!P170*100</f>
        <v>-23.878530456504464</v>
      </c>
      <c r="K169" s="262">
        <f>'ENGLAND GE2029'!F170</f>
        <v>0.10286317341802402</v>
      </c>
      <c r="L169" s="263">
        <f>'ENGLAND GE2029'!Q170*100</f>
        <v>-2.9833798649889292</v>
      </c>
      <c r="M169" s="262">
        <f>'ENGLAND GE2029'!G170</f>
        <v>0.15420087229314178</v>
      </c>
      <c r="N169" s="263">
        <f>'ENGLAND GE2029'!R170*100</f>
        <v>9.9275592581069159</v>
      </c>
      <c r="O169" s="262">
        <f>'ENGLAND GE2029'!H170</f>
        <v>8.594571111400201E-2</v>
      </c>
      <c r="P169" s="263">
        <f>'ENGLAND GE2029'!S170*100</f>
        <v>-0.31709464245317509</v>
      </c>
      <c r="Q169" s="262">
        <f>'ENGLAND GE2029'!I170</f>
        <v>0.30351224450144348</v>
      </c>
      <c r="R169" s="263">
        <f>'ENGLAND GE2029'!T170*100</f>
        <v>16.755522496723906</v>
      </c>
      <c r="T169" s="264">
        <v>0</v>
      </c>
      <c r="U169" s="262">
        <f>MAX('ENGLAND GE2029'!J170,'ENGLAND GE2029'!K170,'ENGLAND GE2029'!L170,'ENGLAND GE2029'!M170,'ENGLAND GE2029'!N170)</f>
        <v>3.5253834229738823E-2</v>
      </c>
      <c r="V169" s="264">
        <f t="shared" si="12"/>
        <v>-1.1482206247010518</v>
      </c>
      <c r="W169" s="264"/>
      <c r="X169" s="264"/>
      <c r="Y169" s="264"/>
      <c r="Z169" s="262">
        <f>'ENGLAND GE2029'!J170</f>
        <v>0</v>
      </c>
      <c r="AA169" s="264">
        <f>'ENGLAND GE2029'!U170*100</f>
        <v>-1.5674308217927653</v>
      </c>
      <c r="AB169" s="262">
        <f>'ENGLAND GE2029'!K170</f>
        <v>3.5253834229738823E-2</v>
      </c>
      <c r="AC169" s="264">
        <f>'ENGLAND GE2029'!V170*100</f>
        <v>-1.1482206247010518</v>
      </c>
      <c r="AD169" s="262">
        <f>'ENGLAND GE2029'!L170</f>
        <v>2.579342174702039E-2</v>
      </c>
      <c r="AE169" s="264">
        <f t="shared" si="13"/>
        <v>2.5793421747020391</v>
      </c>
      <c r="AF169" s="262">
        <f>'ENGLAND GE2029'!M170</f>
        <v>6.322324809075278E-3</v>
      </c>
      <c r="AG169" s="264">
        <f t="shared" si="14"/>
        <v>0.63223248090752782</v>
      </c>
      <c r="AH169" s="262">
        <f>'ENGLAND GE2029'!N170</f>
        <v>0</v>
      </c>
      <c r="AI169" s="264">
        <f>'ENGLAND GE2029'!Y170*100</f>
        <v>0</v>
      </c>
      <c r="AJ169" s="261">
        <f t="shared" si="10"/>
        <v>0.30351224450144348</v>
      </c>
      <c r="AK169" s="260">
        <f t="shared" si="11"/>
        <v>0</v>
      </c>
    </row>
    <row r="170" spans="1:37" ht="24" customHeight="1" x14ac:dyDescent="0.35">
      <c r="A170" s="106" t="str">
        <f>'ENGLAND GE2029'!A171</f>
        <v>Richmond Park</v>
      </c>
      <c r="B170" s="106" t="str">
        <f>'ENGLAND GE2029'!B171</f>
        <v>LND</v>
      </c>
      <c r="C170" s="106" t="str">
        <f>'ENGLAND GE2029'!C171</f>
        <v>London</v>
      </c>
      <c r="D170" s="106" t="str">
        <f>'ENGLAND GE2029'!D171</f>
        <v>England</v>
      </c>
      <c r="E170" s="106" t="str">
        <f>'ENGLAND GE2029'!AP171</f>
        <v>LD</v>
      </c>
      <c r="F170" s="106" t="str">
        <f>'ENGLAND GE2029'!AQ171</f>
        <v>HOLD</v>
      </c>
      <c r="G170" s="106" t="str">
        <f>'ENGLAND GE2029'!AR171</f>
        <v/>
      </c>
      <c r="H170" s="106" t="str">
        <f>IF(E170='ENGLAND GE2029'!AO171,"",E170)</f>
        <v/>
      </c>
      <c r="I170" s="262">
        <f>'ENGLAND GE2029'!E171</f>
        <v>4.8732452765746163E-2</v>
      </c>
      <c r="J170" s="263">
        <f>'ENGLAND GE2029'!P171*100</f>
        <v>-4.9254619462838578</v>
      </c>
      <c r="K170" s="262">
        <f>'ENGLAND GE2029'!F171</f>
        <v>0.15613979753446938</v>
      </c>
      <c r="L170" s="263">
        <f>'ENGLAND GE2029'!Q171*100</f>
        <v>-6.4622281002712532</v>
      </c>
      <c r="M170" s="262">
        <f>'ENGLAND GE2029'!G171</f>
        <v>0.16199637648753115</v>
      </c>
      <c r="N170" s="263">
        <f>'ENGLAND GE2029'!R171*100</f>
        <v>9.8755116320984193</v>
      </c>
      <c r="O170" s="262">
        <f>'ENGLAND GE2029'!H171</f>
        <v>0.48727744929554145</v>
      </c>
      <c r="P170" s="263">
        <f>'ENGLAND GE2029'!S171*100</f>
        <v>-6.6481504059661631</v>
      </c>
      <c r="Q170" s="262">
        <f>'ENGLAND GE2029'!I171</f>
        <v>0.10785955253707653</v>
      </c>
      <c r="R170" s="263">
        <f>'ENGLAND GE2029'!T171*100</f>
        <v>5.4906158511803325</v>
      </c>
      <c r="T170" s="264">
        <v>0</v>
      </c>
      <c r="U170" s="262">
        <f>MAX('ENGLAND GE2029'!J171,'ENGLAND GE2029'!K171,'ENGLAND GE2029'!L171,'ENGLAND GE2029'!M171,'ENGLAND GE2029'!N171)</f>
        <v>2.7097387959574004E-2</v>
      </c>
      <c r="V170" s="264">
        <f t="shared" si="12"/>
        <v>2.7097387959574002</v>
      </c>
      <c r="W170" s="264"/>
      <c r="X170" s="264"/>
      <c r="Y170" s="264"/>
      <c r="Z170" s="262">
        <f>'ENGLAND GE2029'!J171</f>
        <v>0</v>
      </c>
      <c r="AA170" s="264">
        <f>'ENGLAND GE2029'!U171*100</f>
        <v>0</v>
      </c>
      <c r="AB170" s="262">
        <f>'ENGLAND GE2029'!K171</f>
        <v>0</v>
      </c>
      <c r="AC170" s="264">
        <f>'ENGLAND GE2029'!V171*100</f>
        <v>0</v>
      </c>
      <c r="AD170" s="262">
        <f>'ENGLAND GE2029'!L171</f>
        <v>2.7097387959574004E-2</v>
      </c>
      <c r="AE170" s="264">
        <f t="shared" si="13"/>
        <v>2.7097387959574002</v>
      </c>
      <c r="AF170" s="262">
        <f>'ENGLAND GE2029'!M171</f>
        <v>1.5398932158689339E-3</v>
      </c>
      <c r="AG170" s="264">
        <f t="shared" si="14"/>
        <v>0.15398932158689338</v>
      </c>
      <c r="AH170" s="262">
        <f>'ENGLAND GE2029'!N171</f>
        <v>9.3570902041923993E-3</v>
      </c>
      <c r="AI170" s="264">
        <f>'ENGLAND GE2029'!Y171*100</f>
        <v>-0.19401514830176478</v>
      </c>
      <c r="AJ170" s="261">
        <f t="shared" si="10"/>
        <v>0.48727744929554145</v>
      </c>
      <c r="AK170" s="260">
        <f t="shared" si="11"/>
        <v>-0.37941789675846493</v>
      </c>
    </row>
    <row r="171" spans="1:37" ht="24" customHeight="1" x14ac:dyDescent="0.35">
      <c r="A171" s="106" t="str">
        <f>'ENGLAND GE2029'!A172</f>
        <v>Romford</v>
      </c>
      <c r="B171" s="106" t="str">
        <f>'ENGLAND GE2029'!B172</f>
        <v>LND</v>
      </c>
      <c r="C171" s="106" t="str">
        <f>'ENGLAND GE2029'!C172</f>
        <v>London</v>
      </c>
      <c r="D171" s="106" t="str">
        <f>'ENGLAND GE2029'!D172</f>
        <v>England</v>
      </c>
      <c r="E171" s="106" t="str">
        <f>'ENGLAND GE2029'!AP172</f>
        <v>Ref</v>
      </c>
      <c r="F171" s="106" t="str">
        <f>'ENGLAND GE2029'!AQ172</f>
        <v>gain from</v>
      </c>
      <c r="G171" s="106" t="str">
        <f>'ENGLAND GE2029'!AR172</f>
        <v>CON</v>
      </c>
      <c r="H171" s="106" t="str">
        <f>IF(E171='ENGLAND GE2029'!AO172,"",E171)</f>
        <v>Ref</v>
      </c>
      <c r="I171" s="262">
        <f>'ENGLAND GE2029'!E172</f>
        <v>0.12899453114817203</v>
      </c>
      <c r="J171" s="263">
        <f>'ENGLAND GE2029'!P172*100</f>
        <v>-18.603259896284577</v>
      </c>
      <c r="K171" s="262">
        <f>'ENGLAND GE2029'!F172</f>
        <v>0.20278867755766186</v>
      </c>
      <c r="L171" s="263">
        <f>'ENGLAND GE2029'!Q172*100</f>
        <v>-14.545297340608141</v>
      </c>
      <c r="M171" s="262">
        <f>'ENGLAND GE2029'!G172</f>
        <v>0.46080577973285475</v>
      </c>
      <c r="N171" s="263">
        <f>'ENGLAND GE2029'!R172*100</f>
        <v>24.231189819722236</v>
      </c>
      <c r="O171" s="262">
        <f>'ENGLAND GE2029'!H172</f>
        <v>3.1168958053706258E-2</v>
      </c>
      <c r="P171" s="263">
        <f>'ENGLAND GE2029'!S172*100</f>
        <v>-1.1853268204608727</v>
      </c>
      <c r="Q171" s="262">
        <f>'ENGLAND GE2029'!I172</f>
        <v>8.4523078317971012E-2</v>
      </c>
      <c r="R171" s="263">
        <f>'ENGLAND GE2029'!T172*100</f>
        <v>3.4122369983691718</v>
      </c>
      <c r="T171" s="264">
        <v>0</v>
      </c>
      <c r="U171" s="262">
        <f>MAX('ENGLAND GE2029'!J172,'ENGLAND GE2029'!K172,'ENGLAND GE2029'!L172,'ENGLAND GE2029'!M172,'ENGLAND GE2029'!N172)</f>
        <v>7.7079705473512658E-2</v>
      </c>
      <c r="V171" s="264">
        <f t="shared" si="12"/>
        <v>7.7079705473512661</v>
      </c>
      <c r="W171" s="264"/>
      <c r="X171" s="264"/>
      <c r="Y171" s="264"/>
      <c r="Z171" s="262">
        <f>'ENGLAND GE2029'!J172</f>
        <v>0</v>
      </c>
      <c r="AA171" s="264">
        <f>'ENGLAND GE2029'!U172*100</f>
        <v>0</v>
      </c>
      <c r="AB171" s="262">
        <f>'ENGLAND GE2029'!K172</f>
        <v>1.1938916597998598E-2</v>
      </c>
      <c r="AC171" s="264">
        <f>'ENGLAND GE2029'!V172*100</f>
        <v>-0.84483969534350967</v>
      </c>
      <c r="AD171" s="262">
        <f>'ENGLAND GE2029'!L172</f>
        <v>7.7079705473512658E-2</v>
      </c>
      <c r="AE171" s="264">
        <f t="shared" si="13"/>
        <v>7.7079705473512661</v>
      </c>
      <c r="AF171" s="262">
        <f>'ENGLAND GE2029'!M172</f>
        <v>1.6948467441994946E-3</v>
      </c>
      <c r="AG171" s="264">
        <f t="shared" si="14"/>
        <v>0.16948467441994947</v>
      </c>
      <c r="AH171" s="262">
        <f>'ENGLAND GE2029'!N172</f>
        <v>1.0055063739233469E-3</v>
      </c>
      <c r="AI171" s="264">
        <f>'ENGLAND GE2029'!Y172*100</f>
        <v>-0.34215828716552393</v>
      </c>
      <c r="AJ171" s="261">
        <f t="shared" si="10"/>
        <v>0.46080577973285475</v>
      </c>
      <c r="AK171" s="260">
        <f t="shared" si="11"/>
        <v>-0.37628270141488374</v>
      </c>
    </row>
    <row r="172" spans="1:37" ht="24" customHeight="1" x14ac:dyDescent="0.35">
      <c r="A172" s="106" t="str">
        <f>'ENGLAND GE2029'!A173</f>
        <v>Ruislip, Northwood and Pinner</v>
      </c>
      <c r="B172" s="106" t="str">
        <f>'ENGLAND GE2029'!B173</f>
        <v>LND</v>
      </c>
      <c r="C172" s="106" t="str">
        <f>'ENGLAND GE2029'!C173</f>
        <v>London</v>
      </c>
      <c r="D172" s="106" t="str">
        <f>'ENGLAND GE2029'!D173</f>
        <v>England</v>
      </c>
      <c r="E172" s="106" t="str">
        <f>'ENGLAND GE2029'!AP173</f>
        <v>Con</v>
      </c>
      <c r="F172" s="106" t="str">
        <f>'ENGLAND GE2029'!AQ173</f>
        <v>HOLD</v>
      </c>
      <c r="G172" s="106" t="str">
        <f>'ENGLAND GE2029'!AR173</f>
        <v/>
      </c>
      <c r="H172" s="106" t="str">
        <f>IF(E172='ENGLAND GE2029'!AO173,"",E172)</f>
        <v/>
      </c>
      <c r="I172" s="262">
        <f>'ENGLAND GE2029'!E173</f>
        <v>0.14968768725164783</v>
      </c>
      <c r="J172" s="263">
        <f>'ENGLAND GE2029'!P173*100</f>
        <v>-14.304340786206815</v>
      </c>
      <c r="K172" s="262">
        <f>'ENGLAND GE2029'!F173</f>
        <v>0.32994547787720424</v>
      </c>
      <c r="L172" s="263">
        <f>'ENGLAND GE2029'!Q173*100</f>
        <v>-12.377179293887524</v>
      </c>
      <c r="M172" s="262">
        <f>'ENGLAND GE2029'!G173</f>
        <v>0.26124288511471677</v>
      </c>
      <c r="N172" s="263">
        <f>'ENGLAND GE2029'!R173*100</f>
        <v>16.205195691187548</v>
      </c>
      <c r="O172" s="262">
        <f>'ENGLAND GE2029'!H173</f>
        <v>8.3440173856887623E-2</v>
      </c>
      <c r="P172" s="263">
        <f>'ENGLAND GE2029'!S173*100</f>
        <v>-0.87855168271071959</v>
      </c>
      <c r="Q172" s="262">
        <f>'ENGLAND GE2029'!I173</f>
        <v>0.13012746029210151</v>
      </c>
      <c r="R172" s="263">
        <f>'ENGLAND GE2029'!T173*100</f>
        <v>6.7992445108733151</v>
      </c>
      <c r="T172" s="264">
        <v>0</v>
      </c>
      <c r="U172" s="262">
        <f>MAX('ENGLAND GE2029'!J173,'ENGLAND GE2029'!K173,'ENGLAND GE2029'!L173,'ENGLAND GE2029'!M173,'ENGLAND GE2029'!N173)</f>
        <v>4.3698507109365937E-2</v>
      </c>
      <c r="V172" s="264">
        <f t="shared" si="12"/>
        <v>4.3698507109365936</v>
      </c>
      <c r="W172" s="264"/>
      <c r="X172" s="264"/>
      <c r="Y172" s="264"/>
      <c r="Z172" s="262">
        <f>'ENGLAND GE2029'!J173</f>
        <v>0</v>
      </c>
      <c r="AA172" s="264">
        <f>'ENGLAND GE2029'!U173*100</f>
        <v>0</v>
      </c>
      <c r="AB172" s="262">
        <f>'ENGLAND GE2029'!K173</f>
        <v>0</v>
      </c>
      <c r="AC172" s="264">
        <f>'ENGLAND GE2029'!V173*100</f>
        <v>0</v>
      </c>
      <c r="AD172" s="262">
        <f>'ENGLAND GE2029'!L173</f>
        <v>4.3698507109365937E-2</v>
      </c>
      <c r="AE172" s="264">
        <f t="shared" si="13"/>
        <v>4.3698507109365936</v>
      </c>
      <c r="AF172" s="262">
        <f>'ENGLAND GE2029'!M173</f>
        <v>1.8578084980760518E-3</v>
      </c>
      <c r="AG172" s="264">
        <f t="shared" si="14"/>
        <v>0.18578084980760518</v>
      </c>
      <c r="AH172" s="262">
        <f>'ENGLAND GE2029'!N173</f>
        <v>0</v>
      </c>
      <c r="AI172" s="264">
        <f>'ENGLAND GE2029'!Y173*100</f>
        <v>0</v>
      </c>
      <c r="AJ172" s="261">
        <f t="shared" si="10"/>
        <v>0.32994547787720424</v>
      </c>
      <c r="AK172" s="260">
        <f t="shared" si="11"/>
        <v>-0.19981801758510273</v>
      </c>
    </row>
    <row r="173" spans="1:37" ht="24" customHeight="1" x14ac:dyDescent="0.35">
      <c r="A173" s="106" t="str">
        <f>'ENGLAND GE2029'!A174</f>
        <v>Southgate and Wood Green</v>
      </c>
      <c r="B173" s="106" t="str">
        <f>'ENGLAND GE2029'!B174</f>
        <v>LND</v>
      </c>
      <c r="C173" s="106" t="str">
        <f>'ENGLAND GE2029'!C174</f>
        <v>London</v>
      </c>
      <c r="D173" s="106" t="str">
        <f>'ENGLAND GE2029'!D174</f>
        <v>England</v>
      </c>
      <c r="E173" s="106" t="str">
        <f>'ENGLAND GE2029'!AP174</f>
        <v>Lab</v>
      </c>
      <c r="F173" s="106" t="str">
        <f>'ENGLAND GE2029'!AQ174</f>
        <v>HOLD</v>
      </c>
      <c r="G173" s="106" t="str">
        <f>'ENGLAND GE2029'!AR174</f>
        <v/>
      </c>
      <c r="H173" s="106" t="str">
        <f>IF(E173='ENGLAND GE2029'!AO174,"",E173)</f>
        <v/>
      </c>
      <c r="I173" s="262">
        <f>'ENGLAND GE2029'!E174</f>
        <v>0.27125605065081076</v>
      </c>
      <c r="J173" s="263">
        <f>'ENGLAND GE2029'!P174*100</f>
        <v>-23.972465920883764</v>
      </c>
      <c r="K173" s="262">
        <f>'ENGLAND GE2029'!F174</f>
        <v>0.13285197801018087</v>
      </c>
      <c r="L173" s="263">
        <f>'ENGLAND GE2029'!Q174*100</f>
        <v>-4.3124024266975312</v>
      </c>
      <c r="M173" s="262">
        <f>'ENGLAND GE2029'!G174</f>
        <v>0.18840240710765618</v>
      </c>
      <c r="N173" s="263">
        <f>'ENGLAND GE2029'!R174*100</f>
        <v>11.94965368617671</v>
      </c>
      <c r="O173" s="262">
        <f>'ENGLAND GE2029'!H174</f>
        <v>8.0719810237435533E-2</v>
      </c>
      <c r="P173" s="263">
        <f>'ENGLAND GE2029'!S174*100</f>
        <v>-0.52209399103606557</v>
      </c>
      <c r="Q173" s="262">
        <f>'ENGLAND GE2029'!I174</f>
        <v>0.26691949114132746</v>
      </c>
      <c r="R173" s="263">
        <f>'ENGLAND GE2029'!T174*100</f>
        <v>14.415011889197887</v>
      </c>
      <c r="T173" s="264">
        <v>0</v>
      </c>
      <c r="U173" s="262">
        <f>MAX('ENGLAND GE2029'!J174,'ENGLAND GE2029'!K174,'ENGLAND GE2029'!L174,'ENGLAND GE2029'!M174,'ENGLAND GE2029'!N174)</f>
        <v>3.1514366114890918E-2</v>
      </c>
      <c r="V173" s="264">
        <f t="shared" si="12"/>
        <v>3.1514366114890917</v>
      </c>
      <c r="W173" s="264"/>
      <c r="X173" s="264"/>
      <c r="Y173" s="264"/>
      <c r="Z173" s="262">
        <f>'ENGLAND GE2029'!J174</f>
        <v>0</v>
      </c>
      <c r="AA173" s="264">
        <f>'ENGLAND GE2029'!U174*100</f>
        <v>0</v>
      </c>
      <c r="AB173" s="262">
        <f>'ENGLAND GE2029'!K174</f>
        <v>1.1098506620927729E-2</v>
      </c>
      <c r="AC173" s="264">
        <f>'ENGLAND GE2029'!V174*100</f>
        <v>-0.71406385696746233</v>
      </c>
      <c r="AD173" s="262">
        <f>'ENGLAND GE2029'!L174</f>
        <v>3.1514366114890918E-2</v>
      </c>
      <c r="AE173" s="264">
        <f t="shared" si="13"/>
        <v>3.1514366114890917</v>
      </c>
      <c r="AF173" s="262">
        <f>'ENGLAND GE2029'!M174</f>
        <v>4.3769097415865587E-3</v>
      </c>
      <c r="AG173" s="264">
        <f t="shared" si="14"/>
        <v>0.43769097415865588</v>
      </c>
      <c r="AH173" s="262">
        <f>'ENGLAND GE2029'!N174</f>
        <v>1.2860480375183961E-2</v>
      </c>
      <c r="AI173" s="264">
        <f>'ENGLAND GE2029'!Y174*100</f>
        <v>-0.43276696543752791</v>
      </c>
      <c r="AJ173" s="261">
        <f t="shared" si="10"/>
        <v>0.27125605065081076</v>
      </c>
      <c r="AK173" s="260">
        <f t="shared" si="11"/>
        <v>-4.3365595094833065E-3</v>
      </c>
    </row>
    <row r="174" spans="1:37" ht="24" customHeight="1" x14ac:dyDescent="0.35">
      <c r="A174" s="106" t="str">
        <f>'ENGLAND GE2029'!A175</f>
        <v>Stratford and Bow</v>
      </c>
      <c r="B174" s="106" t="str">
        <f>'ENGLAND GE2029'!B175</f>
        <v>LND</v>
      </c>
      <c r="C174" s="106" t="str">
        <f>'ENGLAND GE2029'!C175</f>
        <v>London</v>
      </c>
      <c r="D174" s="106" t="str">
        <f>'ENGLAND GE2029'!D175</f>
        <v>England</v>
      </c>
      <c r="E174" s="106" t="str">
        <f>'ENGLAND GE2029'!AP175</f>
        <v>Grn</v>
      </c>
      <c r="F174" s="106" t="str">
        <f>'ENGLAND GE2029'!AQ175</f>
        <v>gain from</v>
      </c>
      <c r="G174" s="106" t="str">
        <f>'ENGLAND GE2029'!AR175</f>
        <v>LAB</v>
      </c>
      <c r="H174" s="106" t="str">
        <f>IF(E174='ENGLAND GE2029'!AO175,"",E174)</f>
        <v>Grn</v>
      </c>
      <c r="I174" s="262">
        <f>'ENGLAND GE2029'!E175</f>
        <v>0.24281149004955466</v>
      </c>
      <c r="J174" s="263">
        <f>'ENGLAND GE2029'!P175*100</f>
        <v>-19.796207965229868</v>
      </c>
      <c r="K174" s="262">
        <f>'ENGLAND GE2029'!F175</f>
        <v>5.6165822105023917E-2</v>
      </c>
      <c r="L174" s="263">
        <f>'ENGLAND GE2029'!Q175*100</f>
        <v>-1.5527512763169931</v>
      </c>
      <c r="M174" s="262">
        <f>'ENGLAND GE2029'!G175</f>
        <v>0.13672199533288662</v>
      </c>
      <c r="N174" s="263">
        <f>'ENGLAND GE2029'!R175*100</f>
        <v>8.8535049321605381</v>
      </c>
      <c r="O174" s="262">
        <f>'ENGLAND GE2029'!H175</f>
        <v>4.321914879961479E-2</v>
      </c>
      <c r="P174" s="263">
        <f>'ENGLAND GE2029'!S175*100</f>
        <v>-0.1122971610192966</v>
      </c>
      <c r="Q174" s="262">
        <f>'ENGLAND GE2029'!I175</f>
        <v>0.39014581199799792</v>
      </c>
      <c r="R174" s="263">
        <f>'ENGLAND GE2029'!T175*100</f>
        <v>21.722075156286497</v>
      </c>
      <c r="T174" s="264">
        <v>0</v>
      </c>
      <c r="U174" s="262">
        <f>MAX('ENGLAND GE2029'!J175,'ENGLAND GE2029'!K175,'ENGLAND GE2029'!L175,'ENGLAND GE2029'!M175,'ENGLAND GE2029'!N175)</f>
        <v>6.7023100384354828E-2</v>
      </c>
      <c r="V174" s="264">
        <f t="shared" si="12"/>
        <v>-2.4884347526316284</v>
      </c>
      <c r="W174" s="264"/>
      <c r="X174" s="264"/>
      <c r="Y174" s="264"/>
      <c r="Z174" s="262">
        <f>'ENGLAND GE2029'!J175</f>
        <v>0</v>
      </c>
      <c r="AA174" s="264">
        <f>'ENGLAND GE2029'!U175*100</f>
        <v>-5.4794520547945202</v>
      </c>
      <c r="AB174" s="262">
        <f>'ENGLAND GE2029'!K175</f>
        <v>3.1279956779858273E-2</v>
      </c>
      <c r="AC174" s="264">
        <f>'ENGLAND GE2029'!V175*100</f>
        <v>-4.4097043335256272</v>
      </c>
      <c r="AD174" s="262">
        <f>'ENGLAND GE2029'!L175</f>
        <v>2.2869702585152911E-2</v>
      </c>
      <c r="AE174" s="264">
        <f t="shared" si="13"/>
        <v>2.2869702585152911</v>
      </c>
      <c r="AF174" s="262">
        <f>'ENGLAND GE2029'!M175</f>
        <v>9.7629719655561911E-3</v>
      </c>
      <c r="AG174" s="264">
        <f t="shared" si="14"/>
        <v>0.97629719655561908</v>
      </c>
      <c r="AH174" s="262">
        <f>'ENGLAND GE2029'!N175</f>
        <v>6.7023100384354828E-2</v>
      </c>
      <c r="AI174" s="264">
        <f>'ENGLAND GE2029'!Y175*100</f>
        <v>-2.4884347526316284</v>
      </c>
      <c r="AJ174" s="261">
        <f t="shared" si="10"/>
        <v>0.39014581199799792</v>
      </c>
      <c r="AK174" s="260">
        <f t="shared" si="11"/>
        <v>0</v>
      </c>
    </row>
    <row r="175" spans="1:37" ht="24" customHeight="1" x14ac:dyDescent="0.35">
      <c r="A175" s="106" t="str">
        <f>'ENGLAND GE2029'!A176</f>
        <v>Streatham and Croydon North</v>
      </c>
      <c r="B175" s="106" t="str">
        <f>'ENGLAND GE2029'!B176</f>
        <v>LND</v>
      </c>
      <c r="C175" s="106" t="str">
        <f>'ENGLAND GE2029'!C176</f>
        <v>London</v>
      </c>
      <c r="D175" s="106" t="str">
        <f>'ENGLAND GE2029'!D176</f>
        <v>England</v>
      </c>
      <c r="E175" s="106" t="str">
        <f>'ENGLAND GE2029'!AP176</f>
        <v>Grn</v>
      </c>
      <c r="F175" s="106" t="str">
        <f>'ENGLAND GE2029'!AQ176</f>
        <v>gain from</v>
      </c>
      <c r="G175" s="106" t="str">
        <f>'ENGLAND GE2029'!AR176</f>
        <v>LAB</v>
      </c>
      <c r="H175" s="106" t="str">
        <f>IF(E175='ENGLAND GE2029'!AO176,"",E175)</f>
        <v>Grn</v>
      </c>
      <c r="I175" s="262">
        <f>'ENGLAND GE2029'!E176</f>
        <v>0.27283934775918611</v>
      </c>
      <c r="J175" s="263">
        <f>'ENGLAND GE2029'!P176*100</f>
        <v>-24.860701948881065</v>
      </c>
      <c r="K175" s="262">
        <f>'ENGLAND GE2029'!F176</f>
        <v>8.8986529244348411E-2</v>
      </c>
      <c r="L175" s="263">
        <f>'ENGLAND GE2029'!Q176*100</f>
        <v>-3.0601377293931837</v>
      </c>
      <c r="M175" s="262">
        <f>'ENGLAND GE2029'!G176</f>
        <v>0.12061487018811994</v>
      </c>
      <c r="N175" s="263">
        <f>'ENGLAND GE2029'!R176*100</f>
        <v>7.5859185946879171</v>
      </c>
      <c r="O175" s="262">
        <f>'ENGLAND GE2029'!H176</f>
        <v>0.104539587954129</v>
      </c>
      <c r="P175" s="263">
        <f>'ENGLAND GE2029'!S176*100</f>
        <v>-0.8382100821037658</v>
      </c>
      <c r="Q175" s="262">
        <f>'ENGLAND GE2029'!I176</f>
        <v>0.36694700090053556</v>
      </c>
      <c r="R175" s="263">
        <f>'ENGLAND GE2029'!T176*100</f>
        <v>19.571274058136513</v>
      </c>
      <c r="T175" s="264">
        <v>0</v>
      </c>
      <c r="U175" s="262">
        <f>MAX('ENGLAND GE2029'!J176,'ENGLAND GE2029'!K176,'ENGLAND GE2029'!L176,'ENGLAND GE2029'!M176,'ENGLAND GE2029'!N176)</f>
        <v>2.0175438500827873E-2</v>
      </c>
      <c r="V175" s="264">
        <f t="shared" si="12"/>
        <v>2.0175438500827871</v>
      </c>
      <c r="W175" s="264"/>
      <c r="X175" s="264"/>
      <c r="Y175" s="264"/>
      <c r="Z175" s="262">
        <f>'ENGLAND GE2029'!J176</f>
        <v>0</v>
      </c>
      <c r="AA175" s="264">
        <f>'ENGLAND GE2029'!U176*100</f>
        <v>0</v>
      </c>
      <c r="AB175" s="262">
        <f>'ENGLAND GE2029'!K176</f>
        <v>1.422047106570283E-2</v>
      </c>
      <c r="AC175" s="265">
        <f>'ENGLAND GE2029'!V176*100</f>
        <v>-0.62046405990559972</v>
      </c>
      <c r="AD175" s="262">
        <f>'ENGLAND GE2029'!L176</f>
        <v>2.0175438500827873E-2</v>
      </c>
      <c r="AE175" s="264">
        <f t="shared" si="13"/>
        <v>2.0175438500827871</v>
      </c>
      <c r="AF175" s="262">
        <f>'ENGLAND GE2029'!M176</f>
        <v>5.8637403681940465E-3</v>
      </c>
      <c r="AG175" s="264">
        <f t="shared" si="14"/>
        <v>0.5863740368194047</v>
      </c>
      <c r="AH175" s="262">
        <f>'ENGLAND GE2029'!N176</f>
        <v>5.8130140189561873E-3</v>
      </c>
      <c r="AI175" s="264">
        <f>'ENGLAND GE2029'!Y176*100</f>
        <v>-0.3815967194430116</v>
      </c>
      <c r="AJ175" s="261">
        <f t="shared" si="10"/>
        <v>0.36694700090053556</v>
      </c>
      <c r="AK175" s="260">
        <f t="shared" si="11"/>
        <v>0</v>
      </c>
    </row>
    <row r="176" spans="1:37" ht="24" customHeight="1" x14ac:dyDescent="0.35">
      <c r="A176" s="106" t="str">
        <f>'ENGLAND GE2029'!A177</f>
        <v>Sutton and Cheam</v>
      </c>
      <c r="B176" s="106" t="str">
        <f>'ENGLAND GE2029'!B177</f>
        <v>LND</v>
      </c>
      <c r="C176" s="106" t="str">
        <f>'ENGLAND GE2029'!C177</f>
        <v>London</v>
      </c>
      <c r="D176" s="106" t="str">
        <f>'ENGLAND GE2029'!D177</f>
        <v>England</v>
      </c>
      <c r="E176" s="106" t="str">
        <f>'ENGLAND GE2029'!AP177</f>
        <v>LD</v>
      </c>
      <c r="F176" s="106" t="str">
        <f>'ENGLAND GE2029'!AQ177</f>
        <v>HOLD</v>
      </c>
      <c r="G176" s="106" t="str">
        <f>'ENGLAND GE2029'!AR177</f>
        <v/>
      </c>
      <c r="H176" s="106" t="str">
        <f>IF(E176='ENGLAND GE2029'!AO177,"",E176)</f>
        <v/>
      </c>
      <c r="I176" s="262">
        <f>'ENGLAND GE2029'!E177</f>
        <v>8.3058471912080822E-2</v>
      </c>
      <c r="J176" s="263">
        <f>'ENGLAND GE2029'!P177*100</f>
        <v>-9.4020047602266121</v>
      </c>
      <c r="K176" s="262">
        <f>'ENGLAND GE2029'!F177</f>
        <v>0.19301346982593043</v>
      </c>
      <c r="L176" s="263">
        <f>'ENGLAND GE2029'!Q177*100</f>
        <v>-9.6340813247631711</v>
      </c>
      <c r="M176" s="262">
        <f>'ENGLAND GE2029'!G177</f>
        <v>0.29367375799268347</v>
      </c>
      <c r="N176" s="263">
        <f>'ENGLAND GE2029'!R177*100</f>
        <v>17.21134504684218</v>
      </c>
      <c r="O176" s="262">
        <f>'ENGLAND GE2029'!H177</f>
        <v>0.30639556106555932</v>
      </c>
      <c r="P176" s="263">
        <f>'ENGLAND GE2029'!S177*100</f>
        <v>-6.2801598956286675</v>
      </c>
      <c r="Q176" s="262">
        <f>'ENGLAND GE2029'!I177</f>
        <v>6.9446850782909034E-2</v>
      </c>
      <c r="R176" s="263">
        <f>'ENGLAND GE2029'!T177*100</f>
        <v>3.3295945434843661</v>
      </c>
      <c r="T176" s="264">
        <v>0</v>
      </c>
      <c r="U176" s="262">
        <f>MAX('ENGLAND GE2029'!J177,'ENGLAND GE2029'!K177,'ENGLAND GE2029'!L177,'ENGLAND GE2029'!M177,'ENGLAND GE2029'!N177)</f>
        <v>4.9123270078119945E-2</v>
      </c>
      <c r="V176" s="264">
        <f t="shared" si="12"/>
        <v>4.9123270078119941</v>
      </c>
      <c r="W176" s="264"/>
      <c r="X176" s="264"/>
      <c r="Y176" s="264"/>
      <c r="Z176" s="262">
        <f>'ENGLAND GE2029'!J177</f>
        <v>4.1145108562559464E-3</v>
      </c>
      <c r="AA176" s="264">
        <f>'ENGLAND GE2029'!U177*100</f>
        <v>-0.25443136616619633</v>
      </c>
      <c r="AB176" s="262">
        <f>'ENGLAND GE2029'!K177</f>
        <v>0</v>
      </c>
      <c r="AC176" s="264">
        <f>'ENGLAND GE2029'!V177*100</f>
        <v>0</v>
      </c>
      <c r="AD176" s="262">
        <f>'ENGLAND GE2029'!L177</f>
        <v>4.9123270078119945E-2</v>
      </c>
      <c r="AE176" s="264">
        <f t="shared" si="13"/>
        <v>4.9123270078119941</v>
      </c>
      <c r="AF176" s="262">
        <f>'ENGLAND GE2029'!M177</f>
        <v>1.1741074864610212E-3</v>
      </c>
      <c r="AG176" s="264">
        <f t="shared" si="14"/>
        <v>0.11741074864610211</v>
      </c>
      <c r="AH176" s="262">
        <f>'ENGLAND GE2029'!N177</f>
        <v>0</v>
      </c>
      <c r="AI176" s="264">
        <f>'ENGLAND GE2029'!Y177*100</f>
        <v>0</v>
      </c>
      <c r="AJ176" s="261">
        <f t="shared" si="10"/>
        <v>0.30639556106555932</v>
      </c>
      <c r="AK176" s="260">
        <f t="shared" si="11"/>
        <v>-0.2369487102826503</v>
      </c>
    </row>
    <row r="177" spans="1:37" ht="24" customHeight="1" x14ac:dyDescent="0.35">
      <c r="A177" s="106" t="str">
        <f>'ENGLAND GE2029'!A178</f>
        <v>Tooting</v>
      </c>
      <c r="B177" s="106" t="str">
        <f>'ENGLAND GE2029'!B178</f>
        <v>LND</v>
      </c>
      <c r="C177" s="106" t="str">
        <f>'ENGLAND GE2029'!C178</f>
        <v>London</v>
      </c>
      <c r="D177" s="106" t="str">
        <f>'ENGLAND GE2029'!D178</f>
        <v>England</v>
      </c>
      <c r="E177" s="106" t="str">
        <f>'ENGLAND GE2029'!AP178</f>
        <v>Lab</v>
      </c>
      <c r="F177" s="106" t="str">
        <f>'ENGLAND GE2029'!AQ178</f>
        <v>HOLD</v>
      </c>
      <c r="G177" s="106" t="str">
        <f>'ENGLAND GE2029'!AR178</f>
        <v/>
      </c>
      <c r="H177" s="106" t="str">
        <f>IF(E177='ENGLAND GE2029'!AO178,"",E177)</f>
        <v/>
      </c>
      <c r="I177" s="262">
        <f>'ENGLAND GE2029'!E178</f>
        <v>0.32027525743607499</v>
      </c>
      <c r="J177" s="263">
        <f>'ENGLAND GE2029'!P178*100</f>
        <v>-23.143129489378921</v>
      </c>
      <c r="K177" s="262">
        <f>'ENGLAND GE2029'!F178</f>
        <v>0.15160096488329047</v>
      </c>
      <c r="L177" s="263">
        <f>'ENGLAND GE2029'!Q178*100</f>
        <v>-3.2030487811116726</v>
      </c>
      <c r="M177" s="262">
        <f>'ENGLAND GE2029'!G178</f>
        <v>0.14378725596234712</v>
      </c>
      <c r="N177" s="263">
        <f>'ENGLAND GE2029'!R178*100</f>
        <v>9.5697801265786673</v>
      </c>
      <c r="O177" s="262">
        <f>'ENGLAND GE2029'!H178</f>
        <v>8.6099387342772754E-2</v>
      </c>
      <c r="P177" s="263">
        <f>'ENGLAND GE2029'!S178*100</f>
        <v>0.22733857939372104</v>
      </c>
      <c r="Q177" s="262">
        <f>'ENGLAND GE2029'!I178</f>
        <v>0.25471718494528534</v>
      </c>
      <c r="R177" s="263">
        <f>'ENGLAND GE2029'!T178*100</f>
        <v>14.758309734163614</v>
      </c>
      <c r="T177" s="264">
        <v>0</v>
      </c>
      <c r="U177" s="262">
        <f>MAX('ENGLAND GE2029'!J178,'ENGLAND GE2029'!K178,'ENGLAND GE2029'!L178,'ENGLAND GE2029'!M178,'ENGLAND GE2029'!N178)</f>
        <v>2.4051519811334701E-2</v>
      </c>
      <c r="V177" s="264">
        <f t="shared" si="12"/>
        <v>2.4051519811334701</v>
      </c>
      <c r="W177" s="264"/>
      <c r="X177" s="264"/>
      <c r="Y177" s="264"/>
      <c r="Z177" s="262">
        <f>'ENGLAND GE2029'!J178</f>
        <v>0</v>
      </c>
      <c r="AA177" s="264">
        <f>'ENGLAND GE2029'!U178*100</f>
        <v>-0.3380994654628563</v>
      </c>
      <c r="AB177" s="262">
        <f>'ENGLAND GE2029'!K178</f>
        <v>1.1050756012632735E-2</v>
      </c>
      <c r="AC177" s="264">
        <f>'ENGLAND GE2029'!V178*100</f>
        <v>-0.41920522906368185</v>
      </c>
      <c r="AD177" s="262">
        <f>'ENGLAND GE2029'!L178</f>
        <v>2.4051519811334701E-2</v>
      </c>
      <c r="AE177" s="264">
        <f t="shared" si="13"/>
        <v>2.4051519811334701</v>
      </c>
      <c r="AF177" s="262">
        <f>'ENGLAND GE2029'!M178</f>
        <v>4.2687213522789001E-3</v>
      </c>
      <c r="AG177" s="264">
        <f t="shared" si="14"/>
        <v>0.42687213522789003</v>
      </c>
      <c r="AH177" s="262">
        <f>'ENGLAND GE2029'!N178</f>
        <v>4.1489522539828062E-3</v>
      </c>
      <c r="AI177" s="264">
        <f>'ENGLAND GE2029'!Y178*100</f>
        <v>-0.28396959148024914</v>
      </c>
      <c r="AJ177" s="261">
        <f t="shared" si="10"/>
        <v>0.32027525743607499</v>
      </c>
      <c r="AK177" s="260">
        <f t="shared" si="11"/>
        <v>-6.5558072490789654E-2</v>
      </c>
    </row>
    <row r="178" spans="1:37" ht="24" customHeight="1" x14ac:dyDescent="0.35">
      <c r="A178" s="106" t="str">
        <f>'ENGLAND GE2029'!A179</f>
        <v>Tottenham</v>
      </c>
      <c r="B178" s="106" t="str">
        <f>'ENGLAND GE2029'!B179</f>
        <v>LND</v>
      </c>
      <c r="C178" s="106" t="str">
        <f>'ENGLAND GE2029'!C179</f>
        <v>London</v>
      </c>
      <c r="D178" s="106" t="str">
        <f>'ENGLAND GE2029'!D179</f>
        <v>England</v>
      </c>
      <c r="E178" s="106" t="str">
        <f>'ENGLAND GE2029'!AP179</f>
        <v>Grn</v>
      </c>
      <c r="F178" s="106" t="str">
        <f>'ENGLAND GE2029'!AQ179</f>
        <v>gain from</v>
      </c>
      <c r="G178" s="106" t="str">
        <f>'ENGLAND GE2029'!AR179</f>
        <v>LAB</v>
      </c>
      <c r="H178" s="106" t="str">
        <f>IF(E178='ENGLAND GE2029'!AO179,"",E178)</f>
        <v>Grn</v>
      </c>
      <c r="I178" s="262">
        <f>'ENGLAND GE2029'!E179</f>
        <v>0.31210219798197625</v>
      </c>
      <c r="J178" s="263">
        <f>'ENGLAND GE2029'!P179*100</f>
        <v>-26.242206225514643</v>
      </c>
      <c r="K178" s="262">
        <f>'ENGLAND GE2029'!F179</f>
        <v>4.4642876795348868E-2</v>
      </c>
      <c r="L178" s="263">
        <f>'ENGLAND GE2029'!Q179*100</f>
        <v>-1.3143314297607191</v>
      </c>
      <c r="M178" s="262">
        <f>'ENGLAND GE2029'!G179</f>
        <v>0.11164578905042673</v>
      </c>
      <c r="N178" s="263">
        <f>'ENGLAND GE2029'!R179*100</f>
        <v>7.1743427787101037</v>
      </c>
      <c r="O178" s="262">
        <f>'ENGLAND GE2029'!H179</f>
        <v>4.6157006190306722E-2</v>
      </c>
      <c r="P178" s="263">
        <f>'ENGLAND GE2029'!S179*100</f>
        <v>-0.1865311235218832</v>
      </c>
      <c r="Q178" s="262">
        <f>'ENGLAND GE2029'!I179</f>
        <v>0.42293947824476719</v>
      </c>
      <c r="R178" s="263">
        <f>'ENGLAND GE2029'!T179*100</f>
        <v>23.284283582173241</v>
      </c>
      <c r="T178" s="264">
        <v>0</v>
      </c>
      <c r="U178" s="262">
        <f>MAX('ENGLAND GE2029'!J179,'ENGLAND GE2029'!K179,'ENGLAND GE2029'!L179,'ENGLAND GE2029'!M179,'ENGLAND GE2029'!N179)</f>
        <v>3.1870801541758448E-2</v>
      </c>
      <c r="V178" s="264">
        <f t="shared" si="12"/>
        <v>-2.6612809098871226</v>
      </c>
      <c r="W178" s="264"/>
      <c r="X178" s="264"/>
      <c r="Y178" s="264"/>
      <c r="Z178" s="262">
        <f>'ENGLAND GE2029'!J179</f>
        <v>3.1870801541758448E-2</v>
      </c>
      <c r="AA178" s="264">
        <f>'ENGLAND GE2029'!U179*100</f>
        <v>-2.6612809098871226</v>
      </c>
      <c r="AB178" s="262">
        <f>'ENGLAND GE2029'!K179</f>
        <v>0</v>
      </c>
      <c r="AC178" s="264">
        <f>'ENGLAND GE2029'!V179*100</f>
        <v>-1.6414267211318123</v>
      </c>
      <c r="AD178" s="262">
        <f>'ENGLAND GE2029'!L179</f>
        <v>1.8675166232406632E-2</v>
      </c>
      <c r="AE178" s="264">
        <f t="shared" si="13"/>
        <v>1.8675166232406633</v>
      </c>
      <c r="AF178" s="262">
        <f>'ENGLAND GE2029'!M179</f>
        <v>8.4172972420250031E-3</v>
      </c>
      <c r="AG178" s="264">
        <f t="shared" si="14"/>
        <v>0.84172972420250036</v>
      </c>
      <c r="AH178" s="262">
        <f>'ENGLAND GE2029'!N179</f>
        <v>3.5493867209840302E-3</v>
      </c>
      <c r="AI178" s="264">
        <f>'ENGLAND GE2029'!Y179*100</f>
        <v>-1.1220962985103449</v>
      </c>
      <c r="AJ178" s="261">
        <f t="shared" si="10"/>
        <v>0.42293947824476719</v>
      </c>
      <c r="AK178" s="260">
        <f t="shared" si="11"/>
        <v>0</v>
      </c>
    </row>
    <row r="179" spans="1:37" ht="24" customHeight="1" x14ac:dyDescent="0.35">
      <c r="A179" s="106" t="str">
        <f>'ENGLAND GE2029'!A180</f>
        <v>Twickenham</v>
      </c>
      <c r="B179" s="106" t="str">
        <f>'ENGLAND GE2029'!B180</f>
        <v>LND</v>
      </c>
      <c r="C179" s="106" t="str">
        <f>'ENGLAND GE2029'!C180</f>
        <v>London</v>
      </c>
      <c r="D179" s="106" t="str">
        <f>'ENGLAND GE2029'!D180</f>
        <v>England</v>
      </c>
      <c r="E179" s="106" t="str">
        <f>'ENGLAND GE2029'!AP180</f>
        <v>LD</v>
      </c>
      <c r="F179" s="106" t="str">
        <f>'ENGLAND GE2029'!AQ180</f>
        <v>HOLD</v>
      </c>
      <c r="G179" s="106" t="str">
        <f>'ENGLAND GE2029'!AR180</f>
        <v/>
      </c>
      <c r="H179" s="106" t="str">
        <f>IF(E179='ENGLAND GE2029'!AO180,"",E179)</f>
        <v/>
      </c>
      <c r="I179" s="262">
        <f>'ENGLAND GE2029'!E180</f>
        <v>5.9454803480522352E-2</v>
      </c>
      <c r="J179" s="263">
        <f>'ENGLAND GE2029'!P180*100</f>
        <v>-6.5333114856384515</v>
      </c>
      <c r="K179" s="262">
        <f>'ENGLAND GE2029'!F180</f>
        <v>0.11026063999944011</v>
      </c>
      <c r="L179" s="263">
        <f>'ENGLAND GE2029'!Q180*100</f>
        <v>-5.2468920921600271</v>
      </c>
      <c r="M179" s="262">
        <f>'ENGLAND GE2029'!G180</f>
        <v>0.18722207063872701</v>
      </c>
      <c r="N179" s="263">
        <f>'ENGLAND GE2029'!R180*100</f>
        <v>11.092860555063154</v>
      </c>
      <c r="O179" s="262">
        <f>'ENGLAND GE2029'!H180</f>
        <v>0.47442041181049377</v>
      </c>
      <c r="P179" s="263">
        <f>'ENGLAND GE2029'!S180*100</f>
        <v>-8.8365082735977758</v>
      </c>
      <c r="Q179" s="262">
        <f>'ENGLAND GE2029'!I180</f>
        <v>0.13060983942180943</v>
      </c>
      <c r="R179" s="263">
        <f>'ENGLAND GE2029'!T180*100</f>
        <v>6.3675934322527246</v>
      </c>
      <c r="T179" s="264">
        <v>0</v>
      </c>
      <c r="U179" s="262">
        <f>MAX('ENGLAND GE2029'!J180,'ENGLAND GE2029'!K180,'ENGLAND GE2029'!L180,'ENGLAND GE2029'!M180,'ENGLAND GE2029'!N180)</f>
        <v>3.1316929382570739E-2</v>
      </c>
      <c r="V179" s="264">
        <f t="shared" si="12"/>
        <v>3.131692938257074</v>
      </c>
      <c r="W179" s="264"/>
      <c r="X179" s="264"/>
      <c r="Y179" s="264"/>
      <c r="Z179" s="262">
        <f>'ENGLAND GE2029'!J180</f>
        <v>0</v>
      </c>
      <c r="AA179" s="264">
        <f>'ENGLAND GE2029'!U180*100</f>
        <v>0</v>
      </c>
      <c r="AB179" s="262">
        <f>'ENGLAND GE2029'!K180</f>
        <v>4.6703733506407077E-3</v>
      </c>
      <c r="AC179" s="264">
        <f>'ENGLAND GE2029'!V180*100</f>
        <v>-0.17992826575628906</v>
      </c>
      <c r="AD179" s="262">
        <f>'ENGLAND GE2029'!L180</f>
        <v>3.1316929382570739E-2</v>
      </c>
      <c r="AE179" s="264">
        <f t="shared" si="13"/>
        <v>3.131692938257074</v>
      </c>
      <c r="AF179" s="262">
        <f>'ENGLAND GE2029'!M180</f>
        <v>2.0449319157959324E-3</v>
      </c>
      <c r="AG179" s="264">
        <f t="shared" si="14"/>
        <v>0.20449319157959325</v>
      </c>
      <c r="AH179" s="262">
        <f>'ENGLAND GE2029'!N180</f>
        <v>0</v>
      </c>
      <c r="AI179" s="264">
        <f>'ENGLAND GE2029'!Y180*100</f>
        <v>0</v>
      </c>
      <c r="AJ179" s="261">
        <f t="shared" si="10"/>
        <v>0.47442041181049377</v>
      </c>
      <c r="AK179" s="260">
        <f t="shared" si="11"/>
        <v>-0.34381057238868434</v>
      </c>
    </row>
    <row r="180" spans="1:37" ht="24" customHeight="1" x14ac:dyDescent="0.35">
      <c r="A180" s="106" t="str">
        <f>'ENGLAND GE2029'!A181</f>
        <v>Uxbridge and South Ruislip</v>
      </c>
      <c r="B180" s="106" t="str">
        <f>'ENGLAND GE2029'!B181</f>
        <v>LND</v>
      </c>
      <c r="C180" s="106" t="str">
        <f>'ENGLAND GE2029'!C181</f>
        <v>London</v>
      </c>
      <c r="D180" s="106" t="str">
        <f>'ENGLAND GE2029'!D181</f>
        <v>England</v>
      </c>
      <c r="E180" s="106" t="str">
        <f>'ENGLAND GE2029'!AP181</f>
        <v>Ref</v>
      </c>
      <c r="F180" s="106" t="str">
        <f>'ENGLAND GE2029'!AQ181</f>
        <v>gain from</v>
      </c>
      <c r="G180" s="106" t="str">
        <f>'ENGLAND GE2029'!AR181</f>
        <v>LAB</v>
      </c>
      <c r="H180" s="106" t="str">
        <f>IF(E180='ENGLAND GE2029'!AO181,"",E180)</f>
        <v>Ref</v>
      </c>
      <c r="I180" s="262">
        <f>'ENGLAND GE2029'!E181</f>
        <v>0.16390122244589622</v>
      </c>
      <c r="J180" s="263">
        <f>'ENGLAND GE2029'!P181*100</f>
        <v>-19.762249580997342</v>
      </c>
      <c r="K180" s="262">
        <f>'ENGLAND GE2029'!F181</f>
        <v>0.22484617177952662</v>
      </c>
      <c r="L180" s="263">
        <f>'ENGLAND GE2029'!Q181*100</f>
        <v>-12.389277494696202</v>
      </c>
      <c r="M180" s="262">
        <f>'ENGLAND GE2029'!G181</f>
        <v>0.33616850552351946</v>
      </c>
      <c r="N180" s="263">
        <f>'ENGLAND GE2029'!R181*100</f>
        <v>19.220370175996148</v>
      </c>
      <c r="O180" s="262">
        <f>'ENGLAND GE2029'!H181</f>
        <v>3.060838621768731E-2</v>
      </c>
      <c r="P180" s="263">
        <f>'ENGLAND GE2029'!S181*100</f>
        <v>-0.75499097269047555</v>
      </c>
      <c r="Q180" s="262">
        <f>'ENGLAND GE2029'!I181</f>
        <v>0.17607756209093692</v>
      </c>
      <c r="R180" s="263">
        <f>'ENGLAND GE2029'!T181*100</f>
        <v>8.1248098310826276</v>
      </c>
      <c r="T180" s="264">
        <v>0</v>
      </c>
      <c r="U180" s="262">
        <f>MAX('ENGLAND GE2029'!J181,'ENGLAND GE2029'!K181,'ENGLAND GE2029'!L181,'ENGLAND GE2029'!M181,'ENGLAND GE2029'!N181)</f>
        <v>5.6231433143581123E-2</v>
      </c>
      <c r="V180" s="264">
        <f t="shared" si="12"/>
        <v>5.6231433143581127</v>
      </c>
      <c r="W180" s="264"/>
      <c r="X180" s="264"/>
      <c r="Y180" s="264"/>
      <c r="Z180" s="262">
        <f>'ENGLAND GE2029'!J181</f>
        <v>0</v>
      </c>
      <c r="AA180" s="264">
        <f>'ENGLAND GE2029'!U181*100</f>
        <v>0</v>
      </c>
      <c r="AB180" s="262">
        <f>'ENGLAND GE2029'!K181</f>
        <v>0</v>
      </c>
      <c r="AC180" s="264">
        <f>'ENGLAND GE2029'!V181*100</f>
        <v>0</v>
      </c>
      <c r="AD180" s="262">
        <f>'ENGLAND GE2029'!L181</f>
        <v>5.6231433143581123E-2</v>
      </c>
      <c r="AE180" s="264">
        <f t="shared" si="13"/>
        <v>5.6231433143581127</v>
      </c>
      <c r="AF180" s="262">
        <f>'ENGLAND GE2029'!M181</f>
        <v>2.5138305968529827E-3</v>
      </c>
      <c r="AG180" s="264">
        <f t="shared" si="14"/>
        <v>0.25138305968529828</v>
      </c>
      <c r="AH180" s="262">
        <f>'ENGLAND GE2029'!N181</f>
        <v>9.6528882019995266E-3</v>
      </c>
      <c r="AI180" s="264">
        <f>'ENGLAND GE2029'!Y181*100</f>
        <v>-0.313188332738149</v>
      </c>
      <c r="AJ180" s="261">
        <f t="shared" si="10"/>
        <v>0.33616850552351946</v>
      </c>
      <c r="AK180" s="260">
        <f t="shared" si="11"/>
        <v>-0.16009094343258254</v>
      </c>
    </row>
    <row r="181" spans="1:37" ht="24" customHeight="1" x14ac:dyDescent="0.35">
      <c r="A181" s="106" t="str">
        <f>'ENGLAND GE2029'!A182</f>
        <v>Vauxhall and Camberwell Green</v>
      </c>
      <c r="B181" s="106" t="str">
        <f>'ENGLAND GE2029'!B182</f>
        <v>LND</v>
      </c>
      <c r="C181" s="106" t="str">
        <f>'ENGLAND GE2029'!C182</f>
        <v>London</v>
      </c>
      <c r="D181" s="106" t="str">
        <f>'ENGLAND GE2029'!D182</f>
        <v>England</v>
      </c>
      <c r="E181" s="106" t="str">
        <f>'ENGLAND GE2029'!AP182</f>
        <v>Grn</v>
      </c>
      <c r="F181" s="106" t="str">
        <f>'ENGLAND GE2029'!AQ182</f>
        <v>gain from</v>
      </c>
      <c r="G181" s="106" t="str">
        <f>'ENGLAND GE2029'!AR182</f>
        <v>LAB</v>
      </c>
      <c r="H181" s="106" t="str">
        <f>IF(E181='ENGLAND GE2029'!AO182,"",E181)</f>
        <v>Grn</v>
      </c>
      <c r="I181" s="262">
        <f>'ENGLAND GE2029'!E182</f>
        <v>0.29579082535128853</v>
      </c>
      <c r="J181" s="263">
        <f>'ENGLAND GE2029'!P182*100</f>
        <v>-27.773858641341732</v>
      </c>
      <c r="K181" s="262">
        <f>'ENGLAND GE2029'!F182</f>
        <v>5.4887367549330338E-2</v>
      </c>
      <c r="L181" s="263">
        <f>'ENGLAND GE2029'!Q182*100</f>
        <v>-1.9947457685111261</v>
      </c>
      <c r="M181" s="262">
        <f>'ENGLAND GE2029'!G182</f>
        <v>0.14387114145110605</v>
      </c>
      <c r="N181" s="263">
        <f>'ENGLAND GE2029'!R182*100</f>
        <v>8.9709803002683195</v>
      </c>
      <c r="O181" s="262">
        <f>'ENGLAND GE2029'!H182</f>
        <v>0.11058672947672596</v>
      </c>
      <c r="P181" s="263">
        <f>'ENGLAND GE2029'!S182*100</f>
        <v>-1.0603594478943268</v>
      </c>
      <c r="Q181" s="262">
        <f>'ENGLAND GE2029'!I182</f>
        <v>0.36104446690401576</v>
      </c>
      <c r="R181" s="263">
        <f>'ENGLAND GE2029'!T182*100</f>
        <v>19.01152256422937</v>
      </c>
      <c r="T181" s="264">
        <v>0</v>
      </c>
      <c r="U181" s="262">
        <f>MAX('ENGLAND GE2029'!J182,'ENGLAND GE2029'!K182,'ENGLAND GE2029'!L182,'ENGLAND GE2029'!M182,'ENGLAND GE2029'!N182)</f>
        <v>2.4065551468599917E-2</v>
      </c>
      <c r="V181" s="264">
        <f t="shared" si="12"/>
        <v>2.4065551468599917</v>
      </c>
      <c r="W181" s="264"/>
      <c r="X181" s="264"/>
      <c r="Y181" s="264"/>
      <c r="Z181" s="262">
        <f>'ENGLAND GE2029'!J182</f>
        <v>0</v>
      </c>
      <c r="AA181" s="264">
        <f>'ENGLAND GE2029'!U182*100</f>
        <v>0</v>
      </c>
      <c r="AB181" s="262">
        <f>'ENGLAND GE2029'!K182</f>
        <v>0</v>
      </c>
      <c r="AC181" s="264">
        <f>'ENGLAND GE2029'!V182*100</f>
        <v>0</v>
      </c>
      <c r="AD181" s="262">
        <f>'ENGLAND GE2029'!L182</f>
        <v>2.4065551468599917E-2</v>
      </c>
      <c r="AE181" s="264">
        <f t="shared" si="13"/>
        <v>2.4065551468599917</v>
      </c>
      <c r="AF181" s="262">
        <f>'ENGLAND GE2029'!M182</f>
        <v>5.1545728879358738E-3</v>
      </c>
      <c r="AG181" s="264">
        <f t="shared" si="14"/>
        <v>0.51545728879358732</v>
      </c>
      <c r="AH181" s="262">
        <f>'ENGLAND GE2029'!N182</f>
        <v>4.5993449109975014E-3</v>
      </c>
      <c r="AI181" s="264">
        <f>'ENGLAND GE2029'!Y182*100</f>
        <v>-7.5551442404086205E-2</v>
      </c>
      <c r="AJ181" s="261">
        <f t="shared" si="10"/>
        <v>0.36104446690401576</v>
      </c>
      <c r="AK181" s="260">
        <f t="shared" si="11"/>
        <v>0</v>
      </c>
    </row>
    <row r="182" spans="1:37" ht="24" customHeight="1" x14ac:dyDescent="0.35">
      <c r="A182" s="106" t="str">
        <f>'ENGLAND GE2029'!A183</f>
        <v>Walthamstow</v>
      </c>
      <c r="B182" s="106" t="str">
        <f>'ENGLAND GE2029'!B183</f>
        <v>LND</v>
      </c>
      <c r="C182" s="106" t="str">
        <f>'ENGLAND GE2029'!C183</f>
        <v>London</v>
      </c>
      <c r="D182" s="106" t="str">
        <f>'ENGLAND GE2029'!D183</f>
        <v>England</v>
      </c>
      <c r="E182" s="106" t="str">
        <f>'ENGLAND GE2029'!AP183</f>
        <v>Grn</v>
      </c>
      <c r="F182" s="106" t="str">
        <f>'ENGLAND GE2029'!AQ183</f>
        <v>gain from</v>
      </c>
      <c r="G182" s="106" t="str">
        <f>'ENGLAND GE2029'!AR183</f>
        <v>LAB</v>
      </c>
      <c r="H182" s="106" t="str">
        <f>IF(E182='ENGLAND GE2029'!AO183,"",E182)</f>
        <v>Grn</v>
      </c>
      <c r="I182" s="262">
        <f>'ENGLAND GE2029'!E183</f>
        <v>0.31700544969549604</v>
      </c>
      <c r="J182" s="263">
        <f>'ENGLAND GE2029'!P183*100</f>
        <v>-27.550638004348649</v>
      </c>
      <c r="K182" s="262">
        <f>'ENGLAND GE2029'!F183</f>
        <v>3.9039720346663094E-2</v>
      </c>
      <c r="L182" s="263">
        <f>'ENGLAND GE2029'!Q183*100</f>
        <v>-1.2269728180343602</v>
      </c>
      <c r="M182" s="262">
        <f>'ENGLAND GE2029'!G183</f>
        <v>0.11032478643417157</v>
      </c>
      <c r="N182" s="263">
        <f>'ENGLAND GE2029'!R183*100</f>
        <v>7.0289024642593043</v>
      </c>
      <c r="O182" s="262">
        <f>'ENGLAND GE2029'!H183</f>
        <v>3.5834463458577159E-2</v>
      </c>
      <c r="P182" s="263">
        <f>'ENGLAND GE2029'!S183*100</f>
        <v>-0.20207012855297801</v>
      </c>
      <c r="Q182" s="262">
        <f>'ENGLAND GE2029'!I183</f>
        <v>0.43844371736071702</v>
      </c>
      <c r="R182" s="263">
        <f>'ENGLAND GE2029'!T183*100</f>
        <v>23.83521322847232</v>
      </c>
      <c r="T182" s="264">
        <v>0</v>
      </c>
      <c r="U182" s="262">
        <f>MAX('ENGLAND GE2029'!J183,'ENGLAND GE2029'!K183,'ENGLAND GE2029'!L183,'ENGLAND GE2029'!M183,'ENGLAND GE2029'!N183)</f>
        <v>1.8454200053011661E-2</v>
      </c>
      <c r="V182" s="264">
        <f t="shared" si="12"/>
        <v>1.8454200053011662</v>
      </c>
      <c r="W182" s="264"/>
      <c r="X182" s="264"/>
      <c r="Y182" s="264"/>
      <c r="Z182" s="262">
        <f>'ENGLAND GE2029'!J183</f>
        <v>0</v>
      </c>
      <c r="AA182" s="264">
        <f>'ENGLAND GE2029'!U183*100</f>
        <v>-1.9930657013890403</v>
      </c>
      <c r="AB182" s="262">
        <f>'ENGLAND GE2029'!K183</f>
        <v>1.7767208973053738E-2</v>
      </c>
      <c r="AC182" s="264">
        <f>'ENGLAND GE2029'!V183*100</f>
        <v>-1.5704955705635288</v>
      </c>
      <c r="AD182" s="262">
        <f>'ENGLAND GE2029'!L183</f>
        <v>1.8454200053011661E-2</v>
      </c>
      <c r="AE182" s="264">
        <f t="shared" si="13"/>
        <v>1.8454200053011662</v>
      </c>
      <c r="AF182" s="262">
        <f>'ENGLAND GE2029'!M183</f>
        <v>7.9302229887702382E-3</v>
      </c>
      <c r="AG182" s="264">
        <f t="shared" si="14"/>
        <v>0.7930222988770238</v>
      </c>
      <c r="AH182" s="262">
        <f>'ENGLAND GE2029'!N183</f>
        <v>1.5200230689539469E-2</v>
      </c>
      <c r="AI182" s="264">
        <f>'ENGLAND GE2029'!Y183*100</f>
        <v>-0.95931577402125978</v>
      </c>
      <c r="AJ182" s="261">
        <f t="shared" si="10"/>
        <v>0.43844371736071702</v>
      </c>
      <c r="AK182" s="260">
        <f t="shared" si="11"/>
        <v>0</v>
      </c>
    </row>
    <row r="183" spans="1:37" ht="24" customHeight="1" x14ac:dyDescent="0.35">
      <c r="A183" s="106" t="str">
        <f>'ENGLAND GE2029'!A184</f>
        <v>West Ham and Beckton</v>
      </c>
      <c r="B183" s="106" t="str">
        <f>'ENGLAND GE2029'!B184</f>
        <v>LND</v>
      </c>
      <c r="C183" s="106" t="str">
        <f>'ENGLAND GE2029'!C184</f>
        <v>London</v>
      </c>
      <c r="D183" s="106" t="str">
        <f>'ENGLAND GE2029'!D184</f>
        <v>England</v>
      </c>
      <c r="E183" s="106" t="str">
        <f>'ENGLAND GE2029'!AP184</f>
        <v>Lab</v>
      </c>
      <c r="F183" s="106" t="str">
        <f>'ENGLAND GE2029'!AQ184</f>
        <v>HOLD</v>
      </c>
      <c r="G183" s="106" t="str">
        <f>'ENGLAND GE2029'!AR184</f>
        <v/>
      </c>
      <c r="H183" s="106" t="str">
        <f>IF(E183='ENGLAND GE2029'!AO184,"",E183)</f>
        <v/>
      </c>
      <c r="I183" s="262">
        <f>'ENGLAND GE2029'!E184</f>
        <v>0.240096147518748</v>
      </c>
      <c r="J183" s="263">
        <f>'ENGLAND GE2029'!P184*100</f>
        <v>-21.203326812998093</v>
      </c>
      <c r="K183" s="262">
        <f>'ENGLAND GE2029'!F184</f>
        <v>7.8557605039539666E-2</v>
      </c>
      <c r="L183" s="263">
        <f>'ENGLAND GE2029'!Q184*100</f>
        <v>-2.5464624519170571</v>
      </c>
      <c r="M183" s="262">
        <f>'ENGLAND GE2029'!G184</f>
        <v>0.21069548852709341</v>
      </c>
      <c r="N183" s="263">
        <f>'ENGLAND GE2029'!R184*100</f>
        <v>13.366236428366873</v>
      </c>
      <c r="O183" s="262">
        <f>'ENGLAND GE2029'!H184</f>
        <v>4.1513897905732761E-2</v>
      </c>
      <c r="P183" s="263">
        <f>'ENGLAND GE2029'!S184*100</f>
        <v>-0.26701012138886787</v>
      </c>
      <c r="Q183" s="262">
        <f>'ENGLAND GE2029'!I184</f>
        <v>0.2331780353139182</v>
      </c>
      <c r="R183" s="263">
        <f>'ENGLAND GE2029'!T184*100</f>
        <v>12.59644334651232</v>
      </c>
      <c r="T183" s="264">
        <v>0</v>
      </c>
      <c r="U183" s="262">
        <f>MAX('ENGLAND GE2029'!J184,'ENGLAND GE2029'!K184,'ENGLAND GE2029'!L184,'ENGLAND GE2029'!M184,'ENGLAND GE2029'!N184)</f>
        <v>0.16071546088803945</v>
      </c>
      <c r="V183" s="264">
        <f t="shared" si="12"/>
        <v>16.071546088803945</v>
      </c>
      <c r="W183" s="264"/>
      <c r="X183" s="264"/>
      <c r="Y183" s="264"/>
      <c r="Z183" s="262">
        <f>'ENGLAND GE2029'!J184</f>
        <v>0</v>
      </c>
      <c r="AA183" s="264">
        <f>'ENGLAND GE2029'!U184*100</f>
        <v>-21.541762958071971</v>
      </c>
      <c r="AB183" s="262">
        <f>'ENGLAND GE2029'!K184</f>
        <v>0</v>
      </c>
      <c r="AC183" s="264">
        <f>'ENGLAND GE2029'!V184*100</f>
        <v>0</v>
      </c>
      <c r="AD183" s="262">
        <f>'ENGLAND GE2029'!L184</f>
        <v>3.524336480692869E-2</v>
      </c>
      <c r="AE183" s="264">
        <f t="shared" si="13"/>
        <v>3.524336480692869</v>
      </c>
      <c r="AF183" s="262">
        <f>'ENGLAND GE2029'!M184</f>
        <v>0.16071546088803945</v>
      </c>
      <c r="AG183" s="264">
        <f t="shared" si="14"/>
        <v>16.071546088803945</v>
      </c>
      <c r="AH183" s="262">
        <f>'ENGLAND GE2029'!N184</f>
        <v>0</v>
      </c>
      <c r="AI183" s="264">
        <f>'ENGLAND GE2029'!Y184*100</f>
        <v>0</v>
      </c>
      <c r="AJ183" s="261">
        <f t="shared" si="10"/>
        <v>0.240096147518748</v>
      </c>
      <c r="AK183" s="260">
        <f t="shared" si="11"/>
        <v>-6.9181122048297961E-3</v>
      </c>
    </row>
    <row r="184" spans="1:37" ht="24" customHeight="1" x14ac:dyDescent="0.35">
      <c r="A184" s="106" t="str">
        <f>'ENGLAND GE2029'!A185</f>
        <v>Wimbledon</v>
      </c>
      <c r="B184" s="106" t="str">
        <f>'ENGLAND GE2029'!B185</f>
        <v>LND</v>
      </c>
      <c r="C184" s="106" t="str">
        <f>'ENGLAND GE2029'!C185</f>
        <v>London</v>
      </c>
      <c r="D184" s="106" t="str">
        <f>'ENGLAND GE2029'!D185</f>
        <v>England</v>
      </c>
      <c r="E184" s="106" t="str">
        <f>'ENGLAND GE2029'!AP185</f>
        <v>LD</v>
      </c>
      <c r="F184" s="106" t="str">
        <f>'ENGLAND GE2029'!AQ185</f>
        <v>HOLD</v>
      </c>
      <c r="G184" s="106" t="str">
        <f>'ENGLAND GE2029'!AR185</f>
        <v/>
      </c>
      <c r="H184" s="106" t="str">
        <f>IF(E184='ENGLAND GE2029'!AO185,"",E184)</f>
        <v/>
      </c>
      <c r="I184" s="262">
        <f>'ENGLAND GE2029'!E185</f>
        <v>0.11391782922936378</v>
      </c>
      <c r="J184" s="263">
        <f>'ENGLAND GE2029'!P185*100</f>
        <v>-9.9467639534844636</v>
      </c>
      <c r="K184" s="262">
        <f>'ENGLAND GE2029'!F185</f>
        <v>0.16817814840750997</v>
      </c>
      <c r="L184" s="263">
        <f>'ENGLAND GE2029'!Q185*100</f>
        <v>-5.3336810217569584</v>
      </c>
      <c r="M184" s="262">
        <f>'ENGLAND GE2029'!G185</f>
        <v>0.16107518949576394</v>
      </c>
      <c r="N184" s="263">
        <f>'ENGLAND GE2029'!R185*100</f>
        <v>10.249557687413985</v>
      </c>
      <c r="O184" s="262">
        <f>'ENGLAND GE2029'!H185</f>
        <v>0.42585840165836114</v>
      </c>
      <c r="P184" s="263">
        <f>'ENGLAND GE2029'!S185*100</f>
        <v>-2.4991830223061062</v>
      </c>
      <c r="Q184" s="262">
        <f>'ENGLAND GE2029'!I185</f>
        <v>9.7105451874815729E-2</v>
      </c>
      <c r="R184" s="263">
        <f>'ENGLAND GE2029'!T185*100</f>
        <v>5.2693339480526378</v>
      </c>
      <c r="T184" s="264">
        <v>0</v>
      </c>
      <c r="U184" s="262">
        <f>MAX('ENGLAND GE2029'!J185,'ENGLAND GE2029'!K185,'ENGLAND GE2029'!L185,'ENGLAND GE2029'!M185,'ENGLAND GE2029'!N185)</f>
        <v>2.6943299566731773E-2</v>
      </c>
      <c r="V184" s="264">
        <f t="shared" si="12"/>
        <v>2.6943299566731773</v>
      </c>
      <c r="W184" s="264"/>
      <c r="X184" s="264"/>
      <c r="Y184" s="264"/>
      <c r="Z184" s="262">
        <f>'ENGLAND GE2029'!J185</f>
        <v>0</v>
      </c>
      <c r="AA184" s="264">
        <f>'ENGLAND GE2029'!U185*100</f>
        <v>-0.23460943893789216</v>
      </c>
      <c r="AB184" s="262">
        <f>'ENGLAND GE2029'!K185</f>
        <v>3.9598478785232271E-3</v>
      </c>
      <c r="AC184" s="264">
        <f>'ENGLAND GE2029'!V185*100</f>
        <v>-0.22418434918505112</v>
      </c>
      <c r="AD184" s="262">
        <f>'ENGLAND GE2029'!L185</f>
        <v>2.6943299566731773E-2</v>
      </c>
      <c r="AE184" s="264">
        <f t="shared" si="13"/>
        <v>2.6943299566731773</v>
      </c>
      <c r="AF184" s="262">
        <f>'ENGLAND GE2029'!M185</f>
        <v>1.653184466691913E-3</v>
      </c>
      <c r="AG184" s="264">
        <f t="shared" si="14"/>
        <v>0.16531844666919129</v>
      </c>
      <c r="AH184" s="262">
        <f>'ENGLAND GE2029'!N185</f>
        <v>1.3086474222382492E-3</v>
      </c>
      <c r="AI184" s="264">
        <f>'ENGLAND GE2029'!Y185*100</f>
        <v>-0.14011825313854664</v>
      </c>
      <c r="AJ184" s="261">
        <f t="shared" si="10"/>
        <v>0.42585840165836114</v>
      </c>
      <c r="AK184" s="260">
        <f t="shared" si="11"/>
        <v>-0.32875294978354541</v>
      </c>
    </row>
    <row r="185" spans="1:37" ht="24" customHeight="1" x14ac:dyDescent="0.35">
      <c r="A185" s="106" t="str">
        <f>'ENGLAND GE2029'!A186</f>
        <v>Hartlepool</v>
      </c>
      <c r="B185" s="106" t="str">
        <f>'ENGLAND GE2029'!B186</f>
        <v>CLV</v>
      </c>
      <c r="C185" s="106" t="str">
        <f>'ENGLAND GE2029'!C186</f>
        <v>NE</v>
      </c>
      <c r="D185" s="106" t="str">
        <f>'ENGLAND GE2029'!D186</f>
        <v>England</v>
      </c>
      <c r="E185" s="106" t="str">
        <f>'ENGLAND GE2029'!AP186</f>
        <v>Ref</v>
      </c>
      <c r="F185" s="106" t="str">
        <f>'ENGLAND GE2029'!AQ186</f>
        <v>gain from</v>
      </c>
      <c r="G185" s="106" t="str">
        <f>'ENGLAND GE2029'!AR186</f>
        <v>LAB</v>
      </c>
      <c r="H185" s="106" t="str">
        <f>IF(E185='ENGLAND GE2029'!AO186,"",E185)</f>
        <v>Ref</v>
      </c>
      <c r="I185" s="262">
        <f>'ENGLAND GE2029'!E186</f>
        <v>0.24940266519750118</v>
      </c>
      <c r="J185" s="263">
        <f>'ENGLAND GE2029'!P186*100</f>
        <v>-21.2820307965744</v>
      </c>
      <c r="K185" s="262">
        <f>'ENGLAND GE2029'!F186</f>
        <v>0.16783387225029309</v>
      </c>
      <c r="L185" s="263">
        <f>'ENGLAND GE2029'!Q186*100</f>
        <v>-5.0887087452334274</v>
      </c>
      <c r="M185" s="262">
        <f>'ENGLAND GE2029'!G186</f>
        <v>0.42938987261192124</v>
      </c>
      <c r="N185" s="263">
        <f>'ENGLAND GE2029'!R186*100</f>
        <v>18.394479925437007</v>
      </c>
      <c r="O185" s="262">
        <f>'ENGLAND GE2029'!H186</f>
        <v>1.5377606833863492E-2</v>
      </c>
      <c r="P185" s="263">
        <f>'ENGLAND GE2029'!S186*100</f>
        <v>-7.3007810883032015E-2</v>
      </c>
      <c r="Q185" s="262">
        <f>'ENGLAND GE2029'!I186</f>
        <v>6.7960564145838065E-2</v>
      </c>
      <c r="R185" s="263">
        <f>'ENGLAND GE2029'!T186*100</f>
        <v>4.447488365246981</v>
      </c>
      <c r="T185" s="264">
        <v>0</v>
      </c>
      <c r="U185" s="262">
        <f>MAX('ENGLAND GE2029'!J186,'ENGLAND GE2029'!K186,'ENGLAND GE2029'!L186,'ENGLAND GE2029'!M186,'ENGLAND GE2029'!N186)</f>
        <v>4.6978791515509592E-2</v>
      </c>
      <c r="V185" s="264">
        <f t="shared" si="12"/>
        <v>4.6978791515509588</v>
      </c>
      <c r="W185" s="264"/>
      <c r="X185" s="264"/>
      <c r="Y185" s="264"/>
      <c r="Z185" s="262">
        <f>'ENGLAND GE2029'!J186</f>
        <v>1.7006655283133974E-2</v>
      </c>
      <c r="AA185" s="264">
        <f>'ENGLAND GE2029'!U186*100</f>
        <v>-0.8196802800276799</v>
      </c>
      <c r="AB185" s="262">
        <f>'ENGLAND GE2029'!K186</f>
        <v>3.1746094385068152E-3</v>
      </c>
      <c r="AC185" s="264">
        <f>'ENGLAND GE2029'!V186*100</f>
        <v>-0.38091420751086846</v>
      </c>
      <c r="AD185" s="262">
        <f>'ENGLAND GE2029'!L186</f>
        <v>4.6978791515509592E-2</v>
      </c>
      <c r="AE185" s="264">
        <f t="shared" si="13"/>
        <v>4.6978791515509588</v>
      </c>
      <c r="AF185" s="262">
        <f>'ENGLAND GE2029'!M186</f>
        <v>2.8753627234326469E-3</v>
      </c>
      <c r="AG185" s="264">
        <f t="shared" si="14"/>
        <v>0.28753627234326468</v>
      </c>
      <c r="AH185" s="262">
        <f>'ENGLAND GE2029'!N186</f>
        <v>0</v>
      </c>
      <c r="AI185" s="264">
        <f>'ENGLAND GE2029'!Y186*100</f>
        <v>-0.18304187434879332</v>
      </c>
      <c r="AJ185" s="261">
        <f t="shared" si="10"/>
        <v>0.42938987261192124</v>
      </c>
      <c r="AK185" s="260">
        <f t="shared" si="11"/>
        <v>-0.36142930846608318</v>
      </c>
    </row>
    <row r="186" spans="1:37" ht="24" customHeight="1" x14ac:dyDescent="0.35">
      <c r="A186" s="106" t="str">
        <f>'ENGLAND GE2029'!A187</f>
        <v>Middlesbrough and Thornaby East</v>
      </c>
      <c r="B186" s="106" t="str">
        <f>'ENGLAND GE2029'!B187</f>
        <v>CLV</v>
      </c>
      <c r="C186" s="106" t="str">
        <f>'ENGLAND GE2029'!C187</f>
        <v>NE</v>
      </c>
      <c r="D186" s="106" t="str">
        <f>'ENGLAND GE2029'!D187</f>
        <v>England</v>
      </c>
      <c r="E186" s="106" t="str">
        <f>'ENGLAND GE2029'!AP187</f>
        <v>Ref</v>
      </c>
      <c r="F186" s="106" t="str">
        <f>'ENGLAND GE2029'!AQ187</f>
        <v>gain from</v>
      </c>
      <c r="G186" s="106" t="str">
        <f>'ENGLAND GE2029'!AR187</f>
        <v>LAB</v>
      </c>
      <c r="H186" s="106" t="str">
        <f>IF(E186='ENGLAND GE2029'!AO187,"",E186)</f>
        <v>Ref</v>
      </c>
      <c r="I186" s="262">
        <f>'ENGLAND GE2029'!E187</f>
        <v>0.25356543927720127</v>
      </c>
      <c r="J186" s="263">
        <f>'ENGLAND GE2029'!P187*100</f>
        <v>-21.837341037548569</v>
      </c>
      <c r="K186" s="262">
        <f>'ENGLAND GE2029'!F187</f>
        <v>0.1371083157165775</v>
      </c>
      <c r="L186" s="263">
        <f>'ENGLAND GE2029'!Q187*100</f>
        <v>-4.233191446914053</v>
      </c>
      <c r="M186" s="262">
        <f>'ENGLAND GE2029'!G187</f>
        <v>0.35673693414068497</v>
      </c>
      <c r="N186" s="263">
        <f>'ENGLAND GE2029'!R187*100</f>
        <v>15.195302388986393</v>
      </c>
      <c r="O186" s="262">
        <f>'ENGLAND GE2029'!H187</f>
        <v>2.8651168690108211E-2</v>
      </c>
      <c r="P186" s="263">
        <f>'ENGLAND GE2029'!S187*100</f>
        <v>-0.14880471671301423</v>
      </c>
      <c r="Q186" s="262">
        <f>'ENGLAND GE2029'!I187</f>
        <v>0.12746074080677339</v>
      </c>
      <c r="R186" s="263">
        <f>'ENGLAND GE2029'!T187*100</f>
        <v>8.3225556105985756</v>
      </c>
      <c r="T186" s="264">
        <v>0</v>
      </c>
      <c r="U186" s="262">
        <f>MAX('ENGLAND GE2029'!J187,'ENGLAND GE2029'!K187,'ENGLAND GE2029'!L187,'ENGLAND GE2029'!M187,'ENGLAND GE2029'!N187)</f>
        <v>5.1600136159991219E-2</v>
      </c>
      <c r="V186" s="264">
        <f t="shared" si="12"/>
        <v>-0.67310173843456855</v>
      </c>
      <c r="W186" s="264"/>
      <c r="X186" s="264"/>
      <c r="Y186" s="264"/>
      <c r="Z186" s="262">
        <f>'ENGLAND GE2029'!J187</f>
        <v>0</v>
      </c>
      <c r="AA186" s="264">
        <f>'ENGLAND GE2029'!U187*100</f>
        <v>-1.1131455808411079</v>
      </c>
      <c r="AB186" s="262">
        <f>'ENGLAND GE2029'!K187</f>
        <v>5.1600136159991219E-2</v>
      </c>
      <c r="AC186" s="264">
        <f>'ENGLAND GE2029'!V187*100</f>
        <v>-0.67310173843456855</v>
      </c>
      <c r="AD186" s="262">
        <f>'ENGLAND GE2029'!L187</f>
        <v>3.9029961170099645E-2</v>
      </c>
      <c r="AE186" s="264">
        <f t="shared" si="13"/>
        <v>3.9029961170099643</v>
      </c>
      <c r="AF186" s="262">
        <f>'ENGLAND GE2029'!M187</f>
        <v>5.8473040385637644E-3</v>
      </c>
      <c r="AG186" s="264">
        <f t="shared" si="14"/>
        <v>0.58473040385637642</v>
      </c>
      <c r="AH186" s="262">
        <f>'ENGLAND GE2029'!N187</f>
        <v>0</v>
      </c>
      <c r="AI186" s="264">
        <f>'ENGLAND GE2029'!Y187*100</f>
        <v>0</v>
      </c>
      <c r="AJ186" s="261">
        <f t="shared" si="10"/>
        <v>0.35673693414068497</v>
      </c>
      <c r="AK186" s="260">
        <f t="shared" si="11"/>
        <v>-0.22927619333391158</v>
      </c>
    </row>
    <row r="187" spans="1:37" ht="24" customHeight="1" x14ac:dyDescent="0.35">
      <c r="A187" s="106" t="str">
        <f>'ENGLAND GE2029'!A188</f>
        <v>Middlesbrough South and East Cleveland</v>
      </c>
      <c r="B187" s="106" t="str">
        <f>'ENGLAND GE2029'!B188</f>
        <v>CLV</v>
      </c>
      <c r="C187" s="106" t="str">
        <f>'ENGLAND GE2029'!C188</f>
        <v>NE</v>
      </c>
      <c r="D187" s="106" t="str">
        <f>'ENGLAND GE2029'!D188</f>
        <v>England</v>
      </c>
      <c r="E187" s="106" t="str">
        <f>'ENGLAND GE2029'!AP188</f>
        <v>Ref</v>
      </c>
      <c r="F187" s="106" t="str">
        <f>'ENGLAND GE2029'!AQ188</f>
        <v>gain from</v>
      </c>
      <c r="G187" s="106" t="str">
        <f>'ENGLAND GE2029'!AR188</f>
        <v>LAB</v>
      </c>
      <c r="H187" s="106" t="str">
        <f>IF(E187='ENGLAND GE2029'!AO188,"",E187)</f>
        <v>Ref</v>
      </c>
      <c r="I187" s="262">
        <f>'ENGLAND GE2029'!E188</f>
        <v>0.23889845843312033</v>
      </c>
      <c r="J187" s="263">
        <f>'ENGLAND GE2029'!P188*100</f>
        <v>-19.407117479942862</v>
      </c>
      <c r="K187" s="262">
        <f>'ENGLAND GE2029'!F188</f>
        <v>0.25231848973847265</v>
      </c>
      <c r="L187" s="263">
        <f>'ENGLAND GE2029'!Q188*100</f>
        <v>-17.502474675423148</v>
      </c>
      <c r="M187" s="262">
        <f>'ENGLAND GE2029'!G188</f>
        <v>0.27837390334120143</v>
      </c>
      <c r="N187" s="263">
        <f>'ENGLAND GE2029'!R188*100</f>
        <v>27.837390334120144</v>
      </c>
      <c r="O187" s="262">
        <f>'ENGLAND GE2029'!H188</f>
        <v>5.0962320205729973E-2</v>
      </c>
      <c r="P187" s="263">
        <f>'ENGLAND GE2029'!S188*100</f>
        <v>-0.24621572492457069</v>
      </c>
      <c r="Q187" s="262">
        <f>'ENGLAND GE2029'!I188</f>
        <v>0.10918061284905732</v>
      </c>
      <c r="R187" s="263">
        <f>'ENGLAND GE2029'!T188*100</f>
        <v>7.1162997494778359</v>
      </c>
      <c r="T187" s="264">
        <v>0</v>
      </c>
      <c r="U187" s="262">
        <f>MAX('ENGLAND GE2029'!J188,'ENGLAND GE2029'!K188,'ENGLAND GE2029'!L188,'ENGLAND GE2029'!M188,'ENGLAND GE2029'!N188)</f>
        <v>3.7861135578837607E-2</v>
      </c>
      <c r="V187" s="264">
        <f t="shared" si="12"/>
        <v>-1.0383901886654703</v>
      </c>
      <c r="W187" s="264"/>
      <c r="X187" s="264"/>
      <c r="Y187" s="264"/>
      <c r="Z187" s="262">
        <f>'ENGLAND GE2029'!J188</f>
        <v>0</v>
      </c>
      <c r="AA187" s="264">
        <f>'ENGLAND GE2029'!U188*100</f>
        <v>0</v>
      </c>
      <c r="AB187" s="262">
        <f>'ENGLAND GE2029'!K188</f>
        <v>0</v>
      </c>
      <c r="AC187" s="264">
        <f>'ENGLAND GE2029'!V188*100</f>
        <v>0</v>
      </c>
      <c r="AD187" s="262">
        <f>'ENGLAND GE2029'!L188</f>
        <v>3.0456399655807445E-2</v>
      </c>
      <c r="AE187" s="264">
        <f t="shared" si="13"/>
        <v>3.0456399655807447</v>
      </c>
      <c r="AF187" s="262">
        <f>'ENGLAND GE2029'!M188</f>
        <v>1.948680197773217E-3</v>
      </c>
      <c r="AG187" s="264">
        <f t="shared" si="14"/>
        <v>0.19486801977732171</v>
      </c>
      <c r="AH187" s="262">
        <f>'ENGLAND GE2029'!N188</f>
        <v>3.7861135578837607E-2</v>
      </c>
      <c r="AI187" s="264">
        <f>'ENGLAND GE2029'!Y188*100</f>
        <v>-1.0383901886654703</v>
      </c>
      <c r="AJ187" s="261">
        <f t="shared" si="10"/>
        <v>0.27837390334120143</v>
      </c>
      <c r="AK187" s="260">
        <f t="shared" si="11"/>
        <v>-0.1691932904921441</v>
      </c>
    </row>
    <row r="188" spans="1:37" ht="24" customHeight="1" x14ac:dyDescent="0.35">
      <c r="A188" s="106" t="str">
        <f>'ENGLAND GE2029'!A189</f>
        <v>Redcar</v>
      </c>
      <c r="B188" s="106" t="str">
        <f>'ENGLAND GE2029'!B189</f>
        <v>CLV</v>
      </c>
      <c r="C188" s="106" t="str">
        <f>'ENGLAND GE2029'!C189</f>
        <v>NE</v>
      </c>
      <c r="D188" s="106" t="str">
        <f>'ENGLAND GE2029'!D189</f>
        <v>England</v>
      </c>
      <c r="E188" s="106" t="str">
        <f>'ENGLAND GE2029'!AP189</f>
        <v>Ref</v>
      </c>
      <c r="F188" s="106" t="str">
        <f>'ENGLAND GE2029'!AQ189</f>
        <v>gain from</v>
      </c>
      <c r="G188" s="106" t="str">
        <f>'ENGLAND GE2029'!AR189</f>
        <v>LAB</v>
      </c>
      <c r="H188" s="106" t="str">
        <f>IF(E188='ENGLAND GE2029'!AO189,"",E188)</f>
        <v>Ref</v>
      </c>
      <c r="I188" s="262">
        <f>'ENGLAND GE2029'!E189</f>
        <v>0.22786754541244611</v>
      </c>
      <c r="J188" s="263">
        <f>'ENGLAND GE2029'!P189*100</f>
        <v>-18.30083497634412</v>
      </c>
      <c r="K188" s="262">
        <f>'ENGLAND GE2029'!F189</f>
        <v>0.25476884835371522</v>
      </c>
      <c r="L188" s="263">
        <f>'ENGLAND GE2029'!Q189*100</f>
        <v>-6.8255206629102672</v>
      </c>
      <c r="M188" s="262">
        <f>'ENGLAND GE2029'!G189</f>
        <v>0.3403705412290165</v>
      </c>
      <c r="N188" s="263">
        <f>'ENGLAND GE2029'!R189*100</f>
        <v>15.107854993812698</v>
      </c>
      <c r="O188" s="262">
        <f>'ENGLAND GE2029'!H189</f>
        <v>3.969154122806734E-2</v>
      </c>
      <c r="P188" s="263">
        <f>'ENGLAND GE2029'!S189*100</f>
        <v>-7.5860436097806988E-2</v>
      </c>
      <c r="Q188" s="262">
        <f>'ENGLAND GE2029'!I189</f>
        <v>9.4951617652154402E-2</v>
      </c>
      <c r="R188" s="263">
        <f>'ENGLAND GE2029'!T189*100</f>
        <v>6.3026956704120511</v>
      </c>
      <c r="T188" s="264">
        <v>0</v>
      </c>
      <c r="U188" s="262">
        <f>MAX('ENGLAND GE2029'!J189,'ENGLAND GE2029'!K189,'ENGLAND GE2029'!L189,'ENGLAND GE2029'!M189,'ENGLAND GE2029'!N189)</f>
        <v>3.7239342877727642E-2</v>
      </c>
      <c r="V188" s="264">
        <f t="shared" si="12"/>
        <v>3.7239342877727641</v>
      </c>
      <c r="W188" s="264"/>
      <c r="X188" s="264"/>
      <c r="Y188" s="264"/>
      <c r="Z188" s="262">
        <f>'ENGLAND GE2029'!J189</f>
        <v>0</v>
      </c>
      <c r="AA188" s="264">
        <f>'ENGLAND GE2029'!U189*100</f>
        <v>0</v>
      </c>
      <c r="AB188" s="262">
        <f>'ENGLAND GE2029'!K189</f>
        <v>0</v>
      </c>
      <c r="AC188" s="264">
        <f>'ENGLAND GE2029'!V189*100</f>
        <v>0</v>
      </c>
      <c r="AD188" s="262">
        <f>'ENGLAND GE2029'!L189</f>
        <v>3.7239342877727642E-2</v>
      </c>
      <c r="AE188" s="264">
        <f t="shared" si="13"/>
        <v>3.7239342877727641</v>
      </c>
      <c r="AF188" s="262">
        <f>'ENGLAND GE2029'!M189</f>
        <v>1.694717882936711E-3</v>
      </c>
      <c r="AG188" s="264">
        <f t="shared" si="14"/>
        <v>0.1694717882936711</v>
      </c>
      <c r="AH188" s="262">
        <f>'ENGLAND GE2029'!N189</f>
        <v>3.415845363936184E-3</v>
      </c>
      <c r="AI188" s="264">
        <f>'ENGLAND GE2029'!Y189*100</f>
        <v>-0.10174066493898043</v>
      </c>
      <c r="AJ188" s="261">
        <f t="shared" si="10"/>
        <v>0.3403705412290165</v>
      </c>
      <c r="AK188" s="260">
        <f t="shared" si="11"/>
        <v>-0.2454189235768621</v>
      </c>
    </row>
    <row r="189" spans="1:37" ht="24" customHeight="1" x14ac:dyDescent="0.35">
      <c r="A189" s="106" t="str">
        <f>'ENGLAND GE2029'!A190</f>
        <v>Stockton North</v>
      </c>
      <c r="B189" s="106" t="str">
        <f>'ENGLAND GE2029'!B190</f>
        <v>CLV</v>
      </c>
      <c r="C189" s="106" t="str">
        <f>'ENGLAND GE2029'!C190</f>
        <v>NE</v>
      </c>
      <c r="D189" s="106" t="str">
        <f>'ENGLAND GE2029'!D190</f>
        <v>England</v>
      </c>
      <c r="E189" s="106" t="str">
        <f>'ENGLAND GE2029'!AP190</f>
        <v>Ref</v>
      </c>
      <c r="F189" s="106" t="str">
        <f>'ENGLAND GE2029'!AQ190</f>
        <v>gain from</v>
      </c>
      <c r="G189" s="106" t="str">
        <f>'ENGLAND GE2029'!AR190</f>
        <v>LAB</v>
      </c>
      <c r="H189" s="106" t="str">
        <f>IF(E189='ENGLAND GE2029'!AO190,"",E189)</f>
        <v>Ref</v>
      </c>
      <c r="I189" s="262">
        <f>'ENGLAND GE2029'!E190</f>
        <v>0.23114932340396691</v>
      </c>
      <c r="J189" s="263">
        <f>'ENGLAND GE2029'!P190*100</f>
        <v>-22.680634623053482</v>
      </c>
      <c r="K189" s="262">
        <f>'ENGLAND GE2029'!F190</f>
        <v>0.15407528670234266</v>
      </c>
      <c r="L189" s="263">
        <f>'ENGLAND GE2029'!Q190*100</f>
        <v>-6.0571380499069072</v>
      </c>
      <c r="M189" s="262">
        <f>'ENGLAND GE2029'!G190</f>
        <v>0.40207043361351269</v>
      </c>
      <c r="N189" s="263">
        <f>'ENGLAND GE2029'!R190*100</f>
        <v>15.638181566212101</v>
      </c>
      <c r="O189" s="262">
        <f>'ENGLAND GE2029'!H190</f>
        <v>2.7053405687207849E-2</v>
      </c>
      <c r="P189" s="263">
        <f>'ENGLAND GE2029'!S190*100</f>
        <v>-0.32399019783625921</v>
      </c>
      <c r="Q189" s="262">
        <f>'ENGLAND GE2029'!I190</f>
        <v>0.13917765669690974</v>
      </c>
      <c r="R189" s="263">
        <f>'ENGLAND GE2029'!T190*100</f>
        <v>8.776191914978531</v>
      </c>
      <c r="T189" s="264">
        <v>0</v>
      </c>
      <c r="U189" s="262">
        <f>MAX('ENGLAND GE2029'!J190,'ENGLAND GE2029'!K190,'ENGLAND GE2029'!L190,'ENGLAND GE2029'!M190,'ENGLAND GE2029'!N190)</f>
        <v>4.3989819695517761E-2</v>
      </c>
      <c r="V189" s="264">
        <f t="shared" si="12"/>
        <v>4.3989819695517758</v>
      </c>
      <c r="W189" s="264"/>
      <c r="X189" s="264"/>
      <c r="Y189" s="264"/>
      <c r="Z189" s="262">
        <f>'ENGLAND GE2029'!J190</f>
        <v>0</v>
      </c>
      <c r="AA189" s="264">
        <f>'ENGLAND GE2029'!U190*100</f>
        <v>0</v>
      </c>
      <c r="AB189" s="262">
        <f>'ENGLAND GE2029'!K190</f>
        <v>0</v>
      </c>
      <c r="AC189" s="264">
        <f>'ENGLAND GE2029'!V190*100</f>
        <v>0</v>
      </c>
      <c r="AD189" s="262">
        <f>'ENGLAND GE2029'!L190</f>
        <v>4.3989819695517761E-2</v>
      </c>
      <c r="AE189" s="264">
        <f t="shared" si="13"/>
        <v>4.3989819695517758</v>
      </c>
      <c r="AF189" s="262">
        <f>'ENGLAND GE2029'!M190</f>
        <v>2.4840742005423594E-3</v>
      </c>
      <c r="AG189" s="264">
        <f t="shared" si="14"/>
        <v>0.24840742005423594</v>
      </c>
      <c r="AH189" s="262">
        <f>'ENGLAND GE2029'!N190</f>
        <v>0</v>
      </c>
      <c r="AI189" s="264">
        <f>'ENGLAND GE2029'!Y190*100</f>
        <v>0</v>
      </c>
      <c r="AJ189" s="261">
        <f t="shared" si="10"/>
        <v>0.40207043361351269</v>
      </c>
      <c r="AK189" s="260">
        <f t="shared" si="11"/>
        <v>-0.26289277691660295</v>
      </c>
    </row>
    <row r="190" spans="1:37" ht="24" customHeight="1" x14ac:dyDescent="0.35">
      <c r="A190" s="106" t="str">
        <f>'ENGLAND GE2029'!A191</f>
        <v>Stockton West</v>
      </c>
      <c r="B190" s="106" t="str">
        <f>'ENGLAND GE2029'!B191</f>
        <v>CLV</v>
      </c>
      <c r="C190" s="106" t="str">
        <f>'ENGLAND GE2029'!C191</f>
        <v>NE</v>
      </c>
      <c r="D190" s="106" t="str">
        <f>'ENGLAND GE2029'!D191</f>
        <v>England</v>
      </c>
      <c r="E190" s="106" t="str">
        <f>'ENGLAND GE2029'!AP191</f>
        <v>Con</v>
      </c>
      <c r="F190" s="106" t="str">
        <f>'ENGLAND GE2029'!AQ191</f>
        <v>HOLD</v>
      </c>
      <c r="G190" s="106" t="str">
        <f>'ENGLAND GE2029'!AR191</f>
        <v/>
      </c>
      <c r="H190" s="106" t="str">
        <f>IF(E190='ENGLAND GE2029'!AO191,"",E190)</f>
        <v/>
      </c>
      <c r="I190" s="262">
        <f>'ENGLAND GE2029'!E191</f>
        <v>0.22108986388855767</v>
      </c>
      <c r="J190" s="263">
        <f>'ENGLAND GE2029'!P191*100</f>
        <v>-15.378163576192138</v>
      </c>
      <c r="K190" s="262">
        <f>'ENGLAND GE2029'!F191</f>
        <v>0.35130474544371904</v>
      </c>
      <c r="L190" s="263">
        <f>'ENGLAND GE2029'!Q191*100</f>
        <v>-6.7544713826810154</v>
      </c>
      <c r="M190" s="262">
        <f>'ENGLAND GE2029'!G191</f>
        <v>0.26863960211811577</v>
      </c>
      <c r="N190" s="263">
        <f>'ENGLAND GE2029'!R191*100</f>
        <v>12.815273999385079</v>
      </c>
      <c r="O190" s="262">
        <f>'ENGLAND GE2029'!H191</f>
        <v>2.5809666373781612E-2</v>
      </c>
      <c r="P190" s="263">
        <f>'ENGLAND GE2029'!S191*100</f>
        <v>0.10759190979890212</v>
      </c>
      <c r="Q190" s="262">
        <f>'ENGLAND GE2029'!I191</f>
        <v>9.6049577591818966E-2</v>
      </c>
      <c r="R190" s="263">
        <f>'ENGLAND GE2029'!T191*100</f>
        <v>6.5682374993027901</v>
      </c>
      <c r="T190" s="264">
        <v>0</v>
      </c>
      <c r="U190" s="262">
        <f>MAX('ENGLAND GE2029'!J191,'ENGLAND GE2029'!K191,'ENGLAND GE2029'!L191,'ENGLAND GE2029'!M191,'ENGLAND GE2029'!N191)</f>
        <v>2.9391386862359894E-2</v>
      </c>
      <c r="V190" s="264">
        <f t="shared" si="12"/>
        <v>2.9391386862359892</v>
      </c>
      <c r="W190" s="264"/>
      <c r="X190" s="264"/>
      <c r="Y190" s="264"/>
      <c r="Z190" s="262">
        <f>'ENGLAND GE2029'!J191</f>
        <v>3.0155989497802388E-3</v>
      </c>
      <c r="AA190" s="264">
        <f>'ENGLAND GE2029'!U191*100</f>
        <v>-0.23916957580613668</v>
      </c>
      <c r="AB190" s="262">
        <f>'ENGLAND GE2029'!K191</f>
        <v>0</v>
      </c>
      <c r="AC190" s="264">
        <f>'ENGLAND GE2029'!V191*100</f>
        <v>0</v>
      </c>
      <c r="AD190" s="262">
        <f>'ENGLAND GE2029'!L191</f>
        <v>2.9391386862359894E-2</v>
      </c>
      <c r="AE190" s="264">
        <f t="shared" si="13"/>
        <v>2.9391386862359892</v>
      </c>
      <c r="AF190" s="262">
        <f>'ENGLAND GE2029'!M191</f>
        <v>2.0195716072929147E-3</v>
      </c>
      <c r="AG190" s="264">
        <f t="shared" si="14"/>
        <v>0.20195716072929146</v>
      </c>
      <c r="AH190" s="262">
        <f>'ENGLAND GE2029'!N191</f>
        <v>2.6799871645740519E-3</v>
      </c>
      <c r="AI190" s="264">
        <f>'ENGLAND GE2029'!Y191*100</f>
        <v>-0.26039472077274406</v>
      </c>
      <c r="AJ190" s="261">
        <f t="shared" si="10"/>
        <v>0.35130474544371904</v>
      </c>
      <c r="AK190" s="260">
        <f t="shared" si="11"/>
        <v>-0.25525516785190006</v>
      </c>
    </row>
    <row r="191" spans="1:37" ht="24" customHeight="1" x14ac:dyDescent="0.35">
      <c r="A191" s="106" t="str">
        <f>'ENGLAND GE2029'!A192</f>
        <v>Bishop Auckland</v>
      </c>
      <c r="B191" s="106" t="str">
        <f>'ENGLAND GE2029'!B192</f>
        <v>DUR</v>
      </c>
      <c r="C191" s="106" t="str">
        <f>'ENGLAND GE2029'!C192</f>
        <v>NE</v>
      </c>
      <c r="D191" s="106" t="str">
        <f>'ENGLAND GE2029'!D192</f>
        <v>England</v>
      </c>
      <c r="E191" s="106" t="str">
        <f>'ENGLAND GE2029'!AP192</f>
        <v>Ref</v>
      </c>
      <c r="F191" s="106" t="str">
        <f>'ENGLAND GE2029'!AQ192</f>
        <v>gain from</v>
      </c>
      <c r="G191" s="106" t="str">
        <f>'ENGLAND GE2029'!AR192</f>
        <v>LAB</v>
      </c>
      <c r="H191" s="106" t="str">
        <f>IF(E191='ENGLAND GE2029'!AO192,"",E191)</f>
        <v>Ref</v>
      </c>
      <c r="I191" s="262">
        <f>'ENGLAND GE2029'!E192</f>
        <v>0.21605585116276216</v>
      </c>
      <c r="J191" s="263">
        <f>'ENGLAND GE2029'!P192*100</f>
        <v>-20.534568741294219</v>
      </c>
      <c r="K191" s="262">
        <f>'ENGLAND GE2029'!F192</f>
        <v>0.18692416685193422</v>
      </c>
      <c r="L191" s="263">
        <f>'ENGLAND GE2029'!Q192*100</f>
        <v>-6.9439154690599221</v>
      </c>
      <c r="M191" s="262">
        <f>'ENGLAND GE2029'!G192</f>
        <v>0.38923583383818472</v>
      </c>
      <c r="N191" s="263">
        <f>'ENGLAND GE2029'!R192*100</f>
        <v>15.508538982799349</v>
      </c>
      <c r="O191" s="262">
        <f>'ENGLAND GE2029'!H192</f>
        <v>3.0808815478373674E-2</v>
      </c>
      <c r="P191" s="263">
        <f>'ENGLAND GE2029'!S192*100</f>
        <v>-0.31536353589380234</v>
      </c>
      <c r="Q191" s="262">
        <f>'ENGLAND GE2029'!I192</f>
        <v>0.12630326231190078</v>
      </c>
      <c r="R191" s="263">
        <f>'ENGLAND GE2029'!T192*100</f>
        <v>8.0368614675420211</v>
      </c>
      <c r="T191" s="264">
        <v>0</v>
      </c>
      <c r="U191" s="262">
        <f>MAX('ENGLAND GE2029'!J192,'ENGLAND GE2029'!K192,'ENGLAND GE2029'!L192,'ENGLAND GE2029'!M192,'ENGLAND GE2029'!N192)</f>
        <v>4.258560868475858E-2</v>
      </c>
      <c r="V191" s="264">
        <f t="shared" si="12"/>
        <v>4.2585608684758576</v>
      </c>
      <c r="W191" s="264"/>
      <c r="X191" s="264"/>
      <c r="Y191" s="264"/>
      <c r="Z191" s="262">
        <f>'ENGLAND GE2029'!J192</f>
        <v>0</v>
      </c>
      <c r="AA191" s="264">
        <f>'ENGLAND GE2029'!U192*100</f>
        <v>0</v>
      </c>
      <c r="AB191" s="262">
        <f>'ENGLAND GE2029'!K192</f>
        <v>0</v>
      </c>
      <c r="AC191" s="264">
        <f>'ENGLAND GE2029'!V192*100</f>
        <v>0</v>
      </c>
      <c r="AD191" s="262">
        <f>'ENGLAND GE2029'!L192</f>
        <v>4.258560868475858E-2</v>
      </c>
      <c r="AE191" s="264">
        <f t="shared" si="13"/>
        <v>4.2585608684758576</v>
      </c>
      <c r="AF191" s="262">
        <f>'ENGLAND GE2029'!M192</f>
        <v>2.2542891064517628E-3</v>
      </c>
      <c r="AG191" s="264">
        <f t="shared" si="14"/>
        <v>0.22542891064517628</v>
      </c>
      <c r="AH191" s="262">
        <f>'ENGLAND GE2029'!N192</f>
        <v>5.8321725656341828E-3</v>
      </c>
      <c r="AI191" s="264">
        <f>'ENGLAND GE2029'!Y192*100</f>
        <v>-0.23554248321445295</v>
      </c>
      <c r="AJ191" s="261">
        <f t="shared" si="10"/>
        <v>0.38923583383818472</v>
      </c>
      <c r="AK191" s="260">
        <f t="shared" si="11"/>
        <v>-0.26293257152628391</v>
      </c>
    </row>
    <row r="192" spans="1:37" ht="24" customHeight="1" x14ac:dyDescent="0.35">
      <c r="A192" s="106" t="str">
        <f>'ENGLAND GE2029'!A193</f>
        <v>City of Durham</v>
      </c>
      <c r="B192" s="106" t="str">
        <f>'ENGLAND GE2029'!B193</f>
        <v>DUR</v>
      </c>
      <c r="C192" s="106" t="str">
        <f>'ENGLAND GE2029'!C193</f>
        <v>NE</v>
      </c>
      <c r="D192" s="106" t="str">
        <f>'ENGLAND GE2029'!D193</f>
        <v>England</v>
      </c>
      <c r="E192" s="106" t="str">
        <f>'ENGLAND GE2029'!AP193</f>
        <v>Ref</v>
      </c>
      <c r="F192" s="106" t="str">
        <f>'ENGLAND GE2029'!AQ193</f>
        <v>gain from</v>
      </c>
      <c r="G192" s="106" t="str">
        <f>'ENGLAND GE2029'!AR193</f>
        <v>LAB</v>
      </c>
      <c r="H192" s="106" t="str">
        <f>IF(E192='ENGLAND GE2029'!AO193,"",E192)</f>
        <v>Ref</v>
      </c>
      <c r="I192" s="262">
        <f>'ENGLAND GE2029'!E193</f>
        <v>0.24185079478371038</v>
      </c>
      <c r="J192" s="263">
        <f>'ENGLAND GE2029'!P193*100</f>
        <v>-22.904294583213623</v>
      </c>
      <c r="K192" s="262">
        <f>'ENGLAND GE2029'!F193</f>
        <v>9.3864892884631471E-2</v>
      </c>
      <c r="L192" s="263">
        <f>'ENGLAND GE2029'!Q193*100</f>
        <v>-3.4645703516776467</v>
      </c>
      <c r="M192" s="262">
        <f>'ENGLAND GE2029'!G193</f>
        <v>0.30224623173291637</v>
      </c>
      <c r="N192" s="263">
        <f>'ENGLAND GE2029'!R193*100</f>
        <v>12.074132120543466</v>
      </c>
      <c r="O192" s="262">
        <f>'ENGLAND GE2029'!H193</f>
        <v>0.13241513174801783</v>
      </c>
      <c r="P192" s="263">
        <f>'ENGLAND GE2029'!S193*100</f>
        <v>-1.3300771469054562</v>
      </c>
      <c r="Q192" s="262">
        <f>'ENGLAND GE2029'!I193</f>
        <v>0.19003658111854285</v>
      </c>
      <c r="R192" s="263">
        <f>'ENGLAND GE2029'!T193*100</f>
        <v>12.104305464599996</v>
      </c>
      <c r="T192" s="264">
        <v>0</v>
      </c>
      <c r="U192" s="262">
        <f>MAX('ENGLAND GE2029'!J193,'ENGLAND GE2029'!K193,'ENGLAND GE2029'!L193,'ENGLAND GE2029'!M193,'ENGLAND GE2029'!N193)</f>
        <v>3.3068229160966162E-2</v>
      </c>
      <c r="V192" s="264">
        <f t="shared" si="12"/>
        <v>3.3068229160966163</v>
      </c>
      <c r="W192" s="264"/>
      <c r="X192" s="264"/>
      <c r="Y192" s="264"/>
      <c r="Z192" s="262">
        <f>'ENGLAND GE2029'!J193</f>
        <v>0</v>
      </c>
      <c r="AA192" s="264">
        <f>'ENGLAND GE2029'!U193*100</f>
        <v>0</v>
      </c>
      <c r="AB192" s="262">
        <f>'ENGLAND GE2029'!K193</f>
        <v>0</v>
      </c>
      <c r="AC192" s="264">
        <f>'ENGLAND GE2029'!V193*100</f>
        <v>0</v>
      </c>
      <c r="AD192" s="262">
        <f>'ENGLAND GE2029'!L193</f>
        <v>3.3068229160966162E-2</v>
      </c>
      <c r="AE192" s="264">
        <f t="shared" si="13"/>
        <v>3.3068229160966163</v>
      </c>
      <c r="AF192" s="262">
        <f>'ENGLAND GE2029'!M193</f>
        <v>3.3918157520346384E-3</v>
      </c>
      <c r="AG192" s="264">
        <f t="shared" si="14"/>
        <v>0.33918157520346381</v>
      </c>
      <c r="AH192" s="262">
        <f>'ENGLAND GE2029'!N193</f>
        <v>3.1263228191800549E-3</v>
      </c>
      <c r="AI192" s="264">
        <f>'ENGLAND GE2029'!Y193*100</f>
        <v>-0.12549999464684056</v>
      </c>
      <c r="AJ192" s="261">
        <f t="shared" si="10"/>
        <v>0.30224623173291637</v>
      </c>
      <c r="AK192" s="260">
        <f t="shared" si="11"/>
        <v>-0.11220965061437352</v>
      </c>
    </row>
    <row r="193" spans="1:37" ht="24" customHeight="1" x14ac:dyDescent="0.35">
      <c r="A193" s="106" t="str">
        <f>'ENGLAND GE2029'!A194</f>
        <v>Darlington</v>
      </c>
      <c r="B193" s="106" t="str">
        <f>'ENGLAND GE2029'!B194</f>
        <v>DUR</v>
      </c>
      <c r="C193" s="106" t="str">
        <f>'ENGLAND GE2029'!C194</f>
        <v>NE</v>
      </c>
      <c r="D193" s="106" t="str">
        <f>'ENGLAND GE2029'!D194</f>
        <v>England</v>
      </c>
      <c r="E193" s="106" t="str">
        <f>'ENGLAND GE2029'!AP194</f>
        <v>Ref</v>
      </c>
      <c r="F193" s="106" t="str">
        <f>'ENGLAND GE2029'!AQ194</f>
        <v>gain from</v>
      </c>
      <c r="G193" s="106" t="str">
        <f>'ENGLAND GE2029'!AR194</f>
        <v>LAB</v>
      </c>
      <c r="H193" s="106" t="str">
        <f>IF(E193='ENGLAND GE2029'!AO194,"",E193)</f>
        <v>Ref</v>
      </c>
      <c r="I193" s="262">
        <f>'ENGLAND GE2029'!E194</f>
        <v>0.2071220232330257</v>
      </c>
      <c r="J193" s="263">
        <f>'ENGLAND GE2029'!P194*100</f>
        <v>-18.508619801384768</v>
      </c>
      <c r="K193" s="262">
        <f>'ENGLAND GE2029'!F194</f>
        <v>0.25382989531119016</v>
      </c>
      <c r="L193" s="263">
        <f>'ENGLAND GE2029'!Q194*100</f>
        <v>-8.4152076466619103</v>
      </c>
      <c r="M193" s="262">
        <f>'ENGLAND GE2029'!G194</f>
        <v>0.27684354326887489</v>
      </c>
      <c r="N193" s="263">
        <f>'ENGLAND GE2029'!R194*100</f>
        <v>11.515587513918495</v>
      </c>
      <c r="O193" s="262">
        <f>'ENGLAND GE2029'!H194</f>
        <v>3.8253807882044959E-2</v>
      </c>
      <c r="P193" s="263">
        <f>'ENGLAND GE2029'!S194*100</f>
        <v>-0.26872464385931105</v>
      </c>
      <c r="Q193" s="262">
        <f>'ENGLAND GE2029'!I194</f>
        <v>0.1902658567406571</v>
      </c>
      <c r="R193" s="263">
        <f>'ENGLAND GE2029'!T194*100</f>
        <v>12.308477221566772</v>
      </c>
      <c r="T193" s="264">
        <v>0</v>
      </c>
      <c r="U193" s="262">
        <f>MAX('ENGLAND GE2029'!J194,'ENGLAND GE2029'!K194,'ENGLAND GE2029'!L194,'ENGLAND GE2029'!M194,'ENGLAND GE2029'!N194)</f>
        <v>3.0288965649168765E-2</v>
      </c>
      <c r="V193" s="264">
        <f t="shared" si="12"/>
        <v>3.0288965649168764</v>
      </c>
      <c r="W193" s="264"/>
      <c r="X193" s="264"/>
      <c r="Y193" s="264"/>
      <c r="Z193" s="262">
        <f>'ENGLAND GE2029'!J194</f>
        <v>0</v>
      </c>
      <c r="AA193" s="264">
        <f>'ENGLAND GE2029'!U194*100</f>
        <v>0</v>
      </c>
      <c r="AB193" s="262">
        <f>'ENGLAND GE2029'!K194</f>
        <v>0</v>
      </c>
      <c r="AC193" s="264">
        <f>'ENGLAND GE2029'!V194*100</f>
        <v>0</v>
      </c>
      <c r="AD193" s="262">
        <f>'ENGLAND GE2029'!L194</f>
        <v>3.0288965649168765E-2</v>
      </c>
      <c r="AE193" s="264">
        <f t="shared" si="13"/>
        <v>3.0288965649168764</v>
      </c>
      <c r="AF193" s="262">
        <f>'ENGLAND GE2029'!M194</f>
        <v>3.3959079150385576E-3</v>
      </c>
      <c r="AG193" s="264">
        <f t="shared" si="14"/>
        <v>0.33959079150385574</v>
      </c>
      <c r="AH193" s="262">
        <f>'ENGLAND GE2029'!N194</f>
        <v>0</v>
      </c>
      <c r="AI193" s="264">
        <f>'ENGLAND GE2029'!Y194*100</f>
        <v>0</v>
      </c>
      <c r="AJ193" s="261">
        <f t="shared" si="10"/>
        <v>0.27684354326887489</v>
      </c>
      <c r="AK193" s="260">
        <f t="shared" si="11"/>
        <v>-8.657768652821779E-2</v>
      </c>
    </row>
    <row r="194" spans="1:37" ht="24" customHeight="1" x14ac:dyDescent="0.35">
      <c r="A194" s="106" t="str">
        <f>'ENGLAND GE2029'!A195</f>
        <v>Easington</v>
      </c>
      <c r="B194" s="106" t="str">
        <f>'ENGLAND GE2029'!B195</f>
        <v>DUR</v>
      </c>
      <c r="C194" s="106" t="str">
        <f>'ENGLAND GE2029'!C195</f>
        <v>NE</v>
      </c>
      <c r="D194" s="106" t="str">
        <f>'ENGLAND GE2029'!D195</f>
        <v>England</v>
      </c>
      <c r="E194" s="106" t="str">
        <f>'ENGLAND GE2029'!AP195</f>
        <v>Ref</v>
      </c>
      <c r="F194" s="106" t="str">
        <f>'ENGLAND GE2029'!AQ195</f>
        <v>gain from</v>
      </c>
      <c r="G194" s="106" t="str">
        <f>'ENGLAND GE2029'!AR195</f>
        <v>LAB</v>
      </c>
      <c r="H194" s="106" t="str">
        <f>IF(E194='ENGLAND GE2029'!AO195,"",E194)</f>
        <v>Ref</v>
      </c>
      <c r="I194" s="262">
        <f>'ENGLAND GE2029'!E195</f>
        <v>0.24327726679542952</v>
      </c>
      <c r="J194" s="263">
        <f>'ENGLAND GE2029'!P195*100</f>
        <v>-24.541868938683361</v>
      </c>
      <c r="K194" s="262">
        <f>'ENGLAND GE2029'!F195</f>
        <v>7.7407510807193478E-2</v>
      </c>
      <c r="L194" s="263">
        <f>'ENGLAND GE2029'!Q195*100</f>
        <v>-3.1932892409214859</v>
      </c>
      <c r="M194" s="262">
        <f>'ENGLAND GE2029'!G195</f>
        <v>0.4811420731665732</v>
      </c>
      <c r="N194" s="263">
        <f>'ENGLAND GE2029'!R195*100</f>
        <v>18.304161867408979</v>
      </c>
      <c r="O194" s="262">
        <f>'ENGLAND GE2029'!H195</f>
        <v>2.0810945239462041E-2</v>
      </c>
      <c r="P194" s="263">
        <f>'ENGLAND GE2029'!S195*100</f>
        <v>-0.28168370702920664</v>
      </c>
      <c r="Q194" s="262">
        <f>'ENGLAND GE2029'!I195</f>
        <v>9.1236195034501547E-2</v>
      </c>
      <c r="R194" s="263">
        <f>'ENGLAND GE2029'!T195*100</f>
        <v>5.7061856379333147</v>
      </c>
      <c r="T194" s="264">
        <v>0</v>
      </c>
      <c r="U194" s="262">
        <f>MAX('ENGLAND GE2029'!J195,'ENGLAND GE2029'!K195,'ENGLAND GE2029'!L195,'ENGLAND GE2029'!M195,'ENGLAND GE2029'!N195)</f>
        <v>5.2640908848498452E-2</v>
      </c>
      <c r="V194" s="264">
        <f t="shared" si="12"/>
        <v>5.2640908848498453</v>
      </c>
      <c r="W194" s="264"/>
      <c r="X194" s="264"/>
      <c r="Y194" s="264"/>
      <c r="Z194" s="262">
        <f>'ENGLAND GE2029'!J195</f>
        <v>0</v>
      </c>
      <c r="AA194" s="264">
        <f>'ENGLAND GE2029'!U195*100</f>
        <v>0</v>
      </c>
      <c r="AB194" s="262">
        <f>'ENGLAND GE2029'!K195</f>
        <v>0</v>
      </c>
      <c r="AC194" s="264">
        <f>'ENGLAND GE2029'!V195*100</f>
        <v>0</v>
      </c>
      <c r="AD194" s="262">
        <f>'ENGLAND GE2029'!L195</f>
        <v>5.2640908848498452E-2</v>
      </c>
      <c r="AE194" s="264">
        <f t="shared" si="13"/>
        <v>5.2640908848498453</v>
      </c>
      <c r="AF194" s="262">
        <f>'ENGLAND GE2029'!M195</f>
        <v>1.6284041822489488E-3</v>
      </c>
      <c r="AG194" s="264">
        <f t="shared" si="14"/>
        <v>0.16284041822489487</v>
      </c>
      <c r="AH194" s="262">
        <f>'ENGLAND GE2029'!N195</f>
        <v>3.185669592609254E-2</v>
      </c>
      <c r="AI194" s="264">
        <f>'ENGLAND GE2029'!Y195*100</f>
        <v>-1.4204369217830082</v>
      </c>
      <c r="AJ194" s="261">
        <f t="shared" ref="AJ194:AJ257" si="15">MAX(I194,K194,M194,O194,Q194,S194,AH194,Z194,AB194)</f>
        <v>0.4811420731665732</v>
      </c>
      <c r="AK194" s="260">
        <f t="shared" ref="AK194:AK257" si="16">Q194-AJ194</f>
        <v>-0.38990587813207167</v>
      </c>
    </row>
    <row r="195" spans="1:37" ht="24" customHeight="1" x14ac:dyDescent="0.35">
      <c r="A195" s="106" t="str">
        <f>'ENGLAND GE2029'!A196</f>
        <v>Newton Aycliffe and Spennymoor</v>
      </c>
      <c r="B195" s="106" t="str">
        <f>'ENGLAND GE2029'!B196</f>
        <v>DUR</v>
      </c>
      <c r="C195" s="106" t="str">
        <f>'ENGLAND GE2029'!C196</f>
        <v>NE</v>
      </c>
      <c r="D195" s="106" t="str">
        <f>'ENGLAND GE2029'!D196</f>
        <v>England</v>
      </c>
      <c r="E195" s="106" t="str">
        <f>'ENGLAND GE2029'!AP196</f>
        <v>Ref</v>
      </c>
      <c r="F195" s="106" t="str">
        <f>'ENGLAND GE2029'!AQ196</f>
        <v>gain from</v>
      </c>
      <c r="G195" s="106" t="str">
        <f>'ENGLAND GE2029'!AR196</f>
        <v>LAB</v>
      </c>
      <c r="H195" s="106" t="str">
        <f>IF(E195='ENGLAND GE2029'!AO196,"",E195)</f>
        <v>Ref</v>
      </c>
      <c r="I195" s="262">
        <f>'ENGLAND GE2029'!E196</f>
        <v>0.23900243848442412</v>
      </c>
      <c r="J195" s="263">
        <f>'ENGLAND GE2029'!P196*100</f>
        <v>-22.262482648571087</v>
      </c>
      <c r="K195" s="262">
        <f>'ENGLAND GE2029'!F196</f>
        <v>0.15143098810571021</v>
      </c>
      <c r="L195" s="263">
        <f>'ENGLAND GE2029'!Q196*100</f>
        <v>-5.4235829140688416</v>
      </c>
      <c r="M195" s="262">
        <f>'ENGLAND GE2029'!G196</f>
        <v>0.40253602688656048</v>
      </c>
      <c r="N195" s="263">
        <f>'ENGLAND GE2029'!R196*100</f>
        <v>16.273780372739772</v>
      </c>
      <c r="O195" s="262">
        <f>'ENGLAND GE2029'!H196</f>
        <v>3.4277556574056477E-2</v>
      </c>
      <c r="P195" s="263">
        <f>'ENGLAND GE2029'!S196*100</f>
        <v>-0.31415068200106799</v>
      </c>
      <c r="Q195" s="262">
        <f>'ENGLAND GE2029'!I196</f>
        <v>0.1185317583705334</v>
      </c>
      <c r="R195" s="263">
        <f>'ENGLAND GE2029'!T196*100</f>
        <v>7.584240435758355</v>
      </c>
      <c r="T195" s="264">
        <v>0</v>
      </c>
      <c r="U195" s="262">
        <f>MAX('ENGLAND GE2029'!J196,'ENGLAND GE2029'!K196,'ENGLAND GE2029'!L196,'ENGLAND GE2029'!M196,'ENGLAND GE2029'!N196)</f>
        <v>4.4040759437464827E-2</v>
      </c>
      <c r="V195" s="264">
        <f t="shared" ref="V195:V258" si="17">IF(Z195=U195,AA195,IF(U195=AB195,AC195,IF(U195=AD195,AE195,IF(U195=AF195,AG195,IF(U195=AH195,AI195,"=")))))</f>
        <v>4.4040759437464825</v>
      </c>
      <c r="W195" s="264"/>
      <c r="X195" s="264"/>
      <c r="Y195" s="264"/>
      <c r="Z195" s="262">
        <f>'ENGLAND GE2029'!J196</f>
        <v>0</v>
      </c>
      <c r="AA195" s="264">
        <f>'ENGLAND GE2029'!U196*100</f>
        <v>0</v>
      </c>
      <c r="AB195" s="262">
        <f>'ENGLAND GE2029'!K196</f>
        <v>4.6465488573480809E-3</v>
      </c>
      <c r="AC195" s="264">
        <f>'ENGLAND GE2029'!V196*100</f>
        <v>-0.15272201533430796</v>
      </c>
      <c r="AD195" s="262">
        <f>'ENGLAND GE2029'!L196</f>
        <v>4.4040759437464827E-2</v>
      </c>
      <c r="AE195" s="264">
        <f t="shared" si="13"/>
        <v>4.4040759437464825</v>
      </c>
      <c r="AF195" s="262">
        <f>'ENGLAND GE2029'!M196</f>
        <v>2.4215386720216133E-3</v>
      </c>
      <c r="AG195" s="264">
        <f t="shared" si="14"/>
        <v>0.24215386720216134</v>
      </c>
      <c r="AH195" s="262">
        <f>'ENGLAND GE2029'!N196</f>
        <v>3.1123846118807936E-3</v>
      </c>
      <c r="AI195" s="264">
        <f>'ENGLAND GE2029'!Y196*100</f>
        <v>-0.35131235947145989</v>
      </c>
      <c r="AJ195" s="261">
        <f t="shared" si="15"/>
        <v>0.40253602688656048</v>
      </c>
      <c r="AK195" s="260">
        <f t="shared" si="16"/>
        <v>-0.28400426851602711</v>
      </c>
    </row>
    <row r="196" spans="1:37" ht="24" customHeight="1" x14ac:dyDescent="0.35">
      <c r="A196" s="106" t="str">
        <f>'ENGLAND GE2029'!A197</f>
        <v>North Durham</v>
      </c>
      <c r="B196" s="106" t="str">
        <f>'ENGLAND GE2029'!B197</f>
        <v>DUR</v>
      </c>
      <c r="C196" s="106" t="str">
        <f>'ENGLAND GE2029'!C197</f>
        <v>NE</v>
      </c>
      <c r="D196" s="106" t="str">
        <f>'ENGLAND GE2029'!D197</f>
        <v>England</v>
      </c>
      <c r="E196" s="106" t="str">
        <f>'ENGLAND GE2029'!AP197</f>
        <v>Ref</v>
      </c>
      <c r="F196" s="106" t="str">
        <f>'ENGLAND GE2029'!AQ197</f>
        <v>gain from</v>
      </c>
      <c r="G196" s="106" t="str">
        <f>'ENGLAND GE2029'!AR197</f>
        <v>LAB</v>
      </c>
      <c r="H196" s="106" t="str">
        <f>IF(E196='ENGLAND GE2029'!AO197,"",E196)</f>
        <v>Ref</v>
      </c>
      <c r="I196" s="262">
        <f>'ENGLAND GE2029'!E197</f>
        <v>0.19215969134382296</v>
      </c>
      <c r="J196" s="263">
        <f>'ENGLAND GE2029'!P197*100</f>
        <v>-20.630055164907972</v>
      </c>
      <c r="K196" s="262">
        <f>'ENGLAND GE2029'!F197</f>
        <v>0.1071192866256209</v>
      </c>
      <c r="L196" s="263">
        <f>'ENGLAND GE2029'!Q197*100</f>
        <v>-4.9069814781813239</v>
      </c>
      <c r="M196" s="262">
        <f>'ENGLAND GE2029'!G197</f>
        <v>0.40210039870348929</v>
      </c>
      <c r="N196" s="263">
        <f>'ENGLAND GE2029'!R197*100</f>
        <v>14.49369198150014</v>
      </c>
      <c r="O196" s="262">
        <f>'ENGLAND GE2029'!H197</f>
        <v>8.6383601434366047E-2</v>
      </c>
      <c r="P196" s="263">
        <f>'ENGLAND GE2029'!S197*100</f>
        <v>-1.4855421782282581</v>
      </c>
      <c r="Q196" s="262">
        <f>'ENGLAND GE2029'!I197</f>
        <v>0.14722057717979728</v>
      </c>
      <c r="R196" s="263">
        <f>'ENGLAND GE2029'!T197*100</f>
        <v>9.029768532366834</v>
      </c>
      <c r="T196" s="264">
        <v>0</v>
      </c>
      <c r="U196" s="262">
        <f>MAX('ENGLAND GE2029'!J197,'ENGLAND GE2029'!K197,'ENGLAND GE2029'!L197,'ENGLAND GE2029'!M197,'ENGLAND GE2029'!N197)</f>
        <v>4.3993098123362807E-2</v>
      </c>
      <c r="V196" s="264">
        <f t="shared" si="17"/>
        <v>4.3993098123362806</v>
      </c>
      <c r="W196" s="264"/>
      <c r="X196" s="264"/>
      <c r="Y196" s="264"/>
      <c r="Z196" s="262">
        <f>'ENGLAND GE2029'!J197</f>
        <v>0</v>
      </c>
      <c r="AA196" s="264">
        <f>'ENGLAND GE2029'!U197*100</f>
        <v>0</v>
      </c>
      <c r="AB196" s="262">
        <f>'ENGLAND GE2029'!K197</f>
        <v>1.7365104730621826E-2</v>
      </c>
      <c r="AC196" s="264">
        <f>'ENGLAND GE2029'!V197*100</f>
        <v>-0.4961371872289278</v>
      </c>
      <c r="AD196" s="262">
        <f>'ENGLAND GE2029'!L197</f>
        <v>4.3993098123362807E-2</v>
      </c>
      <c r="AE196" s="264">
        <f t="shared" ref="AE196:AE259" si="18">AD196*100</f>
        <v>4.3993098123362806</v>
      </c>
      <c r="AF196" s="262">
        <f>'ENGLAND GE2029'!M197</f>
        <v>3.658241858919031E-3</v>
      </c>
      <c r="AG196" s="264">
        <f t="shared" ref="AG196:AG259" si="19">AF196*100</f>
        <v>0.36582418589190308</v>
      </c>
      <c r="AH196" s="262">
        <f>'ENGLAND GE2029'!N197</f>
        <v>0</v>
      </c>
      <c r="AI196" s="264">
        <f>'ENGLAND GE2029'!Y197*100</f>
        <v>-0.76987850354865872</v>
      </c>
      <c r="AJ196" s="261">
        <f t="shared" si="15"/>
        <v>0.40210039870348929</v>
      </c>
      <c r="AK196" s="260">
        <f t="shared" si="16"/>
        <v>-0.25487982152369204</v>
      </c>
    </row>
    <row r="197" spans="1:37" ht="24" customHeight="1" x14ac:dyDescent="0.35">
      <c r="A197" s="106" t="str">
        <f>'ENGLAND GE2029'!A198</f>
        <v>Blyth and Ashington</v>
      </c>
      <c r="B197" s="106" t="str">
        <f>'ENGLAND GE2029'!B198</f>
        <v>NBL</v>
      </c>
      <c r="C197" s="106" t="str">
        <f>'ENGLAND GE2029'!C198</f>
        <v>NE</v>
      </c>
      <c r="D197" s="106" t="str">
        <f>'ENGLAND GE2029'!D198</f>
        <v>England</v>
      </c>
      <c r="E197" s="106" t="str">
        <f>'ENGLAND GE2029'!AP198</f>
        <v>Ref</v>
      </c>
      <c r="F197" s="106" t="str">
        <f>'ENGLAND GE2029'!AQ198</f>
        <v>gain from</v>
      </c>
      <c r="G197" s="106" t="str">
        <f>'ENGLAND GE2029'!AR198</f>
        <v>LAB</v>
      </c>
      <c r="H197" s="106" t="str">
        <f>IF(E197='ENGLAND GE2029'!AO198,"",E197)</f>
        <v>Ref</v>
      </c>
      <c r="I197" s="262">
        <f>'ENGLAND GE2029'!E198</f>
        <v>0.24721732527970283</v>
      </c>
      <c r="J197" s="263">
        <f>'ENGLAND GE2029'!P198*100</f>
        <v>-24.85624821508063</v>
      </c>
      <c r="K197" s="262">
        <f>'ENGLAND GE2029'!F198</f>
        <v>0.10743851130453091</v>
      </c>
      <c r="L197" s="263">
        <f>'ENGLAND GE2029'!Q198*100</f>
        <v>-4.4067639533319634</v>
      </c>
      <c r="M197" s="262">
        <f>'ENGLAND GE2029'!G198</f>
        <v>0.43446591080099467</v>
      </c>
      <c r="N197" s="263">
        <f>'ENGLAND GE2029'!R198*100</f>
        <v>16.573493879535121</v>
      </c>
      <c r="O197" s="262">
        <f>'ENGLAND GE2029'!H198</f>
        <v>3.129321669510738E-2</v>
      </c>
      <c r="P197" s="263">
        <f>'ENGLAND GE2029'!S198*100</f>
        <v>-0.4176202378677919</v>
      </c>
      <c r="Q197" s="262">
        <f>'ENGLAND GE2029'!I198</f>
        <v>0.12973533841002727</v>
      </c>
      <c r="R197" s="263">
        <f>'ENGLAND GE2029'!T198*100</f>
        <v>8.122168775781569</v>
      </c>
      <c r="T197" s="264">
        <v>0</v>
      </c>
      <c r="U197" s="262">
        <f>MAX('ENGLAND GE2029'!J198,'ENGLAND GE2029'!K198,'ENGLAND GE2029'!L198,'ENGLAND GE2029'!M198,'ENGLAND GE2029'!N198)</f>
        <v>4.7534151935071156E-2</v>
      </c>
      <c r="V197" s="264">
        <f t="shared" si="17"/>
        <v>4.7534151935071156</v>
      </c>
      <c r="W197" s="264"/>
      <c r="X197" s="264"/>
      <c r="Y197" s="264"/>
      <c r="Z197" s="262">
        <f>'ENGLAND GE2029'!J198</f>
        <v>0</v>
      </c>
      <c r="AA197" s="264">
        <f>'ENGLAND GE2029'!U198*100</f>
        <v>0</v>
      </c>
      <c r="AB197" s="262">
        <f>'ENGLAND GE2029'!K198</f>
        <v>0</v>
      </c>
      <c r="AC197" s="264">
        <f>'ENGLAND GE2029'!V198*100</f>
        <v>0</v>
      </c>
      <c r="AD197" s="262">
        <f>'ENGLAND GE2029'!L198</f>
        <v>4.7534151935071156E-2</v>
      </c>
      <c r="AE197" s="264">
        <f t="shared" si="18"/>
        <v>4.7534151935071156</v>
      </c>
      <c r="AF197" s="262">
        <f>'ENGLAND GE2029'!M198</f>
        <v>2.3155455745658966E-3</v>
      </c>
      <c r="AG197" s="264">
        <f t="shared" si="19"/>
        <v>0.23155455745658965</v>
      </c>
      <c r="AH197" s="262">
        <f>'ENGLAND GE2029'!N198</f>
        <v>0</v>
      </c>
      <c r="AI197" s="264">
        <f>'ENGLAND GE2029'!Y198*100</f>
        <v>0</v>
      </c>
      <c r="AJ197" s="261">
        <f t="shared" si="15"/>
        <v>0.43446591080099467</v>
      </c>
      <c r="AK197" s="260">
        <f t="shared" si="16"/>
        <v>-0.3047305723909674</v>
      </c>
    </row>
    <row r="198" spans="1:37" ht="24" customHeight="1" x14ac:dyDescent="0.35">
      <c r="A198" s="106" t="str">
        <f>'ENGLAND GE2029'!A199</f>
        <v>Cramlington and Killingworth</v>
      </c>
      <c r="B198" s="106" t="str">
        <f>'ENGLAND GE2029'!B199</f>
        <v>NBL</v>
      </c>
      <c r="C198" s="106" t="str">
        <f>'ENGLAND GE2029'!C199</f>
        <v>NE</v>
      </c>
      <c r="D198" s="106" t="str">
        <f>'ENGLAND GE2029'!D199</f>
        <v>England</v>
      </c>
      <c r="E198" s="106" t="str">
        <f>'ENGLAND GE2029'!AP199</f>
        <v>Ref</v>
      </c>
      <c r="F198" s="106" t="str">
        <f>'ENGLAND GE2029'!AQ199</f>
        <v>gain from</v>
      </c>
      <c r="G198" s="106" t="str">
        <f>'ENGLAND GE2029'!AR199</f>
        <v>LAB</v>
      </c>
      <c r="H198" s="106" t="str">
        <f>IF(E198='ENGLAND GE2029'!AO199,"",E198)</f>
        <v>Ref</v>
      </c>
      <c r="I198" s="262">
        <f>'ENGLAND GE2029'!E199</f>
        <v>0.2634495286865014</v>
      </c>
      <c r="J198" s="263">
        <f>'ENGLAND GE2029'!P199*100</f>
        <v>-22.723205918854816</v>
      </c>
      <c r="K198" s="262">
        <f>'ENGLAND GE2029'!F199</f>
        <v>0.14452172193975765</v>
      </c>
      <c r="L198" s="263">
        <f>'ENGLAND GE2029'!Q199*100</f>
        <v>-4.4754393846469593</v>
      </c>
      <c r="M198" s="262">
        <f>'ENGLAND GE2029'!G199</f>
        <v>0.36254567042531732</v>
      </c>
      <c r="N198" s="263">
        <f>'ENGLAND GE2029'!R199*100</f>
        <v>15.428026089982938</v>
      </c>
      <c r="O198" s="262">
        <f>'ENGLAND GE2029'!H199</f>
        <v>3.971929046264322E-2</v>
      </c>
      <c r="P198" s="263">
        <f>'ENGLAND GE2029'!S199*100</f>
        <v>-0.20924027126662942</v>
      </c>
      <c r="Q198" s="262">
        <f>'ENGLAND GE2029'!I199</f>
        <v>0.13599666399750496</v>
      </c>
      <c r="R198" s="263">
        <f>'ENGLAND GE2029'!T199*100</f>
        <v>8.8765752423288102</v>
      </c>
      <c r="T198" s="264">
        <v>0</v>
      </c>
      <c r="U198" s="262">
        <f>MAX('ENGLAND GE2029'!J199,'ENGLAND GE2029'!K199,'ENGLAND GE2029'!L199,'ENGLAND GE2029'!M199,'ENGLAND GE2029'!N199)</f>
        <v>3.9665484800930476E-2</v>
      </c>
      <c r="V198" s="264">
        <f t="shared" si="17"/>
        <v>3.9665484800930475</v>
      </c>
      <c r="W198" s="264"/>
      <c r="X198" s="264"/>
      <c r="Y198" s="264"/>
      <c r="Z198" s="262">
        <f>'ENGLAND GE2029'!J199</f>
        <v>6.9887745655196256E-3</v>
      </c>
      <c r="AA198" s="264">
        <f>'ENGLAND GE2029'!U199*100</f>
        <v>-0.56340390221791892</v>
      </c>
      <c r="AB198" s="262">
        <f>'ENGLAND GE2029'!K199</f>
        <v>0</v>
      </c>
      <c r="AC198" s="264">
        <f>'ENGLAND GE2029'!V199*100</f>
        <v>0</v>
      </c>
      <c r="AD198" s="262">
        <f>'ENGLAND GE2029'!L199</f>
        <v>3.9665484800930476E-2</v>
      </c>
      <c r="AE198" s="264">
        <f t="shared" si="18"/>
        <v>3.9665484800930475</v>
      </c>
      <c r="AF198" s="262">
        <f>'ENGLAND GE2029'!M199</f>
        <v>3.0760129310214721E-3</v>
      </c>
      <c r="AG198" s="264">
        <f t="shared" si="19"/>
        <v>0.30760129310214723</v>
      </c>
      <c r="AH198" s="262">
        <f>'ENGLAND GE2029'!N199</f>
        <v>4.0368521908039972E-3</v>
      </c>
      <c r="AI198" s="264">
        <f>'ENGLAND GE2029'!Y199*100</f>
        <v>-0.60746162852060481</v>
      </c>
      <c r="AJ198" s="261">
        <f t="shared" si="15"/>
        <v>0.36254567042531732</v>
      </c>
      <c r="AK198" s="260">
        <f t="shared" si="16"/>
        <v>-0.22654900642781237</v>
      </c>
    </row>
    <row r="199" spans="1:37" ht="24" customHeight="1" x14ac:dyDescent="0.35">
      <c r="A199" s="106" t="str">
        <f>'ENGLAND GE2029'!A200</f>
        <v>Hexham</v>
      </c>
      <c r="B199" s="106" t="str">
        <f>'ENGLAND GE2029'!B200</f>
        <v>NBL</v>
      </c>
      <c r="C199" s="106" t="str">
        <f>'ENGLAND GE2029'!C200</f>
        <v>NE</v>
      </c>
      <c r="D199" s="106" t="str">
        <f>'ENGLAND GE2029'!D200</f>
        <v>England</v>
      </c>
      <c r="E199" s="106" t="str">
        <f>'ENGLAND GE2029'!AP200</f>
        <v>Con</v>
      </c>
      <c r="F199" s="106" t="str">
        <f>'ENGLAND GE2029'!AQ200</f>
        <v>gain from</v>
      </c>
      <c r="G199" s="106" t="str">
        <f>'ENGLAND GE2029'!AR200</f>
        <v>LAB</v>
      </c>
      <c r="H199" s="106" t="str">
        <f>IF(E199='ENGLAND GE2029'!AO200,"",E199)</f>
        <v>Con</v>
      </c>
      <c r="I199" s="262">
        <f>'ENGLAND GE2029'!E200</f>
        <v>0.24275432916311554</v>
      </c>
      <c r="J199" s="263">
        <f>'ENGLAND GE2029'!P200*100</f>
        <v>-21.389031875906376</v>
      </c>
      <c r="K199" s="262">
        <f>'ENGLAND GE2029'!F200</f>
        <v>0.2639920532831993</v>
      </c>
      <c r="L199" s="263">
        <f>'ENGLAND GE2029'!Q200*100</f>
        <v>-13.535309529573503</v>
      </c>
      <c r="M199" s="262">
        <f>'ENGLAND GE2029'!G200</f>
        <v>0.26158129972987726</v>
      </c>
      <c r="N199" s="263">
        <f>'ENGLAND GE2029'!R200*100</f>
        <v>26.158129972987727</v>
      </c>
      <c r="O199" s="262">
        <f>'ENGLAND GE2029'!H200</f>
        <v>4.1697125466014701E-2</v>
      </c>
      <c r="P199" s="263">
        <f>'ENGLAND GE2029'!S200*100</f>
        <v>-0.3533309895962039</v>
      </c>
      <c r="Q199" s="262">
        <f>'ENGLAND GE2029'!I200</f>
        <v>0.13224950088683488</v>
      </c>
      <c r="R199" s="263">
        <f>'ENGLAND GE2029'!T200*100</f>
        <v>8.5286755079597238</v>
      </c>
      <c r="T199" s="264">
        <v>0</v>
      </c>
      <c r="U199" s="262">
        <f>MAX('ENGLAND GE2029'!J200,'ENGLAND GE2029'!K200,'ENGLAND GE2029'!L200,'ENGLAND GE2029'!M200,'ENGLAND GE2029'!N200)</f>
        <v>2.8619150399647211E-2</v>
      </c>
      <c r="V199" s="264">
        <f t="shared" si="17"/>
        <v>2.8619150399647211</v>
      </c>
      <c r="W199" s="264"/>
      <c r="X199" s="264"/>
      <c r="Y199" s="264"/>
      <c r="Z199" s="262">
        <f>'ENGLAND GE2029'!J200</f>
        <v>1.6004889916421509E-2</v>
      </c>
      <c r="AA199" s="264">
        <f>'ENGLAND GE2029'!U200*100</f>
        <v>-1.2759078026317063</v>
      </c>
      <c r="AB199" s="262">
        <f>'ENGLAND GE2029'!K200</f>
        <v>0</v>
      </c>
      <c r="AC199" s="264">
        <f>'ENGLAND GE2029'!V200*100</f>
        <v>0</v>
      </c>
      <c r="AD199" s="262">
        <f>'ENGLAND GE2029'!L200</f>
        <v>2.8619150399647211E-2</v>
      </c>
      <c r="AE199" s="264">
        <f t="shared" si="18"/>
        <v>2.8619150399647211</v>
      </c>
      <c r="AF199" s="262">
        <f>'ENGLAND GE2029'!M200</f>
        <v>3.8463152159039153E-3</v>
      </c>
      <c r="AG199" s="264">
        <f t="shared" si="19"/>
        <v>0.38463152159039155</v>
      </c>
      <c r="AH199" s="262">
        <f>'ENGLAND GE2029'!N200</f>
        <v>9.2553359389857381E-3</v>
      </c>
      <c r="AI199" s="264">
        <f>'ENGLAND GE2029'!Y200*100</f>
        <v>-1.3797718447947691</v>
      </c>
      <c r="AJ199" s="261">
        <f t="shared" si="15"/>
        <v>0.2639920532831993</v>
      </c>
      <c r="AK199" s="260">
        <f t="shared" si="16"/>
        <v>-0.13174255239636443</v>
      </c>
    </row>
    <row r="200" spans="1:37" ht="24" customHeight="1" x14ac:dyDescent="0.35">
      <c r="A200" s="106" t="str">
        <f>'ENGLAND GE2029'!A201</f>
        <v>North Northumberland</v>
      </c>
      <c r="B200" s="106" t="str">
        <f>'ENGLAND GE2029'!B201</f>
        <v>NBL</v>
      </c>
      <c r="C200" s="106" t="str">
        <f>'ENGLAND GE2029'!C201</f>
        <v>NE</v>
      </c>
      <c r="D200" s="106" t="str">
        <f>'ENGLAND GE2029'!D201</f>
        <v>England</v>
      </c>
      <c r="E200" s="106" t="str">
        <f>'ENGLAND GE2029'!AP201</f>
        <v>Ref</v>
      </c>
      <c r="F200" s="106" t="str">
        <f>'ENGLAND GE2029'!AQ201</f>
        <v>gain from</v>
      </c>
      <c r="G200" s="106" t="str">
        <f>'ENGLAND GE2029'!AR201</f>
        <v>LAB</v>
      </c>
      <c r="H200" s="106" t="str">
        <f>IF(E200='ENGLAND GE2029'!AO201,"",E200)</f>
        <v>Ref</v>
      </c>
      <c r="I200" s="262">
        <f>'ENGLAND GE2029'!E201</f>
        <v>0.20510574902384779</v>
      </c>
      <c r="J200" s="263">
        <f>'ENGLAND GE2029'!P201*100</f>
        <v>-16.045328707139614</v>
      </c>
      <c r="K200" s="262">
        <f>'ENGLAND GE2029'!F201</f>
        <v>0.20891049357653108</v>
      </c>
      <c r="L200" s="263">
        <f>'ENGLAND GE2029'!Q201*100</f>
        <v>-5.2907986041837995</v>
      </c>
      <c r="M200" s="262">
        <f>'ENGLAND GE2029'!G201</f>
        <v>0.2863381853005621</v>
      </c>
      <c r="N200" s="263">
        <f>'ENGLAND GE2029'!R201*100</f>
        <v>12.893589633387293</v>
      </c>
      <c r="O200" s="262">
        <f>'ENGLAND GE2029'!H201</f>
        <v>0.10505834966184924</v>
      </c>
      <c r="P200" s="263">
        <f>'ENGLAND GE2029'!S201*100</f>
        <v>-7.7053062805924888E-2</v>
      </c>
      <c r="Q200" s="262">
        <f>'ENGLAND GE2029'!I201</f>
        <v>0.10737906790776376</v>
      </c>
      <c r="R200" s="263">
        <f>'ENGLAND GE2029'!T201*100</f>
        <v>7.169329922033671</v>
      </c>
      <c r="T200" s="264">
        <v>0</v>
      </c>
      <c r="U200" s="262">
        <f>MAX('ENGLAND GE2029'!J201,'ENGLAND GE2029'!K201,'ENGLAND GE2029'!L201,'ENGLAND GE2029'!M201,'ENGLAND GE2029'!N201)</f>
        <v>5.0423301177262424E-2</v>
      </c>
      <c r="V200" s="264">
        <f t="shared" si="17"/>
        <v>-1.5502215273406041</v>
      </c>
      <c r="W200" s="264"/>
      <c r="X200" s="264"/>
      <c r="Y200" s="264"/>
      <c r="Z200" s="262">
        <f>'ENGLAND GE2029'!J201</f>
        <v>5.0423301177262424E-2</v>
      </c>
      <c r="AA200" s="264">
        <f>'ENGLAND GE2029'!U201*100</f>
        <v>-1.5502215273406041</v>
      </c>
      <c r="AB200" s="262">
        <f>'ENGLAND GE2029'!K201</f>
        <v>0</v>
      </c>
      <c r="AC200" s="264">
        <f>'ENGLAND GE2029'!V201*100</f>
        <v>0</v>
      </c>
      <c r="AD200" s="262">
        <f>'ENGLAND GE2029'!L201</f>
        <v>3.1327757751571615E-2</v>
      </c>
      <c r="AE200" s="264">
        <f t="shared" si="18"/>
        <v>3.1327757751571617</v>
      </c>
      <c r="AF200" s="262">
        <f>'ENGLAND GE2029'!M201</f>
        <v>5.4570956006120266E-3</v>
      </c>
      <c r="AG200" s="264">
        <f t="shared" si="19"/>
        <v>0.54570956006120264</v>
      </c>
      <c r="AH200" s="262">
        <f>'ENGLAND GE2029'!N201</f>
        <v>0</v>
      </c>
      <c r="AI200" s="264">
        <f>'ENGLAND GE2029'!Y201*100</f>
        <v>-0.77800298916937938</v>
      </c>
      <c r="AJ200" s="261">
        <f t="shared" si="15"/>
        <v>0.2863381853005621</v>
      </c>
      <c r="AK200" s="260">
        <f t="shared" si="16"/>
        <v>-0.17895911739279835</v>
      </c>
    </row>
    <row r="201" spans="1:37" ht="24" customHeight="1" x14ac:dyDescent="0.35">
      <c r="A201" s="106" t="str">
        <f>'ENGLAND GE2029'!A202</f>
        <v>Blaydon and Consett</v>
      </c>
      <c r="B201" s="106" t="str">
        <f>'ENGLAND GE2029'!B202</f>
        <v>TWR</v>
      </c>
      <c r="C201" s="106" t="str">
        <f>'ENGLAND GE2029'!C202</f>
        <v>NE</v>
      </c>
      <c r="D201" s="106" t="str">
        <f>'ENGLAND GE2029'!D202</f>
        <v>England</v>
      </c>
      <c r="E201" s="106" t="str">
        <f>'ENGLAND GE2029'!AP202</f>
        <v>Ref</v>
      </c>
      <c r="F201" s="106" t="str">
        <f>'ENGLAND GE2029'!AQ202</f>
        <v>gain from</v>
      </c>
      <c r="G201" s="106" t="str">
        <f>'ENGLAND GE2029'!AR202</f>
        <v>LAB</v>
      </c>
      <c r="H201" s="106" t="str">
        <f>IF(E201='ENGLAND GE2029'!AO202,"",E201)</f>
        <v>Ref</v>
      </c>
      <c r="I201" s="262">
        <f>'ENGLAND GE2029'!E202</f>
        <v>0.25159459933455908</v>
      </c>
      <c r="J201" s="263">
        <f>'ENGLAND GE2029'!P202*100</f>
        <v>-24.963716113540492</v>
      </c>
      <c r="K201" s="262">
        <f>'ENGLAND GE2029'!F202</f>
        <v>0.1023350058812143</v>
      </c>
      <c r="L201" s="263">
        <f>'ENGLAND GE2029'!Q202*100</f>
        <v>-4.1022962661518312</v>
      </c>
      <c r="M201" s="262">
        <f>'ENGLAND GE2029'!G202</f>
        <v>0.38577800719101579</v>
      </c>
      <c r="N201" s="263">
        <f>'ENGLAND GE2029'!R202*100</f>
        <v>14.873517982698321</v>
      </c>
      <c r="O201" s="262">
        <f>'ENGLAND GE2029'!H202</f>
        <v>4.781797160642836E-2</v>
      </c>
      <c r="P201" s="263">
        <f>'ENGLAND GE2029'!S202*100</f>
        <v>-0.6024173551805484</v>
      </c>
      <c r="Q201" s="262">
        <f>'ENGLAND GE2029'!I202</f>
        <v>0.16509045523147023</v>
      </c>
      <c r="R201" s="263">
        <f>'ENGLAND GE2029'!T202*100</f>
        <v>10.376299644807057</v>
      </c>
      <c r="T201" s="264">
        <v>0</v>
      </c>
      <c r="U201" s="262">
        <f>MAX('ENGLAND GE2029'!J202,'ENGLAND GE2029'!K202,'ENGLAND GE2029'!L202,'ENGLAND GE2029'!M202,'ENGLAND GE2029'!N202)</f>
        <v>4.220729394676536E-2</v>
      </c>
      <c r="V201" s="264">
        <f t="shared" si="17"/>
        <v>4.2207293946765363</v>
      </c>
      <c r="W201" s="264"/>
      <c r="X201" s="264"/>
      <c r="Y201" s="264"/>
      <c r="Z201" s="262">
        <f>'ENGLAND GE2029'!J202</f>
        <v>0</v>
      </c>
      <c r="AA201" s="264">
        <f>'ENGLAND GE2029'!U202*100</f>
        <v>0</v>
      </c>
      <c r="AB201" s="262">
        <f>'ENGLAND GE2029'!K202</f>
        <v>0</v>
      </c>
      <c r="AC201" s="264">
        <f>'ENGLAND GE2029'!V202*100</f>
        <v>0</v>
      </c>
      <c r="AD201" s="262">
        <f>'ENGLAND GE2029'!L202</f>
        <v>4.220729394676536E-2</v>
      </c>
      <c r="AE201" s="264">
        <f t="shared" si="18"/>
        <v>4.2207293946765363</v>
      </c>
      <c r="AF201" s="262">
        <f>'ENGLAND GE2029'!M202</f>
        <v>2.9465716719844323E-3</v>
      </c>
      <c r="AG201" s="264">
        <f t="shared" si="19"/>
        <v>0.29465716719844326</v>
      </c>
      <c r="AH201" s="262">
        <f>'ENGLAND GE2029'!N202</f>
        <v>2.2300951365623579E-3</v>
      </c>
      <c r="AI201" s="264">
        <f>'ENGLAND GE2029'!Y202*100</f>
        <v>-9.6774454507493612E-2</v>
      </c>
      <c r="AJ201" s="261">
        <f t="shared" si="15"/>
        <v>0.38577800719101579</v>
      </c>
      <c r="AK201" s="260">
        <f t="shared" si="16"/>
        <v>-0.22068755195954556</v>
      </c>
    </row>
    <row r="202" spans="1:37" ht="24" customHeight="1" x14ac:dyDescent="0.35">
      <c r="A202" s="106" t="str">
        <f>'ENGLAND GE2029'!A203</f>
        <v>Gateshead Central and Whickham</v>
      </c>
      <c r="B202" s="106" t="str">
        <f>'ENGLAND GE2029'!B203</f>
        <v>TWR</v>
      </c>
      <c r="C202" s="106" t="str">
        <f>'ENGLAND GE2029'!C203</f>
        <v>NE</v>
      </c>
      <c r="D202" s="106" t="str">
        <f>'ENGLAND GE2029'!D203</f>
        <v>England</v>
      </c>
      <c r="E202" s="106" t="str">
        <f>'ENGLAND GE2029'!AP203</f>
        <v>Ref</v>
      </c>
      <c r="F202" s="106" t="str">
        <f>'ENGLAND GE2029'!AQ203</f>
        <v>gain from</v>
      </c>
      <c r="G202" s="106" t="str">
        <f>'ENGLAND GE2029'!AR203</f>
        <v>LAB</v>
      </c>
      <c r="H202" s="106" t="str">
        <f>IF(E202='ENGLAND GE2029'!AO203,"",E202)</f>
        <v>Ref</v>
      </c>
      <c r="I202" s="262">
        <f>'ENGLAND GE2029'!E203</f>
        <v>0.22009150849706635</v>
      </c>
      <c r="J202" s="263">
        <f>'ENGLAND GE2029'!P203*100</f>
        <v>-23.35723649892703</v>
      </c>
      <c r="K202" s="262">
        <f>'ENGLAND GE2029'!F203</f>
        <v>7.9394865640165208E-2</v>
      </c>
      <c r="L202" s="263">
        <f>'ENGLAND GE2029'!Q203*100</f>
        <v>-3.5680848610027502</v>
      </c>
      <c r="M202" s="262">
        <f>'ENGLAND GE2029'!G203</f>
        <v>0.33640022803117481</v>
      </c>
      <c r="N202" s="263">
        <f>'ENGLAND GE2029'!R203*100</f>
        <v>12.253544448192946</v>
      </c>
      <c r="O202" s="262">
        <f>'ENGLAND GE2029'!H203</f>
        <v>0.1064399962558925</v>
      </c>
      <c r="P202" s="263">
        <f>'ENGLAND GE2029'!S203*100</f>
        <v>-1.7562291333932696</v>
      </c>
      <c r="Q202" s="262">
        <f>'ENGLAND GE2029'!I203</f>
        <v>0.2081204440556394</v>
      </c>
      <c r="R202" s="263">
        <f>'ENGLAND GE2029'!T203*100</f>
        <v>12.812939549408581</v>
      </c>
      <c r="T202" s="264">
        <v>0</v>
      </c>
      <c r="U202" s="262">
        <f>MAX('ENGLAND GE2029'!J203,'ENGLAND GE2029'!K203,'ENGLAND GE2029'!L203,'ENGLAND GE2029'!M203,'ENGLAND GE2029'!N203)</f>
        <v>3.6804957886674865E-2</v>
      </c>
      <c r="V202" s="264">
        <f t="shared" si="17"/>
        <v>3.6804957886674865</v>
      </c>
      <c r="W202" s="264"/>
      <c r="X202" s="264"/>
      <c r="Y202" s="264"/>
      <c r="Z202" s="262">
        <f>'ENGLAND GE2029'!J203</f>
        <v>0</v>
      </c>
      <c r="AA202" s="264">
        <f>'ENGLAND GE2029'!U203*100</f>
        <v>0</v>
      </c>
      <c r="AB202" s="262">
        <f>'ENGLAND GE2029'!K203</f>
        <v>0</v>
      </c>
      <c r="AC202" s="264">
        <f>'ENGLAND GE2029'!V203*100</f>
        <v>0</v>
      </c>
      <c r="AD202" s="262">
        <f>'ENGLAND GE2029'!L203</f>
        <v>3.6804957886674865E-2</v>
      </c>
      <c r="AE202" s="264">
        <f t="shared" si="18"/>
        <v>3.6804957886674865</v>
      </c>
      <c r="AF202" s="262">
        <f>'ENGLAND GE2029'!M203</f>
        <v>3.7145806155501416E-3</v>
      </c>
      <c r="AG202" s="264">
        <f t="shared" si="19"/>
        <v>0.37145806155501415</v>
      </c>
      <c r="AH202" s="262">
        <f>'ENGLAND GE2029'!N203</f>
        <v>9.0334190178367295E-3</v>
      </c>
      <c r="AI202" s="264">
        <f>'ENGLAND GE2029'!Y203*100</f>
        <v>-0.43688735450098276</v>
      </c>
      <c r="AJ202" s="261">
        <f t="shared" si="15"/>
        <v>0.33640022803117481</v>
      </c>
      <c r="AK202" s="260">
        <f t="shared" si="16"/>
        <v>-0.12827978397553541</v>
      </c>
    </row>
    <row r="203" spans="1:37" ht="24" customHeight="1" x14ac:dyDescent="0.35">
      <c r="A203" s="106" t="str">
        <f>'ENGLAND GE2029'!A204</f>
        <v>Houghton and Sunderland South</v>
      </c>
      <c r="B203" s="106" t="str">
        <f>'ENGLAND GE2029'!B204</f>
        <v>TWR</v>
      </c>
      <c r="C203" s="106" t="str">
        <f>'ENGLAND GE2029'!C204</f>
        <v>NE</v>
      </c>
      <c r="D203" s="106" t="str">
        <f>'ENGLAND GE2029'!D204</f>
        <v>England</v>
      </c>
      <c r="E203" s="106" t="str">
        <f>'ENGLAND GE2029'!AP204</f>
        <v>Ref</v>
      </c>
      <c r="F203" s="106" t="str">
        <f>'ENGLAND GE2029'!AQ204</f>
        <v>gain from</v>
      </c>
      <c r="G203" s="106" t="str">
        <f>'ENGLAND GE2029'!AR204</f>
        <v>LAB</v>
      </c>
      <c r="H203" s="106" t="str">
        <f>IF(E203='ENGLAND GE2029'!AO204,"",E203)</f>
        <v>Ref</v>
      </c>
      <c r="I203" s="262">
        <f>'ENGLAND GE2029'!E204</f>
        <v>0.2295185829825214</v>
      </c>
      <c r="J203" s="263">
        <f>'ENGLAND GE2029'!P204*100</f>
        <v>-24.116220219304427</v>
      </c>
      <c r="K203" s="262">
        <f>'ENGLAND GE2029'!F204</f>
        <v>9.5495307967061557E-2</v>
      </c>
      <c r="L203" s="263">
        <f>'ENGLAND GE2029'!Q204*100</f>
        <v>-4.2210101353152218</v>
      </c>
      <c r="M203" s="262">
        <f>'ENGLAND GE2029'!G204</f>
        <v>0.46070185226831206</v>
      </c>
      <c r="N203" s="263">
        <f>'ENGLAND GE2029'!R204*100</f>
        <v>16.930781600638706</v>
      </c>
      <c r="O203" s="262">
        <f>'ENGLAND GE2029'!H204</f>
        <v>4.9342047698305108E-2</v>
      </c>
      <c r="P203" s="263">
        <f>'ENGLAND GE2029'!S204*100</f>
        <v>-0.78479028536153761</v>
      </c>
      <c r="Q203" s="262">
        <f>'ENGLAND GE2029'!I204</f>
        <v>0.11252918266298889</v>
      </c>
      <c r="R203" s="263">
        <f>'ENGLAND GE2029'!T204*100</f>
        <v>6.9499363972613777</v>
      </c>
      <c r="T203" s="264">
        <v>0</v>
      </c>
      <c r="U203" s="262">
        <f>MAX('ENGLAND GE2029'!J204,'ENGLAND GE2029'!K204,'ENGLAND GE2029'!L204,'ENGLAND GE2029'!M204,'ENGLAND GE2029'!N204)</f>
        <v>5.0404580193914077E-2</v>
      </c>
      <c r="V203" s="264">
        <f t="shared" si="17"/>
        <v>5.0404580193914077</v>
      </c>
      <c r="W203" s="264"/>
      <c r="X203" s="264"/>
      <c r="Y203" s="264"/>
      <c r="Z203" s="262">
        <f>'ENGLAND GE2029'!J204</f>
        <v>0</v>
      </c>
      <c r="AA203" s="264">
        <f>'ENGLAND GE2029'!U204*100</f>
        <v>0</v>
      </c>
      <c r="AB203" s="262">
        <f>'ENGLAND GE2029'!K204</f>
        <v>0</v>
      </c>
      <c r="AC203" s="264">
        <f>'ENGLAND GE2029'!V204*100</f>
        <v>0</v>
      </c>
      <c r="AD203" s="262">
        <f>'ENGLAND GE2029'!L204</f>
        <v>5.0404580193914077E-2</v>
      </c>
      <c r="AE203" s="264">
        <f t="shared" si="18"/>
        <v>5.0404580193914077</v>
      </c>
      <c r="AF203" s="262">
        <f>'ENGLAND GE2029'!M204</f>
        <v>2.0084462268968196E-3</v>
      </c>
      <c r="AG203" s="264">
        <f t="shared" si="19"/>
        <v>0.20084462268968195</v>
      </c>
      <c r="AH203" s="262">
        <f>'ENGLAND GE2029'!N204</f>
        <v>0</v>
      </c>
      <c r="AI203" s="264">
        <f>'ENGLAND GE2029'!Y204*100</f>
        <v>0</v>
      </c>
      <c r="AJ203" s="261">
        <f t="shared" si="15"/>
        <v>0.46070185226831206</v>
      </c>
      <c r="AK203" s="260">
        <f t="shared" si="16"/>
        <v>-0.34817266960532317</v>
      </c>
    </row>
    <row r="204" spans="1:37" ht="24" customHeight="1" x14ac:dyDescent="0.35">
      <c r="A204" s="106" t="str">
        <f>'ENGLAND GE2029'!A205</f>
        <v>Jarrow and Gateshead East</v>
      </c>
      <c r="B204" s="106" t="str">
        <f>'ENGLAND GE2029'!B205</f>
        <v>TWR</v>
      </c>
      <c r="C204" s="106" t="str">
        <f>'ENGLAND GE2029'!C205</f>
        <v>NE</v>
      </c>
      <c r="D204" s="106" t="str">
        <f>'ENGLAND GE2029'!D205</f>
        <v>England</v>
      </c>
      <c r="E204" s="106" t="str">
        <f>'ENGLAND GE2029'!AP205</f>
        <v>Ref</v>
      </c>
      <c r="F204" s="106" t="str">
        <f>'ENGLAND GE2029'!AQ205</f>
        <v>gain from</v>
      </c>
      <c r="G204" s="106" t="str">
        <f>'ENGLAND GE2029'!AR205</f>
        <v>LAB</v>
      </c>
      <c r="H204" s="106" t="str">
        <f>IF(E204='ENGLAND GE2029'!AO205,"",E204)</f>
        <v>Ref</v>
      </c>
      <c r="I204" s="262">
        <f>'ENGLAND GE2029'!E205</f>
        <v>0.24811571857166137</v>
      </c>
      <c r="J204" s="263">
        <f>'ENGLAND GE2029'!P205*100</f>
        <v>-26.528005576944082</v>
      </c>
      <c r="K204" s="262">
        <f>'ENGLAND GE2029'!F205</f>
        <v>6.2763537820506143E-2</v>
      </c>
      <c r="L204" s="263">
        <f>'ENGLAND GE2029'!Q205*100</f>
        <v>-2.8556436041397584</v>
      </c>
      <c r="M204" s="262">
        <f>'ENGLAND GE2029'!G205</f>
        <v>0.42202359348174695</v>
      </c>
      <c r="N204" s="263">
        <f>'ENGLAND GE2029'!R205*100</f>
        <v>15.269229311145727</v>
      </c>
      <c r="O204" s="262">
        <f>'ENGLAND GE2029'!H205</f>
        <v>4.0509792651458904E-2</v>
      </c>
      <c r="P204" s="263">
        <f>'ENGLAND GE2029'!S205*100</f>
        <v>-0.68655068475609182</v>
      </c>
      <c r="Q204" s="262">
        <f>'ENGLAND GE2029'!I205</f>
        <v>0.16823456270155082</v>
      </c>
      <c r="R204" s="263">
        <f>'ENGLAND GE2029'!T205*100</f>
        <v>10.332495695116965</v>
      </c>
      <c r="T204" s="264">
        <v>0</v>
      </c>
      <c r="U204" s="262">
        <f>MAX('ENGLAND GE2029'!J205,'ENGLAND GE2029'!K205,'ENGLAND GE2029'!L205,'ENGLAND GE2029'!M205,'ENGLAND GE2029'!N205)</f>
        <v>4.6172859858583278E-2</v>
      </c>
      <c r="V204" s="264">
        <f t="shared" si="17"/>
        <v>4.6172859858583282</v>
      </c>
      <c r="W204" s="264"/>
      <c r="X204" s="264"/>
      <c r="Y204" s="264"/>
      <c r="Z204" s="262">
        <f>'ENGLAND GE2029'!J205</f>
        <v>0</v>
      </c>
      <c r="AA204" s="264">
        <f>'ENGLAND GE2029'!U205*100</f>
        <v>0</v>
      </c>
      <c r="AB204" s="262">
        <f>'ENGLAND GE2029'!K205</f>
        <v>0</v>
      </c>
      <c r="AC204" s="264">
        <f>'ENGLAND GE2029'!V205*100</f>
        <v>0</v>
      </c>
      <c r="AD204" s="262">
        <f>'ENGLAND GE2029'!L205</f>
        <v>4.6172859858583278E-2</v>
      </c>
      <c r="AE204" s="264">
        <f t="shared" si="18"/>
        <v>4.6172859858583282</v>
      </c>
      <c r="AF204" s="262">
        <f>'ENGLAND GE2029'!M205</f>
        <v>3.0026884110898196E-3</v>
      </c>
      <c r="AG204" s="264">
        <f t="shared" si="19"/>
        <v>0.30026884110898194</v>
      </c>
      <c r="AH204" s="262">
        <f>'ENGLAND GE2029'!N205</f>
        <v>9.1772465034026304E-3</v>
      </c>
      <c r="AI204" s="264">
        <f>'ENGLAND GE2029'!Y205*100</f>
        <v>-0.44907996739007894</v>
      </c>
      <c r="AJ204" s="261">
        <f t="shared" si="15"/>
        <v>0.42202359348174695</v>
      </c>
      <c r="AK204" s="260">
        <f t="shared" si="16"/>
        <v>-0.2537890307801961</v>
      </c>
    </row>
    <row r="205" spans="1:37" ht="24" customHeight="1" x14ac:dyDescent="0.35">
      <c r="A205" s="106" t="str">
        <f>'ENGLAND GE2029'!A206</f>
        <v>Newcastle upon Tyne Central and West</v>
      </c>
      <c r="B205" s="106" t="str">
        <f>'ENGLAND GE2029'!B206</f>
        <v>TWR</v>
      </c>
      <c r="C205" s="106" t="str">
        <f>'ENGLAND GE2029'!C206</f>
        <v>NE</v>
      </c>
      <c r="D205" s="106" t="str">
        <f>'ENGLAND GE2029'!D206</f>
        <v>England</v>
      </c>
      <c r="E205" s="106" t="str">
        <f>'ENGLAND GE2029'!AP206</f>
        <v>Ref</v>
      </c>
      <c r="F205" s="106" t="str">
        <f>'ENGLAND GE2029'!AQ206</f>
        <v>gain from</v>
      </c>
      <c r="G205" s="106" t="str">
        <f>'ENGLAND GE2029'!AR206</f>
        <v>LAB</v>
      </c>
      <c r="H205" s="106" t="str">
        <f>IF(E205='ENGLAND GE2029'!AO206,"",E205)</f>
        <v>Ref</v>
      </c>
      <c r="I205" s="262">
        <f>'ENGLAND GE2029'!E206</f>
        <v>0.23843176693624404</v>
      </c>
      <c r="J205" s="263">
        <f>'ENGLAND GE2029'!P206*100</f>
        <v>-21.798220960830918</v>
      </c>
      <c r="K205" s="262">
        <f>'ENGLAND GE2029'!F206</f>
        <v>7.5954198280411361E-2</v>
      </c>
      <c r="L205" s="263">
        <f>'ENGLAND GE2029'!Q206*100</f>
        <v>-2.6282532465568567</v>
      </c>
      <c r="M205" s="262">
        <f>'ENGLAND GE2029'!G206</f>
        <v>0.3200766947960324</v>
      </c>
      <c r="N205" s="263">
        <f>'ENGLAND GE2029'!R206*100</f>
        <v>13.110317285189021</v>
      </c>
      <c r="O205" s="262">
        <f>'ENGLAND GE2029'!H206</f>
        <v>4.3493670083676314E-2</v>
      </c>
      <c r="P205" s="263">
        <f>'ENGLAND GE2029'!S206*100</f>
        <v>-0.35623086371555091</v>
      </c>
      <c r="Q205" s="262">
        <f>'ENGLAND GE2029'!I206</f>
        <v>0.21868296143943131</v>
      </c>
      <c r="R205" s="263">
        <f>'ENGLAND GE2029'!T206*100</f>
        <v>14.062710362296412</v>
      </c>
      <c r="T205" s="264">
        <v>0</v>
      </c>
      <c r="U205" s="262">
        <f>MAX('ENGLAND GE2029'!J206,'ENGLAND GE2029'!K206,'ENGLAND GE2029'!L206,'ENGLAND GE2029'!M206,'ENGLAND GE2029'!N206)</f>
        <v>5.5040525667560958E-2</v>
      </c>
      <c r="V205" s="264">
        <f t="shared" si="17"/>
        <v>-3.2663500447781808</v>
      </c>
      <c r="W205" s="264"/>
      <c r="X205" s="264"/>
      <c r="Y205" s="264"/>
      <c r="Z205" s="262">
        <f>'ENGLAND GE2029'!J206</f>
        <v>5.5040525667560958E-2</v>
      </c>
      <c r="AA205" s="264">
        <f>'ENGLAND GE2029'!U206*100</f>
        <v>-3.2663500447781808</v>
      </c>
      <c r="AB205" s="262">
        <f>'ENGLAND GE2029'!K206</f>
        <v>0</v>
      </c>
      <c r="AC205" s="264">
        <f>'ENGLAND GE2029'!V206*100</f>
        <v>0</v>
      </c>
      <c r="AD205" s="262">
        <f>'ENGLAND GE2029'!L206</f>
        <v>3.5019028796206247E-2</v>
      </c>
      <c r="AE205" s="264">
        <f t="shared" si="18"/>
        <v>3.5019028796206246</v>
      </c>
      <c r="AF205" s="262">
        <f>'ENGLAND GE2029'!M206</f>
        <v>8.2886523377159061E-3</v>
      </c>
      <c r="AG205" s="264">
        <f t="shared" si="19"/>
        <v>0.8288652337715906</v>
      </c>
      <c r="AH205" s="262">
        <f>'ENGLAND GE2029'!N206</f>
        <v>5.0125016627212918E-3</v>
      </c>
      <c r="AI205" s="264">
        <f>'ENGLAND GE2029'!Y206*100</f>
        <v>-3.454740644996158</v>
      </c>
      <c r="AJ205" s="261">
        <f t="shared" si="15"/>
        <v>0.3200766947960324</v>
      </c>
      <c r="AK205" s="260">
        <f t="shared" si="16"/>
        <v>-0.1013937333566011</v>
      </c>
    </row>
    <row r="206" spans="1:37" ht="24" customHeight="1" x14ac:dyDescent="0.35">
      <c r="A206" s="106" t="str">
        <f>'ENGLAND GE2029'!A207</f>
        <v>Newcastle upon Tyne East and Wallsend</v>
      </c>
      <c r="B206" s="106" t="str">
        <f>'ENGLAND GE2029'!B207</f>
        <v>TWR</v>
      </c>
      <c r="C206" s="106" t="str">
        <f>'ENGLAND GE2029'!C207</f>
        <v>NE</v>
      </c>
      <c r="D206" s="106" t="str">
        <f>'ENGLAND GE2029'!D207</f>
        <v>England</v>
      </c>
      <c r="E206" s="106" t="str">
        <f>'ENGLAND GE2029'!AP207</f>
        <v>Grn</v>
      </c>
      <c r="F206" s="106" t="str">
        <f>'ENGLAND GE2029'!AQ207</f>
        <v>gain from</v>
      </c>
      <c r="G206" s="106" t="str">
        <f>'ENGLAND GE2029'!AR207</f>
        <v>LAB</v>
      </c>
      <c r="H206" s="106" t="str">
        <f>IF(E206='ENGLAND GE2029'!AO207,"",E206)</f>
        <v>Grn</v>
      </c>
      <c r="I206" s="262">
        <f>'ENGLAND GE2029'!E207</f>
        <v>0.23166967813841477</v>
      </c>
      <c r="J206" s="263">
        <f>'ENGLAND GE2029'!P207*100</f>
        <v>-26.92636646464911</v>
      </c>
      <c r="K206" s="262">
        <f>'ENGLAND GE2029'!F207</f>
        <v>5.4734648627825032E-2</v>
      </c>
      <c r="L206" s="263">
        <f>'ENGLAND GE2029'!Q207*100</f>
        <v>-2.8486447282006964</v>
      </c>
      <c r="M206" s="262">
        <f>'ENGLAND GE2029'!G207</f>
        <v>0.29701659499311234</v>
      </c>
      <c r="N206" s="263">
        <f>'ENGLAND GE2029'!R207*100</f>
        <v>9.8935264211703586</v>
      </c>
      <c r="O206" s="262">
        <f>'ENGLAND GE2029'!H207</f>
        <v>5.7327644157842514E-2</v>
      </c>
      <c r="P206" s="263">
        <f>'ENGLAND GE2029'!S207*100</f>
        <v>-1.2732137038253988</v>
      </c>
      <c r="Q206" s="262">
        <f>'ENGLAND GE2029'!I207</f>
        <v>0.30808856189099865</v>
      </c>
      <c r="R206" s="263">
        <f>'ENGLAND GE2029'!T207*100</f>
        <v>18.387127023910004</v>
      </c>
      <c r="T206" s="264">
        <v>0</v>
      </c>
      <c r="U206" s="262">
        <f>MAX('ENGLAND GE2029'!J207,'ENGLAND GE2029'!K207,'ENGLAND GE2029'!L207,'ENGLAND GE2029'!M207,'ENGLAND GE2029'!N207)</f>
        <v>3.2496063793845009E-2</v>
      </c>
      <c r="V206" s="264">
        <f t="shared" si="17"/>
        <v>3.2496063793845007</v>
      </c>
      <c r="W206" s="264"/>
      <c r="X206" s="264"/>
      <c r="Y206" s="264"/>
      <c r="Z206" s="262">
        <f>'ENGLAND GE2029'!J207</f>
        <v>0</v>
      </c>
      <c r="AA206" s="264">
        <f>'ENGLAND GE2029'!U207*100</f>
        <v>0</v>
      </c>
      <c r="AB206" s="262">
        <f>'ENGLAND GE2029'!K207</f>
        <v>6.5860032501568596E-3</v>
      </c>
      <c r="AC206" s="264">
        <f>'ENGLAND GE2029'!V207*100</f>
        <v>-0.35744371931218905</v>
      </c>
      <c r="AD206" s="262">
        <f>'ENGLAND GE2029'!L207</f>
        <v>3.2496063793845009E-2</v>
      </c>
      <c r="AE206" s="264">
        <f t="shared" si="18"/>
        <v>3.2496063793845007</v>
      </c>
      <c r="AF206" s="262">
        <f>'ENGLAND GE2029'!M207</f>
        <v>5.9486151167194423E-3</v>
      </c>
      <c r="AG206" s="264">
        <f t="shared" si="19"/>
        <v>0.59486151167194423</v>
      </c>
      <c r="AH206" s="262">
        <f>'ENGLAND GE2029'!N207</f>
        <v>6.1321900310853904E-3</v>
      </c>
      <c r="AI206" s="264">
        <f>'ENGLAND GE2029'!Y207*100</f>
        <v>-0.71945272014941797</v>
      </c>
      <c r="AJ206" s="261">
        <f t="shared" si="15"/>
        <v>0.30808856189099865</v>
      </c>
      <c r="AK206" s="260">
        <f t="shared" si="16"/>
        <v>0</v>
      </c>
    </row>
    <row r="207" spans="1:37" ht="24" customHeight="1" x14ac:dyDescent="0.35">
      <c r="A207" s="106" t="str">
        <f>'ENGLAND GE2029'!A208</f>
        <v>Newcastle upon Tyne North</v>
      </c>
      <c r="B207" s="106" t="str">
        <f>'ENGLAND GE2029'!B208</f>
        <v>TWR</v>
      </c>
      <c r="C207" s="106" t="str">
        <f>'ENGLAND GE2029'!C208</f>
        <v>NE</v>
      </c>
      <c r="D207" s="106" t="str">
        <f>'ENGLAND GE2029'!D208</f>
        <v>England</v>
      </c>
      <c r="E207" s="106" t="str">
        <f>'ENGLAND GE2029'!AP208</f>
        <v>Grn</v>
      </c>
      <c r="F207" s="106" t="str">
        <f>'ENGLAND GE2029'!AQ208</f>
        <v>gain from</v>
      </c>
      <c r="G207" s="106" t="str">
        <f>'ENGLAND GE2029'!AR208</f>
        <v>LAB</v>
      </c>
      <c r="H207" s="106" t="str">
        <f>IF(E207='ENGLAND GE2029'!AO208,"",E207)</f>
        <v>Grn</v>
      </c>
      <c r="I207" s="262">
        <f>'ENGLAND GE2029'!E208</f>
        <v>0.26046503675187932</v>
      </c>
      <c r="J207" s="263">
        <f>'ENGLAND GE2029'!P208*100</f>
        <v>-24.223977843622365</v>
      </c>
      <c r="K207" s="262">
        <f>'ENGLAND GE2029'!F208</f>
        <v>0.10121253351363665</v>
      </c>
      <c r="L207" s="263">
        <f>'ENGLAND GE2029'!Q208*100</f>
        <v>-3.6146826381050379</v>
      </c>
      <c r="M207" s="262">
        <f>'ENGLAND GE2029'!G208</f>
        <v>0.20500785222182039</v>
      </c>
      <c r="N207" s="263">
        <f>'ENGLAND GE2029'!R208*100</f>
        <v>8.2972350236917993</v>
      </c>
      <c r="O207" s="262">
        <f>'ENGLAND GE2029'!H208</f>
        <v>0.11193043413216007</v>
      </c>
      <c r="P207" s="263">
        <f>'ENGLAND GE2029'!S208*100</f>
        <v>-1.0166774663117302</v>
      </c>
      <c r="Q207" s="262">
        <f>'ENGLAND GE2029'!I208</f>
        <v>0.28777427695103297</v>
      </c>
      <c r="R207" s="263">
        <f>'ENGLAND GE2029'!T208*100</f>
        <v>18.420968020503874</v>
      </c>
      <c r="T207" s="264">
        <v>0</v>
      </c>
      <c r="U207" s="262">
        <f>MAX('ENGLAND GE2029'!J208,'ENGLAND GE2029'!K208,'ENGLAND GE2029'!L208,'ENGLAND GE2029'!M208,'ENGLAND GE2029'!N208)</f>
        <v>2.2429548908517769E-2</v>
      </c>
      <c r="V207" s="264">
        <f t="shared" si="17"/>
        <v>2.2429548908517769</v>
      </c>
      <c r="W207" s="264"/>
      <c r="X207" s="264"/>
      <c r="Y207" s="264"/>
      <c r="Z207" s="262">
        <f>'ENGLAND GE2029'!J208</f>
        <v>3.2169074050124712E-3</v>
      </c>
      <c r="AA207" s="264">
        <f>'ENGLAND GE2029'!U208*100</f>
        <v>-0.3159463000401273</v>
      </c>
      <c r="AB207" s="262">
        <f>'ENGLAND GE2029'!K208</f>
        <v>0</v>
      </c>
      <c r="AC207" s="264">
        <f>'ENGLAND GE2029'!V208*100</f>
        <v>0</v>
      </c>
      <c r="AD207" s="262">
        <f>'ENGLAND GE2029'!L208</f>
        <v>2.2429548908517769E-2</v>
      </c>
      <c r="AE207" s="264">
        <f t="shared" si="18"/>
        <v>2.2429548908517769</v>
      </c>
      <c r="AF207" s="262">
        <f>'ENGLAND GE2029'!M208</f>
        <v>5.4524946767166658E-3</v>
      </c>
      <c r="AG207" s="264">
        <f t="shared" si="19"/>
        <v>0.5452494676716666</v>
      </c>
      <c r="AH207" s="262">
        <f>'ENGLAND GE2029'!N208</f>
        <v>2.5109154392234834E-3</v>
      </c>
      <c r="AI207" s="264">
        <f>'ENGLAND GE2029'!Y208*100</f>
        <v>-0.33512315463988301</v>
      </c>
      <c r="AJ207" s="261">
        <f t="shared" si="15"/>
        <v>0.28777427695103297</v>
      </c>
      <c r="AK207" s="260">
        <f t="shared" si="16"/>
        <v>0</v>
      </c>
    </row>
    <row r="208" spans="1:37" ht="24" customHeight="1" x14ac:dyDescent="0.35">
      <c r="A208" s="106" t="str">
        <f>'ENGLAND GE2029'!A209</f>
        <v>South Shields</v>
      </c>
      <c r="B208" s="106" t="str">
        <f>'ENGLAND GE2029'!B209</f>
        <v>TWR</v>
      </c>
      <c r="C208" s="106" t="str">
        <f>'ENGLAND GE2029'!C209</f>
        <v>NE</v>
      </c>
      <c r="D208" s="106" t="str">
        <f>'ENGLAND GE2029'!D209</f>
        <v>England</v>
      </c>
      <c r="E208" s="106" t="str">
        <f>'ENGLAND GE2029'!AP209</f>
        <v>Grn</v>
      </c>
      <c r="F208" s="106" t="str">
        <f>'ENGLAND GE2029'!AQ209</f>
        <v>gain from</v>
      </c>
      <c r="G208" s="106" t="str">
        <f>'ENGLAND GE2029'!AR209</f>
        <v>LAB</v>
      </c>
      <c r="H208" s="106" t="str">
        <f>IF(E208='ENGLAND GE2029'!AO209,"",E208)</f>
        <v>Grn</v>
      </c>
      <c r="I208" s="262">
        <f>'ENGLAND GE2029'!E209</f>
        <v>0.17374624137442998</v>
      </c>
      <c r="J208" s="263">
        <f>'ENGLAND GE2029'!P209*100</f>
        <v>-23.690985247740578</v>
      </c>
      <c r="K208" s="262">
        <f>'ENGLAND GE2029'!F209</f>
        <v>6.7450554095703427E-2</v>
      </c>
      <c r="L208" s="263">
        <f>'ENGLAND GE2029'!Q209*100</f>
        <v>-4.4650249727889877</v>
      </c>
      <c r="M208" s="262">
        <f>'ENGLAND GE2029'!G209</f>
        <v>0.3154904604800407</v>
      </c>
      <c r="N208" s="263">
        <f>'ENGLAND GE2029'!R209*100</f>
        <v>8.5504581705328562</v>
      </c>
      <c r="O208" s="262">
        <f>'ENGLAND GE2029'!H209</f>
        <v>2.8501010705138378E-2</v>
      </c>
      <c r="P208" s="263">
        <f>'ENGLAND GE2029'!S209*100</f>
        <v>-0.9571985167118845</v>
      </c>
      <c r="Q208" s="262">
        <f>'ENGLAND GE2029'!I209</f>
        <v>0.33477279116333075</v>
      </c>
      <c r="R208" s="263">
        <f>'ENGLAND GE2029'!T209*100</f>
        <v>18.723314310771485</v>
      </c>
      <c r="T208" s="264">
        <v>0</v>
      </c>
      <c r="U208" s="262">
        <f>MAX('ENGLAND GE2029'!J209,'ENGLAND GE2029'!K209,'ENGLAND GE2029'!L209,'ENGLAND GE2029'!M209,'ENGLAND GE2029'!N209)</f>
        <v>3.7050086226648973E-2</v>
      </c>
      <c r="V208" s="264">
        <f t="shared" si="17"/>
        <v>-2.459449339533669</v>
      </c>
      <c r="W208" s="264"/>
      <c r="X208" s="264"/>
      <c r="Y208" s="264"/>
      <c r="Z208" s="262">
        <f>'ENGLAND GE2029'!J209</f>
        <v>3.7050086226648973E-2</v>
      </c>
      <c r="AA208" s="264">
        <f>'ENGLAND GE2029'!U209*100</f>
        <v>-2.459449339533669</v>
      </c>
      <c r="AB208" s="262">
        <f>'ENGLAND GE2029'!K209</f>
        <v>0</v>
      </c>
      <c r="AC208" s="264">
        <f>'ENGLAND GE2029'!V209*100</f>
        <v>0</v>
      </c>
      <c r="AD208" s="262">
        <f>'ENGLAND GE2029'!L209</f>
        <v>3.4517256957802937E-2</v>
      </c>
      <c r="AE208" s="264">
        <f t="shared" si="18"/>
        <v>3.4517256957802935</v>
      </c>
      <c r="AF208" s="262">
        <f>'ENGLAND GE2029'!M209</f>
        <v>8.4715989969047847E-3</v>
      </c>
      <c r="AG208" s="264">
        <f t="shared" si="19"/>
        <v>0.84715989969047845</v>
      </c>
      <c r="AH208" s="262">
        <f>'ENGLAND GE2029'!N209</f>
        <v>0</v>
      </c>
      <c r="AI208" s="264">
        <f>'ENGLAND GE2029'!Y209*100</f>
        <v>0</v>
      </c>
      <c r="AJ208" s="261">
        <f t="shared" si="15"/>
        <v>0.33477279116333075</v>
      </c>
      <c r="AK208" s="260">
        <f t="shared" si="16"/>
        <v>0</v>
      </c>
    </row>
    <row r="209" spans="1:37" ht="24" customHeight="1" x14ac:dyDescent="0.35">
      <c r="A209" s="106" t="str">
        <f>'ENGLAND GE2029'!A210</f>
        <v>Sunderland Central</v>
      </c>
      <c r="B209" s="106" t="str">
        <f>'ENGLAND GE2029'!B210</f>
        <v>TWR</v>
      </c>
      <c r="C209" s="106" t="str">
        <f>'ENGLAND GE2029'!C210</f>
        <v>NE</v>
      </c>
      <c r="D209" s="106" t="str">
        <f>'ENGLAND GE2029'!D210</f>
        <v>England</v>
      </c>
      <c r="E209" s="106" t="str">
        <f>'ENGLAND GE2029'!AP210</f>
        <v>Ref</v>
      </c>
      <c r="F209" s="106" t="str">
        <f>'ENGLAND GE2029'!AQ210</f>
        <v>gain from</v>
      </c>
      <c r="G209" s="106" t="str">
        <f>'ENGLAND GE2029'!AR210</f>
        <v>LAB</v>
      </c>
      <c r="H209" s="106" t="str">
        <f>IF(E209='ENGLAND GE2029'!AO210,"",E209)</f>
        <v>Ref</v>
      </c>
      <c r="I209" s="262">
        <f>'ENGLAND GE2029'!E210</f>
        <v>0.19485437981778483</v>
      </c>
      <c r="J209" s="263">
        <f>'ENGLAND GE2029'!P210*100</f>
        <v>-22.689900507097057</v>
      </c>
      <c r="K209" s="262">
        <f>'ENGLAND GE2029'!F210</f>
        <v>9.423858976832454E-2</v>
      </c>
      <c r="L209" s="263">
        <f>'ENGLAND GE2029'!Q210*100</f>
        <v>-4.9190596607028976</v>
      </c>
      <c r="M209" s="262">
        <f>'ENGLAND GE2029'!G210</f>
        <v>0.40409651777051525</v>
      </c>
      <c r="N209" s="263">
        <f>'ENGLAND GE2029'!R210*100</f>
        <v>13.433152039834017</v>
      </c>
      <c r="O209" s="262">
        <f>'ENGLAND GE2029'!H210</f>
        <v>7.3689989238241022E-2</v>
      </c>
      <c r="P209" s="263">
        <f>'ENGLAND GE2029'!S210*100</f>
        <v>-1.6456918687779445</v>
      </c>
      <c r="Q209" s="262">
        <f>'ENGLAND GE2029'!I210</f>
        <v>0.1855964658287507</v>
      </c>
      <c r="R209" s="263">
        <f>'ENGLAND GE2029'!T210*100</f>
        <v>11.069094239105517</v>
      </c>
      <c r="T209" s="264">
        <v>0</v>
      </c>
      <c r="U209" s="262">
        <f>MAX('ENGLAND GE2029'!J210,'ENGLAND GE2029'!K210,'ENGLAND GE2029'!L210,'ENGLAND GE2029'!M210,'ENGLAND GE2029'!N210)</f>
        <v>4.4211490003263292E-2</v>
      </c>
      <c r="V209" s="264">
        <f t="shared" si="17"/>
        <v>4.421149000326329</v>
      </c>
      <c r="W209" s="264"/>
      <c r="X209" s="264"/>
      <c r="Y209" s="264"/>
      <c r="Z209" s="262">
        <f>'ENGLAND GE2029'!J210</f>
        <v>0</v>
      </c>
      <c r="AA209" s="264">
        <f>'ENGLAND GE2029'!U210*100</f>
        <v>0</v>
      </c>
      <c r="AB209" s="262">
        <f>'ENGLAND GE2029'!K210</f>
        <v>0</v>
      </c>
      <c r="AC209" s="264">
        <f>'ENGLAND GE2029'!V210*100</f>
        <v>0</v>
      </c>
      <c r="AD209" s="262">
        <f>'ENGLAND GE2029'!L210</f>
        <v>4.4211490003263292E-2</v>
      </c>
      <c r="AE209" s="264">
        <f t="shared" si="18"/>
        <v>4.421149000326329</v>
      </c>
      <c r="AF209" s="262">
        <f>'ENGLAND GE2029'!M210</f>
        <v>3.3125675731202186E-3</v>
      </c>
      <c r="AG209" s="264">
        <f t="shared" si="19"/>
        <v>0.33125675731202187</v>
      </c>
      <c r="AH209" s="262">
        <f>'ENGLAND GE2029'!N210</f>
        <v>0</v>
      </c>
      <c r="AI209" s="264">
        <f>'ENGLAND GE2029'!Y210*100</f>
        <v>0</v>
      </c>
      <c r="AJ209" s="261">
        <f t="shared" si="15"/>
        <v>0.40409651777051525</v>
      </c>
      <c r="AK209" s="260">
        <f t="shared" si="16"/>
        <v>-0.21850005194176456</v>
      </c>
    </row>
    <row r="210" spans="1:37" ht="24" customHeight="1" x14ac:dyDescent="0.35">
      <c r="A210" s="106" t="str">
        <f>'ENGLAND GE2029'!A211</f>
        <v>Tynemouth</v>
      </c>
      <c r="B210" s="106" t="str">
        <f>'ENGLAND GE2029'!B211</f>
        <v>TWR</v>
      </c>
      <c r="C210" s="106" t="str">
        <f>'ENGLAND GE2029'!C211</f>
        <v>NE</v>
      </c>
      <c r="D210" s="106" t="str">
        <f>'ENGLAND GE2029'!D211</f>
        <v>England</v>
      </c>
      <c r="E210" s="106" t="str">
        <f>'ENGLAND GE2029'!AP211</f>
        <v>Lab</v>
      </c>
      <c r="F210" s="106" t="str">
        <f>'ENGLAND GE2029'!AQ211</f>
        <v>HOLD</v>
      </c>
      <c r="G210" s="106" t="str">
        <f>'ENGLAND GE2029'!AR211</f>
        <v/>
      </c>
      <c r="H210" s="106" t="str">
        <f>IF(E210='ENGLAND GE2029'!AO211,"",E210)</f>
        <v/>
      </c>
      <c r="I210" s="262">
        <f>'ENGLAND GE2029'!E211</f>
        <v>0.27375275441706465</v>
      </c>
      <c r="J210" s="263">
        <f>'ENGLAND GE2029'!P211*100</f>
        <v>-23.207152580929741</v>
      </c>
      <c r="K210" s="262">
        <f>'ENGLAND GE2029'!F211</f>
        <v>0.14363750408357948</v>
      </c>
      <c r="L210" s="263">
        <f>'ENGLAND GE2029'!Q211*100</f>
        <v>-4.2987304871767718</v>
      </c>
      <c r="M210" s="262">
        <f>'ENGLAND GE2029'!G211</f>
        <v>0.26789329996740679</v>
      </c>
      <c r="N210" s="263">
        <f>'ENGLAND GE2029'!R211*100</f>
        <v>11.522280552319183</v>
      </c>
      <c r="O210" s="262">
        <f>'ENGLAND GE2029'!H211</f>
        <v>5.3575600481155464E-2</v>
      </c>
      <c r="P210" s="263">
        <f>'ENGLAND GE2029'!S211*100</f>
        <v>-0.23746659486846775</v>
      </c>
      <c r="Q210" s="262">
        <f>'ENGLAND GE2029'!I211</f>
        <v>0.21532406541359339</v>
      </c>
      <c r="R210" s="263">
        <f>'ENGLAND GE2029'!T211*100</f>
        <v>14.113677969340669</v>
      </c>
      <c r="T210" s="264">
        <v>0</v>
      </c>
      <c r="U210" s="262">
        <f>MAX('ENGLAND GE2029'!J211,'ENGLAND GE2029'!K211,'ENGLAND GE2029'!L211,'ENGLAND GE2029'!M211,'ENGLAND GE2029'!N211)</f>
        <v>2.9309735255319269E-2</v>
      </c>
      <c r="V210" s="264">
        <f t="shared" si="17"/>
        <v>2.9309735255319271</v>
      </c>
      <c r="W210" s="264"/>
      <c r="X210" s="264"/>
      <c r="Y210" s="264"/>
      <c r="Z210" s="262">
        <f>'ENGLAND GE2029'!J211</f>
        <v>4.8077881588164907E-3</v>
      </c>
      <c r="AA210" s="264">
        <f>'ENGLAND GE2029'!U211*100</f>
        <v>-0.61592075865674567</v>
      </c>
      <c r="AB210" s="262">
        <f>'ENGLAND GE2029'!K211</f>
        <v>0</v>
      </c>
      <c r="AC210" s="264">
        <f>'ENGLAND GE2029'!V211*100</f>
        <v>0</v>
      </c>
      <c r="AD210" s="262">
        <f>'ENGLAND GE2029'!L211</f>
        <v>2.9309735255319269E-2</v>
      </c>
      <c r="AE210" s="264">
        <f t="shared" si="18"/>
        <v>2.9309735255319271</v>
      </c>
      <c r="AF210" s="262">
        <f>'ENGLAND GE2029'!M211</f>
        <v>4.4112799693742958E-3</v>
      </c>
      <c r="AG210" s="264">
        <f t="shared" si="19"/>
        <v>0.4411279969374296</v>
      </c>
      <c r="AH210" s="262">
        <f>'ENGLAND GE2029'!N211</f>
        <v>7.2879722536903085E-3</v>
      </c>
      <c r="AI210" s="264">
        <f>'ENGLAND GE2029'!Y211*100</f>
        <v>-0.64878962249746497</v>
      </c>
      <c r="AJ210" s="261">
        <f t="shared" si="15"/>
        <v>0.27375275441706465</v>
      </c>
      <c r="AK210" s="260">
        <f t="shared" si="16"/>
        <v>-5.8428689003471257E-2</v>
      </c>
    </row>
    <row r="211" spans="1:37" ht="24" customHeight="1" x14ac:dyDescent="0.35">
      <c r="A211" s="106" t="str">
        <f>'ENGLAND GE2029'!A212</f>
        <v>Washington and Gateshead South</v>
      </c>
      <c r="B211" s="106" t="str">
        <f>'ENGLAND GE2029'!B212</f>
        <v>TWR</v>
      </c>
      <c r="C211" s="106" t="str">
        <f>'ENGLAND GE2029'!C212</f>
        <v>NE</v>
      </c>
      <c r="D211" s="106" t="str">
        <f>'ENGLAND GE2029'!D212</f>
        <v>England</v>
      </c>
      <c r="E211" s="106" t="str">
        <f>'ENGLAND GE2029'!AP212</f>
        <v>Ref</v>
      </c>
      <c r="F211" s="106" t="str">
        <f>'ENGLAND GE2029'!AQ212</f>
        <v>gain from</v>
      </c>
      <c r="G211" s="106" t="str">
        <f>'ENGLAND GE2029'!AR212</f>
        <v>LAB</v>
      </c>
      <c r="H211" s="106" t="str">
        <f>IF(E211='ENGLAND GE2029'!AO212,"",E211)</f>
        <v>Ref</v>
      </c>
      <c r="I211" s="262">
        <f>'ENGLAND GE2029'!E212</f>
        <v>0.23552417901119266</v>
      </c>
      <c r="J211" s="263">
        <f>'ENGLAND GE2029'!P212*100</f>
        <v>-24.916648188077851</v>
      </c>
      <c r="K211" s="262">
        <f>'ENGLAND GE2029'!F212</f>
        <v>8.8159707335045107E-2</v>
      </c>
      <c r="L211" s="263">
        <f>'ENGLAND GE2029'!Q212*100</f>
        <v>-3.9413549976980322</v>
      </c>
      <c r="M211" s="262">
        <f>'ENGLAND GE2029'!G212</f>
        <v>0.46507972160329392</v>
      </c>
      <c r="N211" s="263">
        <f>'ENGLAND GE2029'!R212*100</f>
        <v>16.988496268769403</v>
      </c>
      <c r="O211" s="262">
        <f>'ENGLAND GE2029'!H212</f>
        <v>2.5028492493835919E-2</v>
      </c>
      <c r="P211" s="263">
        <f>'ENGLAND GE2029'!S212*100</f>
        <v>-0.40825516113147076</v>
      </c>
      <c r="Q211" s="262">
        <f>'ENGLAND GE2029'!I212</f>
        <v>0.12051010325383335</v>
      </c>
      <c r="R211" s="263">
        <f>'ENGLAND GE2029'!T212*100</f>
        <v>7.4266853342920829</v>
      </c>
      <c r="T211" s="264">
        <v>0</v>
      </c>
      <c r="U211" s="262">
        <f>MAX('ENGLAND GE2029'!J212,'ENGLAND GE2029'!K212,'ENGLAND GE2029'!L212,'ENGLAND GE2029'!M212,'ENGLAND GE2029'!N212)</f>
        <v>5.0883555185846724E-2</v>
      </c>
      <c r="V211" s="264">
        <f t="shared" si="17"/>
        <v>5.0883555185846721</v>
      </c>
      <c r="W211" s="264"/>
      <c r="X211" s="264"/>
      <c r="Y211" s="264"/>
      <c r="Z211" s="262">
        <f>'ENGLAND GE2029'!J212</f>
        <v>1.1863937071515033E-2</v>
      </c>
      <c r="AA211" s="264">
        <f>'ENGLAND GE2029'!U212*100</f>
        <v>-0.53230917928253096</v>
      </c>
      <c r="AB211" s="262">
        <f>'ENGLAND GE2029'!K212</f>
        <v>0</v>
      </c>
      <c r="AC211" s="264">
        <f>'ENGLAND GE2029'!V212*100</f>
        <v>0</v>
      </c>
      <c r="AD211" s="262">
        <f>'ENGLAND GE2029'!L212</f>
        <v>5.0883555185846724E-2</v>
      </c>
      <c r="AE211" s="264">
        <f t="shared" si="18"/>
        <v>5.0883555185846721</v>
      </c>
      <c r="AF211" s="262">
        <f>'ENGLAND GE2029'!M212</f>
        <v>2.9503040454373465E-3</v>
      </c>
      <c r="AG211" s="264">
        <f t="shared" si="19"/>
        <v>0.29503040454373464</v>
      </c>
      <c r="AH211" s="262">
        <f>'ENGLAND GE2029'!N212</f>
        <v>0</v>
      </c>
      <c r="AI211" s="264">
        <f>'ENGLAND GE2029'!Y212*100</f>
        <v>0</v>
      </c>
      <c r="AJ211" s="261">
        <f t="shared" si="15"/>
        <v>0.46507972160329392</v>
      </c>
      <c r="AK211" s="260">
        <f t="shared" si="16"/>
        <v>-0.34456961834946054</v>
      </c>
    </row>
    <row r="212" spans="1:37" ht="24" customHeight="1" x14ac:dyDescent="0.35">
      <c r="A212" s="106" t="str">
        <f>'ENGLAND GE2029'!A213</f>
        <v>Chester North and Neston</v>
      </c>
      <c r="B212" s="106" t="str">
        <f>'ENGLAND GE2029'!B213</f>
        <v>CHS</v>
      </c>
      <c r="C212" s="106" t="str">
        <f>'ENGLAND GE2029'!C213</f>
        <v>NW</v>
      </c>
      <c r="D212" s="106" t="str">
        <f>'ENGLAND GE2029'!D213</f>
        <v>England</v>
      </c>
      <c r="E212" s="106" t="str">
        <f>'ENGLAND GE2029'!AP213</f>
        <v>Lab</v>
      </c>
      <c r="F212" s="106" t="str">
        <f>'ENGLAND GE2029'!AQ213</f>
        <v>HOLD</v>
      </c>
      <c r="G212" s="106" t="str">
        <f>'ENGLAND GE2029'!AR213</f>
        <v/>
      </c>
      <c r="H212" s="106" t="str">
        <f>IF(E212='ENGLAND GE2029'!AO213,"",E212)</f>
        <v/>
      </c>
      <c r="I212" s="262">
        <f>'ENGLAND GE2029'!E213</f>
        <v>0.26099465976347647</v>
      </c>
      <c r="J212" s="263">
        <f>'ENGLAND GE2029'!P213*100</f>
        <v>-23.701402149127809</v>
      </c>
      <c r="K212" s="262">
        <f>'ENGLAND GE2029'!F213</f>
        <v>0.17322759368729065</v>
      </c>
      <c r="L212" s="263">
        <f>'ENGLAND GE2029'!Q213*100</f>
        <v>-5.9197340308323962</v>
      </c>
      <c r="M212" s="262">
        <f>'ENGLAND GE2029'!G213</f>
        <v>0.24700520525744402</v>
      </c>
      <c r="N212" s="263">
        <f>'ENGLAND GE2029'!R213*100</f>
        <v>11.566766554294095</v>
      </c>
      <c r="O212" s="262">
        <f>'ENGLAND GE2029'!H213</f>
        <v>4.3070399036679079E-2</v>
      </c>
      <c r="P212" s="263">
        <f>'ENGLAND GE2029'!S213*100</f>
        <v>-0.33787887737652744</v>
      </c>
      <c r="Q212" s="262">
        <f>'ENGLAND GE2029'!I213</f>
        <v>0.24153956788933428</v>
      </c>
      <c r="R212" s="263">
        <f>'ENGLAND GE2029'!T213*100</f>
        <v>14.975991066465088</v>
      </c>
      <c r="T212" s="264">
        <v>0</v>
      </c>
      <c r="U212" s="262">
        <f>MAX('ENGLAND GE2029'!J213,'ENGLAND GE2029'!K213,'ENGLAND GE2029'!L213,'ENGLAND GE2029'!M213,'ENGLAND GE2029'!N213)</f>
        <v>3.0747200948337373E-2</v>
      </c>
      <c r="V212" s="264">
        <f t="shared" si="17"/>
        <v>3.0747200948337374</v>
      </c>
      <c r="W212" s="264"/>
      <c r="X212" s="264"/>
      <c r="Y212" s="264"/>
      <c r="Z212" s="262">
        <f>'ENGLAND GE2029'!J213</f>
        <v>0</v>
      </c>
      <c r="AA212" s="264">
        <f>'ENGLAND GE2029'!U213*100</f>
        <v>0</v>
      </c>
      <c r="AB212" s="262">
        <f>'ENGLAND GE2029'!K213</f>
        <v>0</v>
      </c>
      <c r="AC212" s="264">
        <f>'ENGLAND GE2029'!V213*100</f>
        <v>0</v>
      </c>
      <c r="AD212" s="262">
        <f>'ENGLAND GE2029'!L213</f>
        <v>3.0747200948337373E-2</v>
      </c>
      <c r="AE212" s="264">
        <f t="shared" si="18"/>
        <v>3.0747200948337374</v>
      </c>
      <c r="AF212" s="262">
        <f>'ENGLAND GE2029'!M213</f>
        <v>3.4153734174382443E-3</v>
      </c>
      <c r="AG212" s="264">
        <f t="shared" si="19"/>
        <v>0.34153734174382444</v>
      </c>
      <c r="AH212" s="262">
        <f>'ENGLAND GE2029'!N213</f>
        <v>0</v>
      </c>
      <c r="AI212" s="264">
        <f>'ENGLAND GE2029'!Y213*100</f>
        <v>0</v>
      </c>
      <c r="AJ212" s="261">
        <f t="shared" si="15"/>
        <v>0.26099465976347647</v>
      </c>
      <c r="AK212" s="260">
        <f t="shared" si="16"/>
        <v>-1.9455091874142183E-2</v>
      </c>
    </row>
    <row r="213" spans="1:37" ht="24" customHeight="1" x14ac:dyDescent="0.35">
      <c r="A213" s="106" t="str">
        <f>'ENGLAND GE2029'!A214</f>
        <v>Chester South and Eddisbury</v>
      </c>
      <c r="B213" s="106" t="str">
        <f>'ENGLAND GE2029'!B214</f>
        <v>CHS</v>
      </c>
      <c r="C213" s="106" t="str">
        <f>'ENGLAND GE2029'!C214</f>
        <v>NW</v>
      </c>
      <c r="D213" s="106" t="str">
        <f>'ENGLAND GE2029'!D214</f>
        <v>England</v>
      </c>
      <c r="E213" s="106" t="str">
        <f>'ENGLAND GE2029'!AP214</f>
        <v>Con</v>
      </c>
      <c r="F213" s="106" t="str">
        <f>'ENGLAND GE2029'!AQ214</f>
        <v>HOLD</v>
      </c>
      <c r="G213" s="106" t="str">
        <f>'ENGLAND GE2029'!AR214</f>
        <v/>
      </c>
      <c r="H213" s="106" t="str">
        <f>IF(E213='ENGLAND GE2029'!AO214,"",E213)</f>
        <v/>
      </c>
      <c r="I213" s="262">
        <f>'ENGLAND GE2029'!E214</f>
        <v>0.17771750491702715</v>
      </c>
      <c r="J213" s="263">
        <f>'ENGLAND GE2029'!P214*100</f>
        <v>-14.328238076677424</v>
      </c>
      <c r="K213" s="262">
        <f>'ENGLAND GE2029'!F214</f>
        <v>0.29859579250895618</v>
      </c>
      <c r="L213" s="263">
        <f>'ENGLAND GE2029'!Q214*100</f>
        <v>-8.0648196364267175</v>
      </c>
      <c r="M213" s="262">
        <f>'ENGLAND GE2029'!G214</f>
        <v>0.24279141713662419</v>
      </c>
      <c r="N213" s="263">
        <f>'ENGLAND GE2029'!R214*100</f>
        <v>12.058740082751319</v>
      </c>
      <c r="O213" s="262">
        <f>'ENGLAND GE2029'!H214</f>
        <v>0.10134159751053126</v>
      </c>
      <c r="P213" s="263">
        <f>'ENGLAND GE2029'!S214*100</f>
        <v>-0.2114562227303593</v>
      </c>
      <c r="Q213" s="262">
        <f>'ENGLAND GE2029'!I214</f>
        <v>0.1206653894611847</v>
      </c>
      <c r="R213" s="263">
        <f>'ENGLAND GE2029'!T214*100</f>
        <v>7.7263339390689714</v>
      </c>
      <c r="T213" s="264">
        <v>0</v>
      </c>
      <c r="U213" s="262">
        <f>MAX('ENGLAND GE2029'!J214,'ENGLAND GE2029'!K214,'ENGLAND GE2029'!L214,'ENGLAND GE2029'!M214,'ENGLAND GE2029'!N214)</f>
        <v>3.0222668722510282E-2</v>
      </c>
      <c r="V213" s="264">
        <f t="shared" si="17"/>
        <v>3.022266872251028</v>
      </c>
      <c r="W213" s="264"/>
      <c r="X213" s="264"/>
      <c r="Y213" s="264"/>
      <c r="Z213" s="262">
        <f>'ENGLAND GE2029'!J214</f>
        <v>2.575278825811813E-2</v>
      </c>
      <c r="AA213" s="264">
        <f>'ENGLAND GE2029'!U214*100</f>
        <v>-0.49411110674162995</v>
      </c>
      <c r="AB213" s="262">
        <f>'ENGLAND GE2029'!K214</f>
        <v>0</v>
      </c>
      <c r="AC213" s="264">
        <f>'ENGLAND GE2029'!V214*100</f>
        <v>0</v>
      </c>
      <c r="AD213" s="262">
        <f>'ENGLAND GE2029'!L214</f>
        <v>3.0222668722510282E-2</v>
      </c>
      <c r="AE213" s="264">
        <f t="shared" si="18"/>
        <v>3.022266872251028</v>
      </c>
      <c r="AF213" s="262">
        <f>'ENGLAND GE2029'!M214</f>
        <v>2.912841485047858E-3</v>
      </c>
      <c r="AG213" s="264">
        <f t="shared" si="19"/>
        <v>0.29128414850478579</v>
      </c>
      <c r="AH213" s="262">
        <f>'ENGLAND GE2029'!N214</f>
        <v>0</v>
      </c>
      <c r="AI213" s="264">
        <f>'ENGLAND GE2029'!Y214*100</f>
        <v>0</v>
      </c>
      <c r="AJ213" s="261">
        <f t="shared" si="15"/>
        <v>0.29859579250895618</v>
      </c>
      <c r="AK213" s="260">
        <f t="shared" si="16"/>
        <v>-0.17793040304777147</v>
      </c>
    </row>
    <row r="214" spans="1:37" ht="24" customHeight="1" x14ac:dyDescent="0.35">
      <c r="A214" s="106" t="str">
        <f>'ENGLAND GE2029'!A215</f>
        <v>Congleton</v>
      </c>
      <c r="B214" s="106" t="str">
        <f>'ENGLAND GE2029'!B215</f>
        <v>CHS</v>
      </c>
      <c r="C214" s="106" t="str">
        <f>'ENGLAND GE2029'!C215</f>
        <v>NW</v>
      </c>
      <c r="D214" s="106" t="str">
        <f>'ENGLAND GE2029'!D215</f>
        <v>England</v>
      </c>
      <c r="E214" s="106" t="str">
        <f>'ENGLAND GE2029'!AP215</f>
        <v>Ref</v>
      </c>
      <c r="F214" s="106" t="str">
        <f>'ENGLAND GE2029'!AQ215</f>
        <v>gain from</v>
      </c>
      <c r="G214" s="106" t="str">
        <f>'ENGLAND GE2029'!AR215</f>
        <v>LAB</v>
      </c>
      <c r="H214" s="106" t="str">
        <f>IF(E214='ENGLAND GE2029'!AO215,"",E214)</f>
        <v>Ref</v>
      </c>
      <c r="I214" s="262">
        <f>'ENGLAND GE2029'!E215</f>
        <v>0.20390469914101744</v>
      </c>
      <c r="J214" s="263">
        <f>'ENGLAND GE2029'!P215*100</f>
        <v>-17.265390435025434</v>
      </c>
      <c r="K214" s="262">
        <f>'ENGLAND GE2029'!F215</f>
        <v>0.23794427644397764</v>
      </c>
      <c r="L214" s="263">
        <f>'ENGLAND GE2029'!Q215*100</f>
        <v>-7.1043254728092196</v>
      </c>
      <c r="M214" s="262">
        <f>'ENGLAND GE2029'!G215</f>
        <v>0.31963435731196399</v>
      </c>
      <c r="N214" s="263">
        <f>'ENGLAND GE2029'!R215*100</f>
        <v>15.514557925710115</v>
      </c>
      <c r="O214" s="262">
        <f>'ENGLAND GE2029'!H215</f>
        <v>5.3231847184945474E-2</v>
      </c>
      <c r="P214" s="263">
        <f>'ENGLAND GE2029'!S215*100</f>
        <v>-0.23292500719123838</v>
      </c>
      <c r="Q214" s="262">
        <f>'ENGLAND GE2029'!I215</f>
        <v>0.10887666073217822</v>
      </c>
      <c r="R214" s="263">
        <f>'ENGLAND GE2029'!T215*100</f>
        <v>6.883676048280166</v>
      </c>
      <c r="T214" s="264">
        <v>0</v>
      </c>
      <c r="U214" s="262">
        <f>MAX('ENGLAND GE2029'!J215,'ENGLAND GE2029'!K215,'ENGLAND GE2029'!L215,'ENGLAND GE2029'!M215,'ENGLAND GE2029'!N215)</f>
        <v>3.9788075737191141E-2</v>
      </c>
      <c r="V214" s="264">
        <f t="shared" si="17"/>
        <v>3.9788075737191142</v>
      </c>
      <c r="W214" s="264"/>
      <c r="X214" s="264"/>
      <c r="Y214" s="264"/>
      <c r="Z214" s="262">
        <f>'ENGLAND GE2029'!J215</f>
        <v>3.3407577046122794E-2</v>
      </c>
      <c r="AA214" s="264">
        <f>'ENGLAND GE2029'!U215*100</f>
        <v>-1.0103644899014366</v>
      </c>
      <c r="AB214" s="262">
        <f>'ENGLAND GE2029'!K215</f>
        <v>0</v>
      </c>
      <c r="AC214" s="264">
        <f>'ENGLAND GE2029'!V215*100</f>
        <v>0</v>
      </c>
      <c r="AD214" s="262">
        <f>'ENGLAND GE2029'!L215</f>
        <v>3.9788075737191141E-2</v>
      </c>
      <c r="AE214" s="264">
        <f t="shared" si="18"/>
        <v>3.9788075737191142</v>
      </c>
      <c r="AF214" s="262">
        <f>'ENGLAND GE2029'!M215</f>
        <v>3.2125064026030182E-3</v>
      </c>
      <c r="AG214" s="264">
        <f t="shared" si="19"/>
        <v>0.32125064026030181</v>
      </c>
      <c r="AH214" s="262">
        <f>'ENGLAND GE2029'!N215</f>
        <v>0</v>
      </c>
      <c r="AI214" s="264">
        <f>'ENGLAND GE2029'!Y215*100</f>
        <v>-1.085286783042394</v>
      </c>
      <c r="AJ214" s="261">
        <f t="shared" si="15"/>
        <v>0.31963435731196399</v>
      </c>
      <c r="AK214" s="260">
        <f t="shared" si="16"/>
        <v>-0.21075769657978577</v>
      </c>
    </row>
    <row r="215" spans="1:37" ht="24" customHeight="1" x14ac:dyDescent="0.35">
      <c r="A215" s="106" t="str">
        <f>'ENGLAND GE2029'!A216</f>
        <v>Crewe and Nantwich</v>
      </c>
      <c r="B215" s="106" t="str">
        <f>'ENGLAND GE2029'!B216</f>
        <v>CHS</v>
      </c>
      <c r="C215" s="106" t="str">
        <f>'ENGLAND GE2029'!C216</f>
        <v>NW</v>
      </c>
      <c r="D215" s="106" t="str">
        <f>'ENGLAND GE2029'!D216</f>
        <v>England</v>
      </c>
      <c r="E215" s="106" t="str">
        <f>'ENGLAND GE2029'!AP216</f>
        <v>Ref</v>
      </c>
      <c r="F215" s="106" t="str">
        <f>'ENGLAND GE2029'!AQ216</f>
        <v>gain from</v>
      </c>
      <c r="G215" s="106" t="str">
        <f>'ENGLAND GE2029'!AR216</f>
        <v>LAB</v>
      </c>
      <c r="H215" s="106" t="str">
        <f>IF(E215='ENGLAND GE2029'!AO216,"",E215)</f>
        <v>Ref</v>
      </c>
      <c r="I215" s="262">
        <f>'ENGLAND GE2029'!E216</f>
        <v>0.22747988215331738</v>
      </c>
      <c r="J215" s="263">
        <f>'ENGLAND GE2029'!P216*100</f>
        <v>-21.401004305379324</v>
      </c>
      <c r="K215" s="262">
        <f>'ENGLAND GE2029'!F216</f>
        <v>0.17248904204945262</v>
      </c>
      <c r="L215" s="263">
        <f>'ENGLAND GE2029'!Q216*100</f>
        <v>-6.2907275513104324</v>
      </c>
      <c r="M215" s="262">
        <f>'ENGLAND GE2029'!G216</f>
        <v>0.37617681537157549</v>
      </c>
      <c r="N215" s="263">
        <f>'ENGLAND GE2029'!R216*100</f>
        <v>17.273168114694258</v>
      </c>
      <c r="O215" s="262">
        <f>'ENGLAND GE2029'!H216</f>
        <v>4.4156037342219678E-2</v>
      </c>
      <c r="P215" s="263">
        <f>'ENGLAND GE2029'!S216*100</f>
        <v>-0.42792445612911401</v>
      </c>
      <c r="Q215" s="262">
        <f>'ENGLAND GE2029'!I216</f>
        <v>0.11792214191477862</v>
      </c>
      <c r="R215" s="263">
        <f>'ENGLAND GE2029'!T216*100</f>
        <v>7.2347211304782224</v>
      </c>
      <c r="T215" s="264">
        <v>0</v>
      </c>
      <c r="U215" s="262">
        <f>MAX('ENGLAND GE2029'!J216,'ENGLAND GE2029'!K216,'ENGLAND GE2029'!L216,'ENGLAND GE2029'!M216,'ENGLAND GE2029'!N216)</f>
        <v>4.6826479313584662E-2</v>
      </c>
      <c r="V215" s="264">
        <f t="shared" si="17"/>
        <v>4.6826479313584661</v>
      </c>
      <c r="W215" s="264"/>
      <c r="X215" s="264"/>
      <c r="Y215" s="264"/>
      <c r="Z215" s="262">
        <f>'ENGLAND GE2029'!J216</f>
        <v>0</v>
      </c>
      <c r="AA215" s="264">
        <f>'ENGLAND GE2029'!U216*100</f>
        <v>0</v>
      </c>
      <c r="AB215" s="262">
        <f>'ENGLAND GE2029'!K216</f>
        <v>7.189935219367059E-4</v>
      </c>
      <c r="AC215" s="264">
        <f>'ENGLAND GE2029'!V216*100</f>
        <v>-0.71840511631068349</v>
      </c>
      <c r="AD215" s="262">
        <f>'ENGLAND GE2029'!L216</f>
        <v>4.6826479313584662E-2</v>
      </c>
      <c r="AE215" s="264">
        <f t="shared" si="18"/>
        <v>4.6826479313584661</v>
      </c>
      <c r="AF215" s="262">
        <f>'ENGLAND GE2029'!M216</f>
        <v>1.9565646742825903E-3</v>
      </c>
      <c r="AG215" s="264">
        <f t="shared" si="19"/>
        <v>0.19565646742825904</v>
      </c>
      <c r="AH215" s="262">
        <f>'ENGLAND GE2029'!N216</f>
        <v>1.2274043658852197E-2</v>
      </c>
      <c r="AI215" s="264">
        <f>'ENGLAND GE2029'!Y216*100</f>
        <v>-0.54813221482965624</v>
      </c>
      <c r="AJ215" s="261">
        <f t="shared" si="15"/>
        <v>0.37617681537157549</v>
      </c>
      <c r="AK215" s="260">
        <f t="shared" si="16"/>
        <v>-0.25825467345679687</v>
      </c>
    </row>
    <row r="216" spans="1:37" ht="24" customHeight="1" x14ac:dyDescent="0.35">
      <c r="A216" s="106" t="str">
        <f>'ENGLAND GE2029'!A217</f>
        <v>Ellesmere Port and Bromborough</v>
      </c>
      <c r="B216" s="106" t="str">
        <f>'ENGLAND GE2029'!B217</f>
        <v>CHS</v>
      </c>
      <c r="C216" s="106" t="str">
        <f>'ENGLAND GE2029'!C217</f>
        <v>NW</v>
      </c>
      <c r="D216" s="106" t="str">
        <f>'ENGLAND GE2029'!D217</f>
        <v>England</v>
      </c>
      <c r="E216" s="106" t="str">
        <f>'ENGLAND GE2029'!AP217</f>
        <v>Ref</v>
      </c>
      <c r="F216" s="106" t="str">
        <f>'ENGLAND GE2029'!AQ217</f>
        <v>gain from</v>
      </c>
      <c r="G216" s="106" t="str">
        <f>'ENGLAND GE2029'!AR217</f>
        <v>LAB</v>
      </c>
      <c r="H216" s="106" t="str">
        <f>IF(E216='ENGLAND GE2029'!AO217,"",E216)</f>
        <v>Ref</v>
      </c>
      <c r="I216" s="262">
        <f>'ENGLAND GE2029'!E217</f>
        <v>0.30510923151713859</v>
      </c>
      <c r="J216" s="263">
        <f>'ENGLAND GE2029'!P217*100</f>
        <v>-27.124192661840613</v>
      </c>
      <c r="K216" s="262">
        <f>'ENGLAND GE2029'!F217</f>
        <v>9.3469231350288201E-2</v>
      </c>
      <c r="L216" s="263">
        <f>'ENGLAND GE2029'!Q217*100</f>
        <v>-3.06848054431538</v>
      </c>
      <c r="M216" s="262">
        <f>'ENGLAND GE2029'!G217</f>
        <v>0.32947758326135901</v>
      </c>
      <c r="N216" s="263">
        <f>'ENGLAND GE2029'!R217*100</f>
        <v>15.604321094222835</v>
      </c>
      <c r="O216" s="262">
        <f>'ENGLAND GE2029'!H217</f>
        <v>5.1961339545629176E-2</v>
      </c>
      <c r="P216" s="263">
        <f>'ENGLAND GE2029'!S217*100</f>
        <v>-0.35147828449913554</v>
      </c>
      <c r="Q216" s="262">
        <f>'ENGLAND GE2029'!I217</f>
        <v>0.17142187360621475</v>
      </c>
      <c r="R216" s="263">
        <f>'ENGLAND GE2029'!T217*100</f>
        <v>10.693803031196254</v>
      </c>
      <c r="T216" s="264">
        <v>0</v>
      </c>
      <c r="U216" s="262">
        <f>MAX('ENGLAND GE2029'!J217,'ENGLAND GE2029'!K217,'ENGLAND GE2029'!L217,'ENGLAND GE2029'!M217,'ENGLAND GE2029'!N217)</f>
        <v>4.1013360224335833E-2</v>
      </c>
      <c r="V216" s="264">
        <f t="shared" si="17"/>
        <v>4.1013360224335838</v>
      </c>
      <c r="W216" s="264"/>
      <c r="X216" s="264"/>
      <c r="Y216" s="264"/>
      <c r="Z216" s="262">
        <f>'ENGLAND GE2029'!J217</f>
        <v>4.8941596031665396E-3</v>
      </c>
      <c r="AA216" s="264">
        <f>'ENGLAND GE2029'!U217*100</f>
        <v>-0.12063074638432783</v>
      </c>
      <c r="AB216" s="262">
        <f>'ENGLAND GE2029'!K217</f>
        <v>0</v>
      </c>
      <c r="AC216" s="264">
        <f>'ENGLAND GE2029'!V217*100</f>
        <v>0</v>
      </c>
      <c r="AD216" s="262">
        <f>'ENGLAND GE2029'!L217</f>
        <v>4.1013360224335833E-2</v>
      </c>
      <c r="AE216" s="264">
        <f t="shared" si="18"/>
        <v>4.1013360224335838</v>
      </c>
      <c r="AF216" s="262">
        <f>'ENGLAND GE2029'!M217</f>
        <v>2.6532208918680074E-3</v>
      </c>
      <c r="AG216" s="264">
        <f t="shared" si="19"/>
        <v>0.26532208918680072</v>
      </c>
      <c r="AH216" s="262">
        <f>'ENGLAND GE2029'!N217</f>
        <v>0</v>
      </c>
      <c r="AI216" s="264">
        <f>'ENGLAND GE2029'!Y217*100</f>
        <v>0</v>
      </c>
      <c r="AJ216" s="261">
        <f t="shared" si="15"/>
        <v>0.32947758326135901</v>
      </c>
      <c r="AK216" s="260">
        <f t="shared" si="16"/>
        <v>-0.15805570965514426</v>
      </c>
    </row>
    <row r="217" spans="1:37" ht="24" customHeight="1" x14ac:dyDescent="0.35">
      <c r="A217" s="106" t="str">
        <f>'ENGLAND GE2029'!A218</f>
        <v>Macclesfield</v>
      </c>
      <c r="B217" s="106" t="str">
        <f>'ENGLAND GE2029'!B218</f>
        <v>CHS</v>
      </c>
      <c r="C217" s="106" t="str">
        <f>'ENGLAND GE2029'!C218</f>
        <v>NW</v>
      </c>
      <c r="D217" s="106" t="str">
        <f>'ENGLAND GE2029'!D218</f>
        <v>England</v>
      </c>
      <c r="E217" s="106" t="str">
        <f>'ENGLAND GE2029'!AP218</f>
        <v>Lab</v>
      </c>
      <c r="F217" s="106" t="str">
        <f>'ENGLAND GE2029'!AQ218</f>
        <v>HOLD</v>
      </c>
      <c r="G217" s="106" t="str">
        <f>'ENGLAND GE2029'!AR218</f>
        <v/>
      </c>
      <c r="H217" s="106" t="str">
        <f>IF(E217='ENGLAND GE2029'!AO218,"",E217)</f>
        <v/>
      </c>
      <c r="I217" s="262">
        <f>'ENGLAND GE2029'!E218</f>
        <v>0.26917451035015311</v>
      </c>
      <c r="J217" s="263">
        <f>'ENGLAND GE2029'!P218*100</f>
        <v>-19.816902654937714</v>
      </c>
      <c r="K217" s="262">
        <f>'ENGLAND GE2029'!F218</f>
        <v>0.24129897181896257</v>
      </c>
      <c r="L217" s="263">
        <f>'ENGLAND GE2029'!Q218*100</f>
        <v>-5.329111758852342</v>
      </c>
      <c r="M217" s="262">
        <f>'ENGLAND GE2029'!G218</f>
        <v>0.25808888121987</v>
      </c>
      <c r="N217" s="263">
        <f>'ENGLAND GE2029'!R218*100</f>
        <v>13.322147706772574</v>
      </c>
      <c r="O217" s="262">
        <f>'ENGLAND GE2029'!H218</f>
        <v>4.791124049241182E-2</v>
      </c>
      <c r="P217" s="263">
        <f>'ENGLAND GE2029'!S218*100</f>
        <v>8.9654129556381024E-2</v>
      </c>
      <c r="Q217" s="262">
        <f>'ENGLAND GE2029'!I218</f>
        <v>0.13658373969071469</v>
      </c>
      <c r="R217" s="263">
        <f>'ENGLAND GE2029'!T218*100</f>
        <v>8.9360675590093397</v>
      </c>
      <c r="T217" s="264">
        <v>0</v>
      </c>
      <c r="U217" s="262">
        <f>MAX('ENGLAND GE2029'!J218,'ENGLAND GE2029'!K218,'ENGLAND GE2029'!L218,'ENGLAND GE2029'!M218,'ENGLAND GE2029'!N218)</f>
        <v>3.2126896617939861E-2</v>
      </c>
      <c r="V217" s="264">
        <f t="shared" si="17"/>
        <v>3.212689661793986</v>
      </c>
      <c r="W217" s="264"/>
      <c r="X217" s="264"/>
      <c r="Y217" s="264"/>
      <c r="Z217" s="262">
        <f>'ENGLAND GE2029'!J218</f>
        <v>1.1932618371842363E-2</v>
      </c>
      <c r="AA217" s="264">
        <f>'ENGLAND GE2029'!U218*100</f>
        <v>-0.28234052681030825</v>
      </c>
      <c r="AB217" s="262">
        <f>'ENGLAND GE2029'!K218</f>
        <v>0</v>
      </c>
      <c r="AC217" s="264">
        <f>'ENGLAND GE2029'!V218*100</f>
        <v>0</v>
      </c>
      <c r="AD217" s="262">
        <f>'ENGLAND GE2029'!L218</f>
        <v>3.2126896617939861E-2</v>
      </c>
      <c r="AE217" s="264">
        <f t="shared" si="18"/>
        <v>3.212689661793986</v>
      </c>
      <c r="AF217" s="262">
        <f>'ENGLAND GE2029'!M218</f>
        <v>2.5347779759118194E-3</v>
      </c>
      <c r="AG217" s="264">
        <f t="shared" si="19"/>
        <v>0.25347779759118194</v>
      </c>
      <c r="AH217" s="262">
        <f>'ENGLAND GE2029'!N218</f>
        <v>3.4836346219368998E-4</v>
      </c>
      <c r="AI217" s="264">
        <f>'ENGLAND GE2029'!Y218*100</f>
        <v>-0.38568191412310715</v>
      </c>
      <c r="AJ217" s="261">
        <f t="shared" si="15"/>
        <v>0.26917451035015311</v>
      </c>
      <c r="AK217" s="260">
        <f t="shared" si="16"/>
        <v>-0.13259077065943842</v>
      </c>
    </row>
    <row r="218" spans="1:37" ht="24" customHeight="1" x14ac:dyDescent="0.35">
      <c r="A218" s="106" t="str">
        <f>'ENGLAND GE2029'!A219</f>
        <v>Mid Cheshire</v>
      </c>
      <c r="B218" s="106" t="str">
        <f>'ENGLAND GE2029'!B219</f>
        <v>CHS</v>
      </c>
      <c r="C218" s="106" t="str">
        <f>'ENGLAND GE2029'!C219</f>
        <v>NW</v>
      </c>
      <c r="D218" s="106" t="str">
        <f>'ENGLAND GE2029'!D219</f>
        <v>England</v>
      </c>
      <c r="E218" s="106" t="str">
        <f>'ENGLAND GE2029'!AP219</f>
        <v>Ref</v>
      </c>
      <c r="F218" s="106" t="str">
        <f>'ENGLAND GE2029'!AQ219</f>
        <v>gain from</v>
      </c>
      <c r="G218" s="106" t="str">
        <f>'ENGLAND GE2029'!AR219</f>
        <v>LAB</v>
      </c>
      <c r="H218" s="106" t="str">
        <f>IF(E218='ENGLAND GE2029'!AO219,"",E218)</f>
        <v>Ref</v>
      </c>
      <c r="I218" s="262">
        <f>'ENGLAND GE2029'!E219</f>
        <v>0.23111444463915995</v>
      </c>
      <c r="J218" s="263">
        <f>'ENGLAND GE2029'!P219*100</f>
        <v>-21.353611307121607</v>
      </c>
      <c r="K218" s="262">
        <f>'ENGLAND GE2029'!F219</f>
        <v>0.16970651947807894</v>
      </c>
      <c r="L218" s="263">
        <f>'ENGLAND GE2029'!Q219*100</f>
        <v>-5.988224440445256</v>
      </c>
      <c r="M218" s="262">
        <f>'ENGLAND GE2029'!G219</f>
        <v>0.35800023822897137</v>
      </c>
      <c r="N218" s="263">
        <f>'ENGLAND GE2029'!R219*100</f>
        <v>16.606595891605128</v>
      </c>
      <c r="O218" s="262">
        <f>'ENGLAND GE2029'!H219</f>
        <v>5.4612110982383458E-2</v>
      </c>
      <c r="P218" s="263">
        <f>'ENGLAND GE2029'!S219*100</f>
        <v>-0.47726007668757386</v>
      </c>
      <c r="Q218" s="262">
        <f>'ENGLAND GE2029'!I219</f>
        <v>0.12368512809493686</v>
      </c>
      <c r="R218" s="263">
        <f>'ENGLAND GE2029'!T219*100</f>
        <v>7.6297814500294727</v>
      </c>
      <c r="T218" s="264">
        <v>0</v>
      </c>
      <c r="U218" s="262">
        <f>MAX('ENGLAND GE2029'!J219,'ENGLAND GE2029'!K219,'ENGLAND GE2029'!L219,'ENGLAND GE2029'!M219,'ENGLAND GE2029'!N219)</f>
        <v>4.456385950614334E-2</v>
      </c>
      <c r="V218" s="264">
        <f t="shared" si="17"/>
        <v>4.456385950614334</v>
      </c>
      <c r="W218" s="264"/>
      <c r="X218" s="264"/>
      <c r="Y218" s="264"/>
      <c r="Z218" s="262">
        <f>'ENGLAND GE2029'!J219</f>
        <v>1.4792863727921001E-2</v>
      </c>
      <c r="AA218" s="264">
        <f>'ENGLAND GE2029'!U219*100</f>
        <v>-0.56846230821683763</v>
      </c>
      <c r="AB218" s="262">
        <f>'ENGLAND GE2029'!K219</f>
        <v>0</v>
      </c>
      <c r="AC218" s="264">
        <f>'ENGLAND GE2029'!V219*100</f>
        <v>0</v>
      </c>
      <c r="AD218" s="262">
        <f>'ENGLAND GE2029'!L219</f>
        <v>4.456385950614334E-2</v>
      </c>
      <c r="AE218" s="264">
        <f t="shared" si="18"/>
        <v>4.456385950614334</v>
      </c>
      <c r="AF218" s="262">
        <f>'ENGLAND GE2029'!M219</f>
        <v>2.5046663385985893E-3</v>
      </c>
      <c r="AG218" s="264">
        <f t="shared" si="19"/>
        <v>0.2504666338598589</v>
      </c>
      <c r="AH218" s="262">
        <f>'ENGLAND GE2029'!N219</f>
        <v>1.0201690038063459E-3</v>
      </c>
      <c r="AI218" s="264">
        <f>'ENGLAND GE2029'!Y219*100</f>
        <v>-0.55567179363753016</v>
      </c>
      <c r="AJ218" s="261">
        <f t="shared" si="15"/>
        <v>0.35800023822897137</v>
      </c>
      <c r="AK218" s="260">
        <f t="shared" si="16"/>
        <v>-0.2343151101340345</v>
      </c>
    </row>
    <row r="219" spans="1:37" ht="24" customHeight="1" x14ac:dyDescent="0.35">
      <c r="A219" s="106" t="str">
        <f>'ENGLAND GE2029'!A220</f>
        <v>Runcorn and Helsby</v>
      </c>
      <c r="B219" s="106" t="str">
        <f>'ENGLAND GE2029'!B220</f>
        <v>CHS</v>
      </c>
      <c r="C219" s="106" t="str">
        <f>'ENGLAND GE2029'!C220</f>
        <v>NW</v>
      </c>
      <c r="D219" s="106" t="str">
        <f>'ENGLAND GE2029'!D220</f>
        <v>England</v>
      </c>
      <c r="E219" s="106" t="str">
        <f>'ENGLAND GE2029'!AP220</f>
        <v>Ref</v>
      </c>
      <c r="F219" s="106" t="str">
        <f>'ENGLAND GE2029'!AQ220</f>
        <v>gain from</v>
      </c>
      <c r="G219" s="106" t="str">
        <f>'ENGLAND GE2029'!AR220</f>
        <v>LAB</v>
      </c>
      <c r="H219" s="106" t="str">
        <f>IF(E219='ENGLAND GE2029'!AO220,"",E219)</f>
        <v>Ref</v>
      </c>
      <c r="I219" s="262">
        <f>'ENGLAND GE2029'!E220</f>
        <v>0.27461791448941308</v>
      </c>
      <c r="J219" s="263">
        <f>'ENGLAND GE2029'!P220*100</f>
        <v>-25.475345996305521</v>
      </c>
      <c r="K219" s="262">
        <f>'ENGLAND GE2029'!F220</f>
        <v>0.11801173686148843</v>
      </c>
      <c r="L219" s="263">
        <f>'ENGLAND GE2029'!Q220*100</f>
        <v>-4.1950379866343939</v>
      </c>
      <c r="M219" s="262">
        <f>'ENGLAND GE2029'!G220</f>
        <v>0.3377229557120548</v>
      </c>
      <c r="N219" s="263">
        <f>'ENGLAND GE2029'!R220*100</f>
        <v>15.630943611929998</v>
      </c>
      <c r="O219" s="262">
        <f>'ENGLAND GE2029'!H220</f>
        <v>4.6702313131992697E-2</v>
      </c>
      <c r="P219" s="263">
        <f>'ENGLAND GE2029'!S220*100</f>
        <v>-0.41796567981600208</v>
      </c>
      <c r="Q219" s="262">
        <f>'ENGLAND GE2029'!I220</f>
        <v>0.16746069626420021</v>
      </c>
      <c r="R219" s="263">
        <f>'ENGLAND GE2029'!T220*100</f>
        <v>10.317751880474715</v>
      </c>
      <c r="T219" s="264">
        <v>0</v>
      </c>
      <c r="U219" s="262">
        <f>MAX('ENGLAND GE2029'!J220,'ENGLAND GE2029'!K220,'ENGLAND GE2029'!L220,'ENGLAND GE2029'!M220,'ENGLAND GE2029'!N220)</f>
        <v>1.1076742619471155E-2</v>
      </c>
      <c r="V219" s="264">
        <f t="shared" si="17"/>
        <v>-0.3011099217867545</v>
      </c>
      <c r="W219" s="264"/>
      <c r="X219" s="264"/>
      <c r="Y219" s="264"/>
      <c r="Z219" s="262">
        <f>'ENGLAND GE2029'!J220</f>
        <v>0</v>
      </c>
      <c r="AA219" s="264">
        <f>'ENGLAND GE2029'!U220*100</f>
        <v>0</v>
      </c>
      <c r="AB219" s="262">
        <f>'ENGLAND GE2029'!K220</f>
        <v>0</v>
      </c>
      <c r="AC219" s="264">
        <f>'ENGLAND GE2029'!V220*100</f>
        <v>0</v>
      </c>
      <c r="AD219" s="262">
        <f>'ENGLAND GE2029'!L220</f>
        <v>0</v>
      </c>
      <c r="AE219" s="264">
        <f t="shared" si="18"/>
        <v>0</v>
      </c>
      <c r="AF219" s="262">
        <f>'ENGLAND GE2029'!M220</f>
        <v>0</v>
      </c>
      <c r="AG219" s="264">
        <f t="shared" si="19"/>
        <v>0</v>
      </c>
      <c r="AH219" s="262">
        <f>'ENGLAND GE2029'!N220</f>
        <v>1.1076742619471155E-2</v>
      </c>
      <c r="AI219" s="264">
        <f>'ENGLAND GE2029'!Y220*100</f>
        <v>-0.3011099217867545</v>
      </c>
      <c r="AJ219" s="261">
        <f t="shared" si="15"/>
        <v>0.3377229557120548</v>
      </c>
      <c r="AK219" s="260">
        <f t="shared" si="16"/>
        <v>-0.17026225944785459</v>
      </c>
    </row>
    <row r="220" spans="1:37" ht="24" customHeight="1" x14ac:dyDescent="0.35">
      <c r="A220" s="106" t="str">
        <f>'ENGLAND GE2029'!A221</f>
        <v>Tatton</v>
      </c>
      <c r="B220" s="106" t="str">
        <f>'ENGLAND GE2029'!B221</f>
        <v>CHS</v>
      </c>
      <c r="C220" s="106" t="str">
        <f>'ENGLAND GE2029'!C221</f>
        <v>NW</v>
      </c>
      <c r="D220" s="106" t="str">
        <f>'ENGLAND GE2029'!D221</f>
        <v>England</v>
      </c>
      <c r="E220" s="106" t="str">
        <f>'ENGLAND GE2029'!AP221</f>
        <v>Con</v>
      </c>
      <c r="F220" s="106" t="str">
        <f>'ENGLAND GE2029'!AQ221</f>
        <v>HOLD</v>
      </c>
      <c r="G220" s="106" t="str">
        <f>'ENGLAND GE2029'!AR221</f>
        <v/>
      </c>
      <c r="H220" s="106" t="str">
        <f>IF(E220='ENGLAND GE2029'!AO221,"",E220)</f>
        <v/>
      </c>
      <c r="I220" s="262">
        <f>'ENGLAND GE2029'!E221</f>
        <v>0.20355011527951328</v>
      </c>
      <c r="J220" s="263">
        <f>'ENGLAND GE2029'!P221*100</f>
        <v>-15.900743736068401</v>
      </c>
      <c r="K220" s="262">
        <f>'ENGLAND GE2029'!F221</f>
        <v>0.30694804900605704</v>
      </c>
      <c r="L220" s="263">
        <f>'ENGLAND GE2029'!Q221*100</f>
        <v>-7.7493955270657997</v>
      </c>
      <c r="M220" s="262">
        <f>'ENGLAND GE2029'!G221</f>
        <v>0.23085815177561503</v>
      </c>
      <c r="N220" s="263">
        <f>'ENGLAND GE2029'!R221*100</f>
        <v>11.627301239708721</v>
      </c>
      <c r="O220" s="262">
        <f>'ENGLAND GE2029'!H221</f>
        <v>8.829485278561662E-2</v>
      </c>
      <c r="P220" s="263">
        <f>'ENGLAND GE2029'!S221*100</f>
        <v>-5.9146750566234363E-2</v>
      </c>
      <c r="Q220" s="262">
        <f>'ENGLAND GE2029'!I221</f>
        <v>0.13963714348513312</v>
      </c>
      <c r="R220" s="263">
        <f>'ENGLAND GE2029'!T221*100</f>
        <v>9.0108160071852179</v>
      </c>
      <c r="T220" s="264">
        <v>0</v>
      </c>
      <c r="U220" s="262">
        <f>MAX('ENGLAND GE2029'!J221,'ENGLAND GE2029'!K221,'ENGLAND GE2029'!L221,'ENGLAND GE2029'!M221,'ENGLAND GE2029'!N221)</f>
        <v>2.8737216188656343E-2</v>
      </c>
      <c r="V220" s="264">
        <f t="shared" si="17"/>
        <v>2.8737216188656345</v>
      </c>
      <c r="W220" s="264"/>
      <c r="X220" s="264"/>
      <c r="Y220" s="264"/>
      <c r="Z220" s="262">
        <f>'ENGLAND GE2029'!J221</f>
        <v>0</v>
      </c>
      <c r="AA220" s="264">
        <f>'ENGLAND GE2029'!U221*100</f>
        <v>0</v>
      </c>
      <c r="AB220" s="262">
        <f>'ENGLAND GE2029'!K221</f>
        <v>0</v>
      </c>
      <c r="AC220" s="264">
        <f>'ENGLAND GE2029'!V221*100</f>
        <v>0</v>
      </c>
      <c r="AD220" s="262">
        <f>'ENGLAND GE2029'!L221</f>
        <v>2.8737216188656343E-2</v>
      </c>
      <c r="AE220" s="264">
        <f t="shared" si="18"/>
        <v>2.8737216188656345</v>
      </c>
      <c r="AF220" s="262">
        <f>'ENGLAND GE2029'!M221</f>
        <v>1.9744714794084585E-3</v>
      </c>
      <c r="AG220" s="264">
        <f t="shared" si="19"/>
        <v>0.19744714794084584</v>
      </c>
      <c r="AH220" s="262">
        <f>'ENGLAND GE2029'!N221</f>
        <v>0</v>
      </c>
      <c r="AI220" s="264">
        <f>'ENGLAND GE2029'!Y221*100</f>
        <v>0</v>
      </c>
      <c r="AJ220" s="261">
        <f t="shared" si="15"/>
        <v>0.30694804900605704</v>
      </c>
      <c r="AK220" s="260">
        <f t="shared" si="16"/>
        <v>-0.16731090552092392</v>
      </c>
    </row>
    <row r="221" spans="1:37" ht="24" customHeight="1" x14ac:dyDescent="0.35">
      <c r="A221" s="106" t="str">
        <f>'ENGLAND GE2029'!A222</f>
        <v>Warrington North</v>
      </c>
      <c r="B221" s="106" t="str">
        <f>'ENGLAND GE2029'!B222</f>
        <v>CHS</v>
      </c>
      <c r="C221" s="106" t="str">
        <f>'ENGLAND GE2029'!C222</f>
        <v>NW</v>
      </c>
      <c r="D221" s="106" t="str">
        <f>'ENGLAND GE2029'!D222</f>
        <v>England</v>
      </c>
      <c r="E221" s="106" t="str">
        <f>'ENGLAND GE2029'!AP222</f>
        <v>Ref</v>
      </c>
      <c r="F221" s="106" t="str">
        <f>'ENGLAND GE2029'!AQ222</f>
        <v>gain from</v>
      </c>
      <c r="G221" s="106" t="str">
        <f>'ENGLAND GE2029'!AR222</f>
        <v>LAB</v>
      </c>
      <c r="H221" s="106" t="str">
        <f>IF(E221='ENGLAND GE2029'!AO222,"",E221)</f>
        <v>Ref</v>
      </c>
      <c r="I221" s="262">
        <f>'ENGLAND GE2029'!E222</f>
        <v>0.22852968030917439</v>
      </c>
      <c r="J221" s="263">
        <f>'ENGLAND GE2029'!P222*100</f>
        <v>-23.924085489224414</v>
      </c>
      <c r="K221" s="262">
        <f>'ENGLAND GE2029'!F222</f>
        <v>0.11254376181596998</v>
      </c>
      <c r="L221" s="263">
        <f>'ENGLAND GE2029'!Q222*100</f>
        <v>-4.9440204618434764</v>
      </c>
      <c r="M221" s="262">
        <f>'ENGLAND GE2029'!G222</f>
        <v>0.41771082522877201</v>
      </c>
      <c r="N221" s="263">
        <f>'ENGLAND GE2029'!R222*100</f>
        <v>17.945503741128494</v>
      </c>
      <c r="O221" s="262">
        <f>'ENGLAND GE2029'!H222</f>
        <v>5.9086150338752481E-2</v>
      </c>
      <c r="P221" s="263">
        <f>'ENGLAND GE2029'!S222*100</f>
        <v>-0.92687858516523547</v>
      </c>
      <c r="Q221" s="262">
        <f>'ENGLAND GE2029'!I222</f>
        <v>0.11574012269469819</v>
      </c>
      <c r="R221" s="263">
        <f>'ENGLAND GE2029'!T222*100</f>
        <v>6.8563478754736646</v>
      </c>
      <c r="T221" s="264">
        <v>0</v>
      </c>
      <c r="U221" s="262">
        <f>MAX('ENGLAND GE2029'!J222,'ENGLAND GE2029'!K222,'ENGLAND GE2029'!L222,'ENGLAND GE2029'!M222,'ENGLAND GE2029'!N222)</f>
        <v>5.1996631683201421E-2</v>
      </c>
      <c r="V221" s="264">
        <f t="shared" si="17"/>
        <v>5.199663168320142</v>
      </c>
      <c r="W221" s="264"/>
      <c r="X221" s="264"/>
      <c r="Y221" s="264"/>
      <c r="Z221" s="262">
        <f>'ENGLAND GE2029'!J222</f>
        <v>1.2185324875666243E-2</v>
      </c>
      <c r="AA221" s="264">
        <f>'ENGLAND GE2029'!U222*100</f>
        <v>-0.42728055406570253</v>
      </c>
      <c r="AB221" s="262">
        <f>'ENGLAND GE2029'!K222</f>
        <v>0</v>
      </c>
      <c r="AC221" s="264">
        <f>'ENGLAND GE2029'!V222*100</f>
        <v>0</v>
      </c>
      <c r="AD221" s="262">
        <f>'ENGLAND GE2029'!L222</f>
        <v>5.1996631683201421E-2</v>
      </c>
      <c r="AE221" s="264">
        <f t="shared" si="18"/>
        <v>5.199663168320142</v>
      </c>
      <c r="AF221" s="262">
        <f>'ENGLAND GE2029'!M222</f>
        <v>2.2075030537651811E-3</v>
      </c>
      <c r="AG221" s="264">
        <f t="shared" si="19"/>
        <v>0.2207503053765181</v>
      </c>
      <c r="AH221" s="262">
        <f>'ENGLAND GE2029'!N222</f>
        <v>0</v>
      </c>
      <c r="AI221" s="264">
        <f>'ENGLAND GE2029'!Y222*100</f>
        <v>0</v>
      </c>
      <c r="AJ221" s="261">
        <f t="shared" si="15"/>
        <v>0.41771082522877201</v>
      </c>
      <c r="AK221" s="260">
        <f t="shared" si="16"/>
        <v>-0.30197070253407382</v>
      </c>
    </row>
    <row r="222" spans="1:37" ht="24" customHeight="1" x14ac:dyDescent="0.35">
      <c r="A222" s="106" t="str">
        <f>'ENGLAND GE2029'!A223</f>
        <v>Warrington South</v>
      </c>
      <c r="B222" s="106" t="str">
        <f>'ENGLAND GE2029'!B223</f>
        <v>CHS</v>
      </c>
      <c r="C222" s="106" t="str">
        <f>'ENGLAND GE2029'!C223</f>
        <v>NW</v>
      </c>
      <c r="D222" s="106" t="str">
        <f>'ENGLAND GE2029'!D223</f>
        <v>England</v>
      </c>
      <c r="E222" s="106" t="str">
        <f>'ENGLAND GE2029'!AP223</f>
        <v>Ref</v>
      </c>
      <c r="F222" s="106" t="str">
        <f>'ENGLAND GE2029'!AQ223</f>
        <v>gain from</v>
      </c>
      <c r="G222" s="106" t="str">
        <f>'ENGLAND GE2029'!AR223</f>
        <v>LAB</v>
      </c>
      <c r="H222" s="106" t="str">
        <f>IF(E222='ENGLAND GE2029'!AO223,"",E222)</f>
        <v>Ref</v>
      </c>
      <c r="I222" s="262">
        <f>'ENGLAND GE2029'!E223</f>
        <v>0.2543491785812465</v>
      </c>
      <c r="J222" s="263">
        <f>'ENGLAND GE2029'!P223*100</f>
        <v>-21.273489292785321</v>
      </c>
      <c r="K222" s="262">
        <f>'ENGLAND GE2029'!F223</f>
        <v>0.18492030015696773</v>
      </c>
      <c r="L222" s="263">
        <f>'ENGLAND GE2029'!Q223*100</f>
        <v>-5.3866138883135353</v>
      </c>
      <c r="M222" s="262">
        <f>'ENGLAND GE2029'!G223</f>
        <v>0.31130587875874011</v>
      </c>
      <c r="N222" s="263">
        <f>'ENGLAND GE2029'!R223*100</f>
        <v>15.200083768932474</v>
      </c>
      <c r="O222" s="262">
        <f>'ENGLAND GE2029'!H223</f>
        <v>7.4270280598383059E-2</v>
      </c>
      <c r="P222" s="263">
        <f>'ENGLAND GE2029'!S223*100</f>
        <v>-0.28154014760250617</v>
      </c>
      <c r="Q222" s="262">
        <f>'ENGLAND GE2029'!I223</f>
        <v>0.12733459575136469</v>
      </c>
      <c r="R222" s="263">
        <f>'ENGLAND GE2029'!T223*100</f>
        <v>8.0769126271577285</v>
      </c>
      <c r="T222" s="264">
        <v>0</v>
      </c>
      <c r="U222" s="262">
        <f>MAX('ENGLAND GE2029'!J223,'ENGLAND GE2029'!K223,'ENGLAND GE2029'!L223,'ENGLAND GE2029'!M223,'ENGLAND GE2029'!N223)</f>
        <v>3.8751346962981728E-2</v>
      </c>
      <c r="V222" s="264">
        <f t="shared" si="17"/>
        <v>3.875134696298173</v>
      </c>
      <c r="W222" s="264"/>
      <c r="X222" s="264"/>
      <c r="Y222" s="264"/>
      <c r="Z222" s="262">
        <f>'ENGLAND GE2029'!J223</f>
        <v>6.9215036885152395E-3</v>
      </c>
      <c r="AA222" s="264">
        <f>'ENGLAND GE2029'!U223*100</f>
        <v>-0.20372658395891247</v>
      </c>
      <c r="AB222" s="262">
        <f>'ENGLAND GE2029'!K223</f>
        <v>0</v>
      </c>
      <c r="AC222" s="264">
        <f>'ENGLAND GE2029'!V223*100</f>
        <v>0</v>
      </c>
      <c r="AD222" s="262">
        <f>'ENGLAND GE2029'!L223</f>
        <v>3.8751346962981728E-2</v>
      </c>
      <c r="AE222" s="264">
        <f t="shared" si="18"/>
        <v>3.875134696298173</v>
      </c>
      <c r="AF222" s="262">
        <f>'ENGLAND GE2029'!M223</f>
        <v>2.1469155018009429E-3</v>
      </c>
      <c r="AG222" s="264">
        <f t="shared" si="19"/>
        <v>0.21469155018009428</v>
      </c>
      <c r="AH222" s="262">
        <f>'ENGLAND GE2029'!N223</f>
        <v>0</v>
      </c>
      <c r="AI222" s="264">
        <f>'ENGLAND GE2029'!Y223*100</f>
        <v>-0.22145272990819778</v>
      </c>
      <c r="AJ222" s="261">
        <f t="shared" si="15"/>
        <v>0.31130587875874011</v>
      </c>
      <c r="AK222" s="260">
        <f t="shared" si="16"/>
        <v>-0.18397128300737542</v>
      </c>
    </row>
    <row r="223" spans="1:37" ht="24" customHeight="1" x14ac:dyDescent="0.35">
      <c r="A223" s="106" t="str">
        <f>'ENGLAND GE2029'!A224</f>
        <v>Barrow and Furness</v>
      </c>
      <c r="B223" s="106" t="str">
        <f>'ENGLAND GE2029'!B224</f>
        <v>CMA</v>
      </c>
      <c r="C223" s="106" t="str">
        <f>'ENGLAND GE2029'!C224</f>
        <v>NW</v>
      </c>
      <c r="D223" s="106" t="str">
        <f>'ENGLAND GE2029'!D224</f>
        <v>England</v>
      </c>
      <c r="E223" s="106" t="str">
        <f>'ENGLAND GE2029'!AP224</f>
        <v>Ref</v>
      </c>
      <c r="F223" s="106" t="str">
        <f>'ENGLAND GE2029'!AQ224</f>
        <v>gain from</v>
      </c>
      <c r="G223" s="106" t="str">
        <f>'ENGLAND GE2029'!AR224</f>
        <v>LAB</v>
      </c>
      <c r="H223" s="106" t="str">
        <f>IF(E223='ENGLAND GE2029'!AO224,"",E223)</f>
        <v>Ref</v>
      </c>
      <c r="I223" s="262">
        <f>'ENGLAND GE2029'!E224</f>
        <v>0.24201732152281591</v>
      </c>
      <c r="J223" s="263">
        <f>'ENGLAND GE2029'!P224*100</f>
        <v>-19.702959825644083</v>
      </c>
      <c r="K223" s="262">
        <f>'ENGLAND GE2029'!F224</f>
        <v>0.2453285453109057</v>
      </c>
      <c r="L223" s="263">
        <f>'ENGLAND GE2029'!Q224*100</f>
        <v>-6.7619987409778313</v>
      </c>
      <c r="M223" s="262">
        <f>'ENGLAND GE2029'!G224</f>
        <v>0.32960487235353314</v>
      </c>
      <c r="N223" s="263">
        <f>'ENGLAND GE2029'!R224*100</f>
        <v>16.298162799645965</v>
      </c>
      <c r="O223" s="262">
        <f>'ENGLAND GE2029'!H224</f>
        <v>3.8808096808042668E-2</v>
      </c>
      <c r="P223" s="263">
        <f>'ENGLAND GE2029'!S224*100</f>
        <v>-9.8252871006443421E-2</v>
      </c>
      <c r="Q223" s="262">
        <f>'ENGLAND GE2029'!I224</f>
        <v>9.6114324119416963E-2</v>
      </c>
      <c r="R223" s="263">
        <f>'ENGLAND GE2029'!T224*100</f>
        <v>6.1392266375640174</v>
      </c>
      <c r="T223" s="264">
        <v>0</v>
      </c>
      <c r="U223" s="262">
        <f>MAX('ENGLAND GE2029'!J224,'ENGLAND GE2029'!K224,'ENGLAND GE2029'!L224,'ENGLAND GE2029'!M224,'ENGLAND GE2029'!N224)</f>
        <v>4.1029205166921268E-2</v>
      </c>
      <c r="V223" s="264">
        <f t="shared" si="17"/>
        <v>4.1029205166921265</v>
      </c>
      <c r="W223" s="264"/>
      <c r="X223" s="264"/>
      <c r="Y223" s="264"/>
      <c r="Z223" s="262">
        <f>'ENGLAND GE2029'!J224</f>
        <v>0</v>
      </c>
      <c r="AA223" s="264">
        <f>'ENGLAND GE2029'!U224*100</f>
        <v>0</v>
      </c>
      <c r="AB223" s="262">
        <f>'ENGLAND GE2029'!K224</f>
        <v>0</v>
      </c>
      <c r="AC223" s="264">
        <f>'ENGLAND GE2029'!V224*100</f>
        <v>0</v>
      </c>
      <c r="AD223" s="262">
        <f>'ENGLAND GE2029'!L224</f>
        <v>4.1029205166921268E-2</v>
      </c>
      <c r="AE223" s="264">
        <f t="shared" si="18"/>
        <v>4.1029205166921265</v>
      </c>
      <c r="AF223" s="262">
        <f>'ENGLAND GE2029'!M224</f>
        <v>1.3590581058872365E-3</v>
      </c>
      <c r="AG223" s="264">
        <f t="shared" si="19"/>
        <v>0.13590581058872364</v>
      </c>
      <c r="AH223" s="262">
        <f>'ENGLAND GE2029'!N224</f>
        <v>5.7385766124768752E-3</v>
      </c>
      <c r="AI223" s="264">
        <f>'ENGLAND GE2029'!Y224*100</f>
        <v>-0.11300432686249459</v>
      </c>
      <c r="AJ223" s="261">
        <f t="shared" si="15"/>
        <v>0.32960487235353314</v>
      </c>
      <c r="AK223" s="260">
        <f t="shared" si="16"/>
        <v>-0.23349054823411619</v>
      </c>
    </row>
    <row r="224" spans="1:37" ht="24" customHeight="1" x14ac:dyDescent="0.35">
      <c r="A224" s="106" t="str">
        <f>'ENGLAND GE2029'!A225</f>
        <v>Carlisle</v>
      </c>
      <c r="B224" s="106" t="str">
        <f>'ENGLAND GE2029'!B225</f>
        <v>CMA</v>
      </c>
      <c r="C224" s="106" t="str">
        <f>'ENGLAND GE2029'!C225</f>
        <v>NW</v>
      </c>
      <c r="D224" s="106" t="str">
        <f>'ENGLAND GE2029'!D225</f>
        <v>England</v>
      </c>
      <c r="E224" s="106" t="str">
        <f>'ENGLAND GE2029'!AP225</f>
        <v>Ref</v>
      </c>
      <c r="F224" s="106" t="str">
        <f>'ENGLAND GE2029'!AQ225</f>
        <v>gain from</v>
      </c>
      <c r="G224" s="106" t="str">
        <f>'ENGLAND GE2029'!AR225</f>
        <v>LAB</v>
      </c>
      <c r="H224" s="106" t="str">
        <f>IF(E224='ENGLAND GE2029'!AO225,"",E224)</f>
        <v>Ref</v>
      </c>
      <c r="I224" s="262">
        <f>'ENGLAND GE2029'!E225</f>
        <v>0.20160953444055699</v>
      </c>
      <c r="J224" s="263">
        <f>'ENGLAND GE2029'!P225*100</f>
        <v>-19.267916257329716</v>
      </c>
      <c r="K224" s="262">
        <f>'ENGLAND GE2029'!F225</f>
        <v>0.20447574616915304</v>
      </c>
      <c r="L224" s="263">
        <f>'ENGLAND GE2029'!Q225*100</f>
        <v>-7.6717842208149643</v>
      </c>
      <c r="M224" s="262">
        <f>'ENGLAND GE2029'!G225</f>
        <v>0.37094466800973541</v>
      </c>
      <c r="N224" s="263">
        <f>'ENGLAND GE2029'!R225*100</f>
        <v>16.878716132189968</v>
      </c>
      <c r="O224" s="262">
        <f>'ENGLAND GE2029'!H225</f>
        <v>5.8674705696497381E-2</v>
      </c>
      <c r="P224" s="263">
        <f>'ENGLAND GE2029'!S225*100</f>
        <v>-0.61809892946942524</v>
      </c>
      <c r="Q224" s="262">
        <f>'ENGLAND GE2029'!I225</f>
        <v>0.10733410687489238</v>
      </c>
      <c r="R224" s="263">
        <f>'ENGLAND GE2029'!T225*100</f>
        <v>6.5532414798074701</v>
      </c>
      <c r="T224" s="264">
        <v>0</v>
      </c>
      <c r="U224" s="262">
        <f>MAX('ENGLAND GE2029'!J225,'ENGLAND GE2029'!K225,'ENGLAND GE2029'!L225,'ENGLAND GE2029'!M225,'ENGLAND GE2029'!N225)</f>
        <v>4.617518175830386E-2</v>
      </c>
      <c r="V224" s="264">
        <f t="shared" si="17"/>
        <v>4.6175181758303863</v>
      </c>
      <c r="W224" s="264"/>
      <c r="X224" s="264"/>
      <c r="Y224" s="264"/>
      <c r="Z224" s="262">
        <f>'ENGLAND GE2029'!J225</f>
        <v>3.2840422985595712E-3</v>
      </c>
      <c r="AA224" s="264">
        <f>'ENGLAND GE2029'!U225*100</f>
        <v>-0.33059226854548701</v>
      </c>
      <c r="AB224" s="262">
        <f>'ENGLAND GE2029'!K225</f>
        <v>0</v>
      </c>
      <c r="AC224" s="264">
        <f>'ENGLAND GE2029'!V225*100</f>
        <v>0</v>
      </c>
      <c r="AD224" s="262">
        <f>'ENGLAND GE2029'!L225</f>
        <v>4.617518175830386E-2</v>
      </c>
      <c r="AE224" s="264">
        <f t="shared" si="18"/>
        <v>4.6175181758303863</v>
      </c>
      <c r="AF224" s="262">
        <f>'ENGLAND GE2029'!M225</f>
        <v>1.7569697641417979E-3</v>
      </c>
      <c r="AG224" s="264">
        <f t="shared" si="19"/>
        <v>0.17569697641417981</v>
      </c>
      <c r="AH224" s="262">
        <f>'ENGLAND GE2029'!N225</f>
        <v>5.7450449881597445E-3</v>
      </c>
      <c r="AI224" s="264">
        <f>'ENGLAND GE2029'!Y225*100</f>
        <v>-0.33678108808239215</v>
      </c>
      <c r="AJ224" s="261">
        <f t="shared" si="15"/>
        <v>0.37094466800973541</v>
      </c>
      <c r="AK224" s="260">
        <f t="shared" si="16"/>
        <v>-0.26361056113484305</v>
      </c>
    </row>
    <row r="225" spans="1:37" ht="24" customHeight="1" x14ac:dyDescent="0.35">
      <c r="A225" s="106" t="str">
        <f>'ENGLAND GE2029'!A226</f>
        <v>Penrith and Solway</v>
      </c>
      <c r="B225" s="106" t="str">
        <f>'ENGLAND GE2029'!B226</f>
        <v>CMA</v>
      </c>
      <c r="C225" s="106" t="str">
        <f>'ENGLAND GE2029'!C226</f>
        <v>NW</v>
      </c>
      <c r="D225" s="106" t="str">
        <f>'ENGLAND GE2029'!D226</f>
        <v>England</v>
      </c>
      <c r="E225" s="106" t="str">
        <f>'ENGLAND GE2029'!AP226</f>
        <v>Ref</v>
      </c>
      <c r="F225" s="106" t="str">
        <f>'ENGLAND GE2029'!AQ226</f>
        <v>gain from</v>
      </c>
      <c r="G225" s="106" t="str">
        <f>'ENGLAND GE2029'!AR226</f>
        <v>LAB</v>
      </c>
      <c r="H225" s="106" t="str">
        <f>IF(E225='ENGLAND GE2029'!AO226,"",E225)</f>
        <v>Ref</v>
      </c>
      <c r="I225" s="262">
        <f>'ENGLAND GE2029'!E226</f>
        <v>0.2240397947877584</v>
      </c>
      <c r="J225" s="263">
        <f>'ENGLAND GE2029'!P226*100</f>
        <v>-18.378781815759524</v>
      </c>
      <c r="K225" s="262">
        <f>'ENGLAND GE2029'!F226</f>
        <v>0.23480762387930276</v>
      </c>
      <c r="L225" s="263">
        <f>'ENGLAND GE2029'!Q226*100</f>
        <v>-6.5747410198157166</v>
      </c>
      <c r="M225" s="262">
        <f>'ENGLAND GE2029'!G226</f>
        <v>0.3066935847519458</v>
      </c>
      <c r="N225" s="263">
        <f>'ENGLAND GE2029'!R226*100</f>
        <v>15.112079774627302</v>
      </c>
      <c r="O225" s="262">
        <f>'ENGLAND GE2029'!H226</f>
        <v>9.4051753250300851E-2</v>
      </c>
      <c r="P225" s="263">
        <f>'ENGLAND GE2029'!S226*100</f>
        <v>-0.27119083421572182</v>
      </c>
      <c r="Q225" s="262">
        <f>'ENGLAND GE2029'!I226</f>
        <v>9.7385103919078259E-2</v>
      </c>
      <c r="R225" s="263">
        <f>'ENGLAND GE2029'!T226*100</f>
        <v>6.2083304139459434</v>
      </c>
      <c r="T225" s="264">
        <v>0</v>
      </c>
      <c r="U225" s="262">
        <f>MAX('ENGLAND GE2029'!J226,'ENGLAND GE2029'!K226,'ENGLAND GE2029'!L226,'ENGLAND GE2029'!M226,'ENGLAND GE2029'!N226)</f>
        <v>3.817720873576539E-2</v>
      </c>
      <c r="V225" s="264">
        <f t="shared" si="17"/>
        <v>3.8177208735765391</v>
      </c>
      <c r="W225" s="264"/>
      <c r="X225" s="264"/>
      <c r="Y225" s="264"/>
      <c r="Z225" s="262">
        <f>'ENGLAND GE2029'!J226</f>
        <v>3.3126897022264434E-3</v>
      </c>
      <c r="AA225" s="264">
        <f>'ENGLAND GE2029'!U226*100</f>
        <v>-6.6641489721036035E-2</v>
      </c>
      <c r="AB225" s="262">
        <f>'ENGLAND GE2029'!K226</f>
        <v>0</v>
      </c>
      <c r="AC225" s="264">
        <f>'ENGLAND GE2029'!V226*100</f>
        <v>0</v>
      </c>
      <c r="AD225" s="262">
        <f>'ENGLAND GE2029'!L226</f>
        <v>3.817720873576539E-2</v>
      </c>
      <c r="AE225" s="264">
        <f t="shared" si="18"/>
        <v>3.8177208735765391</v>
      </c>
      <c r="AF225" s="262">
        <f>'ENGLAND GE2029'!M226</f>
        <v>1.5322409736221714E-3</v>
      </c>
      <c r="AG225" s="264">
        <f t="shared" si="19"/>
        <v>0.15322409736221715</v>
      </c>
      <c r="AH225" s="262">
        <f>'ENGLAND GE2029'!N226</f>
        <v>0</v>
      </c>
      <c r="AI225" s="264">
        <f>'ENGLAND GE2029'!Y226*100</f>
        <v>0</v>
      </c>
      <c r="AJ225" s="261">
        <f t="shared" si="15"/>
        <v>0.3066935847519458</v>
      </c>
      <c r="AK225" s="260">
        <f t="shared" si="16"/>
        <v>-0.20930848083286754</v>
      </c>
    </row>
    <row r="226" spans="1:37" ht="24" customHeight="1" x14ac:dyDescent="0.35">
      <c r="A226" s="106" t="str">
        <f>'ENGLAND GE2029'!A227</f>
        <v>Westmorland and Lonsdale</v>
      </c>
      <c r="B226" s="106" t="str">
        <f>'ENGLAND GE2029'!B227</f>
        <v>CMA</v>
      </c>
      <c r="C226" s="106" t="str">
        <f>'ENGLAND GE2029'!C227</f>
        <v>NW</v>
      </c>
      <c r="D226" s="106" t="str">
        <f>'ENGLAND GE2029'!D227</f>
        <v>England</v>
      </c>
      <c r="E226" s="106" t="str">
        <f>'ENGLAND GE2029'!AP227</f>
        <v>LD</v>
      </c>
      <c r="F226" s="106" t="str">
        <f>'ENGLAND GE2029'!AQ227</f>
        <v>HOLD</v>
      </c>
      <c r="G226" s="106" t="str">
        <f>'ENGLAND GE2029'!AR227</f>
        <v/>
      </c>
      <c r="H226" s="106" t="str">
        <f>IF(E226='ENGLAND GE2029'!AO227,"",E226)</f>
        <v/>
      </c>
      <c r="I226" s="262">
        <f>'ENGLAND GE2029'!E227</f>
        <v>2.348692831168149E-2</v>
      </c>
      <c r="J226" s="263">
        <f>'ENGLAND GE2029'!P227*100</f>
        <v>-2.3197958822643847</v>
      </c>
      <c r="K226" s="262">
        <f>'ENGLAND GE2029'!F227</f>
        <v>0.13889284899426244</v>
      </c>
      <c r="L226" s="263">
        <f>'ENGLAND GE2029'!Q227*100</f>
        <v>-5.5236111426832828</v>
      </c>
      <c r="M226" s="262">
        <f>'ENGLAND GE2029'!G227</f>
        <v>0.17697593902115968</v>
      </c>
      <c r="N226" s="263">
        <f>'ENGLAND GE2029'!R227*100</f>
        <v>7.8949823017515586</v>
      </c>
      <c r="O226" s="262">
        <f>'ENGLAND GE2029'!H227</f>
        <v>0.55974267103682529</v>
      </c>
      <c r="P226" s="263">
        <f>'ENGLAND GE2029'!S227*100</f>
        <v>-6.9086157792003551</v>
      </c>
      <c r="Q226" s="262">
        <f>'ENGLAND GE2029'!I227</f>
        <v>7.6003374385548148E-2</v>
      </c>
      <c r="R226" s="263">
        <f>'ENGLAND GE2029'!T227*100</f>
        <v>4.5919357784677617</v>
      </c>
      <c r="T226" s="264">
        <v>0</v>
      </c>
      <c r="U226" s="262">
        <f>MAX('ENGLAND GE2029'!J227,'ENGLAND GE2029'!K227,'ENGLAND GE2029'!L227,'ENGLAND GE2029'!M227,'ENGLAND GE2029'!N227)</f>
        <v>2.2029959872435952E-2</v>
      </c>
      <c r="V226" s="264">
        <f t="shared" si="17"/>
        <v>2.2029959872435954</v>
      </c>
      <c r="W226" s="264"/>
      <c r="X226" s="264"/>
      <c r="Y226" s="264"/>
      <c r="Z226" s="262">
        <f>'ENGLAND GE2029'!J227</f>
        <v>1.7133132013855263E-3</v>
      </c>
      <c r="AA226" s="264">
        <f>'ENGLAND GE2029'!U227*100</f>
        <v>-5.3387780985042897E-2</v>
      </c>
      <c r="AB226" s="262">
        <f>'ENGLAND GE2029'!K227</f>
        <v>0</v>
      </c>
      <c r="AC226" s="264">
        <f>'ENGLAND GE2029'!V227*100</f>
        <v>0</v>
      </c>
      <c r="AD226" s="262">
        <f>'ENGLAND GE2029'!L227</f>
        <v>2.2029959872435952E-2</v>
      </c>
      <c r="AE226" s="264">
        <f t="shared" si="18"/>
        <v>2.2029959872435954</v>
      </c>
      <c r="AF226" s="262">
        <f>'ENGLAND GE2029'!M227</f>
        <v>1.154965176701559E-3</v>
      </c>
      <c r="AG226" s="264">
        <f t="shared" si="19"/>
        <v>0.1154965176701559</v>
      </c>
      <c r="AH226" s="262">
        <f>'ENGLAND GE2029'!N227</f>
        <v>0</v>
      </c>
      <c r="AI226" s="264">
        <f>'ENGLAND GE2029'!Y227*100</f>
        <v>0</v>
      </c>
      <c r="AJ226" s="261">
        <f t="shared" si="15"/>
        <v>0.55974267103682529</v>
      </c>
      <c r="AK226" s="260">
        <f t="shared" si="16"/>
        <v>-0.48373929665127713</v>
      </c>
    </row>
    <row r="227" spans="1:37" ht="24" customHeight="1" x14ac:dyDescent="0.35">
      <c r="A227" s="106" t="str">
        <f>'ENGLAND GE2029'!A228</f>
        <v>Whitehaven and Workington</v>
      </c>
      <c r="B227" s="106" t="str">
        <f>'ENGLAND GE2029'!B228</f>
        <v>CMA</v>
      </c>
      <c r="C227" s="106" t="str">
        <f>'ENGLAND GE2029'!C228</f>
        <v>NW</v>
      </c>
      <c r="D227" s="106" t="str">
        <f>'ENGLAND GE2029'!D228</f>
        <v>England</v>
      </c>
      <c r="E227" s="106" t="str">
        <f>'ENGLAND GE2029'!AP228</f>
        <v>Ref</v>
      </c>
      <c r="F227" s="106" t="str">
        <f>'ENGLAND GE2029'!AQ228</f>
        <v>gain from</v>
      </c>
      <c r="G227" s="106" t="str">
        <f>'ENGLAND GE2029'!AR228</f>
        <v>LAB</v>
      </c>
      <c r="H227" s="106" t="str">
        <f>IF(E227='ENGLAND GE2029'!AO228,"",E227)</f>
        <v>Ref</v>
      </c>
      <c r="I227" s="262">
        <f>'ENGLAND GE2029'!E228</f>
        <v>0.28360151770540376</v>
      </c>
      <c r="J227" s="263">
        <f>'ENGLAND GE2029'!P228*100</f>
        <v>-24.634590103264596</v>
      </c>
      <c r="K227" s="262">
        <f>'ENGLAND GE2029'!F228</f>
        <v>0.15379327811426216</v>
      </c>
      <c r="L227" s="263">
        <f>'ENGLAND GE2029'!Q228*100</f>
        <v>-4.8286071790135559</v>
      </c>
      <c r="M227" s="262">
        <f>'ENGLAND GE2029'!G228</f>
        <v>0.40790759793148912</v>
      </c>
      <c r="N227" s="263">
        <f>'ENGLAND GE2029'!R228*100</f>
        <v>19.55032002259442</v>
      </c>
      <c r="O227" s="262">
        <f>'ENGLAND GE2029'!H228</f>
        <v>2.5300666396023488E-2</v>
      </c>
      <c r="P227" s="263">
        <f>'ENGLAND GE2029'!S228*100</f>
        <v>-0.14201749041677161</v>
      </c>
      <c r="Q227" s="262">
        <f>'ENGLAND GE2029'!I228</f>
        <v>7.7524417107224519E-2</v>
      </c>
      <c r="R227" s="263">
        <f>'ENGLAND GE2029'!T228*100</f>
        <v>4.8676424755408076</v>
      </c>
      <c r="T227" s="264">
        <v>0</v>
      </c>
      <c r="U227" s="262">
        <f>MAX('ENGLAND GE2029'!J228,'ENGLAND GE2029'!K228,'ENGLAND GE2029'!L228,'ENGLAND GE2029'!M228,'ENGLAND GE2029'!N228)</f>
        <v>5.0776326227137764E-2</v>
      </c>
      <c r="V227" s="264">
        <f t="shared" si="17"/>
        <v>5.077632622713776</v>
      </c>
      <c r="W227" s="264"/>
      <c r="X227" s="264"/>
      <c r="Y227" s="264"/>
      <c r="Z227" s="262">
        <f>'ENGLAND GE2029'!J228</f>
        <v>0</v>
      </c>
      <c r="AA227" s="264">
        <f>'ENGLAND GE2029'!U228*100</f>
        <v>0</v>
      </c>
      <c r="AB227" s="262">
        <f>'ENGLAND GE2029'!K228</f>
        <v>0</v>
      </c>
      <c r="AC227" s="264">
        <f>'ENGLAND GE2029'!V228*100</f>
        <v>0</v>
      </c>
      <c r="AD227" s="262">
        <f>'ENGLAND GE2029'!L228</f>
        <v>5.0776326227137764E-2</v>
      </c>
      <c r="AE227" s="264">
        <f t="shared" si="18"/>
        <v>5.077632622713776</v>
      </c>
      <c r="AF227" s="262">
        <f>'ENGLAND GE2029'!M228</f>
        <v>1.0961965184591235E-3</v>
      </c>
      <c r="AG227" s="264">
        <f t="shared" si="19"/>
        <v>0.10961965184591235</v>
      </c>
      <c r="AH227" s="262">
        <f>'ENGLAND GE2029'!N228</f>
        <v>0</v>
      </c>
      <c r="AI227" s="264">
        <f>'ENGLAND GE2029'!Y228*100</f>
        <v>0</v>
      </c>
      <c r="AJ227" s="261">
        <f t="shared" si="15"/>
        <v>0.40790759793148912</v>
      </c>
      <c r="AK227" s="260">
        <f t="shared" si="16"/>
        <v>-0.3303831808242646</v>
      </c>
    </row>
    <row r="228" spans="1:37" ht="24" customHeight="1" x14ac:dyDescent="0.35">
      <c r="A228" s="106" t="str">
        <f>'ENGLAND GE2029'!A229</f>
        <v>Altrincham and Sale West</v>
      </c>
      <c r="B228" s="106" t="str">
        <f>'ENGLAND GE2029'!B229</f>
        <v>GTM</v>
      </c>
      <c r="C228" s="106" t="str">
        <f>'ENGLAND GE2029'!C229</f>
        <v>NW</v>
      </c>
      <c r="D228" s="106" t="str">
        <f>'ENGLAND GE2029'!D229</f>
        <v>England</v>
      </c>
      <c r="E228" s="106" t="str">
        <f>'ENGLAND GE2029'!AP229</f>
        <v>Con</v>
      </c>
      <c r="F228" s="106" t="str">
        <f>'ENGLAND GE2029'!AQ229</f>
        <v>gain from</v>
      </c>
      <c r="G228" s="106" t="str">
        <f>'ENGLAND GE2029'!AR229</f>
        <v>LAB</v>
      </c>
      <c r="H228" s="106" t="str">
        <f>IF(E228='ENGLAND GE2029'!AO229,"",E228)</f>
        <v>Con</v>
      </c>
      <c r="I228" s="262">
        <f>'ENGLAND GE2029'!E229</f>
        <v>0.2246274598050427</v>
      </c>
      <c r="J228" s="263">
        <f>'ENGLAND GE2029'!P229*100</f>
        <v>-17.959395044140063</v>
      </c>
      <c r="K228" s="262">
        <f>'ENGLAND GE2029'!F229</f>
        <v>0.25533858698863365</v>
      </c>
      <c r="L228" s="263">
        <f>'ENGLAND GE2029'!Q229*100</f>
        <v>-6.775866870599434</v>
      </c>
      <c r="M228" s="262">
        <f>'ENGLAND GE2029'!G229</f>
        <v>0.19227951591913947</v>
      </c>
      <c r="N228" s="263">
        <f>'ENGLAND GE2029'!R229*100</f>
        <v>9.5859551680625898</v>
      </c>
      <c r="O228" s="262">
        <f>'ENGLAND GE2029'!H229</f>
        <v>9.0330192840958029E-2</v>
      </c>
      <c r="P228" s="263">
        <f>'ENGLAND GE2029'!S229*100</f>
        <v>-0.15418432314978497</v>
      </c>
      <c r="Q228" s="262">
        <f>'ENGLAND GE2029'!I229</f>
        <v>0.20061931774201003</v>
      </c>
      <c r="R228" s="263">
        <f>'ENGLAND GE2029'!T229*100</f>
        <v>12.872706865548277</v>
      </c>
      <c r="T228" s="264">
        <v>0</v>
      </c>
      <c r="U228" s="262">
        <f>MAX('ENGLAND GE2029'!J229,'ENGLAND GE2029'!K229,'ENGLAND GE2029'!L229,'ENGLAND GE2029'!M229,'ENGLAND GE2029'!N229)</f>
        <v>2.3934948690870324E-2</v>
      </c>
      <c r="V228" s="264">
        <f t="shared" si="17"/>
        <v>2.3934948690870326</v>
      </c>
      <c r="W228" s="264"/>
      <c r="X228" s="264"/>
      <c r="Y228" s="264"/>
      <c r="Z228" s="262">
        <f>'ENGLAND GE2029'!J229</f>
        <v>0</v>
      </c>
      <c r="AA228" s="264">
        <f>'ENGLAND GE2029'!U229*100</f>
        <v>0</v>
      </c>
      <c r="AB228" s="262">
        <f>'ENGLAND GE2029'!K229</f>
        <v>9.5401013651009586E-3</v>
      </c>
      <c r="AC228" s="264">
        <f>'ENGLAND GE2029'!V229*100</f>
        <v>-0.29569832963310549</v>
      </c>
      <c r="AD228" s="262">
        <f>'ENGLAND GE2029'!L229</f>
        <v>2.3934948690870324E-2</v>
      </c>
      <c r="AE228" s="264">
        <f t="shared" si="18"/>
        <v>2.3934948690870326</v>
      </c>
      <c r="AF228" s="262">
        <f>'ENGLAND GE2029'!M229</f>
        <v>3.3298766482449038E-3</v>
      </c>
      <c r="AG228" s="264">
        <f t="shared" si="19"/>
        <v>0.33298766482449038</v>
      </c>
      <c r="AH228" s="262">
        <f>'ENGLAND GE2029'!N229</f>
        <v>0</v>
      </c>
      <c r="AI228" s="264">
        <f>'ENGLAND GE2029'!Y229*100</f>
        <v>0</v>
      </c>
      <c r="AJ228" s="261">
        <f t="shared" si="15"/>
        <v>0.25533858698863365</v>
      </c>
      <c r="AK228" s="260">
        <f t="shared" si="16"/>
        <v>-5.4719269246623625E-2</v>
      </c>
    </row>
    <row r="229" spans="1:37" ht="24" customHeight="1" x14ac:dyDescent="0.35">
      <c r="A229" s="106" t="str">
        <f>'ENGLAND GE2029'!A230</f>
        <v>Ashton-under-Lyne</v>
      </c>
      <c r="B229" s="106" t="str">
        <f>'ENGLAND GE2029'!B230</f>
        <v>GTM</v>
      </c>
      <c r="C229" s="106" t="str">
        <f>'ENGLAND GE2029'!C230</f>
        <v>NW</v>
      </c>
      <c r="D229" s="106" t="str">
        <f>'ENGLAND GE2029'!D230</f>
        <v>England</v>
      </c>
      <c r="E229" s="106" t="str">
        <f>'ENGLAND GE2029'!AP230</f>
        <v>Ref</v>
      </c>
      <c r="F229" s="106" t="str">
        <f>'ENGLAND GE2029'!AQ230</f>
        <v>gain from</v>
      </c>
      <c r="G229" s="106" t="str">
        <f>'ENGLAND GE2029'!AR230</f>
        <v>LAB</v>
      </c>
      <c r="H229" s="106" t="str">
        <f>IF(E229='ENGLAND GE2029'!AO230,"",E229)</f>
        <v>Ref</v>
      </c>
      <c r="I229" s="262">
        <f>'ENGLAND GE2029'!E230</f>
        <v>0.20367464129423488</v>
      </c>
      <c r="J229" s="263">
        <f>'ENGLAND GE2029'!P230*100</f>
        <v>-23.554027086278271</v>
      </c>
      <c r="K229" s="262">
        <f>'ENGLAND GE2029'!F230</f>
        <v>8.1362935772125944E-2</v>
      </c>
      <c r="L229" s="263">
        <f>'ENGLAND GE2029'!Q230*100</f>
        <v>-4.201203955287899</v>
      </c>
      <c r="M229" s="262">
        <f>'ENGLAND GE2029'!G230</f>
        <v>0.41221496365178384</v>
      </c>
      <c r="N229" s="263">
        <f>'ENGLAND GE2029'!R230*100</f>
        <v>16.450621319353392</v>
      </c>
      <c r="O229" s="262">
        <f>'ENGLAND GE2029'!H230</f>
        <v>3.2646902451310425E-2</v>
      </c>
      <c r="P229" s="263">
        <f>'ENGLAND GE2029'!S230*100</f>
        <v>-0.7143289590651164</v>
      </c>
      <c r="Q229" s="262">
        <f>'ENGLAND GE2029'!I230</f>
        <v>0.16292315621644496</v>
      </c>
      <c r="R229" s="263">
        <f>'ENGLAND GE2029'!T230*100</f>
        <v>9.2958970209282157</v>
      </c>
      <c r="T229" s="264">
        <v>0</v>
      </c>
      <c r="U229" s="262">
        <f>MAX('ENGLAND GE2029'!J230,'ENGLAND GE2029'!K230,'ENGLAND GE2029'!L230,'ENGLAND GE2029'!M230,'ENGLAND GE2029'!N230)</f>
        <v>5.131250698989475E-2</v>
      </c>
      <c r="V229" s="264">
        <f t="shared" si="17"/>
        <v>5.1312506989894748</v>
      </c>
      <c r="W229" s="264"/>
      <c r="X229" s="264"/>
      <c r="Y229" s="264"/>
      <c r="Z229" s="262">
        <f>'ENGLAND GE2029'!J230</f>
        <v>0</v>
      </c>
      <c r="AA229" s="264">
        <f>'ENGLAND GE2029'!U230*100</f>
        <v>0</v>
      </c>
      <c r="AB229" s="262">
        <f>'ENGLAND GE2029'!K230</f>
        <v>5.0928714264676246E-2</v>
      </c>
      <c r="AC229" s="264">
        <f>'ENGLAND GE2029'!V230*100</f>
        <v>-2.9018269745926952</v>
      </c>
      <c r="AD229" s="262">
        <f>'ENGLAND GE2029'!L230</f>
        <v>5.131250698989475E-2</v>
      </c>
      <c r="AE229" s="264">
        <f t="shared" si="18"/>
        <v>5.1312506989894748</v>
      </c>
      <c r="AF229" s="262">
        <f>'ENGLAND GE2029'!M230</f>
        <v>4.936179359528909E-3</v>
      </c>
      <c r="AG229" s="264">
        <f t="shared" si="19"/>
        <v>0.49361793595289088</v>
      </c>
      <c r="AH229" s="262">
        <f>'ENGLAND GE2029'!N230</f>
        <v>0</v>
      </c>
      <c r="AI229" s="264">
        <f>'ENGLAND GE2029'!Y230*100</f>
        <v>0</v>
      </c>
      <c r="AJ229" s="261">
        <f t="shared" si="15"/>
        <v>0.41221496365178384</v>
      </c>
      <c r="AK229" s="260">
        <f t="shared" si="16"/>
        <v>-0.24929180743533888</v>
      </c>
    </row>
    <row r="230" spans="1:37" ht="24" customHeight="1" x14ac:dyDescent="0.35">
      <c r="A230" s="106" t="str">
        <f>'ENGLAND GE2029'!A231</f>
        <v>Blackley and Middleton South</v>
      </c>
      <c r="B230" s="106" t="str">
        <f>'ENGLAND GE2029'!B231</f>
        <v>GTM</v>
      </c>
      <c r="C230" s="106" t="str">
        <f>'ENGLAND GE2029'!C231</f>
        <v>NW</v>
      </c>
      <c r="D230" s="106" t="str">
        <f>'ENGLAND GE2029'!D231</f>
        <v>England</v>
      </c>
      <c r="E230" s="106" t="str">
        <f>'ENGLAND GE2029'!AP231</f>
        <v>Ref</v>
      </c>
      <c r="F230" s="106" t="str">
        <f>'ENGLAND GE2029'!AQ231</f>
        <v>gain from</v>
      </c>
      <c r="G230" s="106" t="str">
        <f>'ENGLAND GE2029'!AR231</f>
        <v>LAB</v>
      </c>
      <c r="H230" s="106" t="str">
        <f>IF(E230='ENGLAND GE2029'!AO231,"",E230)</f>
        <v>Ref</v>
      </c>
      <c r="I230" s="262">
        <f>'ENGLAND GE2029'!E231</f>
        <v>0.25162041173762056</v>
      </c>
      <c r="J230" s="263">
        <f>'ENGLAND GE2029'!P231*100</f>
        <v>-28.647786522472789</v>
      </c>
      <c r="K230" s="262">
        <f>'ENGLAND GE2029'!F231</f>
        <v>6.5205988619804284E-2</v>
      </c>
      <c r="L230" s="263">
        <f>'ENGLAND GE2029'!Q231*100</f>
        <v>-3.2847616996022135</v>
      </c>
      <c r="M230" s="262">
        <f>'ENGLAND GE2029'!G231</f>
        <v>0.35413755675693065</v>
      </c>
      <c r="N230" s="263">
        <f>'ENGLAND GE2029'!R231*100</f>
        <v>14.309735254506084</v>
      </c>
      <c r="O230" s="262">
        <f>'ENGLAND GE2029'!H231</f>
        <v>4.2027581746966608E-2</v>
      </c>
      <c r="P230" s="263">
        <f>'ENGLAND GE2029'!S231*100</f>
        <v>-0.87701208694979726</v>
      </c>
      <c r="Q230" s="262">
        <f>'ENGLAND GE2029'!I231</f>
        <v>0.23953835192156092</v>
      </c>
      <c r="R230" s="263">
        <f>'ENGLAND GE2029'!T231*100</f>
        <v>13.752814132807018</v>
      </c>
      <c r="T230" s="264">
        <v>0</v>
      </c>
      <c r="U230" s="262">
        <f>MAX('ENGLAND GE2029'!J231,'ENGLAND GE2029'!K231,'ENGLAND GE2029'!L231,'ENGLAND GE2029'!M231,'ENGLAND GE2029'!N231)</f>
        <v>4.4083033026003096E-2</v>
      </c>
      <c r="V230" s="264">
        <f t="shared" si="17"/>
        <v>4.4083033026003093</v>
      </c>
      <c r="W230" s="264"/>
      <c r="X230" s="264"/>
      <c r="Y230" s="264"/>
      <c r="Z230" s="262">
        <f>'ENGLAND GE2029'!J231</f>
        <v>0</v>
      </c>
      <c r="AA230" s="264">
        <f>'ENGLAND GE2029'!U231*100</f>
        <v>0</v>
      </c>
      <c r="AB230" s="262">
        <f>'ENGLAND GE2029'!K231</f>
        <v>0</v>
      </c>
      <c r="AC230" s="264">
        <f>'ENGLAND GE2029'!V231*100</f>
        <v>0</v>
      </c>
      <c r="AD230" s="262">
        <f>'ENGLAND GE2029'!L231</f>
        <v>4.4083033026003096E-2</v>
      </c>
      <c r="AE230" s="264">
        <f t="shared" si="18"/>
        <v>4.4083033026003093</v>
      </c>
      <c r="AF230" s="262">
        <f>'ENGLAND GE2029'!M231</f>
        <v>3.3870761911137456E-3</v>
      </c>
      <c r="AG230" s="264">
        <f t="shared" si="19"/>
        <v>0.33870761911137459</v>
      </c>
      <c r="AH230" s="262">
        <f>'ENGLAND GE2029'!N231</f>
        <v>0</v>
      </c>
      <c r="AI230" s="264">
        <f>'ENGLAND GE2029'!Y231*100</f>
        <v>0</v>
      </c>
      <c r="AJ230" s="261">
        <f t="shared" si="15"/>
        <v>0.35413755675693065</v>
      </c>
      <c r="AK230" s="260">
        <f t="shared" si="16"/>
        <v>-0.11459920483536973</v>
      </c>
    </row>
    <row r="231" spans="1:37" ht="24" customHeight="1" x14ac:dyDescent="0.35">
      <c r="A231" s="106" t="str">
        <f>'ENGLAND GE2029'!A232</f>
        <v>Bolton North East</v>
      </c>
      <c r="B231" s="106" t="str">
        <f>'ENGLAND GE2029'!B232</f>
        <v>GTM</v>
      </c>
      <c r="C231" s="106" t="str">
        <f>'ENGLAND GE2029'!C232</f>
        <v>NW</v>
      </c>
      <c r="D231" s="106" t="str">
        <f>'ENGLAND GE2029'!D232</f>
        <v>England</v>
      </c>
      <c r="E231" s="106" t="str">
        <f>'ENGLAND GE2029'!AP232</f>
        <v>Ref</v>
      </c>
      <c r="F231" s="106" t="str">
        <f>'ENGLAND GE2029'!AQ232</f>
        <v>gain from</v>
      </c>
      <c r="G231" s="106" t="str">
        <f>'ENGLAND GE2029'!AR232</f>
        <v>LAB</v>
      </c>
      <c r="H231" s="106" t="str">
        <f>IF(E231='ENGLAND GE2029'!AO232,"",E231)</f>
        <v>Ref</v>
      </c>
      <c r="I231" s="262">
        <f>'ENGLAND GE2029'!E232</f>
        <v>0.16827377123444573</v>
      </c>
      <c r="J231" s="263">
        <f>'ENGLAND GE2029'!P232*100</f>
        <v>-20.457552993258229</v>
      </c>
      <c r="K231" s="262">
        <f>'ENGLAND GE2029'!F232</f>
        <v>0.14082215909944285</v>
      </c>
      <c r="L231" s="263">
        <f>'ENGLAND GE2029'!Q232*100</f>
        <v>-7.8583717555384407</v>
      </c>
      <c r="M231" s="262">
        <f>'ENGLAND GE2029'!G232</f>
        <v>0.35213555800844165</v>
      </c>
      <c r="N231" s="263">
        <f>'ENGLAND GE2029'!R232*100</f>
        <v>13.471316767678429</v>
      </c>
      <c r="O231" s="262">
        <f>'ENGLAND GE2029'!H232</f>
        <v>2.7754484722301354E-2</v>
      </c>
      <c r="P231" s="263">
        <f>'ENGLAND GE2029'!S232*100</f>
        <v>-0.70026535220826114</v>
      </c>
      <c r="Q231" s="262">
        <f>'ENGLAND GE2029'!I232</f>
        <v>0.24478520040773982</v>
      </c>
      <c r="R231" s="263">
        <f>'ENGLAND GE2029'!T232*100</f>
        <v>13.67774509728028</v>
      </c>
      <c r="T231" s="264">
        <v>0</v>
      </c>
      <c r="U231" s="262">
        <f>MAX('ENGLAND GE2029'!J232,'ENGLAND GE2029'!K232,'ENGLAND GE2029'!L232,'ENGLAND GE2029'!M232,'ENGLAND GE2029'!N232)</f>
        <v>4.3833824278543897E-2</v>
      </c>
      <c r="V231" s="264">
        <f t="shared" si="17"/>
        <v>4.3833824278543894</v>
      </c>
      <c r="W231" s="264"/>
      <c r="X231" s="264"/>
      <c r="Y231" s="264"/>
      <c r="Z231" s="262">
        <f>'ENGLAND GE2029'!J232</f>
        <v>0</v>
      </c>
      <c r="AA231" s="264">
        <f>'ENGLAND GE2029'!U232*100</f>
        <v>-0.79570090871350152</v>
      </c>
      <c r="AB231" s="262">
        <f>'ENGLAND GE2029'!K232</f>
        <v>1.7597419024501196E-2</v>
      </c>
      <c r="AC231" s="264">
        <f>'ENGLAND GE2029'!V232*100</f>
        <v>-1.6144912263842361</v>
      </c>
      <c r="AD231" s="262">
        <f>'ENGLAND GE2029'!L232</f>
        <v>4.3833824278543897E-2</v>
      </c>
      <c r="AE231" s="264">
        <f t="shared" si="18"/>
        <v>4.3833824278543894</v>
      </c>
      <c r="AF231" s="262">
        <f>'ENGLAND GE2029'!M232</f>
        <v>4.797583224583445E-3</v>
      </c>
      <c r="AG231" s="264">
        <f t="shared" si="19"/>
        <v>0.47975832245834449</v>
      </c>
      <c r="AH231" s="262">
        <f>'ENGLAND GE2029'!N232</f>
        <v>0</v>
      </c>
      <c r="AI231" s="264">
        <f>'ENGLAND GE2029'!Y232*100</f>
        <v>-0.58582037916878082</v>
      </c>
      <c r="AJ231" s="261">
        <f t="shared" si="15"/>
        <v>0.35213555800844165</v>
      </c>
      <c r="AK231" s="260">
        <f t="shared" si="16"/>
        <v>-0.10735035760070183</v>
      </c>
    </row>
    <row r="232" spans="1:37" ht="24" customHeight="1" x14ac:dyDescent="0.35">
      <c r="A232" s="106" t="str">
        <f>'ENGLAND GE2029'!A233</f>
        <v>Bolton South and Walkden</v>
      </c>
      <c r="B232" s="106" t="str">
        <f>'ENGLAND GE2029'!B233</f>
        <v>GTM</v>
      </c>
      <c r="C232" s="106" t="str">
        <f>'ENGLAND GE2029'!C233</f>
        <v>NW</v>
      </c>
      <c r="D232" s="106" t="str">
        <f>'ENGLAND GE2029'!D233</f>
        <v>England</v>
      </c>
      <c r="E232" s="106" t="str">
        <f>'ENGLAND GE2029'!AP233</f>
        <v>Ref</v>
      </c>
      <c r="F232" s="106" t="str">
        <f>'ENGLAND GE2029'!AQ233</f>
        <v>gain from</v>
      </c>
      <c r="G232" s="106" t="str">
        <f>'ENGLAND GE2029'!AR233</f>
        <v>LAB</v>
      </c>
      <c r="H232" s="106" t="str">
        <f>IF(E232='ENGLAND GE2029'!AO233,"",E232)</f>
        <v>Ref</v>
      </c>
      <c r="I232" s="262">
        <f>'ENGLAND GE2029'!E233</f>
        <v>0.19321543538404298</v>
      </c>
      <c r="J232" s="263">
        <f>'ENGLAND GE2029'!P233*100</f>
        <v>-21.54766848434144</v>
      </c>
      <c r="K232" s="262">
        <f>'ENGLAND GE2029'!F233</f>
        <v>7.5917508943554424E-2</v>
      </c>
      <c r="L232" s="263">
        <f>'ENGLAND GE2029'!Q233*100</f>
        <v>-3.6998819244910233</v>
      </c>
      <c r="M232" s="262">
        <f>'ENGLAND GE2029'!G233</f>
        <v>0.38359703560909636</v>
      </c>
      <c r="N232" s="263">
        <f>'ENGLAND GE2029'!R233*100</f>
        <v>15.749359667056401</v>
      </c>
      <c r="O232" s="262">
        <f>'ENGLAND GE2029'!H233</f>
        <v>3.1347896124842504E-2</v>
      </c>
      <c r="P232" s="263">
        <f>'ENGLAND GE2029'!S233*100</f>
        <v>-0.61284104010172269</v>
      </c>
      <c r="Q232" s="262">
        <f>'ENGLAND GE2029'!I233</f>
        <v>0.18173526145917088</v>
      </c>
      <c r="R232" s="263">
        <f>'ENGLAND GE2029'!T233*100</f>
        <v>10.518503129399351</v>
      </c>
      <c r="T232" s="264">
        <v>0</v>
      </c>
      <c r="U232" s="262">
        <f>MAX('ENGLAND GE2029'!J233,'ENGLAND GE2029'!K233,'ENGLAND GE2029'!L233,'ENGLAND GE2029'!M233,'ENGLAND GE2029'!N233)</f>
        <v>7.9225627036272575E-2</v>
      </c>
      <c r="V232" s="264">
        <f t="shared" si="17"/>
        <v>-4.7311064000824645</v>
      </c>
      <c r="W232" s="264"/>
      <c r="X232" s="264"/>
      <c r="Y232" s="264"/>
      <c r="Z232" s="262">
        <f>'ENGLAND GE2029'!J233</f>
        <v>0</v>
      </c>
      <c r="AA232" s="264">
        <f>'ENGLAND GE2029'!U233*100</f>
        <v>-1.1724884917411318</v>
      </c>
      <c r="AB232" s="262">
        <f>'ENGLAND GE2029'!K233</f>
        <v>7.9225627036272575E-2</v>
      </c>
      <c r="AC232" s="264">
        <f>'ENGLAND GE2029'!V233*100</f>
        <v>-4.7311064000824645</v>
      </c>
      <c r="AD232" s="262">
        <f>'ENGLAND GE2029'!L233</f>
        <v>4.775014811840269E-2</v>
      </c>
      <c r="AE232" s="264">
        <f t="shared" si="18"/>
        <v>4.7750148118402693</v>
      </c>
      <c r="AF232" s="262">
        <f>'ENGLAND GE2029'!M233</f>
        <v>7.2110873246174585E-3</v>
      </c>
      <c r="AG232" s="264">
        <f t="shared" si="19"/>
        <v>0.72110873246174589</v>
      </c>
      <c r="AH232" s="262">
        <f>'ENGLAND GE2029'!N233</f>
        <v>0</v>
      </c>
      <c r="AI232" s="264">
        <f>'ENGLAND GE2029'!Y233*100</f>
        <v>0</v>
      </c>
      <c r="AJ232" s="261">
        <f t="shared" si="15"/>
        <v>0.38359703560909636</v>
      </c>
      <c r="AK232" s="260">
        <f t="shared" si="16"/>
        <v>-0.20186177414992548</v>
      </c>
    </row>
    <row r="233" spans="1:37" ht="24" customHeight="1" x14ac:dyDescent="0.35">
      <c r="A233" s="106" t="str">
        <f>'ENGLAND GE2029'!A234</f>
        <v>Bolton West</v>
      </c>
      <c r="B233" s="106" t="str">
        <f>'ENGLAND GE2029'!B234</f>
        <v>GTM</v>
      </c>
      <c r="C233" s="106" t="str">
        <f>'ENGLAND GE2029'!C234</f>
        <v>NW</v>
      </c>
      <c r="D233" s="106" t="str">
        <f>'ENGLAND GE2029'!D234</f>
        <v>England</v>
      </c>
      <c r="E233" s="106" t="str">
        <f>'ENGLAND GE2029'!AP234</f>
        <v>Ref</v>
      </c>
      <c r="F233" s="106" t="str">
        <f>'ENGLAND GE2029'!AQ234</f>
        <v>gain from</v>
      </c>
      <c r="G233" s="106" t="str">
        <f>'ENGLAND GE2029'!AR234</f>
        <v>LAB</v>
      </c>
      <c r="H233" s="106" t="str">
        <f>IF(E233='ENGLAND GE2029'!AO234,"",E233)</f>
        <v>Ref</v>
      </c>
      <c r="I233" s="262">
        <f>'ENGLAND GE2029'!E234</f>
        <v>0.19952720643531824</v>
      </c>
      <c r="J233" s="263">
        <f>'ENGLAND GE2029'!P234*100</f>
        <v>-18.979518470329786</v>
      </c>
      <c r="K233" s="262">
        <f>'ENGLAND GE2029'!F234</f>
        <v>0.20294046950725309</v>
      </c>
      <c r="L233" s="263">
        <f>'ENGLAND GE2029'!Q234*100</f>
        <v>-7.5502509998554341</v>
      </c>
      <c r="M233" s="262">
        <f>'ENGLAND GE2029'!G234</f>
        <v>0.35122589274394012</v>
      </c>
      <c r="N233" s="263">
        <f>'ENGLAND GE2029'!R234*100</f>
        <v>16.02532033856729</v>
      </c>
      <c r="O233" s="262">
        <f>'ENGLAND GE2029'!H234</f>
        <v>8.4012466009788567E-2</v>
      </c>
      <c r="P233" s="263">
        <f>'ENGLAND GE2029'!S234*100</f>
        <v>-0.86374286043196946</v>
      </c>
      <c r="Q233" s="262">
        <f>'ENGLAND GE2029'!I234</f>
        <v>0.11345091845024899</v>
      </c>
      <c r="R233" s="263">
        <f>'ENGLAND GE2029'!T234*100</f>
        <v>6.9368224159025162</v>
      </c>
      <c r="T233" s="264">
        <v>0</v>
      </c>
      <c r="U233" s="262">
        <f>MAX('ENGLAND GE2029'!J234,'ENGLAND GE2029'!K234,'ENGLAND GE2029'!L234,'ENGLAND GE2029'!M234,'ENGLAND GE2029'!N234)</f>
        <v>4.3720589172205948E-2</v>
      </c>
      <c r="V233" s="264">
        <f t="shared" si="17"/>
        <v>4.3720589172205946</v>
      </c>
      <c r="W233" s="264"/>
      <c r="X233" s="264"/>
      <c r="Y233" s="264"/>
      <c r="Z233" s="262">
        <f>'ENGLAND GE2029'!J234</f>
        <v>0</v>
      </c>
      <c r="AA233" s="264">
        <f>'ENGLAND GE2029'!U234*100</f>
        <v>0</v>
      </c>
      <c r="AB233" s="262">
        <f>'ENGLAND GE2029'!K234</f>
        <v>0</v>
      </c>
      <c r="AC233" s="264">
        <f>'ENGLAND GE2029'!V234*100</f>
        <v>0</v>
      </c>
      <c r="AD233" s="262">
        <f>'ENGLAND GE2029'!L234</f>
        <v>4.3720589172205948E-2</v>
      </c>
      <c r="AE233" s="264">
        <f t="shared" si="18"/>
        <v>4.3720589172205946</v>
      </c>
      <c r="AF233" s="262">
        <f>'ENGLAND GE2029'!M234</f>
        <v>1.6041978316217911E-3</v>
      </c>
      <c r="AG233" s="264">
        <f t="shared" si="19"/>
        <v>0.16041978316217911</v>
      </c>
      <c r="AH233" s="262">
        <f>'ENGLAND GE2029'!N234</f>
        <v>3.5182598496232877E-3</v>
      </c>
      <c r="AI233" s="264">
        <f>'ENGLAND GE2029'!Y234*100</f>
        <v>-0.10110912423539307</v>
      </c>
      <c r="AJ233" s="261">
        <f t="shared" si="15"/>
        <v>0.35122589274394012</v>
      </c>
      <c r="AK233" s="260">
        <f t="shared" si="16"/>
        <v>-0.23777497429369113</v>
      </c>
    </row>
    <row r="234" spans="1:37" ht="24" customHeight="1" x14ac:dyDescent="0.35">
      <c r="A234" s="106" t="str">
        <f>'ENGLAND GE2029'!A235</f>
        <v>Bury North</v>
      </c>
      <c r="B234" s="106" t="str">
        <f>'ENGLAND GE2029'!B235</f>
        <v>GTM</v>
      </c>
      <c r="C234" s="106" t="str">
        <f>'ENGLAND GE2029'!C235</f>
        <v>NW</v>
      </c>
      <c r="D234" s="106" t="str">
        <f>'ENGLAND GE2029'!D235</f>
        <v>England</v>
      </c>
      <c r="E234" s="106" t="str">
        <f>'ENGLAND GE2029'!AP235</f>
        <v>Ref</v>
      </c>
      <c r="F234" s="106" t="str">
        <f>'ENGLAND GE2029'!AQ235</f>
        <v>gain from</v>
      </c>
      <c r="G234" s="106" t="str">
        <f>'ENGLAND GE2029'!AR235</f>
        <v>LAB</v>
      </c>
      <c r="H234" s="106" t="str">
        <f>IF(E234='ENGLAND GE2029'!AO235,"",E234)</f>
        <v>Ref</v>
      </c>
      <c r="I234" s="262">
        <f>'ENGLAND GE2029'!E235</f>
        <v>0.24212809489929082</v>
      </c>
      <c r="J234" s="263">
        <f>'ENGLAND GE2029'!P235*100</f>
        <v>-18.900107909016434</v>
      </c>
      <c r="K234" s="262">
        <f>'ENGLAND GE2029'!F235</f>
        <v>0.222499311033103</v>
      </c>
      <c r="L234" s="263">
        <f>'ENGLAND GE2029'!Q235*100</f>
        <v>-5.608153255213427</v>
      </c>
      <c r="M234" s="262">
        <f>'ENGLAND GE2029'!G235</f>
        <v>0.32697047646938648</v>
      </c>
      <c r="N234" s="263">
        <f>'ENGLAND GE2029'!R235*100</f>
        <v>16.47340968560297</v>
      </c>
      <c r="O234" s="262">
        <f>'ENGLAND GE2029'!H235</f>
        <v>2.8749305477577539E-2</v>
      </c>
      <c r="P234" s="263">
        <f>'ENGLAND GE2029'!S235*100</f>
        <v>-1.8303195651736548E-2</v>
      </c>
      <c r="Q234" s="262">
        <f>'ENGLAND GE2029'!I235</f>
        <v>0.10823695609932156</v>
      </c>
      <c r="R234" s="263">
        <f>'ENGLAND GE2029'!T235*100</f>
        <v>6.9858221477177445</v>
      </c>
      <c r="T234" s="264">
        <v>0</v>
      </c>
      <c r="U234" s="262">
        <f>MAX('ENGLAND GE2029'!J235,'ENGLAND GE2029'!K235,'ENGLAND GE2029'!L235,'ENGLAND GE2029'!M235,'ENGLAND GE2029'!N235)</f>
        <v>4.0701275641942612E-2</v>
      </c>
      <c r="V234" s="264">
        <f t="shared" si="17"/>
        <v>4.0701275641942614</v>
      </c>
      <c r="W234" s="264"/>
      <c r="X234" s="264"/>
      <c r="Y234" s="264"/>
      <c r="Z234" s="262">
        <f>'ENGLAND GE2029'!J235</f>
        <v>8.888082489378177E-5</v>
      </c>
      <c r="AA234" s="264">
        <f>'ENGLAND GE2029'!U235*100</f>
        <v>-1.2455055906213426</v>
      </c>
      <c r="AB234" s="262">
        <f>'ENGLAND GE2029'!K235</f>
        <v>2.6915596365125204E-2</v>
      </c>
      <c r="AC234" s="264">
        <f>'ENGLAND GE2029'!V235*100</f>
        <v>-1.5197760401131386</v>
      </c>
      <c r="AD234" s="262">
        <f>'ENGLAND GE2029'!L235</f>
        <v>4.0701275641942612E-2</v>
      </c>
      <c r="AE234" s="264">
        <f t="shared" si="18"/>
        <v>4.0701275641942614</v>
      </c>
      <c r="AF234" s="262">
        <f>'ENGLAND GE2029'!M235</f>
        <v>3.7101031893590204E-3</v>
      </c>
      <c r="AG234" s="264">
        <f t="shared" si="19"/>
        <v>0.37101031893590203</v>
      </c>
      <c r="AH234" s="262">
        <f>'ENGLAND GE2029'!N235</f>
        <v>0</v>
      </c>
      <c r="AI234" s="264">
        <f>'ENGLAND GE2029'!Y235*100</f>
        <v>-0.60852372583479786</v>
      </c>
      <c r="AJ234" s="261">
        <f t="shared" si="15"/>
        <v>0.32697047646938648</v>
      </c>
      <c r="AK234" s="260">
        <f t="shared" si="16"/>
        <v>-0.21873352037006494</v>
      </c>
    </row>
    <row r="235" spans="1:37" ht="24" customHeight="1" x14ac:dyDescent="0.35">
      <c r="A235" s="106" t="str">
        <f>'ENGLAND GE2029'!A236</f>
        <v>Bury South</v>
      </c>
      <c r="B235" s="106" t="str">
        <f>'ENGLAND GE2029'!B236</f>
        <v>GTM</v>
      </c>
      <c r="C235" s="106" t="str">
        <f>'ENGLAND GE2029'!C236</f>
        <v>NW</v>
      </c>
      <c r="D235" s="106" t="str">
        <f>'ENGLAND GE2029'!D236</f>
        <v>England</v>
      </c>
      <c r="E235" s="106" t="str">
        <f>'ENGLAND GE2029'!AP236</f>
        <v>Ref</v>
      </c>
      <c r="F235" s="106" t="str">
        <f>'ENGLAND GE2029'!AQ236</f>
        <v>gain from</v>
      </c>
      <c r="G235" s="106" t="str">
        <f>'ENGLAND GE2029'!AR236</f>
        <v>LAB</v>
      </c>
      <c r="H235" s="106" t="str">
        <f>IF(E235='ENGLAND GE2029'!AO236,"",E235)</f>
        <v>Ref</v>
      </c>
      <c r="I235" s="262">
        <f>'ENGLAND GE2029'!E236</f>
        <v>0.24285658902967958</v>
      </c>
      <c r="J235" s="263">
        <f>'ENGLAND GE2029'!P236*100</f>
        <v>-21.308219905010436</v>
      </c>
      <c r="K235" s="262">
        <f>'ENGLAND GE2029'!F236</f>
        <v>0.17739733826607679</v>
      </c>
      <c r="L235" s="263">
        <f>'ENGLAND GE2029'!Q236*100</f>
        <v>-5.6790371972232769</v>
      </c>
      <c r="M235" s="262">
        <f>'ENGLAND GE2029'!G236</f>
        <v>0.31084930966162533</v>
      </c>
      <c r="N235" s="263">
        <f>'ENGLAND GE2029'!R236*100</f>
        <v>14.822553555824729</v>
      </c>
      <c r="O235" s="262">
        <f>'ENGLAND GE2029'!H236</f>
        <v>4.0095832957519395E-2</v>
      </c>
      <c r="P235" s="263">
        <f>'ENGLAND GE2029'!S236*100</f>
        <v>-0.24492942514634103</v>
      </c>
      <c r="Q235" s="262">
        <f>'ENGLAND GE2029'!I236</f>
        <v>0.17202985542470062</v>
      </c>
      <c r="R235" s="263">
        <f>'ENGLAND GE2029'!T236*100</f>
        <v>10.7714699315353</v>
      </c>
      <c r="T235" s="264">
        <v>0</v>
      </c>
      <c r="U235" s="262">
        <f>MAX('ENGLAND GE2029'!J236,'ENGLAND GE2029'!K236,'ENGLAND GE2029'!L236,'ENGLAND GE2029'!M236,'ENGLAND GE2029'!N236)</f>
        <v>3.8694513254715714E-2</v>
      </c>
      <c r="V235" s="264">
        <f t="shared" si="17"/>
        <v>3.8694513254715712</v>
      </c>
      <c r="W235" s="264"/>
      <c r="X235" s="264"/>
      <c r="Y235" s="264"/>
      <c r="Z235" s="262">
        <f>'ENGLAND GE2029'!J236</f>
        <v>0</v>
      </c>
      <c r="AA235" s="264">
        <f>'ENGLAND GE2029'!U236*100</f>
        <v>-0.65618041408063676</v>
      </c>
      <c r="AB235" s="262">
        <f>'ENGLAND GE2029'!K236</f>
        <v>1.3146702764665405E-2</v>
      </c>
      <c r="AC235" s="264">
        <f>'ENGLAND GE2029'!V236*100</f>
        <v>-1.1086963791453417</v>
      </c>
      <c r="AD235" s="262">
        <f>'ENGLAND GE2029'!L236</f>
        <v>3.8694513254715714E-2</v>
      </c>
      <c r="AE235" s="264">
        <f t="shared" si="18"/>
        <v>3.8694513254715712</v>
      </c>
      <c r="AF235" s="262">
        <f>'ENGLAND GE2029'!M236</f>
        <v>3.5972402895317122E-3</v>
      </c>
      <c r="AG235" s="264">
        <f t="shared" si="19"/>
        <v>0.35972402895317124</v>
      </c>
      <c r="AH235" s="262">
        <f>'ENGLAND GE2029'!N236</f>
        <v>1.3326183514855139E-3</v>
      </c>
      <c r="AI235" s="264">
        <f>'ENGLAND GE2029'!Y236*100</f>
        <v>-0.82613552117873335</v>
      </c>
      <c r="AJ235" s="261">
        <f t="shared" si="15"/>
        <v>0.31084930966162533</v>
      </c>
      <c r="AK235" s="260">
        <f t="shared" si="16"/>
        <v>-0.13881945423692471</v>
      </c>
    </row>
    <row r="236" spans="1:37" ht="24" customHeight="1" x14ac:dyDescent="0.35">
      <c r="A236" s="106" t="str">
        <f>'ENGLAND GE2029'!A237</f>
        <v>Cheadle</v>
      </c>
      <c r="B236" s="106" t="str">
        <f>'ENGLAND GE2029'!B237</f>
        <v>GTM</v>
      </c>
      <c r="C236" s="106" t="str">
        <f>'ENGLAND GE2029'!C237</f>
        <v>NW</v>
      </c>
      <c r="D236" s="106" t="str">
        <f>'ENGLAND GE2029'!D237</f>
        <v>England</v>
      </c>
      <c r="E236" s="106" t="str">
        <f>'ENGLAND GE2029'!AP237</f>
        <v>LD</v>
      </c>
      <c r="F236" s="106" t="str">
        <f>'ENGLAND GE2029'!AQ237</f>
        <v>HOLD</v>
      </c>
      <c r="G236" s="106" t="str">
        <f>'ENGLAND GE2029'!AR237</f>
        <v/>
      </c>
      <c r="H236" s="106" t="str">
        <f>IF(E236='ENGLAND GE2029'!AO237,"",E236)</f>
        <v/>
      </c>
      <c r="I236" s="262">
        <f>'ENGLAND GE2029'!E237</f>
        <v>8.2145479476777736E-2</v>
      </c>
      <c r="J236" s="263">
        <f>'ENGLAND GE2029'!P237*100</f>
        <v>-7.3755251831495325</v>
      </c>
      <c r="K236" s="262">
        <f>'ENGLAND GE2029'!F237</f>
        <v>0.16906569080754938</v>
      </c>
      <c r="L236" s="263">
        <f>'ENGLAND GE2029'!Q237*100</f>
        <v>-5.6555724106408549</v>
      </c>
      <c r="M236" s="262">
        <f>'ENGLAND GE2029'!G237</f>
        <v>0.19191437507799686</v>
      </c>
      <c r="N236" s="263">
        <f>'ENGLAND GE2029'!R237*100</f>
        <v>9.0418248449308276</v>
      </c>
      <c r="O236" s="262">
        <f>'ENGLAND GE2029'!H237</f>
        <v>0.43517926484449787</v>
      </c>
      <c r="P236" s="263">
        <f>'ENGLAND GE2029'!S237*100</f>
        <v>-3.1616185668994881</v>
      </c>
      <c r="Q236" s="262">
        <f>'ENGLAND GE2029'!I237</f>
        <v>8.5015251423508964E-2</v>
      </c>
      <c r="R236" s="263">
        <f>'ENGLAND GE2029'!T237*100</f>
        <v>5.2884995761290599</v>
      </c>
      <c r="T236" s="264">
        <v>0</v>
      </c>
      <c r="U236" s="262">
        <f>MAX('ENGLAND GE2029'!J237,'ENGLAND GE2029'!K237,'ENGLAND GE2029'!L237,'ENGLAND GE2029'!M237,'ENGLAND GE2029'!N237)</f>
        <v>2.3889495969315912E-2</v>
      </c>
      <c r="V236" s="264">
        <f t="shared" si="17"/>
        <v>2.388949596931591</v>
      </c>
      <c r="W236" s="264"/>
      <c r="X236" s="264"/>
      <c r="Y236" s="264"/>
      <c r="Z236" s="262">
        <f>'ENGLAND GE2029'!J237</f>
        <v>0</v>
      </c>
      <c r="AA236" s="264">
        <f>'ENGLAND GE2029'!U237*100</f>
        <v>0</v>
      </c>
      <c r="AB236" s="262">
        <f>'ENGLAND GE2029'!K237</f>
        <v>1.0990216824572609E-2</v>
      </c>
      <c r="AC236" s="264">
        <f>'ENGLAND GE2029'!V237*100</f>
        <v>-0.4996063753377758</v>
      </c>
      <c r="AD236" s="262">
        <f>'ENGLAND GE2029'!L237</f>
        <v>2.3889495969315912E-2</v>
      </c>
      <c r="AE236" s="264">
        <f t="shared" si="18"/>
        <v>2.388949596931591</v>
      </c>
      <c r="AF236" s="262">
        <f>'ENGLAND GE2029'!M237</f>
        <v>1.800225575780731E-3</v>
      </c>
      <c r="AG236" s="264">
        <f t="shared" si="19"/>
        <v>0.18002255757807309</v>
      </c>
      <c r="AH236" s="262">
        <f>'ENGLAND GE2029'!N237</f>
        <v>0</v>
      </c>
      <c r="AI236" s="264">
        <f>'ENGLAND GE2029'!Y237*100</f>
        <v>-0.20697403954189744</v>
      </c>
      <c r="AJ236" s="261">
        <f t="shared" si="15"/>
        <v>0.43517926484449787</v>
      </c>
      <c r="AK236" s="260">
        <f t="shared" si="16"/>
        <v>-0.35016401342098891</v>
      </c>
    </row>
    <row r="237" spans="1:37" ht="24" customHeight="1" x14ac:dyDescent="0.35">
      <c r="A237" s="106" t="str">
        <f>'ENGLAND GE2029'!A238</f>
        <v>Gorton and Denton</v>
      </c>
      <c r="B237" s="106" t="str">
        <f>'ENGLAND GE2029'!B238</f>
        <v>GTM</v>
      </c>
      <c r="C237" s="106" t="str">
        <f>'ENGLAND GE2029'!C238</f>
        <v>NW</v>
      </c>
      <c r="D237" s="106" t="str">
        <f>'ENGLAND GE2029'!D238</f>
        <v>England</v>
      </c>
      <c r="E237" s="106" t="str">
        <f>'ENGLAND GE2029'!AP238</f>
        <v>Grn</v>
      </c>
      <c r="F237" s="106" t="str">
        <f>'ENGLAND GE2029'!AQ238</f>
        <v>gain from</v>
      </c>
      <c r="G237" s="106" t="str">
        <f>'ENGLAND GE2029'!AR238</f>
        <v>LAB</v>
      </c>
      <c r="H237" s="106" t="str">
        <f>IF(E237='ENGLAND GE2029'!AO238,"",E237)</f>
        <v>Grn</v>
      </c>
      <c r="I237" s="262">
        <f>'ENGLAND GE2029'!E238</f>
        <v>0.25339902554459798</v>
      </c>
      <c r="J237" s="263">
        <f>'ENGLAND GE2029'!P238*100</f>
        <v>-25.412285629347647</v>
      </c>
      <c r="K237" s="262">
        <f>'ENGLAND GE2029'!F238</f>
        <v>4.3756804489505065E-2</v>
      </c>
      <c r="L237" s="263">
        <f>'ENGLAND GE2029'!Q238*100</f>
        <v>-3.5236630959072612</v>
      </c>
      <c r="M237" s="262">
        <f>'ENGLAND GE2029'!G238</f>
        <v>0.27039440418442656</v>
      </c>
      <c r="N237" s="263">
        <f>'ENGLAND GE2029'!R238*100</f>
        <v>12.974888996123182</v>
      </c>
      <c r="O237" s="262">
        <f>'ENGLAND GE2029'!H238</f>
        <v>1.8109298032713116E-2</v>
      </c>
      <c r="P237" s="263">
        <f>'ENGLAND GE2029'!S238*100</f>
        <v>-2.0156566299890826</v>
      </c>
      <c r="Q237" s="262">
        <f>'ENGLAND GE2029'!I238</f>
        <v>0.38471665523106929</v>
      </c>
      <c r="R237" s="263">
        <f>'ENGLAND GE2029'!T238*100</f>
        <v>25.31521038087498</v>
      </c>
      <c r="T237" s="264">
        <v>0</v>
      </c>
      <c r="U237" s="262">
        <f>MAX('ENGLAND GE2029'!J238,'ENGLAND GE2029'!K238,'ENGLAND GE2029'!L238,'ENGLAND GE2029'!M238,'ENGLAND GE2029'!N238)</f>
        <v>2.9623812517688086E-2</v>
      </c>
      <c r="V237" s="264">
        <f t="shared" si="17"/>
        <v>2.9623812517688086</v>
      </c>
      <c r="W237" s="264"/>
      <c r="X237" s="264"/>
      <c r="Y237" s="264"/>
      <c r="Z237" s="262">
        <f>'ENGLAND GE2029'!J238</f>
        <v>0</v>
      </c>
      <c r="AA237" s="264">
        <f>'ENGLAND GE2029'!U238*100</f>
        <v>0</v>
      </c>
      <c r="AB237" s="262">
        <f>'ENGLAND GE2029'!K238</f>
        <v>0</v>
      </c>
      <c r="AC237" s="264">
        <f>'ENGLAND GE2029'!V238*100</f>
        <v>-10.300875273522976</v>
      </c>
      <c r="AD237" s="262">
        <f>'ENGLAND GE2029'!L238</f>
        <v>0</v>
      </c>
      <c r="AE237" s="264">
        <f t="shared" si="18"/>
        <v>0</v>
      </c>
      <c r="AF237" s="262">
        <f>'ENGLAND GE2029'!M238</f>
        <v>0</v>
      </c>
      <c r="AG237" s="264">
        <f t="shared" si="19"/>
        <v>0</v>
      </c>
      <c r="AH237" s="262">
        <f>'ENGLAND GE2029'!N238</f>
        <v>2.9623812517688086E-2</v>
      </c>
      <c r="AI237" s="264">
        <f>'ENGLAND GE2029'!Y238*100</f>
        <v>2.9623812517688086</v>
      </c>
      <c r="AJ237" s="261">
        <f t="shared" si="15"/>
        <v>0.38471665523106929</v>
      </c>
      <c r="AK237" s="260">
        <f t="shared" si="16"/>
        <v>0</v>
      </c>
    </row>
    <row r="238" spans="1:37" ht="24" customHeight="1" x14ac:dyDescent="0.35">
      <c r="A238" s="106" t="str">
        <f>'ENGLAND GE2029'!A239</f>
        <v>Hazel Grove</v>
      </c>
      <c r="B238" s="106" t="str">
        <f>'ENGLAND GE2029'!B239</f>
        <v>GTM</v>
      </c>
      <c r="C238" s="106" t="str">
        <f>'ENGLAND GE2029'!C239</f>
        <v>NW</v>
      </c>
      <c r="D238" s="106" t="str">
        <f>'ENGLAND GE2029'!D239</f>
        <v>England</v>
      </c>
      <c r="E238" s="106" t="str">
        <f>'ENGLAND GE2029'!AP239</f>
        <v>LD</v>
      </c>
      <c r="F238" s="106" t="str">
        <f>'ENGLAND GE2029'!AQ239</f>
        <v>HOLD</v>
      </c>
      <c r="G238" s="106" t="str">
        <f>'ENGLAND GE2029'!AR239</f>
        <v/>
      </c>
      <c r="H238" s="106" t="str">
        <f>IF(E238='ENGLAND GE2029'!AO239,"",E238)</f>
        <v/>
      </c>
      <c r="I238" s="262">
        <f>'ENGLAND GE2029'!E239</f>
        <v>0.1183173025950338</v>
      </c>
      <c r="J238" s="263">
        <f>'ENGLAND GE2029'!P239*100</f>
        <v>-11.70842366023226</v>
      </c>
      <c r="K238" s="262">
        <f>'ENGLAND GE2029'!F239</f>
        <v>0.14002727943805968</v>
      </c>
      <c r="L238" s="263">
        <f>'ENGLAND GE2029'!Q239*100</f>
        <v>-5.5872542293319949</v>
      </c>
      <c r="M238" s="262">
        <f>'ENGLAND GE2029'!G239</f>
        <v>0.27272168295840193</v>
      </c>
      <c r="N238" s="263">
        <f>'ENGLAND GE2029'!R239*100</f>
        <v>12.151945677465481</v>
      </c>
      <c r="O238" s="262">
        <f>'ENGLAND GE2029'!H239</f>
        <v>0.33500748865964197</v>
      </c>
      <c r="P238" s="263">
        <f>'ENGLAND GE2029'!S239*100</f>
        <v>-4.1704542298225791</v>
      </c>
      <c r="Q238" s="262">
        <f>'ENGLAND GE2029'!I239</f>
        <v>9.6738527163969495E-2</v>
      </c>
      <c r="R238" s="263">
        <f>'ENGLAND GE2029'!T239*100</f>
        <v>5.8410773783387731</v>
      </c>
      <c r="T238" s="264">
        <v>0</v>
      </c>
      <c r="U238" s="262">
        <f>MAX('ENGLAND GE2029'!J239,'ENGLAND GE2029'!K239,'ENGLAND GE2029'!L239,'ENGLAND GE2029'!M239,'ENGLAND GE2029'!N239)</f>
        <v>3.3948387363541305E-2</v>
      </c>
      <c r="V238" s="264">
        <f t="shared" si="17"/>
        <v>3.3948387363541306</v>
      </c>
      <c r="W238" s="264"/>
      <c r="X238" s="264"/>
      <c r="Y238" s="264"/>
      <c r="Z238" s="262">
        <f>'ENGLAND GE2029'!J239</f>
        <v>0</v>
      </c>
      <c r="AA238" s="264">
        <f>'ENGLAND GE2029'!U239*100</f>
        <v>0</v>
      </c>
      <c r="AB238" s="262">
        <f>'ENGLAND GE2029'!K239</f>
        <v>0</v>
      </c>
      <c r="AC238" s="264">
        <f>'ENGLAND GE2029'!V239*100</f>
        <v>0</v>
      </c>
      <c r="AD238" s="262">
        <f>'ENGLAND GE2029'!L239</f>
        <v>3.3948387363541305E-2</v>
      </c>
      <c r="AE238" s="264">
        <f t="shared" si="18"/>
        <v>3.3948387363541306</v>
      </c>
      <c r="AF238" s="262">
        <f>'ENGLAND GE2029'!M239</f>
        <v>1.3678843470868792E-3</v>
      </c>
      <c r="AG238" s="264">
        <f t="shared" si="19"/>
        <v>0.13678843470868793</v>
      </c>
      <c r="AH238" s="262">
        <f>'ENGLAND GE2029'!N239</f>
        <v>1.8714474742649665E-3</v>
      </c>
      <c r="AI238" s="264">
        <f>'ENGLAND GE2029'!Y239*100</f>
        <v>-5.8518107480238425E-2</v>
      </c>
      <c r="AJ238" s="261">
        <f t="shared" si="15"/>
        <v>0.33500748865964197</v>
      </c>
      <c r="AK238" s="260">
        <f t="shared" si="16"/>
        <v>-0.23826896149567248</v>
      </c>
    </row>
    <row r="239" spans="1:37" ht="24" customHeight="1" x14ac:dyDescent="0.35">
      <c r="A239" s="106" t="str">
        <f>'ENGLAND GE2029'!A240</f>
        <v>Heywood and Middleton North</v>
      </c>
      <c r="B239" s="106" t="str">
        <f>'ENGLAND GE2029'!B240</f>
        <v>GTM</v>
      </c>
      <c r="C239" s="106" t="str">
        <f>'ENGLAND GE2029'!C240</f>
        <v>NW</v>
      </c>
      <c r="D239" s="106" t="str">
        <f>'ENGLAND GE2029'!D240</f>
        <v>England</v>
      </c>
      <c r="E239" s="106" t="str">
        <f>'ENGLAND GE2029'!AP240</f>
        <v>Ref</v>
      </c>
      <c r="F239" s="106" t="str">
        <f>'ENGLAND GE2029'!AQ240</f>
        <v>gain from</v>
      </c>
      <c r="G239" s="106" t="str">
        <f>'ENGLAND GE2029'!AR240</f>
        <v>LAB</v>
      </c>
      <c r="H239" s="106" t="str">
        <f>IF(E239='ENGLAND GE2029'!AO240,"",E239)</f>
        <v>Ref</v>
      </c>
      <c r="I239" s="262">
        <f>'ENGLAND GE2029'!E240</f>
        <v>0.21092927694972169</v>
      </c>
      <c r="J239" s="263">
        <f>'ENGLAND GE2029'!P240*100</f>
        <v>-19.491505378014633</v>
      </c>
      <c r="K239" s="262">
        <f>'ENGLAND GE2029'!F240</f>
        <v>0.127858616704492</v>
      </c>
      <c r="L239" s="263">
        <f>'ENGLAND GE2029'!Q240*100</f>
        <v>-4.5128186419666374</v>
      </c>
      <c r="M239" s="262">
        <f>'ENGLAND GE2029'!G240</f>
        <v>0.45142924824193303</v>
      </c>
      <c r="N239" s="263">
        <f>'ENGLAND GE2029'!R240*100</f>
        <v>20.938777234643073</v>
      </c>
      <c r="O239" s="262">
        <f>'ENGLAND GE2029'!H240</f>
        <v>5.7011676657502994E-2</v>
      </c>
      <c r="P239" s="263">
        <f>'ENGLAND GE2029'!S240*100</f>
        <v>-0.49867073985164001</v>
      </c>
      <c r="Q239" s="262">
        <f>'ENGLAND GE2029'!I240</f>
        <v>0</v>
      </c>
      <c r="R239" s="263">
        <f>'ENGLAND GE2029'!T240*100</f>
        <v>0</v>
      </c>
      <c r="T239" s="264">
        <v>0</v>
      </c>
      <c r="U239" s="262">
        <f>MAX('ENGLAND GE2029'!J240,'ENGLAND GE2029'!K240,'ENGLAND GE2029'!L240,'ENGLAND GE2029'!M240,'ENGLAND GE2029'!N240)</f>
        <v>9.2254742691168762E-2</v>
      </c>
      <c r="V239" s="264">
        <f t="shared" si="17"/>
        <v>-2.4874263503283158</v>
      </c>
      <c r="W239" s="264"/>
      <c r="X239" s="264"/>
      <c r="Y239" s="264"/>
      <c r="Z239" s="262">
        <f>'ENGLAND GE2029'!J240</f>
        <v>9.2254742691168762E-2</v>
      </c>
      <c r="AA239" s="264">
        <f>'ENGLAND GE2029'!U240*100</f>
        <v>-2.4874263503283158</v>
      </c>
      <c r="AB239" s="262">
        <f>'ENGLAND GE2029'!K240</f>
        <v>0</v>
      </c>
      <c r="AC239" s="264">
        <f>'ENGLAND GE2029'!V240*100</f>
        <v>0</v>
      </c>
      <c r="AD239" s="262">
        <f>'ENGLAND GE2029'!L240</f>
        <v>5.6193900024029068E-2</v>
      </c>
      <c r="AE239" s="264">
        <f t="shared" si="18"/>
        <v>5.6193900024029064</v>
      </c>
      <c r="AF239" s="262">
        <f>'ENGLAND GE2029'!M240</f>
        <v>4.3225387311522749E-3</v>
      </c>
      <c r="AG239" s="264">
        <f t="shared" si="19"/>
        <v>0.4322538731152275</v>
      </c>
      <c r="AH239" s="262">
        <f>'ENGLAND GE2029'!N240</f>
        <v>0</v>
      </c>
      <c r="AI239" s="264">
        <f>'ENGLAND GE2029'!Y240*100</f>
        <v>0</v>
      </c>
      <c r="AJ239" s="261">
        <f t="shared" si="15"/>
        <v>0.45142924824193303</v>
      </c>
      <c r="AK239" s="260">
        <f t="shared" si="16"/>
        <v>-0.45142924824193303</v>
      </c>
    </row>
    <row r="240" spans="1:37" ht="24" customHeight="1" x14ac:dyDescent="0.35">
      <c r="A240" s="106" t="str">
        <f>'ENGLAND GE2029'!A241</f>
        <v>Leigh and Atherton</v>
      </c>
      <c r="B240" s="106" t="str">
        <f>'ENGLAND GE2029'!B241</f>
        <v>GTM</v>
      </c>
      <c r="C240" s="106" t="str">
        <f>'ENGLAND GE2029'!C241</f>
        <v>NW</v>
      </c>
      <c r="D240" s="106" t="str">
        <f>'ENGLAND GE2029'!D241</f>
        <v>England</v>
      </c>
      <c r="E240" s="106" t="str">
        <f>'ENGLAND GE2029'!AP241</f>
        <v>Ref</v>
      </c>
      <c r="F240" s="106" t="str">
        <f>'ENGLAND GE2029'!AQ241</f>
        <v>gain from</v>
      </c>
      <c r="G240" s="106" t="str">
        <f>'ENGLAND GE2029'!AR241</f>
        <v>LAB</v>
      </c>
      <c r="H240" s="106" t="str">
        <f>IF(E240='ENGLAND GE2029'!AO241,"",E240)</f>
        <v>Ref</v>
      </c>
      <c r="I240" s="262">
        <f>'ENGLAND GE2029'!E241</f>
        <v>0.23288261118629791</v>
      </c>
      <c r="J240" s="263">
        <f>'ENGLAND GE2029'!P241*100</f>
        <v>-25.220361664950484</v>
      </c>
      <c r="K240" s="262">
        <f>'ENGLAND GE2029'!F241</f>
        <v>0.10751100468780282</v>
      </c>
      <c r="L240" s="263">
        <f>'ENGLAND GE2029'!Q241*100</f>
        <v>-4.9958026159901818</v>
      </c>
      <c r="M240" s="262">
        <f>'ENGLAND GE2029'!G241</f>
        <v>0.46407835969917227</v>
      </c>
      <c r="N240" s="263">
        <f>'ENGLAND GE2029'!R241*100</f>
        <v>19.470745855756434</v>
      </c>
      <c r="O240" s="262">
        <f>'ENGLAND GE2029'!H241</f>
        <v>3.2949454537996505E-2</v>
      </c>
      <c r="P240" s="263">
        <f>'ENGLAND GE2029'!S241*100</f>
        <v>-0.5840926807643525</v>
      </c>
      <c r="Q240" s="262">
        <f>'ENGLAND GE2029'!I241</f>
        <v>9.6795964061851453E-2</v>
      </c>
      <c r="R240" s="263">
        <f>'ENGLAND GE2029'!T241*100</f>
        <v>5.6645368968336758</v>
      </c>
      <c r="T240" s="264">
        <v>0</v>
      </c>
      <c r="U240" s="262">
        <f>MAX('ENGLAND GE2029'!J241,'ENGLAND GE2029'!K241,'ENGLAND GE2029'!L241,'ENGLAND GE2029'!M241,'ENGLAND GE2029'!N241)</f>
        <v>5.7768461059648911E-2</v>
      </c>
      <c r="V240" s="264">
        <f t="shared" si="17"/>
        <v>5.776846105964891</v>
      </c>
      <c r="W240" s="264"/>
      <c r="X240" s="264"/>
      <c r="Y240" s="264"/>
      <c r="Z240" s="262">
        <f>'ENGLAND GE2029'!J241</f>
        <v>0</v>
      </c>
      <c r="AA240" s="264">
        <f>'ENGLAND GE2029'!U241*100</f>
        <v>0</v>
      </c>
      <c r="AB240" s="262">
        <f>'ENGLAND GE2029'!K241</f>
        <v>0</v>
      </c>
      <c r="AC240" s="264">
        <f>'ENGLAND GE2029'!V241*100</f>
        <v>0</v>
      </c>
      <c r="AD240" s="262">
        <f>'ENGLAND GE2029'!L241</f>
        <v>5.7768461059648911E-2</v>
      </c>
      <c r="AE240" s="264">
        <f t="shared" si="18"/>
        <v>5.776846105964891</v>
      </c>
      <c r="AF240" s="262">
        <f>'ENGLAND GE2029'!M241</f>
        <v>1.3686965057568654E-3</v>
      </c>
      <c r="AG240" s="264">
        <f t="shared" si="19"/>
        <v>0.13686965057568654</v>
      </c>
      <c r="AH240" s="262">
        <f>'ENGLAND GE2029'!N241</f>
        <v>6.6454482614731816E-3</v>
      </c>
      <c r="AI240" s="264">
        <f>'ENGLAND GE2029'!Y241*100</f>
        <v>-0.24874154742567187</v>
      </c>
      <c r="AJ240" s="261">
        <f t="shared" si="15"/>
        <v>0.46407835969917227</v>
      </c>
      <c r="AK240" s="260">
        <f t="shared" si="16"/>
        <v>-0.36728239563732079</v>
      </c>
    </row>
    <row r="241" spans="1:37" ht="24" customHeight="1" x14ac:dyDescent="0.35">
      <c r="A241" s="106" t="str">
        <f>'ENGLAND GE2029'!A242</f>
        <v>Makerfield</v>
      </c>
      <c r="B241" s="106" t="str">
        <f>'ENGLAND GE2029'!B242</f>
        <v>GTM</v>
      </c>
      <c r="C241" s="106" t="str">
        <f>'ENGLAND GE2029'!C242</f>
        <v>NW</v>
      </c>
      <c r="D241" s="106" t="str">
        <f>'ENGLAND GE2029'!D242</f>
        <v>England</v>
      </c>
      <c r="E241" s="106" t="str">
        <f>'ENGLAND GE2029'!AP242</f>
        <v>Ref</v>
      </c>
      <c r="F241" s="106" t="str">
        <f>'ENGLAND GE2029'!AQ242</f>
        <v>gain from</v>
      </c>
      <c r="G241" s="106" t="str">
        <f>'ENGLAND GE2029'!AR242</f>
        <v>LAB</v>
      </c>
      <c r="H241" s="106" t="str">
        <f>IF(E241='ENGLAND GE2029'!AO242,"",E241)</f>
        <v>Ref</v>
      </c>
      <c r="I241" s="262">
        <f>'ENGLAND GE2029'!E242</f>
        <v>0.20105001018256671</v>
      </c>
      <c r="J241" s="263">
        <f>'ENGLAND GE2029'!P242*100</f>
        <v>-25.102757966419087</v>
      </c>
      <c r="K241" s="262">
        <f>'ENGLAND GE2029'!F242</f>
        <v>6.8785925191643157E-2</v>
      </c>
      <c r="L241" s="263">
        <f>'ENGLAND GE2029'!Q242*100</f>
        <v>-3.9973978441965858</v>
      </c>
      <c r="M241" s="262">
        <f>'ENGLAND GE2029'!G242</f>
        <v>0.50748037940416368</v>
      </c>
      <c r="N241" s="263">
        <f>'ENGLAND GE2029'!R242*100</f>
        <v>18.949612587114327</v>
      </c>
      <c r="O241" s="262">
        <f>'ENGLAND GE2029'!H242</f>
        <v>5.345008289631456E-2</v>
      </c>
      <c r="P241" s="263">
        <f>'ENGLAND GE2029'!S242*100</f>
        <v>-1.4478288064617317</v>
      </c>
      <c r="Q241" s="262">
        <f>'ENGLAND GE2029'!I242</f>
        <v>9.8508815411100806E-2</v>
      </c>
      <c r="R241" s="263">
        <f>'ENGLAND GE2029'!T242*100</f>
        <v>5.43988385092306</v>
      </c>
      <c r="T241" s="264">
        <v>0</v>
      </c>
      <c r="U241" s="262">
        <f>MAX('ENGLAND GE2029'!J242,'ENGLAND GE2029'!K242,'ENGLAND GE2029'!L242,'ENGLAND GE2029'!M242,'ENGLAND GE2029'!N242)</f>
        <v>6.3171143242164801E-2</v>
      </c>
      <c r="V241" s="264">
        <f t="shared" si="17"/>
        <v>6.3171143242164804</v>
      </c>
      <c r="W241" s="264"/>
      <c r="X241" s="264"/>
      <c r="Y241" s="264"/>
      <c r="Z241" s="262">
        <f>'ENGLAND GE2029'!J242</f>
        <v>0</v>
      </c>
      <c r="AA241" s="264">
        <f>'ENGLAND GE2029'!U242*100</f>
        <v>0</v>
      </c>
      <c r="AB241" s="262">
        <f>'ENGLAND GE2029'!K242</f>
        <v>0</v>
      </c>
      <c r="AC241" s="264">
        <f>'ENGLAND GE2029'!V242*100</f>
        <v>0</v>
      </c>
      <c r="AD241" s="262">
        <f>'ENGLAND GE2029'!L242</f>
        <v>6.3171143242164801E-2</v>
      </c>
      <c r="AE241" s="264">
        <f t="shared" si="18"/>
        <v>6.3171143242164804</v>
      </c>
      <c r="AF241" s="262">
        <f>'ENGLAND GE2029'!M242</f>
        <v>1.3929162516865669E-3</v>
      </c>
      <c r="AG241" s="264">
        <f t="shared" si="19"/>
        <v>0.1392916251686567</v>
      </c>
      <c r="AH241" s="262">
        <f>'ENGLAND GE2029'!N242</f>
        <v>6.1607274203597344E-3</v>
      </c>
      <c r="AI241" s="264">
        <f>'ENGLAND GE2029'!Y242*100</f>
        <v>-0.29791777034512085</v>
      </c>
      <c r="AJ241" s="261">
        <f t="shared" si="15"/>
        <v>0.50748037940416368</v>
      </c>
      <c r="AK241" s="260">
        <f t="shared" si="16"/>
        <v>-0.40897156399306289</v>
      </c>
    </row>
    <row r="242" spans="1:37" ht="24" customHeight="1" x14ac:dyDescent="0.35">
      <c r="A242" s="106" t="str">
        <f>'ENGLAND GE2029'!A243</f>
        <v>Manchester Central</v>
      </c>
      <c r="B242" s="106" t="str">
        <f>'ENGLAND GE2029'!B243</f>
        <v>GTM</v>
      </c>
      <c r="C242" s="106" t="str">
        <f>'ENGLAND GE2029'!C243</f>
        <v>NW</v>
      </c>
      <c r="D242" s="106" t="str">
        <f>'ENGLAND GE2029'!D243</f>
        <v>England</v>
      </c>
      <c r="E242" s="106" t="str">
        <f>'ENGLAND GE2029'!AP243</f>
        <v>Grn</v>
      </c>
      <c r="F242" s="106" t="str">
        <f>'ENGLAND GE2029'!AQ243</f>
        <v>gain from</v>
      </c>
      <c r="G242" s="106" t="str">
        <f>'ENGLAND GE2029'!AR243</f>
        <v>LAB</v>
      </c>
      <c r="H242" s="106" t="str">
        <f>IF(E242='ENGLAND GE2029'!AO243,"",E242)</f>
        <v>Grn</v>
      </c>
      <c r="I242" s="262">
        <f>'ENGLAND GE2029'!E243</f>
        <v>0.24104067559240044</v>
      </c>
      <c r="J242" s="263">
        <f>'ENGLAND GE2029'!P243*100</f>
        <v>-26.705246474743589</v>
      </c>
      <c r="K242" s="262">
        <f>'ENGLAND GE2029'!F243</f>
        <v>4.7943929381956324E-2</v>
      </c>
      <c r="L242" s="263">
        <f>'ENGLAND GE2029'!Q243*100</f>
        <v>-2.3119632606715803</v>
      </c>
      <c r="M242" s="262">
        <f>'ENGLAND GE2029'!G243</f>
        <v>0.20399173516824506</v>
      </c>
      <c r="N242" s="263">
        <f>'ENGLAND GE2029'!R243*100</f>
        <v>8.4167946621989564</v>
      </c>
      <c r="O242" s="262">
        <f>'ENGLAND GE2029'!H243</f>
        <v>6.4466095775583571E-2</v>
      </c>
      <c r="P242" s="263">
        <f>'ENGLAND GE2029'!S243*100</f>
        <v>-1.2336924992194909</v>
      </c>
      <c r="Q242" s="262">
        <f>'ENGLAND GE2029'!I243</f>
        <v>0.38302503447516134</v>
      </c>
      <c r="R242" s="263">
        <f>'ENGLAND GE2029'!T243*100</f>
        <v>22.224466946572143</v>
      </c>
      <c r="T242" s="264">
        <v>0</v>
      </c>
      <c r="U242" s="262">
        <f>MAX('ENGLAND GE2029'!J243,'ENGLAND GE2029'!K243,'ENGLAND GE2029'!L243,'ENGLAND GE2029'!M243,'ENGLAND GE2029'!N243)</f>
        <v>2.695140804612315E-2</v>
      </c>
      <c r="V242" s="264">
        <f t="shared" si="17"/>
        <v>-2.0575338335248778</v>
      </c>
      <c r="W242" s="264"/>
      <c r="X242" s="264"/>
      <c r="Y242" s="264"/>
      <c r="Z242" s="262">
        <f>'ENGLAND GE2029'!J243</f>
        <v>0</v>
      </c>
      <c r="AA242" s="264">
        <f>'ENGLAND GE2029'!U243*100</f>
        <v>-0.50849590937696665</v>
      </c>
      <c r="AB242" s="262">
        <f>'ENGLAND GE2029'!K243</f>
        <v>2.695140804612315E-2</v>
      </c>
      <c r="AC242" s="264">
        <f>'ENGLAND GE2029'!V243*100</f>
        <v>-2.0575338335248778</v>
      </c>
      <c r="AD242" s="262">
        <f>'ENGLAND GE2029'!L243</f>
        <v>2.5392885410980729E-2</v>
      </c>
      <c r="AE242" s="264">
        <f t="shared" si="18"/>
        <v>2.539288541098073</v>
      </c>
      <c r="AF242" s="262">
        <f>'ENGLAND GE2029'!M243</f>
        <v>7.1882361495493674E-3</v>
      </c>
      <c r="AG242" s="264">
        <f t="shared" si="19"/>
        <v>0.71882361495493674</v>
      </c>
      <c r="AH242" s="262">
        <f>'ENGLAND GE2029'!N243</f>
        <v>0</v>
      </c>
      <c r="AI242" s="264">
        <f>'ENGLAND GE2029'!Y243*100</f>
        <v>-1.0824417872876022</v>
      </c>
      <c r="AJ242" s="261">
        <f t="shared" si="15"/>
        <v>0.38302503447516134</v>
      </c>
      <c r="AK242" s="260">
        <f t="shared" si="16"/>
        <v>0</v>
      </c>
    </row>
    <row r="243" spans="1:37" ht="24" customHeight="1" x14ac:dyDescent="0.35">
      <c r="A243" s="106" t="str">
        <f>'ENGLAND GE2029'!A244</f>
        <v>Manchester Rusholme</v>
      </c>
      <c r="B243" s="106" t="str">
        <f>'ENGLAND GE2029'!B244</f>
        <v>GTM</v>
      </c>
      <c r="C243" s="106" t="str">
        <f>'ENGLAND GE2029'!C244</f>
        <v>NW</v>
      </c>
      <c r="D243" s="106" t="str">
        <f>'ENGLAND GE2029'!D244</f>
        <v>England</v>
      </c>
      <c r="E243" s="106" t="str">
        <f>'ENGLAND GE2029'!AP244</f>
        <v>Grn</v>
      </c>
      <c r="F243" s="106" t="str">
        <f>'ENGLAND GE2029'!AQ244</f>
        <v>gain from</v>
      </c>
      <c r="G243" s="106" t="str">
        <f>'ENGLAND GE2029'!AR244</f>
        <v>LAB</v>
      </c>
      <c r="H243" s="106" t="str">
        <f>IF(E243='ENGLAND GE2029'!AO244,"",E243)</f>
        <v>Grn</v>
      </c>
      <c r="I243" s="262">
        <f>'ENGLAND GE2029'!E244</f>
        <v>0.24083961525216652</v>
      </c>
      <c r="J243" s="263">
        <f>'ENGLAND GE2029'!P244*100</f>
        <v>-27.76738005160972</v>
      </c>
      <c r="K243" s="262">
        <f>'ENGLAND GE2029'!F244</f>
        <v>3.8177511617852773E-2</v>
      </c>
      <c r="L243" s="263">
        <f>'ENGLAND GE2029'!Q244*100</f>
        <v>-1.9618789143349997</v>
      </c>
      <c r="M243" s="262">
        <f>'ENGLAND GE2029'!G244</f>
        <v>7.5381237036396029E-2</v>
      </c>
      <c r="N243" s="263">
        <f>'ENGLAND GE2029'!R244*100</f>
        <v>3.0156837215502565</v>
      </c>
      <c r="O243" s="262">
        <f>'ENGLAND GE2029'!H244</f>
        <v>0</v>
      </c>
      <c r="P243" s="263">
        <f>'ENGLAND GE2029'!S244*100</f>
        <v>0</v>
      </c>
      <c r="Q243" s="262">
        <f>'ENGLAND GE2029'!I244</f>
        <v>0.54782752517386213</v>
      </c>
      <c r="R243" s="263">
        <f>'ENGLAND GE2029'!T244*100</f>
        <v>31.295686075750833</v>
      </c>
      <c r="T243" s="264">
        <v>0</v>
      </c>
      <c r="U243" s="262">
        <f>MAX('ENGLAND GE2029'!J244,'ENGLAND GE2029'!K244,'ENGLAND GE2029'!L244,'ENGLAND GE2029'!M244,'ENGLAND GE2029'!N244)</f>
        <v>7.6098149657457495E-2</v>
      </c>
      <c r="V243" s="264">
        <f t="shared" si="17"/>
        <v>-4.9965295387835802</v>
      </c>
      <c r="W243" s="264"/>
      <c r="X243" s="264"/>
      <c r="Y243" s="264"/>
      <c r="Z243" s="262">
        <f>'ENGLAND GE2029'!J244</f>
        <v>0</v>
      </c>
      <c r="AA243" s="264">
        <f>'ENGLAND GE2029'!U244*100</f>
        <v>-1.1779698963248717</v>
      </c>
      <c r="AB243" s="262">
        <f>'ENGLAND GE2029'!K244</f>
        <v>7.6098149657457495E-2</v>
      </c>
      <c r="AC243" s="264">
        <f>'ENGLAND GE2029'!V244*100</f>
        <v>-4.9965295387835802</v>
      </c>
      <c r="AD243" s="262">
        <f>'ENGLAND GE2029'!L244</f>
        <v>9.3834542493815322E-3</v>
      </c>
      <c r="AE243" s="264">
        <f t="shared" si="18"/>
        <v>0.93834542493815321</v>
      </c>
      <c r="AF243" s="262">
        <f>'ENGLAND GE2029'!M244</f>
        <v>1.2292507012883496E-2</v>
      </c>
      <c r="AG243" s="264">
        <f t="shared" si="19"/>
        <v>1.2292507012883496</v>
      </c>
      <c r="AH243" s="262">
        <f>'ENGLAND GE2029'!N244</f>
        <v>0</v>
      </c>
      <c r="AI243" s="264">
        <f>'ENGLAND GE2029'!Y244*100</f>
        <v>-0.57520752247442564</v>
      </c>
      <c r="AJ243" s="261">
        <f t="shared" si="15"/>
        <v>0.54782752517386213</v>
      </c>
      <c r="AK243" s="260">
        <f t="shared" si="16"/>
        <v>0</v>
      </c>
    </row>
    <row r="244" spans="1:37" ht="24" customHeight="1" x14ac:dyDescent="0.35">
      <c r="A244" s="106" t="str">
        <f>'ENGLAND GE2029'!A245</f>
        <v>Manchester Withington</v>
      </c>
      <c r="B244" s="106" t="str">
        <f>'ENGLAND GE2029'!B245</f>
        <v>GTM</v>
      </c>
      <c r="C244" s="106" t="str">
        <f>'ENGLAND GE2029'!C245</f>
        <v>NW</v>
      </c>
      <c r="D244" s="106" t="str">
        <f>'ENGLAND GE2029'!D245</f>
        <v>England</v>
      </c>
      <c r="E244" s="106" t="str">
        <f>'ENGLAND GE2029'!AP245</f>
        <v>Grn</v>
      </c>
      <c r="F244" s="106" t="str">
        <f>'ENGLAND GE2029'!AQ245</f>
        <v>gain from</v>
      </c>
      <c r="G244" s="106" t="str">
        <f>'ENGLAND GE2029'!AR245</f>
        <v>LAB</v>
      </c>
      <c r="H244" s="106" t="str">
        <f>IF(E244='ENGLAND GE2029'!AO245,"",E244)</f>
        <v>Grn</v>
      </c>
      <c r="I244" s="262">
        <f>'ENGLAND GE2029'!E245</f>
        <v>0.25522178055984274</v>
      </c>
      <c r="J244" s="263">
        <f>'ENGLAND GE2029'!P245*100</f>
        <v>-27.354580229223362</v>
      </c>
      <c r="K244" s="262">
        <f>'ENGLAND GE2029'!F245</f>
        <v>3.7503225032006281E-2</v>
      </c>
      <c r="L244" s="263">
        <f>'ENGLAND GE2029'!Q245*100</f>
        <v>-1.7132417535868922</v>
      </c>
      <c r="M244" s="262">
        <f>'ENGLAND GE2029'!G245</f>
        <v>8.1394345445418598E-2</v>
      </c>
      <c r="N244" s="263">
        <f>'ENGLAND GE2029'!R245*100</f>
        <v>3.4402900236820675</v>
      </c>
      <c r="O244" s="262">
        <f>'ENGLAND GE2029'!H245</f>
        <v>0.11075363050756817</v>
      </c>
      <c r="P244" s="263">
        <f>'ENGLAND GE2029'!S245*100</f>
        <v>-1.8934131587756642</v>
      </c>
      <c r="Q244" s="262">
        <f>'ENGLAND GE2029'!I245</f>
        <v>0.46953456761507251</v>
      </c>
      <c r="R244" s="263">
        <f>'ENGLAND GE2029'!T245*100</f>
        <v>27.581766651037814</v>
      </c>
      <c r="T244" s="264">
        <v>0</v>
      </c>
      <c r="U244" s="262">
        <f>MAX('ENGLAND GE2029'!J245,'ENGLAND GE2029'!K245,'ENGLAND GE2029'!L245,'ENGLAND GE2029'!M245,'ENGLAND GE2029'!N245)</f>
        <v>2.7237831027762314E-2</v>
      </c>
      <c r="V244" s="264">
        <f t="shared" si="17"/>
        <v>-1.527253297022479</v>
      </c>
      <c r="W244" s="264"/>
      <c r="X244" s="264"/>
      <c r="Y244" s="264"/>
      <c r="Z244" s="262">
        <f>'ENGLAND GE2029'!J245</f>
        <v>0</v>
      </c>
      <c r="AA244" s="264">
        <f>'ENGLAND GE2029'!U245*100</f>
        <v>-0.36903021734442021</v>
      </c>
      <c r="AB244" s="262">
        <f>'ENGLAND GE2029'!K245</f>
        <v>2.7237831027762314E-2</v>
      </c>
      <c r="AC244" s="264">
        <f>'ENGLAND GE2029'!V245*100</f>
        <v>-1.527253297022479</v>
      </c>
      <c r="AD244" s="262">
        <f>'ENGLAND GE2029'!L245</f>
        <v>1.0131965813676924E-2</v>
      </c>
      <c r="AE244" s="264">
        <f t="shared" si="18"/>
        <v>1.0131965813676924</v>
      </c>
      <c r="AF244" s="262">
        <f>'ENGLAND GE2029'!M245</f>
        <v>8.2226539986525772E-3</v>
      </c>
      <c r="AG244" s="264">
        <f t="shared" si="19"/>
        <v>0.82226539986525771</v>
      </c>
      <c r="AH244" s="262">
        <f>'ENGLAND GE2029'!N245</f>
        <v>0</v>
      </c>
      <c r="AI244" s="264">
        <f>'ENGLAND GE2029'!Y245*100</f>
        <v>0</v>
      </c>
      <c r="AJ244" s="261">
        <f t="shared" si="15"/>
        <v>0.46953456761507251</v>
      </c>
      <c r="AK244" s="260">
        <f t="shared" si="16"/>
        <v>0</v>
      </c>
    </row>
    <row r="245" spans="1:37" ht="24" customHeight="1" x14ac:dyDescent="0.35">
      <c r="A245" s="106" t="str">
        <f>'ENGLAND GE2029'!A246</f>
        <v>Oldham East and Saddleworth</v>
      </c>
      <c r="B245" s="106" t="str">
        <f>'ENGLAND GE2029'!B246</f>
        <v>GTM</v>
      </c>
      <c r="C245" s="106" t="str">
        <f>'ENGLAND GE2029'!C246</f>
        <v>NW</v>
      </c>
      <c r="D245" s="106" t="str">
        <f>'ENGLAND GE2029'!D246</f>
        <v>England</v>
      </c>
      <c r="E245" s="106" t="str">
        <f>'ENGLAND GE2029'!AP246</f>
        <v>Ref</v>
      </c>
      <c r="F245" s="106" t="str">
        <f>'ENGLAND GE2029'!AQ246</f>
        <v>gain from</v>
      </c>
      <c r="G245" s="106" t="str">
        <f>'ENGLAND GE2029'!AR246</f>
        <v>LAB</v>
      </c>
      <c r="H245" s="106" t="str">
        <f>IF(E245='ENGLAND GE2029'!AO246,"",E245)</f>
        <v>Ref</v>
      </c>
      <c r="I245" s="262">
        <f>'ENGLAND GE2029'!E246</f>
        <v>0.19898858523058127</v>
      </c>
      <c r="J245" s="263">
        <f>'ENGLAND GE2029'!P246*100</f>
        <v>-19.885996635335911</v>
      </c>
      <c r="K245" s="262">
        <f>'ENGLAND GE2029'!F246</f>
        <v>0.13732673488685662</v>
      </c>
      <c r="L245" s="263">
        <f>'ENGLAND GE2029'!Q246*100</f>
        <v>-5.5738937934872448</v>
      </c>
      <c r="M245" s="262">
        <f>'ENGLAND GE2029'!G246</f>
        <v>0.39193408866717783</v>
      </c>
      <c r="N245" s="263">
        <f>'ENGLAND GE2029'!R246*100</f>
        <v>17.357054470647988</v>
      </c>
      <c r="O245" s="262">
        <f>'ENGLAND GE2029'!H246</f>
        <v>8.4601753817538566E-2</v>
      </c>
      <c r="P245" s="263">
        <f>'ENGLAND GE2029'!S246*100</f>
        <v>-1.0999352964323763</v>
      </c>
      <c r="Q245" s="262">
        <f>'ENGLAND GE2029'!I246</f>
        <v>0.1056622278925901</v>
      </c>
      <c r="R245" s="263">
        <f>'ENGLAND GE2029'!T246*100</f>
        <v>6.3593223431581567</v>
      </c>
      <c r="T245" s="264">
        <v>0</v>
      </c>
      <c r="U245" s="262">
        <f>MAX('ENGLAND GE2029'!J246,'ENGLAND GE2029'!K246,'ENGLAND GE2029'!L246,'ENGLAND GE2029'!M246,'ENGLAND GE2029'!N246)</f>
        <v>4.8787944246733696E-2</v>
      </c>
      <c r="V245" s="264">
        <f t="shared" si="17"/>
        <v>4.8787944246733694</v>
      </c>
      <c r="W245" s="264"/>
      <c r="X245" s="264"/>
      <c r="Y245" s="264"/>
      <c r="Z245" s="262">
        <f>'ENGLAND GE2029'!J246</f>
        <v>2.6292536296760378E-2</v>
      </c>
      <c r="AA245" s="264">
        <f>'ENGLAND GE2029'!U246*100</f>
        <v>-1.2162486572966875</v>
      </c>
      <c r="AB245" s="262">
        <f>'ENGLAND GE2029'!K246</f>
        <v>0</v>
      </c>
      <c r="AC245" s="264">
        <f>'ENGLAND GE2029'!V246*100</f>
        <v>0</v>
      </c>
      <c r="AD245" s="262">
        <f>'ENGLAND GE2029'!L246</f>
        <v>4.8787944246733696E-2</v>
      </c>
      <c r="AE245" s="264">
        <f t="shared" si="18"/>
        <v>4.8787944246733694</v>
      </c>
      <c r="AF245" s="262">
        <f>'ENGLAND GE2029'!M246</f>
        <v>2.8597819796239705E-3</v>
      </c>
      <c r="AG245" s="264">
        <f t="shared" si="19"/>
        <v>0.28597819796239704</v>
      </c>
      <c r="AH245" s="262">
        <f>'ENGLAND GE2029'!N246</f>
        <v>3.5463469821376331E-3</v>
      </c>
      <c r="AI245" s="264">
        <f>'ENGLAND GE2029'!Y246*100</f>
        <v>-1.105075053889687</v>
      </c>
      <c r="AJ245" s="261">
        <f t="shared" si="15"/>
        <v>0.39193408866717783</v>
      </c>
      <c r="AK245" s="260">
        <f t="shared" si="16"/>
        <v>-0.28627186077458772</v>
      </c>
    </row>
    <row r="246" spans="1:37" ht="24" customHeight="1" x14ac:dyDescent="0.35">
      <c r="A246" s="106" t="str">
        <f>'ENGLAND GE2029'!A247</f>
        <v>Oldham West, Chadderton and Royton</v>
      </c>
      <c r="B246" s="106" t="str">
        <f>'ENGLAND GE2029'!B247</f>
        <v>GTM</v>
      </c>
      <c r="C246" s="106" t="str">
        <f>'ENGLAND GE2029'!C247</f>
        <v>NW</v>
      </c>
      <c r="D246" s="106" t="str">
        <f>'ENGLAND GE2029'!D247</f>
        <v>England</v>
      </c>
      <c r="E246" s="106" t="str">
        <f>'ENGLAND GE2029'!AP247</f>
        <v>Ref</v>
      </c>
      <c r="F246" s="106" t="str">
        <f>'ENGLAND GE2029'!AQ247</f>
        <v>gain from</v>
      </c>
      <c r="G246" s="106" t="str">
        <f>'ENGLAND GE2029'!AR247</f>
        <v>LAB</v>
      </c>
      <c r="H246" s="106" t="str">
        <f>IF(E246='ENGLAND GE2029'!AO247,"",E246)</f>
        <v>Ref</v>
      </c>
      <c r="I246" s="262">
        <f>'ENGLAND GE2029'!E247</f>
        <v>0.18468543844923663</v>
      </c>
      <c r="J246" s="263">
        <f>'ENGLAND GE2029'!P247*100</f>
        <v>-15.835243778543528</v>
      </c>
      <c r="K246" s="262">
        <f>'ENGLAND GE2029'!F247</f>
        <v>8.0707553991969549E-2</v>
      </c>
      <c r="L246" s="263">
        <f>'ENGLAND GE2029'!Q247*100</f>
        <v>-2.4702966320165887</v>
      </c>
      <c r="M246" s="262">
        <f>'ENGLAND GE2029'!G247</f>
        <v>0.34299945914230984</v>
      </c>
      <c r="N246" s="263">
        <f>'ENGLAND GE2029'!R247*100</f>
        <v>16.546595124818701</v>
      </c>
      <c r="O246" s="262">
        <f>'ENGLAND GE2029'!H247</f>
        <v>3.1387648189573639E-2</v>
      </c>
      <c r="P246" s="263">
        <f>'ENGLAND GE2029'!S247*100</f>
        <v>-0.15628612341165096</v>
      </c>
      <c r="Q246" s="262">
        <f>'ENGLAND GE2029'!I247</f>
        <v>0.13015660503822551</v>
      </c>
      <c r="R246" s="263">
        <f>'ENGLAND GE2029'!T247*100</f>
        <v>8.2014121954203016</v>
      </c>
      <c r="T246" s="264">
        <v>0</v>
      </c>
      <c r="U246" s="262">
        <f>MAX('ENGLAND GE2029'!J247,'ENGLAND GE2029'!K247,'ENGLAND GE2029'!L247,'ENGLAND GE2029'!M247,'ENGLAND GE2029'!N247)</f>
        <v>0.15801984319921381</v>
      </c>
      <c r="V246" s="264">
        <f t="shared" si="17"/>
        <v>-5.601588127127072</v>
      </c>
      <c r="W246" s="264"/>
      <c r="X246" s="264"/>
      <c r="Y246" s="264"/>
      <c r="Z246" s="262">
        <f>'ENGLAND GE2029'!J247</f>
        <v>0.15801984319921381</v>
      </c>
      <c r="AA246" s="264">
        <f>'ENGLAND GE2029'!U247*100</f>
        <v>-5.601588127127072</v>
      </c>
      <c r="AB246" s="262">
        <f>'ENGLAND GE2029'!K247</f>
        <v>0</v>
      </c>
      <c r="AC246" s="264">
        <f>'ENGLAND GE2029'!V247*100</f>
        <v>0</v>
      </c>
      <c r="AD246" s="262">
        <f>'ENGLAND GE2029'!L247</f>
        <v>4.2696562950678148E-2</v>
      </c>
      <c r="AE246" s="264">
        <f t="shared" si="18"/>
        <v>4.269656295067815</v>
      </c>
      <c r="AF246" s="262">
        <f>'ENGLAND GE2029'!M247</f>
        <v>1.0022688304765286E-2</v>
      </c>
      <c r="AG246" s="264">
        <f t="shared" si="19"/>
        <v>1.0022688304765286</v>
      </c>
      <c r="AH246" s="262">
        <f>'ENGLAND GE2029'!N247</f>
        <v>1.9324200734027661E-2</v>
      </c>
      <c r="AI246" s="264">
        <f>'ENGLAND GE2029'!Y247*100</f>
        <v>-5.9565177846844977</v>
      </c>
      <c r="AJ246" s="261">
        <f t="shared" si="15"/>
        <v>0.34299945914230984</v>
      </c>
      <c r="AK246" s="260">
        <f t="shared" si="16"/>
        <v>-0.21284285410408432</v>
      </c>
    </row>
    <row r="247" spans="1:37" ht="24" customHeight="1" x14ac:dyDescent="0.35">
      <c r="A247" s="106" t="str">
        <f>'ENGLAND GE2029'!A248</f>
        <v>Rochdale</v>
      </c>
      <c r="B247" s="106" t="str">
        <f>'ENGLAND GE2029'!B248</f>
        <v>GTM</v>
      </c>
      <c r="C247" s="106" t="str">
        <f>'ENGLAND GE2029'!C248</f>
        <v>NW</v>
      </c>
      <c r="D247" s="106" t="str">
        <f>'ENGLAND GE2029'!D248</f>
        <v>England</v>
      </c>
      <c r="E247" s="106" t="str">
        <f>'ENGLAND GE2029'!AP248</f>
        <v>Ref</v>
      </c>
      <c r="F247" s="106" t="str">
        <f>'ENGLAND GE2029'!AQ248</f>
        <v>gain from</v>
      </c>
      <c r="G247" s="106" t="str">
        <f>'ENGLAND GE2029'!AR248</f>
        <v>LAB</v>
      </c>
      <c r="H247" s="106" t="str">
        <f>IF(E247='ENGLAND GE2029'!AO248,"",E247)</f>
        <v>Ref</v>
      </c>
      <c r="I247" s="262">
        <f>'ENGLAND GE2029'!E248</f>
        <v>0.17575157184070661</v>
      </c>
      <c r="J247" s="263">
        <f>'ENGLAND GE2029'!P248*100</f>
        <v>-15.347702337996511</v>
      </c>
      <c r="K247" s="262">
        <f>'ENGLAND GE2029'!F248</f>
        <v>8.1857993818986938E-2</v>
      </c>
      <c r="L247" s="263">
        <f>'ENGLAND GE2029'!Q248*100</f>
        <v>-2.5967083775703821</v>
      </c>
      <c r="M247" s="262">
        <f>'ENGLAND GE2029'!G248</f>
        <v>0.32741015999413947</v>
      </c>
      <c r="N247" s="263">
        <f>'ENGLAND GE2029'!R248*100</f>
        <v>15.649996796305112</v>
      </c>
      <c r="O247" s="262">
        <f>'ENGLAND GE2029'!H248</f>
        <v>6.7116186000623801E-2</v>
      </c>
      <c r="P247" s="263">
        <f>'ENGLAND GE2029'!S248*100</f>
        <v>-0.39428869005344452</v>
      </c>
      <c r="Q247" s="262">
        <f>'ENGLAND GE2029'!I248</f>
        <v>8.1985740021052605E-2</v>
      </c>
      <c r="R247" s="263">
        <f>'ENGLAND GE2029'!T248*100</f>
        <v>5.1402076542287052</v>
      </c>
      <c r="T247" s="264">
        <v>0</v>
      </c>
      <c r="U247" s="262">
        <f>MAX('ENGLAND GE2029'!J248,'ENGLAND GE2029'!K248,'ENGLAND GE2029'!L248,'ENGLAND GE2029'!M248,'ENGLAND GE2029'!N248)</f>
        <v>0.21295564307972367</v>
      </c>
      <c r="V247" s="264">
        <f t="shared" si="17"/>
        <v>-7.7437755693901682</v>
      </c>
      <c r="W247" s="264"/>
      <c r="X247" s="264"/>
      <c r="Y247" s="264"/>
      <c r="Z247" s="262">
        <f>'ENGLAND GE2029'!J248</f>
        <v>0</v>
      </c>
      <c r="AA247" s="264">
        <f>'ENGLAND GE2029'!U248*100</f>
        <v>0</v>
      </c>
      <c r="AB247" s="262">
        <f>'ENGLAND GE2029'!K248</f>
        <v>0.21295564307972367</v>
      </c>
      <c r="AC247" s="264">
        <f>'ENGLAND GE2029'!V248*100</f>
        <v>-7.7437755693901682</v>
      </c>
      <c r="AD247" s="262">
        <f>'ENGLAND GE2029'!L248</f>
        <v>4.0756007434639703E-2</v>
      </c>
      <c r="AE247" s="264">
        <f t="shared" si="18"/>
        <v>4.0756007434639701</v>
      </c>
      <c r="AF247" s="262">
        <f>'ENGLAND GE2029'!M248</f>
        <v>1.2166697810127143E-2</v>
      </c>
      <c r="AG247" s="264">
        <f t="shared" si="19"/>
        <v>1.2166697810127143</v>
      </c>
      <c r="AH247" s="262">
        <f>'ENGLAND GE2029'!N248</f>
        <v>0</v>
      </c>
      <c r="AI247" s="264">
        <f>'ENGLAND GE2029'!Y248*100</f>
        <v>0</v>
      </c>
      <c r="AJ247" s="261">
        <f t="shared" si="15"/>
        <v>0.32741015999413947</v>
      </c>
      <c r="AK247" s="260">
        <f t="shared" si="16"/>
        <v>-0.24542441997308687</v>
      </c>
    </row>
    <row r="248" spans="1:37" ht="24" customHeight="1" x14ac:dyDescent="0.35">
      <c r="A248" s="106" t="str">
        <f>'ENGLAND GE2029'!A249</f>
        <v>Salford</v>
      </c>
      <c r="B248" s="106" t="str">
        <f>'ENGLAND GE2029'!B249</f>
        <v>GTM</v>
      </c>
      <c r="C248" s="106" t="str">
        <f>'ENGLAND GE2029'!C249</f>
        <v>NW</v>
      </c>
      <c r="D248" s="106" t="str">
        <f>'ENGLAND GE2029'!D249</f>
        <v>England</v>
      </c>
      <c r="E248" s="106" t="str">
        <f>'ENGLAND GE2029'!AP249</f>
        <v>Grn</v>
      </c>
      <c r="F248" s="106" t="str">
        <f>'ENGLAND GE2029'!AQ249</f>
        <v>gain from</v>
      </c>
      <c r="G248" s="106" t="str">
        <f>'ENGLAND GE2029'!AR249</f>
        <v>LAB</v>
      </c>
      <c r="H248" s="106" t="str">
        <f>IF(E248='ENGLAND GE2029'!AO249,"",E248)</f>
        <v>Grn</v>
      </c>
      <c r="I248" s="262">
        <f>'ENGLAND GE2029'!E249</f>
        <v>0.25487616637196503</v>
      </c>
      <c r="J248" s="263">
        <f>'ENGLAND GE2029'!P249*100</f>
        <v>-27.736239901187538</v>
      </c>
      <c r="K248" s="262">
        <f>'ENGLAND GE2029'!F249</f>
        <v>6.145752702886121E-2</v>
      </c>
      <c r="L248" s="263">
        <f>'ENGLAND GE2029'!Q249*100</f>
        <v>-2.8785269666685842</v>
      </c>
      <c r="M248" s="262">
        <f>'ENGLAND GE2029'!G249</f>
        <v>0.26103604073551268</v>
      </c>
      <c r="N248" s="263">
        <f>'ENGLAND GE2029'!R249*100</f>
        <v>10.913698774337083</v>
      </c>
      <c r="O248" s="262">
        <f>'ENGLAND GE2029'!H249</f>
        <v>5.872771680074701E-2</v>
      </c>
      <c r="P248" s="263">
        <f>'ENGLAND GE2029'!S249*100</f>
        <v>-1.0585198774509892</v>
      </c>
      <c r="Q248" s="262">
        <f>'ENGLAND GE2029'!I249</f>
        <v>0.31422138417219503</v>
      </c>
      <c r="R248" s="263">
        <f>'ENGLAND GE2029'!T249*100</f>
        <v>18.355444885081685</v>
      </c>
      <c r="T248" s="264">
        <v>0</v>
      </c>
      <c r="U248" s="262">
        <f>MAX('ENGLAND GE2029'!J249,'ENGLAND GE2029'!K249,'ENGLAND GE2029'!L249,'ENGLAND GE2029'!M249,'ENGLAND GE2029'!N249)</f>
        <v>3.2493758950900911E-2</v>
      </c>
      <c r="V248" s="264">
        <f t="shared" si="17"/>
        <v>3.2493758950900911</v>
      </c>
      <c r="W248" s="264"/>
      <c r="X248" s="264"/>
      <c r="Y248" s="264"/>
      <c r="Z248" s="262">
        <f>'ENGLAND GE2029'!J249</f>
        <v>0</v>
      </c>
      <c r="AA248" s="264">
        <f>'ENGLAND GE2029'!U249*100</f>
        <v>0</v>
      </c>
      <c r="AB248" s="262">
        <f>'ENGLAND GE2029'!K249</f>
        <v>1.1646948048080061E-2</v>
      </c>
      <c r="AC248" s="264">
        <f>'ENGLAND GE2029'!V249*100</f>
        <v>-0.82754779039650728</v>
      </c>
      <c r="AD248" s="262">
        <f>'ENGLAND GE2029'!L249</f>
        <v>3.2493758950900911E-2</v>
      </c>
      <c r="AE248" s="264">
        <f t="shared" si="18"/>
        <v>3.2493758950900911</v>
      </c>
      <c r="AF248" s="262">
        <f>'ENGLAND GE2029'!M249</f>
        <v>5.1205219514039299E-3</v>
      </c>
      <c r="AG248" s="264">
        <f t="shared" si="19"/>
        <v>0.51205219514039302</v>
      </c>
      <c r="AH248" s="262">
        <f>'ENGLAND GE2029'!N249</f>
        <v>4.1993594033413702E-4</v>
      </c>
      <c r="AI248" s="264">
        <f>'ENGLAND GE2029'!Y249*100</f>
        <v>-0.52973721394563122</v>
      </c>
      <c r="AJ248" s="261">
        <f t="shared" si="15"/>
        <v>0.31422138417219503</v>
      </c>
      <c r="AK248" s="260">
        <f t="shared" si="16"/>
        <v>0</v>
      </c>
    </row>
    <row r="249" spans="1:37" ht="24" customHeight="1" x14ac:dyDescent="0.35">
      <c r="A249" s="106" t="str">
        <f>'ENGLAND GE2029'!A250</f>
        <v>Stalybridge and Hyde</v>
      </c>
      <c r="B249" s="106" t="str">
        <f>'ENGLAND GE2029'!B250</f>
        <v>GTM</v>
      </c>
      <c r="C249" s="106" t="str">
        <f>'ENGLAND GE2029'!C250</f>
        <v>NW</v>
      </c>
      <c r="D249" s="106" t="str">
        <f>'ENGLAND GE2029'!D250</f>
        <v>England</v>
      </c>
      <c r="E249" s="106" t="str">
        <f>'ENGLAND GE2029'!AP250</f>
        <v>Ref</v>
      </c>
      <c r="F249" s="106" t="str">
        <f>'ENGLAND GE2029'!AQ250</f>
        <v>gain from</v>
      </c>
      <c r="G249" s="106" t="str">
        <f>'ENGLAND GE2029'!AR250</f>
        <v>LAB</v>
      </c>
      <c r="H249" s="106" t="str">
        <f>IF(E249='ENGLAND GE2029'!AO250,"",E249)</f>
        <v>Ref</v>
      </c>
      <c r="I249" s="262">
        <f>'ENGLAND GE2029'!E250</f>
        <v>0.21486822695904864</v>
      </c>
      <c r="J249" s="263">
        <f>'ENGLAND GE2029'!P250*100</f>
        <v>-22.338199458288319</v>
      </c>
      <c r="K249" s="262">
        <f>'ENGLAND GE2029'!F250</f>
        <v>0.12866927236894188</v>
      </c>
      <c r="L249" s="263">
        <f>'ENGLAND GE2029'!Q250*100</f>
        <v>-5.5868443466606879</v>
      </c>
      <c r="M249" s="262">
        <f>'ENGLAND GE2029'!G250</f>
        <v>0.36762918550270679</v>
      </c>
      <c r="N249" s="263">
        <f>'ENGLAND GE2029'!R250*100</f>
        <v>15.868157681289235</v>
      </c>
      <c r="O249" s="262">
        <f>'ENGLAND GE2029'!H250</f>
        <v>2.5158333175177971E-2</v>
      </c>
      <c r="P249" s="263">
        <f>'ENGLAND GE2029'!S250*100</f>
        <v>-0.38435197209792832</v>
      </c>
      <c r="Q249" s="262">
        <f>'ENGLAND GE2029'!I250</f>
        <v>0.18148533619327228</v>
      </c>
      <c r="R249" s="263">
        <f>'ENGLAND GE2029'!T250*100</f>
        <v>10.777229341553927</v>
      </c>
      <c r="T249" s="264">
        <v>0</v>
      </c>
      <c r="U249" s="262">
        <f>MAX('ENGLAND GE2029'!J250,'ENGLAND GE2029'!K250,'ENGLAND GE2029'!L250,'ENGLAND GE2029'!M250,'ENGLAND GE2029'!N250)</f>
        <v>4.57624705898163E-2</v>
      </c>
      <c r="V249" s="264">
        <f t="shared" si="17"/>
        <v>4.5762470589816298</v>
      </c>
      <c r="W249" s="264"/>
      <c r="X249" s="264"/>
      <c r="Y249" s="264"/>
      <c r="Z249" s="262">
        <f>'ENGLAND GE2029'!J250</f>
        <v>1.7903948573963387E-2</v>
      </c>
      <c r="AA249" s="264">
        <f>'ENGLAND GE2029'!U250*100</f>
        <v>-1.4696282366717086</v>
      </c>
      <c r="AB249" s="262">
        <f>'ENGLAND GE2029'!K250</f>
        <v>1.3675014518203991E-2</v>
      </c>
      <c r="AC249" s="264">
        <f>'ENGLAND GE2029'!V250*100</f>
        <v>-1.927431279993022</v>
      </c>
      <c r="AD249" s="262">
        <f>'ENGLAND GE2029'!L250</f>
        <v>4.57624705898163E-2</v>
      </c>
      <c r="AE249" s="264">
        <f t="shared" si="18"/>
        <v>4.5762470589816298</v>
      </c>
      <c r="AF249" s="262">
        <f>'ENGLAND GE2029'!M250</f>
        <v>4.848212118868679E-3</v>
      </c>
      <c r="AG249" s="264">
        <f t="shared" si="19"/>
        <v>0.48482121188686789</v>
      </c>
      <c r="AH249" s="262">
        <f>'ENGLAND GE2029'!N250</f>
        <v>0</v>
      </c>
      <c r="AI249" s="264">
        <f>'ENGLAND GE2029'!Y250*100</f>
        <v>0</v>
      </c>
      <c r="AJ249" s="261">
        <f t="shared" si="15"/>
        <v>0.36762918550270679</v>
      </c>
      <c r="AK249" s="260">
        <f t="shared" si="16"/>
        <v>-0.18614384930943451</v>
      </c>
    </row>
    <row r="250" spans="1:37" ht="24" customHeight="1" x14ac:dyDescent="0.35">
      <c r="A250" s="106" t="str">
        <f>'ENGLAND GE2029'!A251</f>
        <v>Stockport</v>
      </c>
      <c r="B250" s="106" t="str">
        <f>'ENGLAND GE2029'!B251</f>
        <v>GTM</v>
      </c>
      <c r="C250" s="106" t="str">
        <f>'ENGLAND GE2029'!C251</f>
        <v>NW</v>
      </c>
      <c r="D250" s="106" t="str">
        <f>'ENGLAND GE2029'!D251</f>
        <v>England</v>
      </c>
      <c r="E250" s="106" t="str">
        <f>'ENGLAND GE2029'!AP251</f>
        <v>Grn</v>
      </c>
      <c r="F250" s="106" t="str">
        <f>'ENGLAND GE2029'!AQ251</f>
        <v>gain from</v>
      </c>
      <c r="G250" s="106" t="str">
        <f>'ENGLAND GE2029'!AR251</f>
        <v>LAB</v>
      </c>
      <c r="H250" s="106" t="str">
        <f>IF(E250='ENGLAND GE2029'!AO251,"",E250)</f>
        <v>Grn</v>
      </c>
      <c r="I250" s="262">
        <f>'ENGLAND GE2029'!E251</f>
        <v>0.24544443234110408</v>
      </c>
      <c r="J250" s="263">
        <f>'ENGLAND GE2029'!P251*100</f>
        <v>-25.330794272471103</v>
      </c>
      <c r="K250" s="262">
        <f>'ENGLAND GE2029'!F251</f>
        <v>7.9577366017838408E-2</v>
      </c>
      <c r="L250" s="263">
        <f>'ENGLAND GE2029'!Q251*100</f>
        <v>-3.4128194497693958</v>
      </c>
      <c r="M250" s="262">
        <f>'ENGLAND GE2029'!G251</f>
        <v>0.26346685881544163</v>
      </c>
      <c r="N250" s="263">
        <f>'ENGLAND GE2029'!R251*100</f>
        <v>11.42783873276775</v>
      </c>
      <c r="O250" s="262">
        <f>'ENGLAND GE2029'!H251</f>
        <v>7.4228637156188007E-2</v>
      </c>
      <c r="P250" s="263">
        <f>'ENGLAND GE2029'!S251*100</f>
        <v>-1.1021917979677207</v>
      </c>
      <c r="Q250" s="262">
        <f>'ENGLAND GE2029'!I251</f>
        <v>0.27522364483316897</v>
      </c>
      <c r="R250" s="263">
        <f>'ENGLAND GE2029'!T251*100</f>
        <v>16.385308878161574</v>
      </c>
      <c r="T250" s="264">
        <v>0</v>
      </c>
      <c r="U250" s="262">
        <f>MAX('ENGLAND GE2029'!J251,'ENGLAND GE2029'!K251,'ENGLAND GE2029'!L251,'ENGLAND GE2029'!M251,'ENGLAND GE2029'!N251)</f>
        <v>3.2796347116581581E-2</v>
      </c>
      <c r="V250" s="264">
        <f t="shared" si="17"/>
        <v>3.2796347116581579</v>
      </c>
      <c r="W250" s="264"/>
      <c r="X250" s="264"/>
      <c r="Y250" s="264"/>
      <c r="Z250" s="262">
        <f>'ENGLAND GE2029'!J251</f>
        <v>0</v>
      </c>
      <c r="AA250" s="264">
        <f>'ENGLAND GE2029'!U251*100</f>
        <v>0</v>
      </c>
      <c r="AB250" s="262">
        <f>'ENGLAND GE2029'!K251</f>
        <v>2.406715853955297E-2</v>
      </c>
      <c r="AC250" s="264">
        <f>'ENGLAND GE2029'!V251*100</f>
        <v>-1.3247128482858492</v>
      </c>
      <c r="AD250" s="262">
        <f>'ENGLAND GE2029'!L251</f>
        <v>3.2796347116581581E-2</v>
      </c>
      <c r="AE250" s="264">
        <f t="shared" si="18"/>
        <v>3.2796347116581579</v>
      </c>
      <c r="AF250" s="262">
        <f>'ENGLAND GE2029'!M251</f>
        <v>5.1955551801245413E-3</v>
      </c>
      <c r="AG250" s="264">
        <f t="shared" si="19"/>
        <v>0.51955551801245414</v>
      </c>
      <c r="AH250" s="262">
        <f>'ENGLAND GE2029'!N251</f>
        <v>0</v>
      </c>
      <c r="AI250" s="264">
        <f>'ENGLAND GE2029'!Y251*100</f>
        <v>-0.44181947210585354</v>
      </c>
      <c r="AJ250" s="261">
        <f t="shared" si="15"/>
        <v>0.27522364483316897</v>
      </c>
      <c r="AK250" s="260">
        <f t="shared" si="16"/>
        <v>0</v>
      </c>
    </row>
    <row r="251" spans="1:37" ht="24" customHeight="1" x14ac:dyDescent="0.35">
      <c r="A251" s="106" t="str">
        <f>'ENGLAND GE2029'!A252</f>
        <v>Stretford and Urmston</v>
      </c>
      <c r="B251" s="106" t="str">
        <f>'ENGLAND GE2029'!B252</f>
        <v>GTM</v>
      </c>
      <c r="C251" s="106" t="str">
        <f>'ENGLAND GE2029'!C252</f>
        <v>NW</v>
      </c>
      <c r="D251" s="106" t="str">
        <f>'ENGLAND GE2029'!D252</f>
        <v>England</v>
      </c>
      <c r="E251" s="106" t="str">
        <f>'ENGLAND GE2029'!AP252</f>
        <v>Lab</v>
      </c>
      <c r="F251" s="106" t="str">
        <f>'ENGLAND GE2029'!AQ252</f>
        <v>HOLD</v>
      </c>
      <c r="G251" s="106" t="str">
        <f>'ENGLAND GE2029'!AR252</f>
        <v/>
      </c>
      <c r="H251" s="106" t="str">
        <f>IF(E251='ENGLAND GE2029'!AO252,"",E251)</f>
        <v/>
      </c>
      <c r="I251" s="262">
        <f>'ENGLAND GE2029'!E252</f>
        <v>0.26143322620548187</v>
      </c>
      <c r="J251" s="263">
        <f>'ENGLAND GE2029'!P252*100</f>
        <v>-23.076276527314949</v>
      </c>
      <c r="K251" s="262">
        <f>'ENGLAND GE2029'!F252</f>
        <v>0.10660170622101496</v>
      </c>
      <c r="L251" s="263">
        <f>'ENGLAND GE2029'!Q252*100</f>
        <v>-3.4522592722509224</v>
      </c>
      <c r="M251" s="262">
        <f>'ENGLAND GE2029'!G252</f>
        <v>0.22727158940954706</v>
      </c>
      <c r="N251" s="263">
        <f>'ENGLAND GE2029'!R252*100</f>
        <v>10.803764305938838</v>
      </c>
      <c r="O251" s="262">
        <f>'ENGLAND GE2029'!H252</f>
        <v>4.5271180079091151E-2</v>
      </c>
      <c r="P251" s="263">
        <f>'ENGLAND GE2029'!S252*100</f>
        <v>-0.29006385374907362</v>
      </c>
      <c r="Q251" s="262">
        <f>'ENGLAND GE2029'!I252</f>
        <v>0.25500480690375249</v>
      </c>
      <c r="R251" s="263">
        <f>'ENGLAND GE2029'!T252*100</f>
        <v>15.940026797066261</v>
      </c>
      <c r="T251" s="264">
        <v>0</v>
      </c>
      <c r="U251" s="262">
        <f>MAX('ENGLAND GE2029'!J252,'ENGLAND GE2029'!K252,'ENGLAND GE2029'!L252,'ENGLAND GE2029'!M252,'ENGLAND GE2029'!N252)</f>
        <v>6.8863534363269918E-2</v>
      </c>
      <c r="V251" s="264">
        <f t="shared" si="17"/>
        <v>-2.8110510243486306</v>
      </c>
      <c r="W251" s="264"/>
      <c r="X251" s="264"/>
      <c r="Y251" s="264"/>
      <c r="Z251" s="262">
        <f>'ENGLAND GE2029'!J252</f>
        <v>0</v>
      </c>
      <c r="AA251" s="264">
        <f>'ENGLAND GE2029'!U252*100</f>
        <v>0</v>
      </c>
      <c r="AB251" s="262">
        <f>'ENGLAND GE2029'!K252</f>
        <v>6.8863534363269918E-2</v>
      </c>
      <c r="AC251" s="264">
        <f>'ENGLAND GE2029'!V252*100</f>
        <v>-2.8110510243486306</v>
      </c>
      <c r="AD251" s="262">
        <f>'ENGLAND GE2029'!L252</f>
        <v>2.8290761007000158E-2</v>
      </c>
      <c r="AE251" s="264">
        <f t="shared" si="18"/>
        <v>2.829076100700016</v>
      </c>
      <c r="AF251" s="262">
        <f>'ENGLAND GE2029'!M252</f>
        <v>7.2631958108422146E-3</v>
      </c>
      <c r="AG251" s="264">
        <f t="shared" si="19"/>
        <v>0.72631958108422146</v>
      </c>
      <c r="AH251" s="262">
        <f>'ENGLAND GE2029'!N252</f>
        <v>0</v>
      </c>
      <c r="AI251" s="264">
        <f>'ENGLAND GE2029'!Y252*100</f>
        <v>-0.66953610712577716</v>
      </c>
      <c r="AJ251" s="261">
        <f t="shared" si="15"/>
        <v>0.26143322620548187</v>
      </c>
      <c r="AK251" s="260">
        <f t="shared" si="16"/>
        <v>-6.4284193017293823E-3</v>
      </c>
    </row>
    <row r="252" spans="1:37" ht="24" customHeight="1" x14ac:dyDescent="0.35">
      <c r="A252" s="106" t="str">
        <f>'ENGLAND GE2029'!A253</f>
        <v>Wigan</v>
      </c>
      <c r="B252" s="106" t="str">
        <f>'ENGLAND GE2029'!B253</f>
        <v>GTM</v>
      </c>
      <c r="C252" s="106" t="str">
        <f>'ENGLAND GE2029'!C253</f>
        <v>NW</v>
      </c>
      <c r="D252" s="106" t="str">
        <f>'ENGLAND GE2029'!D253</f>
        <v>England</v>
      </c>
      <c r="E252" s="106" t="str">
        <f>'ENGLAND GE2029'!AP253</f>
        <v>Ref</v>
      </c>
      <c r="F252" s="106" t="str">
        <f>'ENGLAND GE2029'!AQ253</f>
        <v>gain from</v>
      </c>
      <c r="G252" s="106" t="str">
        <f>'ENGLAND GE2029'!AR253</f>
        <v>LAB</v>
      </c>
      <c r="H252" s="106" t="str">
        <f>IF(E252='ENGLAND GE2029'!AO253,"",E252)</f>
        <v>Ref</v>
      </c>
      <c r="I252" s="262">
        <f>'ENGLAND GE2029'!E253</f>
        <v>0.23668301867256269</v>
      </c>
      <c r="J252" s="263">
        <f>'ENGLAND GE2029'!P253*100</f>
        <v>-23.768065770094278</v>
      </c>
      <c r="K252" s="262">
        <f>'ENGLAND GE2029'!F253</f>
        <v>7.4775599330295747E-2</v>
      </c>
      <c r="L252" s="263">
        <f>'ENGLAND GE2029'!Q253*100</f>
        <v>-3.0605950340845358</v>
      </c>
      <c r="M252" s="262">
        <f>'ENGLAND GE2029'!G253</f>
        <v>0.43131037807922745</v>
      </c>
      <c r="N252" s="263">
        <f>'ENGLAND GE2029'!R253*100</f>
        <v>19.042429284486964</v>
      </c>
      <c r="O252" s="262">
        <f>'ENGLAND GE2029'!H253</f>
        <v>3.652156721499622E-2</v>
      </c>
      <c r="P252" s="263">
        <f>'ENGLAND GE2029'!S253*100</f>
        <v>-0.48486374354842349</v>
      </c>
      <c r="Q252" s="262">
        <f>'ENGLAND GE2029'!I253</f>
        <v>9.9795558745417678E-2</v>
      </c>
      <c r="R252" s="263">
        <f>'ENGLAND GE2029'!T253*100</f>
        <v>5.9965734055327458</v>
      </c>
      <c r="T252" s="264">
        <v>0</v>
      </c>
      <c r="U252" s="262">
        <f>MAX('ENGLAND GE2029'!J253,'ENGLAND GE2029'!K253,'ENGLAND GE2029'!L253,'ENGLAND GE2029'!M253,'ENGLAND GE2029'!N253)</f>
        <v>6.2762353540693927E-2</v>
      </c>
      <c r="V252" s="264">
        <f t="shared" si="17"/>
        <v>-2.3352221387788434</v>
      </c>
      <c r="W252" s="264"/>
      <c r="X252" s="264"/>
      <c r="Y252" s="264"/>
      <c r="Z252" s="262">
        <f>'ENGLAND GE2029'!J253</f>
        <v>6.2762353540693927E-2</v>
      </c>
      <c r="AA252" s="264">
        <f>'ENGLAND GE2029'!U253*100</f>
        <v>-2.3352221387788434</v>
      </c>
      <c r="AB252" s="262">
        <f>'ENGLAND GE2029'!K253</f>
        <v>0</v>
      </c>
      <c r="AC252" s="264">
        <f>'ENGLAND GE2029'!V253*100</f>
        <v>0</v>
      </c>
      <c r="AD252" s="262">
        <f>'ENGLAND GE2029'!L253</f>
        <v>5.3689503636505681E-2</v>
      </c>
      <c r="AE252" s="264">
        <f t="shared" si="18"/>
        <v>5.3689503636505682</v>
      </c>
      <c r="AF252" s="262">
        <f>'ENGLAND GE2029'!M253</f>
        <v>4.4620207803004472E-3</v>
      </c>
      <c r="AG252" s="264">
        <f t="shared" si="19"/>
        <v>0.44620207803004475</v>
      </c>
      <c r="AH252" s="262">
        <f>'ENGLAND GE2029'!N253</f>
        <v>0</v>
      </c>
      <c r="AI252" s="264">
        <f>'ENGLAND GE2029'!Y253*100</f>
        <v>-1.205408445194259</v>
      </c>
      <c r="AJ252" s="261">
        <f t="shared" si="15"/>
        <v>0.43131037807922745</v>
      </c>
      <c r="AK252" s="260">
        <f t="shared" si="16"/>
        <v>-0.33151481933380977</v>
      </c>
    </row>
    <row r="253" spans="1:37" ht="24" customHeight="1" x14ac:dyDescent="0.35">
      <c r="A253" s="106" t="str">
        <f>'ENGLAND GE2029'!A254</f>
        <v>Worsley and Eccles</v>
      </c>
      <c r="B253" s="106" t="str">
        <f>'ENGLAND GE2029'!B254</f>
        <v>GTM</v>
      </c>
      <c r="C253" s="106" t="str">
        <f>'ENGLAND GE2029'!C254</f>
        <v>NW</v>
      </c>
      <c r="D253" s="106" t="str">
        <f>'ENGLAND GE2029'!D254</f>
        <v>England</v>
      </c>
      <c r="E253" s="106" t="str">
        <f>'ENGLAND GE2029'!AP254</f>
        <v>Ref</v>
      </c>
      <c r="F253" s="106" t="str">
        <f>'ENGLAND GE2029'!AQ254</f>
        <v>gain from</v>
      </c>
      <c r="G253" s="106" t="str">
        <f>'ENGLAND GE2029'!AR254</f>
        <v>LAB</v>
      </c>
      <c r="H253" s="106" t="str">
        <f>IF(E253='ENGLAND GE2029'!AO254,"",E253)</f>
        <v>Ref</v>
      </c>
      <c r="I253" s="262">
        <f>'ENGLAND GE2029'!E254</f>
        <v>0.23108925479774517</v>
      </c>
      <c r="J253" s="263">
        <f>'ENGLAND GE2029'!P254*100</f>
        <v>-24.553439656675664</v>
      </c>
      <c r="K253" s="262">
        <f>'ENGLAND GE2029'!F254</f>
        <v>0.11006504864148473</v>
      </c>
      <c r="L253" s="263">
        <f>'ENGLAND GE2029'!Q254*100</f>
        <v>-4.9561681960494459</v>
      </c>
      <c r="M253" s="262">
        <f>'ENGLAND GE2029'!G254</f>
        <v>0.37568600146638947</v>
      </c>
      <c r="N253" s="263">
        <f>'ENGLAND GE2029'!R254*100</f>
        <v>15.976328797650865</v>
      </c>
      <c r="O253" s="262">
        <f>'ENGLAND GE2029'!H254</f>
        <v>3.732403024767187E-2</v>
      </c>
      <c r="P253" s="263">
        <f>'ENGLAND GE2029'!S254*100</f>
        <v>-0.61848901387606814</v>
      </c>
      <c r="Q253" s="262">
        <f>'ENGLAND GE2029'!I254</f>
        <v>0.18788585240332351</v>
      </c>
      <c r="R253" s="263">
        <f>'ENGLAND GE2029'!T254*100</f>
        <v>11.071687043214141</v>
      </c>
      <c r="T253" s="264">
        <v>0</v>
      </c>
      <c r="U253" s="262">
        <f>MAX('ENGLAND GE2029'!J254,'ENGLAND GE2029'!K254,'ENGLAND GE2029'!L254,'ENGLAND GE2029'!M254,'ENGLAND GE2029'!N254)</f>
        <v>4.6765382812580726E-2</v>
      </c>
      <c r="V253" s="264">
        <f t="shared" si="17"/>
        <v>4.6765382812580727</v>
      </c>
      <c r="W253" s="264"/>
      <c r="X253" s="264"/>
      <c r="Y253" s="264"/>
      <c r="Z253" s="262">
        <f>'ENGLAND GE2029'!J254</f>
        <v>4.5860495754825419E-3</v>
      </c>
      <c r="AA253" s="264">
        <f>'ENGLAND GE2029'!U254*100</f>
        <v>-0.59444724845508357</v>
      </c>
      <c r="AB253" s="262">
        <f>'ENGLAND GE2029'!K254</f>
        <v>3.1114248443920396E-3</v>
      </c>
      <c r="AC253" s="264">
        <f>'ENGLAND GE2029'!V254*100</f>
        <v>-0.78421985484105372</v>
      </c>
      <c r="AD253" s="262">
        <f>'ENGLAND GE2029'!L254</f>
        <v>4.6765382812580726E-2</v>
      </c>
      <c r="AE253" s="264">
        <f t="shared" si="18"/>
        <v>4.6765382812580727</v>
      </c>
      <c r="AF253" s="262">
        <f>'ENGLAND GE2029'!M254</f>
        <v>3.3963471540564695E-3</v>
      </c>
      <c r="AG253" s="264">
        <f t="shared" si="19"/>
        <v>0.33963471540564694</v>
      </c>
      <c r="AH253" s="262">
        <f>'ENGLAND GE2029'!N254</f>
        <v>9.0608056873377234E-5</v>
      </c>
      <c r="AI253" s="264">
        <f>'ENGLAND GE2029'!Y254*100</f>
        <v>-0.55742486763142207</v>
      </c>
      <c r="AJ253" s="261">
        <f t="shared" si="15"/>
        <v>0.37568600146638947</v>
      </c>
      <c r="AK253" s="260">
        <f t="shared" si="16"/>
        <v>-0.18780014906306597</v>
      </c>
    </row>
    <row r="254" spans="1:37" ht="24" customHeight="1" x14ac:dyDescent="0.35">
      <c r="A254" s="106" t="str">
        <f>'ENGLAND GE2029'!A255</f>
        <v>Wythenshawe and Sale East</v>
      </c>
      <c r="B254" s="106" t="str">
        <f>'ENGLAND GE2029'!B255</f>
        <v>GTM</v>
      </c>
      <c r="C254" s="106" t="str">
        <f>'ENGLAND GE2029'!C255</f>
        <v>NW</v>
      </c>
      <c r="D254" s="106" t="str">
        <f>'ENGLAND GE2029'!D255</f>
        <v>England</v>
      </c>
      <c r="E254" s="106" t="str">
        <f>'ENGLAND GE2029'!AP255</f>
        <v>Ref</v>
      </c>
      <c r="F254" s="106" t="str">
        <f>'ENGLAND GE2029'!AQ255</f>
        <v>gain from</v>
      </c>
      <c r="G254" s="106" t="str">
        <f>'ENGLAND GE2029'!AR255</f>
        <v>LAB</v>
      </c>
      <c r="H254" s="106" t="str">
        <f>IF(E254='ENGLAND GE2029'!AO255,"",E254)</f>
        <v>Ref</v>
      </c>
      <c r="I254" s="262">
        <f>'ENGLAND GE2029'!E255</f>
        <v>0.26387460680463121</v>
      </c>
      <c r="J254" s="263">
        <f>'ENGLAND GE2029'!P255*100</f>
        <v>-26.244656257081594</v>
      </c>
      <c r="K254" s="262">
        <f>'ENGLAND GE2029'!F255</f>
        <v>9.8243595430361333E-2</v>
      </c>
      <c r="L254" s="263">
        <f>'ENGLAND GE2029'!Q255*100</f>
        <v>-3.9546448523436069</v>
      </c>
      <c r="M254" s="262">
        <f>'ENGLAND GE2029'!G255</f>
        <v>0.27521617174169571</v>
      </c>
      <c r="N254" s="263">
        <f>'ENGLAND GE2029'!R255*100</f>
        <v>12.224673496361127</v>
      </c>
      <c r="O254" s="262">
        <f>'ENGLAND GE2029'!H255</f>
        <v>4.499676483880051E-2</v>
      </c>
      <c r="P254" s="263">
        <f>'ENGLAND GE2029'!S255*100</f>
        <v>-0.57289839090273531</v>
      </c>
      <c r="Q254" s="262">
        <f>'ENGLAND GE2029'!I255</f>
        <v>0.26590546736171827</v>
      </c>
      <c r="R254" s="263">
        <f>'ENGLAND GE2029'!T255*100</f>
        <v>16.028858092606455</v>
      </c>
      <c r="T254" s="264">
        <v>0</v>
      </c>
      <c r="U254" s="262">
        <f>MAX('ENGLAND GE2029'!J255,'ENGLAND GE2029'!K255,'ENGLAND GE2029'!L255,'ENGLAND GE2029'!M255,'ENGLAND GE2029'!N255)</f>
        <v>3.425890125657189E-2</v>
      </c>
      <c r="V254" s="264">
        <f t="shared" si="17"/>
        <v>3.425890125657189</v>
      </c>
      <c r="W254" s="264"/>
      <c r="X254" s="264"/>
      <c r="Y254" s="264"/>
      <c r="Z254" s="262">
        <f>'ENGLAND GE2029'!J255</f>
        <v>0</v>
      </c>
      <c r="AA254" s="264">
        <f>'ENGLAND GE2029'!U255*100</f>
        <v>0</v>
      </c>
      <c r="AB254" s="262">
        <f>'ENGLAND GE2029'!K255</f>
        <v>1.0340866725691926E-2</v>
      </c>
      <c r="AC254" s="264">
        <f>'ENGLAND GE2029'!V255*100</f>
        <v>-0.79050701035015736</v>
      </c>
      <c r="AD254" s="262">
        <f>'ENGLAND GE2029'!L255</f>
        <v>3.425890125657189E-2</v>
      </c>
      <c r="AE254" s="264">
        <f t="shared" si="18"/>
        <v>3.425890125657189</v>
      </c>
      <c r="AF254" s="262">
        <f>'ENGLAND GE2029'!M255</f>
        <v>4.4094537365446645E-3</v>
      </c>
      <c r="AG254" s="264">
        <f t="shared" si="19"/>
        <v>0.44094537365446645</v>
      </c>
      <c r="AH254" s="262">
        <f>'ENGLAND GE2029'!N255</f>
        <v>2.754172103984293E-3</v>
      </c>
      <c r="AI254" s="264">
        <f>'ENGLAND GE2029'!Y255*100</f>
        <v>-0.55766057760116183</v>
      </c>
      <c r="AJ254" s="261">
        <f t="shared" si="15"/>
        <v>0.27521617174169571</v>
      </c>
      <c r="AK254" s="260">
        <f t="shared" si="16"/>
        <v>-9.3107043799774414E-3</v>
      </c>
    </row>
    <row r="255" spans="1:37" ht="24" customHeight="1" x14ac:dyDescent="0.35">
      <c r="A255" s="106" t="str">
        <f>'ENGLAND GE2029'!A256</f>
        <v>Blackburn</v>
      </c>
      <c r="B255" s="106" t="str">
        <f>'ENGLAND GE2029'!B256</f>
        <v>LAN</v>
      </c>
      <c r="C255" s="106" t="str">
        <f>'ENGLAND GE2029'!C256</f>
        <v>NW</v>
      </c>
      <c r="D255" s="106" t="str">
        <f>'ENGLAND GE2029'!D256</f>
        <v>England</v>
      </c>
      <c r="E255" s="106" t="str">
        <f>'ENGLAND GE2029'!AP256</f>
        <v>Ref</v>
      </c>
      <c r="F255" s="106" t="str">
        <f>'ENGLAND GE2029'!AQ256</f>
        <v>gain from</v>
      </c>
      <c r="G255" s="106" t="str">
        <f>'ENGLAND GE2029'!AR256</f>
        <v>IND</v>
      </c>
      <c r="H255" s="106" t="str">
        <f>IF(E255='ENGLAND GE2029'!AO256,"",E255)</f>
        <v>Ref</v>
      </c>
      <c r="I255" s="262">
        <f>'ENGLAND GE2029'!E256</f>
        <v>0.16901265760360323</v>
      </c>
      <c r="J255" s="263">
        <f>'ENGLAND GE2029'!P256*100</f>
        <v>-9.806888635710342</v>
      </c>
      <c r="K255" s="262">
        <f>'ENGLAND GE2029'!F256</f>
        <v>8.0397098420113278E-2</v>
      </c>
      <c r="L255" s="263">
        <f>'ENGLAND GE2029'!Q256*100</f>
        <v>-0.89386693171768228</v>
      </c>
      <c r="M255" s="262">
        <f>'ENGLAND GE2029'!G256</f>
        <v>0.28287695469933416</v>
      </c>
      <c r="N255" s="263">
        <f>'ENGLAND GE2029'!R256*100</f>
        <v>15.831090434831713</v>
      </c>
      <c r="O255" s="262">
        <f>'ENGLAND GE2029'!H256</f>
        <v>1.9837922872800885E-2</v>
      </c>
      <c r="P255" s="263">
        <f>'ENGLAND GE2029'!S256*100</f>
        <v>0.2119919426919227</v>
      </c>
      <c r="Q255" s="262">
        <f>'ENGLAND GE2029'!I256</f>
        <v>0.11571277573917435</v>
      </c>
      <c r="R255" s="263">
        <f>'ENGLAND GE2029'!T256*100</f>
        <v>7.9299578526738319</v>
      </c>
      <c r="T255" s="264">
        <v>0</v>
      </c>
      <c r="U255" s="262">
        <f>MAX('ENGLAND GE2029'!J256,'ENGLAND GE2029'!K256,'ENGLAND GE2029'!L256,'ENGLAND GE2029'!M256,'ENGLAND GE2029'!N256)</f>
        <v>0.21127054449827867</v>
      </c>
      <c r="V255" s="264">
        <f t="shared" si="17"/>
        <v>-5.9205450050027943</v>
      </c>
      <c r="W255" s="264"/>
      <c r="X255" s="264"/>
      <c r="Y255" s="264"/>
      <c r="Z255" s="262">
        <f>'ENGLAND GE2029'!J256</f>
        <v>0.21127054449827867</v>
      </c>
      <c r="AA255" s="264">
        <f>'ENGLAND GE2029'!U256*100</f>
        <v>-5.9205450050027943</v>
      </c>
      <c r="AB255" s="262">
        <f>'ENGLAND GE2029'!K256</f>
        <v>6.3680066797258586E-2</v>
      </c>
      <c r="AC255" s="264">
        <f>'ENGLAND GE2029'!V256*100</f>
        <v>-11.902880763378523</v>
      </c>
      <c r="AD255" s="262">
        <f>'ENGLAND GE2029'!L256</f>
        <v>3.5212515301970677E-2</v>
      </c>
      <c r="AE255" s="264">
        <f t="shared" si="18"/>
        <v>3.5212515301970679</v>
      </c>
      <c r="AF255" s="262">
        <f>'ENGLAND GE2029'!M256</f>
        <v>2.1999464067466036E-2</v>
      </c>
      <c r="AG255" s="264">
        <f t="shared" si="19"/>
        <v>2.1999464067466037</v>
      </c>
      <c r="AH255" s="262">
        <f>'ENGLAND GE2029'!N256</f>
        <v>0</v>
      </c>
      <c r="AI255" s="264">
        <f>'ENGLAND GE2029'!Y256*100</f>
        <v>-1.1700568313318076</v>
      </c>
      <c r="AJ255" s="261">
        <f t="shared" si="15"/>
        <v>0.28287695469933416</v>
      </c>
      <c r="AK255" s="260">
        <f t="shared" si="16"/>
        <v>-0.16716417896015981</v>
      </c>
    </row>
    <row r="256" spans="1:37" ht="24" customHeight="1" x14ac:dyDescent="0.35">
      <c r="A256" s="106" t="str">
        <f>'ENGLAND GE2029'!A257</f>
        <v>Blackpool North and Fleetwood</v>
      </c>
      <c r="B256" s="106" t="str">
        <f>'ENGLAND GE2029'!B257</f>
        <v>LAN</v>
      </c>
      <c r="C256" s="106" t="str">
        <f>'ENGLAND GE2029'!C257</f>
        <v>NW</v>
      </c>
      <c r="D256" s="106" t="str">
        <f>'ENGLAND GE2029'!D257</f>
        <v>England</v>
      </c>
      <c r="E256" s="106" t="str">
        <f>'ENGLAND GE2029'!AP257</f>
        <v>Ref</v>
      </c>
      <c r="F256" s="106" t="str">
        <f>'ENGLAND GE2029'!AQ257</f>
        <v>gain from</v>
      </c>
      <c r="G256" s="106" t="str">
        <f>'ENGLAND GE2029'!AR257</f>
        <v>LAB</v>
      </c>
      <c r="H256" s="106" t="str">
        <f>IF(E256='ENGLAND GE2029'!AO257,"",E256)</f>
        <v>Ref</v>
      </c>
      <c r="I256" s="262">
        <f>'ENGLAND GE2029'!E257</f>
        <v>0.20163219832861373</v>
      </c>
      <c r="J256" s="263">
        <f>'ENGLAND GE2029'!P257*100</f>
        <v>-19.884615613204161</v>
      </c>
      <c r="K256" s="262">
        <f>'ENGLAND GE2029'!F257</f>
        <v>0.2071657701716226</v>
      </c>
      <c r="L256" s="263">
        <f>'ENGLAND GE2029'!Q257*100</f>
        <v>-8.2166925355763176</v>
      </c>
      <c r="M256" s="262">
        <f>'ENGLAND GE2029'!G257</f>
        <v>0.42837912256594252</v>
      </c>
      <c r="N256" s="263">
        <f>'ENGLAND GE2029'!R257*100</f>
        <v>19.128273414212046</v>
      </c>
      <c r="O256" s="262">
        <f>'ENGLAND GE2029'!H257</f>
        <v>2.8081619022352341E-2</v>
      </c>
      <c r="P256" s="263">
        <f>'ENGLAND GE2029'!S257*100</f>
        <v>-0.34419399348349333</v>
      </c>
      <c r="Q256" s="262">
        <f>'ENGLAND GE2029'!I257</f>
        <v>7.6737816507440076E-2</v>
      </c>
      <c r="R256" s="263">
        <f>'ENGLAND GE2029'!T257*100</f>
        <v>4.6386225978858402</v>
      </c>
      <c r="T256" s="264">
        <v>0</v>
      </c>
      <c r="U256" s="262">
        <f>MAX('ENGLAND GE2029'!J257,'ENGLAND GE2029'!K257,'ENGLAND GE2029'!L257,'ENGLAND GE2029'!M257,'ENGLAND GE2029'!N257)</f>
        <v>5.3324621033307262E-2</v>
      </c>
      <c r="V256" s="264">
        <f t="shared" si="17"/>
        <v>5.3324621033307267</v>
      </c>
      <c r="W256" s="264"/>
      <c r="X256" s="264"/>
      <c r="Y256" s="264"/>
      <c r="Z256" s="262">
        <f>'ENGLAND GE2029'!J257</f>
        <v>1.1890105303536613E-3</v>
      </c>
      <c r="AA256" s="264">
        <f>'ENGLAND GE2029'!U257*100</f>
        <v>-0.23508124784958964</v>
      </c>
      <c r="AB256" s="262">
        <f>'ENGLAND GE2029'!K257</f>
        <v>3.6554079890134376E-4</v>
      </c>
      <c r="AC256" s="264">
        <f>'ENGLAND GE2029'!V257*100</f>
        <v>-0.31503644869154462</v>
      </c>
      <c r="AD256" s="262">
        <f>'ENGLAND GE2029'!L257</f>
        <v>5.3324621033307262E-2</v>
      </c>
      <c r="AE256" s="264">
        <f t="shared" si="18"/>
        <v>5.3324621033307267</v>
      </c>
      <c r="AF256" s="262">
        <f>'ENGLAND GE2029'!M257</f>
        <v>1.3373173318091806E-3</v>
      </c>
      <c r="AG256" s="264">
        <f t="shared" si="19"/>
        <v>0.13373173318091805</v>
      </c>
      <c r="AH256" s="262">
        <f>'ENGLAND GE2029'!N257</f>
        <v>1.7869837096576161E-3</v>
      </c>
      <c r="AI256" s="264">
        <f>'ENGLAND GE2029'!Y257*100</f>
        <v>-0.23747000980438904</v>
      </c>
      <c r="AJ256" s="261">
        <f t="shared" si="15"/>
        <v>0.42837912256594252</v>
      </c>
      <c r="AK256" s="260">
        <f t="shared" si="16"/>
        <v>-0.35164130605850241</v>
      </c>
    </row>
    <row r="257" spans="1:37" ht="24" customHeight="1" x14ac:dyDescent="0.35">
      <c r="A257" s="106" t="str">
        <f>'ENGLAND GE2029'!A258</f>
        <v>Blackpool South</v>
      </c>
      <c r="B257" s="106" t="str">
        <f>'ENGLAND GE2029'!B258</f>
        <v>LAN</v>
      </c>
      <c r="C257" s="106" t="str">
        <f>'ENGLAND GE2029'!C258</f>
        <v>NW</v>
      </c>
      <c r="D257" s="106" t="str">
        <f>'ENGLAND GE2029'!D258</f>
        <v>England</v>
      </c>
      <c r="E257" s="106" t="str">
        <f>'ENGLAND GE2029'!AP258</f>
        <v>Ref</v>
      </c>
      <c r="F257" s="106" t="str">
        <f>'ENGLAND GE2029'!AQ258</f>
        <v>gain from</v>
      </c>
      <c r="G257" s="106" t="str">
        <f>'ENGLAND GE2029'!AR258</f>
        <v>LAB</v>
      </c>
      <c r="H257" s="106" t="str">
        <f>IF(E257='ENGLAND GE2029'!AO258,"",E257)</f>
        <v>Ref</v>
      </c>
      <c r="I257" s="262">
        <f>'ENGLAND GE2029'!E258</f>
        <v>0.22897459600306599</v>
      </c>
      <c r="J257" s="263">
        <f>'ENGLAND GE2029'!P258*100</f>
        <v>-25.186679114872479</v>
      </c>
      <c r="K257" s="262">
        <f>'ENGLAND GE2029'!F258</f>
        <v>0.10595164370794155</v>
      </c>
      <c r="L257" s="263">
        <f>'ENGLAND GE2029'!Q258*100</f>
        <v>-5.0500886138562153</v>
      </c>
      <c r="M257" s="262">
        <f>'ENGLAND GE2029'!G258</f>
        <v>0.48905235304007366</v>
      </c>
      <c r="N257" s="263">
        <f>'ENGLAND GE2029'!R258*100</f>
        <v>20.286702046474677</v>
      </c>
      <c r="O257" s="262">
        <f>'ENGLAND GE2029'!H258</f>
        <v>2.4931385699698688E-2</v>
      </c>
      <c r="P257" s="263">
        <f>'ENGLAND GE2029'!S258*100</f>
        <v>-0.4659290821051737</v>
      </c>
      <c r="Q257" s="262">
        <f>'ENGLAND GE2029'!I258</f>
        <v>8.204347385593147E-2</v>
      </c>
      <c r="R257" s="263">
        <f>'ENGLAND GE2029'!T258*100</f>
        <v>4.7734207227165131</v>
      </c>
      <c r="T257" s="264">
        <v>0</v>
      </c>
      <c r="U257" s="262">
        <f>MAX('ENGLAND GE2029'!J258,'ENGLAND GE2029'!K258,'ENGLAND GE2029'!L258,'ENGLAND GE2029'!M258,'ENGLAND GE2029'!N258)</f>
        <v>6.0877223042760976E-2</v>
      </c>
      <c r="V257" s="264">
        <f t="shared" si="17"/>
        <v>6.087722304276098</v>
      </c>
      <c r="W257" s="264"/>
      <c r="X257" s="264"/>
      <c r="Y257" s="264"/>
      <c r="Z257" s="262">
        <f>'ENGLAND GE2029'!J258</f>
        <v>4.3851334522199571E-3</v>
      </c>
      <c r="AA257" s="264">
        <f>'ENGLAND GE2029'!U258*100</f>
        <v>-0.30338546091785651</v>
      </c>
      <c r="AB257" s="262">
        <f>'ENGLAND GE2029'!K258</f>
        <v>0</v>
      </c>
      <c r="AC257" s="264">
        <f>'ENGLAND GE2029'!V258*100</f>
        <v>0</v>
      </c>
      <c r="AD257" s="262">
        <f>'ENGLAND GE2029'!L258</f>
        <v>6.0877223042760976E-2</v>
      </c>
      <c r="AE257" s="264">
        <f t="shared" si="18"/>
        <v>6.087722304276098</v>
      </c>
      <c r="AF257" s="262">
        <f>'ENGLAND GE2029'!M258</f>
        <v>1.410953610447569E-3</v>
      </c>
      <c r="AG257" s="264">
        <f t="shared" si="19"/>
        <v>0.1410953610447569</v>
      </c>
      <c r="AH257" s="262">
        <f>'ENGLAND GE2029'!N258</f>
        <v>2.373237587860256E-3</v>
      </c>
      <c r="AI257" s="264">
        <f>'ENGLAND GE2029'!Y258*100</f>
        <v>-0.28285816276030751</v>
      </c>
      <c r="AJ257" s="261">
        <f t="shared" si="15"/>
        <v>0.48905235304007366</v>
      </c>
      <c r="AK257" s="260">
        <f t="shared" si="16"/>
        <v>-0.40700887918414219</v>
      </c>
    </row>
    <row r="258" spans="1:37" ht="24" customHeight="1" x14ac:dyDescent="0.35">
      <c r="A258" s="106" t="str">
        <f>'ENGLAND GE2029'!A259</f>
        <v>Burnley</v>
      </c>
      <c r="B258" s="106" t="str">
        <f>'ENGLAND GE2029'!B259</f>
        <v>LAN</v>
      </c>
      <c r="C258" s="106" t="str">
        <f>'ENGLAND GE2029'!C259</f>
        <v>NW</v>
      </c>
      <c r="D258" s="106" t="str">
        <f>'ENGLAND GE2029'!D259</f>
        <v>England</v>
      </c>
      <c r="E258" s="106" t="str">
        <f>'ENGLAND GE2029'!AP259</f>
        <v>Ref</v>
      </c>
      <c r="F258" s="106" t="str">
        <f>'ENGLAND GE2029'!AQ259</f>
        <v>gain from</v>
      </c>
      <c r="G258" s="106" t="str">
        <f>'ENGLAND GE2029'!AR259</f>
        <v>LAB</v>
      </c>
      <c r="H258" s="106" t="str">
        <f>IF(E258='ENGLAND GE2029'!AO259,"",E258)</f>
        <v>Ref</v>
      </c>
      <c r="I258" s="262">
        <f>'ENGLAND GE2029'!E259</f>
        <v>0.15741678429898559</v>
      </c>
      <c r="J258" s="263">
        <f>'ENGLAND GE2029'!P259*100</f>
        <v>-15.976139239227049</v>
      </c>
      <c r="K258" s="262">
        <f>'ENGLAND GE2029'!F259</f>
        <v>0.14319120502304075</v>
      </c>
      <c r="L258" s="263">
        <f>'ENGLAND GE2029'!Q259*100</f>
        <v>-5.9683993244790763</v>
      </c>
      <c r="M258" s="262">
        <f>'ENGLAND GE2029'!G259</f>
        <v>0.34773928397156084</v>
      </c>
      <c r="N258" s="263">
        <f>'ENGLAND GE2029'!R259*100</f>
        <v>15.249267655445568</v>
      </c>
      <c r="O258" s="262">
        <f>'ENGLAND GE2029'!H259</f>
        <v>0.20291004574565366</v>
      </c>
      <c r="P258" s="263">
        <f>'ENGLAND GE2029'!S259*100</f>
        <v>-2.8163244115621793</v>
      </c>
      <c r="Q258" s="262">
        <f>'ENGLAND GE2029'!I259</f>
        <v>9.5250738102272317E-2</v>
      </c>
      <c r="R258" s="263">
        <f>'ENGLAND GE2029'!T259*100</f>
        <v>5.7032253246158113</v>
      </c>
      <c r="T258" s="264">
        <v>0</v>
      </c>
      <c r="U258" s="262">
        <f>MAX('ENGLAND GE2029'!J259,'ENGLAND GE2029'!K259,'ENGLAND GE2029'!L259,'ENGLAND GE2029'!M259,'ENGLAND GE2029'!N259)</f>
        <v>4.3286576211058643E-2</v>
      </c>
      <c r="V258" s="264">
        <f t="shared" si="17"/>
        <v>4.3286576211058643</v>
      </c>
      <c r="W258" s="264"/>
      <c r="X258" s="264"/>
      <c r="Y258" s="264"/>
      <c r="Z258" s="262">
        <f>'ENGLAND GE2029'!J259</f>
        <v>3.9654925358906003E-3</v>
      </c>
      <c r="AA258" s="264">
        <f>'ENGLAND GE2029'!U259*100</f>
        <v>-0.33861527724001422</v>
      </c>
      <c r="AB258" s="262">
        <f>'ENGLAND GE2029'!K259</f>
        <v>0</v>
      </c>
      <c r="AC258" s="264">
        <f>'ENGLAND GE2029'!V259*100</f>
        <v>0</v>
      </c>
      <c r="AD258" s="262">
        <f>'ENGLAND GE2029'!L259</f>
        <v>4.3286576211058643E-2</v>
      </c>
      <c r="AE258" s="264">
        <f t="shared" si="18"/>
        <v>4.3286576211058643</v>
      </c>
      <c r="AF258" s="262">
        <f>'ENGLAND GE2029'!M259</f>
        <v>1.6059242713231435E-3</v>
      </c>
      <c r="AG258" s="264">
        <f t="shared" si="19"/>
        <v>0.16059242713231436</v>
      </c>
      <c r="AH258" s="262">
        <f>'ENGLAND GE2029'!N259</f>
        <v>4.6339498402143287E-3</v>
      </c>
      <c r="AI258" s="264">
        <f>'ENGLAND GE2029'!Y259*100</f>
        <v>-0.34226477579125131</v>
      </c>
      <c r="AJ258" s="261">
        <f t="shared" ref="AJ258:AJ321" si="20">MAX(I258,K258,M258,O258,Q258,S258,AH258,Z258,AB258)</f>
        <v>0.34773928397156084</v>
      </c>
      <c r="AK258" s="260">
        <f t="shared" ref="AK258:AK321" si="21">Q258-AJ258</f>
        <v>-0.25248854586928854</v>
      </c>
    </row>
    <row r="259" spans="1:37" ht="24" customHeight="1" x14ac:dyDescent="0.35">
      <c r="A259" s="106" t="str">
        <f>'ENGLAND GE2029'!A260</f>
        <v>Chorley</v>
      </c>
      <c r="B259" s="106" t="str">
        <f>'ENGLAND GE2029'!B260</f>
        <v>LAN</v>
      </c>
      <c r="C259" s="106" t="str">
        <f>'ENGLAND GE2029'!C260</f>
        <v>NW</v>
      </c>
      <c r="D259" s="106" t="str">
        <f>'ENGLAND GE2029'!D260</f>
        <v>England</v>
      </c>
      <c r="E259" s="106" t="str">
        <f>'ENGLAND GE2029'!AP260</f>
        <v>Oth</v>
      </c>
      <c r="F259" s="106" t="str">
        <f>'ENGLAND GE2029'!AQ260</f>
        <v>HOLD</v>
      </c>
      <c r="G259" s="106" t="str">
        <f>'ENGLAND GE2029'!AR260</f>
        <v/>
      </c>
      <c r="H259" s="106" t="str">
        <f>IF(E259='ENGLAND GE2029'!AO260,"",E259)</f>
        <v/>
      </c>
      <c r="I259" s="262">
        <f>'ENGLAND GE2029'!E260</f>
        <v>0</v>
      </c>
      <c r="J259" s="263">
        <f>'ENGLAND GE2029'!P260*100</f>
        <v>0</v>
      </c>
      <c r="K259" s="262">
        <f>'ENGLAND GE2029'!F260</f>
        <v>0</v>
      </c>
      <c r="L259" s="263">
        <f>'ENGLAND GE2029'!Q260*100</f>
        <v>0</v>
      </c>
      <c r="M259" s="262">
        <f>'ENGLAND GE2029'!G260</f>
        <v>0</v>
      </c>
      <c r="N259" s="263">
        <f>'ENGLAND GE2029'!R260*100</f>
        <v>0</v>
      </c>
      <c r="O259" s="262">
        <f>'ENGLAND GE2029'!H260</f>
        <v>0</v>
      </c>
      <c r="P259" s="263">
        <f>'ENGLAND GE2029'!S260*100</f>
        <v>0</v>
      </c>
      <c r="Q259" s="262">
        <f>'ENGLAND GE2029'!I260</f>
        <v>0.34269327451879128</v>
      </c>
      <c r="R259" s="263">
        <f>'ENGLAND GE2029'!T260*100</f>
        <v>20.540084724285204</v>
      </c>
      <c r="T259" s="264">
        <v>0</v>
      </c>
      <c r="U259" s="262">
        <f>MAX('ENGLAND GE2029'!J260,'ENGLAND GE2029'!K260,'ENGLAND GE2029'!L260,'ENGLAND GE2029'!M260,'ENGLAND GE2029'!N260)</f>
        <v>0.58230516441246682</v>
      </c>
      <c r="V259" s="264">
        <f t="shared" ref="V259:V322" si="22">IF(Z259=U259,AA259,IF(U259=AB259,AC259,IF(U259=AD259,AE259,IF(U259=AF259,AG259,IF(U259=AH259,AI259,"=")))))</f>
        <v>-20.903272276218864</v>
      </c>
      <c r="W259" s="264"/>
      <c r="X259" s="264"/>
      <c r="Y259" s="264"/>
      <c r="Z259" s="262">
        <f>'ENGLAND GE2029'!J260</f>
        <v>6.7636904363842357E-2</v>
      </c>
      <c r="AA259" s="264">
        <f>'ENGLAND GE2029'!U260*100</f>
        <v>-0.37327811855629028</v>
      </c>
      <c r="AB259" s="262">
        <f>'ENGLAND GE2029'!K260</f>
        <v>0</v>
      </c>
      <c r="AC259" s="264">
        <f>'ENGLAND GE2029'!V260*100</f>
        <v>0</v>
      </c>
      <c r="AD259" s="262">
        <f>'ENGLAND GE2029'!L260</f>
        <v>0</v>
      </c>
      <c r="AE259" s="264">
        <f t="shared" si="18"/>
        <v>0</v>
      </c>
      <c r="AF259" s="262">
        <f>'ENGLAND GE2029'!M260</f>
        <v>7.3646567048994901E-3</v>
      </c>
      <c r="AG259" s="264">
        <f t="shared" si="19"/>
        <v>0.73646567048994904</v>
      </c>
      <c r="AH259" s="262">
        <f>'ENGLAND GE2029'!N260</f>
        <v>0.58230516441246682</v>
      </c>
      <c r="AI259" s="264">
        <f>'ENGLAND GE2029'!Y260*100</f>
        <v>-20.903272276218864</v>
      </c>
      <c r="AJ259" s="261">
        <f t="shared" si="20"/>
        <v>0.58230516441246682</v>
      </c>
      <c r="AK259" s="260">
        <f t="shared" si="21"/>
        <v>-0.23961188989367554</v>
      </c>
    </row>
    <row r="260" spans="1:37" ht="24" customHeight="1" x14ac:dyDescent="0.35">
      <c r="A260" s="106" t="str">
        <f>'ENGLAND GE2029'!A261</f>
        <v>Fylde</v>
      </c>
      <c r="B260" s="106" t="str">
        <f>'ENGLAND GE2029'!B261</f>
        <v>LAN</v>
      </c>
      <c r="C260" s="106" t="str">
        <f>'ENGLAND GE2029'!C261</f>
        <v>NW</v>
      </c>
      <c r="D260" s="106" t="str">
        <f>'ENGLAND GE2029'!D261</f>
        <v>England</v>
      </c>
      <c r="E260" s="106" t="str">
        <f>'ENGLAND GE2029'!AP261</f>
        <v>Ref</v>
      </c>
      <c r="F260" s="106" t="str">
        <f>'ENGLAND GE2029'!AQ261</f>
        <v>gain from</v>
      </c>
      <c r="G260" s="106" t="str">
        <f>'ENGLAND GE2029'!AR261</f>
        <v>CON</v>
      </c>
      <c r="H260" s="106" t="str">
        <f>IF(E260='ENGLAND GE2029'!AO261,"",E260)</f>
        <v>Ref</v>
      </c>
      <c r="I260" s="262">
        <f>'ENGLAND GE2029'!E261</f>
        <v>0.17016430728455645</v>
      </c>
      <c r="J260" s="263">
        <f>'ENGLAND GE2029'!P261*100</f>
        <v>-15.001917895397565</v>
      </c>
      <c r="K260" s="262">
        <f>'ENGLAND GE2029'!F261</f>
        <v>0.25083678826606853</v>
      </c>
      <c r="L260" s="263">
        <f>'ENGLAND GE2029'!Q261*100</f>
        <v>-8.1043945678885621</v>
      </c>
      <c r="M260" s="262">
        <f>'ENGLAND GE2029'!G261</f>
        <v>0.32985971394427827</v>
      </c>
      <c r="N260" s="263">
        <f>'ENGLAND GE2029'!R261*100</f>
        <v>15.690308341884041</v>
      </c>
      <c r="O260" s="262">
        <f>'ENGLAND GE2029'!H261</f>
        <v>4.1565431237112697E-2</v>
      </c>
      <c r="P260" s="263">
        <f>'ENGLAND GE2029'!S261*100</f>
        <v>-0.26380716819865491</v>
      </c>
      <c r="Q260" s="262">
        <f>'ENGLAND GE2029'!I261</f>
        <v>8.6808471789590808E-2</v>
      </c>
      <c r="R260" s="263">
        <f>'ENGLAND GE2029'!T261*100</f>
        <v>5.4281365867989466</v>
      </c>
      <c r="T260" s="264">
        <v>0</v>
      </c>
      <c r="U260" s="262">
        <f>MAX('ENGLAND GE2029'!J261,'ENGLAND GE2029'!K261,'ENGLAND GE2029'!L261,'ENGLAND GE2029'!M261,'ENGLAND GE2029'!N261)</f>
        <v>7.4925869406991322E-2</v>
      </c>
      <c r="V260" s="264">
        <f t="shared" si="22"/>
        <v>-1.9173379967487414</v>
      </c>
      <c r="W260" s="264"/>
      <c r="X260" s="264"/>
      <c r="Y260" s="264"/>
      <c r="Z260" s="262">
        <f>'ENGLAND GE2029'!J261</f>
        <v>7.4925869406991322E-2</v>
      </c>
      <c r="AA260" s="264">
        <f>'ENGLAND GE2029'!U261*100</f>
        <v>-1.9173379967487414</v>
      </c>
      <c r="AB260" s="262">
        <f>'ENGLAND GE2029'!K261</f>
        <v>0</v>
      </c>
      <c r="AC260" s="264">
        <f>'ENGLAND GE2029'!V261*100</f>
        <v>0</v>
      </c>
      <c r="AD260" s="262">
        <f>'ENGLAND GE2029'!L261</f>
        <v>4.1060927840912968E-2</v>
      </c>
      <c r="AE260" s="264">
        <f t="shared" ref="AE260:AE323" si="23">AD260*100</f>
        <v>4.1060927840912971</v>
      </c>
      <c r="AF260" s="262">
        <f>'ENGLAND GE2029'!M261</f>
        <v>4.7784902304887208E-3</v>
      </c>
      <c r="AG260" s="264">
        <f t="shared" ref="AG260:AG323" si="24">AF260*100</f>
        <v>0.47784902304887206</v>
      </c>
      <c r="AH260" s="262">
        <f>'ENGLAND GE2029'!N261</f>
        <v>0</v>
      </c>
      <c r="AI260" s="264">
        <f>'ENGLAND GE2029'!Y261*100</f>
        <v>-0.41492910758965801</v>
      </c>
      <c r="AJ260" s="261">
        <f t="shared" si="20"/>
        <v>0.32985971394427827</v>
      </c>
      <c r="AK260" s="260">
        <f t="shared" si="21"/>
        <v>-0.24305124215468746</v>
      </c>
    </row>
    <row r="261" spans="1:37" ht="24" customHeight="1" x14ac:dyDescent="0.35">
      <c r="A261" s="106" t="str">
        <f>'ENGLAND GE2029'!A262</f>
        <v>Hyndburn</v>
      </c>
      <c r="B261" s="106" t="str">
        <f>'ENGLAND GE2029'!B262</f>
        <v>LAN</v>
      </c>
      <c r="C261" s="106" t="str">
        <f>'ENGLAND GE2029'!C262</f>
        <v>NW</v>
      </c>
      <c r="D261" s="106" t="str">
        <f>'ENGLAND GE2029'!D262</f>
        <v>England</v>
      </c>
      <c r="E261" s="106" t="str">
        <f>'ENGLAND GE2029'!AP262</f>
        <v>Ref</v>
      </c>
      <c r="F261" s="106" t="str">
        <f>'ENGLAND GE2029'!AQ262</f>
        <v>gain from</v>
      </c>
      <c r="G261" s="106" t="str">
        <f>'ENGLAND GE2029'!AR262</f>
        <v>LAB</v>
      </c>
      <c r="H261" s="106" t="str">
        <f>IF(E261='ENGLAND GE2029'!AO262,"",E261)</f>
        <v>Ref</v>
      </c>
      <c r="I261" s="262">
        <f>'ENGLAND GE2029'!E262</f>
        <v>0.14364270651011674</v>
      </c>
      <c r="J261" s="263">
        <f>'ENGLAND GE2029'!P262*100</f>
        <v>-19.137681292684373</v>
      </c>
      <c r="K261" s="262">
        <f>'ENGLAND GE2029'!F262</f>
        <v>0.1759989147551918</v>
      </c>
      <c r="L261" s="263">
        <f>'ENGLAND GE2029'!Q262*100</f>
        <v>-11.264132277711148</v>
      </c>
      <c r="M261" s="262">
        <f>'ENGLAND GE2029'!G262</f>
        <v>0.31898764878291364</v>
      </c>
      <c r="N261" s="263">
        <f>'ENGLAND GE2029'!R262*100</f>
        <v>11.166923453097544</v>
      </c>
      <c r="O261" s="262">
        <f>'ENGLAND GE2029'!H262</f>
        <v>2.5235611859253777E-2</v>
      </c>
      <c r="P261" s="263">
        <f>'ENGLAND GE2029'!S262*100</f>
        <v>-0.80299074677380311</v>
      </c>
      <c r="Q261" s="262">
        <f>'ENGLAND GE2029'!I262</f>
        <v>0.29229449569283084</v>
      </c>
      <c r="R261" s="263">
        <f>'ENGLAND GE2029'!T262*100</f>
        <v>15.653818624102461</v>
      </c>
      <c r="T261" s="264">
        <v>0</v>
      </c>
      <c r="U261" s="262">
        <f>MAX('ENGLAND GE2029'!J262,'ENGLAND GE2029'!K262,'ENGLAND GE2029'!L262,'ENGLAND GE2029'!M262,'ENGLAND GE2029'!N262)</f>
        <v>3.9707573477827857E-2</v>
      </c>
      <c r="V261" s="264">
        <f t="shared" si="22"/>
        <v>3.9707573477827856</v>
      </c>
      <c r="W261" s="264"/>
      <c r="X261" s="264"/>
      <c r="Y261" s="264"/>
      <c r="Z261" s="262">
        <f>'ENGLAND GE2029'!J262</f>
        <v>0</v>
      </c>
      <c r="AA261" s="264">
        <f>'ENGLAND GE2029'!U262*100</f>
        <v>0</v>
      </c>
      <c r="AB261" s="262">
        <f>'ENGLAND GE2029'!K262</f>
        <v>0</v>
      </c>
      <c r="AC261" s="264">
        <f>'ENGLAND GE2029'!V262*100</f>
        <v>0</v>
      </c>
      <c r="AD261" s="262">
        <f>'ENGLAND GE2029'!L262</f>
        <v>3.9707573477827857E-2</v>
      </c>
      <c r="AE261" s="264">
        <f t="shared" si="23"/>
        <v>3.9707573477827856</v>
      </c>
      <c r="AF261" s="262">
        <f>'ENGLAND GE2029'!M262</f>
        <v>4.1330489218652519E-3</v>
      </c>
      <c r="AG261" s="264">
        <f t="shared" si="24"/>
        <v>0.41330489218652522</v>
      </c>
      <c r="AH261" s="262">
        <f>'ENGLAND GE2029'!N262</f>
        <v>0</v>
      </c>
      <c r="AI261" s="264">
        <f>'ENGLAND GE2029'!Y262*100</f>
        <v>0</v>
      </c>
      <c r="AJ261" s="261">
        <f t="shared" si="20"/>
        <v>0.31898764878291364</v>
      </c>
      <c r="AK261" s="260">
        <f t="shared" si="21"/>
        <v>-2.66931530900828E-2</v>
      </c>
    </row>
    <row r="262" spans="1:37" ht="24" customHeight="1" x14ac:dyDescent="0.35">
      <c r="A262" s="106" t="str">
        <f>'ENGLAND GE2029'!A263</f>
        <v>Lancaster and Wyre</v>
      </c>
      <c r="B262" s="106" t="str">
        <f>'ENGLAND GE2029'!B263</f>
        <v>LAN</v>
      </c>
      <c r="C262" s="106" t="str">
        <f>'ENGLAND GE2029'!C263</f>
        <v>NW</v>
      </c>
      <c r="D262" s="106" t="str">
        <f>'ENGLAND GE2029'!D263</f>
        <v>England</v>
      </c>
      <c r="E262" s="106" t="str">
        <f>'ENGLAND GE2029'!AP263</f>
        <v>Grn</v>
      </c>
      <c r="F262" s="106" t="str">
        <f>'ENGLAND GE2029'!AQ263</f>
        <v>gain from</v>
      </c>
      <c r="G262" s="106" t="str">
        <f>'ENGLAND GE2029'!AR263</f>
        <v>LAB</v>
      </c>
      <c r="H262" s="106" t="str">
        <f>IF(E262='ENGLAND GE2029'!AO263,"",E262)</f>
        <v>Grn</v>
      </c>
      <c r="I262" s="262">
        <f>'ENGLAND GE2029'!E263</f>
        <v>0.21295190340209438</v>
      </c>
      <c r="J262" s="263">
        <f>'ENGLAND GE2029'!P263*100</f>
        <v>-23.615058915742946</v>
      </c>
      <c r="K262" s="262">
        <f>'ENGLAND GE2029'!F263</f>
        <v>0.1577650411968656</v>
      </c>
      <c r="L262" s="263">
        <f>'ENGLAND GE2029'!Q263*100</f>
        <v>-7.6191432017420126</v>
      </c>
      <c r="M262" s="262">
        <f>'ENGLAND GE2029'!G263</f>
        <v>0.27165214199698612</v>
      </c>
      <c r="N262" s="263">
        <f>'ENGLAND GE2029'!R263*100</f>
        <v>11.200742473508136</v>
      </c>
      <c r="O262" s="262">
        <f>'ENGLAND GE2029'!H263</f>
        <v>2.9826367331813843E-2</v>
      </c>
      <c r="P262" s="263">
        <f>'ENGLAND GE2029'!S263*100</f>
        <v>-0.57251579658052043</v>
      </c>
      <c r="Q262" s="262">
        <f>'ENGLAND GE2029'!I263</f>
        <v>0.28989024239610056</v>
      </c>
      <c r="R262" s="263">
        <f>'ENGLAND GE2029'!T263*100</f>
        <v>16.814545072943389</v>
      </c>
      <c r="T262" s="264">
        <v>0</v>
      </c>
      <c r="U262" s="262">
        <f>MAX('ENGLAND GE2029'!J263,'ENGLAND GE2029'!K263,'ENGLAND GE2029'!L263,'ENGLAND GE2029'!M263,'ENGLAND GE2029'!N263)</f>
        <v>3.3815250934983637E-2</v>
      </c>
      <c r="V262" s="264">
        <f t="shared" si="22"/>
        <v>3.3815250934983636</v>
      </c>
      <c r="W262" s="264"/>
      <c r="X262" s="264"/>
      <c r="Y262" s="264"/>
      <c r="Z262" s="262">
        <f>'ENGLAND GE2029'!J263</f>
        <v>0</v>
      </c>
      <c r="AA262" s="264">
        <f>'ENGLAND GE2029'!U263*100</f>
        <v>0</v>
      </c>
      <c r="AB262" s="262">
        <f>'ENGLAND GE2029'!K263</f>
        <v>0</v>
      </c>
      <c r="AC262" s="264">
        <f>'ENGLAND GE2029'!V263*100</f>
        <v>0</v>
      </c>
      <c r="AD262" s="262">
        <f>'ENGLAND GE2029'!L263</f>
        <v>3.3815250934983637E-2</v>
      </c>
      <c r="AE262" s="264">
        <f t="shared" si="23"/>
        <v>3.3815250934983636</v>
      </c>
      <c r="AF262" s="262">
        <f>'ENGLAND GE2029'!M263</f>
        <v>4.0990527411558317E-3</v>
      </c>
      <c r="AG262" s="264">
        <f t="shared" si="24"/>
        <v>0.4099052741155832</v>
      </c>
      <c r="AH262" s="262">
        <f>'ENGLAND GE2029'!N263</f>
        <v>0</v>
      </c>
      <c r="AI262" s="264">
        <f>'ENGLAND GE2029'!Y263*100</f>
        <v>0</v>
      </c>
      <c r="AJ262" s="261">
        <f t="shared" si="20"/>
        <v>0.28989024239610056</v>
      </c>
      <c r="AK262" s="260">
        <f t="shared" si="21"/>
        <v>0</v>
      </c>
    </row>
    <row r="263" spans="1:37" ht="24" customHeight="1" x14ac:dyDescent="0.35">
      <c r="A263" s="106" t="str">
        <f>'ENGLAND GE2029'!A264</f>
        <v>Morecambe and Lunesdale</v>
      </c>
      <c r="B263" s="106" t="str">
        <f>'ENGLAND GE2029'!B264</f>
        <v>LAN</v>
      </c>
      <c r="C263" s="106" t="str">
        <f>'ENGLAND GE2029'!C264</f>
        <v>NW</v>
      </c>
      <c r="D263" s="106" t="str">
        <f>'ENGLAND GE2029'!D264</f>
        <v>England</v>
      </c>
      <c r="E263" s="106" t="str">
        <f>'ENGLAND GE2029'!AP264</f>
        <v>Ref</v>
      </c>
      <c r="F263" s="106" t="str">
        <f>'ENGLAND GE2029'!AQ264</f>
        <v>gain from</v>
      </c>
      <c r="G263" s="106" t="str">
        <f>'ENGLAND GE2029'!AR264</f>
        <v>LAB</v>
      </c>
      <c r="H263" s="106" t="str">
        <f>IF(E263='ENGLAND GE2029'!AO264,"",E263)</f>
        <v>Ref</v>
      </c>
      <c r="I263" s="262">
        <f>'ENGLAND GE2029'!E264</f>
        <v>0.21828799913119945</v>
      </c>
      <c r="J263" s="263">
        <f>'ENGLAND GE2029'!P264*100</f>
        <v>-18.960646392462777</v>
      </c>
      <c r="K263" s="262">
        <f>'ENGLAND GE2029'!F264</f>
        <v>0.21834750983482773</v>
      </c>
      <c r="L263" s="263">
        <f>'ENGLAND GE2029'!Q264*100</f>
        <v>-6.8549845499240787</v>
      </c>
      <c r="M263" s="262">
        <f>'ENGLAND GE2029'!G264</f>
        <v>0.31209073428301443</v>
      </c>
      <c r="N263" s="263">
        <f>'ENGLAND GE2029'!R264*100</f>
        <v>14.958215108319752</v>
      </c>
      <c r="O263" s="262">
        <f>'ENGLAND GE2029'!H264</f>
        <v>9.3959501852805632E-2</v>
      </c>
      <c r="P263" s="263">
        <f>'ENGLAND GE2029'!S264*100</f>
        <v>-0.52726919090287794</v>
      </c>
      <c r="Q263" s="262">
        <f>'ENGLAND GE2029'!I264</f>
        <v>0.11681346484937748</v>
      </c>
      <c r="R263" s="263">
        <f>'ENGLAND GE2029'!T264*100</f>
        <v>7.334606020092453</v>
      </c>
      <c r="T263" s="264">
        <v>0</v>
      </c>
      <c r="U263" s="262">
        <f>MAX('ENGLAND GE2029'!J264,'ENGLAND GE2029'!K264,'ENGLAND GE2029'!L264,'ENGLAND GE2029'!M264,'ENGLAND GE2029'!N264)</f>
        <v>3.8849045756394293E-2</v>
      </c>
      <c r="V263" s="264">
        <f t="shared" si="22"/>
        <v>3.8849045756394291</v>
      </c>
      <c r="W263" s="264"/>
      <c r="X263" s="264"/>
      <c r="Y263" s="264"/>
      <c r="Z263" s="262">
        <f>'ENGLAND GE2029'!J264</f>
        <v>0</v>
      </c>
      <c r="AA263" s="264">
        <f>'ENGLAND GE2029'!U264*100</f>
        <v>0</v>
      </c>
      <c r="AB263" s="262">
        <f>'ENGLAND GE2029'!K264</f>
        <v>0</v>
      </c>
      <c r="AC263" s="264">
        <f>'ENGLAND GE2029'!V264*100</f>
        <v>0</v>
      </c>
      <c r="AD263" s="262">
        <f>'ENGLAND GE2029'!L264</f>
        <v>3.8849045756394293E-2</v>
      </c>
      <c r="AE263" s="264">
        <f t="shared" si="23"/>
        <v>3.8849045756394291</v>
      </c>
      <c r="AF263" s="262">
        <f>'ENGLAND GE2029'!M264</f>
        <v>1.6517442923811641E-3</v>
      </c>
      <c r="AG263" s="264">
        <f t="shared" si="24"/>
        <v>0.1651744292381164</v>
      </c>
      <c r="AH263" s="262">
        <f>'ENGLAND GE2029'!N264</f>
        <v>0</v>
      </c>
      <c r="AI263" s="264">
        <f>'ENGLAND GE2029'!Y264*100</f>
        <v>0</v>
      </c>
      <c r="AJ263" s="261">
        <f t="shared" si="20"/>
        <v>0.31209073428301443</v>
      </c>
      <c r="AK263" s="260">
        <f t="shared" si="21"/>
        <v>-0.19527726943363694</v>
      </c>
    </row>
    <row r="264" spans="1:37" ht="24" customHeight="1" x14ac:dyDescent="0.35">
      <c r="A264" s="106" t="str">
        <f>'ENGLAND GE2029'!A265</f>
        <v>Pendle and Clitheroe</v>
      </c>
      <c r="B264" s="106" t="str">
        <f>'ENGLAND GE2029'!B265</f>
        <v>LAN</v>
      </c>
      <c r="C264" s="106" t="str">
        <f>'ENGLAND GE2029'!C265</f>
        <v>NW</v>
      </c>
      <c r="D264" s="106" t="str">
        <f>'ENGLAND GE2029'!D265</f>
        <v>England</v>
      </c>
      <c r="E264" s="106" t="str">
        <f>'ENGLAND GE2029'!AP265</f>
        <v>Ref</v>
      </c>
      <c r="F264" s="106" t="str">
        <f>'ENGLAND GE2029'!AQ265</f>
        <v>gain from</v>
      </c>
      <c r="G264" s="106" t="str">
        <f>'ENGLAND GE2029'!AR265</f>
        <v>LAB</v>
      </c>
      <c r="H264" s="106" t="str">
        <f>IF(E264='ENGLAND GE2029'!AO265,"",E264)</f>
        <v>Ref</v>
      </c>
      <c r="I264" s="262">
        <f>'ENGLAND GE2029'!E265</f>
        <v>0.18690041400078725</v>
      </c>
      <c r="J264" s="263">
        <f>'ENGLAND GE2029'!P265*100</f>
        <v>-15.807541694415864</v>
      </c>
      <c r="K264" s="262">
        <f>'ENGLAND GE2029'!F265</f>
        <v>0.25093244466095727</v>
      </c>
      <c r="L264" s="263">
        <f>'ENGLAND GE2029'!Q265*100</f>
        <v>-7.4750919329289562</v>
      </c>
      <c r="M264" s="262">
        <f>'ENGLAND GE2029'!G265</f>
        <v>0.33978214444744087</v>
      </c>
      <c r="N264" s="263">
        <f>'ENGLAND GE2029'!R265*100</f>
        <v>16.501634900747852</v>
      </c>
      <c r="O264" s="262">
        <f>'ENGLAND GE2029'!H265</f>
        <v>4.1804796171061483E-2</v>
      </c>
      <c r="P264" s="263">
        <f>'ENGLAND GE2029'!S265*100</f>
        <v>-0.1806445647820322</v>
      </c>
      <c r="Q264" s="262">
        <f>'ENGLAND GE2029'!I265</f>
        <v>8.2688296547749618E-2</v>
      </c>
      <c r="R264" s="263">
        <f>'ENGLAND GE2029'!T265*100</f>
        <v>5.2295175103595106</v>
      </c>
      <c r="T264" s="264">
        <v>0</v>
      </c>
      <c r="U264" s="262">
        <f>MAX('ENGLAND GE2029'!J265,'ENGLAND GE2029'!K265,'ENGLAND GE2029'!L265,'ENGLAND GE2029'!M265,'ENGLAND GE2029'!N265)</f>
        <v>5.1592858911066221E-2</v>
      </c>
      <c r="V264" s="264">
        <f t="shared" si="22"/>
        <v>-1.4882736759892414</v>
      </c>
      <c r="W264" s="264"/>
      <c r="X264" s="264"/>
      <c r="Y264" s="264"/>
      <c r="Z264" s="262">
        <f>'ENGLAND GE2029'!J265</f>
        <v>5.1592858911066221E-2</v>
      </c>
      <c r="AA264" s="264">
        <f>'ENGLAND GE2029'!U265*100</f>
        <v>-1.4882736759892414</v>
      </c>
      <c r="AB264" s="262">
        <f>'ENGLAND GE2029'!K265</f>
        <v>0</v>
      </c>
      <c r="AC264" s="264">
        <f>'ENGLAND GE2029'!V265*100</f>
        <v>-0.71865508833468794</v>
      </c>
      <c r="AD264" s="262">
        <f>'ENGLAND GE2029'!L265</f>
        <v>4.2296071708665367E-2</v>
      </c>
      <c r="AE264" s="264">
        <f t="shared" si="23"/>
        <v>4.2296071708665366</v>
      </c>
      <c r="AF264" s="262">
        <f>'ENGLAND GE2029'!M265</f>
        <v>4.0029735522716927E-3</v>
      </c>
      <c r="AG264" s="264">
        <f t="shared" si="24"/>
        <v>0.40029735522716925</v>
      </c>
      <c r="AH264" s="262">
        <f>'ENGLAND GE2029'!N265</f>
        <v>0</v>
      </c>
      <c r="AI264" s="264">
        <f>'ENGLAND GE2029'!Y265*100</f>
        <v>-0.69084998075031012</v>
      </c>
      <c r="AJ264" s="261">
        <f t="shared" si="20"/>
        <v>0.33978214444744087</v>
      </c>
      <c r="AK264" s="260">
        <f t="shared" si="21"/>
        <v>-0.25709384789969125</v>
      </c>
    </row>
    <row r="265" spans="1:37" ht="24" customHeight="1" x14ac:dyDescent="0.35">
      <c r="A265" s="106" t="str">
        <f>'ENGLAND GE2029'!A266</f>
        <v>Preston</v>
      </c>
      <c r="B265" s="106" t="str">
        <f>'ENGLAND GE2029'!B266</f>
        <v>LAN</v>
      </c>
      <c r="C265" s="106" t="str">
        <f>'ENGLAND GE2029'!C266</f>
        <v>NW</v>
      </c>
      <c r="D265" s="106" t="str">
        <f>'ENGLAND GE2029'!D266</f>
        <v>England</v>
      </c>
      <c r="E265" s="106" t="str">
        <f>'ENGLAND GE2029'!AP266</f>
        <v>Ref</v>
      </c>
      <c r="F265" s="106" t="str">
        <f>'ENGLAND GE2029'!AQ266</f>
        <v>gain from</v>
      </c>
      <c r="G265" s="106" t="str">
        <f>'ENGLAND GE2029'!AR266</f>
        <v>LAB</v>
      </c>
      <c r="H265" s="106" t="str">
        <f>IF(E265='ENGLAND GE2029'!AO266,"",E265)</f>
        <v>Ref</v>
      </c>
      <c r="I265" s="262">
        <f>'ENGLAND GE2029'!E266</f>
        <v>0.19337082459142638</v>
      </c>
      <c r="J265" s="263">
        <f>'ENGLAND GE2029'!P266*100</f>
        <v>-15.684046238379427</v>
      </c>
      <c r="K265" s="262">
        <f>'ENGLAND GE2029'!F266</f>
        <v>0.10233421976248129</v>
      </c>
      <c r="L265" s="263">
        <f>'ENGLAND GE2029'!Q266*100</f>
        <v>-2.7988586728654661</v>
      </c>
      <c r="M265" s="262">
        <f>'ENGLAND GE2029'!G266</f>
        <v>0.28428889279750658</v>
      </c>
      <c r="N265" s="263">
        <f>'ENGLAND GE2029'!R266*100</f>
        <v>14.081378465358139</v>
      </c>
      <c r="O265" s="262">
        <f>'ENGLAND GE2029'!H266</f>
        <v>7.8046557655811019E-2</v>
      </c>
      <c r="P265" s="263">
        <f>'ENGLAND GE2029'!S266*100</f>
        <v>-0.18424229157890104</v>
      </c>
      <c r="Q265" s="262">
        <f>'ENGLAND GE2029'!I266</f>
        <v>0.121397605062093</v>
      </c>
      <c r="R265" s="263">
        <f>'ENGLAND GE2029'!T266*100</f>
        <v>7.7614943096248972</v>
      </c>
      <c r="T265" s="264">
        <v>0</v>
      </c>
      <c r="U265" s="262">
        <f>MAX('ENGLAND GE2029'!J266,'ENGLAND GE2029'!K266,'ENGLAND GE2029'!L266,'ENGLAND GE2029'!M266,'ENGLAND GE2029'!N266)</f>
        <v>0.18517362681427615</v>
      </c>
      <c r="V265" s="264">
        <f t="shared" si="22"/>
        <v>18.517362681427617</v>
      </c>
      <c r="W265" s="264"/>
      <c r="X265" s="264"/>
      <c r="Y265" s="264"/>
      <c r="Z265" s="262">
        <f>'ENGLAND GE2029'!J266</f>
        <v>0</v>
      </c>
      <c r="AA265" s="264">
        <f>'ENGLAND GE2029'!U266*100</f>
        <v>-21.791313479858974</v>
      </c>
      <c r="AB265" s="262">
        <f>'ENGLAND GE2029'!K266</f>
        <v>0</v>
      </c>
      <c r="AC265" s="264">
        <f>'ENGLAND GE2029'!V266*100</f>
        <v>0</v>
      </c>
      <c r="AD265" s="262">
        <f>'ENGLAND GE2029'!L266</f>
        <v>3.5388273316405525E-2</v>
      </c>
      <c r="AE265" s="264">
        <f t="shared" si="23"/>
        <v>3.5388273316405523</v>
      </c>
      <c r="AF265" s="262">
        <f>'ENGLAND GE2029'!M266</f>
        <v>0.18517362681427615</v>
      </c>
      <c r="AG265" s="264">
        <f t="shared" si="24"/>
        <v>18.517362681427617</v>
      </c>
      <c r="AH265" s="262">
        <f>'ENGLAND GE2029'!N266</f>
        <v>0</v>
      </c>
      <c r="AI265" s="264">
        <f>'ENGLAND GE2029'!Y266*100</f>
        <v>-3.440602105368439</v>
      </c>
      <c r="AJ265" s="261">
        <f t="shared" si="20"/>
        <v>0.28428889279750658</v>
      </c>
      <c r="AK265" s="260">
        <f t="shared" si="21"/>
        <v>-0.16289128773541356</v>
      </c>
    </row>
    <row r="266" spans="1:37" ht="24" customHeight="1" x14ac:dyDescent="0.35">
      <c r="A266" s="106" t="str">
        <f>'ENGLAND GE2029'!A267</f>
        <v>Ribble Valley</v>
      </c>
      <c r="B266" s="106" t="str">
        <f>'ENGLAND GE2029'!B267</f>
        <v>LAN</v>
      </c>
      <c r="C266" s="106" t="str">
        <f>'ENGLAND GE2029'!C267</f>
        <v>NW</v>
      </c>
      <c r="D266" s="106" t="str">
        <f>'ENGLAND GE2029'!D267</f>
        <v>England</v>
      </c>
      <c r="E266" s="106" t="str">
        <f>'ENGLAND GE2029'!AP267</f>
        <v>Ref</v>
      </c>
      <c r="F266" s="106" t="str">
        <f>'ENGLAND GE2029'!AQ267</f>
        <v>gain from</v>
      </c>
      <c r="G266" s="106" t="str">
        <f>'ENGLAND GE2029'!AR267</f>
        <v>LAB</v>
      </c>
      <c r="H266" s="106" t="str">
        <f>IF(E266='ENGLAND GE2029'!AO267,"",E266)</f>
        <v>Ref</v>
      </c>
      <c r="I266" s="262">
        <f>'ENGLAND GE2029'!E267</f>
        <v>0.18764423650662901</v>
      </c>
      <c r="J266" s="263">
        <f>'ENGLAND GE2029'!P267*100</f>
        <v>-16.175891210071772</v>
      </c>
      <c r="K266" s="262">
        <f>'ENGLAND GE2029'!F267</f>
        <v>0.25428786327081698</v>
      </c>
      <c r="L266" s="263">
        <f>'ENGLAND GE2029'!Q267*100</f>
        <v>-7.8661024721032753</v>
      </c>
      <c r="M266" s="262">
        <f>'ENGLAND GE2029'!G267</f>
        <v>0.31577590204148354</v>
      </c>
      <c r="N266" s="263">
        <f>'ENGLAND GE2029'!R267*100</f>
        <v>15.192529750118405</v>
      </c>
      <c r="O266" s="262">
        <f>'ENGLAND GE2029'!H267</f>
        <v>9.1343140667760947E-2</v>
      </c>
      <c r="P266" s="263">
        <f>'ENGLAND GE2029'!S267*100</f>
        <v>-0.47874169702068758</v>
      </c>
      <c r="Q266" s="262">
        <f>'ENGLAND GE2029'!I267</f>
        <v>8.9526685415859772E-2</v>
      </c>
      <c r="R266" s="263">
        <f>'ENGLAND GE2029'!T267*100</f>
        <v>5.6329830178753104</v>
      </c>
      <c r="T266" s="264">
        <v>0</v>
      </c>
      <c r="U266" s="262">
        <f>MAX('ENGLAND GE2029'!J267,'ENGLAND GE2029'!K267,'ENGLAND GE2029'!L267,'ENGLAND GE2029'!M267,'ENGLAND GE2029'!N267)</f>
        <v>3.9307775334501312E-2</v>
      </c>
      <c r="V266" s="264">
        <f t="shared" si="22"/>
        <v>3.9307775334501311</v>
      </c>
      <c r="W266" s="264"/>
      <c r="X266" s="264"/>
      <c r="Y266" s="264"/>
      <c r="Z266" s="262">
        <f>'ENGLAND GE2029'!J267</f>
        <v>1.9915365863986206E-2</v>
      </c>
      <c r="AA266" s="264">
        <f>'ENGLAND GE2029'!U267*100</f>
        <v>-0.45545801214433163</v>
      </c>
      <c r="AB266" s="262">
        <f>'ENGLAND GE2029'!K267</f>
        <v>0</v>
      </c>
      <c r="AC266" s="264">
        <f>'ENGLAND GE2029'!V267*100</f>
        <v>0</v>
      </c>
      <c r="AD266" s="262">
        <f>'ENGLAND GE2029'!L267</f>
        <v>3.9307775334501312E-2</v>
      </c>
      <c r="AE266" s="264">
        <f t="shared" si="23"/>
        <v>3.9307775334501311</v>
      </c>
      <c r="AF266" s="262">
        <f>'ENGLAND GE2029'!M267</f>
        <v>2.1990308989622079E-3</v>
      </c>
      <c r="AG266" s="264">
        <f t="shared" si="24"/>
        <v>0.21990308989622079</v>
      </c>
      <c r="AH266" s="262">
        <f>'ENGLAND GE2029'!N267</f>
        <v>0</v>
      </c>
      <c r="AI266" s="264">
        <f>'ENGLAND GE2029'!Y267*100</f>
        <v>0</v>
      </c>
      <c r="AJ266" s="261">
        <f t="shared" si="20"/>
        <v>0.31577590204148354</v>
      </c>
      <c r="AK266" s="260">
        <f t="shared" si="21"/>
        <v>-0.22624921662562375</v>
      </c>
    </row>
    <row r="267" spans="1:37" ht="24" customHeight="1" x14ac:dyDescent="0.35">
      <c r="A267" s="106" t="str">
        <f>'ENGLAND GE2029'!A268</f>
        <v>Rossendale and Darwen</v>
      </c>
      <c r="B267" s="106" t="str">
        <f>'ENGLAND GE2029'!B268</f>
        <v>LAN</v>
      </c>
      <c r="C267" s="106" t="str">
        <f>'ENGLAND GE2029'!C268</f>
        <v>NW</v>
      </c>
      <c r="D267" s="106" t="str">
        <f>'ENGLAND GE2029'!D268</f>
        <v>England</v>
      </c>
      <c r="E267" s="106" t="str">
        <f>'ENGLAND GE2029'!AP268</f>
        <v>Ref</v>
      </c>
      <c r="F267" s="106" t="str">
        <f>'ENGLAND GE2029'!AQ268</f>
        <v>gain from</v>
      </c>
      <c r="G267" s="106" t="str">
        <f>'ENGLAND GE2029'!AR268</f>
        <v>LAB</v>
      </c>
      <c r="H267" s="106" t="str">
        <f>IF(E267='ENGLAND GE2029'!AO268,"",E267)</f>
        <v>Ref</v>
      </c>
      <c r="I267" s="262">
        <f>'ENGLAND GE2029'!E268</f>
        <v>0.20260825135939084</v>
      </c>
      <c r="J267" s="263">
        <f>'ENGLAND GE2029'!P268*100</f>
        <v>-20.635225785213816</v>
      </c>
      <c r="K267" s="262">
        <f>'ENGLAND GE2029'!F268</f>
        <v>0.19926464282804654</v>
      </c>
      <c r="L267" s="263">
        <f>'ENGLAND GE2029'!Q268*100</f>
        <v>-8.3558433060608248</v>
      </c>
      <c r="M267" s="262">
        <f>'ENGLAND GE2029'!G268</f>
        <v>0.38631003581482976</v>
      </c>
      <c r="N267" s="263">
        <f>'ENGLAND GE2029'!R268*100</f>
        <v>16.902104930714227</v>
      </c>
      <c r="O267" s="262">
        <f>'ENGLAND GE2029'!H268</f>
        <v>2.4380550121788584E-2</v>
      </c>
      <c r="P267" s="263">
        <f>'ENGLAND GE2029'!S268*100</f>
        <v>-0.34333366503661522</v>
      </c>
      <c r="Q267" s="262">
        <f>'ENGLAND GE2029'!I268</f>
        <v>0.12963902594913324</v>
      </c>
      <c r="R267" s="263">
        <f>'ENGLAND GE2029'!T268*100</f>
        <v>7.753001164997146</v>
      </c>
      <c r="T267" s="264">
        <v>0</v>
      </c>
      <c r="U267" s="262">
        <f>MAX('ENGLAND GE2029'!J268,'ENGLAND GE2029'!K268,'ENGLAND GE2029'!L268,'ENGLAND GE2029'!M268,'ENGLAND GE2029'!N268)</f>
        <v>4.8087862307104191E-2</v>
      </c>
      <c r="V267" s="264">
        <f t="shared" si="22"/>
        <v>4.8087862307104192</v>
      </c>
      <c r="W267" s="264"/>
      <c r="X267" s="264"/>
      <c r="Y267" s="264"/>
      <c r="Z267" s="262">
        <f>'ENGLAND GE2029'!J268</f>
        <v>0</v>
      </c>
      <c r="AA267" s="264">
        <f>'ENGLAND GE2029'!U268*100</f>
        <v>0</v>
      </c>
      <c r="AB267" s="262">
        <f>'ENGLAND GE2029'!K268</f>
        <v>7.4894149381515406E-3</v>
      </c>
      <c r="AC267" s="264">
        <f>'ENGLAND GE2029'!V268*100</f>
        <v>-0.35151123826606867</v>
      </c>
      <c r="AD267" s="262">
        <f>'ENGLAND GE2029'!L268</f>
        <v>4.8087862307104191E-2</v>
      </c>
      <c r="AE267" s="264">
        <f t="shared" si="23"/>
        <v>4.8087862307104192</v>
      </c>
      <c r="AF267" s="262">
        <f>'ENGLAND GE2029'!M268</f>
        <v>2.2202166815554277E-3</v>
      </c>
      <c r="AG267" s="264">
        <f t="shared" si="24"/>
        <v>0.22202166815554278</v>
      </c>
      <c r="AH267" s="262">
        <f>'ENGLAND GE2029'!N268</f>
        <v>0</v>
      </c>
      <c r="AI267" s="264">
        <f>'ENGLAND GE2029'!Y268*100</f>
        <v>0</v>
      </c>
      <c r="AJ267" s="261">
        <f t="shared" si="20"/>
        <v>0.38631003581482976</v>
      </c>
      <c r="AK267" s="260">
        <f t="shared" si="21"/>
        <v>-0.25667100986569652</v>
      </c>
    </row>
    <row r="268" spans="1:37" ht="24" customHeight="1" x14ac:dyDescent="0.35">
      <c r="A268" s="106" t="str">
        <f>'ENGLAND GE2029'!A269</f>
        <v>South Ribble</v>
      </c>
      <c r="B268" s="106" t="str">
        <f>'ENGLAND GE2029'!B269</f>
        <v>LAN</v>
      </c>
      <c r="C268" s="106" t="str">
        <f>'ENGLAND GE2029'!C269</f>
        <v>NW</v>
      </c>
      <c r="D268" s="106" t="str">
        <f>'ENGLAND GE2029'!D269</f>
        <v>England</v>
      </c>
      <c r="E268" s="106" t="str">
        <f>'ENGLAND GE2029'!AP269</f>
        <v>Ref</v>
      </c>
      <c r="F268" s="106" t="str">
        <f>'ENGLAND GE2029'!AQ269</f>
        <v>gain from</v>
      </c>
      <c r="G268" s="106" t="str">
        <f>'ENGLAND GE2029'!AR269</f>
        <v>LAB</v>
      </c>
      <c r="H268" s="106" t="str">
        <f>IF(E268='ENGLAND GE2029'!AO269,"",E268)</f>
        <v>Ref</v>
      </c>
      <c r="I268" s="262">
        <f>'ENGLAND GE2029'!E269</f>
        <v>0.22448144976110118</v>
      </c>
      <c r="J268" s="263">
        <f>'ENGLAND GE2029'!P269*100</f>
        <v>-20.017608448547414</v>
      </c>
      <c r="K268" s="262">
        <f>'ENGLAND GE2029'!F269</f>
        <v>0.21463557770609032</v>
      </c>
      <c r="L268" s="263">
        <f>'ENGLAND GE2029'!Q269*100</f>
        <v>-7.0873840102128884</v>
      </c>
      <c r="M268" s="262">
        <f>'ENGLAND GE2029'!G269</f>
        <v>0.36522666643998636</v>
      </c>
      <c r="N268" s="263">
        <f>'ENGLAND GE2029'!R269*100</f>
        <v>17.269670068656172</v>
      </c>
      <c r="O268" s="262">
        <f>'ENGLAND GE2029'!H269</f>
        <v>5.9496806944588768E-2</v>
      </c>
      <c r="P268" s="263">
        <f>'ENGLAND GE2029'!S269*100</f>
        <v>-0.41162067540413683</v>
      </c>
      <c r="Q268" s="262">
        <f>'ENGLAND GE2029'!I269</f>
        <v>8.9431530764058867E-2</v>
      </c>
      <c r="R268" s="263">
        <f>'ENGLAND GE2029'!T269*100</f>
        <v>5.574146227090818</v>
      </c>
      <c r="T268" s="264">
        <v>0</v>
      </c>
      <c r="U268" s="262">
        <f>MAX('ENGLAND GE2029'!J269,'ENGLAND GE2029'!K269,'ENGLAND GE2029'!L269,'ENGLAND GE2029'!M269,'ENGLAND GE2029'!N269)</f>
        <v>4.5463405084995537E-2</v>
      </c>
      <c r="V268" s="264">
        <f t="shared" si="22"/>
        <v>4.5463405084995534</v>
      </c>
      <c r="W268" s="264"/>
      <c r="X268" s="264"/>
      <c r="Y268" s="264"/>
      <c r="Z268" s="262">
        <f>'ENGLAND GE2029'!J269</f>
        <v>0</v>
      </c>
      <c r="AA268" s="264">
        <f>'ENGLAND GE2029'!U269*100</f>
        <v>0</v>
      </c>
      <c r="AB268" s="262">
        <f>'ENGLAND GE2029'!K269</f>
        <v>0</v>
      </c>
      <c r="AC268" s="264">
        <f>'ENGLAND GE2029'!V269*100</f>
        <v>0</v>
      </c>
      <c r="AD268" s="262">
        <f>'ENGLAND GE2029'!L269</f>
        <v>4.5463405084995537E-2</v>
      </c>
      <c r="AE268" s="264">
        <f t="shared" si="23"/>
        <v>4.5463405084995534</v>
      </c>
      <c r="AF268" s="262">
        <f>'ENGLAND GE2029'!M269</f>
        <v>1.2645632991788785E-3</v>
      </c>
      <c r="AG268" s="264">
        <f t="shared" si="24"/>
        <v>0.12645632991788786</v>
      </c>
      <c r="AH268" s="262">
        <f>'ENGLAND GE2029'!N269</f>
        <v>0</v>
      </c>
      <c r="AI268" s="264">
        <f>'ENGLAND GE2029'!Y269*100</f>
        <v>0</v>
      </c>
      <c r="AJ268" s="261">
        <f t="shared" si="20"/>
        <v>0.36522666643998636</v>
      </c>
      <c r="AK268" s="260">
        <f t="shared" si="21"/>
        <v>-0.27579513567592751</v>
      </c>
    </row>
    <row r="269" spans="1:37" ht="24" customHeight="1" x14ac:dyDescent="0.35">
      <c r="A269" s="106" t="str">
        <f>'ENGLAND GE2029'!A270</f>
        <v>West Lancashire</v>
      </c>
      <c r="B269" s="106" t="str">
        <f>'ENGLAND GE2029'!B270</f>
        <v>LAN</v>
      </c>
      <c r="C269" s="106" t="str">
        <f>'ENGLAND GE2029'!C270</f>
        <v>NW</v>
      </c>
      <c r="D269" s="106" t="str">
        <f>'ENGLAND GE2029'!D270</f>
        <v>England</v>
      </c>
      <c r="E269" s="106" t="str">
        <f>'ENGLAND GE2029'!AP270</f>
        <v>Ref</v>
      </c>
      <c r="F269" s="106" t="str">
        <f>'ENGLAND GE2029'!AQ270</f>
        <v>gain from</v>
      </c>
      <c r="G269" s="106" t="str">
        <f>'ENGLAND GE2029'!AR270</f>
        <v>LAB</v>
      </c>
      <c r="H269" s="106" t="str">
        <f>IF(E269='ENGLAND GE2029'!AO270,"",E269)</f>
        <v>Ref</v>
      </c>
      <c r="I269" s="262">
        <f>'ENGLAND GE2029'!E270</f>
        <v>0.25698114213496792</v>
      </c>
      <c r="J269" s="263">
        <f>'ENGLAND GE2029'!P270*100</f>
        <v>-24.765686691480582</v>
      </c>
      <c r="K269" s="262">
        <f>'ENGLAND GE2029'!F270</f>
        <v>0.14221925556367165</v>
      </c>
      <c r="L269" s="263">
        <f>'ENGLAND GE2029'!Q270*100</f>
        <v>-5.4160834934065898</v>
      </c>
      <c r="M269" s="262">
        <f>'ENGLAND GE2029'!G270</f>
        <v>0.32699651483718967</v>
      </c>
      <c r="N269" s="263">
        <f>'ENGLAND GE2029'!R270*100</f>
        <v>14.805986325347925</v>
      </c>
      <c r="O269" s="262">
        <f>'ENGLAND GE2029'!H270</f>
        <v>4.164601556062042E-2</v>
      </c>
      <c r="P269" s="263">
        <f>'ENGLAND GE2029'!S270*100</f>
        <v>-0.45757038963931546</v>
      </c>
      <c r="Q269" s="262">
        <f>'ENGLAND GE2029'!I270</f>
        <v>0.18878315808139795</v>
      </c>
      <c r="R269" s="263">
        <f>'ENGLAND GE2029'!T270*100</f>
        <v>11.495962866963325</v>
      </c>
      <c r="T269" s="264">
        <v>0</v>
      </c>
      <c r="U269" s="262">
        <f>MAX('ENGLAND GE2029'!J270,'ENGLAND GE2029'!K270,'ENGLAND GE2029'!L270,'ENGLAND GE2029'!M270,'ENGLAND GE2029'!N270)</f>
        <v>4.0704516897228614E-2</v>
      </c>
      <c r="V269" s="264">
        <f t="shared" si="22"/>
        <v>4.0704516897228613</v>
      </c>
      <c r="W269" s="264"/>
      <c r="X269" s="264"/>
      <c r="Y269" s="264"/>
      <c r="Z269" s="262">
        <f>'ENGLAND GE2029'!J270</f>
        <v>0</v>
      </c>
      <c r="AA269" s="264">
        <f>'ENGLAND GE2029'!U270*100</f>
        <v>0</v>
      </c>
      <c r="AB269" s="262">
        <f>'ENGLAND GE2029'!K270</f>
        <v>0</v>
      </c>
      <c r="AC269" s="264">
        <f>'ENGLAND GE2029'!V270*100</f>
        <v>0</v>
      </c>
      <c r="AD269" s="262">
        <f>'ENGLAND GE2029'!L270</f>
        <v>4.0704516897228614E-2</v>
      </c>
      <c r="AE269" s="264">
        <f t="shared" si="23"/>
        <v>4.0704516897228613</v>
      </c>
      <c r="AF269" s="262">
        <f>'ENGLAND GE2029'!M270</f>
        <v>2.6693969249239496E-3</v>
      </c>
      <c r="AG269" s="264">
        <f t="shared" si="24"/>
        <v>0.26693969249239496</v>
      </c>
      <c r="AH269" s="262">
        <f>'ENGLAND GE2029'!N270</f>
        <v>0</v>
      </c>
      <c r="AI269" s="264">
        <f>'ENGLAND GE2029'!Y270*100</f>
        <v>0</v>
      </c>
      <c r="AJ269" s="261">
        <f t="shared" si="20"/>
        <v>0.32699651483718967</v>
      </c>
      <c r="AK269" s="260">
        <f t="shared" si="21"/>
        <v>-0.13821335675579172</v>
      </c>
    </row>
    <row r="270" spans="1:37" ht="24" customHeight="1" x14ac:dyDescent="0.35">
      <c r="A270" s="106" t="str">
        <f>'ENGLAND GE2029'!A271</f>
        <v>Birkenhead</v>
      </c>
      <c r="B270" s="106" t="str">
        <f>'ENGLAND GE2029'!B271</f>
        <v>MSY</v>
      </c>
      <c r="C270" s="106" t="str">
        <f>'ENGLAND GE2029'!C271</f>
        <v>NW</v>
      </c>
      <c r="D270" s="106" t="str">
        <f>'ENGLAND GE2029'!D271</f>
        <v>England</v>
      </c>
      <c r="E270" s="106" t="str">
        <f>'ENGLAND GE2029'!AP271</f>
        <v>Grn</v>
      </c>
      <c r="F270" s="106" t="str">
        <f>'ENGLAND GE2029'!AQ271</f>
        <v>gain from</v>
      </c>
      <c r="G270" s="106" t="str">
        <f>'ENGLAND GE2029'!AR271</f>
        <v>LAB</v>
      </c>
      <c r="H270" s="106" t="str">
        <f>IF(E270='ENGLAND GE2029'!AO271,"",E270)</f>
        <v>Grn</v>
      </c>
      <c r="I270" s="262">
        <f>'ENGLAND GE2029'!E271</f>
        <v>0.22343472360905547</v>
      </c>
      <c r="J270" s="263">
        <f>'ENGLAND GE2029'!P271*100</f>
        <v>-29.745367069706031</v>
      </c>
      <c r="K270" s="262">
        <f>'ENGLAND GE2029'!F271</f>
        <v>4.5793384719288233E-2</v>
      </c>
      <c r="L270" s="263">
        <f>'ENGLAND GE2029'!Q271*100</f>
        <v>-2.9275006804799499</v>
      </c>
      <c r="M270" s="262">
        <f>'ENGLAND GE2029'!G271</f>
        <v>0.21918891399417983</v>
      </c>
      <c r="N270" s="263">
        <f>'ENGLAND GE2029'!R271*100</f>
        <v>7.6795442486784271</v>
      </c>
      <c r="O270" s="262">
        <f>'ENGLAND GE2029'!H271</f>
        <v>4.0328022627305289E-2</v>
      </c>
      <c r="P270" s="263">
        <f>'ENGLAND GE2029'!S271*100</f>
        <v>-1.2808714053735188</v>
      </c>
      <c r="Q270" s="262">
        <f>'ENGLAND GE2029'!I271</f>
        <v>0.43296470563971595</v>
      </c>
      <c r="R270" s="263">
        <f>'ENGLAND GE2029'!T271*100</f>
        <v>23.19631755242618</v>
      </c>
      <c r="T270" s="264">
        <v>0</v>
      </c>
      <c r="U270" s="262">
        <f>MAX('ENGLAND GE2029'!J271,'ENGLAND GE2029'!K271,'ENGLAND GE2029'!L271,'ENGLAND GE2029'!M271,'ENGLAND GE2029'!N271)</f>
        <v>2.7284629800423111E-2</v>
      </c>
      <c r="V270" s="264">
        <f t="shared" si="22"/>
        <v>2.7284629800423112</v>
      </c>
      <c r="W270" s="264"/>
      <c r="X270" s="264"/>
      <c r="Y270" s="264"/>
      <c r="Z270" s="262">
        <f>'ENGLAND GE2029'!J271</f>
        <v>0</v>
      </c>
      <c r="AA270" s="264">
        <f>'ENGLAND GE2029'!U271*100</f>
        <v>0</v>
      </c>
      <c r="AB270" s="262">
        <f>'ENGLAND GE2029'!K271</f>
        <v>0</v>
      </c>
      <c r="AC270" s="264">
        <f>'ENGLAND GE2029'!V271*100</f>
        <v>0</v>
      </c>
      <c r="AD270" s="262">
        <f>'ENGLAND GE2029'!L271</f>
        <v>2.7284629800423111E-2</v>
      </c>
      <c r="AE270" s="264">
        <f t="shared" si="23"/>
        <v>2.7284629800423112</v>
      </c>
      <c r="AF270" s="262">
        <f>'ENGLAND GE2029'!M271</f>
        <v>6.1221279778407561E-3</v>
      </c>
      <c r="AG270" s="264">
        <f t="shared" si="24"/>
        <v>0.61221279778407556</v>
      </c>
      <c r="AH270" s="262">
        <f>'ENGLAND GE2029'!N271</f>
        <v>4.8834916321915528E-3</v>
      </c>
      <c r="AI270" s="264">
        <f>'ENGLAND GE2029'!Y271*100</f>
        <v>-0.26279842337146925</v>
      </c>
      <c r="AJ270" s="261">
        <f t="shared" si="20"/>
        <v>0.43296470563971595</v>
      </c>
      <c r="AK270" s="260">
        <f t="shared" si="21"/>
        <v>0</v>
      </c>
    </row>
    <row r="271" spans="1:37" ht="24" customHeight="1" x14ac:dyDescent="0.35">
      <c r="A271" s="106" t="str">
        <f>'ENGLAND GE2029'!A272</f>
        <v>Bootle</v>
      </c>
      <c r="B271" s="106" t="str">
        <f>'ENGLAND GE2029'!B272</f>
        <v>MSY</v>
      </c>
      <c r="C271" s="106" t="str">
        <f>'ENGLAND GE2029'!C272</f>
        <v>NW</v>
      </c>
      <c r="D271" s="106" t="str">
        <f>'ENGLAND GE2029'!D272</f>
        <v>England</v>
      </c>
      <c r="E271" s="106" t="str">
        <f>'ENGLAND GE2029'!AP272</f>
        <v>Lab</v>
      </c>
      <c r="F271" s="106" t="str">
        <f>'ENGLAND GE2029'!AQ272</f>
        <v>HOLD</v>
      </c>
      <c r="G271" s="106" t="str">
        <f>'ENGLAND GE2029'!AR272</f>
        <v/>
      </c>
      <c r="H271" s="106" t="str">
        <f>IF(E271='ENGLAND GE2029'!AO272,"",E271)</f>
        <v/>
      </c>
      <c r="I271" s="262">
        <f>'ENGLAND GE2029'!E272</f>
        <v>0.37538258926198609</v>
      </c>
      <c r="J271" s="263">
        <f>'ENGLAND GE2029'!P272*100</f>
        <v>-31.209169057340493</v>
      </c>
      <c r="K271" s="262">
        <f>'ENGLAND GE2029'!F272</f>
        <v>3.3433859779812426E-2</v>
      </c>
      <c r="L271" s="263">
        <f>'ENGLAND GE2029'!Q272*100</f>
        <v>-0.96216957757431287</v>
      </c>
      <c r="M271" s="262">
        <f>'ENGLAND GE2029'!G272</f>
        <v>0.239189256847088</v>
      </c>
      <c r="N271" s="263">
        <f>'ENGLAND GE2029'!R272*100</f>
        <v>11.71213556125201</v>
      </c>
      <c r="O271" s="262">
        <f>'ENGLAND GE2029'!H272</f>
        <v>3.2327697541910852E-2</v>
      </c>
      <c r="P271" s="263">
        <f>'ENGLAND GE2029'!S272*100</f>
        <v>-0.11342366144677513</v>
      </c>
      <c r="Q271" s="262">
        <f>'ENGLAND GE2029'!I272</f>
        <v>0.27532672531257041</v>
      </c>
      <c r="R271" s="263">
        <f>'ENGLAND GE2029'!T272*100</f>
        <v>17.491520267882553</v>
      </c>
      <c r="T271" s="264">
        <v>0</v>
      </c>
      <c r="U271" s="262">
        <f>MAX('ENGLAND GE2029'!J272,'ENGLAND GE2029'!K272,'ENGLAND GE2029'!L272,'ENGLAND GE2029'!M272,'ENGLAND GE2029'!N272)</f>
        <v>2.9774271911782939E-2</v>
      </c>
      <c r="V271" s="264">
        <f t="shared" si="22"/>
        <v>2.9774271911782937</v>
      </c>
      <c r="W271" s="264"/>
      <c r="X271" s="264"/>
      <c r="Y271" s="264"/>
      <c r="Z271" s="262">
        <f>'ENGLAND GE2029'!J272</f>
        <v>0</v>
      </c>
      <c r="AA271" s="264">
        <f>'ENGLAND GE2029'!U272*100</f>
        <v>0</v>
      </c>
      <c r="AB271" s="262">
        <f>'ENGLAND GE2029'!K272</f>
        <v>1.0147940284537992E-2</v>
      </c>
      <c r="AC271" s="264">
        <f>'ENGLAND GE2029'!V272*100</f>
        <v>-0.33808662998241479</v>
      </c>
      <c r="AD271" s="262">
        <f>'ENGLAND GE2029'!L272</f>
        <v>2.9774271911782939E-2</v>
      </c>
      <c r="AE271" s="264">
        <f t="shared" si="23"/>
        <v>2.9774271911782937</v>
      </c>
      <c r="AF271" s="262">
        <f>'ENGLAND GE2029'!M272</f>
        <v>4.4176590603112117E-3</v>
      </c>
      <c r="AG271" s="264">
        <f t="shared" si="24"/>
        <v>0.4417659060311212</v>
      </c>
      <c r="AH271" s="262">
        <f>'ENGLAND GE2029'!N272</f>
        <v>0</v>
      </c>
      <c r="AI271" s="264">
        <f>'ENGLAND GE2029'!Y272*100</f>
        <v>0</v>
      </c>
      <c r="AJ271" s="261">
        <f t="shared" si="20"/>
        <v>0.37538258926198609</v>
      </c>
      <c r="AK271" s="260">
        <f t="shared" si="21"/>
        <v>-0.10005586394941568</v>
      </c>
    </row>
    <row r="272" spans="1:37" ht="24" customHeight="1" x14ac:dyDescent="0.35">
      <c r="A272" s="106" t="str">
        <f>'ENGLAND GE2029'!A273</f>
        <v>Knowsley</v>
      </c>
      <c r="B272" s="106" t="str">
        <f>'ENGLAND GE2029'!B273</f>
        <v>MSY</v>
      </c>
      <c r="C272" s="106" t="str">
        <f>'ENGLAND GE2029'!C273</f>
        <v>NW</v>
      </c>
      <c r="D272" s="106" t="str">
        <f>'ENGLAND GE2029'!D273</f>
        <v>England</v>
      </c>
      <c r="E272" s="106" t="str">
        <f>'ENGLAND GE2029'!AP273</f>
        <v>Lab</v>
      </c>
      <c r="F272" s="106" t="str">
        <f>'ENGLAND GE2029'!AQ273</f>
        <v>HOLD</v>
      </c>
      <c r="G272" s="106" t="str">
        <f>'ENGLAND GE2029'!AR273</f>
        <v/>
      </c>
      <c r="H272" s="106" t="str">
        <f>IF(E272='ENGLAND GE2029'!AO273,"",E272)</f>
        <v/>
      </c>
      <c r="I272" s="262">
        <f>'ENGLAND GE2029'!E273</f>
        <v>0.3620354270100582</v>
      </c>
      <c r="J272" s="263">
        <f>'ENGLAND GE2029'!P273*100</f>
        <v>-31.05032031117273</v>
      </c>
      <c r="K272" s="262">
        <f>'ENGLAND GE2029'!F273</f>
        <v>3.1771370641727463E-2</v>
      </c>
      <c r="L272" s="263">
        <f>'ENGLAND GE2029'!Q273*100</f>
        <v>-0.9730002565474245</v>
      </c>
      <c r="M272" s="262">
        <f>'ENGLAND GE2029'!G273</f>
        <v>0.31746969875589293</v>
      </c>
      <c r="N272" s="263">
        <f>'ENGLAND GE2029'!R273*100</f>
        <v>15.312869950491503</v>
      </c>
      <c r="O272" s="262">
        <f>'ENGLAND GE2029'!H273</f>
        <v>3.2552285054966663E-2</v>
      </c>
      <c r="P272" s="263">
        <f>'ENGLAND GE2029'!S273*100</f>
        <v>-0.16253164097876846</v>
      </c>
      <c r="Q272" s="262">
        <f>'ENGLAND GE2029'!I273</f>
        <v>0.20787634909836478</v>
      </c>
      <c r="R272" s="263">
        <f>'ENGLAND GE2029'!T273*100</f>
        <v>13.09767458026675</v>
      </c>
      <c r="T272" s="264">
        <v>0</v>
      </c>
      <c r="U272" s="262">
        <f>MAX('ENGLAND GE2029'!J273,'ENGLAND GE2029'!K273,'ENGLAND GE2029'!L273,'ENGLAND GE2029'!M273,'ENGLAND GE2029'!N273)</f>
        <v>3.9518619101495199E-2</v>
      </c>
      <c r="V272" s="264">
        <f t="shared" si="22"/>
        <v>3.9518619101495198</v>
      </c>
      <c r="W272" s="264"/>
      <c r="X272" s="264"/>
      <c r="Y272" s="264"/>
      <c r="Z272" s="262">
        <f>'ENGLAND GE2029'!J273</f>
        <v>0</v>
      </c>
      <c r="AA272" s="264">
        <f>'ENGLAND GE2029'!U273*100</f>
        <v>0</v>
      </c>
      <c r="AB272" s="262">
        <f>'ENGLAND GE2029'!K273</f>
        <v>3.9518284103463204E-3</v>
      </c>
      <c r="AC272" s="264">
        <f>'ENGLAND GE2029'!V273*100</f>
        <v>-0.28448536991218737</v>
      </c>
      <c r="AD272" s="262">
        <f>'ENGLAND GE2029'!L273</f>
        <v>3.9518619101495199E-2</v>
      </c>
      <c r="AE272" s="264">
        <f t="shared" si="23"/>
        <v>3.9518619101495198</v>
      </c>
      <c r="AF272" s="262">
        <f>'ENGLAND GE2029'!M273</f>
        <v>3.1991681974557692E-3</v>
      </c>
      <c r="AG272" s="264">
        <f t="shared" si="24"/>
        <v>0.31991681974557695</v>
      </c>
      <c r="AH272" s="262">
        <f>'ENGLAND GE2029'!N273</f>
        <v>1.625253729692632E-3</v>
      </c>
      <c r="AI272" s="264">
        <f>'ENGLAND GE2029'!Y273*100</f>
        <v>-0.21198568204224955</v>
      </c>
      <c r="AJ272" s="261">
        <f t="shared" si="20"/>
        <v>0.3620354270100582</v>
      </c>
      <c r="AK272" s="260">
        <f t="shared" si="21"/>
        <v>-0.15415907791169342</v>
      </c>
    </row>
    <row r="273" spans="1:37" ht="24" customHeight="1" x14ac:dyDescent="0.35">
      <c r="A273" s="106" t="str">
        <f>'ENGLAND GE2029'!A274</f>
        <v>Liverpool Garston</v>
      </c>
      <c r="B273" s="106" t="str">
        <f>'ENGLAND GE2029'!B274</f>
        <v>MSY</v>
      </c>
      <c r="C273" s="106" t="str">
        <f>'ENGLAND GE2029'!C274</f>
        <v>NW</v>
      </c>
      <c r="D273" s="106" t="str">
        <f>'ENGLAND GE2029'!D274</f>
        <v>England</v>
      </c>
      <c r="E273" s="106" t="str">
        <f>'ENGLAND GE2029'!AP274</f>
        <v>Lab</v>
      </c>
      <c r="F273" s="106" t="str">
        <f>'ENGLAND GE2029'!AQ274</f>
        <v>HOLD</v>
      </c>
      <c r="G273" s="106" t="str">
        <f>'ENGLAND GE2029'!AR274</f>
        <v/>
      </c>
      <c r="H273" s="106" t="str">
        <f>IF(E273='ENGLAND GE2029'!AO274,"",E273)</f>
        <v/>
      </c>
      <c r="I273" s="262">
        <f>'ENGLAND GE2029'!E274</f>
        <v>0.33933444516104205</v>
      </c>
      <c r="J273" s="263">
        <f>'ENGLAND GE2029'!P274*100</f>
        <v>-24.433426152816807</v>
      </c>
      <c r="K273" s="262">
        <f>'ENGLAND GE2029'!F274</f>
        <v>5.7944810318606058E-2</v>
      </c>
      <c r="L273" s="263">
        <f>'ENGLAND GE2029'!Q274*100</f>
        <v>-1.2138298771004115</v>
      </c>
      <c r="M273" s="262">
        <f>'ENGLAND GE2029'!G274</f>
        <v>0.21890296739594411</v>
      </c>
      <c r="N273" s="263">
        <f>'ENGLAND GE2029'!R274*100</f>
        <v>11.398071844969117</v>
      </c>
      <c r="O273" s="262">
        <f>'ENGLAND GE2029'!H274</f>
        <v>7.9341726392133299E-2</v>
      </c>
      <c r="P273" s="263">
        <f>'ENGLAND GE2029'!S274*100</f>
        <v>0.22098234559296409</v>
      </c>
      <c r="Q273" s="262">
        <f>'ENGLAND GE2029'!I274</f>
        <v>0.19577824507379549</v>
      </c>
      <c r="R273" s="263">
        <f>'ENGLAND GE2029'!T274*100</f>
        <v>12.871944956025752</v>
      </c>
      <c r="T273" s="264">
        <v>0</v>
      </c>
      <c r="U273" s="262">
        <f>MAX('ENGLAND GE2029'!J274,'ENGLAND GE2029'!K274,'ENGLAND GE2029'!L274,'ENGLAND GE2029'!M274,'ENGLAND GE2029'!N274)</f>
        <v>7.8413069569052654E-2</v>
      </c>
      <c r="V273" s="264">
        <f t="shared" si="22"/>
        <v>-1.224489723493849</v>
      </c>
      <c r="W273" s="264"/>
      <c r="X273" s="264"/>
      <c r="Y273" s="264"/>
      <c r="Z273" s="262">
        <f>'ENGLAND GE2029'!J274</f>
        <v>0</v>
      </c>
      <c r="AA273" s="264">
        <f>'ENGLAND GE2029'!U274*100</f>
        <v>-0.64772700211940082</v>
      </c>
      <c r="AB273" s="262">
        <f>'ENGLAND GE2029'!K274</f>
        <v>0</v>
      </c>
      <c r="AC273" s="264">
        <f>'ENGLAND GE2029'!V274*100</f>
        <v>0</v>
      </c>
      <c r="AD273" s="262">
        <f>'ENGLAND GE2029'!L274</f>
        <v>2.7249035175980749E-2</v>
      </c>
      <c r="AE273" s="264">
        <f t="shared" si="23"/>
        <v>2.7249035175980749</v>
      </c>
      <c r="AF273" s="262">
        <f>'ENGLAND GE2029'!M274</f>
        <v>3.0357009134456521E-3</v>
      </c>
      <c r="AG273" s="264">
        <f t="shared" si="24"/>
        <v>0.3035700913445652</v>
      </c>
      <c r="AH273" s="262">
        <f>'ENGLAND GE2029'!N274</f>
        <v>7.8413069569052654E-2</v>
      </c>
      <c r="AI273" s="264">
        <f>'ENGLAND GE2029'!Y274*100</f>
        <v>-1.224489723493849</v>
      </c>
      <c r="AJ273" s="261">
        <f t="shared" si="20"/>
        <v>0.33933444516104205</v>
      </c>
      <c r="AK273" s="260">
        <f t="shared" si="21"/>
        <v>-0.14355620008724657</v>
      </c>
    </row>
    <row r="274" spans="1:37" ht="24" customHeight="1" x14ac:dyDescent="0.35">
      <c r="A274" s="106" t="str">
        <f>'ENGLAND GE2029'!A275</f>
        <v>Liverpool Riverside</v>
      </c>
      <c r="B274" s="106" t="str">
        <f>'ENGLAND GE2029'!B275</f>
        <v>MSY</v>
      </c>
      <c r="C274" s="106" t="str">
        <f>'ENGLAND GE2029'!C275</f>
        <v>NW</v>
      </c>
      <c r="D274" s="106" t="str">
        <f>'ENGLAND GE2029'!D275</f>
        <v>England</v>
      </c>
      <c r="E274" s="106" t="str">
        <f>'ENGLAND GE2029'!AP275</f>
        <v>Grn</v>
      </c>
      <c r="F274" s="106" t="str">
        <f>'ENGLAND GE2029'!AQ275</f>
        <v>gain from</v>
      </c>
      <c r="G274" s="106" t="str">
        <f>'ENGLAND GE2029'!AR275</f>
        <v>LAB</v>
      </c>
      <c r="H274" s="106" t="str">
        <f>IF(E274='ENGLAND GE2029'!AO275,"",E274)</f>
        <v>Grn</v>
      </c>
      <c r="I274" s="262">
        <f>'ENGLAND GE2029'!E275</f>
        <v>0.33119018090780822</v>
      </c>
      <c r="J274" s="263">
        <f>'ENGLAND GE2029'!P275*100</f>
        <v>-28.766037960607331</v>
      </c>
      <c r="K274" s="262">
        <f>'ENGLAND GE2029'!F275</f>
        <v>7.6904959991915531E-2</v>
      </c>
      <c r="L274" s="263">
        <f>'ENGLAND GE2029'!Q275*100</f>
        <v>-2.4141950233216498</v>
      </c>
      <c r="M274" s="262">
        <f>'ENGLAND GE2029'!G275</f>
        <v>6.8502419708281345E-2</v>
      </c>
      <c r="N274" s="263">
        <f>'ENGLAND GE2029'!R275*100</f>
        <v>3.2833354515730155</v>
      </c>
      <c r="O274" s="262">
        <f>'ENGLAND GE2029'!H275</f>
        <v>4.5149689310186432E-2</v>
      </c>
      <c r="P274" s="263">
        <f>'ENGLAND GE2029'!S275*100</f>
        <v>-0.25325935099858932</v>
      </c>
      <c r="Q274" s="262">
        <f>'ENGLAND GE2029'!I275</f>
        <v>0.43538838509980093</v>
      </c>
      <c r="R274" s="263">
        <f>'ENGLAND GE2029'!T275*100</f>
        <v>27.337979981830873</v>
      </c>
      <c r="T274" s="264">
        <v>0</v>
      </c>
      <c r="U274" s="262">
        <f>MAX('ENGLAND GE2029'!J275,'ENGLAND GE2029'!K275,'ENGLAND GE2029'!L275,'ENGLAND GE2029'!M275,'ENGLAND GE2029'!N275)</f>
        <v>2.8180786873812733E-2</v>
      </c>
      <c r="V274" s="264">
        <f t="shared" si="22"/>
        <v>-0.65618090929579032</v>
      </c>
      <c r="W274" s="264"/>
      <c r="X274" s="264"/>
      <c r="Y274" s="264"/>
      <c r="Z274" s="262">
        <f>'ENGLAND GE2029'!J275</f>
        <v>0</v>
      </c>
      <c r="AA274" s="264">
        <f>'ENGLAND GE2029'!U275*100</f>
        <v>0</v>
      </c>
      <c r="AB274" s="262">
        <f>'ENGLAND GE2029'!K275</f>
        <v>0</v>
      </c>
      <c r="AC274" s="264">
        <f>'ENGLAND GE2029'!V275*100</f>
        <v>0</v>
      </c>
      <c r="AD274" s="262">
        <f>'ENGLAND GE2029'!L275</f>
        <v>8.5271792633786862E-3</v>
      </c>
      <c r="AE274" s="264">
        <f t="shared" si="23"/>
        <v>0.85271792633786858</v>
      </c>
      <c r="AF274" s="262">
        <f>'ENGLAND GE2029'!M275</f>
        <v>6.1563988448158835E-3</v>
      </c>
      <c r="AG274" s="264">
        <f t="shared" si="24"/>
        <v>0.61563988448158835</v>
      </c>
      <c r="AH274" s="262">
        <f>'ENGLAND GE2029'!N275</f>
        <v>2.8180786873812733E-2</v>
      </c>
      <c r="AI274" s="264">
        <f>'ENGLAND GE2029'!Y275*100</f>
        <v>-0.65618090929579032</v>
      </c>
      <c r="AJ274" s="261">
        <f t="shared" si="20"/>
        <v>0.43538838509980093</v>
      </c>
      <c r="AK274" s="260">
        <f t="shared" si="21"/>
        <v>0</v>
      </c>
    </row>
    <row r="275" spans="1:37" ht="24" customHeight="1" x14ac:dyDescent="0.35">
      <c r="A275" s="106" t="str">
        <f>'ENGLAND GE2029'!A276</f>
        <v>Liverpool Walton</v>
      </c>
      <c r="B275" s="106" t="str">
        <f>'ENGLAND GE2029'!B276</f>
        <v>MSY</v>
      </c>
      <c r="C275" s="106" t="str">
        <f>'ENGLAND GE2029'!C276</f>
        <v>NW</v>
      </c>
      <c r="D275" s="106" t="str">
        <f>'ENGLAND GE2029'!D276</f>
        <v>England</v>
      </c>
      <c r="E275" s="106" t="str">
        <f>'ENGLAND GE2029'!AP276</f>
        <v>Lab</v>
      </c>
      <c r="F275" s="106" t="str">
        <f>'ENGLAND GE2029'!AQ276</f>
        <v>HOLD</v>
      </c>
      <c r="G275" s="106" t="str">
        <f>'ENGLAND GE2029'!AR276</f>
        <v/>
      </c>
      <c r="H275" s="106" t="str">
        <f>IF(E275='ENGLAND GE2029'!AO276,"",E275)</f>
        <v/>
      </c>
      <c r="I275" s="262">
        <f>'ENGLAND GE2029'!E276</f>
        <v>0.39607014587115102</v>
      </c>
      <c r="J275" s="263">
        <f>'ENGLAND GE2029'!P276*100</f>
        <v>-30.967187006985636</v>
      </c>
      <c r="K275" s="262">
        <f>'ENGLAND GE2029'!F276</f>
        <v>2.7739092345260587E-2</v>
      </c>
      <c r="L275" s="263">
        <f>'ENGLAND GE2029'!Q276*100</f>
        <v>-0.70166415375133673</v>
      </c>
      <c r="M275" s="262">
        <f>'ENGLAND GE2029'!G276</f>
        <v>0.31596616286676016</v>
      </c>
      <c r="N275" s="263">
        <f>'ENGLAND GE2029'!R276*100</f>
        <v>15.907737037096229</v>
      </c>
      <c r="O275" s="262">
        <f>'ENGLAND GE2029'!H276</f>
        <v>2.5439141105228495E-2</v>
      </c>
      <c r="P275" s="263">
        <f>'ENGLAND GE2029'!S276*100</f>
        <v>-1.8033511881314704E-2</v>
      </c>
      <c r="Q275" s="262">
        <f>'ENGLAND GE2029'!I276</f>
        <v>0.18245091300125127</v>
      </c>
      <c r="R275" s="263">
        <f>'ENGLAND GE2029'!T276*100</f>
        <v>11.771090324145081</v>
      </c>
      <c r="T275" s="264">
        <v>0</v>
      </c>
      <c r="U275" s="262">
        <f>MAX('ENGLAND GE2029'!J276,'ENGLAND GE2029'!K276,'ENGLAND GE2029'!L276,'ENGLAND GE2029'!M276,'ENGLAND GE2029'!N276)</f>
        <v>3.933145899663823E-2</v>
      </c>
      <c r="V275" s="264">
        <f t="shared" si="22"/>
        <v>3.9331458996638231</v>
      </c>
      <c r="W275" s="264"/>
      <c r="X275" s="264"/>
      <c r="Y275" s="264"/>
      <c r="Z275" s="262">
        <f>'ENGLAND GE2029'!J276</f>
        <v>0</v>
      </c>
      <c r="AA275" s="264">
        <f>'ENGLAND GE2029'!U276*100</f>
        <v>0</v>
      </c>
      <c r="AB275" s="262">
        <f>'ENGLAND GE2029'!K276</f>
        <v>0</v>
      </c>
      <c r="AC275" s="264">
        <f>'ENGLAND GE2029'!V276*100</f>
        <v>0</v>
      </c>
      <c r="AD275" s="262">
        <f>'ENGLAND GE2029'!L276</f>
        <v>3.933145899663823E-2</v>
      </c>
      <c r="AE275" s="264">
        <f t="shared" si="23"/>
        <v>3.9331458996638231</v>
      </c>
      <c r="AF275" s="262">
        <f>'ENGLAND GE2029'!M276</f>
        <v>2.5798588765270679E-3</v>
      </c>
      <c r="AG275" s="264">
        <f t="shared" si="24"/>
        <v>0.2579858876527068</v>
      </c>
      <c r="AH275" s="262">
        <f>'ENGLAND GE2029'!N276</f>
        <v>1.0423226937183177E-2</v>
      </c>
      <c r="AI275" s="264">
        <f>'ENGLAND GE2029'!Y276*100</f>
        <v>-0.18307447593954707</v>
      </c>
      <c r="AJ275" s="261">
        <f t="shared" si="20"/>
        <v>0.39607014587115102</v>
      </c>
      <c r="AK275" s="260">
        <f t="shared" si="21"/>
        <v>-0.21361923286989976</v>
      </c>
    </row>
    <row r="276" spans="1:37" ht="24" customHeight="1" x14ac:dyDescent="0.35">
      <c r="A276" s="106" t="str">
        <f>'ENGLAND GE2029'!A277</f>
        <v>Liverpool Wavertree</v>
      </c>
      <c r="B276" s="106" t="str">
        <f>'ENGLAND GE2029'!B277</f>
        <v>MSY</v>
      </c>
      <c r="C276" s="106" t="str">
        <f>'ENGLAND GE2029'!C277</f>
        <v>NW</v>
      </c>
      <c r="D276" s="106" t="str">
        <f>'ENGLAND GE2029'!D277</f>
        <v>England</v>
      </c>
      <c r="E276" s="106" t="str">
        <f>'ENGLAND GE2029'!AP277</f>
        <v>Grn</v>
      </c>
      <c r="F276" s="106" t="str">
        <f>'ENGLAND GE2029'!AQ277</f>
        <v>gain from</v>
      </c>
      <c r="G276" s="106" t="str">
        <f>'ENGLAND GE2029'!AR277</f>
        <v>LAB</v>
      </c>
      <c r="H276" s="106" t="str">
        <f>IF(E276='ENGLAND GE2029'!AO277,"",E276)</f>
        <v>Grn</v>
      </c>
      <c r="I276" s="262">
        <f>'ENGLAND GE2029'!E277</f>
        <v>0.28400918991540464</v>
      </c>
      <c r="J276" s="263">
        <f>'ENGLAND GE2029'!P277*100</f>
        <v>-29.559648633726393</v>
      </c>
      <c r="K276" s="262">
        <f>'ENGLAND GE2029'!F277</f>
        <v>3.3026655142320727E-2</v>
      </c>
      <c r="L276" s="263">
        <f>'ENGLAND GE2029'!Q277*100</f>
        <v>-1.436754302419943</v>
      </c>
      <c r="M276" s="262">
        <f>'ENGLAND GE2029'!G277</f>
        <v>0.15254497190229818</v>
      </c>
      <c r="N276" s="263">
        <f>'ENGLAND GE2029'!R277*100</f>
        <v>6.5793747489388474</v>
      </c>
      <c r="O276" s="262">
        <f>'ENGLAND GE2029'!H277</f>
        <v>6.0077355362183373E-2</v>
      </c>
      <c r="P276" s="263">
        <f>'ENGLAND GE2029'!S277*100</f>
        <v>-0.92181362866926786</v>
      </c>
      <c r="Q276" s="262">
        <f>'ENGLAND GE2029'!I277</f>
        <v>0.41858268979160501</v>
      </c>
      <c r="R276" s="263">
        <f>'ENGLAND GE2029'!T277*100</f>
        <v>24.847092286959068</v>
      </c>
      <c r="T276" s="264">
        <v>0</v>
      </c>
      <c r="U276" s="262">
        <f>MAX('ENGLAND GE2029'!J277,'ENGLAND GE2029'!K277,'ENGLAND GE2029'!L277,'ENGLAND GE2029'!M277,'ENGLAND GE2029'!N277)</f>
        <v>1.8988793778049691E-2</v>
      </c>
      <c r="V276" s="264">
        <f t="shared" si="22"/>
        <v>1.8988793778049691</v>
      </c>
      <c r="W276" s="264"/>
      <c r="X276" s="264"/>
      <c r="Y276" s="264"/>
      <c r="Z276" s="262">
        <f>'ENGLAND GE2029'!J277</f>
        <v>1.8968870878954443E-2</v>
      </c>
      <c r="AA276" s="264">
        <f>'ENGLAND GE2029'!U277*100</f>
        <v>-1.0944478361281647</v>
      </c>
      <c r="AB276" s="262">
        <f>'ENGLAND GE2029'!K277</f>
        <v>0</v>
      </c>
      <c r="AC276" s="264">
        <f>'ENGLAND GE2029'!V277*100</f>
        <v>0</v>
      </c>
      <c r="AD276" s="262">
        <f>'ENGLAND GE2029'!L277</f>
        <v>1.8988793778049691E-2</v>
      </c>
      <c r="AE276" s="264">
        <f t="shared" si="23"/>
        <v>1.8988793778049691</v>
      </c>
      <c r="AF276" s="262">
        <f>'ENGLAND GE2029'!M277</f>
        <v>6.9595530402650624E-3</v>
      </c>
      <c r="AG276" s="264">
        <f t="shared" si="24"/>
        <v>0.69595530402650629</v>
      </c>
      <c r="AH276" s="262">
        <f>'ENGLAND GE2029'!N277</f>
        <v>6.8419201889189894E-3</v>
      </c>
      <c r="AI276" s="264">
        <f>'ENGLAND GE2029'!Y277*100</f>
        <v>-1.0086373167856095</v>
      </c>
      <c r="AJ276" s="261">
        <f t="shared" si="20"/>
        <v>0.41858268979160501</v>
      </c>
      <c r="AK276" s="260">
        <f t="shared" si="21"/>
        <v>0</v>
      </c>
    </row>
    <row r="277" spans="1:37" ht="24" customHeight="1" x14ac:dyDescent="0.35">
      <c r="A277" s="106" t="str">
        <f>'ENGLAND GE2029'!A278</f>
        <v>Liverpool West Derby</v>
      </c>
      <c r="B277" s="106" t="str">
        <f>'ENGLAND GE2029'!B278</f>
        <v>MSY</v>
      </c>
      <c r="C277" s="106" t="str">
        <f>'ENGLAND GE2029'!C278</f>
        <v>NW</v>
      </c>
      <c r="D277" s="106" t="str">
        <f>'ENGLAND GE2029'!D278</f>
        <v>England</v>
      </c>
      <c r="E277" s="106" t="str">
        <f>'ENGLAND GE2029'!AP278</f>
        <v>Lab</v>
      </c>
      <c r="F277" s="106" t="str">
        <f>'ENGLAND GE2029'!AQ278</f>
        <v>HOLD</v>
      </c>
      <c r="G277" s="106" t="str">
        <f>'ENGLAND GE2029'!AR278</f>
        <v/>
      </c>
      <c r="H277" s="106" t="str">
        <f>IF(E277='ENGLAND GE2029'!AO278,"",E277)</f>
        <v/>
      </c>
      <c r="I277" s="262">
        <f>'ENGLAND GE2029'!E278</f>
        <v>0.38050575882833321</v>
      </c>
      <c r="J277" s="263">
        <f>'ENGLAND GE2029'!P278*100</f>
        <v>-28.52312300681568</v>
      </c>
      <c r="K277" s="262">
        <f>'ENGLAND GE2029'!F278</f>
        <v>3.349174599669337E-2</v>
      </c>
      <c r="L277" s="263">
        <f>'ENGLAND GE2029'!Q278*100</f>
        <v>-0.77122744211353955</v>
      </c>
      <c r="M277" s="262">
        <f>'ENGLAND GE2029'!G278</f>
        <v>0.26330537322322534</v>
      </c>
      <c r="N277" s="263">
        <f>'ENGLAND GE2029'!R278*100</f>
        <v>13.493090603383418</v>
      </c>
      <c r="O277" s="262">
        <f>'ENGLAND GE2029'!H278</f>
        <v>3.3951824715000412E-2</v>
      </c>
      <c r="P277" s="263">
        <f>'ENGLAND GE2029'!S278*100</f>
        <v>3.7817844862141764E-2</v>
      </c>
      <c r="Q277" s="262">
        <f>'ENGLAND GE2029'!I278</f>
        <v>0.19989754927265435</v>
      </c>
      <c r="R277" s="263">
        <f>'ENGLAND GE2029'!T278*100</f>
        <v>13.025065141442143</v>
      </c>
      <c r="T277" s="264">
        <v>0</v>
      </c>
      <c r="U277" s="262">
        <f>MAX('ENGLAND GE2029'!J278,'ENGLAND GE2029'!K278,'ENGLAND GE2029'!L278,'ENGLAND GE2029'!M278,'ENGLAND GE2029'!N278)</f>
        <v>5.3244947972362622E-2</v>
      </c>
      <c r="V277" s="264">
        <f t="shared" si="22"/>
        <v>-0.82190313993155339</v>
      </c>
      <c r="W277" s="264"/>
      <c r="X277" s="264"/>
      <c r="Y277" s="264"/>
      <c r="Z277" s="262">
        <f>'ENGLAND GE2029'!J278</f>
        <v>0</v>
      </c>
      <c r="AA277" s="264">
        <f>'ENGLAND GE2029'!U278*100</f>
        <v>0</v>
      </c>
      <c r="AB277" s="262">
        <f>'ENGLAND GE2029'!K278</f>
        <v>0</v>
      </c>
      <c r="AC277" s="264">
        <f>'ENGLAND GE2029'!V278*100</f>
        <v>0</v>
      </c>
      <c r="AD277" s="262">
        <f>'ENGLAND GE2029'!L278</f>
        <v>3.2776245394640288E-2</v>
      </c>
      <c r="AE277" s="264">
        <f t="shared" si="23"/>
        <v>3.2776245394640289</v>
      </c>
      <c r="AF277" s="262">
        <f>'ENGLAND GE2029'!M278</f>
        <v>2.8265545970906016E-3</v>
      </c>
      <c r="AG277" s="264">
        <f t="shared" si="24"/>
        <v>0.28265545970906014</v>
      </c>
      <c r="AH277" s="262">
        <f>'ENGLAND GE2029'!N278</f>
        <v>5.3244947972362622E-2</v>
      </c>
      <c r="AI277" s="264">
        <f>'ENGLAND GE2029'!Y278*100</f>
        <v>-0.82190313993155339</v>
      </c>
      <c r="AJ277" s="261">
        <f t="shared" si="20"/>
        <v>0.38050575882833321</v>
      </c>
      <c r="AK277" s="260">
        <f t="shared" si="21"/>
        <v>-0.18060820955567886</v>
      </c>
    </row>
    <row r="278" spans="1:37" ht="24" customHeight="1" x14ac:dyDescent="0.35">
      <c r="A278" s="106" t="str">
        <f>'ENGLAND GE2029'!A279</f>
        <v>Sefton Central</v>
      </c>
      <c r="B278" s="106" t="str">
        <f>'ENGLAND GE2029'!B279</f>
        <v>MSY</v>
      </c>
      <c r="C278" s="106" t="str">
        <f>'ENGLAND GE2029'!C279</f>
        <v>NW</v>
      </c>
      <c r="D278" s="106" t="str">
        <f>'ENGLAND GE2029'!D279</f>
        <v>England</v>
      </c>
      <c r="E278" s="106" t="str">
        <f>'ENGLAND GE2029'!AP279</f>
        <v>Lab</v>
      </c>
      <c r="F278" s="106" t="str">
        <f>'ENGLAND GE2029'!AQ279</f>
        <v>HOLD</v>
      </c>
      <c r="G278" s="106" t="str">
        <f>'ENGLAND GE2029'!AR279</f>
        <v/>
      </c>
      <c r="H278" s="106" t="str">
        <f>IF(E278='ENGLAND GE2029'!AO279,"",E278)</f>
        <v/>
      </c>
      <c r="I278" s="262">
        <f>'ENGLAND GE2029'!E279</f>
        <v>0.31745647716927772</v>
      </c>
      <c r="J278" s="263">
        <f>'ENGLAND GE2029'!P279*100</f>
        <v>-24.677037692669902</v>
      </c>
      <c r="K278" s="262">
        <f>'ENGLAND GE2029'!F279</f>
        <v>0.14316956813134335</v>
      </c>
      <c r="L278" s="263">
        <f>'ENGLAND GE2029'!Q279*100</f>
        <v>-3.5759387168030705</v>
      </c>
      <c r="M278" s="262">
        <f>'ENGLAND GE2029'!G279</f>
        <v>0.24540072905248669</v>
      </c>
      <c r="N278" s="263">
        <f>'ENGLAND GE2029'!R279*100</f>
        <v>12.38597060593783</v>
      </c>
      <c r="O278" s="262">
        <f>'ENGLAND GE2029'!H279</f>
        <v>5.5177902537203408E-2</v>
      </c>
      <c r="P278" s="263">
        <f>'ENGLAND GE2029'!S279*100</f>
        <v>-2.5003061207265476E-2</v>
      </c>
      <c r="Q278" s="262">
        <f>'ENGLAND GE2029'!I279</f>
        <v>0.19614358861720438</v>
      </c>
      <c r="R278" s="263">
        <f>'ENGLAND GE2029'!T279*100</f>
        <v>12.672168299221752</v>
      </c>
      <c r="T278" s="264">
        <v>0</v>
      </c>
      <c r="U278" s="262">
        <f>MAX('ENGLAND GE2029'!J279,'ENGLAND GE2029'!K279,'ENGLAND GE2029'!L279,'ENGLAND GE2029'!M279,'ENGLAND GE2029'!N279)</f>
        <v>3.0547475795828012E-2</v>
      </c>
      <c r="V278" s="264">
        <f t="shared" si="22"/>
        <v>3.0547475795828012</v>
      </c>
      <c r="W278" s="264"/>
      <c r="X278" s="264"/>
      <c r="Y278" s="264"/>
      <c r="Z278" s="262">
        <f>'ENGLAND GE2029'!J279</f>
        <v>8.9131643773699854E-3</v>
      </c>
      <c r="AA278" s="264">
        <f>'ENGLAND GE2029'!U279*100</f>
        <v>-0.15401644599079348</v>
      </c>
      <c r="AB278" s="262">
        <f>'ENGLAND GE2029'!K279</f>
        <v>0</v>
      </c>
      <c r="AC278" s="264">
        <f>'ENGLAND GE2029'!V279*100</f>
        <v>0</v>
      </c>
      <c r="AD278" s="262">
        <f>'ENGLAND GE2029'!L279</f>
        <v>3.0547475795828012E-2</v>
      </c>
      <c r="AE278" s="264">
        <f t="shared" si="23"/>
        <v>3.0547475795828012</v>
      </c>
      <c r="AF278" s="262">
        <f>'ENGLAND GE2029'!M279</f>
        <v>3.1910943192863294E-3</v>
      </c>
      <c r="AG278" s="264">
        <f t="shared" si="24"/>
        <v>0.31910943192863295</v>
      </c>
      <c r="AH278" s="262">
        <f>'ENGLAND GE2029'!N279</f>
        <v>0</v>
      </c>
      <c r="AI278" s="264">
        <f>'ENGLAND GE2029'!Y279*100</f>
        <v>0</v>
      </c>
      <c r="AJ278" s="261">
        <f t="shared" si="20"/>
        <v>0.31745647716927772</v>
      </c>
      <c r="AK278" s="260">
        <f t="shared" si="21"/>
        <v>-0.12131288855207334</v>
      </c>
    </row>
    <row r="279" spans="1:37" ht="24" customHeight="1" x14ac:dyDescent="0.35">
      <c r="A279" s="106" t="str">
        <f>'ENGLAND GE2029'!A280</f>
        <v>Southport</v>
      </c>
      <c r="B279" s="106" t="str">
        <f>'ENGLAND GE2029'!B280</f>
        <v>MSY</v>
      </c>
      <c r="C279" s="106" t="str">
        <f>'ENGLAND GE2029'!C280</f>
        <v>NW</v>
      </c>
      <c r="D279" s="106" t="str">
        <f>'ENGLAND GE2029'!D280</f>
        <v>England</v>
      </c>
      <c r="E279" s="106" t="str">
        <f>'ENGLAND GE2029'!AP280</f>
        <v>Ref</v>
      </c>
      <c r="F279" s="106" t="str">
        <f>'ENGLAND GE2029'!AQ280</f>
        <v>gain from</v>
      </c>
      <c r="G279" s="106" t="str">
        <f>'ENGLAND GE2029'!AR280</f>
        <v>LAB</v>
      </c>
      <c r="H279" s="106" t="str">
        <f>IF(E279='ENGLAND GE2029'!AO280,"",E279)</f>
        <v>Ref</v>
      </c>
      <c r="I279" s="262">
        <f>'ENGLAND GE2029'!E280</f>
        <v>0.20005803112624004</v>
      </c>
      <c r="J279" s="263">
        <f>'ENGLAND GE2029'!P280*100</f>
        <v>-18.281775395554163</v>
      </c>
      <c r="K279" s="262">
        <f>'ENGLAND GE2029'!F280</f>
        <v>0.18904033653205116</v>
      </c>
      <c r="L279" s="263">
        <f>'ENGLAND GE2029'!Q280*100</f>
        <v>-6.5359450413952969</v>
      </c>
      <c r="M279" s="262">
        <f>'ENGLAND GE2029'!G280</f>
        <v>0.30773524589596379</v>
      </c>
      <c r="N279" s="263">
        <f>'ENGLAND GE2029'!R280*100</f>
        <v>14.361708970075307</v>
      </c>
      <c r="O279" s="262">
        <f>'ENGLAND GE2029'!H280</f>
        <v>0.12039618041715579</v>
      </c>
      <c r="P279" s="263">
        <f>'ENGLAND GE2029'!S280*100</f>
        <v>-0.98330745596523905</v>
      </c>
      <c r="Q279" s="262">
        <f>'ENGLAND GE2029'!I280</f>
        <v>0.12572346127485887</v>
      </c>
      <c r="R279" s="263">
        <f>'ENGLAND GE2029'!T280*100</f>
        <v>7.7808505328211135</v>
      </c>
      <c r="T279" s="264">
        <v>0</v>
      </c>
      <c r="U279" s="262">
        <f>MAX('ENGLAND GE2029'!J280,'ENGLAND GE2029'!K280,'ENGLAND GE2029'!L280,'ENGLAND GE2029'!M280,'ENGLAND GE2029'!N280)</f>
        <v>3.830687468544372E-2</v>
      </c>
      <c r="V279" s="264">
        <f t="shared" si="22"/>
        <v>3.8306874685443719</v>
      </c>
      <c r="W279" s="264"/>
      <c r="X279" s="264"/>
      <c r="Y279" s="264"/>
      <c r="Z279" s="262">
        <f>'ENGLAND GE2029'!J280</f>
        <v>1.6202958704288634E-2</v>
      </c>
      <c r="AA279" s="264">
        <f>'ENGLAND GE2029'!U280*100</f>
        <v>-0.42591021492589359</v>
      </c>
      <c r="AB279" s="262">
        <f>'ENGLAND GE2029'!K280</f>
        <v>0</v>
      </c>
      <c r="AC279" s="264">
        <f>'ENGLAND GE2029'!V280*100</f>
        <v>0</v>
      </c>
      <c r="AD279" s="262">
        <f>'ENGLAND GE2029'!L280</f>
        <v>3.830687468544372E-2</v>
      </c>
      <c r="AE279" s="264">
        <f t="shared" si="23"/>
        <v>3.8306874685443719</v>
      </c>
      <c r="AF279" s="262">
        <f>'ENGLAND GE2029'!M280</f>
        <v>2.5369113639979249E-3</v>
      </c>
      <c r="AG279" s="264">
        <f t="shared" si="24"/>
        <v>0.25369113639979246</v>
      </c>
      <c r="AH279" s="262">
        <f>'ENGLAND GE2029'!N280</f>
        <v>0</v>
      </c>
      <c r="AI279" s="264">
        <f>'ENGLAND GE2029'!Y280*100</f>
        <v>0</v>
      </c>
      <c r="AJ279" s="261">
        <f t="shared" si="20"/>
        <v>0.30773524589596379</v>
      </c>
      <c r="AK279" s="260">
        <f t="shared" si="21"/>
        <v>-0.18201178462110493</v>
      </c>
    </row>
    <row r="280" spans="1:37" ht="24" customHeight="1" x14ac:dyDescent="0.35">
      <c r="A280" s="106" t="str">
        <f>'ENGLAND GE2029'!A281</f>
        <v>St Helens North</v>
      </c>
      <c r="B280" s="106" t="str">
        <f>'ENGLAND GE2029'!B281</f>
        <v>MSY</v>
      </c>
      <c r="C280" s="106" t="str">
        <f>'ENGLAND GE2029'!C281</f>
        <v>NW</v>
      </c>
      <c r="D280" s="106" t="str">
        <f>'ENGLAND GE2029'!D281</f>
        <v>England</v>
      </c>
      <c r="E280" s="106" t="str">
        <f>'ENGLAND GE2029'!AP281</f>
        <v>Ref</v>
      </c>
      <c r="F280" s="106" t="str">
        <f>'ENGLAND GE2029'!AQ281</f>
        <v>gain from</v>
      </c>
      <c r="G280" s="106" t="str">
        <f>'ENGLAND GE2029'!AR281</f>
        <v>LAB</v>
      </c>
      <c r="H280" s="106" t="str">
        <f>IF(E280='ENGLAND GE2029'!AO281,"",E280)</f>
        <v>Ref</v>
      </c>
      <c r="I280" s="262">
        <f>'ENGLAND GE2029'!E281</f>
        <v>0.24785633598323123</v>
      </c>
      <c r="J280" s="263">
        <f>'ENGLAND GE2029'!P281*100</f>
        <v>-27.801212278041952</v>
      </c>
      <c r="K280" s="262">
        <f>'ENGLAND GE2029'!F281</f>
        <v>7.464040402817762E-2</v>
      </c>
      <c r="L280" s="263">
        <f>'ENGLAND GE2029'!Q281*100</f>
        <v>-3.6715034030823226</v>
      </c>
      <c r="M280" s="262">
        <f>'ENGLAND GE2029'!G281</f>
        <v>0.38091315286791894</v>
      </c>
      <c r="N280" s="263">
        <f>'ENGLAND GE2029'!R281*100</f>
        <v>15.570684758551542</v>
      </c>
      <c r="O280" s="262">
        <f>'ENGLAND GE2029'!H281</f>
        <v>3.7066706686875443E-2</v>
      </c>
      <c r="P280" s="263">
        <f>'ENGLAND GE2029'!S281*100</f>
        <v>-0.73815811028167044</v>
      </c>
      <c r="Q280" s="262">
        <f>'ENGLAND GE2029'!I281</f>
        <v>0.20438127349916052</v>
      </c>
      <c r="R280" s="263">
        <f>'ENGLAND GE2029'!T281*100</f>
        <v>11.802954152307711</v>
      </c>
      <c r="T280" s="264">
        <v>0</v>
      </c>
      <c r="U280" s="262">
        <f>MAX('ENGLAND GE2029'!J281,'ENGLAND GE2029'!K281,'ENGLAND GE2029'!L281,'ENGLAND GE2029'!M281,'ENGLAND GE2029'!N281)</f>
        <v>4.7416058470863699E-2</v>
      </c>
      <c r="V280" s="264">
        <f t="shared" si="22"/>
        <v>4.7416058470863698</v>
      </c>
      <c r="W280" s="264"/>
      <c r="X280" s="264"/>
      <c r="Y280" s="264"/>
      <c r="Z280" s="262">
        <f>'ENGLAND GE2029'!J281</f>
        <v>0</v>
      </c>
      <c r="AA280" s="264">
        <f>'ENGLAND GE2029'!U281*100</f>
        <v>0</v>
      </c>
      <c r="AB280" s="262">
        <f>'ENGLAND GE2029'!K281</f>
        <v>0</v>
      </c>
      <c r="AC280" s="264">
        <f>'ENGLAND GE2029'!V281*100</f>
        <v>0</v>
      </c>
      <c r="AD280" s="262">
        <f>'ENGLAND GE2029'!L281</f>
        <v>4.7416058470863699E-2</v>
      </c>
      <c r="AE280" s="264">
        <f t="shared" si="23"/>
        <v>4.7416058470863698</v>
      </c>
      <c r="AF280" s="262">
        <f>'ENGLAND GE2029'!M281</f>
        <v>2.8899545305596771E-3</v>
      </c>
      <c r="AG280" s="264">
        <f t="shared" si="24"/>
        <v>0.28899545305596769</v>
      </c>
      <c r="AH280" s="262">
        <f>'ENGLAND GE2029'!N281</f>
        <v>4.8361139332128069E-3</v>
      </c>
      <c r="AI280" s="264">
        <f>'ENGLAND GE2029'!Y281*100</f>
        <v>-0.19336641959565365</v>
      </c>
      <c r="AJ280" s="261">
        <f t="shared" si="20"/>
        <v>0.38091315286791894</v>
      </c>
      <c r="AK280" s="260">
        <f t="shared" si="21"/>
        <v>-0.17653187936875842</v>
      </c>
    </row>
    <row r="281" spans="1:37" ht="24" customHeight="1" x14ac:dyDescent="0.35">
      <c r="A281" s="106" t="str">
        <f>'ENGLAND GE2029'!A282</f>
        <v>St Helens South and Whiston</v>
      </c>
      <c r="B281" s="106" t="str">
        <f>'ENGLAND GE2029'!B282</f>
        <v>MSY</v>
      </c>
      <c r="C281" s="106" t="str">
        <f>'ENGLAND GE2029'!C282</f>
        <v>NW</v>
      </c>
      <c r="D281" s="106" t="str">
        <f>'ENGLAND GE2029'!D282</f>
        <v>England</v>
      </c>
      <c r="E281" s="106" t="str">
        <f>'ENGLAND GE2029'!AP282</f>
        <v>Ref</v>
      </c>
      <c r="F281" s="106" t="str">
        <f>'ENGLAND GE2029'!AQ282</f>
        <v>gain from</v>
      </c>
      <c r="G281" s="106" t="str">
        <f>'ENGLAND GE2029'!AR282</f>
        <v>LAB</v>
      </c>
      <c r="H281" s="106" t="str">
        <f>IF(E281='ENGLAND GE2029'!AO282,"",E281)</f>
        <v>Ref</v>
      </c>
      <c r="I281" s="262">
        <f>'ENGLAND GE2029'!E282</f>
        <v>0.25062565538269249</v>
      </c>
      <c r="J281" s="263">
        <f>'ENGLAND GE2029'!P282*100</f>
        <v>-24.678462462256583</v>
      </c>
      <c r="K281" s="262">
        <f>'ENGLAND GE2029'!F282</f>
        <v>5.7592036475430874E-2</v>
      </c>
      <c r="L281" s="263">
        <f>'ENGLAND GE2029'!Q282*100</f>
        <v>-2.2781303868988747</v>
      </c>
      <c r="M281" s="262">
        <f>'ENGLAND GE2029'!G282</f>
        <v>0.33153685429711349</v>
      </c>
      <c r="N281" s="263">
        <f>'ENGLAND GE2029'!R282*100</f>
        <v>14.817942035469203</v>
      </c>
      <c r="O281" s="262">
        <f>'ENGLAND GE2029'!H282</f>
        <v>5.1541688373373452E-2</v>
      </c>
      <c r="P281" s="263">
        <f>'ENGLAND GE2029'!S282*100</f>
        <v>-0.62734818645652846</v>
      </c>
      <c r="Q281" s="262">
        <f>'ENGLAND GE2029'!I282</f>
        <v>0.17575484561444243</v>
      </c>
      <c r="R281" s="263">
        <f>'ENGLAND GE2029'!T282*100</f>
        <v>10.629250829355378</v>
      </c>
      <c r="T281" s="264">
        <v>0</v>
      </c>
      <c r="U281" s="262">
        <f>MAX('ENGLAND GE2029'!J282,'ENGLAND GE2029'!K282,'ENGLAND GE2029'!L282,'ENGLAND GE2029'!M282,'ENGLAND GE2029'!N282)</f>
        <v>8.5201960271041308E-2</v>
      </c>
      <c r="V281" s="264">
        <f t="shared" si="22"/>
        <v>-2.6379477878031912</v>
      </c>
      <c r="W281" s="264"/>
      <c r="X281" s="264"/>
      <c r="Y281" s="264"/>
      <c r="Z281" s="262">
        <f>'ENGLAND GE2029'!J282</f>
        <v>8.5201960271041308E-2</v>
      </c>
      <c r="AA281" s="264">
        <f>'ENGLAND GE2029'!U282*100</f>
        <v>-2.6379477878031912</v>
      </c>
      <c r="AB281" s="262">
        <f>'ENGLAND GE2029'!K282</f>
        <v>0</v>
      </c>
      <c r="AC281" s="264">
        <f>'ENGLAND GE2029'!V282*100</f>
        <v>0</v>
      </c>
      <c r="AD281" s="262">
        <f>'ENGLAND GE2029'!L282</f>
        <v>4.1269698224490288E-2</v>
      </c>
      <c r="AE281" s="264">
        <f t="shared" si="23"/>
        <v>4.1269698224490288</v>
      </c>
      <c r="AF281" s="262">
        <f>'ENGLAND GE2029'!M282</f>
        <v>6.4772613614156368E-3</v>
      </c>
      <c r="AG281" s="264">
        <f t="shared" si="24"/>
        <v>0.64772613614156371</v>
      </c>
      <c r="AH281" s="262">
        <f>'ENGLAND GE2029'!N282</f>
        <v>0</v>
      </c>
      <c r="AI281" s="264">
        <f>'ENGLAND GE2029'!Y282*100</f>
        <v>0</v>
      </c>
      <c r="AJ281" s="261">
        <f t="shared" si="20"/>
        <v>0.33153685429711349</v>
      </c>
      <c r="AK281" s="260">
        <f t="shared" si="21"/>
        <v>-0.15578200868267106</v>
      </c>
    </row>
    <row r="282" spans="1:37" ht="24" customHeight="1" x14ac:dyDescent="0.35">
      <c r="A282" s="106" t="str">
        <f>'ENGLAND GE2029'!A283</f>
        <v>Wallasey</v>
      </c>
      <c r="B282" s="106" t="str">
        <f>'ENGLAND GE2029'!B283</f>
        <v>MSY</v>
      </c>
      <c r="C282" s="106" t="str">
        <f>'ENGLAND GE2029'!C283</f>
        <v>NW</v>
      </c>
      <c r="D282" s="106" t="str">
        <f>'ENGLAND GE2029'!D283</f>
        <v>England</v>
      </c>
      <c r="E282" s="106" t="str">
        <f>'ENGLAND GE2029'!AP283</f>
        <v>Lab</v>
      </c>
      <c r="F282" s="106" t="str">
        <f>'ENGLAND GE2029'!AQ283</f>
        <v>HOLD</v>
      </c>
      <c r="G282" s="106" t="str">
        <f>'ENGLAND GE2029'!AR283</f>
        <v/>
      </c>
      <c r="H282" s="106" t="str">
        <f>IF(E282='ENGLAND GE2029'!AO283,"",E282)</f>
        <v/>
      </c>
      <c r="I282" s="262">
        <f>'ENGLAND GE2029'!E283</f>
        <v>0.29892670483556788</v>
      </c>
      <c r="J282" s="263">
        <f>'ENGLAND GE2029'!P283*100</f>
        <v>-27.829689503342575</v>
      </c>
      <c r="K282" s="262">
        <f>'ENGLAND GE2029'!F283</f>
        <v>8.5921959154621669E-2</v>
      </c>
      <c r="L282" s="263">
        <f>'ENGLAND GE2029'!Q283*100</f>
        <v>-3.0743927711985739</v>
      </c>
      <c r="M282" s="262">
        <f>'ENGLAND GE2029'!G283</f>
        <v>0.29033145467830473</v>
      </c>
      <c r="N282" s="263">
        <f>'ENGLAND GE2029'!R283*100</f>
        <v>13.41063108051938</v>
      </c>
      <c r="O282" s="262">
        <f>'ENGLAND GE2029'!H283</f>
        <v>3.9505408110446054E-2</v>
      </c>
      <c r="P282" s="263">
        <f>'ENGLAND GE2029'!S283*100</f>
        <v>-0.36097371663049854</v>
      </c>
      <c r="Q282" s="262">
        <f>'ENGLAND GE2029'!I283</f>
        <v>0.23757095220406996</v>
      </c>
      <c r="R282" s="263">
        <f>'ENGLAND GE2029'!T283*100</f>
        <v>14.62173752611981</v>
      </c>
      <c r="T282" s="264">
        <v>0</v>
      </c>
      <c r="U282" s="262">
        <f>MAX('ENGLAND GE2029'!J283,'ENGLAND GE2029'!K283,'ENGLAND GE2029'!L283,'ENGLAND GE2029'!M283,'ENGLAND GE2029'!N283)</f>
        <v>3.6140451248032592E-2</v>
      </c>
      <c r="V282" s="264">
        <f t="shared" si="22"/>
        <v>3.6140451248032592</v>
      </c>
      <c r="W282" s="264"/>
      <c r="X282" s="264"/>
      <c r="Y282" s="264"/>
      <c r="Z282" s="262">
        <f>'ENGLAND GE2029'!J283</f>
        <v>0</v>
      </c>
      <c r="AA282" s="264">
        <f>'ENGLAND GE2029'!U283*100</f>
        <v>0</v>
      </c>
      <c r="AB282" s="262">
        <f>'ENGLAND GE2029'!K283</f>
        <v>6.4171938085296502E-3</v>
      </c>
      <c r="AC282" s="264">
        <f>'ENGLAND GE2029'!V283*100</f>
        <v>-0.43908350128805407</v>
      </c>
      <c r="AD282" s="262">
        <f>'ENGLAND GE2029'!L283</f>
        <v>3.6140451248032592E-2</v>
      </c>
      <c r="AE282" s="264">
        <f t="shared" si="23"/>
        <v>3.6140451248032592</v>
      </c>
      <c r="AF282" s="262">
        <f>'ENGLAND GE2029'!M283</f>
        <v>3.7566903646926346E-3</v>
      </c>
      <c r="AG282" s="264">
        <f t="shared" si="24"/>
        <v>0.37566903646926347</v>
      </c>
      <c r="AH282" s="262">
        <f>'ENGLAND GE2029'!N283</f>
        <v>1.4291855957349669E-3</v>
      </c>
      <c r="AI282" s="264">
        <f>'ENGLAND GE2029'!Y283*100</f>
        <v>-0.31794327545200274</v>
      </c>
      <c r="AJ282" s="261">
        <f t="shared" si="20"/>
        <v>0.29892670483556788</v>
      </c>
      <c r="AK282" s="260">
        <f t="shared" si="21"/>
        <v>-6.1355752631497923E-2</v>
      </c>
    </row>
    <row r="283" spans="1:37" ht="24" customHeight="1" x14ac:dyDescent="0.35">
      <c r="A283" s="106" t="str">
        <f>'ENGLAND GE2029'!A284</f>
        <v>Widnes and Halewood</v>
      </c>
      <c r="B283" s="106" t="str">
        <f>'ENGLAND GE2029'!B284</f>
        <v>MSY</v>
      </c>
      <c r="C283" s="106" t="str">
        <f>'ENGLAND GE2029'!C284</f>
        <v>NW</v>
      </c>
      <c r="D283" s="106" t="str">
        <f>'ENGLAND GE2029'!D284</f>
        <v>England</v>
      </c>
      <c r="E283" s="106" t="str">
        <f>'ENGLAND GE2029'!AP284</f>
        <v>Ref</v>
      </c>
      <c r="F283" s="106" t="str">
        <f>'ENGLAND GE2029'!AQ284</f>
        <v>gain from</v>
      </c>
      <c r="G283" s="106" t="str">
        <f>'ENGLAND GE2029'!AR284</f>
        <v>LAB</v>
      </c>
      <c r="H283" s="106" t="str">
        <f>IF(E283='ENGLAND GE2029'!AO284,"",E283)</f>
        <v>Ref</v>
      </c>
      <c r="I283" s="262">
        <f>'ENGLAND GE2029'!E284</f>
        <v>0.33143610580040583</v>
      </c>
      <c r="J283" s="263">
        <f>'ENGLAND GE2029'!P284*100</f>
        <v>-28.468310922740404</v>
      </c>
      <c r="K283" s="262">
        <f>'ENGLAND GE2029'!F284</f>
        <v>7.0388734987264084E-2</v>
      </c>
      <c r="L283" s="263">
        <f>'ENGLAND GE2029'!Q284*100</f>
        <v>-2.1619870322841903</v>
      </c>
      <c r="M283" s="262">
        <f>'ENGLAND GE2029'!G284</f>
        <v>0.35751432568358671</v>
      </c>
      <c r="N283" s="263">
        <f>'ENGLAND GE2029'!R284*100</f>
        <v>17.231650849395503</v>
      </c>
      <c r="O283" s="262">
        <f>'ENGLAND GE2029'!H284</f>
        <v>3.9778608294765941E-2</v>
      </c>
      <c r="P283" s="263">
        <f>'ENGLAND GE2029'!S284*100</f>
        <v>-0.20148642626902427</v>
      </c>
      <c r="Q283" s="262">
        <f>'ENGLAND GE2029'!I284</f>
        <v>0.14585464416971394</v>
      </c>
      <c r="R283" s="263">
        <f>'ENGLAND GE2029'!T284*100</f>
        <v>9.1861570394921213</v>
      </c>
      <c r="T283" s="264">
        <v>0</v>
      </c>
      <c r="U283" s="262">
        <f>MAX('ENGLAND GE2029'!J284,'ENGLAND GE2029'!K284,'ENGLAND GE2029'!L284,'ENGLAND GE2029'!M284,'ENGLAND GE2029'!N284)</f>
        <v>4.4503373126268515E-2</v>
      </c>
      <c r="V283" s="264">
        <f t="shared" si="22"/>
        <v>4.4503373126268517</v>
      </c>
      <c r="W283" s="264"/>
      <c r="X283" s="264"/>
      <c r="Y283" s="264"/>
      <c r="Z283" s="262">
        <f>'ENGLAND GE2029'!J284</f>
        <v>0</v>
      </c>
      <c r="AA283" s="264">
        <f>'ENGLAND GE2029'!U284*100</f>
        <v>0</v>
      </c>
      <c r="AB283" s="262">
        <f>'ENGLAND GE2029'!K284</f>
        <v>8.0459362419886982E-3</v>
      </c>
      <c r="AC283" s="264">
        <f>'ENGLAND GE2029'!V284*100</f>
        <v>-0.28418798982148918</v>
      </c>
      <c r="AD283" s="262">
        <f>'ENGLAND GE2029'!L284</f>
        <v>4.4503373126268515E-2</v>
      </c>
      <c r="AE283" s="264">
        <f t="shared" si="23"/>
        <v>4.4503373126268517</v>
      </c>
      <c r="AF283" s="262">
        <f>'ENGLAND GE2029'!M284</f>
        <v>2.4782716960061457E-3</v>
      </c>
      <c r="AG283" s="264">
        <f t="shared" si="24"/>
        <v>0.24782716960061457</v>
      </c>
      <c r="AH283" s="262">
        <f>'ENGLAND GE2029'!N284</f>
        <v>0</v>
      </c>
      <c r="AI283" s="264">
        <f>'ENGLAND GE2029'!Y284*100</f>
        <v>0</v>
      </c>
      <c r="AJ283" s="261">
        <f t="shared" si="20"/>
        <v>0.35751432568358671</v>
      </c>
      <c r="AK283" s="260">
        <f t="shared" si="21"/>
        <v>-0.21165968151387277</v>
      </c>
    </row>
    <row r="284" spans="1:37" ht="24" customHeight="1" x14ac:dyDescent="0.35">
      <c r="A284" s="106" t="str">
        <f>'ENGLAND GE2029'!A285</f>
        <v>Wirral West</v>
      </c>
      <c r="B284" s="106" t="str">
        <f>'ENGLAND GE2029'!B285</f>
        <v>MSY</v>
      </c>
      <c r="C284" s="106" t="str">
        <f>'ENGLAND GE2029'!C285</f>
        <v>NW</v>
      </c>
      <c r="D284" s="106" t="str">
        <f>'ENGLAND GE2029'!D285</f>
        <v>England</v>
      </c>
      <c r="E284" s="106" t="str">
        <f>'ENGLAND GE2029'!AP285</f>
        <v>Lab</v>
      </c>
      <c r="F284" s="106" t="str">
        <f>'ENGLAND GE2029'!AQ285</f>
        <v>HOLD</v>
      </c>
      <c r="G284" s="106" t="str">
        <f>'ENGLAND GE2029'!AR285</f>
        <v/>
      </c>
      <c r="H284" s="106" t="str">
        <f>IF(E284='ENGLAND GE2029'!AO285,"",E284)</f>
        <v/>
      </c>
      <c r="I284" s="262">
        <f>'ENGLAND GE2029'!E285</f>
        <v>0.24536482185726075</v>
      </c>
      <c r="J284" s="263">
        <f>'ENGLAND GE2029'!P285*100</f>
        <v>-21.820948095949969</v>
      </c>
      <c r="K284" s="262">
        <f>'ENGLAND GE2029'!F285</f>
        <v>0.19827971561406196</v>
      </c>
      <c r="L284" s="263">
        <f>'ENGLAND GE2029'!Q285*100</f>
        <v>-6.5138434172729101</v>
      </c>
      <c r="M284" s="262">
        <f>'ENGLAND GE2029'!G285</f>
        <v>0.24419770554595055</v>
      </c>
      <c r="N284" s="263">
        <f>'ENGLAND GE2029'!R285*100</f>
        <v>11.563171087116928</v>
      </c>
      <c r="O284" s="262">
        <f>'ENGLAND GE2029'!H285</f>
        <v>5.7275123515254003E-2</v>
      </c>
      <c r="P284" s="263">
        <f>'ENGLAND GE2029'!S285*100</f>
        <v>-0.38848132227492366</v>
      </c>
      <c r="Q284" s="262">
        <f>'ENGLAND GE2029'!I285</f>
        <v>0.22135494744745107</v>
      </c>
      <c r="R284" s="263">
        <f>'ENGLAND GE2029'!T285*100</f>
        <v>13.807333146378708</v>
      </c>
      <c r="T284" s="264">
        <v>0</v>
      </c>
      <c r="U284" s="262">
        <f>MAX('ENGLAND GE2029'!J285,'ENGLAND GE2029'!K285,'ENGLAND GE2029'!L285,'ENGLAND GE2029'!M285,'ENGLAND GE2029'!N285)</f>
        <v>3.039772346383773E-2</v>
      </c>
      <c r="V284" s="264">
        <f t="shared" si="22"/>
        <v>3.0397723463837729</v>
      </c>
      <c r="W284" s="264"/>
      <c r="X284" s="264"/>
      <c r="Y284" s="264"/>
      <c r="Z284" s="262">
        <f>'ENGLAND GE2029'!J285</f>
        <v>0</v>
      </c>
      <c r="AA284" s="264">
        <f>'ENGLAND GE2029'!U285*100</f>
        <v>0</v>
      </c>
      <c r="AB284" s="262">
        <f>'ENGLAND GE2029'!K285</f>
        <v>0</v>
      </c>
      <c r="AC284" s="264">
        <f>'ENGLAND GE2029'!V285*100</f>
        <v>0</v>
      </c>
      <c r="AD284" s="262">
        <f>'ENGLAND GE2029'!L285</f>
        <v>3.039772346383773E-2</v>
      </c>
      <c r="AE284" s="264">
        <f t="shared" si="23"/>
        <v>3.0397723463837729</v>
      </c>
      <c r="AF284" s="262">
        <f>'ENGLAND GE2029'!M285</f>
        <v>3.1299625561839357E-3</v>
      </c>
      <c r="AG284" s="264">
        <f t="shared" si="24"/>
        <v>0.31299625561839356</v>
      </c>
      <c r="AH284" s="262">
        <f>'ENGLAND GE2029'!N285</f>
        <v>0</v>
      </c>
      <c r="AI284" s="264">
        <f>'ENGLAND GE2029'!Y285*100</f>
        <v>0</v>
      </c>
      <c r="AJ284" s="261">
        <f t="shared" si="20"/>
        <v>0.24536482185726075</v>
      </c>
      <c r="AK284" s="260">
        <f t="shared" si="21"/>
        <v>-2.4009874409809673E-2</v>
      </c>
    </row>
    <row r="285" spans="1:37" ht="24" customHeight="1" x14ac:dyDescent="0.35">
      <c r="A285" s="106" t="str">
        <f>'ENGLAND GE2029'!A286</f>
        <v>Aylesbury</v>
      </c>
      <c r="B285" s="106" t="str">
        <f>'ENGLAND GE2029'!B286</f>
        <v>BKM</v>
      </c>
      <c r="C285" s="106" t="str">
        <f>'ENGLAND GE2029'!C286</f>
        <v>SE</v>
      </c>
      <c r="D285" s="106" t="str">
        <f>'ENGLAND GE2029'!D286</f>
        <v>England</v>
      </c>
      <c r="E285" s="106" t="str">
        <f>'ENGLAND GE2029'!AP286</f>
        <v>Ref</v>
      </c>
      <c r="F285" s="106" t="str">
        <f>'ENGLAND GE2029'!AQ286</f>
        <v>gain from</v>
      </c>
      <c r="G285" s="106" t="str">
        <f>'ENGLAND GE2029'!AR286</f>
        <v>LAB</v>
      </c>
      <c r="H285" s="106" t="str">
        <f>IF(E285='ENGLAND GE2029'!AO286,"",E285)</f>
        <v>Ref</v>
      </c>
      <c r="I285" s="262">
        <f>'ENGLAND GE2029'!E286</f>
        <v>0.16472303857428811</v>
      </c>
      <c r="J285" s="263">
        <f>'ENGLAND GE2029'!P286*100</f>
        <v>-13.725934028033743</v>
      </c>
      <c r="K285" s="262">
        <f>'ENGLAND GE2029'!F286</f>
        <v>0.2244717820929962</v>
      </c>
      <c r="L285" s="263">
        <f>'ENGLAND GE2029'!Q286*100</f>
        <v>-6.4895458595830373</v>
      </c>
      <c r="M285" s="262">
        <f>'ENGLAND GE2029'!G286</f>
        <v>0.24878031427216604</v>
      </c>
      <c r="N285" s="263">
        <f>'ENGLAND GE2029'!R286*100</f>
        <v>11.369821575394418</v>
      </c>
      <c r="O285" s="262">
        <f>'ENGLAND GE2029'!H286</f>
        <v>0.20175800117124898</v>
      </c>
      <c r="P285" s="263">
        <f>'ENGLAND GE2029'!S286*100</f>
        <v>-0.7292859861990908</v>
      </c>
      <c r="Q285" s="262">
        <f>'ENGLAND GE2029'!I286</f>
        <v>0.11991644868721324</v>
      </c>
      <c r="R285" s="263">
        <f>'ENGLAND GE2029'!T286*100</f>
        <v>6.8054214005595304</v>
      </c>
      <c r="T285" s="264">
        <v>0</v>
      </c>
      <c r="U285" s="262">
        <f>MAX('ENGLAND GE2029'!J286,'ENGLAND GE2029'!K286,'ENGLAND GE2029'!L286,'ENGLAND GE2029'!M286,'ENGLAND GE2029'!N286)</f>
        <v>2.8761471195430655E-2</v>
      </c>
      <c r="V285" s="264">
        <f t="shared" si="22"/>
        <v>2.8761471195430657</v>
      </c>
      <c r="W285" s="264"/>
      <c r="X285" s="264"/>
      <c r="Y285" s="264"/>
      <c r="Z285" s="262">
        <f>'ENGLAND GE2029'!J286</f>
        <v>0</v>
      </c>
      <c r="AA285" s="264">
        <f>'ENGLAND GE2029'!U286*100</f>
        <v>0</v>
      </c>
      <c r="AB285" s="262">
        <f>'ENGLAND GE2029'!K286</f>
        <v>9.2934975527137302E-3</v>
      </c>
      <c r="AC285" s="264">
        <f>'ENGLAND GE2029'!V286*100</f>
        <v>-0.10389013259406547</v>
      </c>
      <c r="AD285" s="262">
        <f>'ENGLAND GE2029'!L286</f>
        <v>2.8761471195430655E-2</v>
      </c>
      <c r="AE285" s="264">
        <f t="shared" si="23"/>
        <v>2.8761471195430657</v>
      </c>
      <c r="AF285" s="262">
        <f>'ENGLAND GE2029'!M286</f>
        <v>2.2954464539430915E-3</v>
      </c>
      <c r="AG285" s="264">
        <f t="shared" si="24"/>
        <v>0.22954464539430916</v>
      </c>
      <c r="AH285" s="262">
        <f>'ENGLAND GE2029'!N286</f>
        <v>0</v>
      </c>
      <c r="AI285" s="264">
        <f>'ENGLAND GE2029'!Y286*100</f>
        <v>-0.23227873448137767</v>
      </c>
      <c r="AJ285" s="261">
        <f t="shared" si="20"/>
        <v>0.24878031427216604</v>
      </c>
      <c r="AK285" s="260">
        <f t="shared" si="21"/>
        <v>-0.1288638655849528</v>
      </c>
    </row>
    <row r="286" spans="1:37" ht="24" customHeight="1" x14ac:dyDescent="0.35">
      <c r="A286" s="106" t="str">
        <f>'ENGLAND GE2029'!A287</f>
        <v>Beaconsfield</v>
      </c>
      <c r="B286" s="106" t="str">
        <f>'ENGLAND GE2029'!B287</f>
        <v>BKM</v>
      </c>
      <c r="C286" s="106" t="str">
        <f>'ENGLAND GE2029'!C287</f>
        <v>SE</v>
      </c>
      <c r="D286" s="106" t="str">
        <f>'ENGLAND GE2029'!D287</f>
        <v>England</v>
      </c>
      <c r="E286" s="106" t="str">
        <f>'ENGLAND GE2029'!AP287</f>
        <v>Con</v>
      </c>
      <c r="F286" s="106" t="str">
        <f>'ENGLAND GE2029'!AQ287</f>
        <v>HOLD</v>
      </c>
      <c r="G286" s="106" t="str">
        <f>'ENGLAND GE2029'!AR287</f>
        <v/>
      </c>
      <c r="H286" s="106" t="str">
        <f>IF(E286='ENGLAND GE2029'!AO287,"",E286)</f>
        <v/>
      </c>
      <c r="I286" s="262">
        <f>'ENGLAND GE2029'!E287</f>
        <v>8.116640764328803E-2</v>
      </c>
      <c r="J286" s="263">
        <f>'ENGLAND GE2029'!P287*100</f>
        <v>-7.0030005213435773</v>
      </c>
      <c r="K286" s="262">
        <f>'ENGLAND GE2029'!F287</f>
        <v>0.29583550977641571</v>
      </c>
      <c r="L286" s="263">
        <f>'ENGLAND GE2029'!Q287*100</f>
        <v>-9.1668156988031324</v>
      </c>
      <c r="M286" s="262">
        <f>'ENGLAND GE2029'!G287</f>
        <v>0.22995317912064311</v>
      </c>
      <c r="N286" s="263">
        <f>'ENGLAND GE2029'!R287*100</f>
        <v>10.308312925264662</v>
      </c>
      <c r="O286" s="262">
        <f>'ENGLAND GE2029'!H287</f>
        <v>0.25949568983045629</v>
      </c>
      <c r="P286" s="263">
        <f>'ENGLAND GE2029'!S287*100</f>
        <v>-1.3709690884458003</v>
      </c>
      <c r="Q286" s="262">
        <f>'ENGLAND GE2029'!I287</f>
        <v>9.4263000351181042E-2</v>
      </c>
      <c r="R286" s="263">
        <f>'ENGLAND GE2029'!T287*100</f>
        <v>5.2839038569343053</v>
      </c>
      <c r="T286" s="264">
        <v>0</v>
      </c>
      <c r="U286" s="262">
        <f>MAX('ENGLAND GE2029'!J287,'ENGLAND GE2029'!K287,'ENGLAND GE2029'!L287,'ENGLAND GE2029'!M287,'ENGLAND GE2029'!N287)</f>
        <v>2.6584867685071671E-2</v>
      </c>
      <c r="V286" s="264">
        <f t="shared" si="22"/>
        <v>2.6584867685071671</v>
      </c>
      <c r="W286" s="264"/>
      <c r="X286" s="264"/>
      <c r="Y286" s="264"/>
      <c r="Z286" s="262">
        <f>'ENGLAND GE2029'!J287</f>
        <v>1.0656366007926773E-2</v>
      </c>
      <c r="AA286" s="264">
        <f>'ENGLAND GE2029'!U287*100</f>
        <v>-0.42202211772553089</v>
      </c>
      <c r="AB286" s="262">
        <f>'ENGLAND GE2029'!K287</f>
        <v>0</v>
      </c>
      <c r="AC286" s="264">
        <f>'ENGLAND GE2029'!V287*100</f>
        <v>0</v>
      </c>
      <c r="AD286" s="262">
        <f>'ENGLAND GE2029'!L287</f>
        <v>2.6584867685071671E-2</v>
      </c>
      <c r="AE286" s="264">
        <f t="shared" si="23"/>
        <v>2.6584867685071671</v>
      </c>
      <c r="AF286" s="262">
        <f>'ENGLAND GE2029'!M287</f>
        <v>2.0449795850173182E-3</v>
      </c>
      <c r="AG286" s="264">
        <f t="shared" si="24"/>
        <v>0.2044979585017318</v>
      </c>
      <c r="AH286" s="262">
        <f>'ENGLAND GE2029'!N287</f>
        <v>0</v>
      </c>
      <c r="AI286" s="264">
        <f>'ENGLAND GE2029'!Y287*100</f>
        <v>-0.49239408288982944</v>
      </c>
      <c r="AJ286" s="261">
        <f t="shared" si="20"/>
        <v>0.29583550977641571</v>
      </c>
      <c r="AK286" s="260">
        <f t="shared" si="21"/>
        <v>-0.20157250942523466</v>
      </c>
    </row>
    <row r="287" spans="1:37" ht="24" customHeight="1" x14ac:dyDescent="0.35">
      <c r="A287" s="106" t="str">
        <f>'ENGLAND GE2029'!A288</f>
        <v>Buckingham and Bletchley</v>
      </c>
      <c r="B287" s="106" t="str">
        <f>'ENGLAND GE2029'!B288</f>
        <v>BKM</v>
      </c>
      <c r="C287" s="106" t="str">
        <f>'ENGLAND GE2029'!C288</f>
        <v>SE</v>
      </c>
      <c r="D287" s="106" t="str">
        <f>'ENGLAND GE2029'!D288</f>
        <v>England</v>
      </c>
      <c r="E287" s="106" t="str">
        <f>'ENGLAND GE2029'!AP288</f>
        <v>Ref</v>
      </c>
      <c r="F287" s="106" t="str">
        <f>'ENGLAND GE2029'!AQ288</f>
        <v>gain from</v>
      </c>
      <c r="G287" s="106" t="str">
        <f>'ENGLAND GE2029'!AR288</f>
        <v>LAB</v>
      </c>
      <c r="H287" s="106" t="str">
        <f>IF(E287='ENGLAND GE2029'!AO288,"",E287)</f>
        <v>Ref</v>
      </c>
      <c r="I287" s="262">
        <f>'ENGLAND GE2029'!E288</f>
        <v>0.20265926413975915</v>
      </c>
      <c r="J287" s="263">
        <f>'ENGLAND GE2029'!P288*100</f>
        <v>-16.681240941873039</v>
      </c>
      <c r="K287" s="262">
        <f>'ENGLAND GE2029'!F288</f>
        <v>0.24856757388091899</v>
      </c>
      <c r="L287" s="263">
        <f>'ENGLAND GE2029'!Q288*100</f>
        <v>-7.0086526578769073</v>
      </c>
      <c r="M287" s="262">
        <f>'ENGLAND GE2029'!G288</f>
        <v>0.29030480509132867</v>
      </c>
      <c r="N287" s="263">
        <f>'ENGLAND GE2029'!R288*100</f>
        <v>13.354906948544299</v>
      </c>
      <c r="O287" s="262">
        <f>'ENGLAND GE2029'!H288</f>
        <v>8.7594928674839451E-2</v>
      </c>
      <c r="P287" s="263">
        <f>'ENGLAND GE2029'!S288*100</f>
        <v>-0.26634622069640346</v>
      </c>
      <c r="Q287" s="262">
        <f>'ENGLAND GE2029'!I288</f>
        <v>0.12640347056238063</v>
      </c>
      <c r="R287" s="263">
        <f>'ENGLAND GE2029'!T288*100</f>
        <v>7.2038532798689685</v>
      </c>
      <c r="T287" s="264">
        <v>0</v>
      </c>
      <c r="U287" s="262">
        <f>MAX('ENGLAND GE2029'!J288,'ENGLAND GE2029'!K288,'ENGLAND GE2029'!L288,'ENGLAND GE2029'!M288,'ENGLAND GE2029'!N288)</f>
        <v>3.3562114084295637E-2</v>
      </c>
      <c r="V287" s="264">
        <f t="shared" si="22"/>
        <v>3.3562114084295636</v>
      </c>
      <c r="W287" s="264"/>
      <c r="X287" s="264"/>
      <c r="Y287" s="264"/>
      <c r="Z287" s="262">
        <f>'ENGLAND GE2029'!J288</f>
        <v>8.5006864702753034E-3</v>
      </c>
      <c r="AA287" s="264">
        <f>'ENGLAND GE2029'!U288*100</f>
        <v>-0.19944752601669635</v>
      </c>
      <c r="AB287" s="262">
        <f>'ENGLAND GE2029'!K288</f>
        <v>0</v>
      </c>
      <c r="AC287" s="264">
        <f>'ENGLAND GE2029'!V288*100</f>
        <v>0</v>
      </c>
      <c r="AD287" s="262">
        <f>'ENGLAND GE2029'!L288</f>
        <v>3.3562114084295637E-2</v>
      </c>
      <c r="AE287" s="264">
        <f t="shared" si="23"/>
        <v>3.3562114084295636</v>
      </c>
      <c r="AF287" s="262">
        <f>'ENGLAND GE2029'!M288</f>
        <v>2.4071570962022194E-3</v>
      </c>
      <c r="AG287" s="264">
        <f t="shared" si="24"/>
        <v>0.24071570962022193</v>
      </c>
      <c r="AH287" s="262">
        <f>'ENGLAND GE2029'!N288</f>
        <v>0</v>
      </c>
      <c r="AI287" s="264">
        <f>'ENGLAND GE2029'!Y288*100</f>
        <v>0</v>
      </c>
      <c r="AJ287" s="261">
        <f t="shared" si="20"/>
        <v>0.29030480509132867</v>
      </c>
      <c r="AK287" s="260">
        <f t="shared" si="21"/>
        <v>-0.16390133452894803</v>
      </c>
    </row>
    <row r="288" spans="1:37" ht="24" customHeight="1" x14ac:dyDescent="0.35">
      <c r="A288" s="106" t="str">
        <f>'ENGLAND GE2029'!A289</f>
        <v>Chesham and Amersham</v>
      </c>
      <c r="B288" s="106" t="str">
        <f>'ENGLAND GE2029'!B289</f>
        <v>BKM</v>
      </c>
      <c r="C288" s="106" t="str">
        <f>'ENGLAND GE2029'!C289</f>
        <v>SE</v>
      </c>
      <c r="D288" s="106" t="str">
        <f>'ENGLAND GE2029'!D289</f>
        <v>England</v>
      </c>
      <c r="E288" s="106" t="str">
        <f>'ENGLAND GE2029'!AP289</f>
        <v>LD</v>
      </c>
      <c r="F288" s="106" t="str">
        <f>'ENGLAND GE2029'!AQ289</f>
        <v>HOLD</v>
      </c>
      <c r="G288" s="106" t="str">
        <f>'ENGLAND GE2029'!AR289</f>
        <v/>
      </c>
      <c r="H288" s="106" t="str">
        <f>IF(E288='ENGLAND GE2029'!AO289,"",E288)</f>
        <v/>
      </c>
      <c r="I288" s="262">
        <f>'ENGLAND GE2029'!E289</f>
        <v>3.4435929189216126E-2</v>
      </c>
      <c r="J288" s="263">
        <f>'ENGLAND GE2029'!P289*100</f>
        <v>-2.9874051528807932</v>
      </c>
      <c r="K288" s="262">
        <f>'ENGLAND GE2029'!F289</f>
        <v>0.26529284482528814</v>
      </c>
      <c r="L288" s="263">
        <f>'ENGLAND GE2029'!Q289*100</f>
        <v>-8.3086551006132261</v>
      </c>
      <c r="M288" s="262">
        <f>'ENGLAND GE2029'!G289</f>
        <v>0.17629323846003747</v>
      </c>
      <c r="N288" s="263">
        <f>'ENGLAND GE2029'!R289*100</f>
        <v>7.8781531546071815</v>
      </c>
      <c r="O288" s="262">
        <f>'ENGLAND GE2029'!H289</f>
        <v>0.42489630491275343</v>
      </c>
      <c r="P288" s="263">
        <f>'ENGLAND GE2029'!S289*100</f>
        <v>-2.3584091745037394</v>
      </c>
      <c r="Q288" s="262">
        <f>'ENGLAND GE2029'!I289</f>
        <v>6.9734291801083134E-2</v>
      </c>
      <c r="R288" s="263">
        <f>'ENGLAND GE2029'!T289*100</f>
        <v>3.9011676797869472</v>
      </c>
      <c r="T288" s="264">
        <v>0</v>
      </c>
      <c r="U288" s="262">
        <f>MAX('ENGLAND GE2029'!J289,'ENGLAND GE2029'!K289,'ENGLAND GE2029'!L289,'ENGLAND GE2029'!M289,'ENGLAND GE2029'!N289)</f>
        <v>2.0381246461367807E-2</v>
      </c>
      <c r="V288" s="264">
        <f t="shared" si="22"/>
        <v>2.0381246461367808</v>
      </c>
      <c r="W288" s="264"/>
      <c r="X288" s="264"/>
      <c r="Y288" s="264"/>
      <c r="Z288" s="262">
        <f>'ENGLAND GE2029'!J289</f>
        <v>0</v>
      </c>
      <c r="AA288" s="264">
        <f>'ENGLAND GE2029'!U289*100</f>
        <v>0</v>
      </c>
      <c r="AB288" s="262">
        <f>'ENGLAND GE2029'!K289</f>
        <v>7.5430032574765578E-3</v>
      </c>
      <c r="AC288" s="264">
        <f>'ENGLAND GE2029'!V289*100</f>
        <v>-0.1014521304088036</v>
      </c>
      <c r="AD288" s="262">
        <f>'ENGLAND GE2029'!L289</f>
        <v>2.0381246461367807E-2</v>
      </c>
      <c r="AE288" s="264">
        <f t="shared" si="23"/>
        <v>2.0381246461367808</v>
      </c>
      <c r="AF288" s="262">
        <f>'ENGLAND GE2029'!M289</f>
        <v>1.4231410927774278E-3</v>
      </c>
      <c r="AG288" s="264">
        <f t="shared" si="24"/>
        <v>0.1423141092777428</v>
      </c>
      <c r="AH288" s="262">
        <f>'ENGLAND GE2029'!N289</f>
        <v>0</v>
      </c>
      <c r="AI288" s="264">
        <f>'ENGLAND GE2029'!Y289*100</f>
        <v>-0.2038380314020751</v>
      </c>
      <c r="AJ288" s="261">
        <f t="shared" si="20"/>
        <v>0.42489630491275343</v>
      </c>
      <c r="AK288" s="260">
        <f t="shared" si="21"/>
        <v>-0.35516201311167028</v>
      </c>
    </row>
    <row r="289" spans="1:37" ht="24" customHeight="1" x14ac:dyDescent="0.35">
      <c r="A289" s="106" t="str">
        <f>'ENGLAND GE2029'!A290</f>
        <v>Mid Buckinghamshire</v>
      </c>
      <c r="B289" s="106" t="str">
        <f>'ENGLAND GE2029'!B290</f>
        <v>BKM</v>
      </c>
      <c r="C289" s="106" t="str">
        <f>'ENGLAND GE2029'!C290</f>
        <v>SE</v>
      </c>
      <c r="D289" s="106" t="str">
        <f>'ENGLAND GE2029'!D290</f>
        <v>England</v>
      </c>
      <c r="E289" s="106" t="str">
        <f>'ENGLAND GE2029'!AP290</f>
        <v>Con</v>
      </c>
      <c r="F289" s="106" t="str">
        <f>'ENGLAND GE2029'!AQ290</f>
        <v>HOLD</v>
      </c>
      <c r="G289" s="106" t="str">
        <f>'ENGLAND GE2029'!AR290</f>
        <v/>
      </c>
      <c r="H289" s="106" t="str">
        <f>IF(E289='ENGLAND GE2029'!AO290,"",E289)</f>
        <v/>
      </c>
      <c r="I289" s="262">
        <f>'ENGLAND GE2029'!E290</f>
        <v>8.9490292289707313E-2</v>
      </c>
      <c r="J289" s="263">
        <f>'ENGLAND GE2029'!P290*100</f>
        <v>-8.049728903408651</v>
      </c>
      <c r="K289" s="262">
        <f>'ENGLAND GE2029'!F290</f>
        <v>0.27962367039199115</v>
      </c>
      <c r="L289" s="263">
        <f>'ENGLAND GE2029'!Q290*100</f>
        <v>-9.386338267468048</v>
      </c>
      <c r="M289" s="262">
        <f>'ENGLAND GE2029'!G290</f>
        <v>0.22818505171350464</v>
      </c>
      <c r="N289" s="263">
        <f>'ENGLAND GE2029'!R290*100</f>
        <v>9.9809303349248211</v>
      </c>
      <c r="O289" s="262">
        <f>'ENGLAND GE2029'!H290</f>
        <v>0.2465089397449072</v>
      </c>
      <c r="P289" s="263">
        <f>'ENGLAND GE2029'!S290*100</f>
        <v>-1.8138610810226137</v>
      </c>
      <c r="Q289" s="262">
        <f>'ENGLAND GE2029'!I290</f>
        <v>0.1216905043047206</v>
      </c>
      <c r="R289" s="263">
        <f>'ENGLAND GE2029'!T290*100</f>
        <v>6.7159541023224429</v>
      </c>
      <c r="T289" s="264">
        <v>0</v>
      </c>
      <c r="U289" s="262">
        <f>MAX('ENGLAND GE2029'!J290,'ENGLAND GE2029'!K290,'ENGLAND GE2029'!L290,'ENGLAND GE2029'!M290,'ENGLAND GE2029'!N290)</f>
        <v>2.6380454624339581E-2</v>
      </c>
      <c r="V289" s="264">
        <f t="shared" si="22"/>
        <v>2.6380454624339582</v>
      </c>
      <c r="W289" s="264"/>
      <c r="X289" s="264"/>
      <c r="Y289" s="264"/>
      <c r="Z289" s="262">
        <f>'ENGLAND GE2029'!J290</f>
        <v>0</v>
      </c>
      <c r="AA289" s="264">
        <f>'ENGLAND GE2029'!U290*100</f>
        <v>0</v>
      </c>
      <c r="AB289" s="262">
        <f>'ENGLAND GE2029'!K290</f>
        <v>0</v>
      </c>
      <c r="AC289" s="264">
        <f>'ENGLAND GE2029'!V290*100</f>
        <v>0</v>
      </c>
      <c r="AD289" s="262">
        <f>'ENGLAND GE2029'!L290</f>
        <v>2.6380454624339581E-2</v>
      </c>
      <c r="AE289" s="264">
        <f t="shared" si="23"/>
        <v>2.6380454624339582</v>
      </c>
      <c r="AF289" s="262">
        <f>'ENGLAND GE2029'!M290</f>
        <v>1.942421209530094E-3</v>
      </c>
      <c r="AG289" s="264">
        <f t="shared" si="24"/>
        <v>0.19424212095300938</v>
      </c>
      <c r="AH289" s="262">
        <f>'ENGLAND GE2029'!N290</f>
        <v>6.1786657212994592E-3</v>
      </c>
      <c r="AI289" s="264">
        <f>'ENGLAND GE2029'!Y290*100</f>
        <v>-0.27924376873491291</v>
      </c>
      <c r="AJ289" s="261">
        <f t="shared" si="20"/>
        <v>0.27962367039199115</v>
      </c>
      <c r="AK289" s="260">
        <f t="shared" si="21"/>
        <v>-0.15793316608727054</v>
      </c>
    </row>
    <row r="290" spans="1:37" ht="24" customHeight="1" x14ac:dyDescent="0.35">
      <c r="A290" s="106" t="str">
        <f>'ENGLAND GE2029'!A291</f>
        <v>Milton Keynes Central</v>
      </c>
      <c r="B290" s="106" t="str">
        <f>'ENGLAND GE2029'!B291</f>
        <v>BKM</v>
      </c>
      <c r="C290" s="106" t="str">
        <f>'ENGLAND GE2029'!C291</f>
        <v>SE</v>
      </c>
      <c r="D290" s="106" t="str">
        <f>'ENGLAND GE2029'!D291</f>
        <v>England</v>
      </c>
      <c r="E290" s="106" t="str">
        <f>'ENGLAND GE2029'!AP291</f>
        <v>Ref</v>
      </c>
      <c r="F290" s="106" t="str">
        <f>'ENGLAND GE2029'!AQ291</f>
        <v>gain from</v>
      </c>
      <c r="G290" s="106" t="str">
        <f>'ENGLAND GE2029'!AR291</f>
        <v>LAB</v>
      </c>
      <c r="H290" s="106" t="str">
        <f>IF(E290='ENGLAND GE2029'!AO291,"",E290)</f>
        <v>Ref</v>
      </c>
      <c r="I290" s="262">
        <f>'ENGLAND GE2029'!E291</f>
        <v>0.2378029164907986</v>
      </c>
      <c r="J290" s="263">
        <f>'ENGLAND GE2029'!P291*100</f>
        <v>-18.560842671773294</v>
      </c>
      <c r="K290" s="262">
        <f>'ENGLAND GE2029'!F291</f>
        <v>0.21617590282047749</v>
      </c>
      <c r="L290" s="263">
        <f>'ENGLAND GE2029'!Q291*100</f>
        <v>-5.4477159259180565</v>
      </c>
      <c r="M290" s="262">
        <f>'ENGLAND GE2029'!G291</f>
        <v>0.24811342607468131</v>
      </c>
      <c r="N290" s="263">
        <f>'ENGLAND GE2029'!R291*100</f>
        <v>11.727054229333245</v>
      </c>
      <c r="O290" s="262">
        <f>'ENGLAND GE2029'!H291</f>
        <v>0.10266287407865078</v>
      </c>
      <c r="P290" s="263">
        <f>'ENGLAND GE2029'!S291*100</f>
        <v>-6.4957747072172389E-2</v>
      </c>
      <c r="Q290" s="262">
        <f>'ENGLAND GE2029'!I291</f>
        <v>0.16091313837075916</v>
      </c>
      <c r="R290" s="263">
        <f>'ENGLAND GE2029'!T291*100</f>
        <v>9.3323203530305765</v>
      </c>
      <c r="T290" s="264">
        <v>0</v>
      </c>
      <c r="U290" s="262">
        <f>MAX('ENGLAND GE2029'!J291,'ENGLAND GE2029'!K291,'ENGLAND GE2029'!L291,'ENGLAND GE2029'!M291,'ENGLAND GE2029'!N291)</f>
        <v>2.8684372307045354E-2</v>
      </c>
      <c r="V290" s="264">
        <f t="shared" si="22"/>
        <v>2.8684372307045356</v>
      </c>
      <c r="W290" s="264"/>
      <c r="X290" s="264"/>
      <c r="Y290" s="264"/>
      <c r="Z290" s="262">
        <f>'ENGLAND GE2029'!J291</f>
        <v>0</v>
      </c>
      <c r="AA290" s="264">
        <f>'ENGLAND GE2029'!U291*100</f>
        <v>0</v>
      </c>
      <c r="AB290" s="262">
        <f>'ENGLAND GE2029'!K291</f>
        <v>0</v>
      </c>
      <c r="AC290" s="264">
        <f>'ENGLAND GE2029'!V291*100</f>
        <v>0</v>
      </c>
      <c r="AD290" s="262">
        <f>'ENGLAND GE2029'!L291</f>
        <v>2.8684372307045354E-2</v>
      </c>
      <c r="AE290" s="264">
        <f t="shared" si="23"/>
        <v>2.8684372307045356</v>
      </c>
      <c r="AF290" s="262">
        <f>'ENGLAND GE2029'!M291</f>
        <v>2.5684920499691659E-3</v>
      </c>
      <c r="AG290" s="264">
        <f t="shared" si="24"/>
        <v>0.2568492049969166</v>
      </c>
      <c r="AH290" s="262">
        <f>'ENGLAND GE2029'!N291</f>
        <v>3.0788778076181033E-3</v>
      </c>
      <c r="AI290" s="264">
        <f>'ENGLAND GE2029'!Y291*100</f>
        <v>-0.11114467330175688</v>
      </c>
      <c r="AJ290" s="261">
        <f t="shared" si="20"/>
        <v>0.24811342607468131</v>
      </c>
      <c r="AK290" s="260">
        <f t="shared" si="21"/>
        <v>-8.7200287703922158E-2</v>
      </c>
    </row>
    <row r="291" spans="1:37" ht="24" customHeight="1" x14ac:dyDescent="0.35">
      <c r="A291" s="106" t="str">
        <f>'ENGLAND GE2029'!A292</f>
        <v>Milton Keynes North</v>
      </c>
      <c r="B291" s="106" t="str">
        <f>'ENGLAND GE2029'!B292</f>
        <v>BKM</v>
      </c>
      <c r="C291" s="106" t="str">
        <f>'ENGLAND GE2029'!C292</f>
        <v>SE</v>
      </c>
      <c r="D291" s="106" t="str">
        <f>'ENGLAND GE2029'!D292</f>
        <v>England</v>
      </c>
      <c r="E291" s="106" t="str">
        <f>'ENGLAND GE2029'!AP292</f>
        <v>Ref</v>
      </c>
      <c r="F291" s="106" t="str">
        <f>'ENGLAND GE2029'!AQ292</f>
        <v>gain from</v>
      </c>
      <c r="G291" s="106" t="str">
        <f>'ENGLAND GE2029'!AR292</f>
        <v>LAB</v>
      </c>
      <c r="H291" s="106" t="str">
        <f>IF(E291='ENGLAND GE2029'!AO292,"",E291)</f>
        <v>Ref</v>
      </c>
      <c r="I291" s="262">
        <f>'ENGLAND GE2029'!E292</f>
        <v>0.23500642978962644</v>
      </c>
      <c r="J291" s="263">
        <f>'ENGLAND GE2029'!P292*100</f>
        <v>-18.516017525202482</v>
      </c>
      <c r="K291" s="262">
        <f>'ENGLAND GE2029'!F292</f>
        <v>0.2402685565553109</v>
      </c>
      <c r="L291" s="263">
        <f>'ENGLAND GE2029'!Q292*100</f>
        <v>-6.179551896070798</v>
      </c>
      <c r="M291" s="262">
        <f>'ENGLAND GE2029'!G292</f>
        <v>0.25317783592467441</v>
      </c>
      <c r="N291" s="263">
        <f>'ENGLAND GE2029'!R292*100</f>
        <v>11.911080240791602</v>
      </c>
      <c r="O291" s="262">
        <f>'ENGLAND GE2029'!H292</f>
        <v>7.2428370515949289E-2</v>
      </c>
      <c r="P291" s="263">
        <f>'ENGLAND GE2029'!S292*100</f>
        <v>-7.6039778124278867E-2</v>
      </c>
      <c r="Q291" s="262">
        <f>'ENGLAND GE2029'!I292</f>
        <v>0.16718040882484783</v>
      </c>
      <c r="R291" s="263">
        <f>'ENGLAND GE2029'!T292*100</f>
        <v>9.6666891196468434</v>
      </c>
      <c r="T291" s="264">
        <v>0</v>
      </c>
      <c r="U291" s="262">
        <f>MAX('ENGLAND GE2029'!J292,'ENGLAND GE2029'!K292,'ENGLAND GE2029'!L292,'ENGLAND GE2029'!M292,'ENGLAND GE2029'!N292)</f>
        <v>2.9269868303577775E-2</v>
      </c>
      <c r="V291" s="264">
        <f t="shared" si="22"/>
        <v>2.9269868303577775</v>
      </c>
      <c r="W291" s="264"/>
      <c r="X291" s="264"/>
      <c r="Y291" s="264"/>
      <c r="Z291" s="262">
        <f>'ENGLAND GE2029'!J292</f>
        <v>0</v>
      </c>
      <c r="AA291" s="264">
        <f>'ENGLAND GE2029'!U292*100</f>
        <v>0</v>
      </c>
      <c r="AB291" s="262">
        <f>'ENGLAND GE2029'!K292</f>
        <v>0</v>
      </c>
      <c r="AC291" s="264">
        <f>'ENGLAND GE2029'!V292*100</f>
        <v>0</v>
      </c>
      <c r="AD291" s="262">
        <f>'ENGLAND GE2029'!L292</f>
        <v>2.9269868303577775E-2</v>
      </c>
      <c r="AE291" s="264">
        <f t="shared" si="23"/>
        <v>2.9269868303577775</v>
      </c>
      <c r="AF291" s="262">
        <f>'ENGLAND GE2029'!M292</f>
        <v>2.6685300860134526E-3</v>
      </c>
      <c r="AG291" s="264">
        <f t="shared" si="24"/>
        <v>0.26685300860134525</v>
      </c>
      <c r="AH291" s="262">
        <f>'ENGLAND GE2029'!N292</f>
        <v>0</v>
      </c>
      <c r="AI291" s="264">
        <f>'ENGLAND GE2029'!Y292*100</f>
        <v>0</v>
      </c>
      <c r="AJ291" s="261">
        <f t="shared" si="20"/>
        <v>0.25317783592467441</v>
      </c>
      <c r="AK291" s="260">
        <f t="shared" si="21"/>
        <v>-8.5997427099826579E-2</v>
      </c>
    </row>
    <row r="292" spans="1:37" ht="24" customHeight="1" x14ac:dyDescent="0.35">
      <c r="A292" s="106" t="str">
        <f>'ENGLAND GE2029'!A293</f>
        <v>Wycombe</v>
      </c>
      <c r="B292" s="106" t="str">
        <f>'ENGLAND GE2029'!B293</f>
        <v>BKM</v>
      </c>
      <c r="C292" s="106" t="str">
        <f>'ENGLAND GE2029'!C293</f>
        <v>SE</v>
      </c>
      <c r="D292" s="106" t="str">
        <f>'ENGLAND GE2029'!D293</f>
        <v>England</v>
      </c>
      <c r="E292" s="106" t="str">
        <f>'ENGLAND GE2029'!AP293</f>
        <v>Con</v>
      </c>
      <c r="F292" s="106" t="str">
        <f>'ENGLAND GE2029'!AQ293</f>
        <v>gain from</v>
      </c>
      <c r="G292" s="106" t="str">
        <f>'ENGLAND GE2029'!AR293</f>
        <v>LAB</v>
      </c>
      <c r="H292" s="106" t="str">
        <f>IF(E292='ENGLAND GE2029'!AO293,"",E292)</f>
        <v>Con</v>
      </c>
      <c r="I292" s="262">
        <f>'ENGLAND GE2029'!E293</f>
        <v>0.21735073107108188</v>
      </c>
      <c r="J292" s="263">
        <f>'ENGLAND GE2029'!P293*100</f>
        <v>-14.188040005332164</v>
      </c>
      <c r="K292" s="262">
        <f>'ENGLAND GE2029'!F293</f>
        <v>0.22060209810838458</v>
      </c>
      <c r="L292" s="263">
        <f>'ENGLAND GE2029'!Q293*100</f>
        <v>-3.5777138847504024</v>
      </c>
      <c r="M292" s="262">
        <f>'ENGLAND GE2029'!G293</f>
        <v>0.21825536787345617</v>
      </c>
      <c r="N292" s="263">
        <f>'ENGLAND GE2029'!R293*100</f>
        <v>11.141575051565884</v>
      </c>
      <c r="O292" s="262">
        <f>'ENGLAND GE2029'!H293</f>
        <v>0.10159074741662509</v>
      </c>
      <c r="P292" s="263">
        <f>'ENGLAND GE2029'!S293*100</f>
        <v>0.66918966874094243</v>
      </c>
      <c r="Q292" s="262">
        <f>'ENGLAND GE2029'!I293</f>
        <v>0.1260043568890139</v>
      </c>
      <c r="R292" s="263">
        <f>'ENGLAND GE2029'!T293*100</f>
        <v>7.687471107948368</v>
      </c>
      <c r="T292" s="264">
        <v>0</v>
      </c>
      <c r="U292" s="262">
        <f>MAX('ENGLAND GE2029'!J293,'ENGLAND GE2029'!K293,'ENGLAND GE2029'!L293,'ENGLAND GE2029'!M293,'ENGLAND GE2029'!N293)</f>
        <v>6.9426109977368686E-2</v>
      </c>
      <c r="V292" s="264">
        <f t="shared" si="22"/>
        <v>-0.54893189269035614</v>
      </c>
      <c r="W292" s="264"/>
      <c r="X292" s="264"/>
      <c r="Y292" s="264"/>
      <c r="Z292" s="262">
        <f>'ENGLAND GE2029'!J293</f>
        <v>1.470544216738055E-2</v>
      </c>
      <c r="AA292" s="264">
        <f>'ENGLAND GE2029'!U293*100</f>
        <v>-2.8151380647772801</v>
      </c>
      <c r="AB292" s="262">
        <f>'ENGLAND GE2029'!K293</f>
        <v>6.9426109977368686E-2</v>
      </c>
      <c r="AC292" s="264">
        <f>'ENGLAND GE2029'!V293*100</f>
        <v>-0.54893189269035614</v>
      </c>
      <c r="AD292" s="262">
        <f>'ENGLAND GE2029'!L293</f>
        <v>2.5232484711282682E-2</v>
      </c>
      <c r="AE292" s="264">
        <f t="shared" si="23"/>
        <v>2.5232484711282681</v>
      </c>
      <c r="AF292" s="262">
        <f>'ENGLAND GE2029'!M293</f>
        <v>6.832661785406262E-3</v>
      </c>
      <c r="AG292" s="264">
        <f t="shared" si="24"/>
        <v>0.68326617854062621</v>
      </c>
      <c r="AH292" s="262">
        <f>'ENGLAND GE2029'!N293</f>
        <v>0</v>
      </c>
      <c r="AI292" s="264">
        <f>'ENGLAND GE2029'!Y293*100</f>
        <v>-1.5749266303739049</v>
      </c>
      <c r="AJ292" s="261">
        <f t="shared" si="20"/>
        <v>0.22060209810838458</v>
      </c>
      <c r="AK292" s="260">
        <f t="shared" si="21"/>
        <v>-9.4597741219370673E-2</v>
      </c>
    </row>
    <row r="293" spans="1:37" ht="24" customHeight="1" x14ac:dyDescent="0.35">
      <c r="A293" s="106" t="str">
        <f>'ENGLAND GE2029'!A294</f>
        <v>Bracknell</v>
      </c>
      <c r="B293" s="106" t="str">
        <f>'ENGLAND GE2029'!B294</f>
        <v>BRK</v>
      </c>
      <c r="C293" s="106" t="str">
        <f>'ENGLAND GE2029'!C294</f>
        <v>SE</v>
      </c>
      <c r="D293" s="106" t="str">
        <f>'ENGLAND GE2029'!D294</f>
        <v>England</v>
      </c>
      <c r="E293" s="106" t="str">
        <f>'ENGLAND GE2029'!AP294</f>
        <v>Ref</v>
      </c>
      <c r="F293" s="106" t="str">
        <f>'ENGLAND GE2029'!AQ294</f>
        <v>gain from</v>
      </c>
      <c r="G293" s="106" t="str">
        <f>'ENGLAND GE2029'!AR294</f>
        <v>LAB</v>
      </c>
      <c r="H293" s="106" t="str">
        <f>IF(E293='ENGLAND GE2029'!AO294,"",E293)</f>
        <v>Ref</v>
      </c>
      <c r="I293" s="262">
        <f>'ENGLAND GE2029'!E294</f>
        <v>0.18215658496299117</v>
      </c>
      <c r="J293" s="263">
        <f>'ENGLAND GE2029'!P294*100</f>
        <v>-15.506995882422055</v>
      </c>
      <c r="K293" s="262">
        <f>'ENGLAND GE2029'!F294</f>
        <v>0.24531209459004996</v>
      </c>
      <c r="L293" s="263">
        <f>'ENGLAND GE2029'!Q294*100</f>
        <v>-7.4030013674657917</v>
      </c>
      <c r="M293" s="262">
        <f>'ENGLAND GE2029'!G294</f>
        <v>0.30973656028481394</v>
      </c>
      <c r="N293" s="263">
        <f>'ENGLAND GE2029'!R294*100</f>
        <v>13.990285816103723</v>
      </c>
      <c r="O293" s="262">
        <f>'ENGLAND GE2029'!H294</f>
        <v>0.1039500274776916</v>
      </c>
      <c r="P293" s="263">
        <f>'ENGLAND GE2029'!S294*100</f>
        <v>-0.48165395775357223</v>
      </c>
      <c r="Q293" s="262">
        <f>'ENGLAND GE2029'!I294</f>
        <v>0.11313462466734502</v>
      </c>
      <c r="R293" s="263">
        <f>'ENGLAND GE2029'!T294*100</f>
        <v>6.372430918042757</v>
      </c>
      <c r="T293" s="264">
        <v>0</v>
      </c>
      <c r="U293" s="262">
        <f>MAX('ENGLAND GE2029'!J294,'ENGLAND GE2029'!K294,'ENGLAND GE2029'!L294,'ENGLAND GE2029'!M294,'ENGLAND GE2029'!N294)</f>
        <v>3.5808617666820523E-2</v>
      </c>
      <c r="V293" s="264">
        <f t="shared" si="22"/>
        <v>3.5808617666820521</v>
      </c>
      <c r="W293" s="264"/>
      <c r="X293" s="264"/>
      <c r="Y293" s="264"/>
      <c r="Z293" s="262">
        <f>'ENGLAND GE2029'!J294</f>
        <v>7.6954490002766277E-3</v>
      </c>
      <c r="AA293" s="264">
        <f>'ENGLAND GE2029'!U294*100</f>
        <v>-0.32542054012563248</v>
      </c>
      <c r="AB293" s="262">
        <f>'ENGLAND GE2029'!K294</f>
        <v>0</v>
      </c>
      <c r="AC293" s="264">
        <f>'ENGLAND GE2029'!V294*100</f>
        <v>0</v>
      </c>
      <c r="AD293" s="262">
        <f>'ENGLAND GE2029'!L294</f>
        <v>3.5808617666820523E-2</v>
      </c>
      <c r="AE293" s="264">
        <f t="shared" si="23"/>
        <v>3.5808617666820521</v>
      </c>
      <c r="AF293" s="262">
        <f>'ENGLAND GE2029'!M294</f>
        <v>2.206041350010872E-3</v>
      </c>
      <c r="AG293" s="264">
        <f t="shared" si="24"/>
        <v>0.22060413500108719</v>
      </c>
      <c r="AH293" s="262">
        <f>'ENGLAND GE2029'!N294</f>
        <v>0</v>
      </c>
      <c r="AI293" s="264">
        <f>'ENGLAND GE2029'!Y294*100</f>
        <v>-0.44711088806259558</v>
      </c>
      <c r="AJ293" s="261">
        <f t="shared" si="20"/>
        <v>0.30973656028481394</v>
      </c>
      <c r="AK293" s="260">
        <f t="shared" si="21"/>
        <v>-0.19660193561746891</v>
      </c>
    </row>
    <row r="294" spans="1:37" ht="24" customHeight="1" x14ac:dyDescent="0.35">
      <c r="A294" s="106" t="str">
        <f>'ENGLAND GE2029'!A295</f>
        <v>Earley and Woodley</v>
      </c>
      <c r="B294" s="106" t="str">
        <f>'ENGLAND GE2029'!B295</f>
        <v>BRK</v>
      </c>
      <c r="C294" s="106" t="str">
        <f>'ENGLAND GE2029'!C295</f>
        <v>SE</v>
      </c>
      <c r="D294" s="106" t="str">
        <f>'ENGLAND GE2029'!D295</f>
        <v>England</v>
      </c>
      <c r="E294" s="106" t="str">
        <f>'ENGLAND GE2029'!AP295</f>
        <v>Ref</v>
      </c>
      <c r="F294" s="106" t="str">
        <f>'ENGLAND GE2029'!AQ295</f>
        <v>gain from</v>
      </c>
      <c r="G294" s="106" t="str">
        <f>'ENGLAND GE2029'!AR295</f>
        <v>LAB</v>
      </c>
      <c r="H294" s="106" t="str">
        <f>IF(E294='ENGLAND GE2029'!AO295,"",E294)</f>
        <v>Ref</v>
      </c>
      <c r="I294" s="262">
        <f>'ENGLAND GE2029'!E295</f>
        <v>0.19649233597324978</v>
      </c>
      <c r="J294" s="263">
        <f>'ENGLAND GE2029'!P295*100</f>
        <v>-20.009693962896307</v>
      </c>
      <c r="K294" s="262">
        <f>'ENGLAND GE2029'!F295</f>
        <v>0.19350820785557823</v>
      </c>
      <c r="L294" s="263">
        <f>'ENGLAND GE2029'!Q295*100</f>
        <v>-18.461175555427499</v>
      </c>
      <c r="M294" s="262">
        <f>'ENGLAND GE2029'!G295</f>
        <v>0.28474314396582284</v>
      </c>
      <c r="N294" s="263">
        <f>'ENGLAND GE2029'!R295*100</f>
        <v>28.474314396582283</v>
      </c>
      <c r="O294" s="262">
        <f>'ENGLAND GE2029'!H295</f>
        <v>0.11850127488948599</v>
      </c>
      <c r="P294" s="263">
        <f>'ENGLAND GE2029'!S295*100</f>
        <v>-1.5270559409420668</v>
      </c>
      <c r="Q294" s="262">
        <f>'ENGLAND GE2029'!I295</f>
        <v>0.15963734512683586</v>
      </c>
      <c r="R294" s="263">
        <f>'ENGLAND GE2029'!T295*100</f>
        <v>8.5193820276027825</v>
      </c>
      <c r="T294" s="264">
        <v>0</v>
      </c>
      <c r="U294" s="262">
        <f>MAX('ENGLAND GE2029'!J295,'ENGLAND GE2029'!K295,'ENGLAND GE2029'!L295,'ENGLAND GE2029'!M295,'ENGLAND GE2029'!N295)</f>
        <v>3.2919130909650304E-2</v>
      </c>
      <c r="V294" s="264">
        <f t="shared" si="22"/>
        <v>3.2919130909650303</v>
      </c>
      <c r="W294" s="264"/>
      <c r="X294" s="264"/>
      <c r="Y294" s="264"/>
      <c r="Z294" s="262">
        <f>'ENGLAND GE2029'!J295</f>
        <v>0</v>
      </c>
      <c r="AA294" s="264">
        <f>'ENGLAND GE2029'!U295*100</f>
        <v>0</v>
      </c>
      <c r="AB294" s="262">
        <f>'ENGLAND GE2029'!K295</f>
        <v>0</v>
      </c>
      <c r="AC294" s="264">
        <f>'ENGLAND GE2029'!V295*100</f>
        <v>0</v>
      </c>
      <c r="AD294" s="262">
        <f>'ENGLAND GE2029'!L295</f>
        <v>3.2919130909650304E-2</v>
      </c>
      <c r="AE294" s="264">
        <f t="shared" si="23"/>
        <v>3.2919130909650303</v>
      </c>
      <c r="AF294" s="262">
        <f>'ENGLAND GE2029'!M295</f>
        <v>2.5481278656794334E-3</v>
      </c>
      <c r="AG294" s="264">
        <f t="shared" si="24"/>
        <v>0.25481278656794332</v>
      </c>
      <c r="AH294" s="262">
        <f>'ENGLAND GE2029'!N295</f>
        <v>1.1650433413697698E-2</v>
      </c>
      <c r="AI294" s="264">
        <f>'ENGLAND GE2029'!Y295*100</f>
        <v>-0.54249684245215812</v>
      </c>
      <c r="AJ294" s="261">
        <f t="shared" si="20"/>
        <v>0.28474314396582284</v>
      </c>
      <c r="AK294" s="260">
        <f t="shared" si="21"/>
        <v>-0.12510579883898698</v>
      </c>
    </row>
    <row r="295" spans="1:37" ht="24" customHeight="1" x14ac:dyDescent="0.35">
      <c r="A295" s="106" t="str">
        <f>'ENGLAND GE2029'!A296</f>
        <v>Maidenhead</v>
      </c>
      <c r="B295" s="106" t="str">
        <f>'ENGLAND GE2029'!B296</f>
        <v>BRK</v>
      </c>
      <c r="C295" s="106" t="str">
        <f>'ENGLAND GE2029'!C296</f>
        <v>SE</v>
      </c>
      <c r="D295" s="106" t="str">
        <f>'ENGLAND GE2029'!D296</f>
        <v>England</v>
      </c>
      <c r="E295" s="106" t="str">
        <f>'ENGLAND GE2029'!AP296</f>
        <v>LD</v>
      </c>
      <c r="F295" s="106" t="str">
        <f>'ENGLAND GE2029'!AQ296</f>
        <v>HOLD</v>
      </c>
      <c r="G295" s="106" t="str">
        <f>'ENGLAND GE2029'!AR296</f>
        <v/>
      </c>
      <c r="H295" s="106" t="str">
        <f>IF(E295='ENGLAND GE2029'!AO296,"",E295)</f>
        <v/>
      </c>
      <c r="I295" s="262">
        <f>'ENGLAND GE2029'!E296</f>
        <v>5.9372364545082219E-2</v>
      </c>
      <c r="J295" s="263">
        <f>'ENGLAND GE2029'!P296*100</f>
        <v>-5.5193790156978224</v>
      </c>
      <c r="K295" s="262">
        <f>'ENGLAND GE2029'!F296</f>
        <v>0.24286463838218086</v>
      </c>
      <c r="L295" s="263">
        <f>'ENGLAND GE2029'!Q296*100</f>
        <v>-13.330019700099783</v>
      </c>
      <c r="M295" s="262">
        <f>'ENGLAND GE2029'!G296</f>
        <v>0.15445228600581873</v>
      </c>
      <c r="N295" s="263">
        <f>'ENGLAND GE2029'!R296*100</f>
        <v>15.445228600581872</v>
      </c>
      <c r="O295" s="262">
        <f>'ENGLAND GE2029'!H296</f>
        <v>0.41788666610101383</v>
      </c>
      <c r="P295" s="263">
        <f>'ENGLAND GE2029'!S296*100</f>
        <v>-1.7150787454590311</v>
      </c>
      <c r="Q295" s="262">
        <f>'ENGLAND GE2029'!I296</f>
        <v>8.9030891309303292E-2</v>
      </c>
      <c r="R295" s="263">
        <f>'ENGLAND GE2029'!T296*100</f>
        <v>4.9371847815492567</v>
      </c>
      <c r="T295" s="264">
        <v>0</v>
      </c>
      <c r="U295" s="262">
        <f>MAX('ENGLAND GE2029'!J296,'ENGLAND GE2029'!K296,'ENGLAND GE2029'!L296,'ENGLAND GE2029'!M296,'ENGLAND GE2029'!N296)</f>
        <v>1.7856215786289733E-2</v>
      </c>
      <c r="V295" s="264">
        <f t="shared" si="22"/>
        <v>1.7856215786289733</v>
      </c>
      <c r="W295" s="264"/>
      <c r="X295" s="264"/>
      <c r="Y295" s="264"/>
      <c r="Z295" s="262">
        <f>'ENGLAND GE2029'!J296</f>
        <v>8.2239315349511843E-3</v>
      </c>
      <c r="AA295" s="264">
        <f>'ENGLAND GE2029'!U296*100</f>
        <v>-0.74926533365940495</v>
      </c>
      <c r="AB295" s="262">
        <f>'ENGLAND GE2029'!K296</f>
        <v>0</v>
      </c>
      <c r="AC295" s="264">
        <f>'ENGLAND GE2029'!V296*100</f>
        <v>0</v>
      </c>
      <c r="AD295" s="262">
        <f>'ENGLAND GE2029'!L296</f>
        <v>1.7856215786289733E-2</v>
      </c>
      <c r="AE295" s="264">
        <f t="shared" si="23"/>
        <v>1.7856215786289733</v>
      </c>
      <c r="AF295" s="262">
        <f>'ENGLAND GE2029'!M296</f>
        <v>2.0002301205469912E-3</v>
      </c>
      <c r="AG295" s="264">
        <f t="shared" si="24"/>
        <v>0.20002301205469913</v>
      </c>
      <c r="AH295" s="262">
        <f>'ENGLAND GE2029'!N296</f>
        <v>8.3127762148132098E-3</v>
      </c>
      <c r="AI295" s="264">
        <f>'ENGLAND GE2029'!Y296*100</f>
        <v>-1.0543151778987581</v>
      </c>
      <c r="AJ295" s="261">
        <f t="shared" si="20"/>
        <v>0.41788666610101383</v>
      </c>
      <c r="AK295" s="260">
        <f t="shared" si="21"/>
        <v>-0.32885577479171052</v>
      </c>
    </row>
    <row r="296" spans="1:37" ht="24" customHeight="1" x14ac:dyDescent="0.35">
      <c r="A296" s="106" t="str">
        <f>'ENGLAND GE2029'!A297</f>
        <v>Newbury</v>
      </c>
      <c r="B296" s="106" t="str">
        <f>'ENGLAND GE2029'!B297</f>
        <v>BRK</v>
      </c>
      <c r="C296" s="106" t="str">
        <f>'ENGLAND GE2029'!C297</f>
        <v>SE</v>
      </c>
      <c r="D296" s="106" t="str">
        <f>'ENGLAND GE2029'!D297</f>
        <v>England</v>
      </c>
      <c r="E296" s="106" t="str">
        <f>'ENGLAND GE2029'!AP297</f>
        <v>LD</v>
      </c>
      <c r="F296" s="106" t="str">
        <f>'ENGLAND GE2029'!AQ297</f>
        <v>HOLD</v>
      </c>
      <c r="G296" s="106" t="str">
        <f>'ENGLAND GE2029'!AR297</f>
        <v/>
      </c>
      <c r="H296" s="106" t="str">
        <f>IF(E296='ENGLAND GE2029'!AO297,"",E296)</f>
        <v/>
      </c>
      <c r="I296" s="262">
        <f>'ENGLAND GE2029'!E297</f>
        <v>3.8460212422798637E-2</v>
      </c>
      <c r="J296" s="263">
        <f>'ENGLAND GE2029'!P297*100</f>
        <v>-3.6381398041129427</v>
      </c>
      <c r="K296" s="262">
        <f>'ENGLAND GE2029'!F297</f>
        <v>0.25791406536399503</v>
      </c>
      <c r="L296" s="263">
        <f>'ENGLAND GE2029'!Q297*100</f>
        <v>-9.4998258363779335</v>
      </c>
      <c r="M296" s="262">
        <f>'ENGLAND GE2029'!G297</f>
        <v>0.18995925396075389</v>
      </c>
      <c r="N296" s="263">
        <f>'ENGLAND GE2029'!R297*100</f>
        <v>8.0476319155930671</v>
      </c>
      <c r="O296" s="262">
        <f>'ENGLAND GE2029'!H297</f>
        <v>0.36504922839069182</v>
      </c>
      <c r="P296" s="263">
        <f>'ENGLAND GE2029'!S297*100</f>
        <v>-3.6442698852308384</v>
      </c>
      <c r="Q296" s="262">
        <f>'ENGLAND GE2029'!I297</f>
        <v>0.12082532481915899</v>
      </c>
      <c r="R296" s="263">
        <f>'ENGLAND GE2029'!T297*100</f>
        <v>6.535833115474043</v>
      </c>
      <c r="T296" s="264">
        <v>0</v>
      </c>
      <c r="U296" s="262">
        <f>MAX('ENGLAND GE2029'!J297,'ENGLAND GE2029'!K297,'ENGLAND GE2029'!L297,'ENGLAND GE2029'!M297,'ENGLAND GE2029'!N297)</f>
        <v>2.1961173363261505E-2</v>
      </c>
      <c r="V296" s="264">
        <f t="shared" si="22"/>
        <v>2.1961173363261506</v>
      </c>
      <c r="W296" s="264"/>
      <c r="X296" s="264"/>
      <c r="Y296" s="264"/>
      <c r="Z296" s="262">
        <f>'ENGLAND GE2029'!J297</f>
        <v>0</v>
      </c>
      <c r="AA296" s="264">
        <f>'ENGLAND GE2029'!U297*100</f>
        <v>0</v>
      </c>
      <c r="AB296" s="262">
        <f>'ENGLAND GE2029'!K297</f>
        <v>0</v>
      </c>
      <c r="AC296" s="264">
        <f>'ENGLAND GE2029'!V297*100</f>
        <v>0</v>
      </c>
      <c r="AD296" s="262">
        <f>'ENGLAND GE2029'!L297</f>
        <v>2.1961173363261505E-2</v>
      </c>
      <c r="AE296" s="264">
        <f t="shared" si="23"/>
        <v>2.1961173363261506</v>
      </c>
      <c r="AF296" s="262">
        <f>'ENGLAND GE2029'!M297</f>
        <v>1.9286112332101914E-3</v>
      </c>
      <c r="AG296" s="264">
        <f t="shared" si="24"/>
        <v>0.19286112332101915</v>
      </c>
      <c r="AH296" s="262">
        <f>'ENGLAND GE2029'!N297</f>
        <v>3.902130446130009E-3</v>
      </c>
      <c r="AI296" s="264">
        <f>'ENGLAND GE2029'!Y297*100</f>
        <v>-0.19020796499255804</v>
      </c>
      <c r="AJ296" s="261">
        <f t="shared" si="20"/>
        <v>0.36504922839069182</v>
      </c>
      <c r="AK296" s="260">
        <f t="shared" si="21"/>
        <v>-0.24422390357153284</v>
      </c>
    </row>
    <row r="297" spans="1:37" ht="24" customHeight="1" x14ac:dyDescent="0.35">
      <c r="A297" s="106" t="str">
        <f>'ENGLAND GE2029'!A298</f>
        <v>Reading Central</v>
      </c>
      <c r="B297" s="106" t="str">
        <f>'ENGLAND GE2029'!B298</f>
        <v>BRK</v>
      </c>
      <c r="C297" s="106" t="str">
        <f>'ENGLAND GE2029'!C298</f>
        <v>SE</v>
      </c>
      <c r="D297" s="106" t="str">
        <f>'ENGLAND GE2029'!D298</f>
        <v>England</v>
      </c>
      <c r="E297" s="106" t="str">
        <f>'ENGLAND GE2029'!AP298</f>
        <v>Grn</v>
      </c>
      <c r="F297" s="106" t="str">
        <f>'ENGLAND GE2029'!AQ298</f>
        <v>gain from</v>
      </c>
      <c r="G297" s="106" t="str">
        <f>'ENGLAND GE2029'!AR298</f>
        <v>LAB</v>
      </c>
      <c r="H297" s="106" t="str">
        <f>IF(E297='ENGLAND GE2029'!AO298,"",E297)</f>
        <v>Grn</v>
      </c>
      <c r="I297" s="262">
        <f>'ENGLAND GE2029'!E298</f>
        <v>0.25680487505106192</v>
      </c>
      <c r="J297" s="263">
        <f>'ENGLAND GE2029'!P298*100</f>
        <v>-22.006690963022134</v>
      </c>
      <c r="K297" s="262">
        <f>'ENGLAND GE2029'!F298</f>
        <v>0.15152554433743873</v>
      </c>
      <c r="L297" s="263">
        <f>'ENGLAND GE2029'!Q298*100</f>
        <v>-4.6328333916519</v>
      </c>
      <c r="M297" s="262">
        <f>'ENGLAND GE2029'!G298</f>
        <v>0.15672742790502792</v>
      </c>
      <c r="N297" s="263">
        <f>'ENGLAND GE2029'!R298*100</f>
        <v>7.0529286994030143</v>
      </c>
      <c r="O297" s="262">
        <f>'ENGLAND GE2029'!H298</f>
        <v>8.3371931382516751E-2</v>
      </c>
      <c r="P297" s="263">
        <f>'ENGLAND GE2029'!S298*100</f>
        <v>-0.41288965965519397</v>
      </c>
      <c r="Q297" s="262">
        <f>'ENGLAND GE2029'!I298</f>
        <v>0.32342721100076244</v>
      </c>
      <c r="R297" s="263">
        <f>'ENGLAND GE2029'!T298*100</f>
        <v>18.174343276667621</v>
      </c>
      <c r="T297" s="264">
        <v>0</v>
      </c>
      <c r="U297" s="262">
        <f>MAX('ENGLAND GE2029'!J298,'ENGLAND GE2029'!K298,'ENGLAND GE2029'!L298,'ENGLAND GE2029'!M298,'ENGLAND GE2029'!N298)</f>
        <v>1.8119244749779325E-2</v>
      </c>
      <c r="V297" s="264">
        <f t="shared" si="22"/>
        <v>1.8119244749779324</v>
      </c>
      <c r="W297" s="264"/>
      <c r="X297" s="264"/>
      <c r="Y297" s="264"/>
      <c r="Z297" s="262">
        <f>'ENGLAND GE2029'!J298</f>
        <v>2.855852281261684E-3</v>
      </c>
      <c r="AA297" s="264">
        <f>'ENGLAND GE2029'!U298*100</f>
        <v>-0.21561810145365987</v>
      </c>
      <c r="AB297" s="262">
        <f>'ENGLAND GE2029'!K298</f>
        <v>0</v>
      </c>
      <c r="AC297" s="264">
        <f>'ENGLAND GE2029'!V298*100</f>
        <v>0</v>
      </c>
      <c r="AD297" s="262">
        <f>'ENGLAND GE2029'!L298</f>
        <v>1.8119244749779325E-2</v>
      </c>
      <c r="AE297" s="264">
        <f t="shared" si="23"/>
        <v>1.8119244749779324</v>
      </c>
      <c r="AF297" s="262">
        <f>'ENGLAND GE2029'!M298</f>
        <v>5.3451618599638954E-3</v>
      </c>
      <c r="AG297" s="264">
        <f t="shared" si="24"/>
        <v>0.5345161859963895</v>
      </c>
      <c r="AH297" s="262">
        <f>'ENGLAND GE2029'!N298</f>
        <v>1.8227514321874593E-3</v>
      </c>
      <c r="AI297" s="264">
        <f>'ENGLAND GE2029'!Y298*100</f>
        <v>-0.30568052126205603</v>
      </c>
      <c r="AJ297" s="261">
        <f t="shared" si="20"/>
        <v>0.32342721100076244</v>
      </c>
      <c r="AK297" s="260">
        <f t="shared" si="21"/>
        <v>0</v>
      </c>
    </row>
    <row r="298" spans="1:37" ht="24" customHeight="1" x14ac:dyDescent="0.35">
      <c r="A298" s="106" t="str">
        <f>'ENGLAND GE2029'!A299</f>
        <v>Reading West and Mid Berkshire</v>
      </c>
      <c r="B298" s="106" t="str">
        <f>'ENGLAND GE2029'!B299</f>
        <v>BRK</v>
      </c>
      <c r="C298" s="106" t="str">
        <f>'ENGLAND GE2029'!C299</f>
        <v>SE</v>
      </c>
      <c r="D298" s="106" t="str">
        <f>'ENGLAND GE2029'!D299</f>
        <v>England</v>
      </c>
      <c r="E298" s="106" t="str">
        <f>'ENGLAND GE2029'!AP299</f>
        <v>Con</v>
      </c>
      <c r="F298" s="106" t="str">
        <f>'ENGLAND GE2029'!AQ299</f>
        <v>gain from</v>
      </c>
      <c r="G298" s="106" t="str">
        <f>'ENGLAND GE2029'!AR299</f>
        <v>LAB</v>
      </c>
      <c r="H298" s="106" t="str">
        <f>IF(E298='ENGLAND GE2029'!AO299,"",E298)</f>
        <v>Con</v>
      </c>
      <c r="I298" s="262">
        <f>'ENGLAND GE2029'!E299</f>
        <v>0.19256597536600656</v>
      </c>
      <c r="J298" s="263">
        <f>'ENGLAND GE2029'!P299*100</f>
        <v>-15.700761059347872</v>
      </c>
      <c r="K298" s="262">
        <f>'ENGLAND GE2029'!F299</f>
        <v>0.25095015759693662</v>
      </c>
      <c r="L298" s="263">
        <f>'ENGLAND GE2029'!Q299*100</f>
        <v>-6.9386677272346544</v>
      </c>
      <c r="M298" s="262">
        <f>'ENGLAND GE2029'!G299</f>
        <v>0.25011038963292703</v>
      </c>
      <c r="N298" s="263">
        <f>'ENGLAND GE2029'!R299*100</f>
        <v>11.5634223707383</v>
      </c>
      <c r="O298" s="262">
        <f>'ENGLAND GE2029'!H299</f>
        <v>0.10684238170589867</v>
      </c>
      <c r="P298" s="263">
        <f>'ENGLAND GE2029'!S299*100</f>
        <v>-0.27793235206270694</v>
      </c>
      <c r="Q298" s="262">
        <f>'ENGLAND GE2029'!I299</f>
        <v>0.15896040400092656</v>
      </c>
      <c r="R298" s="263">
        <f>'ENGLAND GE2029'!T299*100</f>
        <v>9.0884530228075278</v>
      </c>
      <c r="T298" s="264">
        <v>0</v>
      </c>
      <c r="U298" s="262">
        <f>MAX('ENGLAND GE2029'!J299,'ENGLAND GE2029'!K299,'ENGLAND GE2029'!L299,'ENGLAND GE2029'!M299,'ENGLAND GE2029'!N299)</f>
        <v>2.8915241095947893E-2</v>
      </c>
      <c r="V298" s="264">
        <f t="shared" si="22"/>
        <v>2.8915241095947892</v>
      </c>
      <c r="W298" s="264"/>
      <c r="X298" s="264"/>
      <c r="Y298" s="264"/>
      <c r="Z298" s="262">
        <f>'ENGLAND GE2029'!J299</f>
        <v>8.4365304787883781E-3</v>
      </c>
      <c r="AA298" s="264">
        <f>'ENGLAND GE2029'!U299*100</f>
        <v>-0.36362499126103026</v>
      </c>
      <c r="AB298" s="262">
        <f>'ENGLAND GE2029'!K299</f>
        <v>0</v>
      </c>
      <c r="AC298" s="264">
        <f>'ENGLAND GE2029'!V299*100</f>
        <v>0</v>
      </c>
      <c r="AD298" s="262">
        <f>'ENGLAND GE2029'!L299</f>
        <v>2.8915241095947893E-2</v>
      </c>
      <c r="AE298" s="264">
        <f t="shared" si="23"/>
        <v>2.8915241095947892</v>
      </c>
      <c r="AF298" s="262">
        <f>'ENGLAND GE2029'!M299</f>
        <v>2.9872989647011985E-3</v>
      </c>
      <c r="AG298" s="264">
        <f t="shared" si="24"/>
        <v>0.29872989647011983</v>
      </c>
      <c r="AH298" s="262">
        <f>'ENGLAND GE2029'!N299</f>
        <v>2.3162115786702425E-4</v>
      </c>
      <c r="AI298" s="264">
        <f>'ENGLAND GE2029'!Y299*100</f>
        <v>-0.56114326970447925</v>
      </c>
      <c r="AJ298" s="261">
        <f t="shared" si="20"/>
        <v>0.25095015759693662</v>
      </c>
      <c r="AK298" s="260">
        <f t="shared" si="21"/>
        <v>-9.1989753596010054E-2</v>
      </c>
    </row>
    <row r="299" spans="1:37" ht="24" customHeight="1" x14ac:dyDescent="0.35">
      <c r="A299" s="106" t="str">
        <f>'ENGLAND GE2029'!A300</f>
        <v>Slough</v>
      </c>
      <c r="B299" s="106" t="str">
        <f>'ENGLAND GE2029'!B300</f>
        <v>BRK</v>
      </c>
      <c r="C299" s="106" t="str">
        <f>'ENGLAND GE2029'!C300</f>
        <v>SE</v>
      </c>
      <c r="D299" s="106" t="str">
        <f>'ENGLAND GE2029'!D300</f>
        <v>England</v>
      </c>
      <c r="E299" s="106" t="str">
        <f>'ENGLAND GE2029'!AP300</f>
        <v>Ind</v>
      </c>
      <c r="F299" s="106" t="str">
        <f>'ENGLAND GE2029'!AQ300</f>
        <v>gain from</v>
      </c>
      <c r="G299" s="106" t="str">
        <f>'ENGLAND GE2029'!AR300</f>
        <v>LAB</v>
      </c>
      <c r="H299" s="106" t="str">
        <f>IF(E299='ENGLAND GE2029'!AO300,"",E299)</f>
        <v>Ind</v>
      </c>
      <c r="I299" s="262">
        <f>'ENGLAND GE2029'!E300</f>
        <v>0.22399870759656101</v>
      </c>
      <c r="J299" s="263">
        <f>'ENGLAND GE2029'!P300*100</f>
        <v>-11.488016850677093</v>
      </c>
      <c r="K299" s="262">
        <f>'ENGLAND GE2029'!F300</f>
        <v>0.1619711342516319</v>
      </c>
      <c r="L299" s="263">
        <f>'ENGLAND GE2029'!Q300*100</f>
        <v>-1.0333500897866692</v>
      </c>
      <c r="M299" s="262">
        <f>'ENGLAND GE2029'!G300</f>
        <v>0.1728555435749427</v>
      </c>
      <c r="N299" s="263">
        <f>'ENGLAND GE2029'!R300*100</f>
        <v>9.5402796220628741</v>
      </c>
      <c r="O299" s="262">
        <f>'ENGLAND GE2029'!H300</f>
        <v>5.5668191856005904E-2</v>
      </c>
      <c r="P299" s="263">
        <f>'ENGLAND GE2029'!S300*100</f>
        <v>0.80689497468511351</v>
      </c>
      <c r="Q299" s="262">
        <f>'ENGLAND GE2029'!I300</f>
        <v>0.12126246680259917</v>
      </c>
      <c r="R299" s="263">
        <f>'ENGLAND GE2029'!T300*100</f>
        <v>7.798412676840166</v>
      </c>
      <c r="T299" s="264">
        <v>0</v>
      </c>
      <c r="U299" s="262">
        <f>MAX('ENGLAND GE2029'!J300,'ENGLAND GE2029'!K300,'ENGLAND GE2029'!L300,'ENGLAND GE2029'!M300,'ENGLAND GE2029'!N300)</f>
        <v>0.22979541196951508</v>
      </c>
      <c r="V299" s="264">
        <f t="shared" si="22"/>
        <v>-2.4814320458046266</v>
      </c>
      <c r="W299" s="264"/>
      <c r="X299" s="264"/>
      <c r="Y299" s="264"/>
      <c r="Z299" s="262">
        <f>'ENGLAND GE2029'!J300</f>
        <v>0.22979541196951508</v>
      </c>
      <c r="AA299" s="264">
        <f>'ENGLAND GE2029'!U300*100</f>
        <v>-2.4814320458046266</v>
      </c>
      <c r="AB299" s="262">
        <f>'ENGLAND GE2029'!K300</f>
        <v>0</v>
      </c>
      <c r="AC299" s="264">
        <f>'ENGLAND GE2029'!V300*100</f>
        <v>-2.5532603170201948</v>
      </c>
      <c r="AD299" s="262">
        <f>'ENGLAND GE2029'!L300</f>
        <v>1.9983814845021486E-2</v>
      </c>
      <c r="AE299" s="264">
        <f t="shared" si="23"/>
        <v>1.9983814845021486</v>
      </c>
      <c r="AF299" s="262">
        <f>'ENGLAND GE2029'!M300</f>
        <v>1.4464729103722918E-2</v>
      </c>
      <c r="AG299" s="264">
        <f t="shared" si="24"/>
        <v>1.4464729103722918</v>
      </c>
      <c r="AH299" s="262">
        <f>'ENGLAND GE2029'!N300</f>
        <v>0</v>
      </c>
      <c r="AI299" s="264">
        <f>'ENGLAND GE2029'!Y300*100</f>
        <v>-4.0343823651739914</v>
      </c>
      <c r="AJ299" s="261">
        <f t="shared" si="20"/>
        <v>0.22979541196951508</v>
      </c>
      <c r="AK299" s="260">
        <f t="shared" si="21"/>
        <v>-0.10853294516691592</v>
      </c>
    </row>
    <row r="300" spans="1:37" ht="24" customHeight="1" x14ac:dyDescent="0.35">
      <c r="A300" s="106" t="str">
        <f>'ENGLAND GE2029'!A301</f>
        <v>Windsor</v>
      </c>
      <c r="B300" s="106" t="str">
        <f>'ENGLAND GE2029'!B301</f>
        <v>BRK</v>
      </c>
      <c r="C300" s="106" t="str">
        <f>'ENGLAND GE2029'!C301</f>
        <v>SE</v>
      </c>
      <c r="D300" s="106" t="str">
        <f>'ENGLAND GE2029'!D301</f>
        <v>England</v>
      </c>
      <c r="E300" s="106" t="str">
        <f>'ENGLAND GE2029'!AP301</f>
        <v>Con</v>
      </c>
      <c r="F300" s="106" t="str">
        <f>'ENGLAND GE2029'!AQ301</f>
        <v>HOLD</v>
      </c>
      <c r="G300" s="106" t="str">
        <f>'ENGLAND GE2029'!AR301</f>
        <v/>
      </c>
      <c r="H300" s="106" t="str">
        <f>IF(E300='ENGLAND GE2029'!AO301,"",E300)</f>
        <v/>
      </c>
      <c r="I300" s="262">
        <f>'ENGLAND GE2029'!E301</f>
        <v>0.12415781814009161</v>
      </c>
      <c r="J300" s="263">
        <f>'ENGLAND GE2029'!P301*100</f>
        <v>-9.7430830580237267</v>
      </c>
      <c r="K300" s="262">
        <f>'ENGLAND GE2029'!F301</f>
        <v>0.29028345187426058</v>
      </c>
      <c r="L300" s="263">
        <f>'ENGLAND GE2029'!Q301*100</f>
        <v>-7.4013944580674673</v>
      </c>
      <c r="M300" s="262">
        <f>'ENGLAND GE2029'!G301</f>
        <v>0.1948398375010241</v>
      </c>
      <c r="N300" s="263">
        <f>'ENGLAND GE2029'!R301*100</f>
        <v>9.1847307774639457</v>
      </c>
      <c r="O300" s="262">
        <f>'ENGLAND GE2029'!H301</f>
        <v>0.20900432996932111</v>
      </c>
      <c r="P300" s="263">
        <f>'ENGLAND GE2029'!S301*100</f>
        <v>-0.18209363525636957</v>
      </c>
      <c r="Q300" s="262">
        <f>'ENGLAND GE2029'!I301</f>
        <v>0.12010391970199673</v>
      </c>
      <c r="R300" s="263">
        <f>'ENGLAND GE2029'!T301*100</f>
        <v>6.9535913690415594</v>
      </c>
      <c r="T300" s="264">
        <v>0</v>
      </c>
      <c r="U300" s="262">
        <f>MAX('ENGLAND GE2029'!J301,'ENGLAND GE2029'!K301,'ENGLAND GE2029'!L301,'ENGLAND GE2029'!M301,'ENGLAND GE2029'!N301)</f>
        <v>2.6482086645769683E-2</v>
      </c>
      <c r="V300" s="264">
        <f t="shared" si="22"/>
        <v>-0.95210959560072661</v>
      </c>
      <c r="W300" s="264"/>
      <c r="X300" s="264"/>
      <c r="Y300" s="264"/>
      <c r="Z300" s="262">
        <f>'ENGLAND GE2029'!J301</f>
        <v>2.6482086645769683E-2</v>
      </c>
      <c r="AA300" s="264">
        <f>'ENGLAND GE2029'!U301*100</f>
        <v>-0.95210959560072661</v>
      </c>
      <c r="AB300" s="262">
        <f>'ENGLAND GE2029'!K301</f>
        <v>8.8007864755249212E-3</v>
      </c>
      <c r="AC300" s="264">
        <f>'ENGLAND GE2029'!V301*100</f>
        <v>-0.49241836875834194</v>
      </c>
      <c r="AD300" s="262">
        <f>'ENGLAND GE2029'!L301</f>
        <v>2.2525417215597855E-2</v>
      </c>
      <c r="AE300" s="264">
        <f t="shared" si="23"/>
        <v>2.2525417215597856</v>
      </c>
      <c r="AF300" s="262">
        <f>'ENGLAND GE2029'!M301</f>
        <v>3.8023524764132367E-3</v>
      </c>
      <c r="AG300" s="264">
        <f t="shared" si="24"/>
        <v>0.38023524764132366</v>
      </c>
      <c r="AH300" s="262">
        <f>'ENGLAND GE2029'!N301</f>
        <v>0</v>
      </c>
      <c r="AI300" s="264">
        <f>'ENGLAND GE2029'!Y301*100</f>
        <v>0</v>
      </c>
      <c r="AJ300" s="261">
        <f t="shared" si="20"/>
        <v>0.29028345187426058</v>
      </c>
      <c r="AK300" s="260">
        <f t="shared" si="21"/>
        <v>-0.17017953217226384</v>
      </c>
    </row>
    <row r="301" spans="1:37" ht="24" customHeight="1" x14ac:dyDescent="0.35">
      <c r="A301" s="106" t="str">
        <f>'ENGLAND GE2029'!A302</f>
        <v>Wokingham</v>
      </c>
      <c r="B301" s="106" t="str">
        <f>'ENGLAND GE2029'!B302</f>
        <v>BRK</v>
      </c>
      <c r="C301" s="106" t="str">
        <f>'ENGLAND GE2029'!C302</f>
        <v>SE</v>
      </c>
      <c r="D301" s="106" t="str">
        <f>'ENGLAND GE2029'!D302</f>
        <v>England</v>
      </c>
      <c r="E301" s="106" t="str">
        <f>'ENGLAND GE2029'!AP302</f>
        <v>LD</v>
      </c>
      <c r="F301" s="106" t="str">
        <f>'ENGLAND GE2029'!AQ302</f>
        <v>HOLD</v>
      </c>
      <c r="G301" s="106" t="str">
        <f>'ENGLAND GE2029'!AR302</f>
        <v/>
      </c>
      <c r="H301" s="106" t="str">
        <f>IF(E301='ENGLAND GE2029'!AO302,"",E301)</f>
        <v/>
      </c>
      <c r="I301" s="262">
        <f>'ENGLAND GE2029'!E302</f>
        <v>3.5529424392304158E-2</v>
      </c>
      <c r="J301" s="263">
        <f>'ENGLAND GE2029'!P302*100</f>
        <v>-3.1712561570398861</v>
      </c>
      <c r="K301" s="262">
        <f>'ENGLAND GE2029'!F302</f>
        <v>0.24210340507664621</v>
      </c>
      <c r="L301" s="263">
        <f>'ENGLAND GE2029'!Q302*100</f>
        <v>-8.008774661134801</v>
      </c>
      <c r="M301" s="262">
        <f>'ENGLAND GE2029'!G302</f>
        <v>0.17423986198869557</v>
      </c>
      <c r="N301" s="263">
        <f>'ENGLAND GE2029'!R302*100</f>
        <v>7.6571386646559603</v>
      </c>
      <c r="O301" s="262">
        <f>'ENGLAND GE2029'!H302</f>
        <v>0.4456841017516498</v>
      </c>
      <c r="P301" s="263">
        <f>'ENGLAND GE2029'!S302*100</f>
        <v>-3.1046948823360845</v>
      </c>
      <c r="Q301" s="262">
        <f>'ENGLAND GE2029'!I302</f>
        <v>8.1006329719580022E-2</v>
      </c>
      <c r="R301" s="263">
        <f>'ENGLAND GE2029'!T302*100</f>
        <v>4.4838993287423872</v>
      </c>
      <c r="T301" s="264">
        <v>0</v>
      </c>
      <c r="U301" s="262">
        <f>MAX('ENGLAND GE2029'!J302,'ENGLAND GE2029'!K302,'ENGLAND GE2029'!L302,'ENGLAND GE2029'!M302,'ENGLAND GE2029'!N302)</f>
        <v>2.0143855780329969E-2</v>
      </c>
      <c r="V301" s="264">
        <f t="shared" si="22"/>
        <v>2.0143855780329969</v>
      </c>
      <c r="W301" s="264"/>
      <c r="X301" s="264"/>
      <c r="Y301" s="264"/>
      <c r="Z301" s="262">
        <f>'ENGLAND GE2029'!J302</f>
        <v>0</v>
      </c>
      <c r="AA301" s="264">
        <f>'ENGLAND GE2029'!U302*100</f>
        <v>0</v>
      </c>
      <c r="AB301" s="262">
        <f>'ENGLAND GE2029'!K302</f>
        <v>0</v>
      </c>
      <c r="AC301" s="264">
        <f>'ENGLAND GE2029'!V302*100</f>
        <v>0</v>
      </c>
      <c r="AD301" s="262">
        <f>'ENGLAND GE2029'!L302</f>
        <v>2.0143855780329969E-2</v>
      </c>
      <c r="AE301" s="264">
        <f t="shared" si="23"/>
        <v>2.0143855780329969</v>
      </c>
      <c r="AF301" s="262">
        <f>'ENGLAND GE2029'!M302</f>
        <v>1.2930212907943091E-3</v>
      </c>
      <c r="AG301" s="264">
        <f t="shared" si="24"/>
        <v>0.12930212907943092</v>
      </c>
      <c r="AH301" s="262">
        <f>'ENGLAND GE2029'!N302</f>
        <v>0</v>
      </c>
      <c r="AI301" s="264">
        <f>'ENGLAND GE2029'!Y302*100</f>
        <v>0</v>
      </c>
      <c r="AJ301" s="261">
        <f t="shared" si="20"/>
        <v>0.4456841017516498</v>
      </c>
      <c r="AK301" s="260">
        <f t="shared" si="21"/>
        <v>-0.36467777203206975</v>
      </c>
    </row>
    <row r="302" spans="1:37" ht="24" customHeight="1" x14ac:dyDescent="0.35">
      <c r="A302" s="106" t="str">
        <f>'ENGLAND GE2029'!A303</f>
        <v>Aldershot</v>
      </c>
      <c r="B302" s="106" t="str">
        <f>'ENGLAND GE2029'!B303</f>
        <v>HAM</v>
      </c>
      <c r="C302" s="106" t="str">
        <f>'ENGLAND GE2029'!C303</f>
        <v>SE</v>
      </c>
      <c r="D302" s="106" t="str">
        <f>'ENGLAND GE2029'!D303</f>
        <v>England</v>
      </c>
      <c r="E302" s="106" t="str">
        <f>'ENGLAND GE2029'!AP303</f>
        <v>Ref</v>
      </c>
      <c r="F302" s="106" t="str">
        <f>'ENGLAND GE2029'!AQ303</f>
        <v>gain from</v>
      </c>
      <c r="G302" s="106" t="str">
        <f>'ENGLAND GE2029'!AR303</f>
        <v>LAB</v>
      </c>
      <c r="H302" s="106" t="str">
        <f>IF(E302='ENGLAND GE2029'!AO303,"",E302)</f>
        <v>Ref</v>
      </c>
      <c r="I302" s="262">
        <f>'ENGLAND GE2029'!E303</f>
        <v>0.22579096911768531</v>
      </c>
      <c r="J302" s="263">
        <f>'ENGLAND GE2029'!P303*100</f>
        <v>-18.134482521323097</v>
      </c>
      <c r="K302" s="262">
        <f>'ENGLAND GE2029'!F303</f>
        <v>0.22877305374374712</v>
      </c>
      <c r="L302" s="263">
        <f>'ENGLAND GE2029'!Q303*100</f>
        <v>-6.1293689829093996</v>
      </c>
      <c r="M302" s="262">
        <f>'ENGLAND GE2029'!G303</f>
        <v>0.31667979110581262</v>
      </c>
      <c r="N302" s="263">
        <f>'ENGLAND GE2029'!R303*100</f>
        <v>14.755487350528526</v>
      </c>
      <c r="O302" s="262">
        <f>'ENGLAND GE2029'!H303</f>
        <v>8.1904397909228627E-2</v>
      </c>
      <c r="P302" s="263">
        <f>'ENGLAND GE2029'!S303*100</f>
        <v>-0.15662678785103301</v>
      </c>
      <c r="Q302" s="262">
        <f>'ENGLAND GE2029'!I303</f>
        <v>0.1043599317195046</v>
      </c>
      <c r="R302" s="263">
        <f>'ENGLAND GE2029'!T303*100</f>
        <v>5.9967215832886271</v>
      </c>
      <c r="T302" s="264">
        <v>0</v>
      </c>
      <c r="U302" s="262">
        <f>MAX('ENGLAND GE2029'!J303,'ENGLAND GE2029'!K303,'ENGLAND GE2029'!L303,'ENGLAND GE2029'!M303,'ENGLAND GE2029'!N303)</f>
        <v>3.6611323997687642E-2</v>
      </c>
      <c r="V302" s="264">
        <f t="shared" si="22"/>
        <v>3.6611323997687641</v>
      </c>
      <c r="W302" s="264"/>
      <c r="X302" s="264"/>
      <c r="Y302" s="264"/>
      <c r="Z302" s="262">
        <f>'ENGLAND GE2029'!J303</f>
        <v>0</v>
      </c>
      <c r="AA302" s="264">
        <f>'ENGLAND GE2029'!U303*100</f>
        <v>0</v>
      </c>
      <c r="AB302" s="262">
        <f>'ENGLAND GE2029'!K303</f>
        <v>0</v>
      </c>
      <c r="AC302" s="264">
        <f>'ENGLAND GE2029'!V303*100</f>
        <v>0</v>
      </c>
      <c r="AD302" s="262">
        <f>'ENGLAND GE2029'!L303</f>
        <v>3.6611323997687642E-2</v>
      </c>
      <c r="AE302" s="264">
        <f t="shared" si="23"/>
        <v>3.6611323997687641</v>
      </c>
      <c r="AF302" s="262">
        <f>'ENGLAND GE2029'!M303</f>
        <v>1.6657909830784933E-3</v>
      </c>
      <c r="AG302" s="264">
        <f t="shared" si="24"/>
        <v>0.16657909830784934</v>
      </c>
      <c r="AH302" s="262">
        <f>'ENGLAND GE2029'!N303</f>
        <v>4.2147414232554343E-3</v>
      </c>
      <c r="AI302" s="264">
        <f>'ENGLAND GE2029'!Y303*100</f>
        <v>-0.15944213981025088</v>
      </c>
      <c r="AJ302" s="261">
        <f t="shared" si="20"/>
        <v>0.31667979110581262</v>
      </c>
      <c r="AK302" s="260">
        <f t="shared" si="21"/>
        <v>-0.21231985938630804</v>
      </c>
    </row>
    <row r="303" spans="1:37" ht="24" customHeight="1" x14ac:dyDescent="0.35">
      <c r="A303" s="106" t="str">
        <f>'ENGLAND GE2029'!A304</f>
        <v>Basingstoke</v>
      </c>
      <c r="B303" s="106" t="str">
        <f>'ENGLAND GE2029'!B304</f>
        <v>HAM</v>
      </c>
      <c r="C303" s="106" t="str">
        <f>'ENGLAND GE2029'!C304</f>
        <v>SE</v>
      </c>
      <c r="D303" s="106" t="str">
        <f>'ENGLAND GE2029'!D304</f>
        <v>England</v>
      </c>
      <c r="E303" s="106" t="str">
        <f>'ENGLAND GE2029'!AP304</f>
        <v>Ref</v>
      </c>
      <c r="F303" s="106" t="str">
        <f>'ENGLAND GE2029'!AQ304</f>
        <v>gain from</v>
      </c>
      <c r="G303" s="106" t="str">
        <f>'ENGLAND GE2029'!AR304</f>
        <v>LAB</v>
      </c>
      <c r="H303" s="106" t="str">
        <f>IF(E303='ENGLAND GE2029'!AO304,"",E303)</f>
        <v>Ref</v>
      </c>
      <c r="I303" s="262">
        <f>'ENGLAND GE2029'!E304</f>
        <v>0.24056645420045866</v>
      </c>
      <c r="J303" s="263">
        <f>'ENGLAND GE2029'!P304*100</f>
        <v>-18.65090117204624</v>
      </c>
      <c r="K303" s="262">
        <f>'ENGLAND GE2029'!F304</f>
        <v>0.23609052350846058</v>
      </c>
      <c r="L303" s="263">
        <f>'ENGLAND GE2029'!Q304*100</f>
        <v>-5.8628699174182479</v>
      </c>
      <c r="M303" s="262">
        <f>'ENGLAND GE2029'!G304</f>
        <v>0.24512178869610424</v>
      </c>
      <c r="N303" s="263">
        <f>'ENGLAND GE2029'!R304*100</f>
        <v>11.623571222995876</v>
      </c>
      <c r="O303" s="262">
        <f>'ENGLAND GE2029'!H304</f>
        <v>6.4612779826647621E-2</v>
      </c>
      <c r="P303" s="263">
        <f>'ENGLAND GE2029'!S304*100</f>
        <v>-2.1810057507520852E-2</v>
      </c>
      <c r="Q303" s="262">
        <f>'ENGLAND GE2029'!I304</f>
        <v>0.17390477400435864</v>
      </c>
      <c r="R303" s="263">
        <f>'ENGLAND GE2029'!T304*100</f>
        <v>10.107209728101257</v>
      </c>
      <c r="T303" s="264">
        <v>0</v>
      </c>
      <c r="U303" s="262">
        <f>MAX('ENGLAND GE2029'!J304,'ENGLAND GE2029'!K304,'ENGLAND GE2029'!L304,'ENGLAND GE2029'!M304,'ENGLAND GE2029'!N304)</f>
        <v>2.8338509361486939E-2</v>
      </c>
      <c r="V303" s="264">
        <f t="shared" si="22"/>
        <v>2.8338509361486941</v>
      </c>
      <c r="W303" s="264"/>
      <c r="X303" s="264"/>
      <c r="Y303" s="264"/>
      <c r="Z303" s="262">
        <f>'ENGLAND GE2029'!J304</f>
        <v>0</v>
      </c>
      <c r="AA303" s="264">
        <f>'ENGLAND GE2029'!U304*100</f>
        <v>0</v>
      </c>
      <c r="AB303" s="262">
        <f>'ENGLAND GE2029'!K304</f>
        <v>0</v>
      </c>
      <c r="AC303" s="264">
        <f>'ENGLAND GE2029'!V304*100</f>
        <v>0</v>
      </c>
      <c r="AD303" s="262">
        <f>'ENGLAND GE2029'!L304</f>
        <v>2.8338509361486939E-2</v>
      </c>
      <c r="AE303" s="264">
        <f t="shared" si="23"/>
        <v>2.8338509361486941</v>
      </c>
      <c r="AF303" s="262">
        <f>'ENGLAND GE2029'!M304</f>
        <v>2.7758642582229828E-3</v>
      </c>
      <c r="AG303" s="264">
        <f t="shared" si="24"/>
        <v>0.27758642582229826</v>
      </c>
      <c r="AH303" s="262">
        <f>'ENGLAND GE2029'!N304</f>
        <v>8.5893061442604262E-3</v>
      </c>
      <c r="AI303" s="264">
        <f>'ENGLAND GE2029'!Y304*100</f>
        <v>-0.30663716609611541</v>
      </c>
      <c r="AJ303" s="261">
        <f t="shared" si="20"/>
        <v>0.24512178869610424</v>
      </c>
      <c r="AK303" s="260">
        <f t="shared" si="21"/>
        <v>-7.12170146917456E-2</v>
      </c>
    </row>
    <row r="304" spans="1:37" ht="24" customHeight="1" x14ac:dyDescent="0.35">
      <c r="A304" s="106" t="str">
        <f>'ENGLAND GE2029'!A305</f>
        <v>East Hampshire</v>
      </c>
      <c r="B304" s="106" t="str">
        <f>'ENGLAND GE2029'!B305</f>
        <v>HAM</v>
      </c>
      <c r="C304" s="106" t="str">
        <f>'ENGLAND GE2029'!C305</f>
        <v>SE</v>
      </c>
      <c r="D304" s="106" t="str">
        <f>'ENGLAND GE2029'!D305</f>
        <v>England</v>
      </c>
      <c r="E304" s="106" t="str">
        <f>'ENGLAND GE2029'!AP305</f>
        <v>LD</v>
      </c>
      <c r="F304" s="106" t="str">
        <f>'ENGLAND GE2029'!AQ305</f>
        <v>gain from</v>
      </c>
      <c r="G304" s="106" t="str">
        <f>'ENGLAND GE2029'!AR305</f>
        <v>CON</v>
      </c>
      <c r="H304" s="106" t="str">
        <f>IF(E304='ENGLAND GE2029'!AO305,"",E304)</f>
        <v>LD</v>
      </c>
      <c r="I304" s="262">
        <f>'ENGLAND GE2029'!E305</f>
        <v>5.1099403075333082E-2</v>
      </c>
      <c r="J304" s="263">
        <f>'ENGLAND GE2029'!P305*100</f>
        <v>-4.8030441653841063</v>
      </c>
      <c r="K304" s="262">
        <f>'ENGLAND GE2029'!F305</f>
        <v>0.27079726314817548</v>
      </c>
      <c r="L304" s="263">
        <f>'ENGLAND GE2029'!Q305*100</f>
        <v>-9.8599615469155797</v>
      </c>
      <c r="M304" s="262">
        <f>'ENGLAND GE2029'!G305</f>
        <v>0.22494377400161983</v>
      </c>
      <c r="N304" s="263">
        <f>'ENGLAND GE2029'!R305*100</f>
        <v>9.5697775518404242</v>
      </c>
      <c r="O304" s="262">
        <f>'ENGLAND GE2029'!H305</f>
        <v>0.31369949425670424</v>
      </c>
      <c r="P304" s="263">
        <f>'ENGLAND GE2029'!S305*100</f>
        <v>-3.0251329995880258</v>
      </c>
      <c r="Q304" s="262">
        <f>'ENGLAND GE2029'!I305</f>
        <v>0.10483611525572754</v>
      </c>
      <c r="R304" s="263">
        <f>'ENGLAND GE2029'!T305*100</f>
        <v>5.6857829222118799</v>
      </c>
      <c r="T304" s="264">
        <v>0</v>
      </c>
      <c r="U304" s="262">
        <f>MAX('ENGLAND GE2029'!J305,'ENGLAND GE2029'!K305,'ENGLAND GE2029'!L305,'ENGLAND GE2029'!M305,'ENGLAND GE2029'!N305)</f>
        <v>2.6005730780857425E-2</v>
      </c>
      <c r="V304" s="264">
        <f t="shared" si="22"/>
        <v>2.6005730780857426</v>
      </c>
      <c r="W304" s="264"/>
      <c r="X304" s="264"/>
      <c r="Y304" s="264"/>
      <c r="Z304" s="262">
        <f>'ENGLAND GE2029'!J305</f>
        <v>0</v>
      </c>
      <c r="AA304" s="264">
        <f>'ENGLAND GE2029'!U305*100</f>
        <v>0</v>
      </c>
      <c r="AB304" s="262">
        <f>'ENGLAND GE2029'!K305</f>
        <v>0</v>
      </c>
      <c r="AC304" s="264">
        <f>'ENGLAND GE2029'!V305*100</f>
        <v>0</v>
      </c>
      <c r="AD304" s="262">
        <f>'ENGLAND GE2029'!L305</f>
        <v>2.6005730780857425E-2</v>
      </c>
      <c r="AE304" s="264">
        <f t="shared" si="23"/>
        <v>2.6005730780857426</v>
      </c>
      <c r="AF304" s="262">
        <f>'ENGLAND GE2029'!M305</f>
        <v>1.6733918144307273E-3</v>
      </c>
      <c r="AG304" s="264">
        <f t="shared" si="24"/>
        <v>0.16733918144307272</v>
      </c>
      <c r="AH304" s="262">
        <f>'ENGLAND GE2029'!N305</f>
        <v>6.9448276671515291E-3</v>
      </c>
      <c r="AI304" s="264">
        <f>'ENGLAND GE2029'!Y305*100</f>
        <v>-0.33533402169342097</v>
      </c>
      <c r="AJ304" s="261">
        <f t="shared" si="20"/>
        <v>0.31369949425670424</v>
      </c>
      <c r="AK304" s="260">
        <f t="shared" si="21"/>
        <v>-0.20886337900097668</v>
      </c>
    </row>
    <row r="305" spans="1:37" ht="24" customHeight="1" x14ac:dyDescent="0.35">
      <c r="A305" s="106" t="str">
        <f>'ENGLAND GE2029'!A306</f>
        <v>Eastleigh</v>
      </c>
      <c r="B305" s="106" t="str">
        <f>'ENGLAND GE2029'!B306</f>
        <v>HAM</v>
      </c>
      <c r="C305" s="106" t="str">
        <f>'ENGLAND GE2029'!C306</f>
        <v>SE</v>
      </c>
      <c r="D305" s="106" t="str">
        <f>'ENGLAND GE2029'!D306</f>
        <v>England</v>
      </c>
      <c r="E305" s="106" t="str">
        <f>'ENGLAND GE2029'!AP306</f>
        <v>LD</v>
      </c>
      <c r="F305" s="106" t="str">
        <f>'ENGLAND GE2029'!AQ306</f>
        <v>HOLD</v>
      </c>
      <c r="G305" s="106" t="str">
        <f>'ENGLAND GE2029'!AR306</f>
        <v/>
      </c>
      <c r="H305" s="106" t="str">
        <f>IF(E305='ENGLAND GE2029'!AO306,"",E305)</f>
        <v/>
      </c>
      <c r="I305" s="262">
        <f>'ENGLAND GE2029'!E306</f>
        <v>7.7822488328428516E-2</v>
      </c>
      <c r="J305" s="263">
        <f>'ENGLAND GE2029'!P306*100</f>
        <v>-7.3082294092941575</v>
      </c>
      <c r="K305" s="262">
        <f>'ENGLAND GE2029'!F306</f>
        <v>0.22788846103034763</v>
      </c>
      <c r="L305" s="263">
        <f>'ENGLAND GE2029'!Q306*100</f>
        <v>-8.2839673394469262</v>
      </c>
      <c r="M305" s="262">
        <f>'ENGLAND GE2029'!G306</f>
        <v>0.23072155532114166</v>
      </c>
      <c r="N305" s="263">
        <f>'ENGLAND GE2029'!R306*100</f>
        <v>9.8214015467630258</v>
      </c>
      <c r="O305" s="262">
        <f>'ENGLAND GE2029'!H306</f>
        <v>0.31391202503159338</v>
      </c>
      <c r="P305" s="263">
        <f>'ENGLAND GE2029'!S306*100</f>
        <v>-3.0120719475084767</v>
      </c>
      <c r="Q305" s="262">
        <f>'ENGLAND GE2029'!I306</f>
        <v>0.11316328175154959</v>
      </c>
      <c r="R305" s="263">
        <f>'ENGLAND GE2029'!T306*100</f>
        <v>6.1396801786017496</v>
      </c>
      <c r="T305" s="264">
        <v>0</v>
      </c>
      <c r="U305" s="262">
        <f>MAX('ENGLAND GE2029'!J306,'ENGLAND GE2029'!K306,'ENGLAND GE2029'!L306,'ENGLAND GE2029'!M306,'ENGLAND GE2029'!N306)</f>
        <v>2.6673699592944078E-2</v>
      </c>
      <c r="V305" s="264">
        <f t="shared" si="22"/>
        <v>2.6673699592944078</v>
      </c>
      <c r="W305" s="264"/>
      <c r="X305" s="264"/>
      <c r="Y305" s="264"/>
      <c r="Z305" s="262">
        <f>'ENGLAND GE2029'!J306</f>
        <v>7.6611400810966219E-3</v>
      </c>
      <c r="AA305" s="264">
        <f>'ENGLAND GE2029'!U306*100</f>
        <v>-0.23991787469947187</v>
      </c>
      <c r="AB305" s="262">
        <f>'ENGLAND GE2029'!K306</f>
        <v>0</v>
      </c>
      <c r="AC305" s="264">
        <f>'ENGLAND GE2029'!V306*100</f>
        <v>0</v>
      </c>
      <c r="AD305" s="262">
        <f>'ENGLAND GE2029'!L306</f>
        <v>2.6673699592944078E-2</v>
      </c>
      <c r="AE305" s="264">
        <f t="shared" si="23"/>
        <v>2.6673699592944078</v>
      </c>
      <c r="AF305" s="262">
        <f>'ENGLAND GE2029'!M306</f>
        <v>2.1573488628985156E-3</v>
      </c>
      <c r="AG305" s="264">
        <f t="shared" si="24"/>
        <v>0.21573488628985155</v>
      </c>
      <c r="AH305" s="262">
        <f>'ENGLAND GE2029'!N306</f>
        <v>0</v>
      </c>
      <c r="AI305" s="264">
        <f>'ENGLAND GE2029'!Y306*100</f>
        <v>0</v>
      </c>
      <c r="AJ305" s="261">
        <f t="shared" si="20"/>
        <v>0.31391202503159338</v>
      </c>
      <c r="AK305" s="260">
        <f t="shared" si="21"/>
        <v>-0.20074874328004377</v>
      </c>
    </row>
    <row r="306" spans="1:37" ht="24" customHeight="1" x14ac:dyDescent="0.35">
      <c r="A306" s="106" t="str">
        <f>'ENGLAND GE2029'!A307</f>
        <v>Fareham and Waterlooville</v>
      </c>
      <c r="B306" s="106" t="str">
        <f>'ENGLAND GE2029'!B307</f>
        <v>HAM</v>
      </c>
      <c r="C306" s="106" t="str">
        <f>'ENGLAND GE2029'!C307</f>
        <v>SE</v>
      </c>
      <c r="D306" s="106" t="str">
        <f>'ENGLAND GE2029'!D307</f>
        <v>England</v>
      </c>
      <c r="E306" s="106" t="str">
        <f>'ENGLAND GE2029'!AP307</f>
        <v>Ref</v>
      </c>
      <c r="F306" s="106" t="str">
        <f>'ENGLAND GE2029'!AQ307</f>
        <v>gain from</v>
      </c>
      <c r="G306" s="106" t="str">
        <f>'ENGLAND GE2029'!AR307</f>
        <v>CON</v>
      </c>
      <c r="H306" s="106" t="str">
        <f>IF(E306='ENGLAND GE2029'!AO307,"",E306)</f>
        <v>Ref</v>
      </c>
      <c r="I306" s="262">
        <f>'ENGLAND GE2029'!E307</f>
        <v>0.11853460873022308</v>
      </c>
      <c r="J306" s="263">
        <f>'ENGLAND GE2029'!P307*100</f>
        <v>-11.054186314895416</v>
      </c>
      <c r="K306" s="262">
        <f>'ENGLAND GE2029'!F307</f>
        <v>0.25781994967792504</v>
      </c>
      <c r="L306" s="263">
        <f>'ENGLAND GE2029'!Q307*100</f>
        <v>-9.2538169349268067</v>
      </c>
      <c r="M306" s="262">
        <f>'ENGLAND GE2029'!G307</f>
        <v>0.31662866059387845</v>
      </c>
      <c r="N306" s="263">
        <f>'ENGLAND GE2029'!R307*100</f>
        <v>13.539449663721184</v>
      </c>
      <c r="O306" s="262">
        <f>'ENGLAND GE2029'!H307</f>
        <v>0.17412586384848913</v>
      </c>
      <c r="P306" s="263">
        <f>'ENGLAND GE2029'!S307*100</f>
        <v>-1.606626351818885</v>
      </c>
      <c r="Q306" s="262">
        <f>'ENGLAND GE2029'!I307</f>
        <v>8.9096407092504271E-2</v>
      </c>
      <c r="R306" s="263">
        <f>'ENGLAND GE2029'!T307*100</f>
        <v>4.8476332476060726</v>
      </c>
      <c r="T306" s="264">
        <v>0</v>
      </c>
      <c r="U306" s="262">
        <f>MAX('ENGLAND GE2029'!J307,'ENGLAND GE2029'!K307,'ENGLAND GE2029'!L307,'ENGLAND GE2029'!M307,'ENGLAND GE2029'!N307)</f>
        <v>3.6605412803506127E-2</v>
      </c>
      <c r="V306" s="264">
        <f t="shared" si="22"/>
        <v>3.6605412803506128</v>
      </c>
      <c r="W306" s="264"/>
      <c r="X306" s="264"/>
      <c r="Y306" s="264"/>
      <c r="Z306" s="262">
        <f>'ENGLAND GE2029'!J307</f>
        <v>0</v>
      </c>
      <c r="AA306" s="264">
        <f>'ENGLAND GE2029'!U307*100</f>
        <v>0</v>
      </c>
      <c r="AB306" s="262">
        <f>'ENGLAND GE2029'!K307</f>
        <v>0</v>
      </c>
      <c r="AC306" s="264">
        <f>'ENGLAND GE2029'!V307*100</f>
        <v>0</v>
      </c>
      <c r="AD306" s="262">
        <f>'ENGLAND GE2029'!L307</f>
        <v>3.6605412803506127E-2</v>
      </c>
      <c r="AE306" s="264">
        <f t="shared" si="23"/>
        <v>3.6605412803506128</v>
      </c>
      <c r="AF306" s="262">
        <f>'ENGLAND GE2029'!M307</f>
        <v>1.4221549316292413E-3</v>
      </c>
      <c r="AG306" s="264">
        <f t="shared" si="24"/>
        <v>0.14221549316292414</v>
      </c>
      <c r="AH306" s="262">
        <f>'ENGLAND GE2029'!N307</f>
        <v>5.7669423218447485E-3</v>
      </c>
      <c r="AI306" s="264">
        <f>'ENGLAND GE2029'!Y307*100</f>
        <v>-0.2752100831996801</v>
      </c>
      <c r="AJ306" s="261">
        <f t="shared" si="20"/>
        <v>0.31662866059387845</v>
      </c>
      <c r="AK306" s="260">
        <f t="shared" si="21"/>
        <v>-0.22753225350137418</v>
      </c>
    </row>
    <row r="307" spans="1:37" ht="24" customHeight="1" x14ac:dyDescent="0.35">
      <c r="A307" s="106" t="str">
        <f>'ENGLAND GE2029'!A308</f>
        <v>Farnham and Bordon</v>
      </c>
      <c r="B307" s="106" t="str">
        <f>'ENGLAND GE2029'!B308</f>
        <v>HAM</v>
      </c>
      <c r="C307" s="106" t="str">
        <f>'ENGLAND GE2029'!C308</f>
        <v>SE</v>
      </c>
      <c r="D307" s="106" t="str">
        <f>'ENGLAND GE2029'!D308</f>
        <v>England</v>
      </c>
      <c r="E307" s="106" t="str">
        <f>'ENGLAND GE2029'!AP308</f>
        <v>LD</v>
      </c>
      <c r="F307" s="106" t="str">
        <f>'ENGLAND GE2029'!AQ308</f>
        <v>gain from</v>
      </c>
      <c r="G307" s="106" t="str">
        <f>'ENGLAND GE2029'!AR308</f>
        <v>CON</v>
      </c>
      <c r="H307" s="106" t="str">
        <f>IF(E307='ENGLAND GE2029'!AO308,"",E307)</f>
        <v>LD</v>
      </c>
      <c r="I307" s="262">
        <f>'ENGLAND GE2029'!E308</f>
        <v>7.3177737262748246E-2</v>
      </c>
      <c r="J307" s="263">
        <f>'ENGLAND GE2029'!P308*100</f>
        <v>-6.5047293388954115</v>
      </c>
      <c r="K307" s="262">
        <f>'ENGLAND GE2029'!F308</f>
        <v>0.26913197342476008</v>
      </c>
      <c r="L307" s="263">
        <f>'ENGLAND GE2029'!Q308*100</f>
        <v>-8.8332895008702117</v>
      </c>
      <c r="M307" s="262">
        <f>'ENGLAND GE2029'!G308</f>
        <v>0.20961379145057438</v>
      </c>
      <c r="N307" s="263">
        <f>'ENGLAND GE2029'!R308*100</f>
        <v>9.2345093912141856</v>
      </c>
      <c r="O307" s="262">
        <f>'ENGLAND GE2029'!H308</f>
        <v>0.31100086396805932</v>
      </c>
      <c r="P307" s="263">
        <f>'ENGLAND GE2029'!S308*100</f>
        <v>-2.1018375869722439</v>
      </c>
      <c r="Q307" s="262">
        <f>'ENGLAND GE2029'!I308</f>
        <v>0.10565568893859799</v>
      </c>
      <c r="R307" s="263">
        <f>'ENGLAND GE2029'!T308*100</f>
        <v>5.857467413146793</v>
      </c>
      <c r="T307" s="264">
        <v>0</v>
      </c>
      <c r="U307" s="262">
        <f>MAX('ENGLAND GE2029'!J308,'ENGLAND GE2029'!K308,'ENGLAND GE2029'!L308,'ENGLAND GE2029'!M308,'ENGLAND GE2029'!N308)</f>
        <v>2.4233432788316144E-2</v>
      </c>
      <c r="V307" s="264">
        <f t="shared" si="22"/>
        <v>2.4233432788316143</v>
      </c>
      <c r="W307" s="264"/>
      <c r="X307" s="264"/>
      <c r="Y307" s="264"/>
      <c r="Z307" s="262">
        <f>'ENGLAND GE2029'!J308</f>
        <v>0</v>
      </c>
      <c r="AA307" s="264">
        <f>'ENGLAND GE2029'!U308*100</f>
        <v>0</v>
      </c>
      <c r="AB307" s="262">
        <f>'ENGLAND GE2029'!K308</f>
        <v>0</v>
      </c>
      <c r="AC307" s="264">
        <f>'ENGLAND GE2029'!V308*100</f>
        <v>0</v>
      </c>
      <c r="AD307" s="262">
        <f>'ENGLAND GE2029'!L308</f>
        <v>2.4233432788316144E-2</v>
      </c>
      <c r="AE307" s="264">
        <f t="shared" si="23"/>
        <v>2.4233432788316143</v>
      </c>
      <c r="AF307" s="262">
        <f>'ENGLAND GE2029'!M308</f>
        <v>1.6864738319100363E-3</v>
      </c>
      <c r="AG307" s="264">
        <f t="shared" si="24"/>
        <v>0.16864738319100361</v>
      </c>
      <c r="AH307" s="262">
        <f>'ENGLAND GE2029'!N308</f>
        <v>5.5000383350337929E-3</v>
      </c>
      <c r="AI307" s="264">
        <f>'ENGLAND GE2029'!Y308*100</f>
        <v>-0.24411103964572939</v>
      </c>
      <c r="AJ307" s="261">
        <f t="shared" si="20"/>
        <v>0.31100086396805932</v>
      </c>
      <c r="AK307" s="260">
        <f t="shared" si="21"/>
        <v>-0.20534517502946131</v>
      </c>
    </row>
    <row r="308" spans="1:37" ht="24" customHeight="1" x14ac:dyDescent="0.35">
      <c r="A308" s="106" t="str">
        <f>'ENGLAND GE2029'!A309</f>
        <v>Gosport</v>
      </c>
      <c r="B308" s="106" t="str">
        <f>'ENGLAND GE2029'!B309</f>
        <v>HAM</v>
      </c>
      <c r="C308" s="106" t="str">
        <f>'ENGLAND GE2029'!C309</f>
        <v>SE</v>
      </c>
      <c r="D308" s="106" t="str">
        <f>'ENGLAND GE2029'!D309</f>
        <v>England</v>
      </c>
      <c r="E308" s="106" t="str">
        <f>'ENGLAND GE2029'!AP309</f>
        <v>Ref</v>
      </c>
      <c r="F308" s="106" t="str">
        <f>'ENGLAND GE2029'!AQ309</f>
        <v>gain from</v>
      </c>
      <c r="G308" s="106" t="str">
        <f>'ENGLAND GE2029'!AR309</f>
        <v>CON</v>
      </c>
      <c r="H308" s="106" t="str">
        <f>IF(E308='ENGLAND GE2029'!AO309,"",E308)</f>
        <v>Ref</v>
      </c>
      <c r="I308" s="262">
        <f>'ENGLAND GE2029'!E309</f>
        <v>0.14124014420648986</v>
      </c>
      <c r="J308" s="263">
        <f>'ENGLAND GE2029'!P309*100</f>
        <v>-12.472186767326713</v>
      </c>
      <c r="K308" s="262">
        <f>'ENGLAND GE2029'!F309</f>
        <v>0.3041244572898319</v>
      </c>
      <c r="L308" s="263">
        <f>'ENGLAND GE2029'!Q309*100</f>
        <v>-9.8567685357592243</v>
      </c>
      <c r="M308" s="262">
        <f>'ENGLAND GE2029'!G309</f>
        <v>0.32327487679233957</v>
      </c>
      <c r="N308" s="263">
        <f>'ENGLAND GE2029'!R309*100</f>
        <v>14.297810871862184</v>
      </c>
      <c r="O308" s="262">
        <f>'ENGLAND GE2029'!H309</f>
        <v>8.5711732081260081E-2</v>
      </c>
      <c r="P308" s="263">
        <f>'ENGLAND GE2029'!S309*100</f>
        <v>-0.55094436984901296</v>
      </c>
      <c r="Q308" s="262">
        <f>'ENGLAND GE2029'!I309</f>
        <v>9.9038509846699402E-2</v>
      </c>
      <c r="R308" s="263">
        <f>'ENGLAND GE2029'!T309*100</f>
        <v>5.5042755843492319</v>
      </c>
      <c r="T308" s="264">
        <v>0</v>
      </c>
      <c r="U308" s="262">
        <f>MAX('ENGLAND GE2029'!J309,'ENGLAND GE2029'!K309,'ENGLAND GE2029'!L309,'ENGLAND GE2029'!M309,'ENGLAND GE2029'!N309)</f>
        <v>3.737378129885869E-2</v>
      </c>
      <c r="V308" s="264">
        <f t="shared" si="22"/>
        <v>3.7373781298858688</v>
      </c>
      <c r="W308" s="264"/>
      <c r="X308" s="264"/>
      <c r="Y308" s="264"/>
      <c r="Z308" s="262">
        <f>'ENGLAND GE2029'!J309</f>
        <v>4.0229523855429368E-3</v>
      </c>
      <c r="AA308" s="264">
        <f>'ENGLAND GE2029'!U309*100</f>
        <v>-0.35204674486825083</v>
      </c>
      <c r="AB308" s="262">
        <f>'ENGLAND GE2029'!K309</f>
        <v>0</v>
      </c>
      <c r="AC308" s="264">
        <f>'ENGLAND GE2029'!V309*100</f>
        <v>0</v>
      </c>
      <c r="AD308" s="262">
        <f>'ENGLAND GE2029'!L309</f>
        <v>3.737378129885869E-2</v>
      </c>
      <c r="AE308" s="264">
        <f t="shared" si="23"/>
        <v>3.7373781298858688</v>
      </c>
      <c r="AF308" s="262">
        <f>'ENGLAND GE2029'!M309</f>
        <v>1.8518998880144239E-3</v>
      </c>
      <c r="AG308" s="264">
        <f t="shared" si="24"/>
        <v>0.18518998880144238</v>
      </c>
      <c r="AH308" s="262">
        <f>'ENGLAND GE2029'!N309</f>
        <v>3.3616462109628651E-3</v>
      </c>
      <c r="AI308" s="264">
        <f>'ENGLAND GE2029'!Y309*100</f>
        <v>-0.49270815709555138</v>
      </c>
      <c r="AJ308" s="261">
        <f t="shared" si="20"/>
        <v>0.32327487679233957</v>
      </c>
      <c r="AK308" s="260">
        <f t="shared" si="21"/>
        <v>-0.22423636694564017</v>
      </c>
    </row>
    <row r="309" spans="1:37" ht="24" customHeight="1" x14ac:dyDescent="0.35">
      <c r="A309" s="106" t="str">
        <f>'ENGLAND GE2029'!A310</f>
        <v>Hamble Valley</v>
      </c>
      <c r="B309" s="106" t="str">
        <f>'ENGLAND GE2029'!B310</f>
        <v>HAM</v>
      </c>
      <c r="C309" s="106" t="str">
        <f>'ENGLAND GE2029'!C310</f>
        <v>SE</v>
      </c>
      <c r="D309" s="106" t="str">
        <f>'ENGLAND GE2029'!D310</f>
        <v>England</v>
      </c>
      <c r="E309" s="106" t="str">
        <f>'ENGLAND GE2029'!AP310</f>
        <v>Con</v>
      </c>
      <c r="F309" s="106" t="str">
        <f>'ENGLAND GE2029'!AQ310</f>
        <v>HOLD</v>
      </c>
      <c r="G309" s="106" t="str">
        <f>'ENGLAND GE2029'!AR310</f>
        <v/>
      </c>
      <c r="H309" s="106" t="str">
        <f>IF(E309='ENGLAND GE2029'!AO310,"",E309)</f>
        <v/>
      </c>
      <c r="I309" s="262">
        <f>'ENGLAND GE2029'!E310</f>
        <v>8.4023739646471807E-2</v>
      </c>
      <c r="J309" s="263">
        <f>'ENGLAND GE2029'!P310*100</f>
        <v>-7.8056846976741285</v>
      </c>
      <c r="K309" s="262">
        <f>'ENGLAND GE2029'!F310</f>
        <v>0.26854134833268134</v>
      </c>
      <c r="L309" s="263">
        <f>'ENGLAND GE2029'!Q310*100</f>
        <v>-9.570944790463443</v>
      </c>
      <c r="M309" s="262">
        <f>'ENGLAND GE2029'!G310</f>
        <v>0.26628762189907457</v>
      </c>
      <c r="N309" s="263">
        <f>'ENGLAND GE2029'!R310*100</f>
        <v>11.415074314935234</v>
      </c>
      <c r="O309" s="262">
        <f>'ENGLAND GE2029'!H310</f>
        <v>0.25254158554771688</v>
      </c>
      <c r="P309" s="263">
        <f>'ENGLAND GE2029'!S310*100</f>
        <v>-2.2789871381399482</v>
      </c>
      <c r="Q309" s="262">
        <f>'ENGLAND GE2029'!I310</f>
        <v>9.399653567688869E-2</v>
      </c>
      <c r="R309" s="263">
        <f>'ENGLAND GE2029'!T310*100</f>
        <v>5.122192638868782</v>
      </c>
      <c r="T309" s="264">
        <v>0</v>
      </c>
      <c r="U309" s="262">
        <f>MAX('ENGLAND GE2029'!J310,'ENGLAND GE2029'!K310,'ENGLAND GE2029'!L310,'ENGLAND GE2029'!M310,'ENGLAND GE2029'!N310)</f>
        <v>3.0785489556746828E-2</v>
      </c>
      <c r="V309" s="264">
        <f t="shared" si="22"/>
        <v>3.078548955674683</v>
      </c>
      <c r="W309" s="264"/>
      <c r="X309" s="264"/>
      <c r="Y309" s="264"/>
      <c r="Z309" s="262">
        <f>'ENGLAND GE2029'!J310</f>
        <v>0</v>
      </c>
      <c r="AA309" s="264">
        <f>'ENGLAND GE2029'!U310*100</f>
        <v>0</v>
      </c>
      <c r="AB309" s="262">
        <f>'ENGLAND GE2029'!K310</f>
        <v>0</v>
      </c>
      <c r="AC309" s="264">
        <f>'ENGLAND GE2029'!V310*100</f>
        <v>0</v>
      </c>
      <c r="AD309" s="262">
        <f>'ENGLAND GE2029'!L310</f>
        <v>3.0785489556746828E-2</v>
      </c>
      <c r="AE309" s="264">
        <f t="shared" si="23"/>
        <v>3.078548955674683</v>
      </c>
      <c r="AF309" s="262">
        <f>'ENGLAND GE2029'!M310</f>
        <v>1.5003706785859557E-3</v>
      </c>
      <c r="AG309" s="264">
        <f t="shared" si="24"/>
        <v>0.15003706785859555</v>
      </c>
      <c r="AH309" s="262">
        <f>'ENGLAND GE2029'!N310</f>
        <v>2.3233086618339449E-3</v>
      </c>
      <c r="AI309" s="264">
        <f>'ENGLAND GE2029'!Y310*100</f>
        <v>-0.11023635105977267</v>
      </c>
      <c r="AJ309" s="261">
        <f t="shared" si="20"/>
        <v>0.26854134833268134</v>
      </c>
      <c r="AK309" s="260">
        <f t="shared" si="21"/>
        <v>-0.17454481265579264</v>
      </c>
    </row>
    <row r="310" spans="1:37" ht="24" customHeight="1" x14ac:dyDescent="0.35">
      <c r="A310" s="106" t="str">
        <f>'ENGLAND GE2029'!A311</f>
        <v>Havant</v>
      </c>
      <c r="B310" s="106" t="str">
        <f>'ENGLAND GE2029'!B311</f>
        <v>HAM</v>
      </c>
      <c r="C310" s="106" t="str">
        <f>'ENGLAND GE2029'!C311</f>
        <v>SE</v>
      </c>
      <c r="D310" s="106" t="str">
        <f>'ENGLAND GE2029'!D311</f>
        <v>England</v>
      </c>
      <c r="E310" s="106" t="str">
        <f>'ENGLAND GE2029'!AP311</f>
        <v>Ref</v>
      </c>
      <c r="F310" s="106" t="str">
        <f>'ENGLAND GE2029'!AQ311</f>
        <v>gain from</v>
      </c>
      <c r="G310" s="106" t="str">
        <f>'ENGLAND GE2029'!AR311</f>
        <v>CON</v>
      </c>
      <c r="H310" s="106" t="str">
        <f>IF(E310='ENGLAND GE2029'!AO311,"",E310)</f>
        <v>Ref</v>
      </c>
      <c r="I310" s="262">
        <f>'ENGLAND GE2029'!E311</f>
        <v>0.14759294020853414</v>
      </c>
      <c r="J310" s="263">
        <f>'ENGLAND GE2029'!P311*100</f>
        <v>-15.805348277539416</v>
      </c>
      <c r="K310" s="262">
        <f>'ENGLAND GE2029'!F311</f>
        <v>0.21139415040454848</v>
      </c>
      <c r="L310" s="263">
        <f>'ENGLAND GE2029'!Q311*100</f>
        <v>-9.6433090860326107</v>
      </c>
      <c r="M310" s="262">
        <f>'ENGLAND GE2029'!G311</f>
        <v>0.38489220991330231</v>
      </c>
      <c r="N310" s="263">
        <f>'ENGLAND GE2029'!R311*100</f>
        <v>14.88186310008669</v>
      </c>
      <c r="O310" s="262">
        <f>'ENGLAND GE2029'!H311</f>
        <v>6.6327753161866149E-2</v>
      </c>
      <c r="P310" s="263">
        <f>'ENGLAND GE2029'!S311*100</f>
        <v>-1.130463673051521</v>
      </c>
      <c r="Q310" s="262">
        <f>'ENGLAND GE2029'!I311</f>
        <v>0.13881952874537196</v>
      </c>
      <c r="R310" s="263">
        <f>'ENGLAND GE2029'!T311*100</f>
        <v>7.1000821117248885</v>
      </c>
      <c r="T310" s="264">
        <v>0</v>
      </c>
      <c r="U310" s="262">
        <f>MAX('ENGLAND GE2029'!J311,'ENGLAND GE2029'!K311,'ENGLAND GE2029'!L311,'ENGLAND GE2029'!M311,'ENGLAND GE2029'!N311)</f>
        <v>4.4497355995203158E-2</v>
      </c>
      <c r="V310" s="264">
        <f t="shared" si="22"/>
        <v>4.4497355995203156</v>
      </c>
      <c r="W310" s="264"/>
      <c r="X310" s="264"/>
      <c r="Y310" s="264"/>
      <c r="Z310" s="262">
        <f>'ENGLAND GE2029'!J311</f>
        <v>0</v>
      </c>
      <c r="AA310" s="264">
        <f>'ENGLAND GE2029'!U311*100</f>
        <v>0</v>
      </c>
      <c r="AB310" s="262">
        <f>'ENGLAND GE2029'!K311</f>
        <v>4.0968084924639112E-3</v>
      </c>
      <c r="AC310" s="264">
        <f>'ENGLAND GE2029'!V311*100</f>
        <v>-9.048508257933309E-2</v>
      </c>
      <c r="AD310" s="262">
        <f>'ENGLAND GE2029'!L311</f>
        <v>4.4497355995203158E-2</v>
      </c>
      <c r="AE310" s="264">
        <f t="shared" si="23"/>
        <v>4.4497355995203156</v>
      </c>
      <c r="AF310" s="262">
        <f>'ENGLAND GE2029'!M311</f>
        <v>2.3792530787101361E-3</v>
      </c>
      <c r="AG310" s="264">
        <f t="shared" si="24"/>
        <v>0.2379253078710136</v>
      </c>
      <c r="AH310" s="262">
        <f>'ENGLAND GE2029'!N311</f>
        <v>0</v>
      </c>
      <c r="AI310" s="264">
        <f>'ENGLAND GE2029'!Y311*100</f>
        <v>0</v>
      </c>
      <c r="AJ310" s="261">
        <f t="shared" si="20"/>
        <v>0.38489220991330231</v>
      </c>
      <c r="AK310" s="260">
        <f t="shared" si="21"/>
        <v>-0.24607268116793035</v>
      </c>
    </row>
    <row r="311" spans="1:37" ht="24" customHeight="1" x14ac:dyDescent="0.35">
      <c r="A311" s="106" t="str">
        <f>'ENGLAND GE2029'!A312</f>
        <v>Isle of Wight East</v>
      </c>
      <c r="B311" s="106" t="str">
        <f>'ENGLAND GE2029'!B312</f>
        <v>HAM</v>
      </c>
      <c r="C311" s="106" t="str">
        <f>'ENGLAND GE2029'!C312</f>
        <v>SE</v>
      </c>
      <c r="D311" s="106" t="str">
        <f>'ENGLAND GE2029'!D312</f>
        <v>England</v>
      </c>
      <c r="E311" s="106" t="str">
        <f>'ENGLAND GE2029'!AP312</f>
        <v>Grn</v>
      </c>
      <c r="F311" s="106" t="str">
        <f>'ENGLAND GE2029'!AQ312</f>
        <v>gain from</v>
      </c>
      <c r="G311" s="106" t="str">
        <f>'ENGLAND GE2029'!AR312</f>
        <v>CON</v>
      </c>
      <c r="H311" s="106" t="str">
        <f>IF(E311='ENGLAND GE2029'!AO312,"",E311)</f>
        <v>Grn</v>
      </c>
      <c r="I311" s="262">
        <f>'ENGLAND GE2029'!E312</f>
        <v>7.6419955729875755E-2</v>
      </c>
      <c r="J311" s="263">
        <f>'ENGLAND GE2029'!P312*100</f>
        <v>-10.7393648354871</v>
      </c>
      <c r="K311" s="262">
        <f>'ENGLAND GE2029'!F312</f>
        <v>0.18090645138706271</v>
      </c>
      <c r="L311" s="263">
        <f>'ENGLAND GE2029'!Q312*100</f>
        <v>-12.506807763459351</v>
      </c>
      <c r="M311" s="262">
        <f>'ENGLAND GE2029'!G312</f>
        <v>0.29261962927649537</v>
      </c>
      <c r="N311" s="263">
        <f>'ENGLAND GE2029'!R312*100</f>
        <v>8.415669131065231</v>
      </c>
      <c r="O311" s="262">
        <f>'ENGLAND GE2029'!H312</f>
        <v>7.6628345515545343E-2</v>
      </c>
      <c r="P311" s="263">
        <f>'ENGLAND GE2029'!S312*100</f>
        <v>-2.7544434577183101</v>
      </c>
      <c r="Q311" s="262">
        <f>'ENGLAND GE2029'!I312</f>
        <v>0.32647175317686555</v>
      </c>
      <c r="R311" s="263">
        <f>'ENGLAND GE2029'!T312*100</f>
        <v>14.122027128238818</v>
      </c>
      <c r="T311" s="264">
        <v>0</v>
      </c>
      <c r="U311" s="262">
        <f>MAX('ENGLAND GE2029'!J312,'ENGLAND GE2029'!K312,'ENGLAND GE2029'!L312,'ENGLAND GE2029'!M312,'ENGLAND GE2029'!N312)</f>
        <v>3.3829730713525082E-2</v>
      </c>
      <c r="V311" s="264">
        <f t="shared" si="22"/>
        <v>3.3829730713525081</v>
      </c>
      <c r="W311" s="264"/>
      <c r="X311" s="264"/>
      <c r="Y311" s="264"/>
      <c r="Z311" s="262">
        <f>'ENGLAND GE2029'!J312</f>
        <v>7.5663054990426663E-3</v>
      </c>
      <c r="AA311" s="264">
        <f>'ENGLAND GE2029'!U312*100</f>
        <v>-0.47583614415054887</v>
      </c>
      <c r="AB311" s="262">
        <f>'ENGLAND GE2029'!K312</f>
        <v>0</v>
      </c>
      <c r="AC311" s="264">
        <f>'ENGLAND GE2029'!V312*100</f>
        <v>0</v>
      </c>
      <c r="AD311" s="262">
        <f>'ENGLAND GE2029'!L312</f>
        <v>3.3829730713525082E-2</v>
      </c>
      <c r="AE311" s="264">
        <f t="shared" si="23"/>
        <v>3.3829730713525081</v>
      </c>
      <c r="AF311" s="262">
        <f>'ENGLAND GE2029'!M312</f>
        <v>5.557828701587387E-3</v>
      </c>
      <c r="AG311" s="264">
        <f t="shared" si="24"/>
        <v>0.55578287015873873</v>
      </c>
      <c r="AH311" s="262">
        <f>'ENGLAND GE2029'!N312</f>
        <v>0</v>
      </c>
      <c r="AI311" s="264">
        <f>'ENGLAND GE2029'!Y312*100</f>
        <v>0</v>
      </c>
      <c r="AJ311" s="261">
        <f t="shared" si="20"/>
        <v>0.32647175317686555</v>
      </c>
      <c r="AK311" s="260">
        <f t="shared" si="21"/>
        <v>0</v>
      </c>
    </row>
    <row r="312" spans="1:37" ht="24" customHeight="1" x14ac:dyDescent="0.35">
      <c r="A312" s="106" t="str">
        <f>'ENGLAND GE2029'!A313</f>
        <v>Isle of Wight West</v>
      </c>
      <c r="B312" s="106" t="str">
        <f>'ENGLAND GE2029'!B313</f>
        <v>HAM</v>
      </c>
      <c r="C312" s="106" t="str">
        <f>'ENGLAND GE2029'!C313</f>
        <v>SE</v>
      </c>
      <c r="D312" s="106" t="str">
        <f>'ENGLAND GE2029'!D313</f>
        <v>England</v>
      </c>
      <c r="E312" s="106" t="str">
        <f>'ENGLAND GE2029'!AP313</f>
        <v>Ref</v>
      </c>
      <c r="F312" s="106" t="str">
        <f>'ENGLAND GE2029'!AQ313</f>
        <v>gain from</v>
      </c>
      <c r="G312" s="106" t="str">
        <f>'ENGLAND GE2029'!AR313</f>
        <v>LAB</v>
      </c>
      <c r="H312" s="106" t="str">
        <f>IF(E312='ENGLAND GE2029'!AO313,"",E312)</f>
        <v>Ref</v>
      </c>
      <c r="I312" s="262">
        <f>'ENGLAND GE2029'!E313</f>
        <v>0.20543026964403555</v>
      </c>
      <c r="J312" s="263">
        <f>'ENGLAND GE2029'!P313*100</f>
        <v>-18.068813222239783</v>
      </c>
      <c r="K312" s="262">
        <f>'ENGLAND GE2029'!F313</f>
        <v>0.22204631605340608</v>
      </c>
      <c r="L312" s="263">
        <f>'ENGLAND GE2029'!Q313*100</f>
        <v>-7.1421167177856679</v>
      </c>
      <c r="M312" s="262">
        <f>'ENGLAND GE2029'!G313</f>
        <v>0.30562462680554303</v>
      </c>
      <c r="N312" s="263">
        <f>'ENGLAND GE2029'!R313*100</f>
        <v>13.54875606054847</v>
      </c>
      <c r="O312" s="262">
        <f>'ENGLAND GE2029'!H313</f>
        <v>7.4835620784761941E-2</v>
      </c>
      <c r="P312" s="263">
        <f>'ENGLAND GE2029'!S313*100</f>
        <v>-0.46627752490671637</v>
      </c>
      <c r="Q312" s="262">
        <f>'ENGLAND GE2029'!I313</f>
        <v>0.15192988894047463</v>
      </c>
      <c r="R312" s="263">
        <f>'ENGLAND GE2029'!T313*100</f>
        <v>8.4563309762871821</v>
      </c>
      <c r="T312" s="264">
        <v>0</v>
      </c>
      <c r="U312" s="262">
        <f>MAX('ENGLAND GE2029'!J313,'ENGLAND GE2029'!K313,'ENGLAND GE2029'!L313,'ENGLAND GE2029'!M313,'ENGLAND GE2029'!N313)</f>
        <v>3.5333237383346018E-2</v>
      </c>
      <c r="V312" s="264">
        <f t="shared" si="22"/>
        <v>3.5333237383346017</v>
      </c>
      <c r="W312" s="264"/>
      <c r="X312" s="264"/>
      <c r="Y312" s="264"/>
      <c r="Z312" s="262">
        <f>'ENGLAND GE2029'!J313</f>
        <v>0</v>
      </c>
      <c r="AA312" s="264">
        <f>'ENGLAND GE2029'!U313*100</f>
        <v>0</v>
      </c>
      <c r="AB312" s="262">
        <f>'ENGLAND GE2029'!K313</f>
        <v>0</v>
      </c>
      <c r="AC312" s="264">
        <f>'ENGLAND GE2029'!V313*100</f>
        <v>0</v>
      </c>
      <c r="AD312" s="262">
        <f>'ENGLAND GE2029'!L313</f>
        <v>3.5333237383346018E-2</v>
      </c>
      <c r="AE312" s="264">
        <f t="shared" si="23"/>
        <v>3.5333237383346017</v>
      </c>
      <c r="AF312" s="262">
        <f>'ENGLAND GE2029'!M313</f>
        <v>2.4251016159860033E-3</v>
      </c>
      <c r="AG312" s="264">
        <f t="shared" si="24"/>
        <v>0.24251016159860034</v>
      </c>
      <c r="AH312" s="262">
        <f>'ENGLAND GE2029'!N313</f>
        <v>2.3749387724468409E-3</v>
      </c>
      <c r="AI312" s="264">
        <f>'ENGLAND GE2029'!Y313*100</f>
        <v>-0.10371347183668073</v>
      </c>
      <c r="AJ312" s="261">
        <f t="shared" si="20"/>
        <v>0.30562462680554303</v>
      </c>
      <c r="AK312" s="260">
        <f t="shared" si="21"/>
        <v>-0.1536947378650684</v>
      </c>
    </row>
    <row r="313" spans="1:37" ht="24" customHeight="1" x14ac:dyDescent="0.35">
      <c r="A313" s="106" t="str">
        <f>'ENGLAND GE2029'!A314</f>
        <v>New Forest East</v>
      </c>
      <c r="B313" s="106" t="str">
        <f>'ENGLAND GE2029'!B314</f>
        <v>HAM</v>
      </c>
      <c r="C313" s="106" t="str">
        <f>'ENGLAND GE2029'!C314</f>
        <v>SE</v>
      </c>
      <c r="D313" s="106" t="str">
        <f>'ENGLAND GE2029'!D314</f>
        <v>England</v>
      </c>
      <c r="E313" s="106" t="str">
        <f>'ENGLAND GE2029'!AP314</f>
        <v>Ref</v>
      </c>
      <c r="F313" s="106" t="str">
        <f>'ENGLAND GE2029'!AQ314</f>
        <v>gain from</v>
      </c>
      <c r="G313" s="106" t="str">
        <f>'ENGLAND GE2029'!AR314</f>
        <v>CON</v>
      </c>
      <c r="H313" s="106" t="str">
        <f>IF(E313='ENGLAND GE2029'!AO314,"",E313)</f>
        <v>Ref</v>
      </c>
      <c r="I313" s="262">
        <f>'ENGLAND GE2029'!E314</f>
        <v>9.9219957158246677E-2</v>
      </c>
      <c r="J313" s="263">
        <f>'ENGLAND GE2029'!P314*100</f>
        <v>-9.7927953520506357</v>
      </c>
      <c r="K313" s="262">
        <f>'ENGLAND GE2029'!F314</f>
        <v>0.27552979905378228</v>
      </c>
      <c r="L313" s="263">
        <f>'ENGLAND GE2029'!Q314*100</f>
        <v>-10.943593165592368</v>
      </c>
      <c r="M313" s="262">
        <f>'ENGLAND GE2029'!G314</f>
        <v>0.28724999678235075</v>
      </c>
      <c r="N313" s="263">
        <f>'ENGLAND GE2029'!R314*100</f>
        <v>11.820290414472085</v>
      </c>
      <c r="O313" s="262">
        <f>'ENGLAND GE2029'!H314</f>
        <v>0.1417092416308737</v>
      </c>
      <c r="P313" s="263">
        <f>'ENGLAND GE2029'!S314*100</f>
        <v>-1.7432920650797767</v>
      </c>
      <c r="Q313" s="262">
        <f>'ENGLAND GE2029'!I314</f>
        <v>0.14706562358694586</v>
      </c>
      <c r="R313" s="263">
        <f>'ENGLAND GE2029'!T314*100</f>
        <v>7.8129077047038713</v>
      </c>
      <c r="T313" s="264">
        <v>0</v>
      </c>
      <c r="U313" s="262">
        <f>MAX('ENGLAND GE2029'!J314,'ENGLAND GE2029'!K314,'ENGLAND GE2029'!L314,'ENGLAND GE2029'!M314,'ENGLAND GE2029'!N314)</f>
        <v>3.3208947952790106E-2</v>
      </c>
      <c r="V313" s="264">
        <f t="shared" si="22"/>
        <v>3.3208947952790107</v>
      </c>
      <c r="W313" s="264"/>
      <c r="X313" s="264"/>
      <c r="Y313" s="264"/>
      <c r="Z313" s="262">
        <f>'ENGLAND GE2029'!J314</f>
        <v>0</v>
      </c>
      <c r="AA313" s="264">
        <f>'ENGLAND GE2029'!U314*100</f>
        <v>0</v>
      </c>
      <c r="AB313" s="262">
        <f>'ENGLAND GE2029'!K314</f>
        <v>0</v>
      </c>
      <c r="AC313" s="264">
        <f>'ENGLAND GE2029'!V314*100</f>
        <v>0</v>
      </c>
      <c r="AD313" s="262">
        <f>'ENGLAND GE2029'!L314</f>
        <v>3.3208947952790106E-2</v>
      </c>
      <c r="AE313" s="264">
        <f t="shared" si="23"/>
        <v>3.3208947952790107</v>
      </c>
      <c r="AF313" s="262">
        <f>'ENGLAND GE2029'!M314</f>
        <v>2.3474583171480172E-3</v>
      </c>
      <c r="AG313" s="264">
        <f t="shared" si="24"/>
        <v>0.23474583171480173</v>
      </c>
      <c r="AH313" s="262">
        <f>'ENGLAND GE2029'!N314</f>
        <v>1.3668975517862565E-2</v>
      </c>
      <c r="AI313" s="264">
        <f>'ENGLAND GE2029'!Y314*100</f>
        <v>-0.70915816344699589</v>
      </c>
      <c r="AJ313" s="261">
        <f t="shared" si="20"/>
        <v>0.28724999678235075</v>
      </c>
      <c r="AK313" s="260">
        <f t="shared" si="21"/>
        <v>-0.14018437319540489</v>
      </c>
    </row>
    <row r="314" spans="1:37" ht="24" customHeight="1" x14ac:dyDescent="0.35">
      <c r="A314" s="106" t="str">
        <f>'ENGLAND GE2029'!A315</f>
        <v>New Forest West</v>
      </c>
      <c r="B314" s="106" t="str">
        <f>'ENGLAND GE2029'!B315</f>
        <v>HAM</v>
      </c>
      <c r="C314" s="106" t="str">
        <f>'ENGLAND GE2029'!C315</f>
        <v>SE</v>
      </c>
      <c r="D314" s="106" t="str">
        <f>'ENGLAND GE2029'!D315</f>
        <v>England</v>
      </c>
      <c r="E314" s="106" t="str">
        <f>'ENGLAND GE2029'!AP315</f>
        <v>Ref</v>
      </c>
      <c r="F314" s="106" t="str">
        <f>'ENGLAND GE2029'!AQ315</f>
        <v>gain from</v>
      </c>
      <c r="G314" s="106" t="str">
        <f>'ENGLAND GE2029'!AR315</f>
        <v>CON</v>
      </c>
      <c r="H314" s="106" t="str">
        <f>IF(E314='ENGLAND GE2029'!AO315,"",E314)</f>
        <v>Ref</v>
      </c>
      <c r="I314" s="262">
        <f>'ENGLAND GE2029'!E315</f>
        <v>0.12019518336696701</v>
      </c>
      <c r="J314" s="263">
        <f>'ENGLAND GE2029'!P315*100</f>
        <v>-11.31388693338984</v>
      </c>
      <c r="K314" s="262">
        <f>'ENGLAND GE2029'!F315</f>
        <v>0.25946703201977911</v>
      </c>
      <c r="L314" s="263">
        <f>'ENGLAND GE2029'!Q315*100</f>
        <v>-9.4720766068142002</v>
      </c>
      <c r="M314" s="262">
        <f>'ENGLAND GE2029'!G315</f>
        <v>0.28439619714249736</v>
      </c>
      <c r="N314" s="263">
        <f>'ENGLAND GE2029'!R315*100</f>
        <v>12.087676342861862</v>
      </c>
      <c r="O314" s="262">
        <f>'ENGLAND GE2029'!H315</f>
        <v>0.16101221727580772</v>
      </c>
      <c r="P314" s="263">
        <f>'ENGLAND GE2029'!S315*100</f>
        <v>-1.5650061248913354</v>
      </c>
      <c r="Q314" s="262">
        <f>'ENGLAND GE2029'!I315</f>
        <v>0.13194527665002634</v>
      </c>
      <c r="R314" s="263">
        <f>'ENGLAND GE2029'!T315*100</f>
        <v>7.1518403956498489</v>
      </c>
      <c r="T314" s="264">
        <v>0</v>
      </c>
      <c r="U314" s="262">
        <f>MAX('ENGLAND GE2029'!J315,'ENGLAND GE2029'!K315,'ENGLAND GE2029'!L315,'ENGLAND GE2029'!M315,'ENGLAND GE2029'!N315)</f>
        <v>3.2879020416604995E-2</v>
      </c>
      <c r="V314" s="264">
        <f t="shared" si="22"/>
        <v>3.2879020416604994</v>
      </c>
      <c r="W314" s="264"/>
      <c r="X314" s="264"/>
      <c r="Y314" s="264"/>
      <c r="Z314" s="262">
        <f>'ENGLAND GE2029'!J315</f>
        <v>0</v>
      </c>
      <c r="AA314" s="264">
        <f>'ENGLAND GE2029'!U315*100</f>
        <v>0</v>
      </c>
      <c r="AB314" s="262">
        <f>'ENGLAND GE2029'!K315</f>
        <v>0</v>
      </c>
      <c r="AC314" s="264">
        <f>'ENGLAND GE2029'!V315*100</f>
        <v>0</v>
      </c>
      <c r="AD314" s="262">
        <f>'ENGLAND GE2029'!L315</f>
        <v>3.2879020416604995E-2</v>
      </c>
      <c r="AE314" s="264">
        <f t="shared" si="23"/>
        <v>3.2879020416604994</v>
      </c>
      <c r="AF314" s="262">
        <f>'ENGLAND GE2029'!M315</f>
        <v>2.1061076649050011E-3</v>
      </c>
      <c r="AG314" s="264">
        <f t="shared" si="24"/>
        <v>0.21061076649050012</v>
      </c>
      <c r="AH314" s="262">
        <f>'ENGLAND GE2029'!N315</f>
        <v>7.998965463412399E-3</v>
      </c>
      <c r="AI314" s="264">
        <f>'ENGLAND GE2029'!Y315*100</f>
        <v>-0.38705988156734294</v>
      </c>
      <c r="AJ314" s="261">
        <f t="shared" si="20"/>
        <v>0.28439619714249736</v>
      </c>
      <c r="AK314" s="260">
        <f t="shared" si="21"/>
        <v>-0.15245092049247103</v>
      </c>
    </row>
    <row r="315" spans="1:37" ht="24" customHeight="1" x14ac:dyDescent="0.35">
      <c r="A315" s="106" t="str">
        <f>'ENGLAND GE2029'!A316</f>
        <v>North East Hampshire</v>
      </c>
      <c r="B315" s="106" t="str">
        <f>'ENGLAND GE2029'!B316</f>
        <v>HAM</v>
      </c>
      <c r="C315" s="106" t="str">
        <f>'ENGLAND GE2029'!C316</f>
        <v>SE</v>
      </c>
      <c r="D315" s="106" t="str">
        <f>'ENGLAND GE2029'!D316</f>
        <v>England</v>
      </c>
      <c r="E315" s="106" t="str">
        <f>'ENGLAND GE2029'!AP316</f>
        <v>LD</v>
      </c>
      <c r="F315" s="106" t="str">
        <f>'ENGLAND GE2029'!AQ316</f>
        <v>HOLD</v>
      </c>
      <c r="G315" s="106" t="str">
        <f>'ENGLAND GE2029'!AR316</f>
        <v/>
      </c>
      <c r="H315" s="106" t="str">
        <f>IF(E315='ENGLAND GE2029'!AO316,"",E315)</f>
        <v/>
      </c>
      <c r="I315" s="262">
        <f>'ENGLAND GE2029'!E316</f>
        <v>4.8667441982463686E-2</v>
      </c>
      <c r="J315" s="263">
        <f>'ENGLAND GE2029'!P316*100</f>
        <v>-4.2351276520056116</v>
      </c>
      <c r="K315" s="262">
        <f>'ENGLAND GE2029'!F316</f>
        <v>0.28117080288517754</v>
      </c>
      <c r="L315" s="263">
        <f>'ENGLAND GE2029'!Q316*100</f>
        <v>-8.8591616121301957</v>
      </c>
      <c r="M315" s="262">
        <f>'ENGLAND GE2029'!G316</f>
        <v>0.21682640104775877</v>
      </c>
      <c r="N315" s="263">
        <f>'ENGLAND GE2029'!R316*100</f>
        <v>9.6722009399090663</v>
      </c>
      <c r="O315" s="262">
        <f>'ENGLAND GE2029'!H316</f>
        <v>0.36060900965853793</v>
      </c>
      <c r="P315" s="263">
        <f>'ENGLAND GE2029'!S316*100</f>
        <v>-2.0564496460972528</v>
      </c>
      <c r="Q315" s="262">
        <f>'ENGLAND GE2029'!I316</f>
        <v>5.8131993981637792E-2</v>
      </c>
      <c r="R315" s="263">
        <f>'ENGLAND GE2029'!T316*100</f>
        <v>3.2484045817490923</v>
      </c>
      <c r="T315" s="264">
        <v>0</v>
      </c>
      <c r="U315" s="262">
        <f>MAX('ENGLAND GE2029'!J316,'ENGLAND GE2029'!K316,'ENGLAND GE2029'!L316,'ENGLAND GE2029'!M316,'ENGLAND GE2029'!N316)</f>
        <v>2.5067281976826932E-2</v>
      </c>
      <c r="V315" s="264">
        <f t="shared" si="22"/>
        <v>2.5067281976826932</v>
      </c>
      <c r="W315" s="264"/>
      <c r="X315" s="264"/>
      <c r="Y315" s="264"/>
      <c r="Z315" s="262">
        <f>'ENGLAND GE2029'!J316</f>
        <v>0</v>
      </c>
      <c r="AA315" s="264">
        <f>'ENGLAND GE2029'!U316*100</f>
        <v>0</v>
      </c>
      <c r="AB315" s="262">
        <f>'ENGLAND GE2029'!K316</f>
        <v>0</v>
      </c>
      <c r="AC315" s="264">
        <f>'ENGLAND GE2029'!V316*100</f>
        <v>0</v>
      </c>
      <c r="AD315" s="262">
        <f>'ENGLAND GE2029'!L316</f>
        <v>2.5067281976826932E-2</v>
      </c>
      <c r="AE315" s="264">
        <f t="shared" si="23"/>
        <v>2.5067281976826932</v>
      </c>
      <c r="AF315" s="262">
        <f>'ENGLAND GE2029'!M316</f>
        <v>9.2790163626455425E-4</v>
      </c>
      <c r="AG315" s="264">
        <f t="shared" si="24"/>
        <v>9.2790163626455424E-2</v>
      </c>
      <c r="AH315" s="262">
        <f>'ENGLAND GE2029'!N316</f>
        <v>8.5991668313328603E-3</v>
      </c>
      <c r="AI315" s="264">
        <f>'ENGLAND GE2029'!Y316*100</f>
        <v>-0.36938497273424459</v>
      </c>
      <c r="AJ315" s="261">
        <f t="shared" si="20"/>
        <v>0.36060900965853793</v>
      </c>
      <c r="AK315" s="260">
        <f t="shared" si="21"/>
        <v>-0.30247701567690011</v>
      </c>
    </row>
    <row r="316" spans="1:37" ht="24" customHeight="1" x14ac:dyDescent="0.35">
      <c r="A316" s="106" t="str">
        <f>'ENGLAND GE2029'!A317</f>
        <v>North West Hampshire</v>
      </c>
      <c r="B316" s="106" t="str">
        <f>'ENGLAND GE2029'!B317</f>
        <v>HAM</v>
      </c>
      <c r="C316" s="106" t="str">
        <f>'ENGLAND GE2029'!C317</f>
        <v>SE</v>
      </c>
      <c r="D316" s="106" t="str">
        <f>'ENGLAND GE2029'!D317</f>
        <v>England</v>
      </c>
      <c r="E316" s="106" t="str">
        <f>'ENGLAND GE2029'!AP317</f>
        <v>Ref</v>
      </c>
      <c r="F316" s="106" t="str">
        <f>'ENGLAND GE2029'!AQ317</f>
        <v>gain from</v>
      </c>
      <c r="G316" s="106" t="str">
        <f>'ENGLAND GE2029'!AR317</f>
        <v>CON</v>
      </c>
      <c r="H316" s="106" t="str">
        <f>IF(E316='ENGLAND GE2029'!AO317,"",E316)</f>
        <v>Ref</v>
      </c>
      <c r="I316" s="262">
        <f>'ENGLAND GE2029'!E317</f>
        <v>0.15274963626814919</v>
      </c>
      <c r="J316" s="263">
        <f>'ENGLAND GE2029'!P317*100</f>
        <v>-13.220009121743804</v>
      </c>
      <c r="K316" s="262">
        <f>'ENGLAND GE2029'!F317</f>
        <v>0.26655001903445402</v>
      </c>
      <c r="L316" s="263">
        <f>'ENGLAND GE2029'!Q317*100</f>
        <v>-8.3094826803060471</v>
      </c>
      <c r="M316" s="262">
        <f>'ENGLAND GE2029'!G317</f>
        <v>0.27542368185668437</v>
      </c>
      <c r="N316" s="263">
        <f>'ENGLAND GE2029'!R317*100</f>
        <v>12.324848558727878</v>
      </c>
      <c r="O316" s="262">
        <f>'ENGLAND GE2029'!H317</f>
        <v>0.14231625455847066</v>
      </c>
      <c r="P316" s="263">
        <f>'ENGLAND GE2029'!S317*100</f>
        <v>-0.77339195752876844</v>
      </c>
      <c r="Q316" s="262">
        <f>'ENGLAND GE2029'!I317</f>
        <v>0.12272944768717219</v>
      </c>
      <c r="R316" s="263">
        <f>'ENGLAND GE2029'!T317*100</f>
        <v>6.8718468406138014</v>
      </c>
      <c r="T316" s="264">
        <v>0</v>
      </c>
      <c r="U316" s="262">
        <f>MAX('ENGLAND GE2029'!J317,'ENGLAND GE2029'!K317,'ENGLAND GE2029'!L317,'ENGLAND GE2029'!M317,'ENGLAND GE2029'!N317)</f>
        <v>3.1841708679547095E-2</v>
      </c>
      <c r="V316" s="264">
        <f t="shared" si="22"/>
        <v>3.1841708679547094</v>
      </c>
      <c r="W316" s="264"/>
      <c r="X316" s="264"/>
      <c r="Y316" s="264"/>
      <c r="Z316" s="262">
        <f>'ENGLAND GE2029'!J317</f>
        <v>0</v>
      </c>
      <c r="AA316" s="264">
        <f>'ENGLAND GE2029'!U317*100</f>
        <v>0</v>
      </c>
      <c r="AB316" s="262">
        <f>'ENGLAND GE2029'!K317</f>
        <v>0</v>
      </c>
      <c r="AC316" s="264">
        <f>'ENGLAND GE2029'!V317*100</f>
        <v>0</v>
      </c>
      <c r="AD316" s="262">
        <f>'ENGLAND GE2029'!L317</f>
        <v>3.1841708679547095E-2</v>
      </c>
      <c r="AE316" s="264">
        <f t="shared" si="23"/>
        <v>3.1841708679547094</v>
      </c>
      <c r="AF316" s="262">
        <f>'ENGLAND GE2029'!M317</f>
        <v>1.9590048014307532E-3</v>
      </c>
      <c r="AG316" s="264">
        <f t="shared" si="24"/>
        <v>0.19590048014307532</v>
      </c>
      <c r="AH316" s="262">
        <f>'ENGLAND GE2029'!N317</f>
        <v>6.4302471140917196E-3</v>
      </c>
      <c r="AI316" s="264">
        <f>'ENGLAND GE2029'!Y317*100</f>
        <v>-0.27388298786084353</v>
      </c>
      <c r="AJ316" s="261">
        <f t="shared" si="20"/>
        <v>0.27542368185668437</v>
      </c>
      <c r="AK316" s="260">
        <f t="shared" si="21"/>
        <v>-0.15269423416951217</v>
      </c>
    </row>
    <row r="317" spans="1:37" ht="24" customHeight="1" x14ac:dyDescent="0.35">
      <c r="A317" s="106" t="str">
        <f>'ENGLAND GE2029'!A318</f>
        <v>Portsmouth North</v>
      </c>
      <c r="B317" s="106" t="str">
        <f>'ENGLAND GE2029'!B318</f>
        <v>HAM</v>
      </c>
      <c r="C317" s="106" t="str">
        <f>'ENGLAND GE2029'!C318</f>
        <v>SE</v>
      </c>
      <c r="D317" s="106" t="str">
        <f>'ENGLAND GE2029'!D318</f>
        <v>England</v>
      </c>
      <c r="E317" s="106" t="str">
        <f>'ENGLAND GE2029'!AP318</f>
        <v>Ref</v>
      </c>
      <c r="F317" s="106" t="str">
        <f>'ENGLAND GE2029'!AQ318</f>
        <v>gain from</v>
      </c>
      <c r="G317" s="106" t="str">
        <f>'ENGLAND GE2029'!AR318</f>
        <v>LAB</v>
      </c>
      <c r="H317" s="106" t="str">
        <f>IF(E317='ENGLAND GE2029'!AO318,"",E317)</f>
        <v>Ref</v>
      </c>
      <c r="I317" s="262">
        <f>'ENGLAND GE2029'!E318</f>
        <v>0.18266183397469296</v>
      </c>
      <c r="J317" s="263">
        <f>'ENGLAND GE2029'!P318*100</f>
        <v>-16.583430720290906</v>
      </c>
      <c r="K317" s="262">
        <f>'ENGLAND GE2029'!F318</f>
        <v>0.24579047816887989</v>
      </c>
      <c r="L317" s="263">
        <f>'ENGLAND GE2029'!Q318*100</f>
        <v>-8.3952507429658318</v>
      </c>
      <c r="M317" s="262">
        <f>'ENGLAND GE2029'!G318</f>
        <v>0.36169714482707599</v>
      </c>
      <c r="N317" s="263">
        <f>'ENGLAND GE2029'!R318*100</f>
        <v>15.731179152243339</v>
      </c>
      <c r="O317" s="262">
        <f>'ENGLAND GE2029'!H318</f>
        <v>6.758053001019268E-2</v>
      </c>
      <c r="P317" s="263">
        <f>'ENGLAND GE2029'!S318*100</f>
        <v>-0.5292309169476983</v>
      </c>
      <c r="Q317" s="262">
        <f>'ENGLAND GE2029'!I318</f>
        <v>9.8875980278206196E-2</v>
      </c>
      <c r="R317" s="263">
        <f>'ENGLAND GE2029'!T318*100</f>
        <v>5.4373299538658673</v>
      </c>
      <c r="T317" s="264">
        <v>0</v>
      </c>
      <c r="U317" s="262">
        <f>MAX('ENGLAND GE2029'!J318,'ENGLAND GE2029'!K318,'ENGLAND GE2029'!L318,'ENGLAND GE2029'!M318,'ENGLAND GE2029'!N318)</f>
        <v>4.1815776472702022E-2</v>
      </c>
      <c r="V317" s="264">
        <f t="shared" si="22"/>
        <v>4.1815776472702026</v>
      </c>
      <c r="W317" s="264"/>
      <c r="X317" s="264"/>
      <c r="Y317" s="264"/>
      <c r="Z317" s="262">
        <f>'ENGLAND GE2029'!J318</f>
        <v>0</v>
      </c>
      <c r="AA317" s="264">
        <f>'ENGLAND GE2029'!U318*100</f>
        <v>0</v>
      </c>
      <c r="AB317" s="262">
        <f>'ENGLAND GE2029'!K318</f>
        <v>0</v>
      </c>
      <c r="AC317" s="264">
        <f>'ENGLAND GE2029'!V318*100</f>
        <v>0</v>
      </c>
      <c r="AD317" s="262">
        <f>'ENGLAND GE2029'!L318</f>
        <v>4.1815776472702022E-2</v>
      </c>
      <c r="AE317" s="264">
        <f t="shared" si="23"/>
        <v>4.1815776472702026</v>
      </c>
      <c r="AF317" s="262">
        <f>'ENGLAND GE2029'!M318</f>
        <v>1.5782562682503133E-3</v>
      </c>
      <c r="AG317" s="264">
        <f t="shared" si="24"/>
        <v>0.15782562682503135</v>
      </c>
      <c r="AH317" s="262">
        <f>'ENGLAND GE2029'!N318</f>
        <v>0</v>
      </c>
      <c r="AI317" s="264">
        <f>'ENGLAND GE2029'!Y318*100</f>
        <v>0</v>
      </c>
      <c r="AJ317" s="261">
        <f t="shared" si="20"/>
        <v>0.36169714482707599</v>
      </c>
      <c r="AK317" s="260">
        <f t="shared" si="21"/>
        <v>-0.26282116454886978</v>
      </c>
    </row>
    <row r="318" spans="1:37" ht="24" customHeight="1" x14ac:dyDescent="0.35">
      <c r="A318" s="106" t="str">
        <f>'ENGLAND GE2029'!A319</f>
        <v>Portsmouth South</v>
      </c>
      <c r="B318" s="106" t="str">
        <f>'ENGLAND GE2029'!B319</f>
        <v>HAM</v>
      </c>
      <c r="C318" s="106" t="str">
        <f>'ENGLAND GE2029'!C319</f>
        <v>SE</v>
      </c>
      <c r="D318" s="106" t="str">
        <f>'ENGLAND GE2029'!D319</f>
        <v>England</v>
      </c>
      <c r="E318" s="106" t="str">
        <f>'ENGLAND GE2029'!AP319</f>
        <v>Ref</v>
      </c>
      <c r="F318" s="106" t="str">
        <f>'ENGLAND GE2029'!AQ319</f>
        <v>gain from</v>
      </c>
      <c r="G318" s="106" t="str">
        <f>'ENGLAND GE2029'!AR319</f>
        <v>LAB</v>
      </c>
      <c r="H318" s="106" t="str">
        <f>IF(E318='ENGLAND GE2029'!AO319,"",E318)</f>
        <v>Ref</v>
      </c>
      <c r="I318" s="262">
        <f>'ENGLAND GE2029'!E319</f>
        <v>0.26431085552965355</v>
      </c>
      <c r="J318" s="263">
        <f>'ENGLAND GE2029'!P319*100</f>
        <v>-22.009625503343727</v>
      </c>
      <c r="K318" s="262">
        <f>'ENGLAND GE2029'!F319</f>
        <v>0.11248434871352307</v>
      </c>
      <c r="L318" s="263">
        <f>'ENGLAND GE2029'!Q319*100</f>
        <v>-3.2475577303739582</v>
      </c>
      <c r="M318" s="262">
        <f>'ENGLAND GE2029'!G319</f>
        <v>0.26984543944487743</v>
      </c>
      <c r="N318" s="263">
        <f>'ENGLAND GE2029'!R319*100</f>
        <v>12.33698948497274</v>
      </c>
      <c r="O318" s="262">
        <f>'ENGLAND GE2029'!H319</f>
        <v>0.12117190202588991</v>
      </c>
      <c r="P318" s="263">
        <f>'ENGLAND GE2029'!S319*100</f>
        <v>-0.43418669835634388</v>
      </c>
      <c r="Q318" s="262">
        <f>'ENGLAND GE2029'!I319</f>
        <v>0.18460286716912652</v>
      </c>
      <c r="R318" s="263">
        <f>'ENGLAND GE2029'!T319*100</f>
        <v>10.478885155054863</v>
      </c>
      <c r="T318" s="264">
        <v>0</v>
      </c>
      <c r="U318" s="262">
        <f>MAX('ENGLAND GE2029'!J319,'ENGLAND GE2029'!K319,'ENGLAND GE2029'!L319,'ENGLAND GE2029'!M319,'ENGLAND GE2029'!N319)</f>
        <v>3.1196808543787983E-2</v>
      </c>
      <c r="V318" s="264">
        <f t="shared" si="22"/>
        <v>3.1196808543787982</v>
      </c>
      <c r="W318" s="264"/>
      <c r="X318" s="264"/>
      <c r="Y318" s="264"/>
      <c r="Z318" s="262">
        <f>'ENGLAND GE2029'!J319</f>
        <v>0</v>
      </c>
      <c r="AA318" s="264">
        <f>'ENGLAND GE2029'!U319*100</f>
        <v>0</v>
      </c>
      <c r="AB318" s="262">
        <f>'ENGLAND GE2029'!K319</f>
        <v>0</v>
      </c>
      <c r="AC318" s="264">
        <f>'ENGLAND GE2029'!V319*100</f>
        <v>0</v>
      </c>
      <c r="AD318" s="262">
        <f>'ENGLAND GE2029'!L319</f>
        <v>3.1196808543787983E-2</v>
      </c>
      <c r="AE318" s="264">
        <f t="shared" si="23"/>
        <v>3.1196808543787982</v>
      </c>
      <c r="AF318" s="262">
        <f>'ENGLAND GE2029'!M319</f>
        <v>2.9466269909727721E-3</v>
      </c>
      <c r="AG318" s="264">
        <f t="shared" si="24"/>
        <v>0.29466269909727721</v>
      </c>
      <c r="AH318" s="262">
        <f>'ENGLAND GE2029'!N319</f>
        <v>1.3441151582168777E-2</v>
      </c>
      <c r="AI318" s="264">
        <f>'ENGLAND GE2029'!Y319*100</f>
        <v>-0.53884826142964926</v>
      </c>
      <c r="AJ318" s="261">
        <f t="shared" si="20"/>
        <v>0.26984543944487743</v>
      </c>
      <c r="AK318" s="260">
        <f t="shared" si="21"/>
        <v>-8.5242572275750911E-2</v>
      </c>
    </row>
    <row r="319" spans="1:37" ht="24" customHeight="1" x14ac:dyDescent="0.35">
      <c r="A319" s="106" t="str">
        <f>'ENGLAND GE2029'!A320</f>
        <v>Romsey and Southampton North</v>
      </c>
      <c r="B319" s="106" t="str">
        <f>'ENGLAND GE2029'!B320</f>
        <v>HAM</v>
      </c>
      <c r="C319" s="106" t="str">
        <f>'ENGLAND GE2029'!C320</f>
        <v>SE</v>
      </c>
      <c r="D319" s="106" t="str">
        <f>'ENGLAND GE2029'!D320</f>
        <v>England</v>
      </c>
      <c r="E319" s="106" t="str">
        <f>'ENGLAND GE2029'!AP320</f>
        <v>LD</v>
      </c>
      <c r="F319" s="106" t="str">
        <f>'ENGLAND GE2029'!AQ320</f>
        <v>gain from</v>
      </c>
      <c r="G319" s="106" t="str">
        <f>'ENGLAND GE2029'!AR320</f>
        <v>CON</v>
      </c>
      <c r="H319" s="106" t="str">
        <f>IF(E319='ENGLAND GE2029'!AO320,"",E319)</f>
        <v>LD</v>
      </c>
      <c r="I319" s="262">
        <f>'ENGLAND GE2029'!E320</f>
        <v>4.924843388032478E-2</v>
      </c>
      <c r="J319" s="263">
        <f>'ENGLAND GE2029'!P320*100</f>
        <v>-4.3501481165550446</v>
      </c>
      <c r="K319" s="262">
        <f>'ENGLAND GE2029'!F320</f>
        <v>0.30027168070582905</v>
      </c>
      <c r="L319" s="263">
        <f>'ENGLAND GE2029'!Q320*100</f>
        <v>-9.7373590847532157</v>
      </c>
      <c r="M319" s="262">
        <f>'ENGLAND GE2029'!G320</f>
        <v>0.20483875811656821</v>
      </c>
      <c r="N319" s="263">
        <f>'ENGLAND GE2029'!R320*100</f>
        <v>9.0580457598847772</v>
      </c>
      <c r="O319" s="262">
        <f>'ENGLAND GE2029'!H320</f>
        <v>0.3324320158930546</v>
      </c>
      <c r="P319" s="263">
        <f>'ENGLAND GE2029'!S320*100</f>
        <v>-2.1416905689290946</v>
      </c>
      <c r="Q319" s="262">
        <f>'ENGLAND GE2029'!I320</f>
        <v>8.5168666428486833E-2</v>
      </c>
      <c r="R319" s="263">
        <f>'ENGLAND GE2029'!T320*100</f>
        <v>4.7329099794469203</v>
      </c>
      <c r="T319" s="264">
        <v>0</v>
      </c>
      <c r="U319" s="262">
        <f>MAX('ENGLAND GE2029'!J320,'ENGLAND GE2029'!K320,'ENGLAND GE2029'!L320,'ENGLAND GE2029'!M320,'ENGLAND GE2029'!N320)</f>
        <v>2.3681391586442779E-2</v>
      </c>
      <c r="V319" s="264">
        <f t="shared" si="22"/>
        <v>2.3681391586442779</v>
      </c>
      <c r="W319" s="264"/>
      <c r="X319" s="264"/>
      <c r="Y319" s="264"/>
      <c r="Z319" s="262">
        <f>'ENGLAND GE2029'!J320</f>
        <v>2.8681712808206303E-3</v>
      </c>
      <c r="AA319" s="264">
        <f>'ENGLAND GE2029'!U320*100</f>
        <v>-7.8985338585936232E-2</v>
      </c>
      <c r="AB319" s="262">
        <f>'ENGLAND GE2029'!K320</f>
        <v>0</v>
      </c>
      <c r="AC319" s="264">
        <f>'ENGLAND GE2029'!V320*100</f>
        <v>0</v>
      </c>
      <c r="AD319" s="262">
        <f>'ENGLAND GE2029'!L320</f>
        <v>2.3681391586442779E-2</v>
      </c>
      <c r="AE319" s="264">
        <f t="shared" si="23"/>
        <v>2.3681391586442779</v>
      </c>
      <c r="AF319" s="262">
        <f>'ENGLAND GE2029'!M320</f>
        <v>1.4908821084731205E-3</v>
      </c>
      <c r="AG319" s="264">
        <f t="shared" si="24"/>
        <v>0.14908821084731205</v>
      </c>
      <c r="AH319" s="262">
        <f>'ENGLAND GE2029'!N320</f>
        <v>0</v>
      </c>
      <c r="AI319" s="264">
        <f>'ENGLAND GE2029'!Y320*100</f>
        <v>0</v>
      </c>
      <c r="AJ319" s="261">
        <f t="shared" si="20"/>
        <v>0.3324320158930546</v>
      </c>
      <c r="AK319" s="260">
        <f t="shared" si="21"/>
        <v>-0.24726334946456777</v>
      </c>
    </row>
    <row r="320" spans="1:37" ht="24" customHeight="1" x14ac:dyDescent="0.35">
      <c r="A320" s="106" t="str">
        <f>'ENGLAND GE2029'!A321</f>
        <v>Southampton Itchen</v>
      </c>
      <c r="B320" s="106" t="str">
        <f>'ENGLAND GE2029'!B321</f>
        <v>HAM</v>
      </c>
      <c r="C320" s="106" t="str">
        <f>'ENGLAND GE2029'!C321</f>
        <v>SE</v>
      </c>
      <c r="D320" s="106" t="str">
        <f>'ENGLAND GE2029'!D321</f>
        <v>England</v>
      </c>
      <c r="E320" s="106" t="str">
        <f>'ENGLAND GE2029'!AP321</f>
        <v>Ref</v>
      </c>
      <c r="F320" s="106" t="str">
        <f>'ENGLAND GE2029'!AQ321</f>
        <v>gain from</v>
      </c>
      <c r="G320" s="106" t="str">
        <f>'ENGLAND GE2029'!AR321</f>
        <v>LAB</v>
      </c>
      <c r="H320" s="106" t="str">
        <f>IF(E320='ENGLAND GE2029'!AO321,"",E320)</f>
        <v>Ref</v>
      </c>
      <c r="I320" s="262">
        <f>'ENGLAND GE2029'!E321</f>
        <v>0.22210233071460417</v>
      </c>
      <c r="J320" s="263">
        <f>'ENGLAND GE2029'!P321*100</f>
        <v>-20.382809327265733</v>
      </c>
      <c r="K320" s="262">
        <f>'ENGLAND GE2029'!F321</f>
        <v>0.17366021040074844</v>
      </c>
      <c r="L320" s="263">
        <f>'ENGLAND GE2029'!Q321*100</f>
        <v>-6.0517858851403874</v>
      </c>
      <c r="M320" s="262">
        <f>'ENGLAND GE2029'!G321</f>
        <v>0.32562465390913709</v>
      </c>
      <c r="N320" s="263">
        <f>'ENGLAND GE2029'!R321*100</f>
        <v>14.067336791340123</v>
      </c>
      <c r="O320" s="262">
        <f>'ENGLAND GE2029'!H321</f>
        <v>6.683126035848512E-2</v>
      </c>
      <c r="P320" s="263">
        <f>'ENGLAND GE2029'!S321*100</f>
        <v>-0.56055193894435229</v>
      </c>
      <c r="Q320" s="262">
        <f>'ENGLAND GE2029'!I321</f>
        <v>0.16661603760728072</v>
      </c>
      <c r="R320" s="263">
        <f>'ENGLAND GE2029'!T321*100</f>
        <v>9.1237525745892967</v>
      </c>
      <c r="T320" s="264">
        <v>0</v>
      </c>
      <c r="U320" s="262">
        <f>MAX('ENGLAND GE2029'!J321,'ENGLAND GE2029'!K321,'ENGLAND GE2029'!L321,'ENGLAND GE2029'!M321,'ENGLAND GE2029'!N321)</f>
        <v>3.7645438833572305E-2</v>
      </c>
      <c r="V320" s="264">
        <f t="shared" si="22"/>
        <v>3.7645438833572307</v>
      </c>
      <c r="W320" s="264"/>
      <c r="X320" s="264"/>
      <c r="Y320" s="264"/>
      <c r="Z320" s="262">
        <f>'ENGLAND GE2029'!J321</f>
        <v>0</v>
      </c>
      <c r="AA320" s="264">
        <f>'ENGLAND GE2029'!U321*100</f>
        <v>0</v>
      </c>
      <c r="AB320" s="262">
        <f>'ENGLAND GE2029'!K321</f>
        <v>0</v>
      </c>
      <c r="AC320" s="264">
        <f>'ENGLAND GE2029'!V321*100</f>
        <v>0</v>
      </c>
      <c r="AD320" s="262">
        <f>'ENGLAND GE2029'!L321</f>
        <v>3.7645438833572305E-2</v>
      </c>
      <c r="AE320" s="264">
        <f t="shared" si="23"/>
        <v>3.7645438833572307</v>
      </c>
      <c r="AF320" s="262">
        <f>'ENGLAND GE2029'!M321</f>
        <v>2.659521604790418E-3</v>
      </c>
      <c r="AG320" s="264">
        <f t="shared" si="24"/>
        <v>0.2659521604790418</v>
      </c>
      <c r="AH320" s="262">
        <f>'ENGLAND GE2029'!N321</f>
        <v>4.8605465713816038E-3</v>
      </c>
      <c r="AI320" s="264">
        <f>'ENGLAND GE2029'!Y321*100</f>
        <v>-0.22643825841523607</v>
      </c>
      <c r="AJ320" s="261">
        <f t="shared" si="20"/>
        <v>0.32562465390913709</v>
      </c>
      <c r="AK320" s="260">
        <f t="shared" si="21"/>
        <v>-0.15900861630185636</v>
      </c>
    </row>
    <row r="321" spans="1:37" ht="24" customHeight="1" x14ac:dyDescent="0.35">
      <c r="A321" s="106" t="str">
        <f>'ENGLAND GE2029'!A322</f>
        <v>Southampton Test</v>
      </c>
      <c r="B321" s="106" t="str">
        <f>'ENGLAND GE2029'!B322</f>
        <v>HAM</v>
      </c>
      <c r="C321" s="106" t="str">
        <f>'ENGLAND GE2029'!C322</f>
        <v>SE</v>
      </c>
      <c r="D321" s="106" t="str">
        <f>'ENGLAND GE2029'!D322</f>
        <v>England</v>
      </c>
      <c r="E321" s="106" t="str">
        <f>'ENGLAND GE2029'!AP322</f>
        <v>Ref</v>
      </c>
      <c r="F321" s="106" t="str">
        <f>'ENGLAND GE2029'!AQ322</f>
        <v>gain from</v>
      </c>
      <c r="G321" s="106" t="str">
        <f>'ENGLAND GE2029'!AR322</f>
        <v>LAB</v>
      </c>
      <c r="H321" s="106" t="str">
        <f>IF(E321='ENGLAND GE2029'!AO322,"",E321)</f>
        <v>Ref</v>
      </c>
      <c r="I321" s="262">
        <f>'ENGLAND GE2029'!E322</f>
        <v>0.23555014261517332</v>
      </c>
      <c r="J321" s="263">
        <f>'ENGLAND GE2029'!P322*100</f>
        <v>-21.015216346449122</v>
      </c>
      <c r="K321" s="262">
        <f>'ENGLAND GE2029'!F322</f>
        <v>0.13890930591611519</v>
      </c>
      <c r="L321" s="263">
        <f>'ENGLAND GE2029'!Q322*100</f>
        <v>-4.59124970188953</v>
      </c>
      <c r="M321" s="262">
        <f>'ENGLAND GE2029'!G322</f>
        <v>0.26240531054091459</v>
      </c>
      <c r="N321" s="263">
        <f>'ENGLAND GE2029'!R322*100</f>
        <v>11.534730914329055</v>
      </c>
      <c r="O321" s="262">
        <f>'ENGLAND GE2029'!H322</f>
        <v>8.4999319323513706E-2</v>
      </c>
      <c r="P321" s="263">
        <f>'ENGLAND GE2029'!S322*100</f>
        <v>-0.59021481817273791</v>
      </c>
      <c r="Q321" s="262">
        <f>'ENGLAND GE2029'!I322</f>
        <v>0.22505657747816996</v>
      </c>
      <c r="R321" s="263">
        <f>'ENGLAND GE2029'!T322*100</f>
        <v>12.45953615452559</v>
      </c>
      <c r="T321" s="264">
        <v>0</v>
      </c>
      <c r="U321" s="262">
        <f>MAX('ENGLAND GE2029'!J322,'ENGLAND GE2029'!K322,'ENGLAND GE2029'!L322,'ENGLAND GE2029'!M322,'ENGLAND GE2029'!N322)</f>
        <v>3.0336655867368761E-2</v>
      </c>
      <c r="V321" s="264">
        <f t="shared" si="22"/>
        <v>3.033665586736876</v>
      </c>
      <c r="W321" s="264"/>
      <c r="X321" s="264"/>
      <c r="Y321" s="264"/>
      <c r="Z321" s="262">
        <f>'ENGLAND GE2029'!J322</f>
        <v>0</v>
      </c>
      <c r="AA321" s="264">
        <f>'ENGLAND GE2029'!U322*100</f>
        <v>0</v>
      </c>
      <c r="AB321" s="262">
        <f>'ENGLAND GE2029'!K322</f>
        <v>1.8375696194865478E-2</v>
      </c>
      <c r="AC321" s="264">
        <f>'ENGLAND GE2029'!V322*100</f>
        <v>-0.32874764117033528</v>
      </c>
      <c r="AD321" s="262">
        <f>'ENGLAND GE2029'!L322</f>
        <v>3.0336655867368761E-2</v>
      </c>
      <c r="AE321" s="264">
        <f t="shared" si="23"/>
        <v>3.033665586736876</v>
      </c>
      <c r="AF321" s="262">
        <f>'ENGLAND GE2029'!M322</f>
        <v>4.3669920638788242E-3</v>
      </c>
      <c r="AG321" s="264">
        <f t="shared" si="24"/>
        <v>0.4366992063878824</v>
      </c>
      <c r="AH321" s="262">
        <f>'ENGLAND GE2029'!N322</f>
        <v>0</v>
      </c>
      <c r="AI321" s="264">
        <f>'ENGLAND GE2029'!Y322*100</f>
        <v>-0.93920335429769386</v>
      </c>
      <c r="AJ321" s="261">
        <f t="shared" si="20"/>
        <v>0.26240531054091459</v>
      </c>
      <c r="AK321" s="260">
        <f t="shared" si="21"/>
        <v>-3.7348733062744638E-2</v>
      </c>
    </row>
    <row r="322" spans="1:37" ht="24" customHeight="1" x14ac:dyDescent="0.35">
      <c r="A322" s="106" t="str">
        <f>'ENGLAND GE2029'!A323</f>
        <v>Winchester</v>
      </c>
      <c r="B322" s="106" t="str">
        <f>'ENGLAND GE2029'!B323</f>
        <v>HAM</v>
      </c>
      <c r="C322" s="106" t="str">
        <f>'ENGLAND GE2029'!C323</f>
        <v>SE</v>
      </c>
      <c r="D322" s="106" t="str">
        <f>'ENGLAND GE2029'!D323</f>
        <v>England</v>
      </c>
      <c r="E322" s="106" t="str">
        <f>'ENGLAND GE2029'!AP323</f>
        <v>LD</v>
      </c>
      <c r="F322" s="106" t="str">
        <f>'ENGLAND GE2029'!AQ323</f>
        <v>HOLD</v>
      </c>
      <c r="G322" s="106" t="str">
        <f>'ENGLAND GE2029'!AR323</f>
        <v/>
      </c>
      <c r="H322" s="106" t="str">
        <f>IF(E322='ENGLAND GE2029'!AO323,"",E322)</f>
        <v/>
      </c>
      <c r="I322" s="262">
        <f>'ENGLAND GE2029'!E323</f>
        <v>2.7683646215817276E-2</v>
      </c>
      <c r="J322" s="263">
        <f>'ENGLAND GE2029'!P323*100</f>
        <v>-2.5280822212243552</v>
      </c>
      <c r="K322" s="262">
        <f>'ENGLAND GE2029'!F323</f>
        <v>0.20991136040109215</v>
      </c>
      <c r="L322" s="263">
        <f>'ENGLAND GE2029'!Q323*100</f>
        <v>-7.2484042219974505</v>
      </c>
      <c r="M322" s="262">
        <f>'ENGLAND GE2029'!G323</f>
        <v>0.14832021013217511</v>
      </c>
      <c r="N322" s="263">
        <f>'ENGLAND GE2029'!R323*100</f>
        <v>6.4274376506833457</v>
      </c>
      <c r="O322" s="262">
        <f>'ENGLAND GE2029'!H323</f>
        <v>0.48509689704348835</v>
      </c>
      <c r="P322" s="263">
        <f>'ENGLAND GE2029'!S323*100</f>
        <v>-3.9449322032830914</v>
      </c>
      <c r="Q322" s="262">
        <f>'ENGLAND GE2029'!I323</f>
        <v>0.10636297974948498</v>
      </c>
      <c r="R322" s="263">
        <f>'ENGLAND GE2029'!T323*100</f>
        <v>5.8356812533842684</v>
      </c>
      <c r="T322" s="264">
        <v>0</v>
      </c>
      <c r="U322" s="262">
        <f>MAX('ENGLAND GE2029'!J323,'ENGLAND GE2029'!K323,'ENGLAND GE2029'!L323,'ENGLAND GE2029'!M323,'ENGLAND GE2029'!N323)</f>
        <v>1.7147287010618802E-2</v>
      </c>
      <c r="V322" s="264">
        <f t="shared" si="22"/>
        <v>1.7147287010618801</v>
      </c>
      <c r="W322" s="264"/>
      <c r="X322" s="264"/>
      <c r="Y322" s="264"/>
      <c r="Z322" s="262">
        <f>'ENGLAND GE2029'!J323</f>
        <v>6.7213044661711379E-4</v>
      </c>
      <c r="AA322" s="264">
        <f>'ENGLAND GE2029'!U323*100</f>
        <v>-0.18157804090840565</v>
      </c>
      <c r="AB322" s="262">
        <f>'ENGLAND GE2029'!K323</f>
        <v>0</v>
      </c>
      <c r="AC322" s="264">
        <f>'ENGLAND GE2029'!V323*100</f>
        <v>0</v>
      </c>
      <c r="AD322" s="262">
        <f>'ENGLAND GE2029'!L323</f>
        <v>1.7147287010618802E-2</v>
      </c>
      <c r="AE322" s="264">
        <f t="shared" si="23"/>
        <v>1.7147287010618801</v>
      </c>
      <c r="AF322" s="262">
        <f>'ENGLAND GE2029'!M323</f>
        <v>1.7857498809802127E-3</v>
      </c>
      <c r="AG322" s="264">
        <f t="shared" si="24"/>
        <v>0.17857498809802128</v>
      </c>
      <c r="AH322" s="262">
        <f>'ENGLAND GE2029'!N323</f>
        <v>3.0197391197259987E-3</v>
      </c>
      <c r="AI322" s="264">
        <f>'ENGLAND GE2029'!Y323*100</f>
        <v>-0.25342590581421071</v>
      </c>
      <c r="AJ322" s="261">
        <f t="shared" ref="AJ322:AJ385" si="25">MAX(I322,K322,M322,O322,Q322,S322,AH322,Z322,AB322)</f>
        <v>0.48509689704348835</v>
      </c>
      <c r="AK322" s="260">
        <f t="shared" ref="AK322:AK385" si="26">Q322-AJ322</f>
        <v>-0.37873391729400335</v>
      </c>
    </row>
    <row r="323" spans="1:37" ht="24" customHeight="1" x14ac:dyDescent="0.35">
      <c r="A323" s="106" t="str">
        <f>'ENGLAND GE2029'!A324</f>
        <v>Ashford</v>
      </c>
      <c r="B323" s="106" t="str">
        <f>'ENGLAND GE2029'!B324</f>
        <v>KEN</v>
      </c>
      <c r="C323" s="106" t="str">
        <f>'ENGLAND GE2029'!C324</f>
        <v>SE</v>
      </c>
      <c r="D323" s="106" t="str">
        <f>'ENGLAND GE2029'!D324</f>
        <v>England</v>
      </c>
      <c r="E323" s="106" t="str">
        <f>'ENGLAND GE2029'!AP324</f>
        <v>Ref</v>
      </c>
      <c r="F323" s="106" t="str">
        <f>'ENGLAND GE2029'!AQ324</f>
        <v>gain from</v>
      </c>
      <c r="G323" s="106" t="str">
        <f>'ENGLAND GE2029'!AR324</f>
        <v>LAB</v>
      </c>
      <c r="H323" s="106" t="str">
        <f>IF(E323='ENGLAND GE2029'!AO324,"",E323)</f>
        <v>Ref</v>
      </c>
      <c r="I323" s="262">
        <f>'ENGLAND GE2029'!E324</f>
        <v>0.1566910242191685</v>
      </c>
      <c r="J323" s="263">
        <f>'ENGLAND GE2029'!P324*100</f>
        <v>-16.820519717519019</v>
      </c>
      <c r="K323" s="262">
        <f>'ENGLAND GE2029'!F324</f>
        <v>0.19686062206434332</v>
      </c>
      <c r="L323" s="263">
        <f>'ENGLAND GE2029'!Q324*100</f>
        <v>-9.0164391240606125</v>
      </c>
      <c r="M323" s="262">
        <f>'ENGLAND GE2029'!G324</f>
        <v>0.35152719046265529</v>
      </c>
      <c r="N323" s="263">
        <f>'ENGLAND GE2029'!R324*100</f>
        <v>13.564640280964838</v>
      </c>
      <c r="O323" s="262">
        <f>'ENGLAND GE2029'!H324</f>
        <v>4.441376564446374E-2</v>
      </c>
      <c r="P323" s="263">
        <f>'ENGLAND GE2029'!S324*100</f>
        <v>-0.76351965694798496</v>
      </c>
      <c r="Q323" s="262">
        <f>'ENGLAND GE2029'!I324</f>
        <v>0.18952897717406619</v>
      </c>
      <c r="R323" s="263">
        <f>'ENGLAND GE2029'!T324*100</f>
        <v>9.682008946783947</v>
      </c>
      <c r="T323" s="264">
        <v>0</v>
      </c>
      <c r="U323" s="262">
        <f>MAX('ENGLAND GE2029'!J324,'ENGLAND GE2029'!K324,'ENGLAND GE2029'!L324,'ENGLAND GE2029'!M324,'ENGLAND GE2029'!N324)</f>
        <v>4.0640028904543823E-2</v>
      </c>
      <c r="V323" s="264">
        <f t="shared" ref="V323:V386" si="27">IF(Z323=U323,AA323,IF(U323=AB323,AC323,IF(U323=AD323,AE323,IF(U323=AF323,AG323,IF(U323=AH323,AI323,"=")))))</f>
        <v>4.0640028904543826</v>
      </c>
      <c r="W323" s="264"/>
      <c r="X323" s="264"/>
      <c r="Y323" s="264"/>
      <c r="Z323" s="262">
        <f>'ENGLAND GE2029'!J324</f>
        <v>0</v>
      </c>
      <c r="AA323" s="264">
        <f>'ENGLAND GE2029'!U324*100</f>
        <v>0</v>
      </c>
      <c r="AB323" s="262">
        <f>'ENGLAND GE2029'!K324</f>
        <v>0</v>
      </c>
      <c r="AC323" s="264">
        <f>'ENGLAND GE2029'!V324*100</f>
        <v>0</v>
      </c>
      <c r="AD323" s="262">
        <f>'ENGLAND GE2029'!L324</f>
        <v>4.0640028904543823E-2</v>
      </c>
      <c r="AE323" s="264">
        <f t="shared" si="23"/>
        <v>4.0640028904543826</v>
      </c>
      <c r="AF323" s="262">
        <f>'ENGLAND GE2029'!M324</f>
        <v>3.0252574528049697E-3</v>
      </c>
      <c r="AG323" s="264">
        <f t="shared" si="24"/>
        <v>0.30252574528049697</v>
      </c>
      <c r="AH323" s="262">
        <f>'ENGLAND GE2029'!N324</f>
        <v>1.7313134077954009E-2</v>
      </c>
      <c r="AI323" s="264">
        <f>'ENGLAND GE2029'!Y324*100</f>
        <v>-1.0126993649560627</v>
      </c>
      <c r="AJ323" s="261">
        <f t="shared" si="25"/>
        <v>0.35152719046265529</v>
      </c>
      <c r="AK323" s="260">
        <f t="shared" si="26"/>
        <v>-0.1619982132885891</v>
      </c>
    </row>
    <row r="324" spans="1:37" ht="24" customHeight="1" x14ac:dyDescent="0.35">
      <c r="A324" s="106" t="str">
        <f>'ENGLAND GE2029'!A325</f>
        <v>Canterbury</v>
      </c>
      <c r="B324" s="106" t="str">
        <f>'ENGLAND GE2029'!B325</f>
        <v>KEN</v>
      </c>
      <c r="C324" s="106" t="str">
        <f>'ENGLAND GE2029'!C325</f>
        <v>SE</v>
      </c>
      <c r="D324" s="106" t="str">
        <f>'ENGLAND GE2029'!D325</f>
        <v>England</v>
      </c>
      <c r="E324" s="106" t="str">
        <f>'ENGLAND GE2029'!AP325</f>
        <v>Grn</v>
      </c>
      <c r="F324" s="106" t="str">
        <f>'ENGLAND GE2029'!AQ325</f>
        <v>gain from</v>
      </c>
      <c r="G324" s="106" t="str">
        <f>'ENGLAND GE2029'!AR325</f>
        <v>LAB</v>
      </c>
      <c r="H324" s="106" t="str">
        <f>IF(E324='ENGLAND GE2029'!AO325,"",E324)</f>
        <v>Grn</v>
      </c>
      <c r="I324" s="262">
        <f>'ENGLAND GE2029'!E325</f>
        <v>0.20945765276906927</v>
      </c>
      <c r="J324" s="263">
        <f>'ENGLAND GE2029'!P325*100</f>
        <v>-20.406312807402109</v>
      </c>
      <c r="K324" s="262">
        <f>'ENGLAND GE2029'!F325</f>
        <v>0.16590537454689763</v>
      </c>
      <c r="L324" s="263">
        <f>'ENGLAND GE2029'!Q325*100</f>
        <v>-6.4409461048368204</v>
      </c>
      <c r="M324" s="262">
        <f>'ENGLAND GE2029'!G325</f>
        <v>0.24640263750044977</v>
      </c>
      <c r="N324" s="263">
        <f>'ENGLAND GE2029'!R325*100</f>
        <v>10.232353690973605</v>
      </c>
      <c r="O324" s="262">
        <f>'ENGLAND GE2029'!H325</f>
        <v>7.2332038933791518E-2</v>
      </c>
      <c r="P324" s="263">
        <f>'ENGLAND GE2029'!S325*100</f>
        <v>-0.83776644389933064</v>
      </c>
      <c r="Q324" s="262">
        <f>'ENGLAND GE2029'!I325</f>
        <v>0.26912140938109436</v>
      </c>
      <c r="R324" s="263">
        <f>'ENGLAND GE2029'!T325*100</f>
        <v>14.378000225441909</v>
      </c>
      <c r="T324" s="264">
        <v>0</v>
      </c>
      <c r="U324" s="262">
        <f>MAX('ENGLAND GE2029'!J325,'ENGLAND GE2029'!K325,'ENGLAND GE2029'!L325,'ENGLAND GE2029'!M325,'ENGLAND GE2029'!N325)</f>
        <v>2.8486588183959948E-2</v>
      </c>
      <c r="V324" s="264">
        <f t="shared" si="27"/>
        <v>2.8486588183959949</v>
      </c>
      <c r="W324" s="264"/>
      <c r="X324" s="264"/>
      <c r="Y324" s="264"/>
      <c r="Z324" s="262">
        <f>'ENGLAND GE2029'!J325</f>
        <v>0</v>
      </c>
      <c r="AA324" s="264">
        <f>'ENGLAND GE2029'!U325*100</f>
        <v>0</v>
      </c>
      <c r="AB324" s="262">
        <f>'ENGLAND GE2029'!K325</f>
        <v>0</v>
      </c>
      <c r="AC324" s="264">
        <f>'ENGLAND GE2029'!V325*100</f>
        <v>0</v>
      </c>
      <c r="AD324" s="262">
        <f>'ENGLAND GE2029'!L325</f>
        <v>2.8486588183959948E-2</v>
      </c>
      <c r="AE324" s="264">
        <f t="shared" ref="AE324:AE387" si="28">AD324*100</f>
        <v>2.8486588183959949</v>
      </c>
      <c r="AF324" s="262">
        <f>'ENGLAND GE2029'!M325</f>
        <v>4.2957101419472919E-3</v>
      </c>
      <c r="AG324" s="264">
        <f t="shared" ref="AG324:AG387" si="29">AF324*100</f>
        <v>0.42957101419472921</v>
      </c>
      <c r="AH324" s="262">
        <f>'ENGLAND GE2029'!N325</f>
        <v>3.9985885427902042E-3</v>
      </c>
      <c r="AI324" s="264">
        <f>'ENGLAND GE2029'!Y325*100</f>
        <v>-0.20355839286798047</v>
      </c>
      <c r="AJ324" s="261">
        <f t="shared" si="25"/>
        <v>0.26912140938109436</v>
      </c>
      <c r="AK324" s="260">
        <f t="shared" si="26"/>
        <v>0</v>
      </c>
    </row>
    <row r="325" spans="1:37" ht="24" customHeight="1" x14ac:dyDescent="0.35">
      <c r="A325" s="106" t="str">
        <f>'ENGLAND GE2029'!A326</f>
        <v>Chatham and Aylesford</v>
      </c>
      <c r="B325" s="106" t="str">
        <f>'ENGLAND GE2029'!B326</f>
        <v>KEN</v>
      </c>
      <c r="C325" s="106" t="str">
        <f>'ENGLAND GE2029'!C326</f>
        <v>SE</v>
      </c>
      <c r="D325" s="106" t="str">
        <f>'ENGLAND GE2029'!D326</f>
        <v>England</v>
      </c>
      <c r="E325" s="106" t="str">
        <f>'ENGLAND GE2029'!AP326</f>
        <v>Ref</v>
      </c>
      <c r="F325" s="106" t="str">
        <f>'ENGLAND GE2029'!AQ326</f>
        <v>gain from</v>
      </c>
      <c r="G325" s="106" t="str">
        <f>'ENGLAND GE2029'!AR326</f>
        <v>LAB</v>
      </c>
      <c r="H325" s="106" t="str">
        <f>IF(E325='ENGLAND GE2029'!AO326,"",E325)</f>
        <v>Ref</v>
      </c>
      <c r="I325" s="262">
        <f>'ENGLAND GE2029'!E326</f>
        <v>0.16400387755535525</v>
      </c>
      <c r="J325" s="263">
        <f>'ENGLAND GE2029'!P326*100</f>
        <v>-17.115759442270708</v>
      </c>
      <c r="K325" s="262">
        <f>'ENGLAND GE2029'!F326</f>
        <v>0.19915875367393168</v>
      </c>
      <c r="L325" s="263">
        <f>'ENGLAND GE2029'!Q326*100</f>
        <v>-8.7034718891746667</v>
      </c>
      <c r="M325" s="262">
        <f>'ENGLAND GE2029'!G326</f>
        <v>0.40406373702462667</v>
      </c>
      <c r="N325" s="263">
        <f>'ENGLAND GE2029'!R326*100</f>
        <v>15.949306395947474</v>
      </c>
      <c r="O325" s="262">
        <f>'ENGLAND GE2029'!H326</f>
        <v>4.6104967163348443E-2</v>
      </c>
      <c r="P325" s="263">
        <f>'ENGLAND GE2029'!S326*100</f>
        <v>-0.71477321976191677</v>
      </c>
      <c r="Q325" s="262">
        <f>'ENGLAND GE2029'!I326</f>
        <v>0.12716614519475564</v>
      </c>
      <c r="R325" s="263">
        <f>'ENGLAND GE2029'!T326*100</f>
        <v>6.5858209930450853</v>
      </c>
      <c r="T325" s="264">
        <v>0</v>
      </c>
      <c r="U325" s="262">
        <f>MAX('ENGLAND GE2029'!J326,'ENGLAND GE2029'!K326,'ENGLAND GE2029'!L326,'ENGLAND GE2029'!M326,'ENGLAND GE2029'!N326)</f>
        <v>4.6713774631050441E-2</v>
      </c>
      <c r="V325" s="264">
        <f t="shared" si="27"/>
        <v>4.6713774631050438</v>
      </c>
      <c r="W325" s="264"/>
      <c r="X325" s="264"/>
      <c r="Y325" s="264"/>
      <c r="Z325" s="262">
        <f>'ENGLAND GE2029'!J326</f>
        <v>0</v>
      </c>
      <c r="AA325" s="264">
        <f>'ENGLAND GE2029'!U326*100</f>
        <v>0</v>
      </c>
      <c r="AB325" s="262">
        <f>'ENGLAND GE2029'!K326</f>
        <v>5.7577333687021974E-3</v>
      </c>
      <c r="AC325" s="264">
        <f>'ENGLAND GE2029'!V326*100</f>
        <v>-0.25668265314030836</v>
      </c>
      <c r="AD325" s="262">
        <f>'ENGLAND GE2029'!L326</f>
        <v>4.6713774631050441E-2</v>
      </c>
      <c r="AE325" s="264">
        <f t="shared" si="28"/>
        <v>4.6713774631050438</v>
      </c>
      <c r="AF325" s="262">
        <f>'ENGLAND GE2029'!M326</f>
        <v>2.3054382524748569E-3</v>
      </c>
      <c r="AG325" s="264">
        <f t="shared" si="29"/>
        <v>0.23054382524748568</v>
      </c>
      <c r="AH325" s="262">
        <f>'ENGLAND GE2029'!N326</f>
        <v>4.7255731357549119E-3</v>
      </c>
      <c r="AI325" s="264">
        <f>'ENGLAND GE2029'!Y326*100</f>
        <v>-0.64636147299748348</v>
      </c>
      <c r="AJ325" s="261">
        <f t="shared" si="25"/>
        <v>0.40406373702462667</v>
      </c>
      <c r="AK325" s="260">
        <f t="shared" si="26"/>
        <v>-0.27689759182987106</v>
      </c>
    </row>
    <row r="326" spans="1:37" ht="24" customHeight="1" x14ac:dyDescent="0.35">
      <c r="A326" s="106" t="str">
        <f>'ENGLAND GE2029'!A327</f>
        <v>Dartford</v>
      </c>
      <c r="B326" s="106" t="str">
        <f>'ENGLAND GE2029'!B327</f>
        <v>KEN</v>
      </c>
      <c r="C326" s="106" t="str">
        <f>'ENGLAND GE2029'!C327</f>
        <v>SE</v>
      </c>
      <c r="D326" s="106" t="str">
        <f>'ENGLAND GE2029'!D327</f>
        <v>England</v>
      </c>
      <c r="E326" s="106" t="str">
        <f>'ENGLAND GE2029'!AP327</f>
        <v>Ref</v>
      </c>
      <c r="F326" s="106" t="str">
        <f>'ENGLAND GE2029'!AQ327</f>
        <v>gain from</v>
      </c>
      <c r="G326" s="106" t="str">
        <f>'ENGLAND GE2029'!AR327</f>
        <v>LAB</v>
      </c>
      <c r="H326" s="106" t="str">
        <f>IF(E326='ENGLAND GE2029'!AO327,"",E326)</f>
        <v>Ref</v>
      </c>
      <c r="I326" s="262">
        <f>'ENGLAND GE2029'!E327</f>
        <v>0.17283866177423488</v>
      </c>
      <c r="J326" s="263">
        <f>'ENGLAND GE2029'!P327*100</f>
        <v>-17.314227690585863</v>
      </c>
      <c r="K326" s="262">
        <f>'ENGLAND GE2029'!F327</f>
        <v>0.22676385593814033</v>
      </c>
      <c r="L326" s="263">
        <f>'ENGLAND GE2029'!Q327*100</f>
        <v>-9.2423340609243265</v>
      </c>
      <c r="M326" s="262">
        <f>'ENGLAND GE2029'!G327</f>
        <v>0.36104812585706236</v>
      </c>
      <c r="N326" s="263">
        <f>'ENGLAND GE2029'!R327*100</f>
        <v>14.699040242602479</v>
      </c>
      <c r="O326" s="262">
        <f>'ENGLAND GE2029'!H327</f>
        <v>4.3391487403761961E-2</v>
      </c>
      <c r="P326" s="263">
        <f>'ENGLAND GE2029'!S327*100</f>
        <v>-0.57004025440891426</v>
      </c>
      <c r="Q326" s="262">
        <f>'ENGLAND GE2029'!I327</f>
        <v>0.15179418999033398</v>
      </c>
      <c r="R326" s="263">
        <f>'ENGLAND GE2029'!T327*100</f>
        <v>8.011193859669973</v>
      </c>
      <c r="T326" s="264">
        <v>0</v>
      </c>
      <c r="U326" s="262">
        <f>MAX('ENGLAND GE2029'!J327,'ENGLAND GE2029'!K327,'ENGLAND GE2029'!L327,'ENGLAND GE2029'!M327,'ENGLAND GE2029'!N327)</f>
        <v>4.1740743444200763E-2</v>
      </c>
      <c r="V326" s="264">
        <f t="shared" si="27"/>
        <v>4.1740743444200765</v>
      </c>
      <c r="W326" s="264"/>
      <c r="X326" s="264"/>
      <c r="Y326" s="264"/>
      <c r="Z326" s="262">
        <f>'ENGLAND GE2029'!J327</f>
        <v>0</v>
      </c>
      <c r="AA326" s="264">
        <f>'ENGLAND GE2029'!U327*100</f>
        <v>0</v>
      </c>
      <c r="AB326" s="262">
        <f>'ENGLAND GE2029'!K327</f>
        <v>0</v>
      </c>
      <c r="AC326" s="264">
        <f>'ENGLAND GE2029'!V327*100</f>
        <v>0</v>
      </c>
      <c r="AD326" s="262">
        <f>'ENGLAND GE2029'!L327</f>
        <v>4.1740743444200763E-2</v>
      </c>
      <c r="AE326" s="264">
        <f t="shared" si="28"/>
        <v>4.1740743444200765</v>
      </c>
      <c r="AF326" s="262">
        <f>'ENGLAND GE2029'!M327</f>
        <v>2.4229355922656625E-3</v>
      </c>
      <c r="AG326" s="264">
        <f t="shared" si="29"/>
        <v>0.24229355922656626</v>
      </c>
      <c r="AH326" s="262">
        <f>'ENGLAND GE2029'!N327</f>
        <v>0</v>
      </c>
      <c r="AI326" s="264">
        <f>'ENGLAND GE2029'!Y327*100</f>
        <v>0</v>
      </c>
      <c r="AJ326" s="261">
        <f t="shared" si="25"/>
        <v>0.36104812585706236</v>
      </c>
      <c r="AK326" s="260">
        <f t="shared" si="26"/>
        <v>-0.20925393586672839</v>
      </c>
    </row>
    <row r="327" spans="1:37" ht="24" customHeight="1" x14ac:dyDescent="0.35">
      <c r="A327" s="106" t="str">
        <f>'ENGLAND GE2029'!A328</f>
        <v>Dover and Deal</v>
      </c>
      <c r="B327" s="106" t="str">
        <f>'ENGLAND GE2029'!B328</f>
        <v>KEN</v>
      </c>
      <c r="C327" s="106" t="str">
        <f>'ENGLAND GE2029'!C328</f>
        <v>SE</v>
      </c>
      <c r="D327" s="106" t="str">
        <f>'ENGLAND GE2029'!D328</f>
        <v>England</v>
      </c>
      <c r="E327" s="106" t="str">
        <f>'ENGLAND GE2029'!AP328</f>
        <v>Ref</v>
      </c>
      <c r="F327" s="106" t="str">
        <f>'ENGLAND GE2029'!AQ328</f>
        <v>gain from</v>
      </c>
      <c r="G327" s="106" t="str">
        <f>'ENGLAND GE2029'!AR328</f>
        <v>LAB</v>
      </c>
      <c r="H327" s="106" t="str">
        <f>IF(E327='ENGLAND GE2029'!AO328,"",E327)</f>
        <v>Ref</v>
      </c>
      <c r="I327" s="262">
        <f>'ENGLAND GE2029'!E328</f>
        <v>0.19829176772954513</v>
      </c>
      <c r="J327" s="263">
        <f>'ENGLAND GE2029'!P328*100</f>
        <v>-19.814988585496561</v>
      </c>
      <c r="K327" s="262">
        <f>'ENGLAND GE2029'!F328</f>
        <v>0.15439851344199929</v>
      </c>
      <c r="L327" s="263">
        <f>'ENGLAND GE2029'!Q328*100</f>
        <v>-6.2660617902846356</v>
      </c>
      <c r="M327" s="262">
        <f>'ENGLAND GE2029'!G328</f>
        <v>0.4013814694742826</v>
      </c>
      <c r="N327" s="263">
        <f>'ENGLAND GE2029'!R328*100</f>
        <v>16.370486036910208</v>
      </c>
      <c r="O327" s="262">
        <f>'ENGLAND GE2029'!H328</f>
        <v>4.806933731486554E-2</v>
      </c>
      <c r="P327" s="263">
        <f>'ENGLAND GE2029'!S328*100</f>
        <v>-0.62477741451030666</v>
      </c>
      <c r="Q327" s="262">
        <f>'ENGLAND GE2029'!I328</f>
        <v>0.13784180471534274</v>
      </c>
      <c r="R327" s="263">
        <f>'ENGLAND GE2029'!T328*100</f>
        <v>7.2828722559403438</v>
      </c>
      <c r="T327" s="264">
        <v>0</v>
      </c>
      <c r="U327" s="262">
        <f>MAX('ENGLAND GE2029'!J328,'ENGLAND GE2029'!K328,'ENGLAND GE2029'!L328,'ENGLAND GE2029'!M328,'ENGLAND GE2029'!N328)</f>
        <v>4.640367790529721E-2</v>
      </c>
      <c r="V327" s="264">
        <f t="shared" si="27"/>
        <v>4.6403677905297211</v>
      </c>
      <c r="W327" s="264"/>
      <c r="X327" s="264"/>
      <c r="Y327" s="264"/>
      <c r="Z327" s="262">
        <f>'ENGLAND GE2029'!J328</f>
        <v>3.3388923396299088E-3</v>
      </c>
      <c r="AA327" s="264">
        <f>'ENGLAND GE2029'!U328*100</f>
        <v>-0.68128606692659577</v>
      </c>
      <c r="AB327" s="262">
        <f>'ENGLAND GE2029'!K328</f>
        <v>0</v>
      </c>
      <c r="AC327" s="264">
        <f>'ENGLAND GE2029'!V328*100</f>
        <v>-0.20512820512820512</v>
      </c>
      <c r="AD327" s="262">
        <f>'ENGLAND GE2029'!L328</f>
        <v>4.640367790529721E-2</v>
      </c>
      <c r="AE327" s="264">
        <f t="shared" si="28"/>
        <v>4.6403677905297211</v>
      </c>
      <c r="AF327" s="262">
        <f>'ENGLAND GE2029'!M328</f>
        <v>2.6132133911476369E-3</v>
      </c>
      <c r="AG327" s="264">
        <f t="shared" si="29"/>
        <v>0.26132133911476368</v>
      </c>
      <c r="AH327" s="262">
        <f>'ENGLAND GE2029'!N328</f>
        <v>7.661323687889925E-3</v>
      </c>
      <c r="AI327" s="264">
        <f>'ENGLAND GE2029'!Y328*100</f>
        <v>-0.96280536014873663</v>
      </c>
      <c r="AJ327" s="261">
        <f t="shared" si="25"/>
        <v>0.4013814694742826</v>
      </c>
      <c r="AK327" s="260">
        <f t="shared" si="26"/>
        <v>-0.26353966475893986</v>
      </c>
    </row>
    <row r="328" spans="1:37" ht="24" customHeight="1" x14ac:dyDescent="0.35">
      <c r="A328" s="106" t="str">
        <f>'ENGLAND GE2029'!A329</f>
        <v>East Thanet</v>
      </c>
      <c r="B328" s="106" t="str">
        <f>'ENGLAND GE2029'!B329</f>
        <v>KEN</v>
      </c>
      <c r="C328" s="106" t="str">
        <f>'ENGLAND GE2029'!C329</f>
        <v>SE</v>
      </c>
      <c r="D328" s="106" t="str">
        <f>'ENGLAND GE2029'!D329</f>
        <v>England</v>
      </c>
      <c r="E328" s="106" t="str">
        <f>'ENGLAND GE2029'!AP329</f>
        <v>Ref</v>
      </c>
      <c r="F328" s="106" t="str">
        <f>'ENGLAND GE2029'!AQ329</f>
        <v>gain from</v>
      </c>
      <c r="G328" s="106" t="str">
        <f>'ENGLAND GE2029'!AR329</f>
        <v>LAB</v>
      </c>
      <c r="H328" s="106" t="str">
        <f>IF(E328='ENGLAND GE2029'!AO329,"",E328)</f>
        <v>Ref</v>
      </c>
      <c r="I328" s="262">
        <f>'ENGLAND GE2029'!E329</f>
        <v>0.19629849733309046</v>
      </c>
      <c r="J328" s="263">
        <f>'ENGLAND GE2029'!P329*100</f>
        <v>-20.297104589730779</v>
      </c>
      <c r="K328" s="262">
        <f>'ENGLAND GE2029'!F329</f>
        <v>0.16505174949762139</v>
      </c>
      <c r="L328" s="263">
        <f>'ENGLAND GE2029'!Q329*100</f>
        <v>-7.1012212293870665</v>
      </c>
      <c r="M328" s="262">
        <f>'ENGLAND GE2029'!G329</f>
        <v>0.33387192853987357</v>
      </c>
      <c r="N328" s="263">
        <f>'ENGLAND GE2029'!R329*100</f>
        <v>13.273878406395291</v>
      </c>
      <c r="O328" s="262">
        <f>'ENGLAND GE2029'!H329</f>
        <v>2.7799016469983194E-2</v>
      </c>
      <c r="P328" s="263">
        <f>'ENGLAND GE2029'!S329*100</f>
        <v>-0.41584672000938294</v>
      </c>
      <c r="Q328" s="262">
        <f>'ENGLAND GE2029'!I329</f>
        <v>0.22395367391943138</v>
      </c>
      <c r="R328" s="263">
        <f>'ENGLAND GE2029'!T329*100</f>
        <v>11.649224531455699</v>
      </c>
      <c r="T328" s="264">
        <v>0</v>
      </c>
      <c r="U328" s="262">
        <f>MAX('ENGLAND GE2029'!J329,'ENGLAND GE2029'!K329,'ENGLAND GE2029'!L329,'ENGLAND GE2029'!M329,'ENGLAND GE2029'!N329)</f>
        <v>3.8598905559533714E-2</v>
      </c>
      <c r="V328" s="264">
        <f t="shared" si="27"/>
        <v>3.8598905559533714</v>
      </c>
      <c r="W328" s="264"/>
      <c r="X328" s="264"/>
      <c r="Y328" s="264"/>
      <c r="Z328" s="262">
        <f>'ENGLAND GE2029'!J329</f>
        <v>7.2582021118797642E-3</v>
      </c>
      <c r="AA328" s="264">
        <f>'ENGLAND GE2029'!U329*100</f>
        <v>-0.59227966472802118</v>
      </c>
      <c r="AB328" s="262">
        <f>'ENGLAND GE2029'!K329</f>
        <v>0</v>
      </c>
      <c r="AC328" s="264">
        <f>'ENGLAND GE2029'!V329*100</f>
        <v>0</v>
      </c>
      <c r="AD328" s="262">
        <f>'ENGLAND GE2029'!L329</f>
        <v>3.8598905559533714E-2</v>
      </c>
      <c r="AE328" s="264">
        <f t="shared" si="28"/>
        <v>3.8598905559533714</v>
      </c>
      <c r="AF328" s="262">
        <f>'ENGLAND GE2029'!M329</f>
        <v>4.0132144650349925E-3</v>
      </c>
      <c r="AG328" s="264">
        <f t="shared" si="29"/>
        <v>0.40132144650349927</v>
      </c>
      <c r="AH328" s="262">
        <f>'ENGLAND GE2029'!N329</f>
        <v>3.1548121035513688E-3</v>
      </c>
      <c r="AI328" s="264">
        <f>'ENGLAND GE2029'!Y329*100</f>
        <v>-0.77786273645262649</v>
      </c>
      <c r="AJ328" s="261">
        <f t="shared" si="25"/>
        <v>0.33387192853987357</v>
      </c>
      <c r="AK328" s="260">
        <f t="shared" si="26"/>
        <v>-0.10991825462044219</v>
      </c>
    </row>
    <row r="329" spans="1:37" ht="24" customHeight="1" x14ac:dyDescent="0.35">
      <c r="A329" s="106" t="str">
        <f>'ENGLAND GE2029'!A330</f>
        <v>Faversham and Mid Kent</v>
      </c>
      <c r="B329" s="106" t="str">
        <f>'ENGLAND GE2029'!B330</f>
        <v>KEN</v>
      </c>
      <c r="C329" s="106" t="str">
        <f>'ENGLAND GE2029'!C330</f>
        <v>SE</v>
      </c>
      <c r="D329" s="106" t="str">
        <f>'ENGLAND GE2029'!D330</f>
        <v>England</v>
      </c>
      <c r="E329" s="106" t="str">
        <f>'ENGLAND GE2029'!AP330</f>
        <v>Ref</v>
      </c>
      <c r="F329" s="106" t="str">
        <f>'ENGLAND GE2029'!AQ330</f>
        <v>gain from</v>
      </c>
      <c r="G329" s="106" t="str">
        <f>'ENGLAND GE2029'!AR330</f>
        <v>CON</v>
      </c>
      <c r="H329" s="106" t="str">
        <f>IF(E329='ENGLAND GE2029'!AO330,"",E329)</f>
        <v>Ref</v>
      </c>
      <c r="I329" s="262">
        <f>'ENGLAND GE2029'!E330</f>
        <v>0.13704303485958091</v>
      </c>
      <c r="J329" s="263">
        <f>'ENGLAND GE2029'!P330*100</f>
        <v>-14.941015653845319</v>
      </c>
      <c r="K329" s="262">
        <f>'ENGLAND GE2029'!F330</f>
        <v>0.21634353663142952</v>
      </c>
      <c r="L329" s="263">
        <f>'ENGLAND GE2029'!Q330*100</f>
        <v>-10.163731927276414</v>
      </c>
      <c r="M329" s="262">
        <f>'ENGLAND GE2029'!G330</f>
        <v>0.34265061385303203</v>
      </c>
      <c r="N329" s="263">
        <f>'ENGLAND GE2029'!R330*100</f>
        <v>13.052029664480781</v>
      </c>
      <c r="O329" s="262">
        <f>'ENGLAND GE2029'!H330</f>
        <v>7.5537717056917517E-2</v>
      </c>
      <c r="P329" s="263">
        <f>'ENGLAND GE2029'!S330*100</f>
        <v>-1.3701240748808545</v>
      </c>
      <c r="Q329" s="262">
        <f>'ENGLAND GE2029'!I330</f>
        <v>0.18358393395779921</v>
      </c>
      <c r="R329" s="263">
        <f>'ENGLAND GE2029'!T330*100</f>
        <v>9.3057256703217064</v>
      </c>
      <c r="T329" s="264">
        <v>0</v>
      </c>
      <c r="U329" s="262">
        <f>MAX('ENGLAND GE2029'!J330,'ENGLAND GE2029'!K330,'ENGLAND GE2029'!L330,'ENGLAND GE2029'!M330,'ENGLAND GE2029'!N330)</f>
        <v>3.9613808629765927E-2</v>
      </c>
      <c r="V329" s="264">
        <f t="shared" si="27"/>
        <v>3.9613808629765925</v>
      </c>
      <c r="W329" s="264"/>
      <c r="X329" s="264"/>
      <c r="Y329" s="264"/>
      <c r="Z329" s="262">
        <f>'ENGLAND GE2029'!J330</f>
        <v>0</v>
      </c>
      <c r="AA329" s="264">
        <f>'ENGLAND GE2029'!U330*100</f>
        <v>0</v>
      </c>
      <c r="AB329" s="262">
        <f>'ENGLAND GE2029'!K330</f>
        <v>0</v>
      </c>
      <c r="AC329" s="264">
        <f>'ENGLAND GE2029'!V330*100</f>
        <v>0</v>
      </c>
      <c r="AD329" s="262">
        <f>'ENGLAND GE2029'!L330</f>
        <v>3.9613808629765927E-2</v>
      </c>
      <c r="AE329" s="264">
        <f t="shared" si="28"/>
        <v>3.9613808629765925</v>
      </c>
      <c r="AF329" s="262">
        <f>'ENGLAND GE2029'!M330</f>
        <v>2.9303628009927488E-3</v>
      </c>
      <c r="AG329" s="264">
        <f t="shared" si="29"/>
        <v>0.2930362800992749</v>
      </c>
      <c r="AH329" s="262">
        <f>'ENGLAND GE2029'!N330</f>
        <v>2.2969922104820466E-3</v>
      </c>
      <c r="AI329" s="264">
        <f>'ENGLAND GE2029'!Y330*100</f>
        <v>-0.13730082187577694</v>
      </c>
      <c r="AJ329" s="261">
        <f t="shared" si="25"/>
        <v>0.34265061385303203</v>
      </c>
      <c r="AK329" s="260">
        <f t="shared" si="26"/>
        <v>-0.15906667989523282</v>
      </c>
    </row>
    <row r="330" spans="1:37" ht="24" customHeight="1" x14ac:dyDescent="0.35">
      <c r="A330" s="106" t="str">
        <f>'ENGLAND GE2029'!A331</f>
        <v>Folkestone and Hythe</v>
      </c>
      <c r="B330" s="106" t="str">
        <f>'ENGLAND GE2029'!B331</f>
        <v>KEN</v>
      </c>
      <c r="C330" s="106" t="str">
        <f>'ENGLAND GE2029'!C331</f>
        <v>SE</v>
      </c>
      <c r="D330" s="106" t="str">
        <f>'ENGLAND GE2029'!D331</f>
        <v>England</v>
      </c>
      <c r="E330" s="106" t="str">
        <f>'ENGLAND GE2029'!AP331</f>
        <v>Ref</v>
      </c>
      <c r="F330" s="106" t="str">
        <f>'ENGLAND GE2029'!AQ331</f>
        <v>gain from</v>
      </c>
      <c r="G330" s="106" t="str">
        <f>'ENGLAND GE2029'!AR331</f>
        <v>LAB</v>
      </c>
      <c r="H330" s="106" t="str">
        <f>IF(E330='ENGLAND GE2029'!AO331,"",E330)</f>
        <v>Ref</v>
      </c>
      <c r="I330" s="262">
        <f>'ENGLAND GE2029'!E331</f>
        <v>0.16298355162275355</v>
      </c>
      <c r="J330" s="263">
        <f>'ENGLAND GE2029'!P331*100</f>
        <v>-18.433180702313276</v>
      </c>
      <c r="K330" s="262">
        <f>'ENGLAND GE2029'!F331</f>
        <v>0.17423921291727454</v>
      </c>
      <c r="L330" s="263">
        <f>'ENGLAND GE2029'!Q331*100</f>
        <v>-8.6848517739896067</v>
      </c>
      <c r="M330" s="262">
        <f>'ENGLAND GE2029'!G331</f>
        <v>0.39146581365647365</v>
      </c>
      <c r="N330" s="263">
        <f>'ENGLAND GE2029'!R331*100</f>
        <v>14.439093967968967</v>
      </c>
      <c r="O330" s="262">
        <f>'ENGLAND GE2029'!H331</f>
        <v>3.3329563702549025E-2</v>
      </c>
      <c r="P330" s="263">
        <f>'ENGLAND GE2029'!S331*100</f>
        <v>-0.68128772168423657</v>
      </c>
      <c r="Q330" s="262">
        <f>'ENGLAND GE2029'!I331</f>
        <v>0.18187177237737964</v>
      </c>
      <c r="R330" s="263">
        <f>'ENGLAND GE2029'!T331*100</f>
        <v>9.0441351066738207</v>
      </c>
      <c r="T330" s="264">
        <v>0</v>
      </c>
      <c r="U330" s="262">
        <f>MAX('ENGLAND GE2029'!J331,'ENGLAND GE2029'!K331,'ENGLAND GE2029'!L331,'ENGLAND GE2029'!M331,'ENGLAND GE2029'!N331)</f>
        <v>4.5257329770710807E-2</v>
      </c>
      <c r="V330" s="264">
        <f t="shared" si="27"/>
        <v>4.5257329770710806</v>
      </c>
      <c r="W330" s="264"/>
      <c r="X330" s="264"/>
      <c r="Y330" s="264"/>
      <c r="Z330" s="262">
        <f>'ENGLAND GE2029'!J331</f>
        <v>0</v>
      </c>
      <c r="AA330" s="264">
        <f>'ENGLAND GE2029'!U331*100</f>
        <v>0</v>
      </c>
      <c r="AB330" s="262">
        <f>'ENGLAND GE2029'!K331</f>
        <v>0</v>
      </c>
      <c r="AC330" s="264">
        <f>'ENGLAND GE2029'!V331*100</f>
        <v>0</v>
      </c>
      <c r="AD330" s="262">
        <f>'ENGLAND GE2029'!L331</f>
        <v>4.5257329770710807E-2</v>
      </c>
      <c r="AE330" s="264">
        <f t="shared" si="28"/>
        <v>4.5257329770710806</v>
      </c>
      <c r="AF330" s="262">
        <f>'ENGLAND GE2029'!M331</f>
        <v>2.9030333147115378E-3</v>
      </c>
      <c r="AG330" s="264">
        <f t="shared" si="29"/>
        <v>0.29030333147115378</v>
      </c>
      <c r="AH330" s="262">
        <f>'ENGLAND GE2029'!N331</f>
        <v>7.9497226381471404E-3</v>
      </c>
      <c r="AI330" s="264">
        <f>'ENGLAND GE2029'!Y331*100</f>
        <v>-0.49994518519791142</v>
      </c>
      <c r="AJ330" s="261">
        <f t="shared" si="25"/>
        <v>0.39146581365647365</v>
      </c>
      <c r="AK330" s="260">
        <f t="shared" si="26"/>
        <v>-0.20959404127909401</v>
      </c>
    </row>
    <row r="331" spans="1:37" ht="24" customHeight="1" x14ac:dyDescent="0.35">
      <c r="A331" s="106" t="str">
        <f>'ENGLAND GE2029'!A332</f>
        <v>Gillingham and Rainham</v>
      </c>
      <c r="B331" s="106" t="str">
        <f>'ENGLAND GE2029'!B332</f>
        <v>KEN</v>
      </c>
      <c r="C331" s="106" t="str">
        <f>'ENGLAND GE2029'!C332</f>
        <v>SE</v>
      </c>
      <c r="D331" s="106" t="str">
        <f>'ENGLAND GE2029'!D332</f>
        <v>England</v>
      </c>
      <c r="E331" s="106" t="str">
        <f>'ENGLAND GE2029'!AP332</f>
        <v>Ref</v>
      </c>
      <c r="F331" s="106" t="str">
        <f>'ENGLAND GE2029'!AQ332</f>
        <v>gain from</v>
      </c>
      <c r="G331" s="106" t="str">
        <f>'ENGLAND GE2029'!AR332</f>
        <v>LAB</v>
      </c>
      <c r="H331" s="106" t="str">
        <f>IF(E331='ENGLAND GE2029'!AO332,"",E331)</f>
        <v>Ref</v>
      </c>
      <c r="I331" s="262">
        <f>'ENGLAND GE2029'!E332</f>
        <v>0.19526268057785104</v>
      </c>
      <c r="J331" s="263">
        <f>'ENGLAND GE2029'!P332*100</f>
        <v>-18.300664368077804</v>
      </c>
      <c r="K331" s="262">
        <f>'ENGLAND GE2029'!F332</f>
        <v>0.20681256474903159</v>
      </c>
      <c r="L331" s="263">
        <f>'ENGLAND GE2029'!Q332*100</f>
        <v>-7.4908388094915903</v>
      </c>
      <c r="M331" s="262">
        <f>'ENGLAND GE2029'!G332</f>
        <v>0.37246630083759535</v>
      </c>
      <c r="N331" s="263">
        <f>'ENGLAND GE2029'!R332*100</f>
        <v>15.875701547055598</v>
      </c>
      <c r="O331" s="262">
        <f>'ENGLAND GE2029'!H332</f>
        <v>4.9906395728837913E-2</v>
      </c>
      <c r="P331" s="263">
        <f>'ENGLAND GE2029'!S332*100</f>
        <v>-0.47362877908509526</v>
      </c>
      <c r="Q331" s="262">
        <f>'ENGLAND GE2029'!I332</f>
        <v>0.12328835474864355</v>
      </c>
      <c r="R331" s="263">
        <f>'ENGLAND GE2029'!T332*100</f>
        <v>6.6944164179854049</v>
      </c>
      <c r="T331" s="264">
        <v>0</v>
      </c>
      <c r="U331" s="262">
        <f>MAX('ENGLAND GE2029'!J332,'ENGLAND GE2029'!K332,'ENGLAND GE2029'!L332,'ENGLAND GE2029'!M332,'ENGLAND GE2029'!N332)</f>
        <v>4.3060797692736331E-2</v>
      </c>
      <c r="V331" s="264">
        <f t="shared" si="27"/>
        <v>4.3060797692736328</v>
      </c>
      <c r="W331" s="264"/>
      <c r="X331" s="264"/>
      <c r="Y331" s="264"/>
      <c r="Z331" s="262">
        <f>'ENGLAND GE2029'!J332</f>
        <v>4.8308507424082523E-3</v>
      </c>
      <c r="AA331" s="264">
        <f>'ENGLAND GE2029'!U332*100</f>
        <v>-0.35308410417434244</v>
      </c>
      <c r="AB331" s="262">
        <f>'ENGLAND GE2029'!K332</f>
        <v>0</v>
      </c>
      <c r="AC331" s="264">
        <f>'ENGLAND GE2029'!V332*100</f>
        <v>0</v>
      </c>
      <c r="AD331" s="262">
        <f>'ENGLAND GE2029'!L332</f>
        <v>4.3060797692736331E-2</v>
      </c>
      <c r="AE331" s="264">
        <f t="shared" si="28"/>
        <v>4.3060797692736328</v>
      </c>
      <c r="AF331" s="262">
        <f>'ENGLAND GE2029'!M332</f>
        <v>2.2599737627840015E-3</v>
      </c>
      <c r="AG331" s="264">
        <f t="shared" si="29"/>
        <v>0.22599737627840016</v>
      </c>
      <c r="AH331" s="262">
        <f>'ENGLAND GE2029'!N332</f>
        <v>2.1120811601117811E-3</v>
      </c>
      <c r="AI331" s="264">
        <f>'ENGLAND GE2029'!Y332*100</f>
        <v>-0.48397904976422296</v>
      </c>
      <c r="AJ331" s="261">
        <f t="shared" si="25"/>
        <v>0.37246630083759535</v>
      </c>
      <c r="AK331" s="260">
        <f t="shared" si="26"/>
        <v>-0.2491779460889518</v>
      </c>
    </row>
    <row r="332" spans="1:37" ht="24" customHeight="1" x14ac:dyDescent="0.35">
      <c r="A332" s="106" t="str">
        <f>'ENGLAND GE2029'!A333</f>
        <v>Gravesham</v>
      </c>
      <c r="B332" s="106" t="str">
        <f>'ENGLAND GE2029'!B333</f>
        <v>KEN</v>
      </c>
      <c r="C332" s="106" t="str">
        <f>'ENGLAND GE2029'!C333</f>
        <v>SE</v>
      </c>
      <c r="D332" s="106" t="str">
        <f>'ENGLAND GE2029'!D333</f>
        <v>England</v>
      </c>
      <c r="E332" s="106" t="str">
        <f>'ENGLAND GE2029'!AP333</f>
        <v>Ref</v>
      </c>
      <c r="F332" s="106" t="str">
        <f>'ENGLAND GE2029'!AQ333</f>
        <v>gain from</v>
      </c>
      <c r="G332" s="106" t="str">
        <f>'ENGLAND GE2029'!AR333</f>
        <v>LAB</v>
      </c>
      <c r="H332" s="106" t="str">
        <f>IF(E332='ENGLAND GE2029'!AO333,"",E332)</f>
        <v>Ref</v>
      </c>
      <c r="I332" s="262">
        <f>'ENGLAND GE2029'!E333</f>
        <v>0.20176365332129043</v>
      </c>
      <c r="J332" s="263">
        <f>'ENGLAND GE2029'!P333*100</f>
        <v>-18.274319345887243</v>
      </c>
      <c r="K332" s="262">
        <f>'ENGLAND GE2029'!F333</f>
        <v>0.24012176515486333</v>
      </c>
      <c r="L332" s="263">
        <f>'ENGLAND GE2029'!Q333*100</f>
        <v>-8.1653771484662965</v>
      </c>
      <c r="M332" s="262">
        <f>'ENGLAND GE2029'!G333</f>
        <v>0.36513772258427318</v>
      </c>
      <c r="N332" s="263">
        <f>'ENGLAND GE2029'!R333*100</f>
        <v>15.904038727709333</v>
      </c>
      <c r="O332" s="262">
        <f>'ENGLAND GE2029'!H333</f>
        <v>3.2943136881658029E-2</v>
      </c>
      <c r="P332" s="263">
        <f>'ENGLAND GE2029'!S333*100</f>
        <v>-0.25398386919911198</v>
      </c>
      <c r="Q332" s="262">
        <f>'ENGLAND GE2029'!I333</f>
        <v>0.11596908464810333</v>
      </c>
      <c r="R332" s="263">
        <f>'ENGLAND GE2029'!T333*100</f>
        <v>6.3831778948621469</v>
      </c>
      <c r="T332" s="264">
        <v>0</v>
      </c>
      <c r="U332" s="262">
        <f>MAX('ENGLAND GE2029'!J333,'ENGLAND GE2029'!K333,'ENGLAND GE2029'!L333,'ENGLAND GE2029'!M333,'ENGLAND GE2029'!N333)</f>
        <v>4.2213541377649481E-2</v>
      </c>
      <c r="V332" s="264">
        <f t="shared" si="27"/>
        <v>4.2213541377649477</v>
      </c>
      <c r="W332" s="264"/>
      <c r="X332" s="264"/>
      <c r="Y332" s="264"/>
      <c r="Z332" s="262">
        <f>'ENGLAND GE2029'!J333</f>
        <v>0</v>
      </c>
      <c r="AA332" s="264">
        <f>'ENGLAND GE2029'!U333*100</f>
        <v>0</v>
      </c>
      <c r="AB332" s="262">
        <f>'ENGLAND GE2029'!K333</f>
        <v>0</v>
      </c>
      <c r="AC332" s="264">
        <f>'ENGLAND GE2029'!V333*100</f>
        <v>0</v>
      </c>
      <c r="AD332" s="262">
        <f>'ENGLAND GE2029'!L333</f>
        <v>4.2213541377649481E-2</v>
      </c>
      <c r="AE332" s="264">
        <f t="shared" si="28"/>
        <v>4.2213541377649477</v>
      </c>
      <c r="AF332" s="262">
        <f>'ENGLAND GE2029'!M333</f>
        <v>1.8510960321620467E-3</v>
      </c>
      <c r="AG332" s="264">
        <f t="shared" si="29"/>
        <v>0.18510960321620468</v>
      </c>
      <c r="AH332" s="262">
        <f>'ENGLAND GE2029'!N333</f>
        <v>0</v>
      </c>
      <c r="AI332" s="264">
        <f>'ENGLAND GE2029'!Y333*100</f>
        <v>0</v>
      </c>
      <c r="AJ332" s="261">
        <f t="shared" si="25"/>
        <v>0.36513772258427318</v>
      </c>
      <c r="AK332" s="260">
        <f t="shared" si="26"/>
        <v>-0.24916863793616983</v>
      </c>
    </row>
    <row r="333" spans="1:37" ht="24" customHeight="1" x14ac:dyDescent="0.35">
      <c r="A333" s="106" t="str">
        <f>'ENGLAND GE2029'!A334</f>
        <v>Herne Bay and Sandwich</v>
      </c>
      <c r="B333" s="106" t="str">
        <f>'ENGLAND GE2029'!B334</f>
        <v>KEN</v>
      </c>
      <c r="C333" s="106" t="str">
        <f>'ENGLAND GE2029'!C334</f>
        <v>SE</v>
      </c>
      <c r="D333" s="106" t="str">
        <f>'ENGLAND GE2029'!D334</f>
        <v>England</v>
      </c>
      <c r="E333" s="106" t="str">
        <f>'ENGLAND GE2029'!AP334</f>
        <v>Ref</v>
      </c>
      <c r="F333" s="106" t="str">
        <f>'ENGLAND GE2029'!AQ334</f>
        <v>gain from</v>
      </c>
      <c r="G333" s="106" t="str">
        <f>'ENGLAND GE2029'!AR334</f>
        <v>CON</v>
      </c>
      <c r="H333" s="106" t="str">
        <f>IF(E333='ENGLAND GE2029'!AO334,"",E333)</f>
        <v>Ref</v>
      </c>
      <c r="I333" s="262">
        <f>'ENGLAND GE2029'!E334</f>
        <v>0.14864242444700754</v>
      </c>
      <c r="J333" s="263">
        <f>'ENGLAND GE2029'!P334*100</f>
        <v>-15.332165280533234</v>
      </c>
      <c r="K333" s="262">
        <f>'ENGLAND GE2029'!F334</f>
        <v>0.24721791239467611</v>
      </c>
      <c r="L333" s="263">
        <f>'ENGLAND GE2029'!Q334*100</f>
        <v>-10.592686406097339</v>
      </c>
      <c r="M333" s="262">
        <f>'ENGLAND GE2029'!G334</f>
        <v>0.36087826677480833</v>
      </c>
      <c r="N333" s="263">
        <f>'ENGLAND GE2029'!R334*100</f>
        <v>14.374430400830619</v>
      </c>
      <c r="O333" s="262">
        <f>'ENGLAND GE2029'!H334</f>
        <v>4.8321735761956808E-2</v>
      </c>
      <c r="P333" s="263">
        <f>'ENGLAND GE2029'!S334*100</f>
        <v>-0.71598625340679312</v>
      </c>
      <c r="Q333" s="262">
        <f>'ENGLAND GE2029'!I334</f>
        <v>0.15081130772484741</v>
      </c>
      <c r="R333" s="263">
        <f>'ENGLAND GE2029'!T334*100</f>
        <v>7.8535722495363727</v>
      </c>
      <c r="T333" s="264">
        <v>0</v>
      </c>
      <c r="U333" s="262">
        <f>MAX('ENGLAND GE2029'!J334,'ENGLAND GE2029'!K334,'ENGLAND GE2029'!L334,'ENGLAND GE2029'!M334,'ENGLAND GE2029'!N334)</f>
        <v>4.1721106049996862E-2</v>
      </c>
      <c r="V333" s="264">
        <f t="shared" si="27"/>
        <v>4.1721106049996859</v>
      </c>
      <c r="W333" s="264"/>
      <c r="X333" s="264"/>
      <c r="Y333" s="264"/>
      <c r="Z333" s="262">
        <f>'ENGLAND GE2029'!J334</f>
        <v>0</v>
      </c>
      <c r="AA333" s="264">
        <f>'ENGLAND GE2029'!U334*100</f>
        <v>0</v>
      </c>
      <c r="AB333" s="262">
        <f>'ENGLAND GE2029'!K334</f>
        <v>0</v>
      </c>
      <c r="AC333" s="264">
        <f>'ENGLAND GE2029'!V334*100</f>
        <v>0</v>
      </c>
      <c r="AD333" s="262">
        <f>'ENGLAND GE2029'!L334</f>
        <v>4.1721106049996862E-2</v>
      </c>
      <c r="AE333" s="264">
        <f t="shared" si="28"/>
        <v>4.1721106049996859</v>
      </c>
      <c r="AF333" s="262">
        <f>'ENGLAND GE2029'!M334</f>
        <v>2.4072468467069182E-3</v>
      </c>
      <c r="AG333" s="264">
        <f t="shared" si="29"/>
        <v>0.2407246846706918</v>
      </c>
      <c r="AH333" s="262">
        <f>'ENGLAND GE2029'!N334</f>
        <v>0</v>
      </c>
      <c r="AI333" s="264">
        <f>'ENGLAND GE2029'!Y334*100</f>
        <v>0</v>
      </c>
      <c r="AJ333" s="261">
        <f t="shared" si="25"/>
        <v>0.36087826677480833</v>
      </c>
      <c r="AK333" s="260">
        <f t="shared" si="26"/>
        <v>-0.21006695904996092</v>
      </c>
    </row>
    <row r="334" spans="1:37" ht="24" customHeight="1" x14ac:dyDescent="0.35">
      <c r="A334" s="106" t="str">
        <f>'ENGLAND GE2029'!A335</f>
        <v>Maidstone and Malling</v>
      </c>
      <c r="B334" s="106" t="str">
        <f>'ENGLAND GE2029'!B335</f>
        <v>KEN</v>
      </c>
      <c r="C334" s="106" t="str">
        <f>'ENGLAND GE2029'!C335</f>
        <v>SE</v>
      </c>
      <c r="D334" s="106" t="str">
        <f>'ENGLAND GE2029'!D335</f>
        <v>England</v>
      </c>
      <c r="E334" s="106" t="str">
        <f>'ENGLAND GE2029'!AP335</f>
        <v>Ref</v>
      </c>
      <c r="F334" s="106" t="str">
        <f>'ENGLAND GE2029'!AQ335</f>
        <v>gain from</v>
      </c>
      <c r="G334" s="106" t="str">
        <f>'ENGLAND GE2029'!AR335</f>
        <v>CON</v>
      </c>
      <c r="H334" s="106" t="str">
        <f>IF(E334='ENGLAND GE2029'!AO335,"",E334)</f>
        <v>Ref</v>
      </c>
      <c r="I334" s="262">
        <f>'ENGLAND GE2029'!E335</f>
        <v>0.1308253859078313</v>
      </c>
      <c r="J334" s="263">
        <f>'ENGLAND GE2029'!P335*100</f>
        <v>-13.803145515362722</v>
      </c>
      <c r="K334" s="262">
        <f>'ENGLAND GE2029'!F335</f>
        <v>0.21102272383289619</v>
      </c>
      <c r="L334" s="263">
        <f>'ENGLAND GE2029'!Q335*100</f>
        <v>-9.3920258339601581</v>
      </c>
      <c r="M334" s="262">
        <f>'ENGLAND GE2029'!G335</f>
        <v>0.32993688699552076</v>
      </c>
      <c r="N334" s="263">
        <f>'ENGLAND GE2029'!R335*100</f>
        <v>12.911341591401438</v>
      </c>
      <c r="O334" s="262">
        <f>'ENGLAND GE2029'!H335</f>
        <v>0.11831564467557362</v>
      </c>
      <c r="P334" s="263">
        <f>'ENGLAND GE2029'!S335*100</f>
        <v>-1.9109175863778387</v>
      </c>
      <c r="Q334" s="262">
        <f>'ENGLAND GE2029'!I335</f>
        <v>0.16571816070717926</v>
      </c>
      <c r="R334" s="263">
        <f>'ENGLAND GE2029'!T335*100</f>
        <v>8.5375838173820071</v>
      </c>
      <c r="T334" s="264">
        <v>0</v>
      </c>
      <c r="U334" s="262">
        <f>MAX('ENGLAND GE2029'!J335,'ENGLAND GE2029'!K335,'ENGLAND GE2029'!L335,'ENGLAND GE2029'!M335,'ENGLAND GE2029'!N335)</f>
        <v>3.8143975737767719E-2</v>
      </c>
      <c r="V334" s="264">
        <f t="shared" si="27"/>
        <v>3.8143975737767719</v>
      </c>
      <c r="W334" s="264"/>
      <c r="X334" s="264"/>
      <c r="Y334" s="264"/>
      <c r="Z334" s="262">
        <f>'ENGLAND GE2029'!J335</f>
        <v>2.3478840815434627E-3</v>
      </c>
      <c r="AA334" s="264">
        <f>'ENGLAND GE2029'!U335*100</f>
        <v>-0.18988123335549448</v>
      </c>
      <c r="AB334" s="262">
        <f>'ENGLAND GE2029'!K335</f>
        <v>0</v>
      </c>
      <c r="AC334" s="264">
        <f>'ENGLAND GE2029'!V335*100</f>
        <v>0</v>
      </c>
      <c r="AD334" s="262">
        <f>'ENGLAND GE2029'!L335</f>
        <v>3.8143975737767719E-2</v>
      </c>
      <c r="AE334" s="264">
        <f t="shared" si="28"/>
        <v>3.8143975737767719</v>
      </c>
      <c r="AF334" s="262">
        <f>'ENGLAND GE2029'!M335</f>
        <v>2.7850078975002164E-3</v>
      </c>
      <c r="AG334" s="264">
        <f t="shared" si="29"/>
        <v>0.27850078975002163</v>
      </c>
      <c r="AH334" s="262">
        <f>'ENGLAND GE2029'!N335</f>
        <v>9.0433016418752204E-4</v>
      </c>
      <c r="AI334" s="264">
        <f>'ENGLAND GE2029'!Y335*100</f>
        <v>-0.24585360325401501</v>
      </c>
      <c r="AJ334" s="261">
        <f t="shared" si="25"/>
        <v>0.32993688699552076</v>
      </c>
      <c r="AK334" s="260">
        <f t="shared" si="26"/>
        <v>-0.1642187262883415</v>
      </c>
    </row>
    <row r="335" spans="1:37" ht="24" customHeight="1" x14ac:dyDescent="0.35">
      <c r="A335" s="106" t="str">
        <f>'ENGLAND GE2029'!A336</f>
        <v>Rochester and Strood</v>
      </c>
      <c r="B335" s="106" t="str">
        <f>'ENGLAND GE2029'!B336</f>
        <v>KEN</v>
      </c>
      <c r="C335" s="106" t="str">
        <f>'ENGLAND GE2029'!C336</f>
        <v>SE</v>
      </c>
      <c r="D335" s="106" t="str">
        <f>'ENGLAND GE2029'!D336</f>
        <v>England</v>
      </c>
      <c r="E335" s="106" t="str">
        <f>'ENGLAND GE2029'!AP336</f>
        <v>Ref</v>
      </c>
      <c r="F335" s="106" t="str">
        <f>'ENGLAND GE2029'!AQ336</f>
        <v>gain from</v>
      </c>
      <c r="G335" s="106" t="str">
        <f>'ENGLAND GE2029'!AR336</f>
        <v>LAB</v>
      </c>
      <c r="H335" s="106" t="str">
        <f>IF(E335='ENGLAND GE2029'!AO336,"",E335)</f>
        <v>Ref</v>
      </c>
      <c r="I335" s="262">
        <f>'ENGLAND GE2029'!E336</f>
        <v>0.18126036762820752</v>
      </c>
      <c r="J335" s="263">
        <f>'ENGLAND GE2029'!P336*100</f>
        <v>-18.032937836925715</v>
      </c>
      <c r="K335" s="262">
        <f>'ENGLAND GE2029'!F336</f>
        <v>0.20874116927483827</v>
      </c>
      <c r="L335" s="263">
        <f>'ENGLAND GE2029'!Q336*100</f>
        <v>-8.4066004770891603</v>
      </c>
      <c r="M335" s="262">
        <f>'ENGLAND GE2029'!G336</f>
        <v>0.39597146847038839</v>
      </c>
      <c r="N335" s="263">
        <f>'ENGLAND GE2029'!R336*100</f>
        <v>16.201682271237157</v>
      </c>
      <c r="O335" s="262">
        <f>'ENGLAND GE2029'!H336</f>
        <v>3.9435157415053393E-2</v>
      </c>
      <c r="P335" s="263">
        <f>'ENGLAND GE2029'!S336*100</f>
        <v>-0.50270239080134194</v>
      </c>
      <c r="Q335" s="262">
        <f>'ENGLAND GE2029'!I336</f>
        <v>0.12106597578976927</v>
      </c>
      <c r="R335" s="263">
        <f>'ENGLAND GE2029'!T336*100</f>
        <v>6.4091469944424411</v>
      </c>
      <c r="T335" s="264">
        <v>0</v>
      </c>
      <c r="U335" s="262">
        <f>MAX('ENGLAND GE2029'!J336,'ENGLAND GE2029'!K336,'ENGLAND GE2029'!L336,'ENGLAND GE2029'!M336,'ENGLAND GE2029'!N336)</f>
        <v>4.5778228144547538E-2</v>
      </c>
      <c r="V335" s="264">
        <f t="shared" si="27"/>
        <v>4.5778228144547537</v>
      </c>
      <c r="W335" s="264"/>
      <c r="X335" s="264"/>
      <c r="Y335" s="264"/>
      <c r="Z335" s="262">
        <f>'ENGLAND GE2029'!J336</f>
        <v>0</v>
      </c>
      <c r="AA335" s="264">
        <f>'ENGLAND GE2029'!U336*100</f>
        <v>0</v>
      </c>
      <c r="AB335" s="262">
        <f>'ENGLAND GE2029'!K336</f>
        <v>4.420105623766022E-3</v>
      </c>
      <c r="AC335" s="264">
        <f>'ENGLAND GE2029'!V336*100</f>
        <v>-0.13313381059865481</v>
      </c>
      <c r="AD335" s="262">
        <f>'ENGLAND GE2029'!L336</f>
        <v>4.5778228144547538E-2</v>
      </c>
      <c r="AE335" s="264">
        <f t="shared" si="28"/>
        <v>4.5778228144547537</v>
      </c>
      <c r="AF335" s="262">
        <f>'ENGLAND GE2029'!M336</f>
        <v>2.1275290798726918E-3</v>
      </c>
      <c r="AG335" s="264">
        <f t="shared" si="29"/>
        <v>0.21275290798726917</v>
      </c>
      <c r="AH335" s="262">
        <f>'ENGLAND GE2029'!N336</f>
        <v>1.1999985735568605E-3</v>
      </c>
      <c r="AI335" s="264">
        <f>'ENGLAND GE2029'!Y336*100</f>
        <v>-0.32603047270675817</v>
      </c>
      <c r="AJ335" s="261">
        <f t="shared" si="25"/>
        <v>0.39597146847038839</v>
      </c>
      <c r="AK335" s="260">
        <f t="shared" si="26"/>
        <v>-0.27490549268061915</v>
      </c>
    </row>
    <row r="336" spans="1:37" ht="24" customHeight="1" x14ac:dyDescent="0.35">
      <c r="A336" s="106" t="str">
        <f>'ENGLAND GE2029'!A337</f>
        <v>Sevenoaks</v>
      </c>
      <c r="B336" s="106" t="str">
        <f>'ENGLAND GE2029'!B337</f>
        <v>KEN</v>
      </c>
      <c r="C336" s="106" t="str">
        <f>'ENGLAND GE2029'!C337</f>
        <v>SE</v>
      </c>
      <c r="D336" s="106" t="str">
        <f>'ENGLAND GE2029'!D337</f>
        <v>England</v>
      </c>
      <c r="E336" s="106" t="str">
        <f>'ENGLAND GE2029'!AP337</f>
        <v>Ref</v>
      </c>
      <c r="F336" s="106" t="str">
        <f>'ENGLAND GE2029'!AQ337</f>
        <v>gain from</v>
      </c>
      <c r="G336" s="106" t="str">
        <f>'ENGLAND GE2029'!AR337</f>
        <v>CON</v>
      </c>
      <c r="H336" s="106" t="str">
        <f>IF(E336='ENGLAND GE2029'!AO337,"",E336)</f>
        <v>Ref</v>
      </c>
      <c r="I336" s="262">
        <f>'ENGLAND GE2029'!E337</f>
        <v>6.7834920569448467E-2</v>
      </c>
      <c r="J336" s="263">
        <f>'ENGLAND GE2029'!P337*100</f>
        <v>-6.8480436451734308</v>
      </c>
      <c r="K336" s="262">
        <f>'ENGLAND GE2029'!F337</f>
        <v>0.25993898443340407</v>
      </c>
      <c r="L336" s="263">
        <f>'ENGLAND GE2029'!Q337*100</f>
        <v>-10.736296550547248</v>
      </c>
      <c r="M336" s="262">
        <f>'ENGLAND GE2029'!G337</f>
        <v>0.31452526400798636</v>
      </c>
      <c r="N336" s="263">
        <f>'ENGLAND GE2029'!R337*100</f>
        <v>12.73271237646949</v>
      </c>
      <c r="O336" s="262">
        <f>'ENGLAND GE2029'!H337</f>
        <v>0.22740933260708349</v>
      </c>
      <c r="P336" s="263">
        <f>'ENGLAND GE2029'!S337*100</f>
        <v>-3.0872396485683877</v>
      </c>
      <c r="Q336" s="262">
        <f>'ENGLAND GE2029'!I337</f>
        <v>8.594267382968386E-2</v>
      </c>
      <c r="R336" s="263">
        <f>'ENGLAND GE2029'!T337*100</f>
        <v>4.5200374384805206</v>
      </c>
      <c r="T336" s="264">
        <v>0</v>
      </c>
      <c r="U336" s="262">
        <f>MAX('ENGLAND GE2029'!J337,'ENGLAND GE2029'!K337,'ENGLAND GE2029'!L337,'ENGLAND GE2029'!M337,'ENGLAND GE2029'!N337)</f>
        <v>3.6362239301234882E-2</v>
      </c>
      <c r="V336" s="264">
        <f t="shared" si="27"/>
        <v>3.6362239301234882</v>
      </c>
      <c r="W336" s="264"/>
      <c r="X336" s="264"/>
      <c r="Y336" s="264"/>
      <c r="Z336" s="262">
        <f>'ENGLAND GE2029'!J337</f>
        <v>0</v>
      </c>
      <c r="AA336" s="264">
        <f>'ENGLAND GE2029'!U337*100</f>
        <v>0</v>
      </c>
      <c r="AB336" s="262">
        <f>'ENGLAND GE2029'!K337</f>
        <v>0</v>
      </c>
      <c r="AC336" s="264">
        <f>'ENGLAND GE2029'!V337*100</f>
        <v>0</v>
      </c>
      <c r="AD336" s="262">
        <f>'ENGLAND GE2029'!L337</f>
        <v>3.6362239301234882E-2</v>
      </c>
      <c r="AE336" s="264">
        <f t="shared" si="28"/>
        <v>3.6362239301234882</v>
      </c>
      <c r="AF336" s="262">
        <f>'ENGLAND GE2029'!M337</f>
        <v>1.3718151091927813E-3</v>
      </c>
      <c r="AG336" s="264">
        <f t="shared" si="29"/>
        <v>0.13718151091927813</v>
      </c>
      <c r="AH336" s="262">
        <f>'ENGLAND GE2029'!N337</f>
        <v>6.6147701419661436E-3</v>
      </c>
      <c r="AI336" s="264">
        <f>'ENGLAND GE2029'!Y337*100</f>
        <v>-0.35457541170370421</v>
      </c>
      <c r="AJ336" s="261">
        <f t="shared" si="25"/>
        <v>0.31452526400798636</v>
      </c>
      <c r="AK336" s="260">
        <f t="shared" si="26"/>
        <v>-0.22858259017830251</v>
      </c>
    </row>
    <row r="337" spans="1:37" ht="24" customHeight="1" x14ac:dyDescent="0.35">
      <c r="A337" s="106" t="str">
        <f>'ENGLAND GE2029'!A338</f>
        <v>Sittingbourne and Sheppey</v>
      </c>
      <c r="B337" s="106" t="str">
        <f>'ENGLAND GE2029'!B338</f>
        <v>KEN</v>
      </c>
      <c r="C337" s="106" t="str">
        <f>'ENGLAND GE2029'!C338</f>
        <v>SE</v>
      </c>
      <c r="D337" s="106" t="str">
        <f>'ENGLAND GE2029'!D338</f>
        <v>England</v>
      </c>
      <c r="E337" s="106" t="str">
        <f>'ENGLAND GE2029'!AP338</f>
        <v>Ref</v>
      </c>
      <c r="F337" s="106" t="str">
        <f>'ENGLAND GE2029'!AQ338</f>
        <v>gain from</v>
      </c>
      <c r="G337" s="106" t="str">
        <f>'ENGLAND GE2029'!AR338</f>
        <v>LAB</v>
      </c>
      <c r="H337" s="106" t="str">
        <f>IF(E337='ENGLAND GE2029'!AO338,"",E337)</f>
        <v>Ref</v>
      </c>
      <c r="I337" s="262">
        <f>'ENGLAND GE2029'!E338</f>
        <v>0.14568237963406408</v>
      </c>
      <c r="J337" s="263">
        <f>'ENGLAND GE2029'!P338*100</f>
        <v>-14.510295301615914</v>
      </c>
      <c r="K337" s="262">
        <f>'ENGLAND GE2029'!F338</f>
        <v>0.20100873870505903</v>
      </c>
      <c r="L337" s="263">
        <f>'ENGLAND GE2029'!Q338*100</f>
        <v>-8.1115733714370588</v>
      </c>
      <c r="M337" s="262">
        <f>'ENGLAND GE2029'!G338</f>
        <v>0.4338084722482603</v>
      </c>
      <c r="N337" s="263">
        <f>'ENGLAND GE2029'!R338*100</f>
        <v>17.734942225923884</v>
      </c>
      <c r="O337" s="262">
        <f>'ENGLAND GE2029'!H338</f>
        <v>2.8373120668098734E-2</v>
      </c>
      <c r="P337" s="263">
        <f>'ENGLAND GE2029'!S338*100</f>
        <v>-0.36354670017639151</v>
      </c>
      <c r="Q337" s="262">
        <f>'ENGLAND GE2029'!I338</f>
        <v>8.7664216389283803E-2</v>
      </c>
      <c r="R337" s="263">
        <f>'ENGLAND GE2029'!T338*100</f>
        <v>4.6384848754064594</v>
      </c>
      <c r="T337" s="264">
        <v>0</v>
      </c>
      <c r="U337" s="262">
        <f>MAX('ENGLAND GE2029'!J338,'ENGLAND GE2029'!K338,'ENGLAND GE2029'!L338,'ENGLAND GE2029'!M338,'ENGLAND GE2029'!N338)</f>
        <v>5.1473730822815131E-2</v>
      </c>
      <c r="V337" s="264">
        <f t="shared" si="27"/>
        <v>-3.2963557230077116</v>
      </c>
      <c r="W337" s="264"/>
      <c r="X337" s="264"/>
      <c r="Y337" s="264"/>
      <c r="Z337" s="262">
        <f>'ENGLAND GE2029'!J338</f>
        <v>0</v>
      </c>
      <c r="AA337" s="264">
        <f>'ENGLAND GE2029'!U338*100</f>
        <v>-1.2905901583351631</v>
      </c>
      <c r="AB337" s="262">
        <f>'ENGLAND GE2029'!K338</f>
        <v>0</v>
      </c>
      <c r="AC337" s="264">
        <f>'ENGLAND GE2029'!V338*100</f>
        <v>0</v>
      </c>
      <c r="AD337" s="262">
        <f>'ENGLAND GE2029'!L338</f>
        <v>5.0152560966911119E-2</v>
      </c>
      <c r="AE337" s="264">
        <f t="shared" si="28"/>
        <v>5.0152560966911119</v>
      </c>
      <c r="AF337" s="262">
        <f>'ENGLAND GE2029'!M338</f>
        <v>1.8367805655079179E-3</v>
      </c>
      <c r="AG337" s="264">
        <f t="shared" si="29"/>
        <v>0.18367805655079178</v>
      </c>
      <c r="AH337" s="262">
        <f>'ENGLAND GE2029'!N338</f>
        <v>5.1473730822815131E-2</v>
      </c>
      <c r="AI337" s="264">
        <f>'ENGLAND GE2029'!Y338*100</f>
        <v>-3.2963557230077116</v>
      </c>
      <c r="AJ337" s="261">
        <f t="shared" si="25"/>
        <v>0.4338084722482603</v>
      </c>
      <c r="AK337" s="260">
        <f t="shared" si="26"/>
        <v>-0.34614425585897651</v>
      </c>
    </row>
    <row r="338" spans="1:37" ht="24" customHeight="1" x14ac:dyDescent="0.35">
      <c r="A338" s="106" t="str">
        <f>'ENGLAND GE2029'!A339</f>
        <v>Tonbridge</v>
      </c>
      <c r="B338" s="106" t="str">
        <f>'ENGLAND GE2029'!B339</f>
        <v>KEN</v>
      </c>
      <c r="C338" s="106" t="str">
        <f>'ENGLAND GE2029'!C339</f>
        <v>SE</v>
      </c>
      <c r="D338" s="106" t="str">
        <f>'ENGLAND GE2029'!D339</f>
        <v>England</v>
      </c>
      <c r="E338" s="106" t="str">
        <f>'ENGLAND GE2029'!AP339</f>
        <v>Grn</v>
      </c>
      <c r="F338" s="106" t="str">
        <f>'ENGLAND GE2029'!AQ339</f>
        <v>gain from</v>
      </c>
      <c r="G338" s="106" t="str">
        <f>'ENGLAND GE2029'!AR339</f>
        <v>CON</v>
      </c>
      <c r="H338" s="106" t="str">
        <f>IF(E338='ENGLAND GE2029'!AO339,"",E338)</f>
        <v>Grn</v>
      </c>
      <c r="I338" s="262">
        <f>'ENGLAND GE2029'!E339</f>
        <v>8.6121397428315025E-2</v>
      </c>
      <c r="J338" s="263">
        <f>'ENGLAND GE2029'!P339*100</f>
        <v>-9.9679747063816588</v>
      </c>
      <c r="K338" s="262">
        <f>'ENGLAND GE2029'!F339</f>
        <v>0.2687240387763159</v>
      </c>
      <c r="L338" s="263">
        <f>'ENGLAND GE2029'!Q339*100</f>
        <v>-13.894167414690777</v>
      </c>
      <c r="M338" s="262">
        <f>'ENGLAND GE2029'!G339</f>
        <v>0.23470934040182639</v>
      </c>
      <c r="N338" s="263">
        <f>'ENGLAND GE2029'!R339*100</f>
        <v>8.473318398790175</v>
      </c>
      <c r="O338" s="262">
        <f>'ENGLAND GE2029'!H339</f>
        <v>6.8993778152096216E-2</v>
      </c>
      <c r="P338" s="263">
        <f>'ENGLAND GE2029'!S339*100</f>
        <v>-1.513434138374864</v>
      </c>
      <c r="Q338" s="262">
        <f>'ENGLAND GE2029'!I339</f>
        <v>0.29654646860083084</v>
      </c>
      <c r="R338" s="263">
        <f>'ENGLAND GE2029'!T339*100</f>
        <v>14.561656874389236</v>
      </c>
      <c r="T338" s="264">
        <v>0</v>
      </c>
      <c r="U338" s="262">
        <f>MAX('ENGLAND GE2029'!J339,'ENGLAND GE2029'!K339,'ENGLAND GE2029'!L339,'ENGLAND GE2029'!M339,'ENGLAND GE2029'!N339)</f>
        <v>2.7134727090506471E-2</v>
      </c>
      <c r="V338" s="264">
        <f t="shared" si="27"/>
        <v>2.713472709050647</v>
      </c>
      <c r="W338" s="264"/>
      <c r="X338" s="264"/>
      <c r="Y338" s="264"/>
      <c r="Z338" s="262">
        <f>'ENGLAND GE2029'!J339</f>
        <v>0</v>
      </c>
      <c r="AA338" s="264">
        <f>'ENGLAND GE2029'!U339*100</f>
        <v>0</v>
      </c>
      <c r="AB338" s="262">
        <f>'ENGLAND GE2029'!K339</f>
        <v>0</v>
      </c>
      <c r="AC338" s="264">
        <f>'ENGLAND GE2029'!V339*100</f>
        <v>0</v>
      </c>
      <c r="AD338" s="262">
        <f>'ENGLAND GE2029'!L339</f>
        <v>2.7134727090506471E-2</v>
      </c>
      <c r="AE338" s="264">
        <f t="shared" si="28"/>
        <v>2.713472709050647</v>
      </c>
      <c r="AF338" s="262">
        <f>'ENGLAND GE2029'!M339</f>
        <v>4.7334683467094409E-3</v>
      </c>
      <c r="AG338" s="264">
        <f t="shared" si="29"/>
        <v>0.47334683467094407</v>
      </c>
      <c r="AH338" s="262">
        <f>'ENGLAND GE2029'!N339</f>
        <v>1.3036781203399541E-2</v>
      </c>
      <c r="AI338" s="264">
        <f>'ENGLAND GE2029'!Y339*100</f>
        <v>-0.84621855745371932</v>
      </c>
      <c r="AJ338" s="261">
        <f t="shared" si="25"/>
        <v>0.29654646860083084</v>
      </c>
      <c r="AK338" s="260">
        <f t="shared" si="26"/>
        <v>0</v>
      </c>
    </row>
    <row r="339" spans="1:37" ht="24" customHeight="1" x14ac:dyDescent="0.35">
      <c r="A339" s="106" t="str">
        <f>'ENGLAND GE2029'!A340</f>
        <v>Tunbridge Wells</v>
      </c>
      <c r="B339" s="106" t="str">
        <f>'ENGLAND GE2029'!B340</f>
        <v>KEN</v>
      </c>
      <c r="C339" s="106" t="str">
        <f>'ENGLAND GE2029'!C340</f>
        <v>SE</v>
      </c>
      <c r="D339" s="106" t="str">
        <f>'ENGLAND GE2029'!D340</f>
        <v>England</v>
      </c>
      <c r="E339" s="106" t="str">
        <f>'ENGLAND GE2029'!AP340</f>
        <v>LD</v>
      </c>
      <c r="F339" s="106" t="str">
        <f>'ENGLAND GE2029'!AQ340</f>
        <v>HOLD</v>
      </c>
      <c r="G339" s="106" t="str">
        <f>'ENGLAND GE2029'!AR340</f>
        <v/>
      </c>
      <c r="H339" s="106" t="str">
        <f>IF(E339='ENGLAND GE2029'!AO340,"",E339)</f>
        <v/>
      </c>
      <c r="I339" s="262">
        <f>'ENGLAND GE2029'!E340</f>
        <v>5.895316557627802E-2</v>
      </c>
      <c r="J339" s="263">
        <f>'ENGLAND GE2029'!P340*100</f>
        <v>-5.4927018755519219</v>
      </c>
      <c r="K339" s="262">
        <f>'ENGLAND GE2029'!F340</f>
        <v>0.20320608250634054</v>
      </c>
      <c r="L339" s="263">
        <f>'ENGLAND GE2029'!Q340*100</f>
        <v>-7.2812350673382991</v>
      </c>
      <c r="M339" s="262">
        <f>'ENGLAND GE2029'!G340</f>
        <v>0.20890445547042155</v>
      </c>
      <c r="N339" s="263">
        <f>'ENGLAND GE2029'!R340*100</f>
        <v>8.9383718143232613</v>
      </c>
      <c r="O339" s="262">
        <f>'ENGLAND GE2029'!H340</f>
        <v>0.39948307551708867</v>
      </c>
      <c r="P339" s="263">
        <f>'ENGLAND GE2029'!S340*100</f>
        <v>-3.6664389920699367</v>
      </c>
      <c r="Q339" s="262">
        <f>'ENGLAND GE2029'!I340</f>
        <v>9.4813815299933338E-2</v>
      </c>
      <c r="R339" s="263">
        <f>'ENGLAND GE2029'!T340*100</f>
        <v>5.1606442028043942</v>
      </c>
      <c r="T339" s="264">
        <v>0</v>
      </c>
      <c r="U339" s="262">
        <f>MAX('ENGLAND GE2029'!J340,'ENGLAND GE2029'!K340,'ENGLAND GE2029'!L340,'ENGLAND GE2029'!M340,'ENGLAND GE2029'!N340)</f>
        <v>2.4151426515349027E-2</v>
      </c>
      <c r="V339" s="264">
        <f t="shared" si="27"/>
        <v>2.4151426515349028</v>
      </c>
      <c r="W339" s="264"/>
      <c r="X339" s="264"/>
      <c r="Y339" s="264"/>
      <c r="Z339" s="262">
        <f>'ENGLAND GE2029'!J340</f>
        <v>8.5813589442330675E-3</v>
      </c>
      <c r="AA339" s="264">
        <f>'ENGLAND GE2029'!U340*100</f>
        <v>-0.26444475073798357</v>
      </c>
      <c r="AB339" s="262">
        <f>'ENGLAND GE2029'!K340</f>
        <v>0</v>
      </c>
      <c r="AC339" s="264">
        <f>'ENGLAND GE2029'!V340*100</f>
        <v>0</v>
      </c>
      <c r="AD339" s="262">
        <f>'ENGLAND GE2029'!L340</f>
        <v>2.4151426515349027E-2</v>
      </c>
      <c r="AE339" s="264">
        <f t="shared" si="28"/>
        <v>2.4151426515349028</v>
      </c>
      <c r="AF339" s="262">
        <f>'ENGLAND GE2029'!M340</f>
        <v>1.9066201703556171E-3</v>
      </c>
      <c r="AG339" s="264">
        <f t="shared" si="29"/>
        <v>0.19066201703556171</v>
      </c>
      <c r="AH339" s="262">
        <f>'ENGLAND GE2029'!N340</f>
        <v>0</v>
      </c>
      <c r="AI339" s="264">
        <f>'ENGLAND GE2029'!Y340*100</f>
        <v>0</v>
      </c>
      <c r="AJ339" s="261">
        <f t="shared" si="25"/>
        <v>0.39948307551708867</v>
      </c>
      <c r="AK339" s="260">
        <f t="shared" si="26"/>
        <v>-0.30466926021715535</v>
      </c>
    </row>
    <row r="340" spans="1:37" ht="24" customHeight="1" x14ac:dyDescent="0.35">
      <c r="A340" s="106" t="str">
        <f>'ENGLAND GE2029'!A341</f>
        <v>Weald of Kent</v>
      </c>
      <c r="B340" s="106" t="str">
        <f>'ENGLAND GE2029'!B341</f>
        <v>KEN</v>
      </c>
      <c r="C340" s="106" t="str">
        <f>'ENGLAND GE2029'!C341</f>
        <v>SE</v>
      </c>
      <c r="D340" s="106" t="str">
        <f>'ENGLAND GE2029'!D341</f>
        <v>England</v>
      </c>
      <c r="E340" s="106" t="str">
        <f>'ENGLAND GE2029'!AP341</f>
        <v>Ref</v>
      </c>
      <c r="F340" s="106" t="str">
        <f>'ENGLAND GE2029'!AQ341</f>
        <v>gain from</v>
      </c>
      <c r="G340" s="106" t="str">
        <f>'ENGLAND GE2029'!AR341</f>
        <v>CON</v>
      </c>
      <c r="H340" s="106" t="str">
        <f>IF(E340='ENGLAND GE2029'!AO341,"",E340)</f>
        <v>Ref</v>
      </c>
      <c r="I340" s="262">
        <f>'ENGLAND GE2029'!E341</f>
        <v>0.11157930562924134</v>
      </c>
      <c r="J340" s="263">
        <f>'ENGLAND GE2029'!P341*100</f>
        <v>-12.071285401739063</v>
      </c>
      <c r="K340" s="262">
        <f>'ENGLAND GE2029'!F341</f>
        <v>0.27212746698896123</v>
      </c>
      <c r="L340" s="263">
        <f>'ENGLAND GE2029'!Q341*100</f>
        <v>-12.623978336598435</v>
      </c>
      <c r="M340" s="262">
        <f>'ENGLAND GE2029'!G341</f>
        <v>0.32645588019682248</v>
      </c>
      <c r="N340" s="263">
        <f>'ENGLAND GE2029'!R341*100</f>
        <v>12.516230076789048</v>
      </c>
      <c r="O340" s="262">
        <f>'ENGLAND GE2029'!H341</f>
        <v>6.6616461447035147E-2</v>
      </c>
      <c r="P340" s="263">
        <f>'ENGLAND GE2029'!S341*100</f>
        <v>-1.1767353034744312</v>
      </c>
      <c r="Q340" s="262">
        <f>'ENGLAND GE2029'!I341</f>
        <v>0.18256524637153049</v>
      </c>
      <c r="R340" s="263">
        <f>'ENGLAND GE2029'!T341*100</f>
        <v>9.2902050283819495</v>
      </c>
      <c r="T340" s="264">
        <v>0</v>
      </c>
      <c r="U340" s="262">
        <f>MAX('ENGLAND GE2029'!J341,'ENGLAND GE2029'!K341,'ENGLAND GE2029'!L341,'ENGLAND GE2029'!M341,'ENGLAND GE2029'!N341)</f>
        <v>3.7741536834734864E-2</v>
      </c>
      <c r="V340" s="264">
        <f t="shared" si="27"/>
        <v>3.7741536834734863</v>
      </c>
      <c r="W340" s="264"/>
      <c r="X340" s="264"/>
      <c r="Y340" s="264"/>
      <c r="Z340" s="262">
        <f>'ENGLAND GE2029'!J341</f>
        <v>0</v>
      </c>
      <c r="AA340" s="264">
        <f>'ENGLAND GE2029'!U341*100</f>
        <v>0</v>
      </c>
      <c r="AB340" s="262">
        <f>'ENGLAND GE2029'!K341</f>
        <v>0</v>
      </c>
      <c r="AC340" s="264">
        <f>'ENGLAND GE2029'!V341*100</f>
        <v>0</v>
      </c>
      <c r="AD340" s="262">
        <f>'ENGLAND GE2029'!L341</f>
        <v>3.7741536834734864E-2</v>
      </c>
      <c r="AE340" s="264">
        <f t="shared" si="28"/>
        <v>3.7741536834734863</v>
      </c>
      <c r="AF340" s="262">
        <f>'ENGLAND GE2029'!M341</f>
        <v>2.9141025316746227E-3</v>
      </c>
      <c r="AG340" s="264">
        <f t="shared" si="29"/>
        <v>0.29141025316746227</v>
      </c>
      <c r="AH340" s="262">
        <f>'ENGLAND GE2029'!N341</f>
        <v>0</v>
      </c>
      <c r="AI340" s="264">
        <f>'ENGLAND GE2029'!Y341*100</f>
        <v>0</v>
      </c>
      <c r="AJ340" s="261">
        <f t="shared" si="25"/>
        <v>0.32645588019682248</v>
      </c>
      <c r="AK340" s="260">
        <f t="shared" si="26"/>
        <v>-0.14389063382529199</v>
      </c>
    </row>
    <row r="341" spans="1:37" ht="24" customHeight="1" x14ac:dyDescent="0.35">
      <c r="A341" s="106" t="str">
        <f>'ENGLAND GE2029'!A342</f>
        <v>Banbury</v>
      </c>
      <c r="B341" s="106" t="str">
        <f>'ENGLAND GE2029'!B342</f>
        <v>OXF</v>
      </c>
      <c r="C341" s="106" t="str">
        <f>'ENGLAND GE2029'!C342</f>
        <v>SE</v>
      </c>
      <c r="D341" s="106" t="str">
        <f>'ENGLAND GE2029'!D342</f>
        <v>England</v>
      </c>
      <c r="E341" s="106" t="str">
        <f>'ENGLAND GE2029'!AP342</f>
        <v>Con</v>
      </c>
      <c r="F341" s="106" t="str">
        <f>'ENGLAND GE2029'!AQ342</f>
        <v>gain from</v>
      </c>
      <c r="G341" s="106" t="str">
        <f>'ENGLAND GE2029'!AR342</f>
        <v>LAB</v>
      </c>
      <c r="H341" s="106" t="str">
        <f>IF(E341='ENGLAND GE2029'!AO342,"",E341)</f>
        <v>Con</v>
      </c>
      <c r="I341" s="262">
        <f>'ENGLAND GE2029'!E342</f>
        <v>0.22015653298687243</v>
      </c>
      <c r="J341" s="263">
        <f>'ENGLAND GE2029'!P342*100</f>
        <v>-16.317195719536841</v>
      </c>
      <c r="K341" s="262">
        <f>'ENGLAND GE2029'!F342</f>
        <v>0.25789188507487415</v>
      </c>
      <c r="L341" s="263">
        <f>'ENGLAND GE2029'!Q342*100</f>
        <v>-5.7853891005494482</v>
      </c>
      <c r="M341" s="262">
        <f>'ENGLAND GE2029'!G342</f>
        <v>0.25292593149879933</v>
      </c>
      <c r="N341" s="263">
        <f>'ENGLAND GE2029'!R342*100</f>
        <v>12.249295379113192</v>
      </c>
      <c r="O341" s="262">
        <f>'ENGLAND GE2029'!H342</f>
        <v>9.1792386504503387E-2</v>
      </c>
      <c r="P341" s="263">
        <f>'ENGLAND GE2029'!S342*100</f>
        <v>0.14606998425414908</v>
      </c>
      <c r="Q341" s="262">
        <f>'ENGLAND GE2029'!I342</f>
        <v>0.13214118407824715</v>
      </c>
      <c r="R341" s="263">
        <f>'ENGLAND GE2029'!T342*100</f>
        <v>7.7863297906135402</v>
      </c>
      <c r="T341" s="264">
        <v>0</v>
      </c>
      <c r="U341" s="262">
        <f>MAX('ENGLAND GE2029'!J342,'ENGLAND GE2029'!K342,'ENGLAND GE2029'!L342,'ENGLAND GE2029'!M342,'ENGLAND GE2029'!N342)</f>
        <v>2.9240745654102864E-2</v>
      </c>
      <c r="V341" s="264">
        <f t="shared" si="27"/>
        <v>2.9240745654102862</v>
      </c>
      <c r="W341" s="264"/>
      <c r="X341" s="264"/>
      <c r="Y341" s="264"/>
      <c r="Z341" s="262">
        <f>'ENGLAND GE2029'!J342</f>
        <v>1.2927977870697051E-2</v>
      </c>
      <c r="AA341" s="264">
        <f>'ENGLAND GE2029'!U342*100</f>
        <v>-0.47149296804673818</v>
      </c>
      <c r="AB341" s="262">
        <f>'ENGLAND GE2029'!K342</f>
        <v>0</v>
      </c>
      <c r="AC341" s="264">
        <f>'ENGLAND GE2029'!V342*100</f>
        <v>0</v>
      </c>
      <c r="AD341" s="262">
        <f>'ENGLAND GE2029'!L342</f>
        <v>2.9240745654102864E-2</v>
      </c>
      <c r="AE341" s="264">
        <f t="shared" si="28"/>
        <v>2.9240745654102862</v>
      </c>
      <c r="AF341" s="262">
        <f>'ENGLAND GE2029'!M342</f>
        <v>2.7948368477894087E-3</v>
      </c>
      <c r="AG341" s="264">
        <f t="shared" si="29"/>
        <v>0.27948368477894087</v>
      </c>
      <c r="AH341" s="262">
        <f>'ENGLAND GE2029'!N342</f>
        <v>1.2851948411430017E-4</v>
      </c>
      <c r="AI341" s="264">
        <f>'ENGLAND GE2029'!Y342*100</f>
        <v>-0.81117561603707355</v>
      </c>
      <c r="AJ341" s="261">
        <f t="shared" si="25"/>
        <v>0.25789188507487415</v>
      </c>
      <c r="AK341" s="260">
        <f t="shared" si="26"/>
        <v>-0.125750700996627</v>
      </c>
    </row>
    <row r="342" spans="1:37" ht="24" customHeight="1" x14ac:dyDescent="0.35">
      <c r="A342" s="106" t="str">
        <f>'ENGLAND GE2029'!A343</f>
        <v>Bicester and Woodstock</v>
      </c>
      <c r="B342" s="106" t="str">
        <f>'ENGLAND GE2029'!B343</f>
        <v>OXF</v>
      </c>
      <c r="C342" s="106" t="str">
        <f>'ENGLAND GE2029'!C343</f>
        <v>SE</v>
      </c>
      <c r="D342" s="106" t="str">
        <f>'ENGLAND GE2029'!D343</f>
        <v>England</v>
      </c>
      <c r="E342" s="106" t="str">
        <f>'ENGLAND GE2029'!AP343</f>
        <v>LD</v>
      </c>
      <c r="F342" s="106" t="str">
        <f>'ENGLAND GE2029'!AQ343</f>
        <v>HOLD</v>
      </c>
      <c r="G342" s="106" t="str">
        <f>'ENGLAND GE2029'!AR343</f>
        <v/>
      </c>
      <c r="H342" s="106" t="str">
        <f>IF(E342='ENGLAND GE2029'!AO343,"",E342)</f>
        <v/>
      </c>
      <c r="I342" s="262">
        <f>'ENGLAND GE2029'!E343</f>
        <v>8.7371902516031261E-2</v>
      </c>
      <c r="J342" s="263">
        <f>'ENGLAND GE2029'!P343*100</f>
        <v>-7.6629770157657973</v>
      </c>
      <c r="K342" s="262">
        <f>'ENGLAND GE2029'!F343</f>
        <v>0.21816919499392001</v>
      </c>
      <c r="L342" s="263">
        <f>'ENGLAND GE2029'!Q343*100</f>
        <v>-6.9789545721745396</v>
      </c>
      <c r="M342" s="262">
        <f>'ENGLAND GE2029'!G343</f>
        <v>0.19370356235898484</v>
      </c>
      <c r="N342" s="263">
        <f>'ENGLAND GE2029'!R343*100</f>
        <v>8.601523722308011</v>
      </c>
      <c r="O342" s="262">
        <f>'ENGLAND GE2029'!H343</f>
        <v>0.36449231779025365</v>
      </c>
      <c r="P342" s="263">
        <f>'ENGLAND GE2029'!S343*100</f>
        <v>-2.2193996154667603</v>
      </c>
      <c r="Q342" s="262">
        <f>'ENGLAND GE2029'!I343</f>
        <v>0.10810473270858367</v>
      </c>
      <c r="R342" s="263">
        <f>'ENGLAND GE2029'!T343*100</f>
        <v>6.0234404745063888</v>
      </c>
      <c r="T342" s="264">
        <v>0</v>
      </c>
      <c r="U342" s="262">
        <f>MAX('ENGLAND GE2029'!J343,'ENGLAND GE2029'!K343,'ENGLAND GE2029'!L343,'ENGLAND GE2029'!M343,'ENGLAND GE2029'!N343)</f>
        <v>2.239405254205663E-2</v>
      </c>
      <c r="V342" s="264">
        <f t="shared" si="27"/>
        <v>2.2394052542056628</v>
      </c>
      <c r="W342" s="264"/>
      <c r="X342" s="264"/>
      <c r="Y342" s="264"/>
      <c r="Z342" s="262">
        <f>'ENGLAND GE2029'!J343</f>
        <v>0</v>
      </c>
      <c r="AA342" s="264">
        <f>'ENGLAND GE2029'!U343*100</f>
        <v>0</v>
      </c>
      <c r="AB342" s="262">
        <f>'ENGLAND GE2029'!K343</f>
        <v>0</v>
      </c>
      <c r="AC342" s="264">
        <f>'ENGLAND GE2029'!V343*100</f>
        <v>0</v>
      </c>
      <c r="AD342" s="262">
        <f>'ENGLAND GE2029'!L343</f>
        <v>2.239405254205663E-2</v>
      </c>
      <c r="AE342" s="264">
        <f t="shared" si="28"/>
        <v>2.2394052542056628</v>
      </c>
      <c r="AF342" s="262">
        <f>'ENGLAND GE2029'!M343</f>
        <v>1.7255654158349061E-3</v>
      </c>
      <c r="AG342" s="264">
        <f t="shared" si="29"/>
        <v>0.1725565415834906</v>
      </c>
      <c r="AH342" s="262">
        <f>'ENGLAND GE2029'!N343</f>
        <v>4.0386716743348785E-3</v>
      </c>
      <c r="AI342" s="264">
        <f>'ENGLAND GE2029'!Y343*100</f>
        <v>-0.17559478919647295</v>
      </c>
      <c r="AJ342" s="261">
        <f t="shared" si="25"/>
        <v>0.36449231779025365</v>
      </c>
      <c r="AK342" s="260">
        <f t="shared" si="26"/>
        <v>-0.25638758508166998</v>
      </c>
    </row>
    <row r="343" spans="1:37" ht="24" customHeight="1" x14ac:dyDescent="0.35">
      <c r="A343" s="106" t="str">
        <f>'ENGLAND GE2029'!A344</f>
        <v>Didcot and Wantage</v>
      </c>
      <c r="B343" s="106" t="str">
        <f>'ENGLAND GE2029'!B344</f>
        <v>OXF</v>
      </c>
      <c r="C343" s="106" t="str">
        <f>'ENGLAND GE2029'!C344</f>
        <v>SE</v>
      </c>
      <c r="D343" s="106" t="str">
        <f>'ENGLAND GE2029'!D344</f>
        <v>England</v>
      </c>
      <c r="E343" s="106" t="str">
        <f>'ENGLAND GE2029'!AP344</f>
        <v>LD</v>
      </c>
      <c r="F343" s="106" t="str">
        <f>'ENGLAND GE2029'!AQ344</f>
        <v>HOLD</v>
      </c>
      <c r="G343" s="106" t="str">
        <f>'ENGLAND GE2029'!AR344</f>
        <v/>
      </c>
      <c r="H343" s="106" t="str">
        <f>IF(E343='ENGLAND GE2029'!AO344,"",E343)</f>
        <v/>
      </c>
      <c r="I343" s="262">
        <f>'ENGLAND GE2029'!E344</f>
        <v>7.6799684931063997E-2</v>
      </c>
      <c r="J343" s="263">
        <f>'ENGLAND GE2029'!P344*100</f>
        <v>-7.0186593913508748</v>
      </c>
      <c r="K343" s="262">
        <f>'ENGLAND GE2029'!F344</f>
        <v>0.21124314809218253</v>
      </c>
      <c r="L343" s="263">
        <f>'ENGLAND GE2029'!Q344*100</f>
        <v>-7.3046037591043333</v>
      </c>
      <c r="M343" s="262">
        <f>'ENGLAND GE2029'!G344</f>
        <v>0.20628081289788236</v>
      </c>
      <c r="N343" s="263">
        <f>'ENGLAND GE2029'!R344*100</f>
        <v>8.9349528298097951</v>
      </c>
      <c r="O343" s="262">
        <f>'ENGLAND GE2029'!H344</f>
        <v>0.36809207888375234</v>
      </c>
      <c r="P343" s="263">
        <f>'ENGLAND GE2029'!S344*100</f>
        <v>-3.0077215691732273</v>
      </c>
      <c r="Q343" s="262">
        <f>'ENGLAND GE2029'!I344</f>
        <v>0.10897441159083937</v>
      </c>
      <c r="R343" s="263">
        <f>'ENGLAND GE2029'!T344*100</f>
        <v>5.9771919492836343</v>
      </c>
      <c r="T343" s="264">
        <v>0</v>
      </c>
      <c r="U343" s="262">
        <f>MAX('ENGLAND GE2029'!J344,'ENGLAND GE2029'!K344,'ENGLAND GE2029'!L344,'ENGLAND GE2029'!M344,'ENGLAND GE2029'!N344)</f>
        <v>2.3848107418345879E-2</v>
      </c>
      <c r="V343" s="264">
        <f t="shared" si="27"/>
        <v>2.3848107418345879</v>
      </c>
      <c r="W343" s="264"/>
      <c r="X343" s="264"/>
      <c r="Y343" s="264"/>
      <c r="Z343" s="262">
        <f>'ENGLAND GE2029'!J344</f>
        <v>0</v>
      </c>
      <c r="AA343" s="264">
        <f>'ENGLAND GE2029'!U344*100</f>
        <v>0</v>
      </c>
      <c r="AB343" s="262">
        <f>'ENGLAND GE2029'!K344</f>
        <v>0</v>
      </c>
      <c r="AC343" s="264">
        <f>'ENGLAND GE2029'!V344*100</f>
        <v>0</v>
      </c>
      <c r="AD343" s="262">
        <f>'ENGLAND GE2029'!L344</f>
        <v>2.3848107418345879E-2</v>
      </c>
      <c r="AE343" s="264">
        <f t="shared" si="28"/>
        <v>2.3848107418345879</v>
      </c>
      <c r="AF343" s="262">
        <f>'ENGLAND GE2029'!M344</f>
        <v>1.7394472114279609E-3</v>
      </c>
      <c r="AG343" s="264">
        <f t="shared" si="29"/>
        <v>0.1739447211427961</v>
      </c>
      <c r="AH343" s="262">
        <f>'ENGLAND GE2029'!N344</f>
        <v>3.0223089745054998E-3</v>
      </c>
      <c r="AI343" s="264">
        <f>'ENGLAND GE2029'!Y344*100</f>
        <v>-0.13991552244238481</v>
      </c>
      <c r="AJ343" s="261">
        <f t="shared" si="25"/>
        <v>0.36809207888375234</v>
      </c>
      <c r="AK343" s="260">
        <f t="shared" si="26"/>
        <v>-0.25911766729291297</v>
      </c>
    </row>
    <row r="344" spans="1:37" ht="24" customHeight="1" x14ac:dyDescent="0.35">
      <c r="A344" s="106" t="str">
        <f>'ENGLAND GE2029'!A345</f>
        <v>Henley and Thame</v>
      </c>
      <c r="B344" s="106" t="str">
        <f>'ENGLAND GE2029'!B345</f>
        <v>OXF</v>
      </c>
      <c r="C344" s="106" t="str">
        <f>'ENGLAND GE2029'!C345</f>
        <v>SE</v>
      </c>
      <c r="D344" s="106" t="str">
        <f>'ENGLAND GE2029'!D345</f>
        <v>England</v>
      </c>
      <c r="E344" s="106" t="str">
        <f>'ENGLAND GE2029'!AP345</f>
        <v>LD</v>
      </c>
      <c r="F344" s="106" t="str">
        <f>'ENGLAND GE2029'!AQ345</f>
        <v>HOLD</v>
      </c>
      <c r="G344" s="106" t="str">
        <f>'ENGLAND GE2029'!AR345</f>
        <v/>
      </c>
      <c r="H344" s="106" t="str">
        <f>IF(E344='ENGLAND GE2029'!AO345,"",E344)</f>
        <v/>
      </c>
      <c r="I344" s="262">
        <f>'ENGLAND GE2029'!E345</f>
        <v>3.5684596073048448E-2</v>
      </c>
      <c r="J344" s="263">
        <f>'ENGLAND GE2029'!P345*100</f>
        <v>-3.1550198968056198</v>
      </c>
      <c r="K344" s="262">
        <f>'ENGLAND GE2029'!F345</f>
        <v>0.25043244890959221</v>
      </c>
      <c r="L344" s="263">
        <f>'ENGLAND GE2029'!Q345*100</f>
        <v>-8.1358284201757165</v>
      </c>
      <c r="M344" s="262">
        <f>'ENGLAND GE2029'!G345</f>
        <v>0.17573547201566589</v>
      </c>
      <c r="N344" s="263">
        <f>'ENGLAND GE2029'!R345*100</f>
        <v>7.7667484732711625</v>
      </c>
      <c r="O344" s="262">
        <f>'ENGLAND GE2029'!H345</f>
        <v>0.42228230180740761</v>
      </c>
      <c r="P344" s="263">
        <f>'ENGLAND GE2029'!S345*100</f>
        <v>-2.7404475098738335</v>
      </c>
      <c r="Q344" s="262">
        <f>'ENGLAND GE2029'!I345</f>
        <v>8.4985480628718774E-2</v>
      </c>
      <c r="R344" s="263">
        <f>'ENGLAND GE2029'!T345*100</f>
        <v>4.7210587387941452</v>
      </c>
      <c r="T344" s="264">
        <v>0</v>
      </c>
      <c r="U344" s="262">
        <f>MAX('ENGLAND GE2029'!J345,'ENGLAND GE2029'!K345,'ENGLAND GE2029'!L345,'ENGLAND GE2029'!M345,'ENGLAND GE2029'!N345)</f>
        <v>2.0316763129676129E-2</v>
      </c>
      <c r="V344" s="264">
        <f t="shared" si="27"/>
        <v>2.0316763129676128</v>
      </c>
      <c r="W344" s="264"/>
      <c r="X344" s="264"/>
      <c r="Y344" s="264"/>
      <c r="Z344" s="262">
        <f>'ENGLAND GE2029'!J345</f>
        <v>0</v>
      </c>
      <c r="AA344" s="264">
        <f>'ENGLAND GE2029'!U345*100</f>
        <v>0</v>
      </c>
      <c r="AB344" s="262">
        <f>'ENGLAND GE2029'!K345</f>
        <v>4.1007430515890685E-3</v>
      </c>
      <c r="AC344" s="264">
        <f>'ENGLAND GE2029'!V345*100</f>
        <v>-0.16557894841070769</v>
      </c>
      <c r="AD344" s="262">
        <f>'ENGLAND GE2029'!L345</f>
        <v>2.0316763129676129E-2</v>
      </c>
      <c r="AE344" s="264">
        <f t="shared" si="28"/>
        <v>2.0316763129676128</v>
      </c>
      <c r="AF344" s="262">
        <f>'ENGLAND GE2029'!M345</f>
        <v>1.5632595902406628E-3</v>
      </c>
      <c r="AG344" s="264">
        <f t="shared" si="29"/>
        <v>0.15632595902406626</v>
      </c>
      <c r="AH344" s="262">
        <f>'ENGLAND GE2029'!N345</f>
        <v>4.8989347940608602E-3</v>
      </c>
      <c r="AI344" s="264">
        <f>'ENGLAND GE2029'!Y345*100</f>
        <v>-0.47893470879114108</v>
      </c>
      <c r="AJ344" s="261">
        <f t="shared" si="25"/>
        <v>0.42228230180740761</v>
      </c>
      <c r="AK344" s="260">
        <f t="shared" si="26"/>
        <v>-0.33729682117868887</v>
      </c>
    </row>
    <row r="345" spans="1:37" ht="24" customHeight="1" x14ac:dyDescent="0.35">
      <c r="A345" s="106" t="str">
        <f>'ENGLAND GE2029'!A346</f>
        <v>Oxford East</v>
      </c>
      <c r="B345" s="106" t="str">
        <f>'ENGLAND GE2029'!B346</f>
        <v>OXF</v>
      </c>
      <c r="C345" s="106" t="str">
        <f>'ENGLAND GE2029'!C346</f>
        <v>SE</v>
      </c>
      <c r="D345" s="106" t="str">
        <f>'ENGLAND GE2029'!D346</f>
        <v>England</v>
      </c>
      <c r="E345" s="106" t="str">
        <f>'ENGLAND GE2029'!AP346</f>
        <v>Grn</v>
      </c>
      <c r="F345" s="106" t="str">
        <f>'ENGLAND GE2029'!AQ346</f>
        <v>gain from</v>
      </c>
      <c r="G345" s="106" t="str">
        <f>'ENGLAND GE2029'!AR346</f>
        <v>LAB</v>
      </c>
      <c r="H345" s="106" t="str">
        <f>IF(E345='ENGLAND GE2029'!AO346,"",E345)</f>
        <v>Grn</v>
      </c>
      <c r="I345" s="262">
        <f>'ENGLAND GE2029'!E346</f>
        <v>0.29428624976223849</v>
      </c>
      <c r="J345" s="263">
        <f>'ENGLAND GE2029'!P346*100</f>
        <v>-20.242201896504348</v>
      </c>
      <c r="K345" s="262">
        <f>'ENGLAND GE2029'!F346</f>
        <v>5.9347561883787904E-2</v>
      </c>
      <c r="L345" s="263">
        <f>'ENGLAND GE2029'!Q346*100</f>
        <v>-6.1112009555677282</v>
      </c>
      <c r="M345" s="262">
        <f>'ENGLAND GE2029'!G346</f>
        <v>0.1372665948633989</v>
      </c>
      <c r="N345" s="263">
        <f>'ENGLAND GE2029'!R346*100</f>
        <v>13.726659486339891</v>
      </c>
      <c r="O345" s="262">
        <f>'ENGLAND GE2029'!H346</f>
        <v>9.126582620733191E-2</v>
      </c>
      <c r="P345" s="263">
        <f>'ENGLAND GE2029'!S346*100</f>
        <v>0.39014989151939378</v>
      </c>
      <c r="Q345" s="262">
        <f>'ENGLAND GE2029'!I346</f>
        <v>0.32475492245670617</v>
      </c>
      <c r="R345" s="263">
        <f>'ENGLAND GE2029'!T346*100</f>
        <v>19.572922407588209</v>
      </c>
      <c r="T345" s="264">
        <v>0</v>
      </c>
      <c r="U345" s="262">
        <f>MAX('ENGLAND GE2029'!J346,'ENGLAND GE2029'!K346,'ENGLAND GE2029'!L346,'ENGLAND GE2029'!M346,'ENGLAND GE2029'!N346)</f>
        <v>6.1341316149469409E-2</v>
      </c>
      <c r="V345" s="264">
        <f t="shared" si="27"/>
        <v>-4.4705810258095218</v>
      </c>
      <c r="W345" s="264"/>
      <c r="X345" s="264"/>
      <c r="Y345" s="264"/>
      <c r="Z345" s="262">
        <f>'ENGLAND GE2029'!J346</f>
        <v>8.2412518203899068E-3</v>
      </c>
      <c r="AA345" s="264">
        <f>'ENGLAND GE2029'!U346*100</f>
        <v>-3.6521209733713955</v>
      </c>
      <c r="AB345" s="262">
        <f>'ENGLAND GE2029'!K346</f>
        <v>0</v>
      </c>
      <c r="AC345" s="264">
        <f>'ENGLAND GE2029'!V346*100</f>
        <v>-1.5632546198622304</v>
      </c>
      <c r="AD345" s="262">
        <f>'ENGLAND GE2029'!L346</f>
        <v>1.5869379479677762E-2</v>
      </c>
      <c r="AE345" s="264">
        <f t="shared" si="28"/>
        <v>1.5869379479677763</v>
      </c>
      <c r="AF345" s="262">
        <f>'ENGLAND GE2029'!M346</f>
        <v>7.6268973769994071E-3</v>
      </c>
      <c r="AG345" s="264">
        <f t="shared" si="29"/>
        <v>0.76268973769994075</v>
      </c>
      <c r="AH345" s="262">
        <f>'ENGLAND GE2029'!N346</f>
        <v>6.1341316149469409E-2</v>
      </c>
      <c r="AI345" s="264">
        <f>'ENGLAND GE2029'!Y346*100</f>
        <v>-4.4705810258095218</v>
      </c>
      <c r="AJ345" s="261">
        <f t="shared" si="25"/>
        <v>0.32475492245670617</v>
      </c>
      <c r="AK345" s="260">
        <f t="shared" si="26"/>
        <v>0</v>
      </c>
    </row>
    <row r="346" spans="1:37" ht="24" customHeight="1" x14ac:dyDescent="0.35">
      <c r="A346" s="106" t="str">
        <f>'ENGLAND GE2029'!A347</f>
        <v>Oxford West and Abingdon</v>
      </c>
      <c r="B346" s="106" t="str">
        <f>'ENGLAND GE2029'!B347</f>
        <v>OXF</v>
      </c>
      <c r="C346" s="106" t="str">
        <f>'ENGLAND GE2029'!C347</f>
        <v>SE</v>
      </c>
      <c r="D346" s="106" t="str">
        <f>'ENGLAND GE2029'!D347</f>
        <v>England</v>
      </c>
      <c r="E346" s="106" t="str">
        <f>'ENGLAND GE2029'!AP347</f>
        <v>LD</v>
      </c>
      <c r="F346" s="106" t="str">
        <f>'ENGLAND GE2029'!AQ347</f>
        <v>HOLD</v>
      </c>
      <c r="G346" s="106" t="str">
        <f>'ENGLAND GE2029'!AR347</f>
        <v/>
      </c>
      <c r="H346" s="106" t="str">
        <f>IF(E346='ENGLAND GE2029'!AO347,"",E346)</f>
        <v/>
      </c>
      <c r="I346" s="262">
        <f>'ENGLAND GE2029'!E347</f>
        <v>6.6636105164922091E-2</v>
      </c>
      <c r="J346" s="263">
        <f>'ENGLAND GE2029'!P347*100</f>
        <v>-6.3391287330403792</v>
      </c>
      <c r="K346" s="262">
        <f>'ENGLAND GE2029'!F347</f>
        <v>0.13499418017285766</v>
      </c>
      <c r="L346" s="263">
        <f>'ENGLAND GE2029'!Q347*100</f>
        <v>-5.0231264411689489</v>
      </c>
      <c r="M346" s="262">
        <f>'ENGLAND GE2029'!G347</f>
        <v>0.15663614771723935</v>
      </c>
      <c r="N346" s="263">
        <f>'ENGLAND GE2029'!R347*100</f>
        <v>6.6110472687890249</v>
      </c>
      <c r="O346" s="262">
        <f>'ENGLAND GE2029'!H347</f>
        <v>0.46154864418919955</v>
      </c>
      <c r="P346" s="263">
        <f>'ENGLAND GE2029'!S347*100</f>
        <v>-4.7473487207817691</v>
      </c>
      <c r="Q346" s="262">
        <f>'ENGLAND GE2029'!I347</f>
        <v>0.15282665403654316</v>
      </c>
      <c r="R346" s="263">
        <f>'ENGLAND GE2029'!T347*100</f>
        <v>8.2475769215463988</v>
      </c>
      <c r="T346" s="264">
        <v>0</v>
      </c>
      <c r="U346" s="262">
        <f>MAX('ENGLAND GE2029'!J347,'ENGLAND GE2029'!K347,'ENGLAND GE2029'!L347,'ENGLAND GE2029'!M347,'ENGLAND GE2029'!N347)</f>
        <v>1.8108691854951311E-2</v>
      </c>
      <c r="V346" s="264">
        <f t="shared" si="27"/>
        <v>1.8108691854951311</v>
      </c>
      <c r="W346" s="264"/>
      <c r="X346" s="264"/>
      <c r="Y346" s="264"/>
      <c r="Z346" s="262">
        <f>'ENGLAND GE2029'!J347</f>
        <v>2.970375180054873E-4</v>
      </c>
      <c r="AA346" s="264">
        <f>'ENGLAND GE2029'!U347*100</f>
        <v>-0.33552951921123436</v>
      </c>
      <c r="AB346" s="262">
        <f>'ENGLAND GE2029'!K347</f>
        <v>0</v>
      </c>
      <c r="AC346" s="264">
        <f>'ENGLAND GE2029'!V347*100</f>
        <v>0</v>
      </c>
      <c r="AD346" s="262">
        <f>'ENGLAND GE2029'!L347</f>
        <v>1.8108691854951311E-2</v>
      </c>
      <c r="AE346" s="264">
        <f t="shared" si="28"/>
        <v>1.8108691854951311</v>
      </c>
      <c r="AF346" s="262">
        <f>'ENGLAND GE2029'!M347</f>
        <v>2.5660603371208432E-3</v>
      </c>
      <c r="AG346" s="264">
        <f t="shared" si="29"/>
        <v>0.25660603371208429</v>
      </c>
      <c r="AH346" s="262">
        <f>'ENGLAND GE2029'!N347</f>
        <v>6.3864790091606484E-3</v>
      </c>
      <c r="AI346" s="264">
        <f>'ENGLAND GE2029'!Y347*100</f>
        <v>-0.48096599534029405</v>
      </c>
      <c r="AJ346" s="261">
        <f t="shared" si="25"/>
        <v>0.46154864418919955</v>
      </c>
      <c r="AK346" s="260">
        <f t="shared" si="26"/>
        <v>-0.30872199015265639</v>
      </c>
    </row>
    <row r="347" spans="1:37" ht="24" customHeight="1" x14ac:dyDescent="0.35">
      <c r="A347" s="106" t="str">
        <f>'ENGLAND GE2029'!A348</f>
        <v>Witney</v>
      </c>
      <c r="B347" s="106" t="str">
        <f>'ENGLAND GE2029'!B348</f>
        <v>OXF</v>
      </c>
      <c r="C347" s="106" t="str">
        <f>'ENGLAND GE2029'!C348</f>
        <v>SE</v>
      </c>
      <c r="D347" s="106" t="str">
        <f>'ENGLAND GE2029'!D348</f>
        <v>England</v>
      </c>
      <c r="E347" s="106" t="str">
        <f>'ENGLAND GE2029'!AP348</f>
        <v>LD</v>
      </c>
      <c r="F347" s="106" t="str">
        <f>'ENGLAND GE2029'!AQ348</f>
        <v>HOLD</v>
      </c>
      <c r="G347" s="106" t="str">
        <f>'ENGLAND GE2029'!AR348</f>
        <v/>
      </c>
      <c r="H347" s="106" t="str">
        <f>IF(E347='ENGLAND GE2029'!AO348,"",E347)</f>
        <v/>
      </c>
      <c r="I347" s="262">
        <f>'ENGLAND GE2029'!E348</f>
        <v>4.9473993117571446E-2</v>
      </c>
      <c r="J347" s="263">
        <f>'ENGLAND GE2029'!P348*100</f>
        <v>-4.4883906613568838</v>
      </c>
      <c r="K347" s="262">
        <f>'ENGLAND GE2029'!F348</f>
        <v>0.2431223233706786</v>
      </c>
      <c r="L347" s="263">
        <f>'ENGLAND GE2029'!Q348*100</f>
        <v>-8.2929392586936466</v>
      </c>
      <c r="M347" s="262">
        <f>'ENGLAND GE2029'!G348</f>
        <v>0.22072617186138258</v>
      </c>
      <c r="N347" s="263">
        <f>'ENGLAND GE2029'!R348*100</f>
        <v>9.6042477412545004</v>
      </c>
      <c r="O347" s="262">
        <f>'ENGLAND GE2029'!H348</f>
        <v>0.38205207244611289</v>
      </c>
      <c r="P347" s="263">
        <f>'ENGLAND GE2029'!S348*100</f>
        <v>-2.977775516736175</v>
      </c>
      <c r="Q347" s="262">
        <f>'ENGLAND GE2029'!I348</f>
        <v>7.2981023850540838E-2</v>
      </c>
      <c r="R347" s="263">
        <f>'ENGLAND GE2029'!T348*100</f>
        <v>4.0144553820491815</v>
      </c>
      <c r="T347" s="264">
        <v>0</v>
      </c>
      <c r="U347" s="262">
        <f>MAX('ENGLAND GE2029'!J348,'ENGLAND GE2029'!K348,'ENGLAND GE2029'!L348,'ENGLAND GE2029'!M348,'ENGLAND GE2029'!N348)</f>
        <v>2.5518134152381768E-2</v>
      </c>
      <c r="V347" s="264">
        <f t="shared" si="27"/>
        <v>2.5518134152381768</v>
      </c>
      <c r="W347" s="264"/>
      <c r="X347" s="264"/>
      <c r="Y347" s="264"/>
      <c r="Z347" s="262">
        <f>'ENGLAND GE2029'!J348</f>
        <v>4.6084562745818047E-3</v>
      </c>
      <c r="AA347" s="264">
        <f>'ENGLAND GE2029'!U348*100</f>
        <v>-0.23107276570961963</v>
      </c>
      <c r="AB347" s="262">
        <f>'ENGLAND GE2029'!K348</f>
        <v>0</v>
      </c>
      <c r="AC347" s="264">
        <f>'ENGLAND GE2029'!V348*100</f>
        <v>0</v>
      </c>
      <c r="AD347" s="262">
        <f>'ENGLAND GE2029'!L348</f>
        <v>2.5518134152381768E-2</v>
      </c>
      <c r="AE347" s="264">
        <f t="shared" si="28"/>
        <v>2.5518134152381768</v>
      </c>
      <c r="AF347" s="262">
        <f>'ENGLAND GE2029'!M348</f>
        <v>1.4103896444695543E-3</v>
      </c>
      <c r="AG347" s="264">
        <f t="shared" si="29"/>
        <v>0.14103896444695543</v>
      </c>
      <c r="AH347" s="262">
        <f>'ENGLAND GE2029'!N348</f>
        <v>1.074352822802922E-4</v>
      </c>
      <c r="AI347" s="264">
        <f>'ENGLAND GE2029'!Y348*100</f>
        <v>-0.32137730049251478</v>
      </c>
      <c r="AJ347" s="261">
        <f t="shared" si="25"/>
        <v>0.38205207244611289</v>
      </c>
      <c r="AK347" s="260">
        <f t="shared" si="26"/>
        <v>-0.30907104859557205</v>
      </c>
    </row>
    <row r="348" spans="1:37" ht="24" customHeight="1" x14ac:dyDescent="0.35">
      <c r="A348" s="106" t="str">
        <f>'ENGLAND GE2029'!A349</f>
        <v>Dorking and Horley</v>
      </c>
      <c r="B348" s="106" t="str">
        <f>'ENGLAND GE2029'!B349</f>
        <v>SRY</v>
      </c>
      <c r="C348" s="106" t="str">
        <f>'ENGLAND GE2029'!C349</f>
        <v>SE</v>
      </c>
      <c r="D348" s="106" t="str">
        <f>'ENGLAND GE2029'!D349</f>
        <v>England</v>
      </c>
      <c r="E348" s="106" t="str">
        <f>'ENGLAND GE2029'!AP349</f>
        <v>LD</v>
      </c>
      <c r="F348" s="106" t="str">
        <f>'ENGLAND GE2029'!AQ349</f>
        <v>HOLD</v>
      </c>
      <c r="G348" s="106" t="str">
        <f>'ENGLAND GE2029'!AR349</f>
        <v/>
      </c>
      <c r="H348" s="106" t="str">
        <f>IF(E348='ENGLAND GE2029'!AO349,"",E348)</f>
        <v/>
      </c>
      <c r="I348" s="262">
        <f>'ENGLAND GE2029'!E349</f>
        <v>4.0459246567910105E-2</v>
      </c>
      <c r="J348" s="263">
        <f>'ENGLAND GE2029'!P349*100</f>
        <v>-4.0657535179312951</v>
      </c>
      <c r="K348" s="262">
        <f>'ENGLAND GE2029'!F349</f>
        <v>0.22047141605517515</v>
      </c>
      <c r="L348" s="263">
        <f>'ENGLAND GE2029'!Q349*100</f>
        <v>-9.0346156245435267</v>
      </c>
      <c r="M348" s="262">
        <f>'ENGLAND GE2029'!G349</f>
        <v>0.23249298187778536</v>
      </c>
      <c r="N348" s="263">
        <f>'ENGLAND GE2029'!R349*100</f>
        <v>9.443634223003194</v>
      </c>
      <c r="O348" s="262">
        <f>'ENGLAND GE2029'!H349</f>
        <v>0.36951297254289023</v>
      </c>
      <c r="P348" s="263">
        <f>'ENGLAND GE2029'!S349*100</f>
        <v>-4.9200126626528338</v>
      </c>
      <c r="Q348" s="262">
        <f>'ENGLAND GE2029'!I349</f>
        <v>0.10845375242709945</v>
      </c>
      <c r="R348" s="263">
        <f>'ENGLAND GE2029'!T349*100</f>
        <v>5.7157845292104961</v>
      </c>
      <c r="T348" s="264">
        <v>0</v>
      </c>
      <c r="U348" s="262">
        <f>MAX('ENGLAND GE2029'!J349,'ENGLAND GE2029'!K349,'ENGLAND GE2029'!L349,'ENGLAND GE2029'!M349,'ENGLAND GE2029'!N349)</f>
        <v>2.6878494068072811E-2</v>
      </c>
      <c r="V348" s="264">
        <f t="shared" si="27"/>
        <v>2.6878494068072811</v>
      </c>
      <c r="W348" s="264"/>
      <c r="X348" s="264"/>
      <c r="Y348" s="264"/>
      <c r="Z348" s="262">
        <f>'ENGLAND GE2029'!J349</f>
        <v>0</v>
      </c>
      <c r="AA348" s="264">
        <f>'ENGLAND GE2029'!U349*100</f>
        <v>0</v>
      </c>
      <c r="AB348" s="262">
        <f>'ENGLAND GE2029'!K349</f>
        <v>0</v>
      </c>
      <c r="AC348" s="264">
        <f>'ENGLAND GE2029'!V349*100</f>
        <v>0</v>
      </c>
      <c r="AD348" s="262">
        <f>'ENGLAND GE2029'!L349</f>
        <v>2.6878494068072811E-2</v>
      </c>
      <c r="AE348" s="264">
        <f t="shared" si="28"/>
        <v>2.6878494068072811</v>
      </c>
      <c r="AF348" s="262">
        <f>'ENGLAND GE2029'!M349</f>
        <v>1.7311364610669286E-3</v>
      </c>
      <c r="AG348" s="264">
        <f t="shared" si="29"/>
        <v>0.17311364610669286</v>
      </c>
      <c r="AH348" s="262">
        <f>'ENGLAND GE2029'!N349</f>
        <v>0</v>
      </c>
      <c r="AI348" s="264">
        <f>'ENGLAND GE2029'!Y349*100</f>
        <v>0</v>
      </c>
      <c r="AJ348" s="261">
        <f t="shared" si="25"/>
        <v>0.36951297254289023</v>
      </c>
      <c r="AK348" s="260">
        <f t="shared" si="26"/>
        <v>-0.26105922011579075</v>
      </c>
    </row>
    <row r="349" spans="1:37" ht="24" customHeight="1" x14ac:dyDescent="0.35">
      <c r="A349" s="106" t="str">
        <f>'ENGLAND GE2029'!A350</f>
        <v>East Surrey</v>
      </c>
      <c r="B349" s="106" t="str">
        <f>'ENGLAND GE2029'!B350</f>
        <v>SRY</v>
      </c>
      <c r="C349" s="106" t="str">
        <f>'ENGLAND GE2029'!C350</f>
        <v>SE</v>
      </c>
      <c r="D349" s="106" t="str">
        <f>'ENGLAND GE2029'!D350</f>
        <v>England</v>
      </c>
      <c r="E349" s="106" t="str">
        <f>'ENGLAND GE2029'!AP350</f>
        <v>Ref</v>
      </c>
      <c r="F349" s="106" t="str">
        <f>'ENGLAND GE2029'!AQ350</f>
        <v>gain from</v>
      </c>
      <c r="G349" s="106" t="str">
        <f>'ENGLAND GE2029'!AR350</f>
        <v>CON</v>
      </c>
      <c r="H349" s="106" t="str">
        <f>IF(E349='ENGLAND GE2029'!AO350,"",E349)</f>
        <v>Ref</v>
      </c>
      <c r="I349" s="262">
        <f>'ENGLAND GE2029'!E350</f>
        <v>0.10416855679251678</v>
      </c>
      <c r="J349" s="263">
        <f>'ENGLAND GE2029'!P350*100</f>
        <v>-10.015699813064769</v>
      </c>
      <c r="K349" s="262">
        <f>'ENGLAND GE2029'!F350</f>
        <v>0.25793572362280576</v>
      </c>
      <c r="L349" s="263">
        <f>'ENGLAND GE2029'!Q350*100</f>
        <v>-9.7824907322799586</v>
      </c>
      <c r="M349" s="262">
        <f>'ENGLAND GE2029'!G350</f>
        <v>0.29320654214797892</v>
      </c>
      <c r="N349" s="263">
        <f>'ENGLAND GE2029'!R350*100</f>
        <v>12.28674901925354</v>
      </c>
      <c r="O349" s="262">
        <f>'ENGLAND GE2029'!H350</f>
        <v>0.16195652909570626</v>
      </c>
      <c r="P349" s="263">
        <f>'ENGLAND GE2029'!S350*100</f>
        <v>-1.7590588556135351</v>
      </c>
      <c r="Q349" s="262">
        <f>'ENGLAND GE2029'!I350</f>
        <v>0.12989435604768279</v>
      </c>
      <c r="R349" s="263">
        <f>'ENGLAND GE2029'!T350*100</f>
        <v>6.9787843323071028</v>
      </c>
      <c r="T349" s="264">
        <v>0</v>
      </c>
      <c r="U349" s="262">
        <f>MAX('ENGLAND GE2029'!J350,'ENGLAND GE2029'!K350,'ENGLAND GE2029'!L350,'ENGLAND GE2029'!M350,'ENGLAND GE2029'!N350)</f>
        <v>3.3897583661202178E-2</v>
      </c>
      <c r="V349" s="264">
        <f t="shared" si="27"/>
        <v>3.3897583661202177</v>
      </c>
      <c r="W349" s="264"/>
      <c r="X349" s="264"/>
      <c r="Y349" s="264"/>
      <c r="Z349" s="262">
        <f>'ENGLAND GE2029'!J350</f>
        <v>1.6064493721417814E-2</v>
      </c>
      <c r="AA349" s="264">
        <f>'ENGLAND GE2029'!U350*100</f>
        <v>-0.72097562176016183</v>
      </c>
      <c r="AB349" s="262">
        <f>'ENGLAND GE2029'!K350</f>
        <v>0</v>
      </c>
      <c r="AC349" s="264">
        <f>'ENGLAND GE2029'!V350*100</f>
        <v>0</v>
      </c>
      <c r="AD349" s="262">
        <f>'ENGLAND GE2029'!L350</f>
        <v>3.3897583661202178E-2</v>
      </c>
      <c r="AE349" s="264">
        <f t="shared" si="28"/>
        <v>3.3897583661202177</v>
      </c>
      <c r="AF349" s="262">
        <f>'ENGLAND GE2029'!M350</f>
        <v>2.8762149106896012E-3</v>
      </c>
      <c r="AG349" s="264">
        <f t="shared" si="29"/>
        <v>0.28762149106896012</v>
      </c>
      <c r="AH349" s="262">
        <f>'ENGLAND GE2029'!N350</f>
        <v>0</v>
      </c>
      <c r="AI349" s="264">
        <f>'ENGLAND GE2029'!Y350*100</f>
        <v>-0.66468818603138469</v>
      </c>
      <c r="AJ349" s="261">
        <f t="shared" si="25"/>
        <v>0.29320654214797892</v>
      </c>
      <c r="AK349" s="260">
        <f t="shared" si="26"/>
        <v>-0.16331218610029613</v>
      </c>
    </row>
    <row r="350" spans="1:37" ht="24" customHeight="1" x14ac:dyDescent="0.35">
      <c r="A350" s="106" t="str">
        <f>'ENGLAND GE2029'!A351</f>
        <v>Epsom and Ewell</v>
      </c>
      <c r="B350" s="106" t="str">
        <f>'ENGLAND GE2029'!B351</f>
        <v>SRY</v>
      </c>
      <c r="C350" s="106" t="str">
        <f>'ENGLAND GE2029'!C351</f>
        <v>SE</v>
      </c>
      <c r="D350" s="106" t="str">
        <f>'ENGLAND GE2029'!D351</f>
        <v>England</v>
      </c>
      <c r="E350" s="106" t="str">
        <f>'ENGLAND GE2029'!AP351</f>
        <v>LD</v>
      </c>
      <c r="F350" s="106" t="str">
        <f>'ENGLAND GE2029'!AQ351</f>
        <v>HOLD</v>
      </c>
      <c r="G350" s="106" t="str">
        <f>'ENGLAND GE2029'!AR351</f>
        <v/>
      </c>
      <c r="H350" s="106" t="str">
        <f>IF(E350='ENGLAND GE2029'!AO351,"",E350)</f>
        <v/>
      </c>
      <c r="I350" s="262">
        <f>'ENGLAND GE2029'!E351</f>
        <v>8.3490843410885571E-2</v>
      </c>
      <c r="J350" s="263">
        <f>'ENGLAND GE2029'!P351*100</f>
        <v>-6.9191412435056652</v>
      </c>
      <c r="K350" s="262">
        <f>'ENGLAND GE2029'!F351</f>
        <v>0.24229056732577714</v>
      </c>
      <c r="L350" s="263">
        <f>'ENGLAND GE2029'!Q351*100</f>
        <v>-6.9272935654507153</v>
      </c>
      <c r="M350" s="262">
        <f>'ENGLAND GE2029'!G351</f>
        <v>0.19622462900258392</v>
      </c>
      <c r="N350" s="263">
        <f>'ENGLAND GE2029'!R351*100</f>
        <v>8.9943106765078191</v>
      </c>
      <c r="O350" s="262">
        <f>'ENGLAND GE2029'!H351</f>
        <v>0.36684717669209488</v>
      </c>
      <c r="P350" s="263">
        <f>'ENGLAND GE2029'!S351*100</f>
        <v>-1.2318343711389734</v>
      </c>
      <c r="Q350" s="262">
        <f>'ENGLAND GE2029'!I351</f>
        <v>7.4183074184700937E-2</v>
      </c>
      <c r="R350" s="263">
        <f>'ENGLAND GE2029'!T351*100</f>
        <v>4.2179406142518454</v>
      </c>
      <c r="T350" s="264">
        <v>0</v>
      </c>
      <c r="U350" s="262">
        <f>MAX('ENGLAND GE2029'!J351,'ENGLAND GE2029'!K351,'ENGLAND GE2029'!L351,'ENGLAND GE2029'!M351,'ENGLAND GE2029'!N351)</f>
        <v>2.2685512844547895E-2</v>
      </c>
      <c r="V350" s="264">
        <f t="shared" si="27"/>
        <v>2.2685512844547895</v>
      </c>
      <c r="W350" s="264"/>
      <c r="X350" s="264"/>
      <c r="Y350" s="264"/>
      <c r="Z350" s="262">
        <f>'ENGLAND GE2029'!J351</f>
        <v>0</v>
      </c>
      <c r="AA350" s="264">
        <f>'ENGLAND GE2029'!U351*100</f>
        <v>0</v>
      </c>
      <c r="AB350" s="262">
        <f>'ENGLAND GE2029'!K351</f>
        <v>0</v>
      </c>
      <c r="AC350" s="264">
        <f>'ENGLAND GE2029'!V351*100</f>
        <v>0</v>
      </c>
      <c r="AD350" s="262">
        <f>'ENGLAND GE2029'!L351</f>
        <v>2.2685512844547895E-2</v>
      </c>
      <c r="AE350" s="264">
        <f t="shared" si="28"/>
        <v>2.2685512844547895</v>
      </c>
      <c r="AF350" s="262">
        <f>'ENGLAND GE2029'!M351</f>
        <v>1.1841086328616504E-3</v>
      </c>
      <c r="AG350" s="264">
        <f t="shared" si="29"/>
        <v>0.11841086328616504</v>
      </c>
      <c r="AH350" s="262">
        <f>'ENGLAND GE2029'!N351</f>
        <v>1.3094087906547829E-2</v>
      </c>
      <c r="AI350" s="264">
        <f>'ENGLAND GE2029'!Y351*100</f>
        <v>-0.52094425840528125</v>
      </c>
      <c r="AJ350" s="261">
        <f t="shared" si="25"/>
        <v>0.36684717669209488</v>
      </c>
      <c r="AK350" s="260">
        <f t="shared" si="26"/>
        <v>-0.29266410250739394</v>
      </c>
    </row>
    <row r="351" spans="1:37" ht="24" customHeight="1" x14ac:dyDescent="0.35">
      <c r="A351" s="106" t="str">
        <f>'ENGLAND GE2029'!A352</f>
        <v>Esher and Walton</v>
      </c>
      <c r="B351" s="106" t="str">
        <f>'ENGLAND GE2029'!B352</f>
        <v>SRY</v>
      </c>
      <c r="C351" s="106" t="str">
        <f>'ENGLAND GE2029'!C352</f>
        <v>SE</v>
      </c>
      <c r="D351" s="106" t="str">
        <f>'ENGLAND GE2029'!D352</f>
        <v>England</v>
      </c>
      <c r="E351" s="106" t="str">
        <f>'ENGLAND GE2029'!AP352</f>
        <v>LD</v>
      </c>
      <c r="F351" s="106" t="str">
        <f>'ENGLAND GE2029'!AQ352</f>
        <v>HOLD</v>
      </c>
      <c r="G351" s="106" t="str">
        <f>'ENGLAND GE2029'!AR352</f>
        <v/>
      </c>
      <c r="H351" s="106" t="str">
        <f>IF(E351='ENGLAND GE2029'!AO352,"",E351)</f>
        <v/>
      </c>
      <c r="I351" s="262">
        <f>'ENGLAND GE2029'!E352</f>
        <v>2.8331497633308018E-2</v>
      </c>
      <c r="J351" s="263">
        <f>'ENGLAND GE2029'!P352*100</f>
        <v>-2.448958625681819</v>
      </c>
      <c r="K351" s="262">
        <f>'ENGLAND GE2029'!F352</f>
        <v>0.23093060740973609</v>
      </c>
      <c r="L351" s="263">
        <f>'ENGLAND GE2029'!Q352*100</f>
        <v>-7.1816237430649963</v>
      </c>
      <c r="M351" s="262">
        <f>'ENGLAND GE2029'!G352</f>
        <v>0.1605592564292837</v>
      </c>
      <c r="N351" s="263">
        <f>'ENGLAND GE2029'!R352*100</f>
        <v>7.1899271277093657</v>
      </c>
      <c r="O351" s="262">
        <f>'ENGLAND GE2029'!H352</f>
        <v>0.49872055201543575</v>
      </c>
      <c r="P351" s="263">
        <f>'ENGLAND GE2029'!S352*100</f>
        <v>-2.6799121332745424</v>
      </c>
      <c r="Q351" s="262">
        <f>'ENGLAND GE2029'!I352</f>
        <v>5.8908076796718424E-2</v>
      </c>
      <c r="R351" s="263">
        <f>'ENGLAND GE2029'!T352*100</f>
        <v>3.2998648437401426</v>
      </c>
      <c r="T351" s="264">
        <v>0</v>
      </c>
      <c r="U351" s="262">
        <f>MAX('ENGLAND GE2029'!J352,'ENGLAND GE2029'!K352,'ENGLAND GE2029'!L352,'ENGLAND GE2029'!M352,'ENGLAND GE2029'!N352)</f>
        <v>1.8562242122978408E-2</v>
      </c>
      <c r="V351" s="264">
        <f t="shared" si="27"/>
        <v>1.8562242122978407</v>
      </c>
      <c r="W351" s="264"/>
      <c r="X351" s="264"/>
      <c r="Y351" s="264"/>
      <c r="Z351" s="262">
        <f>'ENGLAND GE2029'!J352</f>
        <v>0</v>
      </c>
      <c r="AA351" s="264">
        <f>'ENGLAND GE2029'!U352*100</f>
        <v>0</v>
      </c>
      <c r="AB351" s="262">
        <f>'ENGLAND GE2029'!K352</f>
        <v>0</v>
      </c>
      <c r="AC351" s="264">
        <f>'ENGLAND GE2029'!V352*100</f>
        <v>0</v>
      </c>
      <c r="AD351" s="262">
        <f>'ENGLAND GE2029'!L352</f>
        <v>1.8562242122978408E-2</v>
      </c>
      <c r="AE351" s="264">
        <f t="shared" si="28"/>
        <v>1.8562242122978407</v>
      </c>
      <c r="AF351" s="262">
        <f>'ENGLAND GE2029'!M352</f>
        <v>9.4028945344862649E-4</v>
      </c>
      <c r="AG351" s="264">
        <f t="shared" si="29"/>
        <v>9.4028945344862655E-2</v>
      </c>
      <c r="AH351" s="262">
        <f>'ENGLAND GE2029'!N352</f>
        <v>3.0474781390910136E-3</v>
      </c>
      <c r="AI351" s="264">
        <f>'ENGLAND GE2029'!Y352*100</f>
        <v>-0.12955062707085413</v>
      </c>
      <c r="AJ351" s="261">
        <f t="shared" si="25"/>
        <v>0.49872055201543575</v>
      </c>
      <c r="AK351" s="260">
        <f t="shared" si="26"/>
        <v>-0.4398124752187173</v>
      </c>
    </row>
    <row r="352" spans="1:37" ht="24" customHeight="1" x14ac:dyDescent="0.35">
      <c r="A352" s="106" t="str">
        <f>'ENGLAND GE2029'!A353</f>
        <v>Godalming and Ash</v>
      </c>
      <c r="B352" s="106" t="str">
        <f>'ENGLAND GE2029'!B353</f>
        <v>SRY</v>
      </c>
      <c r="C352" s="106" t="str">
        <f>'ENGLAND GE2029'!C353</f>
        <v>SE</v>
      </c>
      <c r="D352" s="106" t="str">
        <f>'ENGLAND GE2029'!D353</f>
        <v>England</v>
      </c>
      <c r="E352" s="106" t="str">
        <f>'ENGLAND GE2029'!AP353</f>
        <v>LD</v>
      </c>
      <c r="F352" s="106" t="str">
        <f>'ENGLAND GE2029'!AQ353</f>
        <v>gain from</v>
      </c>
      <c r="G352" s="106" t="str">
        <f>'ENGLAND GE2029'!AR353</f>
        <v>CON</v>
      </c>
      <c r="H352" s="106" t="str">
        <f>IF(E352='ENGLAND GE2029'!AO353,"",E352)</f>
        <v>LD</v>
      </c>
      <c r="I352" s="262">
        <f>'ENGLAND GE2029'!E353</f>
        <v>2.7686349441704533E-2</v>
      </c>
      <c r="J352" s="263">
        <f>'ENGLAND GE2029'!P353*100</f>
        <v>-2.2554984476680722</v>
      </c>
      <c r="K352" s="262">
        <f>'ENGLAND GE2029'!F353</f>
        <v>0.33374444264730746</v>
      </c>
      <c r="L352" s="263">
        <f>'ENGLAND GE2029'!Q353*100</f>
        <v>-9.2118508939645913</v>
      </c>
      <c r="M352" s="262">
        <f>'ENGLAND GE2029'!G353</f>
        <v>0.16379126208923195</v>
      </c>
      <c r="N352" s="263">
        <f>'ENGLAND GE2029'!R353*100</f>
        <v>7.5759230496428094</v>
      </c>
      <c r="O352" s="262">
        <f>'ENGLAND GE2029'!H353</f>
        <v>0.39933908963915815</v>
      </c>
      <c r="P352" s="263">
        <f>'ENGLAND GE2029'!S353*100</f>
        <v>-1.0233822456790387</v>
      </c>
      <c r="Q352" s="262">
        <f>'ENGLAND GE2029'!I353</f>
        <v>5.3085374518333367E-2</v>
      </c>
      <c r="R352" s="263">
        <f>'ENGLAND GE2029'!T353*100</f>
        <v>3.0359763870388363</v>
      </c>
      <c r="T352" s="264">
        <v>0</v>
      </c>
      <c r="U352" s="262">
        <f>MAX('ENGLAND GE2029'!J353,'ENGLAND GE2029'!K353,'ENGLAND GE2029'!L353,'ENGLAND GE2029'!M353,'ENGLAND GE2029'!N353)</f>
        <v>1.8935894025316528E-2</v>
      </c>
      <c r="V352" s="264">
        <f t="shared" si="27"/>
        <v>1.8935894025316529</v>
      </c>
      <c r="W352" s="264"/>
      <c r="X352" s="264"/>
      <c r="Y352" s="264"/>
      <c r="Z352" s="262">
        <f>'ENGLAND GE2029'!J353</f>
        <v>0</v>
      </c>
      <c r="AA352" s="264">
        <f>'ENGLAND GE2029'!U353*100</f>
        <v>0</v>
      </c>
      <c r="AB352" s="262">
        <f>'ENGLAND GE2029'!K353</f>
        <v>0</v>
      </c>
      <c r="AC352" s="264">
        <f>'ENGLAND GE2029'!V353*100</f>
        <v>0</v>
      </c>
      <c r="AD352" s="262">
        <f>'ENGLAND GE2029'!L353</f>
        <v>1.8935894025316528E-2</v>
      </c>
      <c r="AE352" s="264">
        <f t="shared" si="28"/>
        <v>1.8935894025316529</v>
      </c>
      <c r="AF352" s="262">
        <f>'ENGLAND GE2029'!M353</f>
        <v>8.4734760505269049E-4</v>
      </c>
      <c r="AG352" s="264">
        <f t="shared" si="29"/>
        <v>8.4734760505269055E-2</v>
      </c>
      <c r="AH352" s="262">
        <f>'ENGLAND GE2029'!N353</f>
        <v>2.5702400338952747E-3</v>
      </c>
      <c r="AI352" s="264">
        <f>'ENGLAND GE2029'!Y353*100</f>
        <v>-9.9492012406874469E-2</v>
      </c>
      <c r="AJ352" s="261">
        <f t="shared" si="25"/>
        <v>0.39933908963915815</v>
      </c>
      <c r="AK352" s="260">
        <f t="shared" si="26"/>
        <v>-0.34625371512082481</v>
      </c>
    </row>
    <row r="353" spans="1:37" ht="24" customHeight="1" x14ac:dyDescent="0.35">
      <c r="A353" s="106" t="str">
        <f>'ENGLAND GE2029'!A354</f>
        <v>Guildford</v>
      </c>
      <c r="B353" s="106" t="str">
        <f>'ENGLAND GE2029'!B354</f>
        <v>SRY</v>
      </c>
      <c r="C353" s="106" t="str">
        <f>'ENGLAND GE2029'!C354</f>
        <v>SE</v>
      </c>
      <c r="D353" s="106" t="str">
        <f>'ENGLAND GE2029'!D354</f>
        <v>England</v>
      </c>
      <c r="E353" s="106" t="str">
        <f>'ENGLAND GE2029'!AP354</f>
        <v>LD</v>
      </c>
      <c r="F353" s="106" t="str">
        <f>'ENGLAND GE2029'!AQ354</f>
        <v>HOLD</v>
      </c>
      <c r="G353" s="106" t="str">
        <f>'ENGLAND GE2029'!AR354</f>
        <v/>
      </c>
      <c r="H353" s="106" t="str">
        <f>IF(E353='ENGLAND GE2029'!AO354,"",E353)</f>
        <v/>
      </c>
      <c r="I353" s="262">
        <f>'ENGLAND GE2029'!E354</f>
        <v>4.2820610741916419E-2</v>
      </c>
      <c r="J353" s="263">
        <f>'ENGLAND GE2029'!P354*100</f>
        <v>-3.8576664281896065</v>
      </c>
      <c r="K353" s="262">
        <f>'ENGLAND GE2029'!F354</f>
        <v>0.22474860708217992</v>
      </c>
      <c r="L353" s="263">
        <f>'ENGLAND GE2029'!Q354*100</f>
        <v>-7.5661381736306872</v>
      </c>
      <c r="M353" s="262">
        <f>'ENGLAND GE2029'!G354</f>
        <v>0.1616419805662711</v>
      </c>
      <c r="N353" s="263">
        <f>'ENGLAND GE2029'!R354*100</f>
        <v>7.0636886765798987</v>
      </c>
      <c r="O353" s="262">
        <f>'ENGLAND GE2029'!H354</f>
        <v>0.44207147339225245</v>
      </c>
      <c r="P353" s="263">
        <f>'ENGLAND GE2029'!S354*100</f>
        <v>-3.2873654366889493</v>
      </c>
      <c r="Q353" s="262">
        <f>'ENGLAND GE2029'!I354</f>
        <v>0.10472434507394827</v>
      </c>
      <c r="R353" s="263">
        <f>'ENGLAND GE2029'!T354*100</f>
        <v>5.776198950182752</v>
      </c>
      <c r="T353" s="264">
        <v>0</v>
      </c>
      <c r="U353" s="262">
        <f>MAX('ENGLAND GE2029'!J354,'ENGLAND GE2029'!K354,'ENGLAND GE2029'!L354,'ENGLAND GE2029'!M354,'ENGLAND GE2029'!N354)</f>
        <v>1.8687415769332485E-2</v>
      </c>
      <c r="V353" s="264">
        <f t="shared" si="27"/>
        <v>1.8687415769332485</v>
      </c>
      <c r="W353" s="264"/>
      <c r="X353" s="264"/>
      <c r="Y353" s="264"/>
      <c r="Z353" s="262">
        <f>'ENGLAND GE2029'!J354</f>
        <v>0</v>
      </c>
      <c r="AA353" s="264">
        <f>'ENGLAND GE2029'!U354*100</f>
        <v>0</v>
      </c>
      <c r="AB353" s="262">
        <f>'ENGLAND GE2029'!K354</f>
        <v>0</v>
      </c>
      <c r="AC353" s="264">
        <f>'ENGLAND GE2029'!V354*100</f>
        <v>0</v>
      </c>
      <c r="AD353" s="262">
        <f>'ENGLAND GE2029'!L354</f>
        <v>1.8687415769332485E-2</v>
      </c>
      <c r="AE353" s="264">
        <f t="shared" si="28"/>
        <v>1.8687415769332485</v>
      </c>
      <c r="AF353" s="262">
        <f>'ENGLAND GE2029'!M354</f>
        <v>1.6716077411957487E-3</v>
      </c>
      <c r="AG353" s="264">
        <f t="shared" si="29"/>
        <v>0.16716077411957486</v>
      </c>
      <c r="AH353" s="262">
        <f>'ENGLAND GE2029'!N354</f>
        <v>3.6339596329035087E-3</v>
      </c>
      <c r="AI353" s="264">
        <f>'ENGLAND GE2029'!Y354*100</f>
        <v>-0.16461993930624494</v>
      </c>
      <c r="AJ353" s="261">
        <f t="shared" si="25"/>
        <v>0.44207147339225245</v>
      </c>
      <c r="AK353" s="260">
        <f t="shared" si="26"/>
        <v>-0.33734712831830416</v>
      </c>
    </row>
    <row r="354" spans="1:37" ht="24" customHeight="1" x14ac:dyDescent="0.35">
      <c r="A354" s="106" t="str">
        <f>'ENGLAND GE2029'!A355</f>
        <v>Reigate</v>
      </c>
      <c r="B354" s="106" t="str">
        <f>'ENGLAND GE2029'!B355</f>
        <v>SRY</v>
      </c>
      <c r="C354" s="106" t="str">
        <f>'ENGLAND GE2029'!C355</f>
        <v>SE</v>
      </c>
      <c r="D354" s="106" t="str">
        <f>'ENGLAND GE2029'!D355</f>
        <v>England</v>
      </c>
      <c r="E354" s="106" t="str">
        <f>'ENGLAND GE2029'!AP355</f>
        <v>Con</v>
      </c>
      <c r="F354" s="106" t="str">
        <f>'ENGLAND GE2029'!AQ355</f>
        <v>HOLD</v>
      </c>
      <c r="G354" s="106" t="str">
        <f>'ENGLAND GE2029'!AR355</f>
        <v/>
      </c>
      <c r="H354" s="106" t="str">
        <f>IF(E354='ENGLAND GE2029'!AO355,"",E354)</f>
        <v/>
      </c>
      <c r="I354" s="262">
        <f>'ENGLAND GE2029'!E355</f>
        <v>0.1534967875889138</v>
      </c>
      <c r="J354" s="263">
        <f>'ENGLAND GE2029'!P355*100</f>
        <v>-14.06097943038271</v>
      </c>
      <c r="K354" s="262">
        <f>'ENGLAND GE2029'!F355</f>
        <v>0.26278878252121712</v>
      </c>
      <c r="L354" s="263">
        <f>'ENGLAND GE2029'!Q355*100</f>
        <v>-9.1267762690498238</v>
      </c>
      <c r="M354" s="262">
        <f>'ENGLAND GE2029'!G355</f>
        <v>0.23998574286661833</v>
      </c>
      <c r="N354" s="263">
        <f>'ENGLAND GE2029'!R355*100</f>
        <v>10.379567872185055</v>
      </c>
      <c r="O354" s="262">
        <f>'ENGLAND GE2029'!H355</f>
        <v>0.11764908231857417</v>
      </c>
      <c r="P354" s="263">
        <f>'ENGLAND GE2029'!S355*100</f>
        <v>-0.97563464732092897</v>
      </c>
      <c r="Q354" s="262">
        <f>'ENGLAND GE2029'!I355</f>
        <v>0.19521879496737121</v>
      </c>
      <c r="R354" s="263">
        <f>'ENGLAND GE2029'!T355*100</f>
        <v>10.697741500837871</v>
      </c>
      <c r="T354" s="264">
        <v>0</v>
      </c>
      <c r="U354" s="262">
        <f>MAX('ENGLAND GE2029'!J355,'ENGLAND GE2029'!K355,'ENGLAND GE2029'!L355,'ENGLAND GE2029'!M355,'ENGLAND GE2029'!N355)</f>
        <v>2.7744731535394297E-2</v>
      </c>
      <c r="V354" s="264">
        <f t="shared" si="27"/>
        <v>2.7744731535394296</v>
      </c>
      <c r="W354" s="264"/>
      <c r="X354" s="264"/>
      <c r="Y354" s="264"/>
      <c r="Z354" s="262">
        <f>'ENGLAND GE2029'!J355</f>
        <v>0</v>
      </c>
      <c r="AA354" s="264">
        <f>'ENGLAND GE2029'!U355*100</f>
        <v>0</v>
      </c>
      <c r="AB354" s="262">
        <f>'ENGLAND GE2029'!K355</f>
        <v>0</v>
      </c>
      <c r="AC354" s="264">
        <f>'ENGLAND GE2029'!V355*100</f>
        <v>0</v>
      </c>
      <c r="AD354" s="262">
        <f>'ENGLAND GE2029'!L355</f>
        <v>2.7744731535394297E-2</v>
      </c>
      <c r="AE354" s="264">
        <f t="shared" si="28"/>
        <v>2.7744731535394296</v>
      </c>
      <c r="AF354" s="262">
        <f>'ENGLAND GE2029'!M355</f>
        <v>3.1160782019112642E-3</v>
      </c>
      <c r="AG354" s="264">
        <f t="shared" si="29"/>
        <v>0.31160782019112643</v>
      </c>
      <c r="AH354" s="262">
        <f>'ENGLAND GE2029'!N355</f>
        <v>0</v>
      </c>
      <c r="AI354" s="264">
        <f>'ENGLAND GE2029'!Y355*100</f>
        <v>0</v>
      </c>
      <c r="AJ354" s="261">
        <f t="shared" si="25"/>
        <v>0.26278878252121712</v>
      </c>
      <c r="AK354" s="260">
        <f t="shared" si="26"/>
        <v>-6.7569987553845912E-2</v>
      </c>
    </row>
    <row r="355" spans="1:37" ht="24" customHeight="1" x14ac:dyDescent="0.35">
      <c r="A355" s="106" t="str">
        <f>'ENGLAND GE2029'!A356</f>
        <v>Runnymede and Weybridge</v>
      </c>
      <c r="B355" s="106" t="str">
        <f>'ENGLAND GE2029'!B356</f>
        <v>SRY</v>
      </c>
      <c r="C355" s="106" t="str">
        <f>'ENGLAND GE2029'!C356</f>
        <v>SE</v>
      </c>
      <c r="D355" s="106" t="str">
        <f>'ENGLAND GE2029'!D356</f>
        <v>England</v>
      </c>
      <c r="E355" s="106" t="str">
        <f>'ENGLAND GE2029'!AP356</f>
        <v>Con</v>
      </c>
      <c r="F355" s="106" t="str">
        <f>'ENGLAND GE2029'!AQ356</f>
        <v>HOLD</v>
      </c>
      <c r="G355" s="106" t="str">
        <f>'ENGLAND GE2029'!AR356</f>
        <v/>
      </c>
      <c r="H355" s="106" t="str">
        <f>IF(E355='ENGLAND GE2029'!AO356,"",E355)</f>
        <v/>
      </c>
      <c r="I355" s="262">
        <f>'ENGLAND GE2029'!E356</f>
        <v>0.11237646791687587</v>
      </c>
      <c r="J355" s="263">
        <f>'ENGLAND GE2029'!P356*100</f>
        <v>-9.4097740940604488</v>
      </c>
      <c r="K355" s="262">
        <f>'ENGLAND GE2029'!F356</f>
        <v>0.29582366518375758</v>
      </c>
      <c r="L355" s="263">
        <f>'ENGLAND GE2029'!Q356*100</f>
        <v>-8.6370188048165826</v>
      </c>
      <c r="M355" s="262">
        <f>'ENGLAND GE2029'!G356</f>
        <v>0.24445453212821575</v>
      </c>
      <c r="N355" s="263">
        <f>'ENGLAND GE2029'!R356*100</f>
        <v>11.142653386904014</v>
      </c>
      <c r="O355" s="262">
        <f>'ENGLAND GE2029'!H356</f>
        <v>0.21583299350000185</v>
      </c>
      <c r="P355" s="263">
        <f>'ENGLAND GE2029'!S356*100</f>
        <v>-0.82981486051522391</v>
      </c>
      <c r="Q355" s="262">
        <f>'ENGLAND GE2029'!I356</f>
        <v>9.3425320458476707E-2</v>
      </c>
      <c r="R355" s="263">
        <f>'ENGLAND GE2029'!T356*100</f>
        <v>5.2930428949140493</v>
      </c>
      <c r="T355" s="264">
        <v>0</v>
      </c>
      <c r="U355" s="262">
        <f>MAX('ENGLAND GE2029'!J356,'ENGLAND GE2029'!K356,'ENGLAND GE2029'!L356,'ENGLAND GE2029'!M356,'ENGLAND GE2029'!N356)</f>
        <v>2.8261367885830262E-2</v>
      </c>
      <c r="V355" s="264">
        <f t="shared" si="27"/>
        <v>2.8261367885830264</v>
      </c>
      <c r="W355" s="264"/>
      <c r="X355" s="264"/>
      <c r="Y355" s="264"/>
      <c r="Z355" s="262">
        <f>'ENGLAND GE2029'!J356</f>
        <v>7.9390729364519994E-3</v>
      </c>
      <c r="AA355" s="264">
        <f>'ENGLAND GE2029'!U356*100</f>
        <v>-0.27960108925327265</v>
      </c>
      <c r="AB355" s="262">
        <f>'ENGLAND GE2029'!K356</f>
        <v>0</v>
      </c>
      <c r="AC355" s="264">
        <f>'ENGLAND GE2029'!V356*100</f>
        <v>0</v>
      </c>
      <c r="AD355" s="262">
        <f>'ENGLAND GE2029'!L356</f>
        <v>2.8261367885830262E-2</v>
      </c>
      <c r="AE355" s="264">
        <f t="shared" si="28"/>
        <v>2.8261367885830264</v>
      </c>
      <c r="AF355" s="262">
        <f>'ENGLAND GE2029'!M356</f>
        <v>1.8865799903900031E-3</v>
      </c>
      <c r="AG355" s="264">
        <f t="shared" si="29"/>
        <v>0.1886579990390003</v>
      </c>
      <c r="AH355" s="262">
        <f>'ENGLAND GE2029'!N356</f>
        <v>0</v>
      </c>
      <c r="AI355" s="264">
        <f>'ENGLAND GE2029'!Y356*100</f>
        <v>-0.29428222079456196</v>
      </c>
      <c r="AJ355" s="261">
        <f t="shared" si="25"/>
        <v>0.29582366518375758</v>
      </c>
      <c r="AK355" s="260">
        <f t="shared" si="26"/>
        <v>-0.20239834472528087</v>
      </c>
    </row>
    <row r="356" spans="1:37" ht="24" customHeight="1" x14ac:dyDescent="0.35">
      <c r="A356" s="106" t="str">
        <f>'ENGLAND GE2029'!A357</f>
        <v>Spelthorne</v>
      </c>
      <c r="B356" s="106" t="str">
        <f>'ENGLAND GE2029'!B357</f>
        <v>SRY</v>
      </c>
      <c r="C356" s="106" t="str">
        <f>'ENGLAND GE2029'!C357</f>
        <v>SE</v>
      </c>
      <c r="D356" s="106" t="str">
        <f>'ENGLAND GE2029'!D357</f>
        <v>England</v>
      </c>
      <c r="E356" s="106" t="str">
        <f>'ENGLAND GE2029'!AP357</f>
        <v>Ref</v>
      </c>
      <c r="F356" s="106" t="str">
        <f>'ENGLAND GE2029'!AQ357</f>
        <v>gain from</v>
      </c>
      <c r="G356" s="106" t="str">
        <f>'ENGLAND GE2029'!AR357</f>
        <v>CON</v>
      </c>
      <c r="H356" s="106" t="str">
        <f>IF(E356='ENGLAND GE2029'!AO357,"",E356)</f>
        <v>Ref</v>
      </c>
      <c r="I356" s="262">
        <f>'ENGLAND GE2029'!E357</f>
        <v>0.13865825186379879</v>
      </c>
      <c r="J356" s="263">
        <f>'ENGLAND GE2029'!P357*100</f>
        <v>-13.097741074504757</v>
      </c>
      <c r="K356" s="262">
        <f>'ENGLAND GE2029'!F357</f>
        <v>0.22237759415674468</v>
      </c>
      <c r="L356" s="263">
        <f>'ENGLAND GE2029'!Q357*100</f>
        <v>-8.1698999007055519</v>
      </c>
      <c r="M356" s="262">
        <f>'ENGLAND GE2029'!G357</f>
        <v>0.31155283060126865</v>
      </c>
      <c r="N356" s="263">
        <f>'ENGLAND GE2029'!R357*100</f>
        <v>13.211341631369772</v>
      </c>
      <c r="O356" s="262">
        <f>'ENGLAND GE2029'!H357</f>
        <v>0.17166049436258221</v>
      </c>
      <c r="P356" s="263">
        <f>'ENGLAND GE2029'!S357*100</f>
        <v>-1.7006489998202783</v>
      </c>
      <c r="Q356" s="262">
        <f>'ENGLAND GE2029'!I357</f>
        <v>0.11393528740050544</v>
      </c>
      <c r="R356" s="263">
        <f>'ENGLAND GE2029'!T357*100</f>
        <v>6.1667384614905654</v>
      </c>
      <c r="T356" s="264">
        <v>0</v>
      </c>
      <c r="U356" s="262">
        <f>MAX('ENGLAND GE2029'!J357,'ENGLAND GE2029'!K357,'ENGLAND GE2029'!L357,'ENGLAND GE2029'!M357,'ENGLAND GE2029'!N357)</f>
        <v>3.6018596525246908E-2</v>
      </c>
      <c r="V356" s="264">
        <f t="shared" si="27"/>
        <v>3.6018596525246909</v>
      </c>
      <c r="W356" s="264"/>
      <c r="X356" s="264"/>
      <c r="Y356" s="264"/>
      <c r="Z356" s="262">
        <f>'ENGLAND GE2029'!J357</f>
        <v>0</v>
      </c>
      <c r="AA356" s="264">
        <f>'ENGLAND GE2029'!U357*100</f>
        <v>0</v>
      </c>
      <c r="AB356" s="262">
        <f>'ENGLAND GE2029'!K357</f>
        <v>0</v>
      </c>
      <c r="AC356" s="264">
        <f>'ENGLAND GE2029'!V357*100</f>
        <v>0</v>
      </c>
      <c r="AD356" s="262">
        <f>'ENGLAND GE2029'!L357</f>
        <v>3.6018596525246908E-2</v>
      </c>
      <c r="AE356" s="264">
        <f t="shared" si="28"/>
        <v>3.6018596525246909</v>
      </c>
      <c r="AF356" s="262">
        <f>'ENGLAND GE2029'!M357</f>
        <v>1.8186326042866406E-3</v>
      </c>
      <c r="AG356" s="264">
        <f t="shared" si="29"/>
        <v>0.18186326042866408</v>
      </c>
      <c r="AH356" s="262">
        <f>'ENGLAND GE2029'!N357</f>
        <v>3.9783124855665162E-3</v>
      </c>
      <c r="AI356" s="264">
        <f>'ENGLAND GE2029'!Y357*100</f>
        <v>-0.19351303078312226</v>
      </c>
      <c r="AJ356" s="261">
        <f t="shared" si="25"/>
        <v>0.31155283060126865</v>
      </c>
      <c r="AK356" s="260">
        <f t="shared" si="26"/>
        <v>-0.19761754320076319</v>
      </c>
    </row>
    <row r="357" spans="1:37" ht="24" customHeight="1" x14ac:dyDescent="0.35">
      <c r="A357" s="106" t="str">
        <f>'ENGLAND GE2029'!A358</f>
        <v>Surrey Heath</v>
      </c>
      <c r="B357" s="106" t="str">
        <f>'ENGLAND GE2029'!B358</f>
        <v>SRY</v>
      </c>
      <c r="C357" s="106" t="str">
        <f>'ENGLAND GE2029'!C358</f>
        <v>SE</v>
      </c>
      <c r="D357" s="106" t="str">
        <f>'ENGLAND GE2029'!D358</f>
        <v>England</v>
      </c>
      <c r="E357" s="106" t="str">
        <f>'ENGLAND GE2029'!AP358</f>
        <v>LD</v>
      </c>
      <c r="F357" s="106" t="str">
        <f>'ENGLAND GE2029'!AQ358</f>
        <v>HOLD</v>
      </c>
      <c r="G357" s="106" t="str">
        <f>'ENGLAND GE2029'!AR358</f>
        <v/>
      </c>
      <c r="H357" s="106" t="str">
        <f>IF(E357='ENGLAND GE2029'!AO358,"",E357)</f>
        <v/>
      </c>
      <c r="I357" s="262">
        <f>'ENGLAND GE2029'!E358</f>
        <v>3.4196370003054782E-2</v>
      </c>
      <c r="J357" s="263">
        <f>'ENGLAND GE2029'!P358*100</f>
        <v>-3.1677908058383233</v>
      </c>
      <c r="K357" s="262">
        <f>'ENGLAND GE2029'!F358</f>
        <v>0.24326675372604772</v>
      </c>
      <c r="L357" s="263">
        <f>'ENGLAND GE2029'!Q358*100</f>
        <v>-8.6251116869080775</v>
      </c>
      <c r="M357" s="262">
        <f>'ENGLAND GE2029'!G358</f>
        <v>0.22930299298814577</v>
      </c>
      <c r="N357" s="263">
        <f>'ENGLAND GE2029'!R358*100</f>
        <v>9.8475170103739664</v>
      </c>
      <c r="O357" s="262">
        <f>'ENGLAND GE2029'!H358</f>
        <v>0.411056212450363</v>
      </c>
      <c r="P357" s="263">
        <f>'ENGLAND GE2029'!S358*100</f>
        <v>-3.6482918712271992</v>
      </c>
      <c r="Q357" s="262">
        <f>'ENGLAND GE2029'!I358</f>
        <v>5.3506457823584756E-2</v>
      </c>
      <c r="R357" s="263">
        <f>'ENGLAND GE2029'!T358*100</f>
        <v>2.9190730025811256</v>
      </c>
      <c r="T357" s="264">
        <v>0</v>
      </c>
      <c r="U357" s="262">
        <f>MAX('ENGLAND GE2029'!J358,'ENGLAND GE2029'!K358,'ENGLAND GE2029'!L358,'ENGLAND GE2029'!M358,'ENGLAND GE2029'!N358)</f>
        <v>2.6509699721013906E-2</v>
      </c>
      <c r="V357" s="264">
        <f t="shared" si="27"/>
        <v>2.6509699721013904</v>
      </c>
      <c r="W357" s="264"/>
      <c r="X357" s="264"/>
      <c r="Y357" s="264"/>
      <c r="Z357" s="262">
        <f>'ENGLAND GE2029'!J358</f>
        <v>0</v>
      </c>
      <c r="AA357" s="264">
        <f>'ENGLAND GE2029'!U358*100</f>
        <v>0</v>
      </c>
      <c r="AB357" s="262">
        <f>'ENGLAND GE2029'!K358</f>
        <v>0</v>
      </c>
      <c r="AC357" s="264">
        <f>'ENGLAND GE2029'!V358*100</f>
        <v>0</v>
      </c>
      <c r="AD357" s="262">
        <f>'ENGLAND GE2029'!L358</f>
        <v>2.6509699721013906E-2</v>
      </c>
      <c r="AE357" s="264">
        <f t="shared" si="28"/>
        <v>2.6509699721013904</v>
      </c>
      <c r="AF357" s="262">
        <f>'ENGLAND GE2029'!M358</f>
        <v>8.5406892770454853E-4</v>
      </c>
      <c r="AG357" s="264">
        <f t="shared" si="29"/>
        <v>8.5406892770454851E-2</v>
      </c>
      <c r="AH357" s="262">
        <f>'ENGLAND GE2029'!N358</f>
        <v>1.3074443600854678E-3</v>
      </c>
      <c r="AI357" s="264">
        <f>'ENGLAND GE2029'!Y358*100</f>
        <v>-6.1772513853343231E-2</v>
      </c>
      <c r="AJ357" s="261">
        <f t="shared" si="25"/>
        <v>0.411056212450363</v>
      </c>
      <c r="AK357" s="260">
        <f t="shared" si="26"/>
        <v>-0.35754975462677824</v>
      </c>
    </row>
    <row r="358" spans="1:37" ht="24" customHeight="1" x14ac:dyDescent="0.35">
      <c r="A358" s="106" t="str">
        <f>'ENGLAND GE2029'!A359</f>
        <v>Woking</v>
      </c>
      <c r="B358" s="106" t="str">
        <f>'ENGLAND GE2029'!B359</f>
        <v>SRY</v>
      </c>
      <c r="C358" s="106" t="str">
        <f>'ENGLAND GE2029'!C359</f>
        <v>SE</v>
      </c>
      <c r="D358" s="106" t="str">
        <f>'ENGLAND GE2029'!D359</f>
        <v>England</v>
      </c>
      <c r="E358" s="106" t="str">
        <f>'ENGLAND GE2029'!AP359</f>
        <v>LD</v>
      </c>
      <c r="F358" s="106" t="str">
        <f>'ENGLAND GE2029'!AQ359</f>
        <v>HOLD</v>
      </c>
      <c r="G358" s="106" t="str">
        <f>'ENGLAND GE2029'!AR359</f>
        <v/>
      </c>
      <c r="H358" s="106" t="str">
        <f>IF(E358='ENGLAND GE2029'!AO359,"",E358)</f>
        <v/>
      </c>
      <c r="I358" s="262">
        <f>'ENGLAND GE2029'!E359</f>
        <v>4.8453123124586786E-2</v>
      </c>
      <c r="J358" s="263">
        <f>'ENGLAND GE2029'!P359*100</f>
        <v>-4.3851373707898418</v>
      </c>
      <c r="K358" s="262">
        <f>'ENGLAND GE2029'!F359</f>
        <v>0.19805248037472739</v>
      </c>
      <c r="L358" s="263">
        <f>'ENGLAND GE2029'!Q359*100</f>
        <v>-6.7250250957705866</v>
      </c>
      <c r="M358" s="262">
        <f>'ENGLAND GE2029'!G359</f>
        <v>0.17993862300658492</v>
      </c>
      <c r="N358" s="263">
        <f>'ENGLAND GE2029'!R359*100</f>
        <v>7.8411984726389674</v>
      </c>
      <c r="O358" s="262">
        <f>'ENGLAND GE2029'!H359</f>
        <v>0.46334951242212252</v>
      </c>
      <c r="P358" s="263">
        <f>'ENGLAND GE2029'!S359*100</f>
        <v>-3.553926107460609</v>
      </c>
      <c r="Q358" s="262">
        <f>'ENGLAND GE2029'!I359</f>
        <v>8.5640251472934942E-2</v>
      </c>
      <c r="R358" s="263">
        <f>'ENGLAND GE2029'!T359*100</f>
        <v>4.7152350340937854</v>
      </c>
      <c r="T358" s="264">
        <v>0</v>
      </c>
      <c r="U358" s="262">
        <f>MAX('ENGLAND GE2029'!J359,'ENGLAND GE2029'!K359,'ENGLAND GE2029'!L359,'ENGLAND GE2029'!M359,'ENGLAND GE2029'!N359)</f>
        <v>2.0802689061995325E-2</v>
      </c>
      <c r="V358" s="264">
        <f t="shared" si="27"/>
        <v>2.0802689061995325</v>
      </c>
      <c r="W358" s="264"/>
      <c r="X358" s="264"/>
      <c r="Y358" s="264"/>
      <c r="Z358" s="262">
        <f>'ENGLAND GE2029'!J359</f>
        <v>0</v>
      </c>
      <c r="AA358" s="264">
        <f>'ENGLAND GE2029'!U359*100</f>
        <v>0</v>
      </c>
      <c r="AB358" s="262">
        <f>'ENGLAND GE2029'!K359</f>
        <v>0</v>
      </c>
      <c r="AC358" s="264">
        <f>'ENGLAND GE2029'!V359*100</f>
        <v>0</v>
      </c>
      <c r="AD358" s="262">
        <f>'ENGLAND GE2029'!L359</f>
        <v>2.0802689061995325E-2</v>
      </c>
      <c r="AE358" s="264">
        <f t="shared" si="28"/>
        <v>2.0802689061995325</v>
      </c>
      <c r="AF358" s="262">
        <f>'ENGLAND GE2029'!M359</f>
        <v>1.3669878500459686E-3</v>
      </c>
      <c r="AG358" s="264">
        <f t="shared" si="29"/>
        <v>0.13669878500459687</v>
      </c>
      <c r="AH358" s="262">
        <f>'ENGLAND GE2029'!N359</f>
        <v>2.3963326870021307E-3</v>
      </c>
      <c r="AI358" s="264">
        <f>'ENGLAND GE2029'!Y359*100</f>
        <v>-0.10931262391584259</v>
      </c>
      <c r="AJ358" s="261">
        <f t="shared" si="25"/>
        <v>0.46334951242212252</v>
      </c>
      <c r="AK358" s="260">
        <f t="shared" si="26"/>
        <v>-0.37770926094918755</v>
      </c>
    </row>
    <row r="359" spans="1:37" ht="24" customHeight="1" x14ac:dyDescent="0.35">
      <c r="A359" s="106" t="str">
        <f>'ENGLAND GE2029'!A360</f>
        <v>Bexhill and Battle</v>
      </c>
      <c r="B359" s="106" t="str">
        <f>'ENGLAND GE2029'!B360</f>
        <v>SXE</v>
      </c>
      <c r="C359" s="106" t="str">
        <f>'ENGLAND GE2029'!C360</f>
        <v>SE</v>
      </c>
      <c r="D359" s="106" t="str">
        <f>'ENGLAND GE2029'!D360</f>
        <v>England</v>
      </c>
      <c r="E359" s="106" t="str">
        <f>'ENGLAND GE2029'!AP360</f>
        <v>Ref</v>
      </c>
      <c r="F359" s="106" t="str">
        <f>'ENGLAND GE2029'!AQ360</f>
        <v>gain from</v>
      </c>
      <c r="G359" s="106" t="str">
        <f>'ENGLAND GE2029'!AR360</f>
        <v>CON</v>
      </c>
      <c r="H359" s="106" t="str">
        <f>IF(E359='ENGLAND GE2029'!AO360,"",E359)</f>
        <v>Ref</v>
      </c>
      <c r="I359" s="262">
        <f>'ENGLAND GE2029'!E360</f>
        <v>0.15248701260205239</v>
      </c>
      <c r="J359" s="263">
        <f>'ENGLAND GE2029'!P360*100</f>
        <v>-13.08428303298848</v>
      </c>
      <c r="K359" s="262">
        <f>'ENGLAND GE2029'!F360</f>
        <v>0.25944562037770608</v>
      </c>
      <c r="L359" s="263">
        <f>'ENGLAND GE2029'!Q360*100</f>
        <v>-7.952820161182272</v>
      </c>
      <c r="M359" s="262">
        <f>'ENGLAND GE2029'!G360</f>
        <v>0.30173872265618268</v>
      </c>
      <c r="N359" s="263">
        <f>'ENGLAND GE2029'!R360*100</f>
        <v>13.568636663524028</v>
      </c>
      <c r="O359" s="262">
        <f>'ENGLAND GE2029'!H360</f>
        <v>6.9259285309484567E-2</v>
      </c>
      <c r="P359" s="263">
        <f>'ENGLAND GE2029'!S360*100</f>
        <v>-0.34736989837091531</v>
      </c>
      <c r="Q359" s="262">
        <f>'ENGLAND GE2029'!I360</f>
        <v>0.14199424859686088</v>
      </c>
      <c r="R359" s="263">
        <f>'ENGLAND GE2029'!T360*100</f>
        <v>7.9753410900525807</v>
      </c>
      <c r="T359" s="264">
        <v>0</v>
      </c>
      <c r="U359" s="262">
        <f>MAX('ENGLAND GE2029'!J360,'ENGLAND GE2029'!K360,'ENGLAND GE2029'!L360,'ENGLAND GE2029'!M360,'ENGLAND GE2029'!N360)</f>
        <v>3.4883988331679647E-2</v>
      </c>
      <c r="V359" s="264">
        <f t="shared" si="27"/>
        <v>3.4883988331679645</v>
      </c>
      <c r="W359" s="264"/>
      <c r="X359" s="264"/>
      <c r="Y359" s="264"/>
      <c r="Z359" s="262">
        <f>'ENGLAND GE2029'!J360</f>
        <v>2.9664995042821819E-2</v>
      </c>
      <c r="AA359" s="264">
        <f>'ENGLAND GE2029'!U360*100</f>
        <v>-1.6533957836759334</v>
      </c>
      <c r="AB359" s="262">
        <f>'ENGLAND GE2029'!K360</f>
        <v>0</v>
      </c>
      <c r="AC359" s="264">
        <f>'ENGLAND GE2029'!V360*100</f>
        <v>0</v>
      </c>
      <c r="AD359" s="262">
        <f>'ENGLAND GE2029'!L360</f>
        <v>3.4883988331679647E-2</v>
      </c>
      <c r="AE359" s="264">
        <f t="shared" si="28"/>
        <v>3.4883988331679645</v>
      </c>
      <c r="AF359" s="262">
        <f>'ENGLAND GE2029'!M360</f>
        <v>3.948850713476163E-3</v>
      </c>
      <c r="AG359" s="264">
        <f t="shared" si="29"/>
        <v>0.3948850713476163</v>
      </c>
      <c r="AH359" s="262">
        <f>'ENGLAND GE2029'!N360</f>
        <v>6.5772763697355937E-3</v>
      </c>
      <c r="AI359" s="264">
        <f>'ENGLAND GE2029'!Y360*100</f>
        <v>-2.3893927818746086</v>
      </c>
      <c r="AJ359" s="261">
        <f t="shared" si="25"/>
        <v>0.30173872265618268</v>
      </c>
      <c r="AK359" s="260">
        <f t="shared" si="26"/>
        <v>-0.15974447405932179</v>
      </c>
    </row>
    <row r="360" spans="1:37" ht="24" customHeight="1" x14ac:dyDescent="0.35">
      <c r="A360" s="106" t="str">
        <f>'ENGLAND GE2029'!A361</f>
        <v>Brighton Kemptown and Peacehaven</v>
      </c>
      <c r="B360" s="106" t="str">
        <f>'ENGLAND GE2029'!B361</f>
        <v>SXE</v>
      </c>
      <c r="C360" s="106" t="str">
        <f>'ENGLAND GE2029'!C361</f>
        <v>SE</v>
      </c>
      <c r="D360" s="106" t="str">
        <f>'ENGLAND GE2029'!D361</f>
        <v>England</v>
      </c>
      <c r="E360" s="106" t="str">
        <f>'ENGLAND GE2029'!AP361</f>
        <v>Grn</v>
      </c>
      <c r="F360" s="106" t="str">
        <f>'ENGLAND GE2029'!AQ361</f>
        <v>gain from</v>
      </c>
      <c r="G360" s="106" t="str">
        <f>'ENGLAND GE2029'!AR361</f>
        <v>LAB</v>
      </c>
      <c r="H360" s="106" t="str">
        <f>IF(E360='ENGLAND GE2029'!AO361,"",E360)</f>
        <v>Grn</v>
      </c>
      <c r="I360" s="262">
        <f>'ENGLAND GE2029'!E361</f>
        <v>0.22493376201826645</v>
      </c>
      <c r="J360" s="263">
        <f>'ENGLAND GE2029'!P361*100</f>
        <v>-21.484896422663351</v>
      </c>
      <c r="K360" s="262">
        <f>'ENGLAND GE2029'!F361</f>
        <v>0.11989054381549408</v>
      </c>
      <c r="L360" s="263">
        <f>'ENGLAND GE2029'!Q361*100</f>
        <v>-8.2390339043474619</v>
      </c>
      <c r="M360" s="262">
        <f>'ENGLAND GE2029'!G361</f>
        <v>9.0503996573292916E-2</v>
      </c>
      <c r="N360" s="263">
        <f>'ENGLAND GE2029'!R361*100</f>
        <v>9.050399657329292</v>
      </c>
      <c r="O360" s="262">
        <f>'ENGLAND GE2029'!H361</f>
        <v>8.7766409999109785E-2</v>
      </c>
      <c r="P360" s="263">
        <f>'ENGLAND GE2029'!S361*100</f>
        <v>-0.92940039024779897</v>
      </c>
      <c r="Q360" s="262">
        <f>'ENGLAND GE2029'!I361</f>
        <v>0.42801561144519146</v>
      </c>
      <c r="R360" s="263">
        <f>'ENGLAND GE2029'!T361*100</f>
        <v>23.146151421272819</v>
      </c>
      <c r="T360" s="264">
        <v>0</v>
      </c>
      <c r="U360" s="262">
        <f>MAX('ENGLAND GE2029'!J361,'ENGLAND GE2029'!K361,'ENGLAND GE2029'!L361,'ENGLAND GE2029'!M361,'ENGLAND GE2029'!N361)</f>
        <v>3.0023172677993253E-2</v>
      </c>
      <c r="V360" s="264">
        <f t="shared" si="27"/>
        <v>-1.502917948245506</v>
      </c>
      <c r="W360" s="264"/>
      <c r="X360" s="264"/>
      <c r="Y360" s="264"/>
      <c r="Z360" s="262">
        <f>'ENGLAND GE2029'!J361</f>
        <v>3.0023172677993253E-2</v>
      </c>
      <c r="AA360" s="264">
        <f>'ENGLAND GE2029'!U361*100</f>
        <v>-1.502917948245506</v>
      </c>
      <c r="AB360" s="262">
        <f>'ENGLAND GE2029'!K361</f>
        <v>0</v>
      </c>
      <c r="AC360" s="264">
        <f>'ENGLAND GE2029'!V361*100</f>
        <v>0</v>
      </c>
      <c r="AD360" s="262">
        <f>'ENGLAND GE2029'!L361</f>
        <v>1.0463159426940838E-2</v>
      </c>
      <c r="AE360" s="264">
        <f t="shared" si="28"/>
        <v>1.0463159426940838</v>
      </c>
      <c r="AF360" s="262">
        <f>'ENGLAND GE2029'!M361</f>
        <v>8.4033440437112882E-3</v>
      </c>
      <c r="AG360" s="264">
        <f t="shared" si="29"/>
        <v>0.84033440437112883</v>
      </c>
      <c r="AH360" s="262">
        <f>'ENGLAND GE2029'!N361</f>
        <v>0</v>
      </c>
      <c r="AI360" s="264">
        <f>'ENGLAND GE2029'!Y361*100</f>
        <v>-1.9269527601632011</v>
      </c>
      <c r="AJ360" s="261">
        <f t="shared" si="25"/>
        <v>0.42801561144519146</v>
      </c>
      <c r="AK360" s="260">
        <f t="shared" si="26"/>
        <v>0</v>
      </c>
    </row>
    <row r="361" spans="1:37" ht="24" customHeight="1" x14ac:dyDescent="0.35">
      <c r="A361" s="106" t="str">
        <f>'ENGLAND GE2029'!A362</f>
        <v>Brighton Pavilion</v>
      </c>
      <c r="B361" s="106" t="str">
        <f>'ENGLAND GE2029'!B362</f>
        <v>SXE</v>
      </c>
      <c r="C361" s="106" t="str">
        <f>'ENGLAND GE2029'!C362</f>
        <v>SE</v>
      </c>
      <c r="D361" s="106" t="str">
        <f>'ENGLAND GE2029'!D362</f>
        <v>England</v>
      </c>
      <c r="E361" s="106" t="str">
        <f>'ENGLAND GE2029'!AP362</f>
        <v>Grn</v>
      </c>
      <c r="F361" s="106" t="str">
        <f>'ENGLAND GE2029'!AQ362</f>
        <v>HOLD</v>
      </c>
      <c r="G361" s="106" t="str">
        <f>'ENGLAND GE2029'!AR362</f>
        <v/>
      </c>
      <c r="H361" s="106" t="str">
        <f>IF(E361='ENGLAND GE2029'!AO362,"",E361)</f>
        <v/>
      </c>
      <c r="I361" s="262">
        <f>'ENGLAND GE2029'!E362</f>
        <v>9.170835550891894E-2</v>
      </c>
      <c r="J361" s="263">
        <f>'ENGLAND GE2029'!P362*100</f>
        <v>-18.556758360839677</v>
      </c>
      <c r="K361" s="262">
        <f>'ENGLAND GE2029'!F362</f>
        <v>3.5706639762690721E-2</v>
      </c>
      <c r="L361" s="263">
        <f>'ENGLAND GE2029'!Q362*100</f>
        <v>-4.0205741116938025</v>
      </c>
      <c r="M361" s="262">
        <f>'ENGLAND GE2029'!G362</f>
        <v>6.048168714939451E-2</v>
      </c>
      <c r="N361" s="263">
        <f>'ENGLAND GE2029'!R362*100</f>
        <v>0.63213067281046653</v>
      </c>
      <c r="O361" s="262">
        <f>'ENGLAND GE2029'!H362</f>
        <v>1.7925968444276619E-2</v>
      </c>
      <c r="P361" s="263">
        <f>'ENGLAND GE2029'!S362*100</f>
        <v>-1.2706348267905647</v>
      </c>
      <c r="Q361" s="262">
        <f>'ENGLAND GE2029'!I362</f>
        <v>0.77135655334073738</v>
      </c>
      <c r="R361" s="263">
        <f>'ENGLAND GE2029'!T362*100</f>
        <v>22.117799214294507</v>
      </c>
      <c r="T361" s="264">
        <v>0</v>
      </c>
      <c r="U361" s="262">
        <f>MAX('ENGLAND GE2029'!J362,'ENGLAND GE2029'!K362,'ENGLAND GE2029'!L362,'ENGLAND GE2029'!M362,'ENGLAND GE2029'!N362)</f>
        <v>1.2388877630671534E-2</v>
      </c>
      <c r="V361" s="264">
        <f t="shared" si="27"/>
        <v>1.2388877630671533</v>
      </c>
      <c r="W361" s="264"/>
      <c r="X361" s="264"/>
      <c r="Y361" s="264"/>
      <c r="Z361" s="262">
        <f>'ENGLAND GE2029'!J362</f>
        <v>4.7196092852244817E-4</v>
      </c>
      <c r="AA361" s="264">
        <f>'ENGLAND GE2029'!U362*100</f>
        <v>-0.29464833928495132</v>
      </c>
      <c r="AB361" s="262">
        <f>'ENGLAND GE2029'!K362</f>
        <v>0</v>
      </c>
      <c r="AC361" s="264">
        <f>'ENGLAND GE2029'!V362*100</f>
        <v>0</v>
      </c>
      <c r="AD361" s="262">
        <f>'ENGLAND GE2029'!L362</f>
        <v>6.9922827611484427E-3</v>
      </c>
      <c r="AE361" s="264">
        <f t="shared" si="28"/>
        <v>0.69922827611484428</v>
      </c>
      <c r="AF361" s="262">
        <f>'ENGLAND GE2029'!M362</f>
        <v>1.2388877630671534E-2</v>
      </c>
      <c r="AG361" s="264">
        <f t="shared" si="29"/>
        <v>1.2388877630671533</v>
      </c>
      <c r="AH361" s="262">
        <f>'ENGLAND GE2029'!N362</f>
        <v>2.9676744736395295E-3</v>
      </c>
      <c r="AI361" s="264">
        <f>'ENGLAND GE2029'!Y362*100</f>
        <v>-0.54543028767796597</v>
      </c>
      <c r="AJ361" s="261">
        <f t="shared" si="25"/>
        <v>0.77135655334073738</v>
      </c>
      <c r="AK361" s="260">
        <f t="shared" si="26"/>
        <v>0</v>
      </c>
    </row>
    <row r="362" spans="1:37" ht="24" customHeight="1" x14ac:dyDescent="0.35">
      <c r="A362" s="106" t="str">
        <f>'ENGLAND GE2029'!A363</f>
        <v>Eastbourne</v>
      </c>
      <c r="B362" s="106" t="str">
        <f>'ENGLAND GE2029'!B363</f>
        <v>SXE</v>
      </c>
      <c r="C362" s="106" t="str">
        <f>'ENGLAND GE2029'!C363</f>
        <v>SE</v>
      </c>
      <c r="D362" s="106" t="str">
        <f>'ENGLAND GE2029'!D363</f>
        <v>England</v>
      </c>
      <c r="E362" s="106" t="str">
        <f>'ENGLAND GE2029'!AP363</f>
        <v>LD</v>
      </c>
      <c r="F362" s="106" t="str">
        <f>'ENGLAND GE2029'!AQ363</f>
        <v>HOLD</v>
      </c>
      <c r="G362" s="106" t="str">
        <f>'ENGLAND GE2029'!AR363</f>
        <v/>
      </c>
      <c r="H362" s="106" t="str">
        <f>IF(E362='ENGLAND GE2029'!AO363,"",E362)</f>
        <v/>
      </c>
      <c r="I362" s="262">
        <f>'ENGLAND GE2029'!E363</f>
        <v>2.9793155115111304E-2</v>
      </c>
      <c r="J362" s="263">
        <f>'ENGLAND GE2029'!P363*100</f>
        <v>-2.9169677907583575</v>
      </c>
      <c r="K362" s="262">
        <f>'ENGLAND GE2029'!F363</f>
        <v>0.18180083709313524</v>
      </c>
      <c r="L362" s="263">
        <f>'ENGLAND GE2029'!Q363*100</f>
        <v>-7.11977376245492</v>
      </c>
      <c r="M362" s="262">
        <f>'ENGLAND GE2029'!G363</f>
        <v>0.22673337348775335</v>
      </c>
      <c r="N362" s="263">
        <f>'ENGLAND GE2029'!R363*100</f>
        <v>9.3831279419120541</v>
      </c>
      <c r="O362" s="262">
        <f>'ENGLAND GE2029'!H363</f>
        <v>0.46542430529069806</v>
      </c>
      <c r="P362" s="263">
        <f>'ENGLAND GE2029'!S363*100</f>
        <v>-5.5176506023850767</v>
      </c>
      <c r="Q362" s="262">
        <f>'ENGLAND GE2029'!I363</f>
        <v>6.6738211329294375E-2</v>
      </c>
      <c r="R362" s="263">
        <f>'ENGLAND GE2029'!T363*100</f>
        <v>3.5579347169662752</v>
      </c>
      <c r="T362" s="264">
        <v>0</v>
      </c>
      <c r="U362" s="262">
        <f>MAX('ENGLAND GE2029'!J363,'ENGLAND GE2029'!K363,'ENGLAND GE2029'!L363,'ENGLAND GE2029'!M363,'ENGLAND GE2029'!N363)</f>
        <v>2.6212626226835019E-2</v>
      </c>
      <c r="V362" s="264">
        <f t="shared" si="27"/>
        <v>2.6212626226835019</v>
      </c>
      <c r="W362" s="264"/>
      <c r="X362" s="264"/>
      <c r="Y362" s="264"/>
      <c r="Z362" s="262">
        <f>'ENGLAND GE2029'!J363</f>
        <v>0</v>
      </c>
      <c r="AA362" s="264">
        <f>'ENGLAND GE2029'!U363*100</f>
        <v>0</v>
      </c>
      <c r="AB362" s="262">
        <f>'ENGLAND GE2029'!K363</f>
        <v>0</v>
      </c>
      <c r="AC362" s="264">
        <f>'ENGLAND GE2029'!V363*100</f>
        <v>0</v>
      </c>
      <c r="AD362" s="262">
        <f>'ENGLAND GE2029'!L363</f>
        <v>2.6212626226835019E-2</v>
      </c>
      <c r="AE362" s="264">
        <f t="shared" si="28"/>
        <v>2.6212626226835019</v>
      </c>
      <c r="AF362" s="262">
        <f>'ENGLAND GE2029'!M363</f>
        <v>1.0652738922628845E-3</v>
      </c>
      <c r="AG362" s="264">
        <f t="shared" si="29"/>
        <v>0.10652738922628845</v>
      </c>
      <c r="AH362" s="262">
        <f>'ENGLAND GE2029'!N363</f>
        <v>2.2322175649098054E-3</v>
      </c>
      <c r="AI362" s="264">
        <f>'ENGLAND GE2029'!Y363*100</f>
        <v>-0.11446051518975622</v>
      </c>
      <c r="AJ362" s="261">
        <f t="shared" si="25"/>
        <v>0.46542430529069806</v>
      </c>
      <c r="AK362" s="260">
        <f t="shared" si="26"/>
        <v>-0.3986860939614037</v>
      </c>
    </row>
    <row r="363" spans="1:37" ht="24" customHeight="1" x14ac:dyDescent="0.35">
      <c r="A363" s="106" t="str">
        <f>'ENGLAND GE2029'!A364</f>
        <v>Hastings and Rye</v>
      </c>
      <c r="B363" s="106" t="str">
        <f>'ENGLAND GE2029'!B364</f>
        <v>SXE</v>
      </c>
      <c r="C363" s="106" t="str">
        <f>'ENGLAND GE2029'!C364</f>
        <v>SE</v>
      </c>
      <c r="D363" s="106" t="str">
        <f>'ENGLAND GE2029'!D364</f>
        <v>England</v>
      </c>
      <c r="E363" s="106" t="str">
        <f>'ENGLAND GE2029'!AP364</f>
        <v>Ref</v>
      </c>
      <c r="F363" s="106" t="str">
        <f>'ENGLAND GE2029'!AQ364</f>
        <v>gain from</v>
      </c>
      <c r="G363" s="106" t="str">
        <f>'ENGLAND GE2029'!AR364</f>
        <v>LAB</v>
      </c>
      <c r="H363" s="106" t="str">
        <f>IF(E363='ENGLAND GE2029'!AO364,"",E363)</f>
        <v>Ref</v>
      </c>
      <c r="I363" s="262">
        <f>'ENGLAND GE2029'!E364</f>
        <v>0.20821893481277873</v>
      </c>
      <c r="J363" s="263">
        <f>'ENGLAND GE2029'!P364*100</f>
        <v>-20.782803191911949</v>
      </c>
      <c r="K363" s="262">
        <f>'ENGLAND GE2029'!F364</f>
        <v>0.16220222982030499</v>
      </c>
      <c r="L363" s="263">
        <f>'ENGLAND GE2029'!Q364*100</f>
        <v>-6.5695139172954411</v>
      </c>
      <c r="M363" s="262">
        <f>'ENGLAND GE2029'!G364</f>
        <v>0.2719257438926006</v>
      </c>
      <c r="N363" s="263">
        <f>'ENGLAND GE2029'!R364*100</f>
        <v>11.099945556905199</v>
      </c>
      <c r="O363" s="262">
        <f>'ENGLAND GE2029'!H364</f>
        <v>4.9790791989223815E-2</v>
      </c>
      <c r="P363" s="263">
        <f>'ENGLAND GE2029'!S364*100</f>
        <v>-0.6438823144500907</v>
      </c>
      <c r="Q363" s="262">
        <f>'ENGLAND GE2029'!I364</f>
        <v>0.26574623200428915</v>
      </c>
      <c r="R363" s="263">
        <f>'ENGLAND GE2029'!T364*100</f>
        <v>14.047986975162551</v>
      </c>
      <c r="T363" s="264">
        <v>0</v>
      </c>
      <c r="U363" s="262">
        <f>MAX('ENGLAND GE2029'!J364,'ENGLAND GE2029'!K364,'ENGLAND GE2029'!L364,'ENGLAND GE2029'!M364,'ENGLAND GE2029'!N364)</f>
        <v>3.1437312365908972E-2</v>
      </c>
      <c r="V363" s="264">
        <f t="shared" si="27"/>
        <v>3.1437312365908974</v>
      </c>
      <c r="W363" s="264"/>
      <c r="X363" s="264"/>
      <c r="Y363" s="264"/>
      <c r="Z363" s="262">
        <f>'ENGLAND GE2029'!J364</f>
        <v>0</v>
      </c>
      <c r="AA363" s="264">
        <f>'ENGLAND GE2029'!U364*100</f>
        <v>-0.28049575994781473</v>
      </c>
      <c r="AB363" s="262">
        <f>'ENGLAND GE2029'!K364</f>
        <v>6.0753952156422228E-3</v>
      </c>
      <c r="AC363" s="264">
        <f>'ENGLAND GE2029'!V364*100</f>
        <v>-0.17958811487848264</v>
      </c>
      <c r="AD363" s="262">
        <f>'ENGLAND GE2029'!L364</f>
        <v>3.1437312365908972E-2</v>
      </c>
      <c r="AE363" s="264">
        <f t="shared" si="28"/>
        <v>3.1437312365908974</v>
      </c>
      <c r="AF363" s="262">
        <f>'ENGLAND GE2029'!M364</f>
        <v>4.6033598992515417E-3</v>
      </c>
      <c r="AG363" s="264">
        <f t="shared" si="29"/>
        <v>0.46033598992515418</v>
      </c>
      <c r="AH363" s="262">
        <f>'ENGLAND GE2029'!N364</f>
        <v>0</v>
      </c>
      <c r="AI363" s="264">
        <f>'ENGLAND GE2029'!Y364*100</f>
        <v>-0.29571646010002173</v>
      </c>
      <c r="AJ363" s="261">
        <f t="shared" si="25"/>
        <v>0.2719257438926006</v>
      </c>
      <c r="AK363" s="260">
        <f t="shared" si="26"/>
        <v>-6.1795118883114508E-3</v>
      </c>
    </row>
    <row r="364" spans="1:37" ht="24" customHeight="1" x14ac:dyDescent="0.35">
      <c r="A364" s="106" t="str">
        <f>'ENGLAND GE2029'!A365</f>
        <v>Hove and Portslade</v>
      </c>
      <c r="B364" s="106" t="str">
        <f>'ENGLAND GE2029'!B365</f>
        <v>SXE</v>
      </c>
      <c r="C364" s="106" t="str">
        <f>'ENGLAND GE2029'!C365</f>
        <v>SE</v>
      </c>
      <c r="D364" s="106" t="str">
        <f>'ENGLAND GE2029'!D365</f>
        <v>England</v>
      </c>
      <c r="E364" s="106" t="str">
        <f>'ENGLAND GE2029'!AP365</f>
        <v>Grn</v>
      </c>
      <c r="F364" s="106" t="str">
        <f>'ENGLAND GE2029'!AQ365</f>
        <v>gain from</v>
      </c>
      <c r="G364" s="106" t="str">
        <f>'ENGLAND GE2029'!AR365</f>
        <v>LAB</v>
      </c>
      <c r="H364" s="106" t="str">
        <f>IF(E364='ENGLAND GE2029'!AO365,"",E364)</f>
        <v>Grn</v>
      </c>
      <c r="I364" s="262">
        <f>'ENGLAND GE2029'!E365</f>
        <v>0.28387407080205168</v>
      </c>
      <c r="J364" s="263">
        <f>'ENGLAND GE2029'!P365*100</f>
        <v>-24.029322196028239</v>
      </c>
      <c r="K364" s="262">
        <f>'ENGLAND GE2029'!F365</f>
        <v>9.837082685814362E-2</v>
      </c>
      <c r="L364" s="263">
        <f>'ENGLAND GE2029'!Q365*100</f>
        <v>-2.9352689295124592</v>
      </c>
      <c r="M364" s="262">
        <f>'ENGLAND GE2029'!G365</f>
        <v>0.16055836468616549</v>
      </c>
      <c r="N364" s="263">
        <f>'ENGLAND GE2029'!R365*100</f>
        <v>7.2750855391052891</v>
      </c>
      <c r="O364" s="262">
        <f>'ENGLAND GE2029'!H365</f>
        <v>5.6227543087960255E-2</v>
      </c>
      <c r="P364" s="263">
        <f>'ENGLAND GE2029'!S365*100</f>
        <v>-0.24520693106604083</v>
      </c>
      <c r="Q364" s="262">
        <f>'ENGLAND GE2029'!I365</f>
        <v>0.32806112011870026</v>
      </c>
      <c r="R364" s="263">
        <f>'ENGLAND GE2029'!T365*100</f>
        <v>18.51571920908053</v>
      </c>
      <c r="T364" s="264">
        <v>0</v>
      </c>
      <c r="U364" s="262">
        <f>MAX('ENGLAND GE2029'!J365,'ENGLAND GE2029'!K365,'ENGLAND GE2029'!L365,'ENGLAND GE2029'!M365,'ENGLAND GE2029'!N365)</f>
        <v>4.6957790841585391E-2</v>
      </c>
      <c r="V364" s="264">
        <f t="shared" si="27"/>
        <v>-1.1760350521184071</v>
      </c>
      <c r="W364" s="264"/>
      <c r="X364" s="264"/>
      <c r="Y364" s="264"/>
      <c r="Z364" s="262">
        <f>'ENGLAND GE2029'!J365</f>
        <v>4.6957790841585391E-2</v>
      </c>
      <c r="AA364" s="264">
        <f>'ENGLAND GE2029'!U365*100</f>
        <v>-1.1760350521184071</v>
      </c>
      <c r="AB364" s="262">
        <f>'ENGLAND GE2029'!K365</f>
        <v>0</v>
      </c>
      <c r="AC364" s="264">
        <f>'ENGLAND GE2029'!V365*100</f>
        <v>0</v>
      </c>
      <c r="AD364" s="262">
        <f>'ENGLAND GE2029'!L365</f>
        <v>1.8562139028631561E-2</v>
      </c>
      <c r="AE364" s="264">
        <f t="shared" si="28"/>
        <v>1.8562139028631561</v>
      </c>
      <c r="AF364" s="262">
        <f>'ENGLAND GE2029'!M365</f>
        <v>7.3881445767617826E-3</v>
      </c>
      <c r="AG364" s="264">
        <f t="shared" si="29"/>
        <v>0.73881445767617826</v>
      </c>
      <c r="AH364" s="262">
        <f>'ENGLAND GE2029'!N365</f>
        <v>0</v>
      </c>
      <c r="AI364" s="264">
        <f>'ENGLAND GE2029'!Y365*100</f>
        <v>0</v>
      </c>
      <c r="AJ364" s="261">
        <f t="shared" si="25"/>
        <v>0.32806112011870026</v>
      </c>
      <c r="AK364" s="260">
        <f t="shared" si="26"/>
        <v>0</v>
      </c>
    </row>
    <row r="365" spans="1:37" ht="24" customHeight="1" x14ac:dyDescent="0.35">
      <c r="A365" s="106" t="str">
        <f>'ENGLAND GE2029'!A366</f>
        <v>Lewes</v>
      </c>
      <c r="B365" s="106" t="str">
        <f>'ENGLAND GE2029'!B366</f>
        <v>SXE</v>
      </c>
      <c r="C365" s="106" t="str">
        <f>'ENGLAND GE2029'!C366</f>
        <v>SE</v>
      </c>
      <c r="D365" s="106" t="str">
        <f>'ENGLAND GE2029'!D366</f>
        <v>England</v>
      </c>
      <c r="E365" s="106" t="str">
        <f>'ENGLAND GE2029'!AP366</f>
        <v>LD</v>
      </c>
      <c r="F365" s="106" t="str">
        <f>'ENGLAND GE2029'!AQ366</f>
        <v>HOLD</v>
      </c>
      <c r="G365" s="106" t="str">
        <f>'ENGLAND GE2029'!AR366</f>
        <v/>
      </c>
      <c r="H365" s="106" t="str">
        <f>IF(E365='ENGLAND GE2029'!AO366,"",E365)</f>
        <v/>
      </c>
      <c r="I365" s="262">
        <f>'ENGLAND GE2029'!E366</f>
        <v>3.4476268856862134E-2</v>
      </c>
      <c r="J365" s="263">
        <f>'ENGLAND GE2029'!P366*100</f>
        <v>-3.2738294925508624</v>
      </c>
      <c r="K365" s="262">
        <f>'ENGLAND GE2029'!F366</f>
        <v>0.19577614167109567</v>
      </c>
      <c r="L365" s="263">
        <f>'ENGLAND GE2029'!Q366*100</f>
        <v>-7.2611950029579511</v>
      </c>
      <c r="M365" s="262">
        <f>'ENGLAND GE2029'!G366</f>
        <v>0.2063278250228536</v>
      </c>
      <c r="N365" s="263">
        <f>'ENGLAND GE2029'!R366*100</f>
        <v>8.7188412162943507</v>
      </c>
      <c r="O365" s="262">
        <f>'ENGLAND GE2029'!H366</f>
        <v>0.45903238071592045</v>
      </c>
      <c r="P365" s="263">
        <f>'ENGLAND GE2029'!S366*100</f>
        <v>-4.6769435995568482</v>
      </c>
      <c r="Q365" s="262">
        <f>'ENGLAND GE2029'!I366</f>
        <v>7.6424006454219054E-2</v>
      </c>
      <c r="R365" s="263">
        <f>'ENGLAND GE2029'!T366*100</f>
        <v>4.1274588516543922</v>
      </c>
      <c r="T365" s="264">
        <v>0</v>
      </c>
      <c r="U365" s="262">
        <f>MAX('ENGLAND GE2029'!J366,'ENGLAND GE2029'!K366,'ENGLAND GE2029'!L366,'ENGLAND GE2029'!M366,'ENGLAND GE2029'!N366)</f>
        <v>2.3853542486157227E-2</v>
      </c>
      <c r="V365" s="264">
        <f t="shared" si="27"/>
        <v>2.3853542486157226</v>
      </c>
      <c r="W365" s="264"/>
      <c r="X365" s="264"/>
      <c r="Y365" s="264"/>
      <c r="Z365" s="262">
        <f>'ENGLAND GE2029'!J366</f>
        <v>0</v>
      </c>
      <c r="AA365" s="264">
        <f>'ENGLAND GE2029'!U366*100</f>
        <v>0</v>
      </c>
      <c r="AB365" s="262">
        <f>'ENGLAND GE2029'!K366</f>
        <v>0</v>
      </c>
      <c r="AC365" s="264">
        <f>'ENGLAND GE2029'!V366*100</f>
        <v>0</v>
      </c>
      <c r="AD365" s="262">
        <f>'ENGLAND GE2029'!L366</f>
        <v>2.3853542486157227E-2</v>
      </c>
      <c r="AE365" s="264">
        <f t="shared" si="28"/>
        <v>2.3853542486157226</v>
      </c>
      <c r="AF365" s="262">
        <f>'ENGLAND GE2029'!M366</f>
        <v>1.2198783454970144E-3</v>
      </c>
      <c r="AG365" s="264">
        <f t="shared" si="29"/>
        <v>0.12198783454970144</v>
      </c>
      <c r="AH365" s="262">
        <f>'ENGLAND GE2029'!N366</f>
        <v>2.8899564473947341E-3</v>
      </c>
      <c r="AI365" s="264">
        <f>'ENGLAND GE2029'!Y366*100</f>
        <v>-0.14167405604852049</v>
      </c>
      <c r="AJ365" s="261">
        <f t="shared" si="25"/>
        <v>0.45903238071592045</v>
      </c>
      <c r="AK365" s="260">
        <f t="shared" si="26"/>
        <v>-0.38260837426170141</v>
      </c>
    </row>
    <row r="366" spans="1:37" ht="24" customHeight="1" x14ac:dyDescent="0.35">
      <c r="A366" s="106" t="str">
        <f>'ENGLAND GE2029'!A367</f>
        <v>Sussex Weald</v>
      </c>
      <c r="B366" s="106" t="str">
        <f>'ENGLAND GE2029'!B367</f>
        <v>SXE</v>
      </c>
      <c r="C366" s="106" t="str">
        <f>'ENGLAND GE2029'!C367</f>
        <v>SE</v>
      </c>
      <c r="D366" s="106" t="str">
        <f>'ENGLAND GE2029'!D367</f>
        <v>England</v>
      </c>
      <c r="E366" s="106" t="str">
        <f>'ENGLAND GE2029'!AP367</f>
        <v>Ref</v>
      </c>
      <c r="F366" s="106" t="str">
        <f>'ENGLAND GE2029'!AQ367</f>
        <v>gain from</v>
      </c>
      <c r="G366" s="106" t="str">
        <f>'ENGLAND GE2029'!AR367</f>
        <v>CON</v>
      </c>
      <c r="H366" s="106" t="str">
        <f>IF(E366='ENGLAND GE2029'!AO367,"",E366)</f>
        <v>Ref</v>
      </c>
      <c r="I366" s="262">
        <f>'ENGLAND GE2029'!E367</f>
        <v>8.168108036694427E-2</v>
      </c>
      <c r="J366" s="263">
        <f>'ENGLAND GE2029'!P367*100</f>
        <v>-8.5863403618820868</v>
      </c>
      <c r="K366" s="262">
        <f>'ENGLAND GE2029'!F367</f>
        <v>0.23627012173303621</v>
      </c>
      <c r="L366" s="263">
        <f>'ENGLAND GE2029'!Q367*100</f>
        <v>-10.451279641643</v>
      </c>
      <c r="M366" s="262">
        <f>'ENGLAND GE2029'!G367</f>
        <v>0.29857764974989948</v>
      </c>
      <c r="N366" s="263">
        <f>'ENGLAND GE2029'!R367*100</f>
        <v>11.718466550994014</v>
      </c>
      <c r="O366" s="262">
        <f>'ENGLAND GE2029'!H367</f>
        <v>0.17393602933333832</v>
      </c>
      <c r="P366" s="263">
        <f>'ENGLAND GE2029'!S367*100</f>
        <v>-2.771114911099315</v>
      </c>
      <c r="Q366" s="262">
        <f>'ENGLAND GE2029'!I367</f>
        <v>0.15809587956840798</v>
      </c>
      <c r="R366" s="263">
        <f>'ENGLAND GE2029'!T367*100</f>
        <v>8.1593591820568641</v>
      </c>
      <c r="T366" s="264">
        <v>0</v>
      </c>
      <c r="U366" s="262">
        <f>MAX('ENGLAND GE2029'!J367,'ENGLAND GE2029'!K367,'ENGLAND GE2029'!L367,'ENGLAND GE2029'!M367,'ENGLAND GE2029'!N367)</f>
        <v>3.4518536959022982E-2</v>
      </c>
      <c r="V366" s="264">
        <f t="shared" si="27"/>
        <v>3.4518536959022983</v>
      </c>
      <c r="W366" s="264"/>
      <c r="X366" s="264"/>
      <c r="Y366" s="264"/>
      <c r="Z366" s="262">
        <f>'ENGLAND GE2029'!J367</f>
        <v>1.1278944415650492E-2</v>
      </c>
      <c r="AA366" s="264">
        <f>'ENGLAND GE2029'!U367*100</f>
        <v>-0.81008217256814852</v>
      </c>
      <c r="AB366" s="262">
        <f>'ENGLAND GE2029'!K367</f>
        <v>0</v>
      </c>
      <c r="AC366" s="264">
        <f>'ENGLAND GE2029'!V367*100</f>
        <v>0</v>
      </c>
      <c r="AD366" s="262">
        <f>'ENGLAND GE2029'!L367</f>
        <v>3.4518536959022982E-2</v>
      </c>
      <c r="AE366" s="264">
        <f t="shared" si="28"/>
        <v>3.4518536959022983</v>
      </c>
      <c r="AF366" s="262">
        <f>'ENGLAND GE2029'!M367</f>
        <v>3.1627886937336935E-3</v>
      </c>
      <c r="AG366" s="264">
        <f t="shared" si="29"/>
        <v>0.31627886937336935</v>
      </c>
      <c r="AH366" s="262">
        <f>'ENGLAND GE2029'!N367</f>
        <v>2.4789691799664403E-3</v>
      </c>
      <c r="AI366" s="264">
        <f>'ENGLAND GE2029'!Y367*100</f>
        <v>-1.0271412111340119</v>
      </c>
      <c r="AJ366" s="261">
        <f t="shared" si="25"/>
        <v>0.29857764974989948</v>
      </c>
      <c r="AK366" s="260">
        <f t="shared" si="26"/>
        <v>-0.14048177018149149</v>
      </c>
    </row>
    <row r="367" spans="1:37" ht="24" customHeight="1" x14ac:dyDescent="0.35">
      <c r="A367" s="106" t="str">
        <f>'ENGLAND GE2029'!A368</f>
        <v>Arundel and South Downs</v>
      </c>
      <c r="B367" s="106" t="str">
        <f>'ENGLAND GE2029'!B368</f>
        <v>WSX</v>
      </c>
      <c r="C367" s="106" t="str">
        <f>'ENGLAND GE2029'!C368</f>
        <v>SE</v>
      </c>
      <c r="D367" s="106" t="str">
        <f>'ENGLAND GE2029'!D368</f>
        <v>England</v>
      </c>
      <c r="E367" s="106" t="str">
        <f>'ENGLAND GE2029'!AP368</f>
        <v>Con</v>
      </c>
      <c r="F367" s="106" t="str">
        <f>'ENGLAND GE2029'!AQ368</f>
        <v>HOLD</v>
      </c>
      <c r="G367" s="106" t="str">
        <f>'ENGLAND GE2029'!AR368</f>
        <v/>
      </c>
      <c r="H367" s="106" t="str">
        <f>IF(E367='ENGLAND GE2029'!AO368,"",E367)</f>
        <v/>
      </c>
      <c r="I367" s="262">
        <f>'ENGLAND GE2029'!E368</f>
        <v>8.8637877345902324E-2</v>
      </c>
      <c r="J367" s="263">
        <f>'ENGLAND GE2029'!P368*100</f>
        <v>-9.0061428463377897</v>
      </c>
      <c r="K367" s="262">
        <f>'ENGLAND GE2029'!F368</f>
        <v>0.28351350967570804</v>
      </c>
      <c r="L367" s="263">
        <f>'ENGLAND GE2029'!Q368*100</f>
        <v>-11.840464889206693</v>
      </c>
      <c r="M367" s="262">
        <f>'ENGLAND GE2029'!G368</f>
        <v>0.2261207208715422</v>
      </c>
      <c r="N367" s="263">
        <f>'ENGLAND GE2029'!R368*100</f>
        <v>9.1100625877022647</v>
      </c>
      <c r="O367" s="262">
        <f>'ENGLAND GE2029'!H368</f>
        <v>0.1581914037880533</v>
      </c>
      <c r="P367" s="263">
        <f>'ENGLAND GE2029'!S368*100</f>
        <v>-2.2060697052282836</v>
      </c>
      <c r="Q367" s="262">
        <f>'ENGLAND GE2029'!I368</f>
        <v>0.21183220892101412</v>
      </c>
      <c r="R367" s="263">
        <f>'ENGLAND GE2029'!T368*100</f>
        <v>11.10832136707401</v>
      </c>
      <c r="T367" s="264">
        <v>0</v>
      </c>
      <c r="U367" s="262">
        <f>MAX('ENGLAND GE2029'!J368,'ENGLAND GE2029'!K368,'ENGLAND GE2029'!L368,'ENGLAND GE2029'!M368,'ENGLAND GE2029'!N368)</f>
        <v>2.6141797509436241E-2</v>
      </c>
      <c r="V367" s="264">
        <f t="shared" si="27"/>
        <v>2.6141797509436242</v>
      </c>
      <c r="W367" s="264"/>
      <c r="X367" s="264"/>
      <c r="Y367" s="264"/>
      <c r="Z367" s="262">
        <f>'ENGLAND GE2029'!J368</f>
        <v>0</v>
      </c>
      <c r="AA367" s="264">
        <f>'ENGLAND GE2029'!U368*100</f>
        <v>0</v>
      </c>
      <c r="AB367" s="262">
        <f>'ENGLAND GE2029'!K368</f>
        <v>0</v>
      </c>
      <c r="AC367" s="264">
        <f>'ENGLAND GE2029'!V368*100</f>
        <v>0</v>
      </c>
      <c r="AD367" s="262">
        <f>'ENGLAND GE2029'!L368</f>
        <v>2.6141797509436241E-2</v>
      </c>
      <c r="AE367" s="264">
        <f t="shared" si="28"/>
        <v>2.6141797509436242</v>
      </c>
      <c r="AF367" s="262">
        <f>'ENGLAND GE2029'!M368</f>
        <v>3.3812611577272124E-3</v>
      </c>
      <c r="AG367" s="264">
        <f t="shared" si="29"/>
        <v>0.33812611577272123</v>
      </c>
      <c r="AH367" s="262">
        <f>'ENGLAND GE2029'!N368</f>
        <v>2.1812207306165193E-3</v>
      </c>
      <c r="AI367" s="264">
        <f>'ENGLAND GE2029'!Y368*100</f>
        <v>-0.1180123807198607</v>
      </c>
      <c r="AJ367" s="261">
        <f t="shared" si="25"/>
        <v>0.28351350967570804</v>
      </c>
      <c r="AK367" s="260">
        <f t="shared" si="26"/>
        <v>-7.1681300754693922E-2</v>
      </c>
    </row>
    <row r="368" spans="1:37" ht="24" customHeight="1" x14ac:dyDescent="0.35">
      <c r="A368" s="106" t="str">
        <f>'ENGLAND GE2029'!A369</f>
        <v>Bognor Regis and Littlehampton</v>
      </c>
      <c r="B368" s="106" t="str">
        <f>'ENGLAND GE2029'!B369</f>
        <v>WSX</v>
      </c>
      <c r="C368" s="106" t="str">
        <f>'ENGLAND GE2029'!C369</f>
        <v>SE</v>
      </c>
      <c r="D368" s="106" t="str">
        <f>'ENGLAND GE2029'!D369</f>
        <v>England</v>
      </c>
      <c r="E368" s="106" t="str">
        <f>'ENGLAND GE2029'!AP369</f>
        <v>Ref</v>
      </c>
      <c r="F368" s="106" t="str">
        <f>'ENGLAND GE2029'!AQ369</f>
        <v>gain from</v>
      </c>
      <c r="G368" s="106" t="str">
        <f>'ENGLAND GE2029'!AR369</f>
        <v>CON</v>
      </c>
      <c r="H368" s="106" t="str">
        <f>IF(E368='ENGLAND GE2029'!AO369,"",E368)</f>
        <v>Ref</v>
      </c>
      <c r="I368" s="262">
        <f>'ENGLAND GE2029'!E369</f>
        <v>0.14771398104317479</v>
      </c>
      <c r="J368" s="263">
        <f>'ENGLAND GE2029'!P369*100</f>
        <v>-14.318864717937736</v>
      </c>
      <c r="K368" s="262">
        <f>'ENGLAND GE2029'!F369</f>
        <v>0.23671791472117368</v>
      </c>
      <c r="L368" s="263">
        <f>'ENGLAND GE2029'!Q369*100</f>
        <v>-9.1088554428051669</v>
      </c>
      <c r="M368" s="262">
        <f>'ENGLAND GE2029'!G369</f>
        <v>0.36785638484286293</v>
      </c>
      <c r="N368" s="263">
        <f>'ENGLAND GE2029'!R369*100</f>
        <v>15.329139017457932</v>
      </c>
      <c r="O368" s="262">
        <f>'ENGLAND GE2029'!H369</f>
        <v>9.5445635905735376E-2</v>
      </c>
      <c r="P368" s="263">
        <f>'ENGLAND GE2029'!S369*100</f>
        <v>-1.079142684124855</v>
      </c>
      <c r="Q368" s="262">
        <f>'ENGLAND GE2029'!I369</f>
        <v>9.8334756916161684E-2</v>
      </c>
      <c r="R368" s="263">
        <f>'ENGLAND GE2029'!T369*100</f>
        <v>5.264926545736226</v>
      </c>
      <c r="T368" s="264">
        <v>0</v>
      </c>
      <c r="U368" s="262">
        <f>MAX('ENGLAND GE2029'!J369,'ENGLAND GE2029'!K369,'ENGLAND GE2029'!L369,'ENGLAND GE2029'!M369,'ENGLAND GE2029'!N369)</f>
        <v>4.2527845692559969E-2</v>
      </c>
      <c r="V368" s="264">
        <f t="shared" si="27"/>
        <v>4.2527845692559971</v>
      </c>
      <c r="W368" s="264"/>
      <c r="X368" s="264"/>
      <c r="Y368" s="264"/>
      <c r="Z368" s="262">
        <f>'ENGLAND GE2029'!J369</f>
        <v>0</v>
      </c>
      <c r="AA368" s="264">
        <f>'ENGLAND GE2029'!U369*100</f>
        <v>0</v>
      </c>
      <c r="AB368" s="262">
        <f>'ENGLAND GE2029'!K369</f>
        <v>0</v>
      </c>
      <c r="AC368" s="264">
        <f>'ENGLAND GE2029'!V369*100</f>
        <v>0</v>
      </c>
      <c r="AD368" s="262">
        <f>'ENGLAND GE2029'!L369</f>
        <v>4.2527845692559969E-2</v>
      </c>
      <c r="AE368" s="264">
        <f t="shared" si="28"/>
        <v>4.2527845692559971</v>
      </c>
      <c r="AF368" s="262">
        <f>'ENGLAND GE2029'!M369</f>
        <v>1.5696172725987217E-3</v>
      </c>
      <c r="AG368" s="264">
        <f t="shared" si="29"/>
        <v>0.15696172725987217</v>
      </c>
      <c r="AH368" s="262">
        <f>'ENGLAND GE2029'!N369</f>
        <v>9.833863605732995E-3</v>
      </c>
      <c r="AI368" s="264">
        <f>'ENGLAND GE2029'!Y369*100</f>
        <v>-0.49694901484226073</v>
      </c>
      <c r="AJ368" s="261">
        <f t="shared" si="25"/>
        <v>0.36785638484286293</v>
      </c>
      <c r="AK368" s="260">
        <f t="shared" si="26"/>
        <v>-0.26952162792670126</v>
      </c>
    </row>
    <row r="369" spans="1:37" ht="24" customHeight="1" x14ac:dyDescent="0.35">
      <c r="A369" s="106" t="str">
        <f>'ENGLAND GE2029'!A370</f>
        <v>Chichester</v>
      </c>
      <c r="B369" s="106" t="str">
        <f>'ENGLAND GE2029'!B370</f>
        <v>WSX</v>
      </c>
      <c r="C369" s="106" t="str">
        <f>'ENGLAND GE2029'!C370</f>
        <v>SE</v>
      </c>
      <c r="D369" s="106" t="str">
        <f>'ENGLAND GE2029'!D370</f>
        <v>England</v>
      </c>
      <c r="E369" s="106" t="str">
        <f>'ENGLAND GE2029'!AP370</f>
        <v>LD</v>
      </c>
      <c r="F369" s="106" t="str">
        <f>'ENGLAND GE2029'!AQ370</f>
        <v>HOLD</v>
      </c>
      <c r="G369" s="106" t="str">
        <f>'ENGLAND GE2029'!AR370</f>
        <v/>
      </c>
      <c r="H369" s="106" t="str">
        <f>IF(E369='ENGLAND GE2029'!AO370,"",E369)</f>
        <v/>
      </c>
      <c r="I369" s="262">
        <f>'ENGLAND GE2029'!E370</f>
        <v>3.0213181169905273E-2</v>
      </c>
      <c r="J369" s="263">
        <f>'ENGLAND GE2029'!P370*100</f>
        <v>-3.0906806509845239</v>
      </c>
      <c r="K369" s="262">
        <f>'ENGLAND GE2029'!F370</f>
        <v>0.18090843247723623</v>
      </c>
      <c r="L369" s="263">
        <f>'ENGLAND GE2029'!Q370*100</f>
        <v>-7.6430778641788901</v>
      </c>
      <c r="M369" s="262">
        <f>'ENGLAND GE2029'!G370</f>
        <v>0.25250238484367044</v>
      </c>
      <c r="N369" s="263">
        <f>'ENGLAND GE2029'!R370*100</f>
        <v>10.121357124519506</v>
      </c>
      <c r="O369" s="262">
        <f>'ENGLAND GE2029'!H370</f>
        <v>0.43001111477704218</v>
      </c>
      <c r="P369" s="263">
        <f>'ENGLAND GE2029'!S370*100</f>
        <v>-6.1643841235817067</v>
      </c>
      <c r="Q369" s="262">
        <f>'ENGLAND GE2029'!I370</f>
        <v>7.3212315742431158E-2</v>
      </c>
      <c r="R369" s="263">
        <f>'ENGLAND GE2029'!T370*100</f>
        <v>3.8272858218416297</v>
      </c>
      <c r="T369" s="264">
        <v>0</v>
      </c>
      <c r="U369" s="262">
        <f>MAX('ENGLAND GE2029'!J370,'ENGLAND GE2029'!K370,'ENGLAND GE2029'!L370,'ENGLAND GE2029'!M370,'ENGLAND GE2029'!N370)</f>
        <v>2.9191779460949474E-2</v>
      </c>
      <c r="V369" s="264">
        <f t="shared" si="27"/>
        <v>2.9191779460949476</v>
      </c>
      <c r="W369" s="264"/>
      <c r="X369" s="264"/>
      <c r="Y369" s="264"/>
      <c r="Z369" s="262">
        <f>'ENGLAND GE2029'!J370</f>
        <v>2.669843935347126E-3</v>
      </c>
      <c r="AA369" s="264">
        <f>'ENGLAND GE2029'!U370*100</f>
        <v>-9.8773013052770808E-2</v>
      </c>
      <c r="AB369" s="262">
        <f>'ENGLAND GE2029'!K370</f>
        <v>0</v>
      </c>
      <c r="AC369" s="264">
        <f>'ENGLAND GE2029'!V370*100</f>
        <v>0</v>
      </c>
      <c r="AD369" s="262">
        <f>'ENGLAND GE2029'!L370</f>
        <v>2.9191779460949474E-2</v>
      </c>
      <c r="AE369" s="264">
        <f t="shared" si="28"/>
        <v>2.9191779460949476</v>
      </c>
      <c r="AF369" s="262">
        <f>'ENGLAND GE2029'!M370</f>
        <v>1.290947593417981E-3</v>
      </c>
      <c r="AG369" s="264">
        <f t="shared" si="29"/>
        <v>0.12909475934179809</v>
      </c>
      <c r="AH369" s="262">
        <f>'ENGLAND GE2029'!N370</f>
        <v>0</v>
      </c>
      <c r="AI369" s="264">
        <f>'ENGLAND GE2029'!Y370*100</f>
        <v>0</v>
      </c>
      <c r="AJ369" s="261">
        <f t="shared" si="25"/>
        <v>0.43001111477704218</v>
      </c>
      <c r="AK369" s="260">
        <f t="shared" si="26"/>
        <v>-0.35679879903461104</v>
      </c>
    </row>
    <row r="370" spans="1:37" ht="24" customHeight="1" x14ac:dyDescent="0.35">
      <c r="A370" s="106" t="str">
        <f>'ENGLAND GE2029'!A371</f>
        <v>Crawley</v>
      </c>
      <c r="B370" s="106" t="str">
        <f>'ENGLAND GE2029'!B371</f>
        <v>WSX</v>
      </c>
      <c r="C370" s="106" t="str">
        <f>'ENGLAND GE2029'!C371</f>
        <v>SE</v>
      </c>
      <c r="D370" s="106" t="str">
        <f>'ENGLAND GE2029'!D371</f>
        <v>England</v>
      </c>
      <c r="E370" s="106" t="str">
        <f>'ENGLAND GE2029'!AP371</f>
        <v>Ref</v>
      </c>
      <c r="F370" s="106" t="str">
        <f>'ENGLAND GE2029'!AQ371</f>
        <v>gain from</v>
      </c>
      <c r="G370" s="106" t="str">
        <f>'ENGLAND GE2029'!AR371</f>
        <v>LAB</v>
      </c>
      <c r="H370" s="106" t="str">
        <f>IF(E370='ENGLAND GE2029'!AO371,"",E370)</f>
        <v>Ref</v>
      </c>
      <c r="I370" s="262">
        <f>'ENGLAND GE2029'!E371</f>
        <v>0.2028284827970564</v>
      </c>
      <c r="J370" s="263">
        <f>'ENGLAND GE2029'!P371*100</f>
        <v>-18.072021621841479</v>
      </c>
      <c r="K370" s="262">
        <f>'ENGLAND GE2029'!F371</f>
        <v>0.20192896654917913</v>
      </c>
      <c r="L370" s="263">
        <f>'ENGLAND GE2029'!Q371*100</f>
        <v>-6.6574901242663351</v>
      </c>
      <c r="M370" s="262">
        <f>'ENGLAND GE2029'!G371</f>
        <v>0.33144144813889803</v>
      </c>
      <c r="N370" s="263">
        <f>'ENGLAND GE2029'!R371*100</f>
        <v>14.580941579009355</v>
      </c>
      <c r="O370" s="262">
        <f>'ENGLAND GE2029'!H371</f>
        <v>4.5339164229334004E-2</v>
      </c>
      <c r="P370" s="263">
        <f>'ENGLAND GE2029'!S371*100</f>
        <v>-0.31181142516786553</v>
      </c>
      <c r="Q370" s="262">
        <f>'ENGLAND GE2029'!I371</f>
        <v>0.12911617853082905</v>
      </c>
      <c r="R370" s="263">
        <f>'ENGLAND GE2029'!T371*100</f>
        <v>7.1516846603965467</v>
      </c>
      <c r="T370" s="264">
        <v>0</v>
      </c>
      <c r="U370" s="262">
        <f>MAX('ENGLAND GE2029'!J371,'ENGLAND GE2029'!K371,'ENGLAND GE2029'!L371,'ENGLAND GE2029'!M371,'ENGLAND GE2029'!N371)</f>
        <v>4.7074215389969205E-2</v>
      </c>
      <c r="V370" s="264">
        <f t="shared" si="27"/>
        <v>-0.58222332738845228</v>
      </c>
      <c r="W370" s="264"/>
      <c r="X370" s="264"/>
      <c r="Y370" s="264"/>
      <c r="Z370" s="262">
        <f>'ENGLAND GE2029'!J371</f>
        <v>0</v>
      </c>
      <c r="AA370" s="264">
        <f>'ENGLAND GE2029'!U371*100</f>
        <v>0</v>
      </c>
      <c r="AB370" s="262">
        <f>'ENGLAND GE2029'!K371</f>
        <v>4.7074215389969205E-2</v>
      </c>
      <c r="AC370" s="264">
        <f>'ENGLAND GE2029'!V371*100</f>
        <v>-0.58222332738845228</v>
      </c>
      <c r="AD370" s="262">
        <f>'ENGLAND GE2029'!L371</f>
        <v>3.8317917924928342E-2</v>
      </c>
      <c r="AE370" s="264">
        <f t="shared" si="28"/>
        <v>3.8317917924928344</v>
      </c>
      <c r="AF370" s="262">
        <f>'ENGLAND GE2029'!M371</f>
        <v>3.9536264398060943E-3</v>
      </c>
      <c r="AG370" s="264">
        <f t="shared" si="29"/>
        <v>0.39536264398060944</v>
      </c>
      <c r="AH370" s="262">
        <f>'ENGLAND GE2029'!N371</f>
        <v>0</v>
      </c>
      <c r="AI370" s="264">
        <f>'ENGLAND GE2029'!Y371*100</f>
        <v>-0.33623417721518989</v>
      </c>
      <c r="AJ370" s="261">
        <f t="shared" si="25"/>
        <v>0.33144144813889803</v>
      </c>
      <c r="AK370" s="260">
        <f t="shared" si="26"/>
        <v>-0.20232526960806899</v>
      </c>
    </row>
    <row r="371" spans="1:37" ht="24" customHeight="1" x14ac:dyDescent="0.35">
      <c r="A371" s="106" t="str">
        <f>'ENGLAND GE2029'!A372</f>
        <v>East Grinstead and Uckfield</v>
      </c>
      <c r="B371" s="106" t="str">
        <f>'ENGLAND GE2029'!B372</f>
        <v>WSX</v>
      </c>
      <c r="C371" s="106" t="str">
        <f>'ENGLAND GE2029'!C372</f>
        <v>SE</v>
      </c>
      <c r="D371" s="106" t="str">
        <f>'ENGLAND GE2029'!D372</f>
        <v>England</v>
      </c>
      <c r="E371" s="106" t="str">
        <f>'ENGLAND GE2029'!AP372</f>
        <v>Ref</v>
      </c>
      <c r="F371" s="106" t="str">
        <f>'ENGLAND GE2029'!AQ372</f>
        <v>gain from</v>
      </c>
      <c r="G371" s="106" t="str">
        <f>'ENGLAND GE2029'!AR372</f>
        <v>CON</v>
      </c>
      <c r="H371" s="106" t="str">
        <f>IF(E371='ENGLAND GE2029'!AO372,"",E371)</f>
        <v>Ref</v>
      </c>
      <c r="I371" s="262">
        <f>'ENGLAND GE2029'!E372</f>
        <v>9.1928156607692171E-2</v>
      </c>
      <c r="J371" s="263">
        <f>'ENGLAND GE2029'!P372*100</f>
        <v>-11.524347437280115</v>
      </c>
      <c r="K371" s="262">
        <f>'ENGLAND GE2029'!F372</f>
        <v>0.17571054638535333</v>
      </c>
      <c r="L371" s="263">
        <f>'ENGLAND GE2029'!Q372*100</f>
        <v>-20.765619105833927</v>
      </c>
      <c r="M371" s="262">
        <f>'ENGLAND GE2029'!G372</f>
        <v>0.28599417648229403</v>
      </c>
      <c r="N371" s="263">
        <f>'ENGLAND GE2029'!R372*100</f>
        <v>28.599417648229402</v>
      </c>
      <c r="O371" s="262">
        <f>'ENGLAND GE2029'!H372</f>
        <v>0.170643975327295</v>
      </c>
      <c r="P371" s="263">
        <f>'ENGLAND GE2029'!S372*100</f>
        <v>-4.4445422009636717</v>
      </c>
      <c r="Q371" s="262">
        <f>'ENGLAND GE2029'!I372</f>
        <v>0.20111203723894813</v>
      </c>
      <c r="R371" s="263">
        <f>'ENGLAND GE2029'!T372*100</f>
        <v>9.6395112269210266</v>
      </c>
      <c r="T371" s="264">
        <v>0</v>
      </c>
      <c r="U371" s="262">
        <f>MAX('ENGLAND GE2029'!J372,'ENGLAND GE2029'!K372,'ENGLAND GE2029'!L372,'ENGLAND GE2029'!M372,'ENGLAND GE2029'!N372)</f>
        <v>3.3063762673591519E-2</v>
      </c>
      <c r="V371" s="264">
        <f t="shared" si="27"/>
        <v>3.3063762673591519</v>
      </c>
      <c r="W371" s="264"/>
      <c r="X371" s="264"/>
      <c r="Y371" s="264"/>
      <c r="Z371" s="262">
        <f>'ENGLAND GE2029'!J372</f>
        <v>2.5857328465837239E-2</v>
      </c>
      <c r="AA371" s="264">
        <f>'ENGLAND GE2029'!U372*100</f>
        <v>-2.3395543956919891</v>
      </c>
      <c r="AB371" s="262">
        <f>'ENGLAND GE2029'!K372</f>
        <v>0</v>
      </c>
      <c r="AC371" s="264">
        <f>'ENGLAND GE2029'!V372*100</f>
        <v>0</v>
      </c>
      <c r="AD371" s="262">
        <f>'ENGLAND GE2029'!L372</f>
        <v>3.3063762673591519E-2</v>
      </c>
      <c r="AE371" s="264">
        <f t="shared" si="28"/>
        <v>3.3063762673591519</v>
      </c>
      <c r="AF371" s="262">
        <f>'ENGLAND GE2029'!M372</f>
        <v>4.7667127063290233E-3</v>
      </c>
      <c r="AG371" s="264">
        <f t="shared" si="29"/>
        <v>0.47667127063290232</v>
      </c>
      <c r="AH371" s="262">
        <f>'ENGLAND GE2029'!N372</f>
        <v>1.0923304112659635E-2</v>
      </c>
      <c r="AI371" s="264">
        <f>'ENGLAND GE2029'!Y372*100</f>
        <v>-2.9479132733727766</v>
      </c>
      <c r="AJ371" s="261">
        <f t="shared" si="25"/>
        <v>0.28599417648229403</v>
      </c>
      <c r="AK371" s="260">
        <f t="shared" si="26"/>
        <v>-8.4882139243345894E-2</v>
      </c>
    </row>
    <row r="372" spans="1:37" ht="24" customHeight="1" x14ac:dyDescent="0.35">
      <c r="A372" s="106" t="str">
        <f>'ENGLAND GE2029'!A373</f>
        <v>East Worthing and Shoreham</v>
      </c>
      <c r="B372" s="106" t="str">
        <f>'ENGLAND GE2029'!B373</f>
        <v>WSX</v>
      </c>
      <c r="C372" s="106" t="str">
        <f>'ENGLAND GE2029'!C373</f>
        <v>SE</v>
      </c>
      <c r="D372" s="106" t="str">
        <f>'ENGLAND GE2029'!D373</f>
        <v>England</v>
      </c>
      <c r="E372" s="106" t="str">
        <f>'ENGLAND GE2029'!AP373</f>
        <v>Ref</v>
      </c>
      <c r="F372" s="106" t="str">
        <f>'ENGLAND GE2029'!AQ373</f>
        <v>gain from</v>
      </c>
      <c r="G372" s="106" t="str">
        <f>'ENGLAND GE2029'!AR373</f>
        <v>LAB</v>
      </c>
      <c r="H372" s="106" t="str">
        <f>IF(E372='ENGLAND GE2029'!AO373,"",E372)</f>
        <v>Ref</v>
      </c>
      <c r="I372" s="262">
        <f>'ENGLAND GE2029'!E373</f>
        <v>0.25326294621153983</v>
      </c>
      <c r="J372" s="263">
        <f>'ENGLAND GE2029'!P373*100</f>
        <v>-19.744816671074716</v>
      </c>
      <c r="K372" s="262">
        <f>'ENGLAND GE2029'!F373</f>
        <v>0.20517818895229259</v>
      </c>
      <c r="L372" s="263">
        <f>'ENGLAND GE2029'!Q373*100</f>
        <v>-5.1576365023012025</v>
      </c>
      <c r="M372" s="262">
        <f>'ENGLAND GE2029'!G373</f>
        <v>0.27713449299723564</v>
      </c>
      <c r="N372" s="263">
        <f>'ENGLAND GE2029'!R373*100</f>
        <v>13.10608958661382</v>
      </c>
      <c r="O372" s="262">
        <f>'ENGLAND GE2029'!H373</f>
        <v>6.4419850868755721E-2</v>
      </c>
      <c r="P372" s="263">
        <f>'ENGLAND GE2029'!S373*100</f>
        <v>-3.7496554593111076E-2</v>
      </c>
      <c r="Q372" s="262">
        <f>'ENGLAND GE2029'!I373</f>
        <v>0.1575396357395574</v>
      </c>
      <c r="R372" s="263">
        <f>'ENGLAND GE2029'!T373*100</f>
        <v>9.1400021248339325</v>
      </c>
      <c r="T372" s="264">
        <v>0</v>
      </c>
      <c r="U372" s="262">
        <f>MAX('ENGLAND GE2029'!J373,'ENGLAND GE2029'!K373,'ENGLAND GE2029'!L373,'ENGLAND GE2029'!M373,'ENGLAND GE2029'!N373)</f>
        <v>3.2039495411522824E-2</v>
      </c>
      <c r="V372" s="264">
        <f t="shared" si="27"/>
        <v>3.2039495411522823</v>
      </c>
      <c r="W372" s="264"/>
      <c r="X372" s="264"/>
      <c r="Y372" s="264"/>
      <c r="Z372" s="262">
        <f>'ENGLAND GE2029'!J373</f>
        <v>3.2344625714785212E-3</v>
      </c>
      <c r="AA372" s="264">
        <f>'ENGLAND GE2029'!U373*100</f>
        <v>-0.32857705268547444</v>
      </c>
      <c r="AB372" s="262">
        <f>'ENGLAND GE2029'!K373</f>
        <v>0</v>
      </c>
      <c r="AC372" s="264">
        <f>'ENGLAND GE2029'!V373*100</f>
        <v>0</v>
      </c>
      <c r="AD372" s="262">
        <f>'ENGLAND GE2029'!L373</f>
        <v>3.2039495411522824E-2</v>
      </c>
      <c r="AE372" s="264">
        <f t="shared" si="28"/>
        <v>3.2039495411522823</v>
      </c>
      <c r="AF372" s="262">
        <f>'ENGLAND GE2029'!M373</f>
        <v>2.7625451262110398E-3</v>
      </c>
      <c r="AG372" s="264">
        <f t="shared" si="29"/>
        <v>0.27625451262110401</v>
      </c>
      <c r="AH372" s="262">
        <f>'ENGLAND GE2029'!N373</f>
        <v>4.4283821214067074E-3</v>
      </c>
      <c r="AI372" s="264">
        <f>'ENGLAND GE2029'!Y373*100</f>
        <v>-0.45776898456661147</v>
      </c>
      <c r="AJ372" s="261">
        <f t="shared" si="25"/>
        <v>0.27713449299723564</v>
      </c>
      <c r="AK372" s="260">
        <f t="shared" si="26"/>
        <v>-0.11959485725767824</v>
      </c>
    </row>
    <row r="373" spans="1:37" ht="24" customHeight="1" x14ac:dyDescent="0.35">
      <c r="A373" s="106" t="str">
        <f>'ENGLAND GE2029'!A374</f>
        <v>Horsham</v>
      </c>
      <c r="B373" s="106" t="str">
        <f>'ENGLAND GE2029'!B374</f>
        <v>WSX</v>
      </c>
      <c r="C373" s="106" t="str">
        <f>'ENGLAND GE2029'!C374</f>
        <v>SE</v>
      </c>
      <c r="D373" s="106" t="str">
        <f>'ENGLAND GE2029'!D374</f>
        <v>England</v>
      </c>
      <c r="E373" s="106" t="str">
        <f>'ENGLAND GE2029'!AP374</f>
        <v>LD</v>
      </c>
      <c r="F373" s="106" t="str">
        <f>'ENGLAND GE2029'!AQ374</f>
        <v>HOLD</v>
      </c>
      <c r="G373" s="106" t="str">
        <f>'ENGLAND GE2029'!AR374</f>
        <v/>
      </c>
      <c r="H373" s="106" t="str">
        <f>IF(E373='ENGLAND GE2029'!AO374,"",E373)</f>
        <v/>
      </c>
      <c r="I373" s="262">
        <f>'ENGLAND GE2029'!E374</f>
        <v>5.7293520275465741E-2</v>
      </c>
      <c r="J373" s="263">
        <f>'ENGLAND GE2029'!P374*100</f>
        <v>-5.0438150565450304</v>
      </c>
      <c r="K373" s="262">
        <f>'ENGLAND GE2029'!F374</f>
        <v>0.26048990942529598</v>
      </c>
      <c r="L373" s="263">
        <f>'ENGLAND GE2029'!Q374*100</f>
        <v>-8.3930710766058798</v>
      </c>
      <c r="M373" s="262">
        <f>'ENGLAND GE2029'!G374</f>
        <v>0.19787453210804565</v>
      </c>
      <c r="N373" s="263">
        <f>'ENGLAND GE2029'!R374*100</f>
        <v>8.7674348320950397</v>
      </c>
      <c r="O373" s="262">
        <f>'ENGLAND GE2029'!H374</f>
        <v>0.36675808059685755</v>
      </c>
      <c r="P373" s="263">
        <f>'ENGLAND GE2029'!S374*100</f>
        <v>-2.3014708102037931</v>
      </c>
      <c r="Q373" s="262">
        <f>'ENGLAND GE2029'!I374</f>
        <v>8.680330588021995E-2</v>
      </c>
      <c r="R373" s="263">
        <f>'ENGLAND GE2029'!T374*100</f>
        <v>4.8298107588358832</v>
      </c>
      <c r="T373" s="264">
        <v>0</v>
      </c>
      <c r="U373" s="262">
        <f>MAX('ENGLAND GE2029'!J374,'ENGLAND GE2029'!K374,'ENGLAND GE2029'!L374,'ENGLAND GE2029'!M374,'ENGLAND GE2029'!N374)</f>
        <v>2.2876258003712999E-2</v>
      </c>
      <c r="V373" s="264">
        <f t="shared" si="27"/>
        <v>2.2876258003712997</v>
      </c>
      <c r="W373" s="264"/>
      <c r="X373" s="264"/>
      <c r="Y373" s="264"/>
      <c r="Z373" s="262">
        <f>'ENGLAND GE2029'!J374</f>
        <v>0</v>
      </c>
      <c r="AA373" s="264">
        <f>'ENGLAND GE2029'!U374*100</f>
        <v>0</v>
      </c>
      <c r="AB373" s="262">
        <f>'ENGLAND GE2029'!K374</f>
        <v>0</v>
      </c>
      <c r="AC373" s="264">
        <f>'ENGLAND GE2029'!V374*100</f>
        <v>0</v>
      </c>
      <c r="AD373" s="262">
        <f>'ENGLAND GE2029'!L374</f>
        <v>2.2876258003712999E-2</v>
      </c>
      <c r="AE373" s="264">
        <f t="shared" si="28"/>
        <v>2.2876258003712997</v>
      </c>
      <c r="AF373" s="262">
        <f>'ENGLAND GE2029'!M374</f>
        <v>1.3855524994527194E-3</v>
      </c>
      <c r="AG373" s="264">
        <f t="shared" si="29"/>
        <v>0.13855524994527194</v>
      </c>
      <c r="AH373" s="262">
        <f>'ENGLAND GE2029'!N374</f>
        <v>6.5188412109494715E-3</v>
      </c>
      <c r="AI373" s="264">
        <f>'ENGLAND GE2029'!Y374*100</f>
        <v>-0.2850696978927823</v>
      </c>
      <c r="AJ373" s="261">
        <f t="shared" si="25"/>
        <v>0.36675808059685755</v>
      </c>
      <c r="AK373" s="260">
        <f t="shared" si="26"/>
        <v>-0.2799547747166376</v>
      </c>
    </row>
    <row r="374" spans="1:37" ht="24" customHeight="1" x14ac:dyDescent="0.35">
      <c r="A374" s="106" t="str">
        <f>'ENGLAND GE2029'!A375</f>
        <v>Mid Sussex</v>
      </c>
      <c r="B374" s="106" t="str">
        <f>'ENGLAND GE2029'!B375</f>
        <v>WSX</v>
      </c>
      <c r="C374" s="106" t="str">
        <f>'ENGLAND GE2029'!C375</f>
        <v>SE</v>
      </c>
      <c r="D374" s="106" t="str">
        <f>'ENGLAND GE2029'!D375</f>
        <v>England</v>
      </c>
      <c r="E374" s="106" t="str">
        <f>'ENGLAND GE2029'!AP375</f>
        <v>LD</v>
      </c>
      <c r="F374" s="106" t="str">
        <f>'ENGLAND GE2029'!AQ375</f>
        <v>HOLD</v>
      </c>
      <c r="G374" s="106" t="str">
        <f>'ENGLAND GE2029'!AR375</f>
        <v/>
      </c>
      <c r="H374" s="106" t="str">
        <f>IF(E374='ENGLAND GE2029'!AO375,"",E374)</f>
        <v/>
      </c>
      <c r="I374" s="262">
        <f>'ENGLAND GE2029'!E375</f>
        <v>9.4957476054540357E-2</v>
      </c>
      <c r="J374" s="263">
        <f>'ENGLAND GE2029'!P375*100</f>
        <v>-8.1253895082573351</v>
      </c>
      <c r="K374" s="262">
        <f>'ENGLAND GE2029'!F375</f>
        <v>0.20800230733712352</v>
      </c>
      <c r="L374" s="263">
        <f>'ENGLAND GE2029'!Q375*100</f>
        <v>-6.3412334127022882</v>
      </c>
      <c r="M374" s="262">
        <f>'ENGLAND GE2029'!G375</f>
        <v>0.20201353444855991</v>
      </c>
      <c r="N374" s="263">
        <f>'ENGLAND GE2029'!R375*100</f>
        <v>9.0983681463261377</v>
      </c>
      <c r="O374" s="262">
        <f>'ENGLAND GE2029'!H375</f>
        <v>0.37789295812879514</v>
      </c>
      <c r="P374" s="263">
        <f>'ENGLAND GE2029'!S375*100</f>
        <v>-1.8446675834601189</v>
      </c>
      <c r="Q374" s="262">
        <f>'ENGLAND GE2029'!I375</f>
        <v>8.7725262716519925E-2</v>
      </c>
      <c r="R374" s="263">
        <f>'ENGLAND GE2029'!T375*100</f>
        <v>4.9321422332481522</v>
      </c>
      <c r="T374" s="264">
        <v>0</v>
      </c>
      <c r="U374" s="262">
        <f>MAX('ENGLAND GE2029'!J375,'ENGLAND GE2029'!K375,'ENGLAND GE2029'!L375,'ENGLAND GE2029'!M375,'ENGLAND GE2029'!N375)</f>
        <v>2.3354767715957698E-2</v>
      </c>
      <c r="V374" s="264">
        <f t="shared" si="27"/>
        <v>2.3354767715957698</v>
      </c>
      <c r="W374" s="264"/>
      <c r="X374" s="264"/>
      <c r="Y374" s="264"/>
      <c r="Z374" s="262">
        <f>'ENGLAND GE2029'!J375</f>
        <v>0</v>
      </c>
      <c r="AA374" s="264">
        <f>'ENGLAND GE2029'!U375*100</f>
        <v>0</v>
      </c>
      <c r="AB374" s="262">
        <f>'ENGLAND GE2029'!K375</f>
        <v>0</v>
      </c>
      <c r="AC374" s="264">
        <f>'ENGLAND GE2029'!V375*100</f>
        <v>0</v>
      </c>
      <c r="AD374" s="262">
        <f>'ENGLAND GE2029'!L375</f>
        <v>2.3354767715957698E-2</v>
      </c>
      <c r="AE374" s="264">
        <f t="shared" si="28"/>
        <v>2.3354767715957698</v>
      </c>
      <c r="AF374" s="262">
        <f>'ENGLAND GE2029'!M375</f>
        <v>1.4002687546226054E-3</v>
      </c>
      <c r="AG374" s="264">
        <f t="shared" si="29"/>
        <v>0.14002687546226053</v>
      </c>
      <c r="AH374" s="262">
        <f>'ENGLAND GE2029'!N375</f>
        <v>4.6534248438806986E-3</v>
      </c>
      <c r="AI374" s="264">
        <f>'ENGLAND GE2029'!Y375*100</f>
        <v>-0.19472352221259021</v>
      </c>
      <c r="AJ374" s="261">
        <f t="shared" si="25"/>
        <v>0.37789295812879514</v>
      </c>
      <c r="AK374" s="260">
        <f t="shared" si="26"/>
        <v>-0.29016769541227522</v>
      </c>
    </row>
    <row r="375" spans="1:37" ht="24" customHeight="1" x14ac:dyDescent="0.35">
      <c r="A375" s="106" t="str">
        <f>'ENGLAND GE2029'!A376</f>
        <v>Worthing West</v>
      </c>
      <c r="B375" s="106" t="str">
        <f>'ENGLAND GE2029'!B376</f>
        <v>WSX</v>
      </c>
      <c r="C375" s="106" t="str">
        <f>'ENGLAND GE2029'!C376</f>
        <v>SE</v>
      </c>
      <c r="D375" s="106" t="str">
        <f>'ENGLAND GE2029'!D376</f>
        <v>England</v>
      </c>
      <c r="E375" s="106" t="str">
        <f>'ENGLAND GE2029'!AP376</f>
        <v>Ref</v>
      </c>
      <c r="F375" s="106" t="str">
        <f>'ENGLAND GE2029'!AQ376</f>
        <v>gain from</v>
      </c>
      <c r="G375" s="106" t="str">
        <f>'ENGLAND GE2029'!AR376</f>
        <v>LAB</v>
      </c>
      <c r="H375" s="106" t="str">
        <f>IF(E375='ENGLAND GE2029'!AO376,"",E375)</f>
        <v>Ref</v>
      </c>
      <c r="I375" s="262">
        <f>'ENGLAND GE2029'!E376</f>
        <v>0.22298299565654384</v>
      </c>
      <c r="J375" s="263">
        <f>'ENGLAND GE2029'!P376*100</f>
        <v>-17.937400573569491</v>
      </c>
      <c r="K375" s="262">
        <f>'ENGLAND GE2029'!F376</f>
        <v>0.25608120873896945</v>
      </c>
      <c r="L375" s="263">
        <f>'ENGLAND GE2029'!Q376*100</f>
        <v>-6.8839865049684814</v>
      </c>
      <c r="M375" s="262">
        <f>'ENGLAND GE2029'!G376</f>
        <v>0.27745828498467606</v>
      </c>
      <c r="N375" s="263">
        <f>'ENGLAND GE2029'!R376*100</f>
        <v>12.917505263767525</v>
      </c>
      <c r="O375" s="262">
        <f>'ENGLAND GE2029'!H376</f>
        <v>5.2067925794813126E-2</v>
      </c>
      <c r="P375" s="263">
        <f>'ENGLAND GE2029'!S376*100</f>
        <v>-0.10332370186857051</v>
      </c>
      <c r="Q375" s="262">
        <f>'ENGLAND GE2029'!I376</f>
        <v>0.15081655583031145</v>
      </c>
      <c r="R375" s="263">
        <f>'ENGLAND GE2029'!T376*100</f>
        <v>8.6616700936886346</v>
      </c>
      <c r="T375" s="264">
        <v>0</v>
      </c>
      <c r="U375" s="262">
        <f>MAX('ENGLAND GE2029'!J376,'ENGLAND GE2029'!K376,'ENGLAND GE2029'!L376,'ENGLAND GE2029'!M376,'ENGLAND GE2029'!N376)</f>
        <v>3.2076928975940187E-2</v>
      </c>
      <c r="V375" s="264">
        <f t="shared" si="27"/>
        <v>3.2076928975940189</v>
      </c>
      <c r="W375" s="264"/>
      <c r="X375" s="264"/>
      <c r="Y375" s="264"/>
      <c r="Z375" s="262">
        <f>'ENGLAND GE2029'!J376</f>
        <v>5.8411248250645484E-3</v>
      </c>
      <c r="AA375" s="264">
        <f>'ENGLAND GE2029'!U376*100</f>
        <v>-0.12965499401177172</v>
      </c>
      <c r="AB375" s="262">
        <f>'ENGLAND GE2029'!K376</f>
        <v>0</v>
      </c>
      <c r="AC375" s="264">
        <f>'ENGLAND GE2029'!V376*100</f>
        <v>0</v>
      </c>
      <c r="AD375" s="262">
        <f>'ENGLAND GE2029'!L376</f>
        <v>3.2076928975940187E-2</v>
      </c>
      <c r="AE375" s="264">
        <f t="shared" si="28"/>
        <v>3.2076928975940189</v>
      </c>
      <c r="AF375" s="262">
        <f>'ENGLAND GE2029'!M376</f>
        <v>2.6749751936812568E-3</v>
      </c>
      <c r="AG375" s="264">
        <f t="shared" si="29"/>
        <v>0.26749751936812566</v>
      </c>
      <c r="AH375" s="262">
        <f>'ENGLAND GE2029'!N376</f>
        <v>0</v>
      </c>
      <c r="AI375" s="264">
        <f>'ENGLAND GE2029'!Y376*100</f>
        <v>0</v>
      </c>
      <c r="AJ375" s="261">
        <f t="shared" si="25"/>
        <v>0.27745828498467606</v>
      </c>
      <c r="AK375" s="260">
        <f t="shared" si="26"/>
        <v>-0.12664172915436461</v>
      </c>
    </row>
    <row r="376" spans="1:37" ht="24" customHeight="1" x14ac:dyDescent="0.35">
      <c r="A376" s="106" t="str">
        <f>'ENGLAND GE2029'!A377</f>
        <v>Bath</v>
      </c>
      <c r="B376" s="106" t="str">
        <f>'ENGLAND GE2029'!B377</f>
        <v>AVN</v>
      </c>
      <c r="C376" s="106" t="str">
        <f>'ENGLAND GE2029'!C377</f>
        <v>SW</v>
      </c>
      <c r="D376" s="106" t="str">
        <f>'ENGLAND GE2029'!D377</f>
        <v>England</v>
      </c>
      <c r="E376" s="106" t="str">
        <f>'ENGLAND GE2029'!AP377</f>
        <v>LD</v>
      </c>
      <c r="F376" s="106" t="str">
        <f>'ENGLAND GE2029'!AQ377</f>
        <v>HOLD</v>
      </c>
      <c r="G376" s="106" t="str">
        <f>'ENGLAND GE2029'!AR377</f>
        <v/>
      </c>
      <c r="H376" s="106" t="str">
        <f>IF(E376='ENGLAND GE2029'!AO377,"",E376)</f>
        <v/>
      </c>
      <c r="I376" s="262">
        <f>'ENGLAND GE2029'!E377</f>
        <v>9.0792698861887053E-2</v>
      </c>
      <c r="J376" s="263">
        <f>'ENGLAND GE2029'!P377*100</f>
        <v>-8.9240544437510412</v>
      </c>
      <c r="K376" s="262">
        <f>'ENGLAND GE2029'!F377</f>
        <v>0.11412849146385401</v>
      </c>
      <c r="L376" s="263">
        <f>'ENGLAND GE2029'!Q377*100</f>
        <v>-4.5003027339387209</v>
      </c>
      <c r="M376" s="262">
        <f>'ENGLAND GE2029'!G377</f>
        <v>0.13283566971783556</v>
      </c>
      <c r="N376" s="263">
        <f>'ENGLAND GE2029'!R377*100</f>
        <v>5.3924387773102547</v>
      </c>
      <c r="O376" s="262">
        <f>'ENGLAND GE2029'!H377</f>
        <v>0.36861273421135521</v>
      </c>
      <c r="P376" s="263">
        <f>'ENGLAND GE2029'!S377*100</f>
        <v>-4.4497591988520107</v>
      </c>
      <c r="Q376" s="262">
        <f>'ENGLAND GE2029'!I377</f>
        <v>0.24836980527736446</v>
      </c>
      <c r="R376" s="263">
        <f>'ENGLAND GE2029'!T377*100</f>
        <v>12.470473151879393</v>
      </c>
      <c r="T376" s="264">
        <v>0</v>
      </c>
      <c r="U376" s="262">
        <f>MAX('ENGLAND GE2029'!J377,'ENGLAND GE2029'!K377,'ENGLAND GE2029'!L377,'ENGLAND GE2029'!M377,'ENGLAND GE2029'!N377)</f>
        <v>2.2082905641465461E-2</v>
      </c>
      <c r="V376" s="264">
        <f t="shared" si="27"/>
        <v>-1.4256176012388686</v>
      </c>
      <c r="W376" s="264"/>
      <c r="X376" s="264"/>
      <c r="Y376" s="264"/>
      <c r="Z376" s="262">
        <f>'ENGLAND GE2029'!J377</f>
        <v>2.2082905641465461E-2</v>
      </c>
      <c r="AA376" s="264">
        <f>'ENGLAND GE2029'!U377*100</f>
        <v>-1.4256176012388686</v>
      </c>
      <c r="AB376" s="262">
        <f>'ENGLAND GE2029'!K377</f>
        <v>2.6366681138958706E-3</v>
      </c>
      <c r="AC376" s="264">
        <f>'ENGLAND GE2029'!V377*100</f>
        <v>-0.21420561744897518</v>
      </c>
      <c r="AD376" s="262">
        <f>'ENGLAND GE2029'!L377</f>
        <v>1.5127918966518611E-2</v>
      </c>
      <c r="AE376" s="264">
        <f t="shared" si="28"/>
        <v>1.512791896651861</v>
      </c>
      <c r="AF376" s="262">
        <f>'ENGLAND GE2029'!M377</f>
        <v>5.4131077458238015E-3</v>
      </c>
      <c r="AG376" s="264">
        <f t="shared" si="29"/>
        <v>0.54131077458238019</v>
      </c>
      <c r="AH376" s="262">
        <f>'ENGLAND GE2029'!N377</f>
        <v>0</v>
      </c>
      <c r="AI376" s="264">
        <f>'ENGLAND GE2029'!Y377*100</f>
        <v>-0.40307500519426553</v>
      </c>
      <c r="AJ376" s="261">
        <f t="shared" si="25"/>
        <v>0.36861273421135521</v>
      </c>
      <c r="AK376" s="260">
        <f t="shared" si="26"/>
        <v>-0.12024292893399074</v>
      </c>
    </row>
    <row r="377" spans="1:37" ht="24" customHeight="1" x14ac:dyDescent="0.35">
      <c r="A377" s="106" t="str">
        <f>'ENGLAND GE2029'!A378</f>
        <v>Bristol Central</v>
      </c>
      <c r="B377" s="106" t="str">
        <f>'ENGLAND GE2029'!B378</f>
        <v>AVN</v>
      </c>
      <c r="C377" s="106" t="str">
        <f>'ENGLAND GE2029'!C378</f>
        <v>SW</v>
      </c>
      <c r="D377" s="106" t="str">
        <f>'ENGLAND GE2029'!D378</f>
        <v>England</v>
      </c>
      <c r="E377" s="106" t="str">
        <f>'ENGLAND GE2029'!AP378</f>
        <v>Grn</v>
      </c>
      <c r="F377" s="106" t="str">
        <f>'ENGLAND GE2029'!AQ378</f>
        <v>HOLD</v>
      </c>
      <c r="G377" s="106" t="str">
        <f>'ENGLAND GE2029'!AR378</f>
        <v/>
      </c>
      <c r="H377" s="106" t="str">
        <f>IF(E377='ENGLAND GE2029'!AO378,"",E377)</f>
        <v/>
      </c>
      <c r="I377" s="262">
        <f>'ENGLAND GE2029'!E378</f>
        <v>0.11433603306193942</v>
      </c>
      <c r="J377" s="263">
        <f>'ENGLAND GE2029'!P378*100</f>
        <v>-21.154889718134434</v>
      </c>
      <c r="K377" s="262">
        <f>'ENGLAND GE2029'!F378</f>
        <v>2.2988711161867549E-2</v>
      </c>
      <c r="L377" s="263">
        <f>'ENGLAND GE2029'!Q378*100</f>
        <v>-2.3085311667603219</v>
      </c>
      <c r="M377" s="262">
        <f>'ENGLAND GE2029'!G378</f>
        <v>3.6133746648277974E-2</v>
      </c>
      <c r="N377" s="263">
        <f>'ENGLAND GE2029'!R378*100</f>
        <v>0.5279370999713463</v>
      </c>
      <c r="O377" s="262">
        <f>'ENGLAND GE2029'!H378</f>
        <v>1.6633807931074589E-2</v>
      </c>
      <c r="P377" s="263">
        <f>'ENGLAND GE2029'!S378*100</f>
        <v>-1.0161995135914919</v>
      </c>
      <c r="Q377" s="262">
        <f>'ENGLAND GE2029'!I378</f>
        <v>0.7906601806999104</v>
      </c>
      <c r="R377" s="263">
        <f>'ENGLAND GE2029'!T378*100</f>
        <v>22.478908649951833</v>
      </c>
      <c r="T377" s="264">
        <v>0</v>
      </c>
      <c r="U377" s="262">
        <f>MAX('ENGLAND GE2029'!J378,'ENGLAND GE2029'!K378,'ENGLAND GE2029'!L378,'ENGLAND GE2029'!M378,'ENGLAND GE2029'!N378)</f>
        <v>1.293220900390879E-2</v>
      </c>
      <c r="V377" s="264">
        <f t="shared" si="27"/>
        <v>1.293220900390879</v>
      </c>
      <c r="W377" s="264"/>
      <c r="X377" s="264"/>
      <c r="Y377" s="264"/>
      <c r="Z377" s="262">
        <f>'ENGLAND GE2029'!J378</f>
        <v>0</v>
      </c>
      <c r="AA377" s="264">
        <f>'ENGLAND GE2029'!U378*100</f>
        <v>0</v>
      </c>
      <c r="AB377" s="262">
        <f>'ENGLAND GE2029'!K378</f>
        <v>0</v>
      </c>
      <c r="AC377" s="264">
        <f>'ENGLAND GE2029'!V378*100</f>
        <v>0</v>
      </c>
      <c r="AD377" s="262">
        <f>'ENGLAND GE2029'!L378</f>
        <v>4.1150723477586231E-3</v>
      </c>
      <c r="AE377" s="264">
        <f t="shared" si="28"/>
        <v>0.41150723477586232</v>
      </c>
      <c r="AF377" s="262">
        <f>'ENGLAND GE2029'!M378</f>
        <v>1.293220900390879E-2</v>
      </c>
      <c r="AG377" s="264">
        <f t="shared" si="29"/>
        <v>1.293220900390879</v>
      </c>
      <c r="AH377" s="262">
        <f>'ENGLAND GE2029'!N378</f>
        <v>2.2002391452626067E-3</v>
      </c>
      <c r="AI377" s="264">
        <f>'ENGLAND GE2029'!Y378*100</f>
        <v>-0.23195348660368284</v>
      </c>
      <c r="AJ377" s="261">
        <f t="shared" si="25"/>
        <v>0.7906601806999104</v>
      </c>
      <c r="AK377" s="260">
        <f t="shared" si="26"/>
        <v>0</v>
      </c>
    </row>
    <row r="378" spans="1:37" ht="24" customHeight="1" x14ac:dyDescent="0.35">
      <c r="A378" s="106" t="str">
        <f>'ENGLAND GE2029'!A379</f>
        <v>Bristol East</v>
      </c>
      <c r="B378" s="106" t="str">
        <f>'ENGLAND GE2029'!B379</f>
        <v>AVN</v>
      </c>
      <c r="C378" s="106" t="str">
        <f>'ENGLAND GE2029'!C379</f>
        <v>SW</v>
      </c>
      <c r="D378" s="106" t="str">
        <f>'ENGLAND GE2029'!D379</f>
        <v>England</v>
      </c>
      <c r="E378" s="106" t="str">
        <f>'ENGLAND GE2029'!AP379</f>
        <v>Grn</v>
      </c>
      <c r="F378" s="106" t="str">
        <f>'ENGLAND GE2029'!AQ379</f>
        <v>gain from</v>
      </c>
      <c r="G378" s="106" t="str">
        <f>'ENGLAND GE2029'!AR379</f>
        <v>LAB</v>
      </c>
      <c r="H378" s="106" t="str">
        <f>IF(E378='ENGLAND GE2029'!AO379,"",E378)</f>
        <v>Grn</v>
      </c>
      <c r="I378" s="262">
        <f>'ENGLAND GE2029'!E379</f>
        <v>0.18156117442553543</v>
      </c>
      <c r="J378" s="263">
        <f>'ENGLAND GE2029'!P379*100</f>
        <v>-26.841605344754793</v>
      </c>
      <c r="K378" s="262">
        <f>'ENGLAND GE2029'!F379</f>
        <v>1.4142204277724713E-2</v>
      </c>
      <c r="L378" s="263">
        <f>'ENGLAND GE2029'!Q379*100</f>
        <v>-12.541840211148344</v>
      </c>
      <c r="M378" s="262">
        <f>'ENGLAND GE2029'!G379</f>
        <v>0.21361363064847985</v>
      </c>
      <c r="N378" s="263">
        <f>'ENGLAND GE2029'!R379*100</f>
        <v>21.361363064847986</v>
      </c>
      <c r="O378" s="262">
        <f>'ENGLAND GE2029'!H379</f>
        <v>4.1170673291304506E-2</v>
      </c>
      <c r="P378" s="263">
        <f>'ENGLAND GE2029'!S379*100</f>
        <v>-1.7668165113345347</v>
      </c>
      <c r="Q378" s="262">
        <f>'ENGLAND GE2029'!I379</f>
        <v>0.50099788308757143</v>
      </c>
      <c r="R378" s="263">
        <f>'ENGLAND GE2029'!T379*100</f>
        <v>19.428986513012276</v>
      </c>
      <c r="T378" s="264">
        <v>0</v>
      </c>
      <c r="U378" s="262">
        <f>MAX('ENGLAND GE2029'!J379,'ENGLAND GE2029'!K379,'ENGLAND GE2029'!L379,'ENGLAND GE2029'!M379,'ENGLAND GE2029'!N379)</f>
        <v>2.4327273701847792E-2</v>
      </c>
      <c r="V378" s="264">
        <f t="shared" si="27"/>
        <v>2.4327273701847791</v>
      </c>
      <c r="W378" s="264"/>
      <c r="X378" s="264"/>
      <c r="Y378" s="264"/>
      <c r="Z378" s="262">
        <f>'ENGLAND GE2029'!J379</f>
        <v>1.1021907303344637E-2</v>
      </c>
      <c r="AA378" s="264">
        <f>'ENGLAND GE2029'!U379*100</f>
        <v>-1.6282957256719557</v>
      </c>
      <c r="AB378" s="262">
        <f>'ENGLAND GE2029'!K379</f>
        <v>0</v>
      </c>
      <c r="AC378" s="264">
        <f>'ENGLAND GE2029'!V379*100</f>
        <v>0</v>
      </c>
      <c r="AD378" s="262">
        <f>'ENGLAND GE2029'!L379</f>
        <v>2.4327273701847792E-2</v>
      </c>
      <c r="AE378" s="264">
        <f t="shared" si="28"/>
        <v>2.4327273701847791</v>
      </c>
      <c r="AF378" s="262">
        <f>'ENGLAND GE2029'!M379</f>
        <v>8.928768224892622E-3</v>
      </c>
      <c r="AG378" s="264">
        <f t="shared" si="29"/>
        <v>0.89287682248926226</v>
      </c>
      <c r="AH378" s="262">
        <f>'ENGLAND GE2029'!N379</f>
        <v>4.2364850392989902E-3</v>
      </c>
      <c r="AI378" s="264">
        <f>'ENGLAND GE2029'!Y379*100</f>
        <v>-1.3373959776246784</v>
      </c>
      <c r="AJ378" s="261">
        <f t="shared" si="25"/>
        <v>0.50099788308757143</v>
      </c>
      <c r="AK378" s="260">
        <f t="shared" si="26"/>
        <v>0</v>
      </c>
    </row>
    <row r="379" spans="1:37" ht="24" customHeight="1" x14ac:dyDescent="0.35">
      <c r="A379" s="106" t="str">
        <f>'ENGLAND GE2029'!A380</f>
        <v>Bristol North East</v>
      </c>
      <c r="B379" s="106" t="str">
        <f>'ENGLAND GE2029'!B380</f>
        <v>AVN</v>
      </c>
      <c r="C379" s="106" t="str">
        <f>'ENGLAND GE2029'!C380</f>
        <v>SW</v>
      </c>
      <c r="D379" s="106" t="str">
        <f>'ENGLAND GE2029'!D380</f>
        <v>England</v>
      </c>
      <c r="E379" s="106" t="str">
        <f>'ENGLAND GE2029'!AP380</f>
        <v>Grn</v>
      </c>
      <c r="F379" s="106" t="str">
        <f>'ENGLAND GE2029'!AQ380</f>
        <v>gain from</v>
      </c>
      <c r="G379" s="106" t="str">
        <f>'ENGLAND GE2029'!AR380</f>
        <v>LAB</v>
      </c>
      <c r="H379" s="106" t="str">
        <f>IF(E379='ENGLAND GE2029'!AO380,"",E379)</f>
        <v>Grn</v>
      </c>
      <c r="I379" s="262">
        <f>'ENGLAND GE2029'!E380</f>
        <v>0.22482768323650384</v>
      </c>
      <c r="J379" s="263">
        <f>'ENGLAND GE2029'!P380*100</f>
        <v>-22.776704395395079</v>
      </c>
      <c r="K379" s="262">
        <f>'ENGLAND GE2029'!F380</f>
        <v>0.10458163273054326</v>
      </c>
      <c r="L379" s="263">
        <f>'ENGLAND GE2029'!Q380*100</f>
        <v>-4.3457139328805612</v>
      </c>
      <c r="M379" s="262">
        <f>'ENGLAND GE2029'!G380</f>
        <v>0.21395436668823781</v>
      </c>
      <c r="N379" s="263">
        <f>'ENGLAND GE2029'!R380*100</f>
        <v>8.4920572122994535</v>
      </c>
      <c r="O379" s="262">
        <f>'ENGLAND GE2029'!H380</f>
        <v>4.1110457510781129E-2</v>
      </c>
      <c r="P379" s="263">
        <f>'ENGLAND GE2029'!S380*100</f>
        <v>-0.56636976250877891</v>
      </c>
      <c r="Q379" s="262">
        <f>'ENGLAND GE2029'!I380</f>
        <v>0.36923947576098348</v>
      </c>
      <c r="R379" s="263">
        <f>'ENGLAND GE2029'!T380*100</f>
        <v>18.259535468165318</v>
      </c>
      <c r="T379" s="264">
        <v>0</v>
      </c>
      <c r="U379" s="262">
        <f>MAX('ENGLAND GE2029'!J380,'ENGLAND GE2029'!K380,'ENGLAND GE2029'!L380,'ENGLAND GE2029'!M380,'ENGLAND GE2029'!N380)</f>
        <v>2.4366078242897497E-2</v>
      </c>
      <c r="V379" s="264">
        <f t="shared" si="27"/>
        <v>2.4366078242897498</v>
      </c>
      <c r="W379" s="264"/>
      <c r="X379" s="264"/>
      <c r="Y379" s="264"/>
      <c r="Z379" s="262">
        <f>'ENGLAND GE2029'!J380</f>
        <v>1.2854995788839861E-2</v>
      </c>
      <c r="AA379" s="264">
        <f>'ENGLAND GE2029'!U380*100</f>
        <v>-1.1651422558822624</v>
      </c>
      <c r="AB379" s="262">
        <f>'ENGLAND GE2029'!K380</f>
        <v>0</v>
      </c>
      <c r="AC379" s="264">
        <f>'ENGLAND GE2029'!V380*100</f>
        <v>0</v>
      </c>
      <c r="AD379" s="262">
        <f>'ENGLAND GE2029'!L380</f>
        <v>2.4366078242897497E-2</v>
      </c>
      <c r="AE379" s="264">
        <f t="shared" si="28"/>
        <v>2.4366078242897498</v>
      </c>
      <c r="AF379" s="262">
        <f>'ENGLAND GE2029'!M380</f>
        <v>6.8323302965778605E-3</v>
      </c>
      <c r="AG379" s="264">
        <f t="shared" si="29"/>
        <v>0.6832330296577861</v>
      </c>
      <c r="AH379" s="262">
        <f>'ENGLAND GE2029'!N380</f>
        <v>2.2329797446355463E-3</v>
      </c>
      <c r="AI379" s="264">
        <f>'ENGLAND GE2029'!Y380*100</f>
        <v>-1.0175031877455953</v>
      </c>
      <c r="AJ379" s="261">
        <f t="shared" si="25"/>
        <v>0.36923947576098348</v>
      </c>
      <c r="AK379" s="260">
        <f t="shared" si="26"/>
        <v>0</v>
      </c>
    </row>
    <row r="380" spans="1:37" ht="24" customHeight="1" x14ac:dyDescent="0.35">
      <c r="A380" s="106" t="str">
        <f>'ENGLAND GE2029'!A381</f>
        <v>Bristol North West</v>
      </c>
      <c r="B380" s="106" t="str">
        <f>'ENGLAND GE2029'!B381</f>
        <v>AVN</v>
      </c>
      <c r="C380" s="106" t="str">
        <f>'ENGLAND GE2029'!C381</f>
        <v>SW</v>
      </c>
      <c r="D380" s="106" t="str">
        <f>'ENGLAND GE2029'!D381</f>
        <v>England</v>
      </c>
      <c r="E380" s="106" t="str">
        <f>'ENGLAND GE2029'!AP381</f>
        <v>Grn</v>
      </c>
      <c r="F380" s="106" t="str">
        <f>'ENGLAND GE2029'!AQ381</f>
        <v>gain from</v>
      </c>
      <c r="G380" s="106" t="str">
        <f>'ENGLAND GE2029'!AR381</f>
        <v>LAB</v>
      </c>
      <c r="H380" s="106" t="str">
        <f>IF(E380='ENGLAND GE2029'!AO381,"",E380)</f>
        <v>Grn</v>
      </c>
      <c r="I380" s="262">
        <f>'ENGLAND GE2029'!E381</f>
        <v>0.25759918384913716</v>
      </c>
      <c r="J380" s="263">
        <f>'ENGLAND GE2029'!P381*100</f>
        <v>-23.881052232451751</v>
      </c>
      <c r="K380" s="262">
        <f>'ENGLAND GE2029'!F381</f>
        <v>0.10313490816880749</v>
      </c>
      <c r="L380" s="263">
        <f>'ENGLAND GE2029'!Q381*100</f>
        <v>-3.6618310715312683</v>
      </c>
      <c r="M380" s="262">
        <f>'ENGLAND GE2029'!G381</f>
        <v>0.17380674333076374</v>
      </c>
      <c r="N380" s="263">
        <f>'ENGLAND GE2029'!R381*100</f>
        <v>7.3464221046181359</v>
      </c>
      <c r="O380" s="262">
        <f>'ENGLAND GE2029'!H381</f>
        <v>7.8791604696271306E-2</v>
      </c>
      <c r="P380" s="263">
        <f>'ENGLAND GE2029'!S381*100</f>
        <v>-0.70246713024081231</v>
      </c>
      <c r="Q380" s="262">
        <f>'ENGLAND GE2029'!I381</f>
        <v>0.35772448899949971</v>
      </c>
      <c r="R380" s="263">
        <f>'ENGLAND GE2029'!T381*100</f>
        <v>18.462693205001145</v>
      </c>
      <c r="T380" s="264">
        <v>0</v>
      </c>
      <c r="U380" s="262">
        <f>MAX('ENGLAND GE2029'!J381,'ENGLAND GE2029'!K381,'ENGLAND GE2029'!L381,'ENGLAND GE2029'!M381,'ENGLAND GE2029'!N381)</f>
        <v>1.9793887699948543E-2</v>
      </c>
      <c r="V380" s="264">
        <f t="shared" si="27"/>
        <v>1.9793887699948542</v>
      </c>
      <c r="W380" s="264"/>
      <c r="X380" s="264"/>
      <c r="Y380" s="264"/>
      <c r="Z380" s="262">
        <f>'ENGLAND GE2029'!J381</f>
        <v>0</v>
      </c>
      <c r="AA380" s="264">
        <f>'ENGLAND GE2029'!U381*100</f>
        <v>0</v>
      </c>
      <c r="AB380" s="262">
        <f>'ENGLAND GE2029'!K381</f>
        <v>0</v>
      </c>
      <c r="AC380" s="264">
        <f>'ENGLAND GE2029'!V381*100</f>
        <v>0</v>
      </c>
      <c r="AD380" s="262">
        <f>'ENGLAND GE2029'!L381</f>
        <v>1.9793887699948543E-2</v>
      </c>
      <c r="AE380" s="264">
        <f t="shared" si="28"/>
        <v>1.9793887699948542</v>
      </c>
      <c r="AF380" s="262">
        <f>'ENGLAND GE2029'!M381</f>
        <v>5.8510191489127622E-3</v>
      </c>
      <c r="AG380" s="264">
        <f t="shared" si="29"/>
        <v>0.58510191489127616</v>
      </c>
      <c r="AH380" s="262">
        <f>'ENGLAND GE2029'!N381</f>
        <v>3.2981641066594843E-3</v>
      </c>
      <c r="AI380" s="264">
        <f>'ENGLAND GE2029'!Y381*100</f>
        <v>-0.12825556028155904</v>
      </c>
      <c r="AJ380" s="261">
        <f t="shared" si="25"/>
        <v>0.35772448899949971</v>
      </c>
      <c r="AK380" s="260">
        <f t="shared" si="26"/>
        <v>0</v>
      </c>
    </row>
    <row r="381" spans="1:37" ht="24" customHeight="1" x14ac:dyDescent="0.35">
      <c r="A381" s="106" t="str">
        <f>'ENGLAND GE2029'!A382</f>
        <v>Bristol South</v>
      </c>
      <c r="B381" s="106" t="str">
        <f>'ENGLAND GE2029'!B382</f>
        <v>AVN</v>
      </c>
      <c r="C381" s="106" t="str">
        <f>'ENGLAND GE2029'!C382</f>
        <v>SW</v>
      </c>
      <c r="D381" s="106" t="str">
        <f>'ENGLAND GE2029'!D382</f>
        <v>England</v>
      </c>
      <c r="E381" s="106" t="str">
        <f>'ENGLAND GE2029'!AP382</f>
        <v>Grn</v>
      </c>
      <c r="F381" s="106" t="str">
        <f>'ENGLAND GE2029'!AQ382</f>
        <v>gain from</v>
      </c>
      <c r="G381" s="106" t="str">
        <f>'ENGLAND GE2029'!AR382</f>
        <v>LAB</v>
      </c>
      <c r="H381" s="106" t="str">
        <f>IF(E381='ENGLAND GE2029'!AO382,"",E381)</f>
        <v>Grn</v>
      </c>
      <c r="I381" s="262">
        <f>'ENGLAND GE2029'!E382</f>
        <v>0.18982564915220726</v>
      </c>
      <c r="J381" s="263">
        <f>'ENGLAND GE2029'!P382*100</f>
        <v>-23.689600603291819</v>
      </c>
      <c r="K381" s="262">
        <f>'ENGLAND GE2029'!F382</f>
        <v>7.2106102369733902E-2</v>
      </c>
      <c r="L381" s="263">
        <f>'ENGLAND GE2029'!Q382*100</f>
        <v>-4.187219406138837</v>
      </c>
      <c r="M381" s="262">
        <f>'ENGLAND GE2029'!G382</f>
        <v>0.21193816172310884</v>
      </c>
      <c r="N381" s="263">
        <f>'ENGLAND GE2029'!R382*100</f>
        <v>6.920609251130319</v>
      </c>
      <c r="O381" s="262">
        <f>'ENGLAND GE2029'!H382</f>
        <v>4.9342945032979417E-2</v>
      </c>
      <c r="P381" s="263">
        <f>'ENGLAND GE2029'!S382*100</f>
        <v>-1.33485739864432</v>
      </c>
      <c r="Q381" s="262">
        <f>'ENGLAND GE2029'!I382</f>
        <v>0.44307148947352809</v>
      </c>
      <c r="R381" s="263">
        <f>'ENGLAND GE2029'!T382*100</f>
        <v>19.29735699748759</v>
      </c>
      <c r="T381" s="264">
        <v>0</v>
      </c>
      <c r="U381" s="262">
        <f>MAX('ENGLAND GE2029'!J382,'ENGLAND GE2029'!K382,'ENGLAND GE2029'!L382,'ENGLAND GE2029'!M382,'ENGLAND GE2029'!N382)</f>
        <v>2.4136463822334458E-2</v>
      </c>
      <c r="V381" s="264">
        <f t="shared" si="27"/>
        <v>2.4136463822334457</v>
      </c>
      <c r="W381" s="264"/>
      <c r="X381" s="264"/>
      <c r="Y381" s="264"/>
      <c r="Z381" s="262">
        <f>'ENGLAND GE2029'!J382</f>
        <v>0</v>
      </c>
      <c r="AA381" s="264">
        <f>'ENGLAND GE2029'!U382*100</f>
        <v>0</v>
      </c>
      <c r="AB381" s="262">
        <f>'ENGLAND GE2029'!K382</f>
        <v>0</v>
      </c>
      <c r="AC381" s="264">
        <f>'ENGLAND GE2029'!V382*100</f>
        <v>0</v>
      </c>
      <c r="AD381" s="262">
        <f>'ENGLAND GE2029'!L382</f>
        <v>2.4136463822334458E-2</v>
      </c>
      <c r="AE381" s="264">
        <f t="shared" si="28"/>
        <v>2.4136463822334457</v>
      </c>
      <c r="AF381" s="262">
        <f>'ENGLAND GE2029'!M382</f>
        <v>7.2469731566254013E-3</v>
      </c>
      <c r="AG381" s="264">
        <f t="shared" si="29"/>
        <v>0.72469731566254014</v>
      </c>
      <c r="AH381" s="262">
        <f>'ENGLAND GE2029'!N382</f>
        <v>2.3322152694825057E-3</v>
      </c>
      <c r="AI381" s="264">
        <f>'ENGLAND GE2029'!Y382*100</f>
        <v>-0.14463253843893464</v>
      </c>
      <c r="AJ381" s="261">
        <f t="shared" si="25"/>
        <v>0.44307148947352809</v>
      </c>
      <c r="AK381" s="260">
        <f t="shared" si="26"/>
        <v>0</v>
      </c>
    </row>
    <row r="382" spans="1:37" ht="24" customHeight="1" x14ac:dyDescent="0.35">
      <c r="A382" s="106" t="str">
        <f>'ENGLAND GE2029'!A383</f>
        <v>Thornbury and Yate</v>
      </c>
      <c r="B382" s="106" t="str">
        <f>'ENGLAND GE2029'!B383</f>
        <v>AVN</v>
      </c>
      <c r="C382" s="106" t="str">
        <f>'ENGLAND GE2029'!C383</f>
        <v>SW</v>
      </c>
      <c r="D382" s="106" t="str">
        <f>'ENGLAND GE2029'!D383</f>
        <v>England</v>
      </c>
      <c r="E382" s="106" t="str">
        <f>'ENGLAND GE2029'!AP383</f>
        <v>LD</v>
      </c>
      <c r="F382" s="106" t="str">
        <f>'ENGLAND GE2029'!AQ383</f>
        <v>HOLD</v>
      </c>
      <c r="G382" s="106" t="str">
        <f>'ENGLAND GE2029'!AR383</f>
        <v/>
      </c>
      <c r="H382" s="106" t="str">
        <f>IF(E382='ENGLAND GE2029'!AO383,"",E382)</f>
        <v/>
      </c>
      <c r="I382" s="262">
        <f>'ENGLAND GE2029'!E383</f>
        <v>4.86450360624456E-2</v>
      </c>
      <c r="J382" s="263">
        <f>'ENGLAND GE2029'!P383*100</f>
        <v>-4.6113897360830958</v>
      </c>
      <c r="K382" s="262">
        <f>'ENGLAND GE2029'!F383</f>
        <v>0.243517190561059</v>
      </c>
      <c r="L382" s="263">
        <f>'ENGLAND GE2029'!Q383*100</f>
        <v>-9.004100083062502</v>
      </c>
      <c r="M382" s="262">
        <f>'ENGLAND GE2029'!G383</f>
        <v>0.24174653813232458</v>
      </c>
      <c r="N382" s="263">
        <f>'ENGLAND GE2029'!R383*100</f>
        <v>10.066684468881078</v>
      </c>
      <c r="O382" s="262">
        <f>'ENGLAND GE2029'!H383</f>
        <v>0.35426484211725617</v>
      </c>
      <c r="P382" s="263">
        <f>'ENGLAND GE2029'!S383*100</f>
        <v>-3.5770198263503472</v>
      </c>
      <c r="Q382" s="262">
        <f>'ENGLAND GE2029'!I383</f>
        <v>8.293865575201341E-2</v>
      </c>
      <c r="R382" s="263">
        <f>'ENGLAND GE2029'!T383*100</f>
        <v>4.2370514391247394</v>
      </c>
      <c r="T382" s="264">
        <v>0</v>
      </c>
      <c r="U382" s="262">
        <f>MAX('ENGLAND GE2029'!J383,'ENGLAND GE2029'!K383,'ENGLAND GE2029'!L383,'ENGLAND GE2029'!M383,'ENGLAND GE2029'!N383)</f>
        <v>2.7531174774595761E-2</v>
      </c>
      <c r="V382" s="264">
        <f t="shared" si="27"/>
        <v>2.7531174774595759</v>
      </c>
      <c r="W382" s="264"/>
      <c r="X382" s="264"/>
      <c r="Y382" s="264"/>
      <c r="Z382" s="262">
        <f>'ENGLAND GE2029'!J383</f>
        <v>0</v>
      </c>
      <c r="AA382" s="264">
        <f>'ENGLAND GE2029'!U383*100</f>
        <v>0</v>
      </c>
      <c r="AB382" s="262">
        <f>'ENGLAND GE2029'!K383</f>
        <v>0</v>
      </c>
      <c r="AC382" s="264">
        <f>'ENGLAND GE2029'!V383*100</f>
        <v>0</v>
      </c>
      <c r="AD382" s="262">
        <f>'ENGLAND GE2029'!L383</f>
        <v>2.7531174774595761E-2</v>
      </c>
      <c r="AE382" s="264">
        <f t="shared" si="28"/>
        <v>2.7531174774595759</v>
      </c>
      <c r="AF382" s="262">
        <f>'ENGLAND GE2029'!M383</f>
        <v>1.3565626003054906E-3</v>
      </c>
      <c r="AG382" s="264">
        <f t="shared" si="29"/>
        <v>0.13565626003054906</v>
      </c>
      <c r="AH382" s="262">
        <f>'ENGLAND GE2029'!N383</f>
        <v>0</v>
      </c>
      <c r="AI382" s="264">
        <f>'ENGLAND GE2029'!Y383*100</f>
        <v>0</v>
      </c>
      <c r="AJ382" s="261">
        <f t="shared" si="25"/>
        <v>0.35426484211725617</v>
      </c>
      <c r="AK382" s="260">
        <f t="shared" si="26"/>
        <v>-0.27132618636524275</v>
      </c>
    </row>
    <row r="383" spans="1:37" ht="24" customHeight="1" x14ac:dyDescent="0.35">
      <c r="A383" s="106" t="str">
        <f>'ENGLAND GE2029'!A384</f>
        <v>Camborne and Redruth</v>
      </c>
      <c r="B383" s="106" t="str">
        <f>'ENGLAND GE2029'!B384</f>
        <v>CUL</v>
      </c>
      <c r="C383" s="106" t="str">
        <f>'ENGLAND GE2029'!C384</f>
        <v>SW</v>
      </c>
      <c r="D383" s="106" t="str">
        <f>'ENGLAND GE2029'!D384</f>
        <v>England</v>
      </c>
      <c r="E383" s="106" t="str">
        <f>'ENGLAND GE2029'!AP384</f>
        <v>Ref</v>
      </c>
      <c r="F383" s="106" t="str">
        <f>'ENGLAND GE2029'!AQ384</f>
        <v>gain from</v>
      </c>
      <c r="G383" s="106" t="str">
        <f>'ENGLAND GE2029'!AR384</f>
        <v>LAB</v>
      </c>
      <c r="H383" s="106" t="str">
        <f>IF(E383='ENGLAND GE2029'!AO384,"",E383)</f>
        <v>Ref</v>
      </c>
      <c r="I383" s="262">
        <f>'ENGLAND GE2029'!E384</f>
        <v>0.2170689902078318</v>
      </c>
      <c r="J383" s="263">
        <f>'ENGLAND GE2029'!P384*100</f>
        <v>-18.807906880650325</v>
      </c>
      <c r="K383" s="262">
        <f>'ENGLAND GE2029'!F384</f>
        <v>0.18423173607972906</v>
      </c>
      <c r="L383" s="263">
        <f>'ENGLAND GE2029'!Q384*100</f>
        <v>-5.7559621040706226</v>
      </c>
      <c r="M383" s="262">
        <f>'ENGLAND GE2029'!G384</f>
        <v>0.33503478258969233</v>
      </c>
      <c r="N383" s="263">
        <f>'ENGLAND GE2029'!R384*100</f>
        <v>14.769565943389029</v>
      </c>
      <c r="O383" s="262">
        <f>'ENGLAND GE2029'!H384</f>
        <v>8.1593808617943756E-2</v>
      </c>
      <c r="P383" s="263">
        <f>'ENGLAND GE2029'!S384*100</f>
        <v>-0.44792268534384755</v>
      </c>
      <c r="Q383" s="262">
        <f>'ENGLAND GE2029'!I384</f>
        <v>0.12681314941669705</v>
      </c>
      <c r="R383" s="263">
        <f>'ENGLAND GE2029'!T384*100</f>
        <v>6.7380272991040462</v>
      </c>
      <c r="T383" s="264">
        <v>0</v>
      </c>
      <c r="U383" s="262">
        <f>MAX('ENGLAND GE2029'!J384,'ENGLAND GE2029'!K384,'ENGLAND GE2029'!L384,'ENGLAND GE2029'!M384,'ENGLAND GE2029'!N384)</f>
        <v>3.815525643637814E-2</v>
      </c>
      <c r="V383" s="264">
        <f t="shared" si="27"/>
        <v>3.8155256436378142</v>
      </c>
      <c r="W383" s="264"/>
      <c r="X383" s="264"/>
      <c r="Y383" s="264"/>
      <c r="Z383" s="262">
        <f>'ENGLAND GE2029'!J384</f>
        <v>0</v>
      </c>
      <c r="AA383" s="264">
        <f>'ENGLAND GE2029'!U384*100</f>
        <v>0</v>
      </c>
      <c r="AB383" s="262">
        <f>'ENGLAND GE2029'!K384</f>
        <v>0</v>
      </c>
      <c r="AC383" s="264">
        <f>'ENGLAND GE2029'!V384*100</f>
        <v>0</v>
      </c>
      <c r="AD383" s="262">
        <f>'ENGLAND GE2029'!L384</f>
        <v>3.815525643637814E-2</v>
      </c>
      <c r="AE383" s="264">
        <f t="shared" si="28"/>
        <v>3.8155256436378142</v>
      </c>
      <c r="AF383" s="262">
        <f>'ENGLAND GE2029'!M384</f>
        <v>2.0741833125438262E-3</v>
      </c>
      <c r="AG383" s="264">
        <f t="shared" si="29"/>
        <v>0.20741833125438261</v>
      </c>
      <c r="AH383" s="262">
        <f>'ENGLAND GE2029'!N384</f>
        <v>1.5028093339184015E-2</v>
      </c>
      <c r="AI383" s="264">
        <f>'ENGLAND GE2029'!Y384*100</f>
        <v>-0.51874554732048106</v>
      </c>
      <c r="AJ383" s="261">
        <f t="shared" si="25"/>
        <v>0.33503478258969233</v>
      </c>
      <c r="AK383" s="260">
        <f t="shared" si="26"/>
        <v>-0.20822163317299527</v>
      </c>
    </row>
    <row r="384" spans="1:37" ht="24" customHeight="1" x14ac:dyDescent="0.35">
      <c r="A384" s="106" t="str">
        <f>'ENGLAND GE2029'!A385</f>
        <v>North Cornwall</v>
      </c>
      <c r="B384" s="106" t="str">
        <f>'ENGLAND GE2029'!B385</f>
        <v>CUL</v>
      </c>
      <c r="C384" s="106" t="str">
        <f>'ENGLAND GE2029'!C385</f>
        <v>SW</v>
      </c>
      <c r="D384" s="106" t="str">
        <f>'ENGLAND GE2029'!D385</f>
        <v>England</v>
      </c>
      <c r="E384" s="106" t="str">
        <f>'ENGLAND GE2029'!AP385</f>
        <v>LD</v>
      </c>
      <c r="F384" s="106" t="str">
        <f>'ENGLAND GE2029'!AQ385</f>
        <v>HOLD</v>
      </c>
      <c r="G384" s="106" t="str">
        <f>'ENGLAND GE2029'!AR385</f>
        <v/>
      </c>
      <c r="H384" s="106" t="str">
        <f>IF(E384='ENGLAND GE2029'!AO385,"",E384)</f>
        <v/>
      </c>
      <c r="I384" s="262">
        <f>'ENGLAND GE2029'!E385</f>
        <v>2.8358032594699031E-2</v>
      </c>
      <c r="J384" s="263">
        <f>'ENGLAND GE2029'!P385*100</f>
        <v>-2.8466479940119909</v>
      </c>
      <c r="K384" s="262">
        <f>'ENGLAND GE2029'!F385</f>
        <v>0.19274132230540036</v>
      </c>
      <c r="L384" s="263">
        <f>'ENGLAND GE2029'!Q385*100</f>
        <v>-7.8836816201947659</v>
      </c>
      <c r="M384" s="262">
        <f>'ENGLAND GE2029'!G385</f>
        <v>0.27021132230601508</v>
      </c>
      <c r="N384" s="263">
        <f>'ENGLAND GE2029'!R385*100</f>
        <v>10.79982784101357</v>
      </c>
      <c r="O384" s="262">
        <f>'ENGLAND GE2029'!H385</f>
        <v>0.42242839039382807</v>
      </c>
      <c r="P384" s="263">
        <f>'ENGLAND GE2029'!S385*100</f>
        <v>-5.5988668486202648</v>
      </c>
      <c r="Q384" s="262">
        <f>'ENGLAND GE2029'!I385</f>
        <v>5.0969774102260369E-2</v>
      </c>
      <c r="R384" s="263">
        <f>'ENGLAND GE2029'!T385*100</f>
        <v>2.5323822704700096</v>
      </c>
      <c r="T384" s="264">
        <v>0</v>
      </c>
      <c r="U384" s="262">
        <f>MAX('ENGLAND GE2029'!J385,'ENGLAND GE2029'!K385,'ENGLAND GE2029'!L385,'ENGLAND GE2029'!M385,'ENGLAND GE2029'!N385)</f>
        <v>3.0772871446082588E-2</v>
      </c>
      <c r="V384" s="264">
        <f t="shared" si="27"/>
        <v>3.0772871446082588</v>
      </c>
      <c r="W384" s="264"/>
      <c r="X384" s="264"/>
      <c r="Y384" s="264"/>
      <c r="Z384" s="262">
        <f>'ENGLAND GE2029'!J385</f>
        <v>0</v>
      </c>
      <c r="AA384" s="264">
        <f>'ENGLAND GE2029'!U385*100</f>
        <v>0</v>
      </c>
      <c r="AB384" s="262">
        <f>'ENGLAND GE2029'!K385</f>
        <v>0</v>
      </c>
      <c r="AC384" s="264">
        <f>'ENGLAND GE2029'!V385*100</f>
        <v>0</v>
      </c>
      <c r="AD384" s="262">
        <f>'ENGLAND GE2029'!L385</f>
        <v>3.0772871446082588E-2</v>
      </c>
      <c r="AE384" s="264">
        <f t="shared" si="28"/>
        <v>3.0772871446082588</v>
      </c>
      <c r="AF384" s="262">
        <f>'ENGLAND GE2029'!M385</f>
        <v>8.3367265439996286E-4</v>
      </c>
      <c r="AG384" s="264">
        <f t="shared" si="29"/>
        <v>8.3367265439996285E-2</v>
      </c>
      <c r="AH384" s="262">
        <f>'ENGLAND GE2029'!N385</f>
        <v>3.6846141973144618E-3</v>
      </c>
      <c r="AI384" s="264">
        <f>'ENGLAND GE2029'!Y385*100</f>
        <v>-0.16366805870482318</v>
      </c>
      <c r="AJ384" s="261">
        <f t="shared" si="25"/>
        <v>0.42242839039382807</v>
      </c>
      <c r="AK384" s="260">
        <f t="shared" si="26"/>
        <v>-0.37145861629156768</v>
      </c>
    </row>
    <row r="385" spans="1:37" ht="24" customHeight="1" x14ac:dyDescent="0.35">
      <c r="A385" s="106" t="str">
        <f>'ENGLAND GE2029'!A386</f>
        <v>South East Cornwall</v>
      </c>
      <c r="B385" s="106" t="str">
        <f>'ENGLAND GE2029'!B386</f>
        <v>CUL</v>
      </c>
      <c r="C385" s="106" t="str">
        <f>'ENGLAND GE2029'!C386</f>
        <v>SW</v>
      </c>
      <c r="D385" s="106" t="str">
        <f>'ENGLAND GE2029'!D386</f>
        <v>England</v>
      </c>
      <c r="E385" s="106" t="str">
        <f>'ENGLAND GE2029'!AP386</f>
        <v>Ref</v>
      </c>
      <c r="F385" s="106" t="str">
        <f>'ENGLAND GE2029'!AQ386</f>
        <v>gain from</v>
      </c>
      <c r="G385" s="106" t="str">
        <f>'ENGLAND GE2029'!AR386</f>
        <v>LAB</v>
      </c>
      <c r="H385" s="106" t="str">
        <f>IF(E385='ENGLAND GE2029'!AO386,"",E385)</f>
        <v>Ref</v>
      </c>
      <c r="I385" s="262">
        <f>'ENGLAND GE2029'!E386</f>
        <v>0.16855046796096049</v>
      </c>
      <c r="J385" s="263">
        <f>'ENGLAND GE2029'!P386*100</f>
        <v>-14.938971789303453</v>
      </c>
      <c r="K385" s="262">
        <f>'ENGLAND GE2029'!F386</f>
        <v>0.21046868386134487</v>
      </c>
      <c r="L385" s="263">
        <f>'ENGLAND GE2029'!Q386*100</f>
        <v>-6.8697813724176378</v>
      </c>
      <c r="M385" s="262">
        <f>'ENGLAND GE2029'!G386</f>
        <v>0.33429869651462862</v>
      </c>
      <c r="N385" s="263">
        <f>'ENGLAND GE2029'!R386*100</f>
        <v>14.538095111025415</v>
      </c>
      <c r="O385" s="262">
        <f>'ENGLAND GE2029'!H386</f>
        <v>0.15765477149405441</v>
      </c>
      <c r="P385" s="263">
        <f>'ENGLAND GE2029'!S386*100</f>
        <v>-1.0425413548351137</v>
      </c>
      <c r="Q385" s="262">
        <f>'ENGLAND GE2029'!I386</f>
        <v>8.5630262565087156E-2</v>
      </c>
      <c r="R385" s="263">
        <f>'ENGLAND GE2029'!T386*100</f>
        <v>4.5071077400943178</v>
      </c>
      <c r="T385" s="264">
        <v>0</v>
      </c>
      <c r="U385" s="262">
        <f>MAX('ENGLAND GE2029'!J386,'ENGLAND GE2029'!K386,'ENGLAND GE2029'!L386,'ENGLAND GE2029'!M386,'ENGLAND GE2029'!N386)</f>
        <v>3.8071427668701509E-2</v>
      </c>
      <c r="V385" s="264">
        <f t="shared" si="27"/>
        <v>3.8071427668701507</v>
      </c>
      <c r="W385" s="264"/>
      <c r="X385" s="264"/>
      <c r="Y385" s="264"/>
      <c r="Z385" s="262">
        <f>'ENGLAND GE2029'!J386</f>
        <v>0</v>
      </c>
      <c r="AA385" s="264">
        <f>'ENGLAND GE2029'!U386*100</f>
        <v>0</v>
      </c>
      <c r="AB385" s="262">
        <f>'ENGLAND GE2029'!K386</f>
        <v>0</v>
      </c>
      <c r="AC385" s="264">
        <f>'ENGLAND GE2029'!V386*100</f>
        <v>0</v>
      </c>
      <c r="AD385" s="262">
        <f>'ENGLAND GE2029'!L386</f>
        <v>3.8071427668701509E-2</v>
      </c>
      <c r="AE385" s="264">
        <f t="shared" si="28"/>
        <v>3.8071427668701507</v>
      </c>
      <c r="AF385" s="262">
        <f>'ENGLAND GE2029'!M386</f>
        <v>1.4005871037681555E-3</v>
      </c>
      <c r="AG385" s="264">
        <f t="shared" si="29"/>
        <v>0.14005871037681555</v>
      </c>
      <c r="AH385" s="262">
        <f>'ENGLAND GE2029'!N386</f>
        <v>3.925102831454824E-3</v>
      </c>
      <c r="AI385" s="264">
        <f>'ENGLAND GE2029'!Y386*100</f>
        <v>-0.1411098118104889</v>
      </c>
      <c r="AJ385" s="261">
        <f t="shared" si="25"/>
        <v>0.33429869651462862</v>
      </c>
      <c r="AK385" s="260">
        <f t="shared" si="26"/>
        <v>-0.24866843394954147</v>
      </c>
    </row>
    <row r="386" spans="1:37" ht="24" customHeight="1" x14ac:dyDescent="0.35">
      <c r="A386" s="106" t="str">
        <f>'ENGLAND GE2029'!A387</f>
        <v>St Austell and Newquay</v>
      </c>
      <c r="B386" s="106" t="str">
        <f>'ENGLAND GE2029'!B387</f>
        <v>CUL</v>
      </c>
      <c r="C386" s="106" t="str">
        <f>'ENGLAND GE2029'!C387</f>
        <v>SW</v>
      </c>
      <c r="D386" s="106" t="str">
        <f>'ENGLAND GE2029'!D387</f>
        <v>England</v>
      </c>
      <c r="E386" s="106" t="str">
        <f>'ENGLAND GE2029'!AP387</f>
        <v>Ref</v>
      </c>
      <c r="F386" s="106" t="str">
        <f>'ENGLAND GE2029'!AQ387</f>
        <v>gain from</v>
      </c>
      <c r="G386" s="106" t="str">
        <f>'ENGLAND GE2029'!AR387</f>
        <v>LAB</v>
      </c>
      <c r="H386" s="106" t="str">
        <f>IF(E386='ENGLAND GE2029'!AO387,"",E386)</f>
        <v>Ref</v>
      </c>
      <c r="I386" s="262">
        <f>'ENGLAND GE2029'!E387</f>
        <v>0.18103836267119366</v>
      </c>
      <c r="J386" s="263">
        <f>'ENGLAND GE2029'!P387*100</f>
        <v>-16.044070948493061</v>
      </c>
      <c r="K386" s="262">
        <f>'ENGLAND GE2029'!F387</f>
        <v>0.21761025514492041</v>
      </c>
      <c r="L386" s="263">
        <f>'ENGLAND GE2029'!Q387*100</f>
        <v>-7.1014241987665399</v>
      </c>
      <c r="M386" s="262">
        <f>'ENGLAND GE2029'!G387</f>
        <v>0.34883774637661741</v>
      </c>
      <c r="N386" s="263">
        <f>'ENGLAND GE2029'!R387*100</f>
        <v>15.171372001352573</v>
      </c>
      <c r="O386" s="262">
        <f>'ENGLAND GE2029'!H387</f>
        <v>9.6447640488225198E-2</v>
      </c>
      <c r="P386" s="263">
        <f>'ENGLAND GE2029'!S387*100</f>
        <v>-0.63726967539215051</v>
      </c>
      <c r="Q386" s="262">
        <f>'ENGLAND GE2029'!I387</f>
        <v>0.10558552415679281</v>
      </c>
      <c r="R386" s="263">
        <f>'ENGLAND GE2029'!T387*100</f>
        <v>5.5576964711444878</v>
      </c>
      <c r="T386" s="264">
        <v>0</v>
      </c>
      <c r="U386" s="262">
        <f>MAX('ENGLAND GE2029'!J387,'ENGLAND GE2029'!K387,'ENGLAND GE2029'!L387,'ENGLAND GE2029'!M387,'ENGLAND GE2029'!N387)</f>
        <v>3.9727199560615323E-2</v>
      </c>
      <c r="V386" s="264">
        <f t="shared" si="27"/>
        <v>3.9727199560615323</v>
      </c>
      <c r="W386" s="264"/>
      <c r="X386" s="264"/>
      <c r="Y386" s="264"/>
      <c r="Z386" s="262">
        <f>'ENGLAND GE2029'!J387</f>
        <v>3.5895729931394436E-3</v>
      </c>
      <c r="AA386" s="264">
        <f>'ENGLAND GE2029'!U387*100</f>
        <v>-0.58686141163358618</v>
      </c>
      <c r="AB386" s="262">
        <f>'ENGLAND GE2029'!K387</f>
        <v>0</v>
      </c>
      <c r="AC386" s="264">
        <f>'ENGLAND GE2029'!V387*100</f>
        <v>0</v>
      </c>
      <c r="AD386" s="262">
        <f>'ENGLAND GE2029'!L387</f>
        <v>3.9727199560615323E-2</v>
      </c>
      <c r="AE386" s="264">
        <f t="shared" si="28"/>
        <v>3.9727199560615323</v>
      </c>
      <c r="AF386" s="262">
        <f>'ENGLAND GE2029'!M387</f>
        <v>2.053605704696823E-3</v>
      </c>
      <c r="AG386" s="264">
        <f t="shared" si="29"/>
        <v>0.20536057046968231</v>
      </c>
      <c r="AH386" s="262">
        <f>'ENGLAND GE2029'!N387</f>
        <v>5.1100929037988779E-3</v>
      </c>
      <c r="AI386" s="264">
        <f>'ENGLAND GE2029'!Y387*100</f>
        <v>-0.53752276474294036</v>
      </c>
      <c r="AJ386" s="261">
        <f t="shared" ref="AJ386:AJ449" si="30">MAX(I386,K386,M386,O386,Q386,S386,AH386,Z386,AB386)</f>
        <v>0.34883774637661741</v>
      </c>
      <c r="AK386" s="260">
        <f t="shared" ref="AK386:AK449" si="31">Q386-AJ386</f>
        <v>-0.24325222221982459</v>
      </c>
    </row>
    <row r="387" spans="1:37" ht="24" customHeight="1" x14ac:dyDescent="0.35">
      <c r="A387" s="106" t="str">
        <f>'ENGLAND GE2029'!A388</f>
        <v>St Ives</v>
      </c>
      <c r="B387" s="106" t="str">
        <f>'ENGLAND GE2029'!B388</f>
        <v>CUL</v>
      </c>
      <c r="C387" s="106" t="str">
        <f>'ENGLAND GE2029'!C388</f>
        <v>SW</v>
      </c>
      <c r="D387" s="106" t="str">
        <f>'ENGLAND GE2029'!D388</f>
        <v>England</v>
      </c>
      <c r="E387" s="106" t="str">
        <f>'ENGLAND GE2029'!AP388</f>
        <v>LD</v>
      </c>
      <c r="F387" s="106" t="str">
        <f>'ENGLAND GE2029'!AQ388</f>
        <v>HOLD</v>
      </c>
      <c r="G387" s="106" t="str">
        <f>'ENGLAND GE2029'!AR388</f>
        <v/>
      </c>
      <c r="H387" s="106" t="str">
        <f>IF(E387='ENGLAND GE2029'!AO388,"",E387)</f>
        <v/>
      </c>
      <c r="I387" s="262">
        <f>'ENGLAND GE2029'!E388</f>
        <v>2.9308783089623997E-2</v>
      </c>
      <c r="J387" s="263">
        <f>'ENGLAND GE2029'!P388*100</f>
        <v>-2.8646565515539599</v>
      </c>
      <c r="K387" s="262">
        <f>'ENGLAND GE2029'!F388</f>
        <v>0.16814399467113655</v>
      </c>
      <c r="L387" s="263">
        <f>'ENGLAND GE2029'!Q388*100</f>
        <v>-6.5652205387068232</v>
      </c>
      <c r="M387" s="262">
        <f>'ENGLAND GE2029'!G388</f>
        <v>0.22780377619384543</v>
      </c>
      <c r="N387" s="263">
        <f>'ENGLAND GE2029'!R388*100</f>
        <v>9.2851795151979548</v>
      </c>
      <c r="O387" s="262">
        <f>'ENGLAND GE2029'!H388</f>
        <v>0.46561180173438932</v>
      </c>
      <c r="P387" s="263">
        <f>'ENGLAND GE2029'!S388*100</f>
        <v>-5.4759877474025442</v>
      </c>
      <c r="Q387" s="262">
        <f>'ENGLAND GE2029'!I388</f>
        <v>7.5232693332884154E-2</v>
      </c>
      <c r="R387" s="263">
        <f>'ENGLAND GE2029'!T388*100</f>
        <v>3.7877685641535881</v>
      </c>
      <c r="T387" s="264">
        <v>0</v>
      </c>
      <c r="U387" s="262">
        <f>MAX('ENGLAND GE2029'!J388,'ENGLAND GE2029'!K388,'ENGLAND GE2029'!L388,'ENGLAND GE2029'!M388,'ENGLAND GE2029'!N388)</f>
        <v>2.5943310812884181E-2</v>
      </c>
      <c r="V387" s="264">
        <f t="shared" ref="V387:V450" si="32">IF(Z387=U387,AA387,IF(U387=AB387,AC387,IF(U387=AD387,AE387,IF(U387=AF387,AG387,IF(U387=AH387,AI387,"=")))))</f>
        <v>2.5943310812884182</v>
      </c>
      <c r="W387" s="264"/>
      <c r="X387" s="264"/>
      <c r="Y387" s="264"/>
      <c r="Z387" s="262">
        <f>'ENGLAND GE2029'!J388</f>
        <v>2.7690961268430343E-3</v>
      </c>
      <c r="AA387" s="264">
        <f>'ENGLAND GE2029'!U388*100</f>
        <v>-0.47143778680848336</v>
      </c>
      <c r="AB387" s="262">
        <f>'ENGLAND GE2029'!K388</f>
        <v>0</v>
      </c>
      <c r="AC387" s="264">
        <f>'ENGLAND GE2029'!V388*100</f>
        <v>0</v>
      </c>
      <c r="AD387" s="262">
        <f>'ENGLAND GE2029'!L388</f>
        <v>2.5943310812884181E-2</v>
      </c>
      <c r="AE387" s="264">
        <f t="shared" si="28"/>
        <v>2.5943310812884182</v>
      </c>
      <c r="AF387" s="262">
        <f>'ENGLAND GE2029'!M388</f>
        <v>1.4770375126473552E-3</v>
      </c>
      <c r="AG387" s="264">
        <f t="shared" si="29"/>
        <v>0.14770375126473551</v>
      </c>
      <c r="AH387" s="262">
        <f>'ENGLAND GE2029'!N388</f>
        <v>3.7095065257459676E-3</v>
      </c>
      <c r="AI387" s="264">
        <f>'ENGLAND GE2029'!Y388*100</f>
        <v>-0.43768028743288673</v>
      </c>
      <c r="AJ387" s="261">
        <f t="shared" si="30"/>
        <v>0.46561180173438932</v>
      </c>
      <c r="AK387" s="260">
        <f t="shared" si="31"/>
        <v>-0.39037910840150514</v>
      </c>
    </row>
    <row r="388" spans="1:37" ht="24" customHeight="1" x14ac:dyDescent="0.35">
      <c r="A388" s="106" t="str">
        <f>'ENGLAND GE2029'!A389</f>
        <v>Truro and Falmouth</v>
      </c>
      <c r="B388" s="106" t="str">
        <f>'ENGLAND GE2029'!B389</f>
        <v>CUL</v>
      </c>
      <c r="C388" s="106" t="str">
        <f>'ENGLAND GE2029'!C389</f>
        <v>SW</v>
      </c>
      <c r="D388" s="106" t="str">
        <f>'ENGLAND GE2029'!D389</f>
        <v>England</v>
      </c>
      <c r="E388" s="106" t="str">
        <f>'ENGLAND GE2029'!AP389</f>
        <v>Lab</v>
      </c>
      <c r="F388" s="106" t="str">
        <f>'ENGLAND GE2029'!AQ389</f>
        <v>HOLD</v>
      </c>
      <c r="G388" s="106" t="str">
        <f>'ENGLAND GE2029'!AR389</f>
        <v/>
      </c>
      <c r="H388" s="106" t="str">
        <f>IF(E388='ENGLAND GE2029'!AO389,"",E388)</f>
        <v/>
      </c>
      <c r="I388" s="262">
        <f>'ENGLAND GE2029'!E389</f>
        <v>0.23641271755869961</v>
      </c>
      <c r="J388" s="263">
        <f>'ENGLAND GE2029'!P389*100</f>
        <v>-17.705245563032609</v>
      </c>
      <c r="K388" s="262">
        <f>'ENGLAND GE2029'!F389</f>
        <v>0.20435970175284066</v>
      </c>
      <c r="L388" s="263">
        <f>'ENGLAND GE2029'!Q389*100</f>
        <v>-4.6958365214908957</v>
      </c>
      <c r="M388" s="262">
        <f>'ENGLAND GE2029'!G389</f>
        <v>0.23402004195652715</v>
      </c>
      <c r="N388" s="263">
        <f>'ENGLAND GE2029'!R389*100</f>
        <v>11.140499709251186</v>
      </c>
      <c r="O388" s="262">
        <f>'ENGLAND GE2029'!H389</f>
        <v>0.13187529572061207</v>
      </c>
      <c r="P388" s="263">
        <f>'ENGLAND GE2029'!S389*100</f>
        <v>0.15209595289800704</v>
      </c>
      <c r="Q388" s="262">
        <f>'ENGLAND GE2029'!I389</f>
        <v>0.15720504706351346</v>
      </c>
      <c r="R388" s="263">
        <f>'ENGLAND GE2029'!T389*100</f>
        <v>8.8168180979117388</v>
      </c>
      <c r="T388" s="264">
        <v>0</v>
      </c>
      <c r="U388" s="262">
        <f>MAX('ENGLAND GE2029'!J389,'ENGLAND GE2029'!K389,'ENGLAND GE2029'!L389,'ENGLAND GE2029'!M389,'ENGLAND GE2029'!N389)</f>
        <v>2.6651246903634112E-2</v>
      </c>
      <c r="V388" s="264">
        <f t="shared" si="32"/>
        <v>2.6651246903634114</v>
      </c>
      <c r="W388" s="264"/>
      <c r="X388" s="264"/>
      <c r="Y388" s="264"/>
      <c r="Z388" s="262">
        <f>'ENGLAND GE2029'!J389</f>
        <v>6.5356498756150745E-3</v>
      </c>
      <c r="AA388" s="264">
        <f>'ENGLAND GE2029'!U389*100</f>
        <v>-0.33722346517708751</v>
      </c>
      <c r="AB388" s="262">
        <f>'ENGLAND GE2029'!K389</f>
        <v>0</v>
      </c>
      <c r="AC388" s="264">
        <f>'ENGLAND GE2029'!V389*100</f>
        <v>0</v>
      </c>
      <c r="AD388" s="262">
        <f>'ENGLAND GE2029'!L389</f>
        <v>2.6651246903634112E-2</v>
      </c>
      <c r="AE388" s="264">
        <f t="shared" ref="AE388:AE451" si="33">AD388*100</f>
        <v>2.6651246903634114</v>
      </c>
      <c r="AF388" s="262">
        <f>'ENGLAND GE2029'!M389</f>
        <v>2.9402991685579471E-3</v>
      </c>
      <c r="AG388" s="264">
        <f t="shared" ref="AG388:AG451" si="34">AF388*100</f>
        <v>0.29402991685579472</v>
      </c>
      <c r="AH388" s="262">
        <f>'ENGLAND GE2029'!N389</f>
        <v>0</v>
      </c>
      <c r="AI388" s="264">
        <f>'ENGLAND GE2029'!Y389*100</f>
        <v>-0.33026281757953169</v>
      </c>
      <c r="AJ388" s="261">
        <f t="shared" si="30"/>
        <v>0.23641271755869961</v>
      </c>
      <c r="AK388" s="260">
        <f t="shared" si="31"/>
        <v>-7.920767049518615E-2</v>
      </c>
    </row>
    <row r="389" spans="1:37" ht="24" customHeight="1" x14ac:dyDescent="0.35">
      <c r="A389" s="106" t="str">
        <f>'ENGLAND GE2029'!A390</f>
        <v>Central Devon</v>
      </c>
      <c r="B389" s="106" t="str">
        <f>'ENGLAND GE2029'!B390</f>
        <v>DEV</v>
      </c>
      <c r="C389" s="106" t="str">
        <f>'ENGLAND GE2029'!C390</f>
        <v>SW</v>
      </c>
      <c r="D389" s="106" t="str">
        <f>'ENGLAND GE2029'!D390</f>
        <v>England</v>
      </c>
      <c r="E389" s="106" t="str">
        <f>'ENGLAND GE2029'!AP390</f>
        <v>Ref</v>
      </c>
      <c r="F389" s="106" t="str">
        <f>'ENGLAND GE2029'!AQ390</f>
        <v>gain from</v>
      </c>
      <c r="G389" s="106" t="str">
        <f>'ENGLAND GE2029'!AR390</f>
        <v>CON</v>
      </c>
      <c r="H389" s="106" t="str">
        <f>IF(E389='ENGLAND GE2029'!AO390,"",E389)</f>
        <v>Ref</v>
      </c>
      <c r="I389" s="262">
        <f>'ENGLAND GE2029'!E390</f>
        <v>0.17045253118089218</v>
      </c>
      <c r="J389" s="263">
        <f>'ENGLAND GE2029'!P390*100</f>
        <v>-14.340433361922758</v>
      </c>
      <c r="K389" s="262">
        <f>'ENGLAND GE2029'!F390</f>
        <v>0.2432875924147439</v>
      </c>
      <c r="L389" s="263">
        <f>'ENGLAND GE2029'!Q390*100</f>
        <v>-7.1710910355131832</v>
      </c>
      <c r="M389" s="262">
        <f>'ENGLAND GE2029'!G390</f>
        <v>0.26408918106730228</v>
      </c>
      <c r="N389" s="263">
        <f>'ENGLAND GE2029'!R390*100</f>
        <v>11.840868997582152</v>
      </c>
      <c r="O389" s="262">
        <f>'ENGLAND GE2029'!H390</f>
        <v>0.14804093418227954</v>
      </c>
      <c r="P389" s="263">
        <f>'ENGLAND GE2029'!S390*100</f>
        <v>-0.60240456051137981</v>
      </c>
      <c r="Q389" s="262">
        <f>'ENGLAND GE2029'!I390</f>
        <v>0.13511707650207821</v>
      </c>
      <c r="R389" s="263">
        <f>'ENGLAND GE2029'!T390*100</f>
        <v>7.264514956690828</v>
      </c>
      <c r="T389" s="264">
        <v>0</v>
      </c>
      <c r="U389" s="262">
        <f>MAX('ENGLAND GE2029'!J390,'ENGLAND GE2029'!K390,'ENGLAND GE2029'!L390,'ENGLAND GE2029'!M390,'ENGLAND GE2029'!N390)</f>
        <v>3.0075654676237868E-2</v>
      </c>
      <c r="V389" s="264">
        <f t="shared" si="32"/>
        <v>3.0075654676237868</v>
      </c>
      <c r="W389" s="264"/>
      <c r="X389" s="264"/>
      <c r="Y389" s="264"/>
      <c r="Z389" s="262">
        <f>'ENGLAND GE2029'!J390</f>
        <v>0</v>
      </c>
      <c r="AA389" s="264">
        <f>'ENGLAND GE2029'!U390*100</f>
        <v>0</v>
      </c>
      <c r="AB389" s="262">
        <f>'ENGLAND GE2029'!K390</f>
        <v>0</v>
      </c>
      <c r="AC389" s="264">
        <f>'ENGLAND GE2029'!V390*100</f>
        <v>0</v>
      </c>
      <c r="AD389" s="262">
        <f>'ENGLAND GE2029'!L390</f>
        <v>3.0075654676237868E-2</v>
      </c>
      <c r="AE389" s="264">
        <f t="shared" si="33"/>
        <v>3.0075654676237868</v>
      </c>
      <c r="AF389" s="262">
        <f>'ENGLAND GE2029'!M390</f>
        <v>2.2100041408120536E-3</v>
      </c>
      <c r="AG389" s="264">
        <f t="shared" si="34"/>
        <v>0.22100041408120535</v>
      </c>
      <c r="AH389" s="262">
        <f>'ENGLAND GE2029'!N390</f>
        <v>6.7270258356537972E-3</v>
      </c>
      <c r="AI389" s="264">
        <f>'ENGLAND GE2029'!Y390*100</f>
        <v>-0.22002087803066755</v>
      </c>
      <c r="AJ389" s="261">
        <f t="shared" si="30"/>
        <v>0.26408918106730228</v>
      </c>
      <c r="AK389" s="260">
        <f t="shared" si="31"/>
        <v>-0.12897210456522407</v>
      </c>
    </row>
    <row r="390" spans="1:37" ht="24" customHeight="1" x14ac:dyDescent="0.35">
      <c r="A390" s="106" t="str">
        <f>'ENGLAND GE2029'!A391</f>
        <v>Exeter</v>
      </c>
      <c r="B390" s="106" t="str">
        <f>'ENGLAND GE2029'!B391</f>
        <v>DEV</v>
      </c>
      <c r="C390" s="106" t="str">
        <f>'ENGLAND GE2029'!C391</f>
        <v>SW</v>
      </c>
      <c r="D390" s="106" t="str">
        <f>'ENGLAND GE2029'!D391</f>
        <v>England</v>
      </c>
      <c r="E390" s="106" t="str">
        <f>'ENGLAND GE2029'!AP391</f>
        <v>Grn</v>
      </c>
      <c r="F390" s="106" t="str">
        <f>'ENGLAND GE2029'!AQ391</f>
        <v>gain from</v>
      </c>
      <c r="G390" s="106" t="str">
        <f>'ENGLAND GE2029'!AR391</f>
        <v>LAB</v>
      </c>
      <c r="H390" s="106" t="str">
        <f>IF(E390='ENGLAND GE2029'!AO391,"",E390)</f>
        <v>Grn</v>
      </c>
      <c r="I390" s="262">
        <f>'ENGLAND GE2029'!E391</f>
        <v>0.23560653327861433</v>
      </c>
      <c r="J390" s="263">
        <f>'ENGLAND GE2029'!P391*100</f>
        <v>-21.780807052782926</v>
      </c>
      <c r="K390" s="262">
        <f>'ENGLAND GE2029'!F391</f>
        <v>0.11560376369961246</v>
      </c>
      <c r="L390" s="263">
        <f>'ENGLAND GE2029'!Q391*100</f>
        <v>-4.0833604132207419</v>
      </c>
      <c r="M390" s="262">
        <f>'ENGLAND GE2029'!G391</f>
        <v>0.21204709869319924</v>
      </c>
      <c r="N390" s="263">
        <f>'ENGLAND GE2029'!R391*100</f>
        <v>8.97930870002026</v>
      </c>
      <c r="O390" s="262">
        <f>'ENGLAND GE2029'!H391</f>
        <v>9.6090075954854498E-2</v>
      </c>
      <c r="P390" s="263">
        <f>'ENGLAND GE2029'!S391*100</f>
        <v>-0.84254110460162535</v>
      </c>
      <c r="Q390" s="262">
        <f>'ENGLAND GE2029'!I391</f>
        <v>0.30411670637893751</v>
      </c>
      <c r="R390" s="263">
        <f>'ENGLAND GE2029'!T391*100</f>
        <v>15.715812944150748</v>
      </c>
      <c r="T390" s="264">
        <v>0</v>
      </c>
      <c r="U390" s="262">
        <f>MAX('ENGLAND GE2029'!J391,'ENGLAND GE2029'!K391,'ENGLAND GE2029'!L391,'ENGLAND GE2029'!M391,'ENGLAND GE2029'!N391)</f>
        <v>2.4148870050717888E-2</v>
      </c>
      <c r="V390" s="264">
        <f t="shared" si="32"/>
        <v>2.4148870050717886</v>
      </c>
      <c r="W390" s="264"/>
      <c r="X390" s="264"/>
      <c r="Y390" s="264"/>
      <c r="Z390" s="262">
        <f>'ENGLAND GE2029'!J391</f>
        <v>6.6676713643083014E-3</v>
      </c>
      <c r="AA390" s="264">
        <f>'ENGLAND GE2029'!U391*100</f>
        <v>-0.4925810412032039</v>
      </c>
      <c r="AB390" s="262">
        <f>'ENGLAND GE2029'!K391</f>
        <v>0</v>
      </c>
      <c r="AC390" s="264">
        <f>'ENGLAND GE2029'!V391*100</f>
        <v>0</v>
      </c>
      <c r="AD390" s="262">
        <f>'ENGLAND GE2029'!L391</f>
        <v>2.4148870050717888E-2</v>
      </c>
      <c r="AE390" s="264">
        <f t="shared" si="33"/>
        <v>2.4148870050717886</v>
      </c>
      <c r="AF390" s="262">
        <f>'ENGLAND GE2029'!M391</f>
        <v>5.3666104684214682E-3</v>
      </c>
      <c r="AG390" s="264">
        <f t="shared" si="34"/>
        <v>0.53666104684214677</v>
      </c>
      <c r="AH390" s="262">
        <f>'ENGLAND GE2029'!N391</f>
        <v>3.5267011133440423E-4</v>
      </c>
      <c r="AI390" s="264">
        <f>'ENGLAND GE2029'!Y391*100</f>
        <v>-0.44738008427643633</v>
      </c>
      <c r="AJ390" s="261">
        <f t="shared" si="30"/>
        <v>0.30411670637893751</v>
      </c>
      <c r="AK390" s="260">
        <f t="shared" si="31"/>
        <v>0</v>
      </c>
    </row>
    <row r="391" spans="1:37" ht="24" customHeight="1" x14ac:dyDescent="0.35">
      <c r="A391" s="106" t="str">
        <f>'ENGLAND GE2029'!A392</f>
        <v>Exmouth and Exeter East</v>
      </c>
      <c r="B391" s="106" t="str">
        <f>'ENGLAND GE2029'!B392</f>
        <v>DEV</v>
      </c>
      <c r="C391" s="106" t="str">
        <f>'ENGLAND GE2029'!C392</f>
        <v>SW</v>
      </c>
      <c r="D391" s="106" t="str">
        <f>'ENGLAND GE2029'!D392</f>
        <v>England</v>
      </c>
      <c r="E391" s="106" t="str">
        <f>'ENGLAND GE2029'!AP392</f>
        <v>Ref</v>
      </c>
      <c r="F391" s="106" t="str">
        <f>'ENGLAND GE2029'!AQ392</f>
        <v>gain from</v>
      </c>
      <c r="G391" s="106" t="str">
        <f>'ENGLAND GE2029'!AR392</f>
        <v>CON</v>
      </c>
      <c r="H391" s="106" t="str">
        <f>IF(E391='ENGLAND GE2029'!AO392,"",E391)</f>
        <v>Ref</v>
      </c>
      <c r="I391" s="262">
        <f>'ENGLAND GE2029'!E392</f>
        <v>0.15793982433924683</v>
      </c>
      <c r="J391" s="263">
        <f>'ENGLAND GE2029'!P392*100</f>
        <v>-12.670823864305888</v>
      </c>
      <c r="K391" s="262">
        <f>'ENGLAND GE2029'!F392</f>
        <v>0.22647175486975829</v>
      </c>
      <c r="L391" s="263">
        <f>'ENGLAND GE2029'!Q392*100</f>
        <v>-6.053424715690003</v>
      </c>
      <c r="M391" s="262">
        <f>'ENGLAND GE2029'!G392</f>
        <v>0.25571009076266227</v>
      </c>
      <c r="N391" s="263">
        <f>'ENGLAND GE2029'!R392*100</f>
        <v>11.764399052102222</v>
      </c>
      <c r="O391" s="262">
        <f>'ENGLAND GE2029'!H392</f>
        <v>0.2178442017684955</v>
      </c>
      <c r="P391" s="263">
        <f>'ENGLAND GE2029'!S392*100</f>
        <v>-0.40554006946738885</v>
      </c>
      <c r="Q391" s="262">
        <f>'ENGLAND GE2029'!I392</f>
        <v>0.10037519692353757</v>
      </c>
      <c r="R391" s="263">
        <f>'ENGLAND GE2029'!T392*100</f>
        <v>5.4950767895554096</v>
      </c>
      <c r="T391" s="264">
        <v>0</v>
      </c>
      <c r="U391" s="262">
        <f>MAX('ENGLAND GE2029'!J392,'ENGLAND GE2029'!K392,'ENGLAND GE2029'!L392,'ENGLAND GE2029'!M392,'ENGLAND GE2029'!N392)</f>
        <v>2.9121406473093407E-2</v>
      </c>
      <c r="V391" s="264">
        <f t="shared" si="32"/>
        <v>2.9121406473093407</v>
      </c>
      <c r="W391" s="264"/>
      <c r="X391" s="264"/>
      <c r="Y391" s="264"/>
      <c r="Z391" s="262">
        <f>'ENGLAND GE2029'!J392</f>
        <v>4.9702225716404197E-3</v>
      </c>
      <c r="AA391" s="264">
        <f>'ENGLAND GE2029'!U392*100</f>
        <v>-0.65271661570212069</v>
      </c>
      <c r="AB391" s="262">
        <f>'ENGLAND GE2029'!K392</f>
        <v>0</v>
      </c>
      <c r="AC391" s="264">
        <f>'ENGLAND GE2029'!V392*100</f>
        <v>0</v>
      </c>
      <c r="AD391" s="262">
        <f>'ENGLAND GE2029'!L392</f>
        <v>2.9121406473093407E-2</v>
      </c>
      <c r="AE391" s="264">
        <f t="shared" si="33"/>
        <v>2.9121406473093407</v>
      </c>
      <c r="AF391" s="262">
        <f>'ENGLAND GE2029'!M392</f>
        <v>2.0573043352257155E-3</v>
      </c>
      <c r="AG391" s="264">
        <f t="shared" si="34"/>
        <v>0.20573043352257156</v>
      </c>
      <c r="AH391" s="262">
        <f>'ENGLAND GE2029'!N392</f>
        <v>5.5099979563398736E-3</v>
      </c>
      <c r="AI391" s="264">
        <f>'ENGLAND GE2029'!Y392*100</f>
        <v>-0.59484165732415439</v>
      </c>
      <c r="AJ391" s="261">
        <f t="shared" si="30"/>
        <v>0.25571009076266227</v>
      </c>
      <c r="AK391" s="260">
        <f t="shared" si="31"/>
        <v>-0.15533489383912469</v>
      </c>
    </row>
    <row r="392" spans="1:37" ht="24" customHeight="1" x14ac:dyDescent="0.35">
      <c r="A392" s="106" t="str">
        <f>'ENGLAND GE2029'!A393</f>
        <v>Honiton and Sidmouth</v>
      </c>
      <c r="B392" s="106" t="str">
        <f>'ENGLAND GE2029'!B393</f>
        <v>DEV</v>
      </c>
      <c r="C392" s="106" t="str">
        <f>'ENGLAND GE2029'!C393</f>
        <v>SW</v>
      </c>
      <c r="D392" s="106" t="str">
        <f>'ENGLAND GE2029'!D393</f>
        <v>England</v>
      </c>
      <c r="E392" s="106" t="str">
        <f>'ENGLAND GE2029'!AP393</f>
        <v>LD</v>
      </c>
      <c r="F392" s="106" t="str">
        <f>'ENGLAND GE2029'!AQ393</f>
        <v>HOLD</v>
      </c>
      <c r="G392" s="106" t="str">
        <f>'ENGLAND GE2029'!AR393</f>
        <v/>
      </c>
      <c r="H392" s="106" t="str">
        <f>IF(E392='ENGLAND GE2029'!AO393,"",E392)</f>
        <v/>
      </c>
      <c r="I392" s="262">
        <f>'ENGLAND GE2029'!E393</f>
        <v>3.054355784237928E-2</v>
      </c>
      <c r="J392" s="263">
        <f>'ENGLAND GE2029'!P393*100</f>
        <v>-2.7634312061874988</v>
      </c>
      <c r="K392" s="262">
        <f>'ENGLAND GE2029'!F393</f>
        <v>0.24035502597011774</v>
      </c>
      <c r="L392" s="263">
        <f>'ENGLAND GE2029'!Q393*100</f>
        <v>-8.156778520350775</v>
      </c>
      <c r="M392" s="262">
        <f>'ENGLAND GE2029'!G393</f>
        <v>0.21756973030677795</v>
      </c>
      <c r="N392" s="263">
        <f>'ENGLAND GE2029'!R393*100</f>
        <v>9.3416142309541748</v>
      </c>
      <c r="O392" s="262">
        <f>'ENGLAND GE2029'!H393</f>
        <v>0.42189613205122395</v>
      </c>
      <c r="P392" s="263">
        <f>'ENGLAND GE2029'!S393*100</f>
        <v>-3.2293977513478458</v>
      </c>
      <c r="Q392" s="262">
        <f>'ENGLAND GE2029'!I393</f>
        <v>5.753813454541698E-2</v>
      </c>
      <c r="R392" s="263">
        <f>'ENGLAND GE2029'!T393*100</f>
        <v>3.0018639924945161</v>
      </c>
      <c r="T392" s="264">
        <v>0</v>
      </c>
      <c r="U392" s="262">
        <f>MAX('ENGLAND GE2029'!J393,'ENGLAND GE2029'!K393,'ENGLAND GE2029'!L393,'ENGLAND GE2029'!M393,'ENGLAND GE2029'!N393)</f>
        <v>2.4777811988599619E-2</v>
      </c>
      <c r="V392" s="264">
        <f t="shared" si="32"/>
        <v>2.4777811988599621</v>
      </c>
      <c r="W392" s="264"/>
      <c r="X392" s="264"/>
      <c r="Y392" s="264"/>
      <c r="Z392" s="262">
        <f>'ENGLAND GE2029'!J393</f>
        <v>5.0668383580871595E-3</v>
      </c>
      <c r="AA392" s="264">
        <f>'ENGLAND GE2029'!U393*100</f>
        <v>-0.41523897536490956</v>
      </c>
      <c r="AB392" s="262">
        <f>'ENGLAND GE2029'!K393</f>
        <v>0</v>
      </c>
      <c r="AC392" s="264">
        <f>'ENGLAND GE2029'!V393*100</f>
        <v>0</v>
      </c>
      <c r="AD392" s="262">
        <f>'ENGLAND GE2029'!L393</f>
        <v>2.4777811988599619E-2</v>
      </c>
      <c r="AE392" s="264">
        <f t="shared" si="33"/>
        <v>2.4777811988599621</v>
      </c>
      <c r="AF392" s="262">
        <f>'ENGLAND GE2029'!M393</f>
        <v>1.2563835002380285E-3</v>
      </c>
      <c r="AG392" s="264">
        <f t="shared" si="34"/>
        <v>0.12563835002380286</v>
      </c>
      <c r="AH392" s="262">
        <f>'ENGLAND GE2029'!N393</f>
        <v>9.9638543715945081E-4</v>
      </c>
      <c r="AI392" s="264">
        <f>'ENGLAND GE2029'!Y393*100</f>
        <v>-0.38205131908140955</v>
      </c>
      <c r="AJ392" s="261">
        <f t="shared" si="30"/>
        <v>0.42189613205122395</v>
      </c>
      <c r="AK392" s="260">
        <f t="shared" si="31"/>
        <v>-0.364357997505807</v>
      </c>
    </row>
    <row r="393" spans="1:37" ht="24" customHeight="1" x14ac:dyDescent="0.35">
      <c r="A393" s="106" t="str">
        <f>'ENGLAND GE2029'!A394</f>
        <v>Newton Abbot</v>
      </c>
      <c r="B393" s="106" t="str">
        <f>'ENGLAND GE2029'!B394</f>
        <v>DEV</v>
      </c>
      <c r="C393" s="106" t="str">
        <f>'ENGLAND GE2029'!C394</f>
        <v>SW</v>
      </c>
      <c r="D393" s="106" t="str">
        <f>'ENGLAND GE2029'!D394</f>
        <v>England</v>
      </c>
      <c r="E393" s="106" t="str">
        <f>'ENGLAND GE2029'!AP394</f>
        <v>Ref</v>
      </c>
      <c r="F393" s="106" t="str">
        <f>'ENGLAND GE2029'!AQ394</f>
        <v>gain from</v>
      </c>
      <c r="G393" s="106" t="str">
        <f>'ENGLAND GE2029'!AR394</f>
        <v>LD</v>
      </c>
      <c r="H393" s="106" t="str">
        <f>IF(E393='ENGLAND GE2029'!AO394,"",E393)</f>
        <v>Ref</v>
      </c>
      <c r="I393" s="262">
        <f>'ENGLAND GE2029'!E394</f>
        <v>7.4563984046919871E-2</v>
      </c>
      <c r="J393" s="263">
        <f>'ENGLAND GE2029'!P394*100</f>
        <v>-7.3689891599021129</v>
      </c>
      <c r="K393" s="262">
        <f>'ENGLAND GE2029'!F394</f>
        <v>0.19307732188101961</v>
      </c>
      <c r="L393" s="263">
        <f>'ENGLAND GE2029'!Q394*100</f>
        <v>-7.6863501589558787</v>
      </c>
      <c r="M393" s="262">
        <f>'ENGLAND GE2029'!G394</f>
        <v>0.29712818323217505</v>
      </c>
      <c r="N393" s="263">
        <f>'ENGLAND GE2029'!R394*100</f>
        <v>12.014035192695752</v>
      </c>
      <c r="O393" s="262">
        <f>'ENGLAND GE2029'!H394</f>
        <v>0.28185933469457941</v>
      </c>
      <c r="P393" s="263">
        <f>'ENGLAND GE2029'!S394*100</f>
        <v>-3.4880955353761953</v>
      </c>
      <c r="Q393" s="262">
        <f>'ENGLAND GE2029'!I394</f>
        <v>8.6935465877357093E-2</v>
      </c>
      <c r="R393" s="263">
        <f>'ENGLAND GE2029'!T394*100</f>
        <v>4.3532398699494115</v>
      </c>
      <c r="T393" s="264">
        <v>0</v>
      </c>
      <c r="U393" s="262">
        <f>MAX('ENGLAND GE2029'!J394,'ENGLAND GE2029'!K394,'ENGLAND GE2029'!L394,'ENGLAND GE2029'!M394,'ENGLAND GE2029'!N394)</f>
        <v>3.3838283709136253E-2</v>
      </c>
      <c r="V393" s="264">
        <f t="shared" si="32"/>
        <v>3.3838283709136254</v>
      </c>
      <c r="W393" s="264"/>
      <c r="X393" s="264"/>
      <c r="Y393" s="264"/>
      <c r="Z393" s="262">
        <f>'ENGLAND GE2029'!J394</f>
        <v>0</v>
      </c>
      <c r="AA393" s="264">
        <f>'ENGLAND GE2029'!U394*100</f>
        <v>0</v>
      </c>
      <c r="AB393" s="262">
        <f>'ENGLAND GE2029'!K394</f>
        <v>0</v>
      </c>
      <c r="AC393" s="264">
        <f>'ENGLAND GE2029'!V394*100</f>
        <v>0</v>
      </c>
      <c r="AD393" s="262">
        <f>'ENGLAND GE2029'!L394</f>
        <v>3.3838283709136253E-2</v>
      </c>
      <c r="AE393" s="264">
        <f t="shared" si="33"/>
        <v>3.3838283709136254</v>
      </c>
      <c r="AF393" s="262">
        <f>'ENGLAND GE2029'!M394</f>
        <v>1.4219352915723358E-3</v>
      </c>
      <c r="AG393" s="264">
        <f t="shared" si="34"/>
        <v>0.14219352915723357</v>
      </c>
      <c r="AH393" s="262">
        <f>'ENGLAND GE2029'!N394</f>
        <v>3.1175491267240313E-2</v>
      </c>
      <c r="AI393" s="264">
        <f>'ENGLAND GE2029'!Y394*100</f>
        <v>-1.3498621084818363</v>
      </c>
      <c r="AJ393" s="261">
        <f t="shared" si="30"/>
        <v>0.29712818323217505</v>
      </c>
      <c r="AK393" s="260">
        <f t="shared" si="31"/>
        <v>-0.21019271735481795</v>
      </c>
    </row>
    <row r="394" spans="1:37" ht="24" customHeight="1" x14ac:dyDescent="0.35">
      <c r="A394" s="106" t="str">
        <f>'ENGLAND GE2029'!A395</f>
        <v>North Devon</v>
      </c>
      <c r="B394" s="106" t="str">
        <f>'ENGLAND GE2029'!B395</f>
        <v>DEV</v>
      </c>
      <c r="C394" s="106" t="str">
        <f>'ENGLAND GE2029'!C395</f>
        <v>SW</v>
      </c>
      <c r="D394" s="106" t="str">
        <f>'ENGLAND GE2029'!D395</f>
        <v>England</v>
      </c>
      <c r="E394" s="106" t="str">
        <f>'ENGLAND GE2029'!AP395</f>
        <v>LD</v>
      </c>
      <c r="F394" s="106" t="str">
        <f>'ENGLAND GE2029'!AQ395</f>
        <v>HOLD</v>
      </c>
      <c r="G394" s="106" t="str">
        <f>'ENGLAND GE2029'!AR395</f>
        <v/>
      </c>
      <c r="H394" s="106" t="str">
        <f>IF(E394='ENGLAND GE2029'!AO395,"",E394)</f>
        <v/>
      </c>
      <c r="I394" s="262">
        <f>'ENGLAND GE2029'!E395</f>
        <v>3.0871401358756389E-2</v>
      </c>
      <c r="J394" s="263">
        <f>'ENGLAND GE2029'!P395*100</f>
        <v>-3.1676005141039396</v>
      </c>
      <c r="K394" s="262">
        <f>'ENGLAND GE2029'!F395</f>
        <v>0.20580981448923436</v>
      </c>
      <c r="L394" s="263">
        <f>'ENGLAND GE2029'!Q395*100</f>
        <v>-8.7400602298987433</v>
      </c>
      <c r="M394" s="262">
        <f>'ENGLAND GE2029'!G395</f>
        <v>0.26072460031572914</v>
      </c>
      <c r="N394" s="263">
        <f>'ENGLAND GE2029'!R395*100</f>
        <v>10.24695484846227</v>
      </c>
      <c r="O394" s="262">
        <f>'ENGLAND GE2029'!H395</f>
        <v>0.37059632918224661</v>
      </c>
      <c r="P394" s="263">
        <f>'ENGLAND GE2029'!S395*100</f>
        <v>-5.3776932579427559</v>
      </c>
      <c r="Q394" s="262">
        <f>'ENGLAND GE2029'!I395</f>
        <v>8.9761874202681696E-2</v>
      </c>
      <c r="R394" s="263">
        <f>'ENGLAND GE2029'!T395*100</f>
        <v>4.4096043835293486</v>
      </c>
      <c r="T394" s="264">
        <v>0</v>
      </c>
      <c r="U394" s="262">
        <f>MAX('ENGLAND GE2029'!J395,'ENGLAND GE2029'!K395,'ENGLAND GE2029'!L395,'ENGLAND GE2029'!M395,'ENGLAND GE2029'!N395)</f>
        <v>2.9692481202770807E-2</v>
      </c>
      <c r="V394" s="264">
        <f t="shared" si="32"/>
        <v>2.9692481202770806</v>
      </c>
      <c r="W394" s="264"/>
      <c r="X394" s="264"/>
      <c r="Y394" s="264"/>
      <c r="Z394" s="262">
        <f>'ENGLAND GE2029'!J395</f>
        <v>1.0562602497151548E-2</v>
      </c>
      <c r="AA394" s="264">
        <f>'ENGLAND GE2029'!U395*100</f>
        <v>-0.53854302546620536</v>
      </c>
      <c r="AB394" s="262">
        <f>'ENGLAND GE2029'!K395</f>
        <v>0</v>
      </c>
      <c r="AC394" s="264">
        <f>'ENGLAND GE2029'!V395*100</f>
        <v>0</v>
      </c>
      <c r="AD394" s="262">
        <f>'ENGLAND GE2029'!L395</f>
        <v>2.9692481202770807E-2</v>
      </c>
      <c r="AE394" s="264">
        <f t="shared" si="33"/>
        <v>2.9692481202770806</v>
      </c>
      <c r="AF394" s="262">
        <f>'ENGLAND GE2029'!M395</f>
        <v>1.9808967514293009E-3</v>
      </c>
      <c r="AG394" s="264">
        <f t="shared" si="34"/>
        <v>0.19808967514293011</v>
      </c>
      <c r="AH394" s="262">
        <f>'ENGLAND GE2029'!N395</f>
        <v>0</v>
      </c>
      <c r="AI394" s="264">
        <f>'ENGLAND GE2029'!Y395*100</f>
        <v>0</v>
      </c>
      <c r="AJ394" s="261">
        <f t="shared" si="30"/>
        <v>0.37059632918224661</v>
      </c>
      <c r="AK394" s="260">
        <f t="shared" si="31"/>
        <v>-0.28083445497956494</v>
      </c>
    </row>
    <row r="395" spans="1:37" ht="24" customHeight="1" x14ac:dyDescent="0.35">
      <c r="A395" s="106" t="str">
        <f>'ENGLAND GE2029'!A396</f>
        <v>Plymouth Moor View</v>
      </c>
      <c r="B395" s="106" t="str">
        <f>'ENGLAND GE2029'!B396</f>
        <v>DEV</v>
      </c>
      <c r="C395" s="106" t="str">
        <f>'ENGLAND GE2029'!C396</f>
        <v>SW</v>
      </c>
      <c r="D395" s="106" t="str">
        <f>'ENGLAND GE2029'!D396</f>
        <v>England</v>
      </c>
      <c r="E395" s="106" t="str">
        <f>'ENGLAND GE2029'!AP396</f>
        <v>Ref</v>
      </c>
      <c r="F395" s="106" t="str">
        <f>'ENGLAND GE2029'!AQ396</f>
        <v>gain from</v>
      </c>
      <c r="G395" s="106" t="str">
        <f>'ENGLAND GE2029'!AR396</f>
        <v>LAB</v>
      </c>
      <c r="H395" s="106" t="str">
        <f>IF(E395='ENGLAND GE2029'!AO396,"",E395)</f>
        <v>Ref</v>
      </c>
      <c r="I395" s="262">
        <f>'ENGLAND GE2029'!E396</f>
        <v>0.21875527238008929</v>
      </c>
      <c r="J395" s="263">
        <f>'ENGLAND GE2029'!P396*100</f>
        <v>-19.343905280191553</v>
      </c>
      <c r="K395" s="262">
        <f>'ENGLAND GE2029'!F396</f>
        <v>0.21240652467395499</v>
      </c>
      <c r="L395" s="263">
        <f>'ENGLAND GE2029'!Q396*100</f>
        <v>-6.9024313481729163</v>
      </c>
      <c r="M395" s="262">
        <f>'ENGLAND GE2029'!G396</f>
        <v>0.39971344048050622</v>
      </c>
      <c r="N395" s="263">
        <f>'ENGLAND GE2029'!R396*100</f>
        <v>17.407409009782935</v>
      </c>
      <c r="O395" s="262">
        <f>'ENGLAND GE2029'!H396</f>
        <v>3.869382378965637E-2</v>
      </c>
      <c r="P395" s="263">
        <f>'ENGLAND GE2029'!S396*100</f>
        <v>-0.25139417507580375</v>
      </c>
      <c r="Q395" s="262">
        <f>'ENGLAND GE2029'!I396</f>
        <v>8.3543335124956375E-2</v>
      </c>
      <c r="R395" s="263">
        <f>'ENGLAND GE2029'!T396*100</f>
        <v>4.4015614385736663</v>
      </c>
      <c r="T395" s="264">
        <v>0</v>
      </c>
      <c r="U395" s="262">
        <f>MAX('ENGLAND GE2029'!J396,'ENGLAND GE2029'!K396,'ENGLAND GE2029'!L396,'ENGLAND GE2029'!M396,'ENGLAND GE2029'!N396)</f>
        <v>4.5521150683863067E-2</v>
      </c>
      <c r="V395" s="264">
        <f t="shared" si="32"/>
        <v>4.552115068386307</v>
      </c>
      <c r="W395" s="264"/>
      <c r="X395" s="264"/>
      <c r="Y395" s="264"/>
      <c r="Z395" s="262">
        <f>'ENGLAND GE2029'!J396</f>
        <v>0</v>
      </c>
      <c r="AA395" s="264">
        <f>'ENGLAND GE2029'!U396*100</f>
        <v>0</v>
      </c>
      <c r="AB395" s="262">
        <f>'ENGLAND GE2029'!K396</f>
        <v>0</v>
      </c>
      <c r="AC395" s="264">
        <f>'ENGLAND GE2029'!V396*100</f>
        <v>0</v>
      </c>
      <c r="AD395" s="262">
        <f>'ENGLAND GE2029'!L396</f>
        <v>4.5521150683863067E-2</v>
      </c>
      <c r="AE395" s="264">
        <f t="shared" si="33"/>
        <v>4.552115068386307</v>
      </c>
      <c r="AF395" s="262">
        <f>'ENGLAND GE2029'!M396</f>
        <v>1.3664528669739455E-3</v>
      </c>
      <c r="AG395" s="264">
        <f t="shared" si="34"/>
        <v>0.13664528669739456</v>
      </c>
      <c r="AH395" s="262">
        <f>'ENGLAND GE2029'!N396</f>
        <v>0</v>
      </c>
      <c r="AI395" s="264">
        <f>'ENGLAND GE2029'!Y396*100</f>
        <v>0</v>
      </c>
      <c r="AJ395" s="261">
        <f t="shared" si="30"/>
        <v>0.39971344048050622</v>
      </c>
      <c r="AK395" s="260">
        <f t="shared" si="31"/>
        <v>-0.31617010535554985</v>
      </c>
    </row>
    <row r="396" spans="1:37" ht="24" customHeight="1" x14ac:dyDescent="0.35">
      <c r="A396" s="106" t="str">
        <f>'ENGLAND GE2029'!A397</f>
        <v>Plymouth Sutton and Devonport</v>
      </c>
      <c r="B396" s="106" t="str">
        <f>'ENGLAND GE2029'!B397</f>
        <v>DEV</v>
      </c>
      <c r="C396" s="106" t="str">
        <f>'ENGLAND GE2029'!C397</f>
        <v>SW</v>
      </c>
      <c r="D396" s="106" t="str">
        <f>'ENGLAND GE2029'!D397</f>
        <v>England</v>
      </c>
      <c r="E396" s="106" t="str">
        <f>'ENGLAND GE2029'!AP397</f>
        <v>Ref</v>
      </c>
      <c r="F396" s="106" t="str">
        <f>'ENGLAND GE2029'!AQ397</f>
        <v>gain from</v>
      </c>
      <c r="G396" s="106" t="str">
        <f>'ENGLAND GE2029'!AR397</f>
        <v>LAB</v>
      </c>
      <c r="H396" s="106" t="str">
        <f>IF(E396='ENGLAND GE2029'!AO397,"",E396)</f>
        <v>Ref</v>
      </c>
      <c r="I396" s="262">
        <f>'ENGLAND GE2029'!E397</f>
        <v>0.27151247440618836</v>
      </c>
      <c r="J396" s="263">
        <f>'ENGLAND GE2029'!P397*100</f>
        <v>-22.248918849914478</v>
      </c>
      <c r="K396" s="262">
        <f>'ENGLAND GE2029'!F397</f>
        <v>0.12761944609518078</v>
      </c>
      <c r="L396" s="263">
        <f>'ENGLAND GE2029'!Q397*100</f>
        <v>-3.5654101832126499</v>
      </c>
      <c r="M396" s="262">
        <f>'ENGLAND GE2029'!G397</f>
        <v>0.3254276160157844</v>
      </c>
      <c r="N396" s="263">
        <f>'ENGLAND GE2029'!R397*100</f>
        <v>14.804312854696388</v>
      </c>
      <c r="O396" s="262">
        <f>'ENGLAND GE2029'!H397</f>
        <v>5.6390338997226536E-2</v>
      </c>
      <c r="P396" s="263">
        <f>'ENGLAND GE2029'!S397*100</f>
        <v>-0.15975455496317625</v>
      </c>
      <c r="Q396" s="262">
        <f>'ENGLAND GE2029'!I397</f>
        <v>0.16566476540726907</v>
      </c>
      <c r="R396" s="263">
        <f>'ENGLAND GE2029'!T397*100</f>
        <v>8.9978816957334402</v>
      </c>
      <c r="T396" s="264">
        <v>0</v>
      </c>
      <c r="U396" s="262">
        <f>MAX('ENGLAND GE2029'!J397,'ENGLAND GE2029'!K397,'ENGLAND GE2029'!L397,'ENGLAND GE2029'!M397,'ENGLAND GE2029'!N397)</f>
        <v>3.7061149426290844E-2</v>
      </c>
      <c r="V396" s="264">
        <f t="shared" si="32"/>
        <v>3.7061149426290845</v>
      </c>
      <c r="W396" s="264"/>
      <c r="X396" s="264"/>
      <c r="Y396" s="264"/>
      <c r="Z396" s="262">
        <f>'ENGLAND GE2029'!J397</f>
        <v>5.5808069130244414E-3</v>
      </c>
      <c r="AA396" s="264">
        <f>'ENGLAND GE2029'!U397*100</f>
        <v>-0.91240273903370017</v>
      </c>
      <c r="AB396" s="262">
        <f>'ENGLAND GE2029'!K397</f>
        <v>6.2451282783910194E-3</v>
      </c>
      <c r="AC396" s="264">
        <f>'ENGLAND GE2029'!V397*100</f>
        <v>-0.11429225590005951</v>
      </c>
      <c r="AD396" s="262">
        <f>'ENGLAND GE2029'!L397</f>
        <v>3.7061149426290844E-2</v>
      </c>
      <c r="AE396" s="264">
        <f t="shared" si="33"/>
        <v>3.7061149426290845</v>
      </c>
      <c r="AF396" s="262">
        <f>'ENGLAND GE2029'!M397</f>
        <v>3.5006008341863168E-3</v>
      </c>
      <c r="AG396" s="264">
        <f t="shared" si="34"/>
        <v>0.35006008341863171</v>
      </c>
      <c r="AH396" s="262">
        <f>'ENGLAND GE2029'!N397</f>
        <v>9.9767362645837771E-4</v>
      </c>
      <c r="AI396" s="264">
        <f>'ENGLAND GE2029'!Y397*100</f>
        <v>-0.85759099345346146</v>
      </c>
      <c r="AJ396" s="261">
        <f t="shared" si="30"/>
        <v>0.3254276160157844</v>
      </c>
      <c r="AK396" s="260">
        <f t="shared" si="31"/>
        <v>-0.15976285060851533</v>
      </c>
    </row>
    <row r="397" spans="1:37" ht="24" customHeight="1" x14ac:dyDescent="0.35">
      <c r="A397" s="106" t="str">
        <f>'ENGLAND GE2029'!A398</f>
        <v>South Devon</v>
      </c>
      <c r="B397" s="106" t="str">
        <f>'ENGLAND GE2029'!B398</f>
        <v>DEV</v>
      </c>
      <c r="C397" s="106" t="str">
        <f>'ENGLAND GE2029'!C398</f>
        <v>SW</v>
      </c>
      <c r="D397" s="106" t="str">
        <f>'ENGLAND GE2029'!D398</f>
        <v>England</v>
      </c>
      <c r="E397" s="106" t="str">
        <f>'ENGLAND GE2029'!AP398</f>
        <v>LD</v>
      </c>
      <c r="F397" s="106" t="str">
        <f>'ENGLAND GE2029'!AQ398</f>
        <v>HOLD</v>
      </c>
      <c r="G397" s="106" t="str">
        <f>'ENGLAND GE2029'!AR398</f>
        <v/>
      </c>
      <c r="H397" s="106" t="str">
        <f>IF(E397='ENGLAND GE2029'!AO398,"",E397)</f>
        <v/>
      </c>
      <c r="I397" s="262">
        <f>'ENGLAND GE2029'!E398</f>
        <v>3.2356602295760317E-2</v>
      </c>
      <c r="J397" s="263">
        <f>'ENGLAND GE2029'!P398*100</f>
        <v>-3.0209718820883218</v>
      </c>
      <c r="K397" s="262">
        <f>'ENGLAND GE2029'!F398</f>
        <v>0.23132234553088896</v>
      </c>
      <c r="L397" s="263">
        <f>'ENGLAND GE2029'!Q398*100</f>
        <v>-8.3202999338917589</v>
      </c>
      <c r="M397" s="262">
        <f>'ENGLAND GE2029'!G398</f>
        <v>0.22414552567424859</v>
      </c>
      <c r="N397" s="263">
        <f>'ENGLAND GE2029'!R398*100</f>
        <v>9.4298982534913041</v>
      </c>
      <c r="O397" s="262">
        <f>'ENGLAND GE2029'!H398</f>
        <v>0.42087267971908277</v>
      </c>
      <c r="P397" s="263">
        <f>'ENGLAND GE2029'!S398*100</f>
        <v>-3.9089772325648253</v>
      </c>
      <c r="Q397" s="262">
        <f>'ENGLAND GE2029'!I398</f>
        <v>6.2916720350500388E-2</v>
      </c>
      <c r="R397" s="263">
        <f>'ENGLAND GE2029'!T398*100</f>
        <v>3.2368193699614745</v>
      </c>
      <c r="T397" s="264">
        <v>0</v>
      </c>
      <c r="U397" s="262">
        <f>MAX('ENGLAND GE2029'!J398,'ENGLAND GE2029'!K398,'ENGLAND GE2029'!L398,'ENGLAND GE2029'!M398,'ENGLAND GE2029'!N398)</f>
        <v>2.5526692915468219E-2</v>
      </c>
      <c r="V397" s="264">
        <f t="shared" si="32"/>
        <v>2.5526692915468221</v>
      </c>
      <c r="W397" s="264"/>
      <c r="X397" s="264"/>
      <c r="Y397" s="264"/>
      <c r="Z397" s="262">
        <f>'ENGLAND GE2029'!J398</f>
        <v>0</v>
      </c>
      <c r="AA397" s="264">
        <f>'ENGLAND GE2029'!U398*100</f>
        <v>0</v>
      </c>
      <c r="AB397" s="262">
        <f>'ENGLAND GE2029'!K398</f>
        <v>0</v>
      </c>
      <c r="AC397" s="264">
        <f>'ENGLAND GE2029'!V398*100</f>
        <v>0</v>
      </c>
      <c r="AD397" s="262">
        <f>'ENGLAND GE2029'!L398</f>
        <v>2.5526692915468219E-2</v>
      </c>
      <c r="AE397" s="264">
        <f t="shared" si="33"/>
        <v>2.5526692915468221</v>
      </c>
      <c r="AF397" s="262">
        <f>'ENGLAND GE2029'!M398</f>
        <v>1.0290794923969598E-3</v>
      </c>
      <c r="AG397" s="264">
        <f t="shared" si="34"/>
        <v>0.10290794923969598</v>
      </c>
      <c r="AH397" s="262">
        <f>'ENGLAND GE2029'!N398</f>
        <v>1.8303540216536706E-3</v>
      </c>
      <c r="AI397" s="264">
        <f>'ENGLAND GE2029'!Y398*100</f>
        <v>-7.2045815694399509E-2</v>
      </c>
      <c r="AJ397" s="261">
        <f t="shared" si="30"/>
        <v>0.42087267971908277</v>
      </c>
      <c r="AK397" s="260">
        <f t="shared" si="31"/>
        <v>-0.35795595936858238</v>
      </c>
    </row>
    <row r="398" spans="1:37" ht="24" customHeight="1" x14ac:dyDescent="0.35">
      <c r="A398" s="106" t="str">
        <f>'ENGLAND GE2029'!A399</f>
        <v>South West Devon</v>
      </c>
      <c r="B398" s="106" t="str">
        <f>'ENGLAND GE2029'!B399</f>
        <v>DEV</v>
      </c>
      <c r="C398" s="106" t="str">
        <f>'ENGLAND GE2029'!C399</f>
        <v>SW</v>
      </c>
      <c r="D398" s="106" t="str">
        <f>'ENGLAND GE2029'!D399</f>
        <v>England</v>
      </c>
      <c r="E398" s="106" t="str">
        <f>'ENGLAND GE2029'!AP399</f>
        <v>Ref</v>
      </c>
      <c r="F398" s="106" t="str">
        <f>'ENGLAND GE2029'!AQ399</f>
        <v>gain from</v>
      </c>
      <c r="G398" s="106" t="str">
        <f>'ENGLAND GE2029'!AR399</f>
        <v>CON</v>
      </c>
      <c r="H398" s="106" t="str">
        <f>IF(E398='ENGLAND GE2029'!AO399,"",E398)</f>
        <v>Ref</v>
      </c>
      <c r="I398" s="262">
        <f>'ENGLAND GE2029'!E399</f>
        <v>0.16070665224789765</v>
      </c>
      <c r="J398" s="263">
        <f>'ENGLAND GE2029'!P399*100</f>
        <v>-14.180856539308085</v>
      </c>
      <c r="K398" s="262">
        <f>'ENGLAND GE2029'!F399</f>
        <v>0.25908814131944363</v>
      </c>
      <c r="L398" s="263">
        <f>'ENGLAND GE2029'!Q399*100</f>
        <v>-8.3854318770139429</v>
      </c>
      <c r="M398" s="262">
        <f>'ENGLAND GE2029'!G399</f>
        <v>0.31773603289541641</v>
      </c>
      <c r="N398" s="263">
        <f>'ENGLAND GE2029'!R399*100</f>
        <v>13.855070308415343</v>
      </c>
      <c r="O398" s="262">
        <f>'ENGLAND GE2029'!H399</f>
        <v>9.987208659661477E-2</v>
      </c>
      <c r="P398" s="263">
        <f>'ENGLAND GE2029'!S399*100</f>
        <v>-0.63834166383302948</v>
      </c>
      <c r="Q398" s="262">
        <f>'ENGLAND GE2029'!I399</f>
        <v>0.11845304218445969</v>
      </c>
      <c r="R398" s="263">
        <f>'ENGLAND GE2029'!T399*100</f>
        <v>6.2463608395554209</v>
      </c>
      <c r="T398" s="264">
        <v>0</v>
      </c>
      <c r="U398" s="262">
        <f>MAX('ENGLAND GE2029'!J399,'ENGLAND GE2029'!K399,'ENGLAND GE2029'!L399,'ENGLAND GE2029'!M399,'ENGLAND GE2029'!N399)</f>
        <v>3.6185197609912512E-2</v>
      </c>
      <c r="V398" s="264">
        <f t="shared" si="32"/>
        <v>3.6185197609912514</v>
      </c>
      <c r="W398" s="264"/>
      <c r="X398" s="264"/>
      <c r="Y398" s="264"/>
      <c r="Z398" s="262">
        <f>'ENGLAND GE2029'!J399</f>
        <v>4.5582950113896396E-3</v>
      </c>
      <c r="AA398" s="264">
        <f>'ENGLAND GE2029'!U399*100</f>
        <v>-0.38257637918721038</v>
      </c>
      <c r="AB398" s="262">
        <f>'ENGLAND GE2029'!K399</f>
        <v>0</v>
      </c>
      <c r="AC398" s="264">
        <f>'ENGLAND GE2029'!V399*100</f>
        <v>0</v>
      </c>
      <c r="AD398" s="262">
        <f>'ENGLAND GE2029'!L399</f>
        <v>3.6185197609912512E-2</v>
      </c>
      <c r="AE398" s="264">
        <f t="shared" si="33"/>
        <v>3.6185197609912514</v>
      </c>
      <c r="AF398" s="262">
        <f>'ENGLAND GE2029'!M399</f>
        <v>2.2275633476749272E-3</v>
      </c>
      <c r="AG398" s="264">
        <f t="shared" si="34"/>
        <v>0.22275633476749271</v>
      </c>
      <c r="AH398" s="262">
        <f>'ENGLAND GE2029'!N399</f>
        <v>1.1729887871907926E-3</v>
      </c>
      <c r="AI398" s="264">
        <f>'ENGLAND GE2029'!Y399*100</f>
        <v>-0.3555007843872337</v>
      </c>
      <c r="AJ398" s="261">
        <f t="shared" si="30"/>
        <v>0.31773603289541641</v>
      </c>
      <c r="AK398" s="260">
        <f t="shared" si="31"/>
        <v>-0.19928299071095673</v>
      </c>
    </row>
    <row r="399" spans="1:37" ht="24" customHeight="1" x14ac:dyDescent="0.35">
      <c r="A399" s="106" t="str">
        <f>'ENGLAND GE2029'!A400</f>
        <v>Torbay</v>
      </c>
      <c r="B399" s="106" t="str">
        <f>'ENGLAND GE2029'!B400</f>
        <v>DEV</v>
      </c>
      <c r="C399" s="106" t="str">
        <f>'ENGLAND GE2029'!C400</f>
        <v>SW</v>
      </c>
      <c r="D399" s="106" t="str">
        <f>'ENGLAND GE2029'!D400</f>
        <v>England</v>
      </c>
      <c r="E399" s="106" t="str">
        <f>'ENGLAND GE2029'!AP400</f>
        <v>LD</v>
      </c>
      <c r="F399" s="106" t="str">
        <f>'ENGLAND GE2029'!AQ400</f>
        <v>HOLD</v>
      </c>
      <c r="G399" s="106" t="str">
        <f>'ENGLAND GE2029'!AR400</f>
        <v/>
      </c>
      <c r="H399" s="106" t="str">
        <f>IF(E399='ENGLAND GE2029'!AO400,"",E399)</f>
        <v/>
      </c>
      <c r="I399" s="262">
        <f>'ENGLAND GE2029'!E400</f>
        <v>3.466928317638332E-2</v>
      </c>
      <c r="J399" s="263">
        <f>'ENGLAND GE2029'!P400*100</f>
        <v>-3.6370508648402535</v>
      </c>
      <c r="K399" s="262">
        <f>'ENGLAND GE2029'!F400</f>
        <v>0.20450133893648009</v>
      </c>
      <c r="L399" s="263">
        <f>'ENGLAND GE2029'!Q400*100</f>
        <v>-9.015332874214943</v>
      </c>
      <c r="M399" s="262">
        <f>'ENGLAND GE2029'!G400</f>
        <v>0.30591181560229669</v>
      </c>
      <c r="N399" s="263">
        <f>'ENGLAND GE2029'!R400*100</f>
        <v>11.812042451479805</v>
      </c>
      <c r="O399" s="262">
        <f>'ENGLAND GE2029'!H400</f>
        <v>0.35458324596808832</v>
      </c>
      <c r="P399" s="263">
        <f>'ENGLAND GE2029'!S400*100</f>
        <v>-5.6064048838373797</v>
      </c>
      <c r="Q399" s="262">
        <f>'ENGLAND GE2029'!I400</f>
        <v>5.9847061172265729E-2</v>
      </c>
      <c r="R399" s="263">
        <f>'ENGLAND GE2029'!T400*100</f>
        <v>2.9054477414269417</v>
      </c>
      <c r="T399" s="264">
        <v>0</v>
      </c>
      <c r="U399" s="262">
        <f>MAX('ENGLAND GE2029'!J400,'ENGLAND GE2029'!K400,'ENGLAND GE2029'!L400,'ENGLAND GE2029'!M400,'ENGLAND GE2029'!N400)</f>
        <v>3.48386029683318E-2</v>
      </c>
      <c r="V399" s="264">
        <f t="shared" si="32"/>
        <v>3.4838602968331802</v>
      </c>
      <c r="W399" s="264"/>
      <c r="X399" s="264"/>
      <c r="Y399" s="264"/>
      <c r="Z399" s="262">
        <f>'ENGLAND GE2029'!J400</f>
        <v>0</v>
      </c>
      <c r="AA399" s="264">
        <f>'ENGLAND GE2029'!U400*100</f>
        <v>0</v>
      </c>
      <c r="AB399" s="262">
        <f>'ENGLAND GE2029'!K400</f>
        <v>4.5084737027079056E-3</v>
      </c>
      <c r="AC399" s="264">
        <f>'ENGLAND GE2029'!V400*100</f>
        <v>-5.6579714191965558E-2</v>
      </c>
      <c r="AD399" s="262">
        <f>'ENGLAND GE2029'!L400</f>
        <v>3.48386029683318E-2</v>
      </c>
      <c r="AE399" s="264">
        <f t="shared" si="33"/>
        <v>3.4838602968331802</v>
      </c>
      <c r="AF399" s="262">
        <f>'ENGLAND GE2029'!M400</f>
        <v>1.1401784734461353E-3</v>
      </c>
      <c r="AG399" s="264">
        <f t="shared" si="34"/>
        <v>0.11401784734461354</v>
      </c>
      <c r="AH399" s="262">
        <f>'ENGLAND GE2029'!N400</f>
        <v>0</v>
      </c>
      <c r="AI399" s="264">
        <f>'ENGLAND GE2029'!Y400*100</f>
        <v>0</v>
      </c>
      <c r="AJ399" s="261">
        <f t="shared" si="30"/>
        <v>0.35458324596808832</v>
      </c>
      <c r="AK399" s="260">
        <f t="shared" si="31"/>
        <v>-0.29473618479582259</v>
      </c>
    </row>
    <row r="400" spans="1:37" ht="24" customHeight="1" x14ac:dyDescent="0.35">
      <c r="A400" s="106" t="str">
        <f>'ENGLAND GE2029'!A401</f>
        <v>Torridge and Tavistock</v>
      </c>
      <c r="B400" s="106" t="str">
        <f>'ENGLAND GE2029'!B401</f>
        <v>DEV</v>
      </c>
      <c r="C400" s="106" t="str">
        <f>'ENGLAND GE2029'!C401</f>
        <v>SW</v>
      </c>
      <c r="D400" s="106" t="str">
        <f>'ENGLAND GE2029'!D401</f>
        <v>England</v>
      </c>
      <c r="E400" s="106" t="str">
        <f>'ENGLAND GE2029'!AP401</f>
        <v>Ref</v>
      </c>
      <c r="F400" s="106" t="str">
        <f>'ENGLAND GE2029'!AQ401</f>
        <v>gain from</v>
      </c>
      <c r="G400" s="106" t="str">
        <f>'ENGLAND GE2029'!AR401</f>
        <v>CON</v>
      </c>
      <c r="H400" s="106" t="str">
        <f>IF(E400='ENGLAND GE2029'!AO401,"",E400)</f>
        <v>Ref</v>
      </c>
      <c r="I400" s="262">
        <f>'ENGLAND GE2029'!E401</f>
        <v>0.10862184885458361</v>
      </c>
      <c r="J400" s="263">
        <f>'ENGLAND GE2029'!P401*100</f>
        <v>-10.320420388056005</v>
      </c>
      <c r="K400" s="262">
        <f>'ENGLAND GE2029'!F401</f>
        <v>0.23029832644374332</v>
      </c>
      <c r="L400" s="263">
        <f>'ENGLAND GE2029'!Q401*100</f>
        <v>-8.5502539357122487</v>
      </c>
      <c r="M400" s="262">
        <f>'ENGLAND GE2029'!G401</f>
        <v>0.30824536741034381</v>
      </c>
      <c r="N400" s="263">
        <f>'ENGLAND GE2029'!R401*100</f>
        <v>12.815878732376371</v>
      </c>
      <c r="O400" s="262">
        <f>'ENGLAND GE2029'!H401</f>
        <v>0.21600245949882665</v>
      </c>
      <c r="P400" s="263">
        <f>'ENGLAND GE2029'!S401*100</f>
        <v>-2.2073101304006886</v>
      </c>
      <c r="Q400" s="262">
        <f>'ENGLAND GE2029'!I401</f>
        <v>9.4433162506521118E-2</v>
      </c>
      <c r="R400" s="263">
        <f>'ENGLAND GE2029'!T401*100</f>
        <v>4.8191525355793061</v>
      </c>
      <c r="T400" s="264">
        <v>0</v>
      </c>
      <c r="U400" s="262">
        <f>MAX('ENGLAND GE2029'!J401,'ENGLAND GE2029'!K401,'ENGLAND GE2029'!L401,'ENGLAND GE2029'!M401,'ENGLAND GE2029'!N401)</f>
        <v>3.5104358263813022E-2</v>
      </c>
      <c r="V400" s="264">
        <f t="shared" si="32"/>
        <v>3.5104358263813022</v>
      </c>
      <c r="W400" s="264"/>
      <c r="X400" s="264"/>
      <c r="Y400" s="264"/>
      <c r="Z400" s="262">
        <f>'ENGLAND GE2029'!J401</f>
        <v>5.4837160620353122E-3</v>
      </c>
      <c r="AA400" s="264">
        <f>'ENGLAND GE2029'!U401*100</f>
        <v>-0.2485587361813566</v>
      </c>
      <c r="AB400" s="262">
        <f>'ENGLAND GE2029'!K401</f>
        <v>0</v>
      </c>
      <c r="AC400" s="264">
        <f>'ENGLAND GE2029'!V401*100</f>
        <v>0</v>
      </c>
      <c r="AD400" s="262">
        <f>'ENGLAND GE2029'!L401</f>
        <v>3.5104358263813022E-2</v>
      </c>
      <c r="AE400" s="264">
        <f t="shared" si="33"/>
        <v>3.5104358263813022</v>
      </c>
      <c r="AF400" s="262">
        <f>'ENGLAND GE2029'!M401</f>
        <v>1.8107609601332824E-3</v>
      </c>
      <c r="AG400" s="264">
        <f t="shared" si="34"/>
        <v>0.18107609601332825</v>
      </c>
      <c r="AH400" s="262">
        <f>'ENGLAND GE2029'!N401</f>
        <v>0</v>
      </c>
      <c r="AI400" s="264">
        <f>'ENGLAND GE2029'!Y401*100</f>
        <v>0</v>
      </c>
      <c r="AJ400" s="261">
        <f t="shared" si="30"/>
        <v>0.30824536741034381</v>
      </c>
      <c r="AK400" s="260">
        <f t="shared" si="31"/>
        <v>-0.21381220490382269</v>
      </c>
    </row>
    <row r="401" spans="1:37" ht="24" customHeight="1" x14ac:dyDescent="0.35">
      <c r="A401" s="106" t="str">
        <f>'ENGLAND GE2029'!A402</f>
        <v>Bournemouth East</v>
      </c>
      <c r="B401" s="106" t="str">
        <f>'ENGLAND GE2029'!B402</f>
        <v>DOR</v>
      </c>
      <c r="C401" s="106" t="str">
        <f>'ENGLAND GE2029'!C402</f>
        <v>SW</v>
      </c>
      <c r="D401" s="106" t="str">
        <f>'ENGLAND GE2029'!D402</f>
        <v>England</v>
      </c>
      <c r="E401" s="106" t="str">
        <f>'ENGLAND GE2029'!AP402</f>
        <v>Ref</v>
      </c>
      <c r="F401" s="106" t="str">
        <f>'ENGLAND GE2029'!AQ402</f>
        <v>gain from</v>
      </c>
      <c r="G401" s="106" t="str">
        <f>'ENGLAND GE2029'!AR402</f>
        <v>LAB</v>
      </c>
      <c r="H401" s="106" t="str">
        <f>IF(E401='ENGLAND GE2029'!AO402,"",E401)</f>
        <v>Ref</v>
      </c>
      <c r="I401" s="262">
        <f>'ENGLAND GE2029'!E402</f>
        <v>0.23266004482056182</v>
      </c>
      <c r="J401" s="263">
        <f>'ENGLAND GE2029'!P402*100</f>
        <v>-17.517785319769693</v>
      </c>
      <c r="K401" s="262">
        <f>'ENGLAND GE2029'!F402</f>
        <v>0.23189658987359851</v>
      </c>
      <c r="L401" s="263">
        <f>'ENGLAND GE2029'!Q402*100</f>
        <v>-5.3941753479774928</v>
      </c>
      <c r="M401" s="262">
        <f>'ENGLAND GE2029'!G402</f>
        <v>0.26576485615173828</v>
      </c>
      <c r="N401" s="263">
        <f>'ENGLAND GE2029'!R402*100</f>
        <v>12.619683121297188</v>
      </c>
      <c r="O401" s="262">
        <f>'ENGLAND GE2029'!H402</f>
        <v>6.9267556874622022E-2</v>
      </c>
      <c r="P401" s="263">
        <f>'ENGLAND GE2029'!S402*100</f>
        <v>6.4141570339067144E-2</v>
      </c>
      <c r="Q401" s="262">
        <f>'ENGLAND GE2029'!I402</f>
        <v>0.14113960291547933</v>
      </c>
      <c r="R401" s="263">
        <f>'ENGLAND GE2029'!T402*100</f>
        <v>7.9015354418485337</v>
      </c>
      <c r="T401" s="264">
        <v>0</v>
      </c>
      <c r="U401" s="262">
        <f>MAX('ENGLAND GE2029'!J402,'ENGLAND GE2029'!K402,'ENGLAND GE2029'!L402,'ENGLAND GE2029'!M402,'ENGLAND GE2029'!N402)</f>
        <v>3.0266488034065685E-2</v>
      </c>
      <c r="V401" s="264">
        <f t="shared" si="32"/>
        <v>3.0266488034065686</v>
      </c>
      <c r="W401" s="264"/>
      <c r="X401" s="264"/>
      <c r="Y401" s="264"/>
      <c r="Z401" s="262">
        <f>'ENGLAND GE2029'!J402</f>
        <v>2.5431221832536294E-2</v>
      </c>
      <c r="AA401" s="264">
        <f>'ENGLAND GE2029'!U402*100</f>
        <v>-0.86146476842751052</v>
      </c>
      <c r="AB401" s="262">
        <f>'ENGLAND GE2029'!K402</f>
        <v>0</v>
      </c>
      <c r="AC401" s="264">
        <f>'ENGLAND GE2029'!V402*100</f>
        <v>0</v>
      </c>
      <c r="AD401" s="262">
        <f>'ENGLAND GE2029'!L402</f>
        <v>3.0266488034065685E-2</v>
      </c>
      <c r="AE401" s="264">
        <f t="shared" si="33"/>
        <v>3.0266488034065686</v>
      </c>
      <c r="AF401" s="262">
        <f>'ENGLAND GE2029'!M402</f>
        <v>3.5736394973978078E-3</v>
      </c>
      <c r="AG401" s="264">
        <f t="shared" si="34"/>
        <v>0.35736394973978081</v>
      </c>
      <c r="AH401" s="262">
        <f>'ENGLAND GE2029'!N402</f>
        <v>0</v>
      </c>
      <c r="AI401" s="264">
        <f>'ENGLAND GE2029'!Y402*100</f>
        <v>-0.1959474504564685</v>
      </c>
      <c r="AJ401" s="261">
        <f t="shared" si="30"/>
        <v>0.26576485615173828</v>
      </c>
      <c r="AK401" s="260">
        <f t="shared" si="31"/>
        <v>-0.12462525323625895</v>
      </c>
    </row>
    <row r="402" spans="1:37" ht="24" customHeight="1" x14ac:dyDescent="0.35">
      <c r="A402" s="106" t="str">
        <f>'ENGLAND GE2029'!A403</f>
        <v>Bournemouth West</v>
      </c>
      <c r="B402" s="106" t="str">
        <f>'ENGLAND GE2029'!B403</f>
        <v>DOR</v>
      </c>
      <c r="C402" s="106" t="str">
        <f>'ENGLAND GE2029'!C403</f>
        <v>SW</v>
      </c>
      <c r="D402" s="106" t="str">
        <f>'ENGLAND GE2029'!D403</f>
        <v>England</v>
      </c>
      <c r="E402" s="106" t="str">
        <f>'ENGLAND GE2029'!AP403</f>
        <v>Ref</v>
      </c>
      <c r="F402" s="106" t="str">
        <f>'ENGLAND GE2029'!AQ403</f>
        <v>gain from</v>
      </c>
      <c r="G402" s="106" t="str">
        <f>'ENGLAND GE2029'!AR403</f>
        <v>LAB</v>
      </c>
      <c r="H402" s="106" t="str">
        <f>IF(E402='ENGLAND GE2029'!AO403,"",E402)</f>
        <v>Ref</v>
      </c>
      <c r="I402" s="262">
        <f>'ENGLAND GE2029'!E403</f>
        <v>0.19516939283556625</v>
      </c>
      <c r="J402" s="263">
        <f>'ENGLAND GE2029'!P403*100</f>
        <v>-16.925802611009306</v>
      </c>
      <c r="K402" s="262">
        <f>'ENGLAND GE2029'!F403</f>
        <v>0.21526325521863313</v>
      </c>
      <c r="L402" s="263">
        <f>'ENGLAND GE2029'!Q403*100</f>
        <v>-6.7374118569991346</v>
      </c>
      <c r="M402" s="262">
        <f>'ENGLAND GE2029'!G403</f>
        <v>0.30144573934848884</v>
      </c>
      <c r="N402" s="263">
        <f>'ENGLAND GE2029'!R403*100</f>
        <v>13.281719401387013</v>
      </c>
      <c r="O402" s="262">
        <f>'ENGLAND GE2029'!H403</f>
        <v>0.10363111397650304</v>
      </c>
      <c r="P402" s="263">
        <f>'ENGLAND GE2029'!S403*100</f>
        <v>-0.57351653882541798</v>
      </c>
      <c r="Q402" s="262">
        <f>'ENGLAND GE2029'!I403</f>
        <v>0.14143769803420572</v>
      </c>
      <c r="R402" s="263">
        <f>'ENGLAND GE2029'!T403*100</f>
        <v>7.5122816507999417</v>
      </c>
      <c r="T402" s="264">
        <v>0</v>
      </c>
      <c r="U402" s="262">
        <f>MAX('ENGLAND GE2029'!J403,'ENGLAND GE2029'!K403,'ENGLAND GE2029'!L403,'ENGLAND GE2029'!M403,'ENGLAND GE2029'!N403)</f>
        <v>3.4329986270652542E-2</v>
      </c>
      <c r="V402" s="264">
        <f t="shared" si="32"/>
        <v>3.4329986270652544</v>
      </c>
      <c r="W402" s="264"/>
      <c r="X402" s="264"/>
      <c r="Y402" s="264"/>
      <c r="Z402" s="262">
        <f>'ENGLAND GE2029'!J403</f>
        <v>0</v>
      </c>
      <c r="AA402" s="264">
        <f>'ENGLAND GE2029'!U403*100</f>
        <v>0</v>
      </c>
      <c r="AB402" s="262">
        <f>'ENGLAND GE2029'!K403</f>
        <v>0</v>
      </c>
      <c r="AC402" s="264">
        <f>'ENGLAND GE2029'!V403*100</f>
        <v>0</v>
      </c>
      <c r="AD402" s="262">
        <f>'ENGLAND GE2029'!L403</f>
        <v>3.4329986270652542E-2</v>
      </c>
      <c r="AE402" s="264">
        <f t="shared" si="33"/>
        <v>3.4329986270652544</v>
      </c>
      <c r="AF402" s="262">
        <f>'ENGLAND GE2029'!M403</f>
        <v>2.3133855942902358E-3</v>
      </c>
      <c r="AG402" s="264">
        <f t="shared" si="34"/>
        <v>0.23133855942902357</v>
      </c>
      <c r="AH402" s="262">
        <f>'ENGLAND GE2029'!N403</f>
        <v>6.4094287216601179E-3</v>
      </c>
      <c r="AI402" s="264">
        <f>'ENGLAND GE2029'!Y403*100</f>
        <v>-0.2216072318473831</v>
      </c>
      <c r="AJ402" s="261">
        <f t="shared" si="30"/>
        <v>0.30144573934848884</v>
      </c>
      <c r="AK402" s="260">
        <f t="shared" si="31"/>
        <v>-0.16000804131428312</v>
      </c>
    </row>
    <row r="403" spans="1:37" ht="24" customHeight="1" x14ac:dyDescent="0.35">
      <c r="A403" s="106" t="str">
        <f>'ENGLAND GE2029'!A404</f>
        <v>Christchurch</v>
      </c>
      <c r="B403" s="106" t="str">
        <f>'ENGLAND GE2029'!B404</f>
        <v>DOR</v>
      </c>
      <c r="C403" s="106" t="str">
        <f>'ENGLAND GE2029'!C404</f>
        <v>SW</v>
      </c>
      <c r="D403" s="106" t="str">
        <f>'ENGLAND GE2029'!D404</f>
        <v>England</v>
      </c>
      <c r="E403" s="106" t="str">
        <f>'ENGLAND GE2029'!AP404</f>
        <v>Ref</v>
      </c>
      <c r="F403" s="106" t="str">
        <f>'ENGLAND GE2029'!AQ404</f>
        <v>gain from</v>
      </c>
      <c r="G403" s="106" t="str">
        <f>'ENGLAND GE2029'!AR404</f>
        <v>CON</v>
      </c>
      <c r="H403" s="106" t="str">
        <f>IF(E403='ENGLAND GE2029'!AO404,"",E403)</f>
        <v>Ref</v>
      </c>
      <c r="I403" s="262">
        <f>'ENGLAND GE2029'!E404</f>
        <v>8.458748697925883E-2</v>
      </c>
      <c r="J403" s="263">
        <f>'ENGLAND GE2029'!P404*100</f>
        <v>-7.9392654565052982</v>
      </c>
      <c r="K403" s="262">
        <f>'ENGLAND GE2029'!F404</f>
        <v>0.26254948766253078</v>
      </c>
      <c r="L403" s="263">
        <f>'ENGLAND GE2029'!Q404*100</f>
        <v>-9.5346361075189741</v>
      </c>
      <c r="M403" s="262">
        <f>'ENGLAND GE2029'!G404</f>
        <v>0.32596153325168831</v>
      </c>
      <c r="N403" s="263">
        <f>'ENGLAND GE2029'!R404*100</f>
        <v>13.665129769660222</v>
      </c>
      <c r="O403" s="262">
        <f>'ENGLAND GE2029'!H404</f>
        <v>0.18290335321181103</v>
      </c>
      <c r="P403" s="263">
        <f>'ENGLAND GE2029'!S404*100</f>
        <v>-1.7498041105290492</v>
      </c>
      <c r="Q403" s="262">
        <f>'ENGLAND GE2029'!I404</f>
        <v>8.2459291808680335E-2</v>
      </c>
      <c r="R403" s="263">
        <f>'ENGLAND GE2029'!T404*100</f>
        <v>4.2319860098529283</v>
      </c>
      <c r="T403" s="264">
        <v>0</v>
      </c>
      <c r="U403" s="262">
        <f>MAX('ENGLAND GE2029'!J404,'ENGLAND GE2029'!K404,'ENGLAND GE2029'!L404,'ENGLAND GE2029'!M404,'ENGLAND GE2029'!N404)</f>
        <v>3.7121954304203064E-2</v>
      </c>
      <c r="V403" s="264">
        <f t="shared" si="32"/>
        <v>3.7121954304203064</v>
      </c>
      <c r="W403" s="264"/>
      <c r="X403" s="264"/>
      <c r="Y403" s="264"/>
      <c r="Z403" s="262">
        <f>'ENGLAND GE2029'!J404</f>
        <v>2.1841543577474486E-2</v>
      </c>
      <c r="AA403" s="264">
        <f>'ENGLAND GE2029'!U404*100</f>
        <v>-1.4664213262073418</v>
      </c>
      <c r="AB403" s="262">
        <f>'ENGLAND GE2029'!K404</f>
        <v>0</v>
      </c>
      <c r="AC403" s="264">
        <f>'ENGLAND GE2029'!V404*100</f>
        <v>0</v>
      </c>
      <c r="AD403" s="262">
        <f>'ENGLAND GE2029'!L404</f>
        <v>3.7121954304203064E-2</v>
      </c>
      <c r="AE403" s="264">
        <f t="shared" si="33"/>
        <v>3.7121954304203064</v>
      </c>
      <c r="AF403" s="262">
        <f>'ENGLAND GE2029'!M404</f>
        <v>2.5753492043531401E-3</v>
      </c>
      <c r="AG403" s="264">
        <f t="shared" si="34"/>
        <v>0.25753492043531401</v>
      </c>
      <c r="AH403" s="262">
        <f>'ENGLAND GE2029'!N404</f>
        <v>0</v>
      </c>
      <c r="AI403" s="264">
        <f>'ENGLAND GE2029'!Y404*100</f>
        <v>-1.1767191296081125</v>
      </c>
      <c r="AJ403" s="261">
        <f t="shared" si="30"/>
        <v>0.32596153325168831</v>
      </c>
      <c r="AK403" s="260">
        <f t="shared" si="31"/>
        <v>-0.24350224144300797</v>
      </c>
    </row>
    <row r="404" spans="1:37" ht="24" customHeight="1" x14ac:dyDescent="0.35">
      <c r="A404" s="106" t="str">
        <f>'ENGLAND GE2029'!A405</f>
        <v>Mid Dorset and North Poole</v>
      </c>
      <c r="B404" s="106" t="str">
        <f>'ENGLAND GE2029'!B405</f>
        <v>DOR</v>
      </c>
      <c r="C404" s="106" t="str">
        <f>'ENGLAND GE2029'!C405</f>
        <v>SW</v>
      </c>
      <c r="D404" s="106" t="str">
        <f>'ENGLAND GE2029'!D405</f>
        <v>England</v>
      </c>
      <c r="E404" s="106" t="str">
        <f>'ENGLAND GE2029'!AP405</f>
        <v>LD</v>
      </c>
      <c r="F404" s="106" t="str">
        <f>'ENGLAND GE2029'!AQ405</f>
        <v>HOLD</v>
      </c>
      <c r="G404" s="106" t="str">
        <f>'ENGLAND GE2029'!AR405</f>
        <v/>
      </c>
      <c r="H404" s="106" t="str">
        <f>IF(E404='ENGLAND GE2029'!AO405,"",E404)</f>
        <v/>
      </c>
      <c r="I404" s="262">
        <f>'ENGLAND GE2029'!E405</f>
        <v>4.2851199948286969E-2</v>
      </c>
      <c r="J404" s="263">
        <f>'ENGLAND GE2029'!P405*100</f>
        <v>-4.9365142904239585</v>
      </c>
      <c r="K404" s="262">
        <f>'ENGLAND GE2029'!F405</f>
        <v>0.22797303450493675</v>
      </c>
      <c r="L404" s="263">
        <f>'ENGLAND GE2029'!Q405*100</f>
        <v>-17.777079552293415</v>
      </c>
      <c r="M404" s="262">
        <f>'ENGLAND GE2029'!G405</f>
        <v>0.20733473790613757</v>
      </c>
      <c r="N404" s="263">
        <f>'ENGLAND GE2029'!R405*100</f>
        <v>20.733473790613758</v>
      </c>
      <c r="O404" s="262">
        <f>'ENGLAND GE2029'!H405</f>
        <v>0.38834360244621008</v>
      </c>
      <c r="P404" s="263">
        <f>'ENGLAND GE2029'!S405*100</f>
        <v>-4.4705636152974018</v>
      </c>
      <c r="Q404" s="262">
        <f>'ENGLAND GE2029'!I405</f>
        <v>9.3222863167817666E-2</v>
      </c>
      <c r="R404" s="263">
        <f>'ENGLAND GE2029'!T405*100</f>
        <v>4.5660557557283274</v>
      </c>
      <c r="T404" s="264">
        <v>0</v>
      </c>
      <c r="U404" s="262">
        <f>MAX('ENGLAND GE2029'!J405,'ENGLAND GE2029'!K405,'ENGLAND GE2029'!L405,'ENGLAND GE2029'!M405,'ENGLAND GE2029'!N405)</f>
        <v>2.3612205371124701E-2</v>
      </c>
      <c r="V404" s="264">
        <f t="shared" si="32"/>
        <v>2.3612205371124699</v>
      </c>
      <c r="W404" s="264"/>
      <c r="X404" s="264"/>
      <c r="Y404" s="264"/>
      <c r="Z404" s="262">
        <f>'ENGLAND GE2029'!J405</f>
        <v>0</v>
      </c>
      <c r="AA404" s="264">
        <f>'ENGLAND GE2029'!U405*100</f>
        <v>0</v>
      </c>
      <c r="AB404" s="262">
        <f>'ENGLAND GE2029'!K405</f>
        <v>0</v>
      </c>
      <c r="AC404" s="264">
        <f>'ENGLAND GE2029'!V405*100</f>
        <v>0</v>
      </c>
      <c r="AD404" s="262">
        <f>'ENGLAND GE2029'!L405</f>
        <v>2.3612205371124701E-2</v>
      </c>
      <c r="AE404" s="264">
        <f t="shared" si="33"/>
        <v>2.3612205371124699</v>
      </c>
      <c r="AF404" s="262">
        <f>'ENGLAND GE2029'!M405</f>
        <v>1.5247733221645284E-3</v>
      </c>
      <c r="AG404" s="264">
        <f t="shared" si="34"/>
        <v>0.15247733221645285</v>
      </c>
      <c r="AH404" s="262">
        <f>'ENGLAND GE2029'!N405</f>
        <v>1.5137583333321804E-2</v>
      </c>
      <c r="AI404" s="264">
        <f>'ENGLAND GE2029'!Y405*100</f>
        <v>-0.62906995765622709</v>
      </c>
      <c r="AJ404" s="261">
        <f t="shared" si="30"/>
        <v>0.38834360244621008</v>
      </c>
      <c r="AK404" s="260">
        <f t="shared" si="31"/>
        <v>-0.29512073927839244</v>
      </c>
    </row>
    <row r="405" spans="1:37" ht="24" customHeight="1" x14ac:dyDescent="0.35">
      <c r="A405" s="106" t="str">
        <f>'ENGLAND GE2029'!A406</f>
        <v>North Dorset</v>
      </c>
      <c r="B405" s="106" t="str">
        <f>'ENGLAND GE2029'!B406</f>
        <v>DOR</v>
      </c>
      <c r="C405" s="106" t="str">
        <f>'ENGLAND GE2029'!C406</f>
        <v>SW</v>
      </c>
      <c r="D405" s="106" t="str">
        <f>'ENGLAND GE2029'!D406</f>
        <v>England</v>
      </c>
      <c r="E405" s="106" t="str">
        <f>'ENGLAND GE2029'!AP406</f>
        <v>LD</v>
      </c>
      <c r="F405" s="106" t="str">
        <f>'ENGLAND GE2029'!AQ406</f>
        <v>gain from</v>
      </c>
      <c r="G405" s="106" t="str">
        <f>'ENGLAND GE2029'!AR406</f>
        <v>CON</v>
      </c>
      <c r="H405" s="106" t="str">
        <f>IF(E405='ENGLAND GE2029'!AO406,"",E405)</f>
        <v>LD</v>
      </c>
      <c r="I405" s="262">
        <f>'ENGLAND GE2029'!E406</f>
        <v>4.464361848620315E-2</v>
      </c>
      <c r="J405" s="263">
        <f>'ENGLAND GE2029'!P406*100</f>
        <v>-4.3314033024373915</v>
      </c>
      <c r="K405" s="262">
        <f>'ENGLAND GE2029'!F406</f>
        <v>0.26453299215279769</v>
      </c>
      <c r="L405" s="263">
        <f>'ENGLAND GE2029'!Q406*100</f>
        <v>-10.195051327159293</v>
      </c>
      <c r="M405" s="262">
        <f>'ENGLAND GE2029'!G406</f>
        <v>0.26918599660497561</v>
      </c>
      <c r="N405" s="263">
        <f>'ENGLAND GE2029'!R406*100</f>
        <v>11.02986508327799</v>
      </c>
      <c r="O405" s="262">
        <f>'ENGLAND GE2029'!H406</f>
        <v>0.30039237320778744</v>
      </c>
      <c r="P405" s="263">
        <f>'ENGLAND GE2029'!S406*100</f>
        <v>-3.4108361449942559</v>
      </c>
      <c r="Q405" s="262">
        <f>'ENGLAND GE2029'!I406</f>
        <v>8.4705613389064086E-2</v>
      </c>
      <c r="R405" s="263">
        <f>'ENGLAND GE2029'!T406*100</f>
        <v>4.2799931365031716</v>
      </c>
      <c r="T405" s="264">
        <v>0</v>
      </c>
      <c r="U405" s="262">
        <f>MAX('ENGLAND GE2029'!J406,'ENGLAND GE2029'!K406,'ENGLAND GE2029'!L406,'ENGLAND GE2029'!M406,'ENGLAND GE2029'!N406)</f>
        <v>3.0656102778806985E-2</v>
      </c>
      <c r="V405" s="264">
        <f t="shared" si="32"/>
        <v>3.0656102778806984</v>
      </c>
      <c r="W405" s="264"/>
      <c r="X405" s="264"/>
      <c r="Y405" s="264"/>
      <c r="Z405" s="262">
        <f>'ENGLAND GE2029'!J406</f>
        <v>3.2322302338027627E-3</v>
      </c>
      <c r="AA405" s="264">
        <f>'ENGLAND GE2029'!U406*100</f>
        <v>-0.31482218322963051</v>
      </c>
      <c r="AB405" s="262">
        <f>'ENGLAND GE2029'!K406</f>
        <v>0</v>
      </c>
      <c r="AC405" s="264">
        <f>'ENGLAND GE2029'!V406*100</f>
        <v>0</v>
      </c>
      <c r="AD405" s="262">
        <f>'ENGLAND GE2029'!L406</f>
        <v>3.0656102778806985E-2</v>
      </c>
      <c r="AE405" s="264">
        <f t="shared" si="33"/>
        <v>3.0656102778806984</v>
      </c>
      <c r="AF405" s="262">
        <f>'ENGLAND GE2029'!M406</f>
        <v>1.596410449995271E-3</v>
      </c>
      <c r="AG405" s="264">
        <f t="shared" si="34"/>
        <v>0.15964104499952711</v>
      </c>
      <c r="AH405" s="262">
        <f>'ENGLAND GE2029'!N406</f>
        <v>1.0546626965670144E-3</v>
      </c>
      <c r="AI405" s="264">
        <f>'ENGLAND GE2029'!Y406*100</f>
        <v>-0.2829965848408128</v>
      </c>
      <c r="AJ405" s="261">
        <f t="shared" si="30"/>
        <v>0.30039237320778744</v>
      </c>
      <c r="AK405" s="260">
        <f t="shared" si="31"/>
        <v>-0.21568675981872337</v>
      </c>
    </row>
    <row r="406" spans="1:37" ht="24" customHeight="1" x14ac:dyDescent="0.35">
      <c r="A406" s="106" t="str">
        <f>'ENGLAND GE2029'!A407</f>
        <v>Poole</v>
      </c>
      <c r="B406" s="106" t="str">
        <f>'ENGLAND GE2029'!B407</f>
        <v>DOR</v>
      </c>
      <c r="C406" s="106" t="str">
        <f>'ENGLAND GE2029'!C407</f>
        <v>SW</v>
      </c>
      <c r="D406" s="106" t="str">
        <f>'ENGLAND GE2029'!D407</f>
        <v>England</v>
      </c>
      <c r="E406" s="106" t="str">
        <f>'ENGLAND GE2029'!AP407</f>
        <v>Ref</v>
      </c>
      <c r="F406" s="106" t="str">
        <f>'ENGLAND GE2029'!AQ407</f>
        <v>gain from</v>
      </c>
      <c r="G406" s="106" t="str">
        <f>'ENGLAND GE2029'!AR407</f>
        <v>LAB</v>
      </c>
      <c r="H406" s="106" t="str">
        <f>IF(E406='ENGLAND GE2029'!AO407,"",E406)</f>
        <v>Ref</v>
      </c>
      <c r="I406" s="262">
        <f>'ENGLAND GE2029'!E407</f>
        <v>0.17379540828739728</v>
      </c>
      <c r="J406" s="263">
        <f>'ENGLAND GE2029'!P407*100</f>
        <v>-14.462239146538394</v>
      </c>
      <c r="K406" s="262">
        <f>'ENGLAND GE2029'!F407</f>
        <v>0.2468458545641804</v>
      </c>
      <c r="L406" s="263">
        <f>'ENGLAND GE2029'!Q407*100</f>
        <v>-7.1167405352664197</v>
      </c>
      <c r="M406" s="262">
        <f>'ENGLAND GE2029'!G407</f>
        <v>0.30418479296239004</v>
      </c>
      <c r="N406" s="263">
        <f>'ENGLAND GE2029'!R407*100</f>
        <v>13.722221289721418</v>
      </c>
      <c r="O406" s="262">
        <f>'ENGLAND GE2029'!H407</f>
        <v>0.11952283601036985</v>
      </c>
      <c r="P406" s="263">
        <f>'ENGLAND GE2029'!S407*100</f>
        <v>-0.42438793509066985</v>
      </c>
      <c r="Q406" s="262">
        <f>'ENGLAND GE2029'!I407</f>
        <v>0.1083539647633241</v>
      </c>
      <c r="R406" s="263">
        <f>'ENGLAND GE2029'!T407*100</f>
        <v>5.8505667201800327</v>
      </c>
      <c r="T406" s="264">
        <v>0</v>
      </c>
      <c r="U406" s="262">
        <f>MAX('ENGLAND GE2029'!J407,'ENGLAND GE2029'!K407,'ENGLAND GE2029'!L407,'ENGLAND GE2029'!M407,'ENGLAND GE2029'!N407)</f>
        <v>3.4641921921702172E-2</v>
      </c>
      <c r="V406" s="264">
        <f t="shared" si="32"/>
        <v>3.4641921921702172</v>
      </c>
      <c r="W406" s="264"/>
      <c r="X406" s="264"/>
      <c r="Y406" s="264"/>
      <c r="Z406" s="262">
        <f>'ENGLAND GE2029'!J407</f>
        <v>9.2382193279139796E-3</v>
      </c>
      <c r="AA406" s="264">
        <f>'ENGLAND GE2029'!U407*100</f>
        <v>-0.64489365322950332</v>
      </c>
      <c r="AB406" s="262">
        <f>'ENGLAND GE2029'!K407</f>
        <v>0</v>
      </c>
      <c r="AC406" s="264">
        <f>'ENGLAND GE2029'!V407*100</f>
        <v>0</v>
      </c>
      <c r="AD406" s="262">
        <f>'ENGLAND GE2029'!L407</f>
        <v>3.4641921921702172E-2</v>
      </c>
      <c r="AE406" s="264">
        <f t="shared" si="33"/>
        <v>3.4641921921702172</v>
      </c>
      <c r="AF406" s="262">
        <f>'ENGLAND GE2029'!M407</f>
        <v>2.3299877218181694E-3</v>
      </c>
      <c r="AG406" s="264">
        <f t="shared" si="34"/>
        <v>0.23299877218181694</v>
      </c>
      <c r="AH406" s="262">
        <f>'ENGLAND GE2029'!N407</f>
        <v>1.0870144409040219E-3</v>
      </c>
      <c r="AI406" s="264">
        <f>'ENGLAND GE2029'!Y407*100</f>
        <v>-0.6217177041284988</v>
      </c>
      <c r="AJ406" s="261">
        <f t="shared" si="30"/>
        <v>0.30418479296239004</v>
      </c>
      <c r="AK406" s="260">
        <f t="shared" si="31"/>
        <v>-0.19583082819906594</v>
      </c>
    </row>
    <row r="407" spans="1:37" ht="24" customHeight="1" x14ac:dyDescent="0.35">
      <c r="A407" s="106" t="str">
        <f>'ENGLAND GE2029'!A408</f>
        <v>South Dorset</v>
      </c>
      <c r="B407" s="106" t="str">
        <f>'ENGLAND GE2029'!B408</f>
        <v>DOR</v>
      </c>
      <c r="C407" s="106" t="str">
        <f>'ENGLAND GE2029'!C408</f>
        <v>SW</v>
      </c>
      <c r="D407" s="106" t="str">
        <f>'ENGLAND GE2029'!D408</f>
        <v>England</v>
      </c>
      <c r="E407" s="106" t="str">
        <f>'ENGLAND GE2029'!AP408</f>
        <v>Ref</v>
      </c>
      <c r="F407" s="106" t="str">
        <f>'ENGLAND GE2029'!AQ408</f>
        <v>gain from</v>
      </c>
      <c r="G407" s="106" t="str">
        <f>'ENGLAND GE2029'!AR408</f>
        <v>LAB</v>
      </c>
      <c r="H407" s="106" t="str">
        <f>IF(E407='ENGLAND GE2029'!AO408,"",E407)</f>
        <v>Ref</v>
      </c>
      <c r="I407" s="262">
        <f>'ENGLAND GE2029'!E408</f>
        <v>0.17376804587031264</v>
      </c>
      <c r="J407" s="263">
        <f>'ENGLAND GE2029'!P408*100</f>
        <v>-14.543730617341749</v>
      </c>
      <c r="K407" s="262">
        <f>'ENGLAND GE2029'!F408</f>
        <v>0.23071464584383414</v>
      </c>
      <c r="L407" s="263">
        <f>'ENGLAND GE2029'!Q408*100</f>
        <v>-6.7298734265491129</v>
      </c>
      <c r="M407" s="262">
        <f>'ENGLAND GE2029'!G408</f>
        <v>0.30272528367593338</v>
      </c>
      <c r="N407" s="263">
        <f>'ENGLAND GE2029'!R408*100</f>
        <v>13.61266053696594</v>
      </c>
      <c r="O407" s="262">
        <f>'ENGLAND GE2029'!H408</f>
        <v>0.15749744830944751</v>
      </c>
      <c r="P407" s="263">
        <f>'ENGLAND GE2029'!S408*100</f>
        <v>-0.60213572710371144</v>
      </c>
      <c r="Q407" s="262">
        <f>'ENGLAND GE2029'!I408</f>
        <v>9.5203545110601182E-2</v>
      </c>
      <c r="R407" s="263">
        <f>'ENGLAND GE2029'!T408*100</f>
        <v>5.1289863132955755</v>
      </c>
      <c r="T407" s="264">
        <v>0</v>
      </c>
      <c r="U407" s="262">
        <f>MAX('ENGLAND GE2029'!J408,'ENGLAND GE2029'!K408,'ENGLAND GE2029'!L408,'ENGLAND GE2029'!M408,'ENGLAND GE2029'!N408)</f>
        <v>3.4475706489783195E-2</v>
      </c>
      <c r="V407" s="264">
        <f t="shared" si="32"/>
        <v>3.4475706489783193</v>
      </c>
      <c r="W407" s="264"/>
      <c r="X407" s="264"/>
      <c r="Y407" s="264"/>
      <c r="Z407" s="262">
        <f>'ENGLAND GE2029'!J408</f>
        <v>1.374688356003372E-3</v>
      </c>
      <c r="AA407" s="264">
        <f>'ENGLAND GE2029'!U408*100</f>
        <v>-0.25414412026161926</v>
      </c>
      <c r="AB407" s="262">
        <f>'ENGLAND GE2029'!K408</f>
        <v>0</v>
      </c>
      <c r="AC407" s="264">
        <f>'ENGLAND GE2029'!V408*100</f>
        <v>0</v>
      </c>
      <c r="AD407" s="262">
        <f>'ENGLAND GE2029'!L408</f>
        <v>3.4475706489783195E-2</v>
      </c>
      <c r="AE407" s="264">
        <f t="shared" si="33"/>
        <v>3.4475706489783193</v>
      </c>
      <c r="AF407" s="262">
        <f>'ENGLAND GE2029'!M408</f>
        <v>1.6960349024244554E-3</v>
      </c>
      <c r="AG407" s="264">
        <f t="shared" si="34"/>
        <v>0.16960349024244553</v>
      </c>
      <c r="AH407" s="262">
        <f>'ENGLAND GE2029'!N408</f>
        <v>2.5446014416602861E-3</v>
      </c>
      <c r="AI407" s="264">
        <f>'ENGLAND GE2029'!Y408*100</f>
        <v>-0.22893709822607386</v>
      </c>
      <c r="AJ407" s="261">
        <f t="shared" si="30"/>
        <v>0.30272528367593338</v>
      </c>
      <c r="AK407" s="260">
        <f t="shared" si="31"/>
        <v>-0.20752173856533218</v>
      </c>
    </row>
    <row r="408" spans="1:37" ht="24" customHeight="1" x14ac:dyDescent="0.35">
      <c r="A408" s="106" t="str">
        <f>'ENGLAND GE2029'!A409</f>
        <v>West Dorset</v>
      </c>
      <c r="B408" s="106" t="str">
        <f>'ENGLAND GE2029'!B409</f>
        <v>DOR</v>
      </c>
      <c r="C408" s="106" t="str">
        <f>'ENGLAND GE2029'!C409</f>
        <v>SW</v>
      </c>
      <c r="D408" s="106" t="str">
        <f>'ENGLAND GE2029'!D409</f>
        <v>England</v>
      </c>
      <c r="E408" s="106" t="str">
        <f>'ENGLAND GE2029'!AP409</f>
        <v>LD</v>
      </c>
      <c r="F408" s="106" t="str">
        <f>'ENGLAND GE2029'!AQ409</f>
        <v>HOLD</v>
      </c>
      <c r="G408" s="106" t="str">
        <f>'ENGLAND GE2029'!AR409</f>
        <v/>
      </c>
      <c r="H408" s="106" t="str">
        <f>IF(E408='ENGLAND GE2029'!AO409,"",E408)</f>
        <v/>
      </c>
      <c r="I408" s="262">
        <f>'ENGLAND GE2029'!E409</f>
        <v>2.5295707910467445E-2</v>
      </c>
      <c r="J408" s="263">
        <f>'ENGLAND GE2029'!P409*100</f>
        <v>-3.3367917220223551</v>
      </c>
      <c r="K408" s="262">
        <f>'ENGLAND GE2029'!F409</f>
        <v>0.19412718271670346</v>
      </c>
      <c r="L408" s="263">
        <f>'ENGLAND GE2029'!Q409*100</f>
        <v>-17.104723036190126</v>
      </c>
      <c r="M408" s="262">
        <f>'ENGLAND GE2029'!G409</f>
        <v>0.20935643459614139</v>
      </c>
      <c r="N408" s="263">
        <f>'ENGLAND GE2029'!R409*100</f>
        <v>20.935643459614141</v>
      </c>
      <c r="O408" s="262">
        <f>'ENGLAND GE2029'!H409</f>
        <v>0.45386841146075302</v>
      </c>
      <c r="P408" s="263">
        <f>'ENGLAND GE2029'!S409*100</f>
        <v>-5.937177483332551</v>
      </c>
      <c r="Q408" s="262">
        <f>'ENGLAND GE2029'!I409</f>
        <v>8.3665159842834486E-2</v>
      </c>
      <c r="R408" s="263">
        <f>'ENGLAND GE2029'!T409*100</f>
        <v>4.0171195390786201</v>
      </c>
      <c r="T408" s="264">
        <v>0</v>
      </c>
      <c r="U408" s="262">
        <f>MAX('ENGLAND GE2029'!J409,'ENGLAND GE2029'!K409,'ENGLAND GE2029'!L409,'ENGLAND GE2029'!M409,'ENGLAND GE2029'!N409)</f>
        <v>2.3842445213828268E-2</v>
      </c>
      <c r="V408" s="264">
        <f t="shared" si="32"/>
        <v>2.3842445213828269</v>
      </c>
      <c r="W408" s="264"/>
      <c r="X408" s="264"/>
      <c r="Y408" s="264"/>
      <c r="Z408" s="262">
        <f>'ENGLAND GE2029'!J409</f>
        <v>7.8252916020036221E-3</v>
      </c>
      <c r="AA408" s="264">
        <f>'ENGLAND GE2029'!U409*100</f>
        <v>-0.61087450865240833</v>
      </c>
      <c r="AB408" s="262">
        <f>'ENGLAND GE2029'!K409</f>
        <v>0</v>
      </c>
      <c r="AC408" s="264">
        <f>'ENGLAND GE2029'!V409*100</f>
        <v>0</v>
      </c>
      <c r="AD408" s="262">
        <f>'ENGLAND GE2029'!L409</f>
        <v>2.3842445213828268E-2</v>
      </c>
      <c r="AE408" s="264">
        <f t="shared" si="33"/>
        <v>2.3842445213828269</v>
      </c>
      <c r="AF408" s="262">
        <f>'ENGLAND GE2029'!M409</f>
        <v>1.8238655881859746E-3</v>
      </c>
      <c r="AG408" s="264">
        <f t="shared" si="34"/>
        <v>0.18238655881859744</v>
      </c>
      <c r="AH408" s="262">
        <f>'ENGLAND GE2029'!N409</f>
        <v>1.9550106908235241E-4</v>
      </c>
      <c r="AI408" s="264">
        <f>'ENGLAND GE2029'!Y409*100</f>
        <v>-0.5298273286967452</v>
      </c>
      <c r="AJ408" s="261">
        <f t="shared" si="30"/>
        <v>0.45386841146075302</v>
      </c>
      <c r="AK408" s="260">
        <f t="shared" si="31"/>
        <v>-0.37020325161791856</v>
      </c>
    </row>
    <row r="409" spans="1:37" ht="24" customHeight="1" x14ac:dyDescent="0.35">
      <c r="A409" s="106" t="str">
        <f>'ENGLAND GE2029'!A410</f>
        <v>Cheltenham</v>
      </c>
      <c r="B409" s="106" t="str">
        <f>'ENGLAND GE2029'!B410</f>
        <v>GLS</v>
      </c>
      <c r="C409" s="106" t="str">
        <f>'ENGLAND GE2029'!C410</f>
        <v>SW</v>
      </c>
      <c r="D409" s="106" t="str">
        <f>'ENGLAND GE2029'!D410</f>
        <v>England</v>
      </c>
      <c r="E409" s="106" t="str">
        <f>'ENGLAND GE2029'!AP410</f>
        <v>LD</v>
      </c>
      <c r="F409" s="106" t="str">
        <f>'ENGLAND GE2029'!AQ410</f>
        <v>HOLD</v>
      </c>
      <c r="G409" s="106" t="str">
        <f>'ENGLAND GE2029'!AR410</f>
        <v/>
      </c>
      <c r="H409" s="106" t="str">
        <f>IF(E409='ENGLAND GE2029'!AO410,"",E409)</f>
        <v/>
      </c>
      <c r="I409" s="262">
        <f>'ENGLAND GE2029'!E410</f>
        <v>2.5566965105541371E-2</v>
      </c>
      <c r="J409" s="263">
        <f>'ENGLAND GE2029'!P410*100</f>
        <v>-2.8225776406710859</v>
      </c>
      <c r="K409" s="262">
        <f>'ENGLAND GE2029'!F410</f>
        <v>0.22784796854810346</v>
      </c>
      <c r="L409" s="263">
        <f>'ENGLAND GE2029'!Q410*100</f>
        <v>-13.277534096705541</v>
      </c>
      <c r="M409" s="262">
        <f>'ENGLAND GE2029'!G410</f>
        <v>0.12338824878104343</v>
      </c>
      <c r="N409" s="263">
        <f>'ENGLAND GE2029'!R410*100</f>
        <v>12.338824878104344</v>
      </c>
      <c r="O409" s="262">
        <f>'ENGLAND GE2029'!H410</f>
        <v>0.46521428248370239</v>
      </c>
      <c r="P409" s="263">
        <f>'ENGLAND GE2029'!S410*100</f>
        <v>-4.0942110072108848</v>
      </c>
      <c r="Q409" s="262">
        <f>'ENGLAND GE2029'!I410</f>
        <v>0.13033909020479664</v>
      </c>
      <c r="R409" s="263">
        <f>'ENGLAND GE2029'!T410*100</f>
        <v>6.6554826347867166</v>
      </c>
      <c r="T409" s="264">
        <v>0</v>
      </c>
      <c r="U409" s="262">
        <f>MAX('ENGLAND GE2029'!J410,'ENGLAND GE2029'!K410,'ENGLAND GE2029'!L410,'ENGLAND GE2029'!M410,'ENGLAND GE2029'!N410)</f>
        <v>1.4052004502595122E-2</v>
      </c>
      <c r="V409" s="264">
        <f t="shared" si="32"/>
        <v>1.4052004502595121</v>
      </c>
      <c r="W409" s="264"/>
      <c r="X409" s="264"/>
      <c r="Y409" s="264"/>
      <c r="Z409" s="262">
        <f>'ENGLAND GE2029'!J410</f>
        <v>1.0929064996328083E-2</v>
      </c>
      <c r="AA409" s="264">
        <f>'ENGLAND GE2029'!U410*100</f>
        <v>-0.47142275635201258</v>
      </c>
      <c r="AB409" s="262">
        <f>'ENGLAND GE2029'!K410</f>
        <v>0</v>
      </c>
      <c r="AC409" s="264">
        <f>'ENGLAND GE2029'!V410*100</f>
        <v>0</v>
      </c>
      <c r="AD409" s="262">
        <f>'ENGLAND GE2029'!L410</f>
        <v>1.4052004502595122E-2</v>
      </c>
      <c r="AE409" s="264">
        <f t="shared" si="33"/>
        <v>1.4052004502595121</v>
      </c>
      <c r="AF409" s="262">
        <f>'ENGLAND GE2029'!M410</f>
        <v>2.6623753778893078E-3</v>
      </c>
      <c r="AG409" s="264">
        <f t="shared" si="34"/>
        <v>0.26623753778893078</v>
      </c>
      <c r="AH409" s="262">
        <f>'ENGLAND GE2029'!N410</f>
        <v>0</v>
      </c>
      <c r="AI409" s="264">
        <f>'ENGLAND GE2029'!Y410*100</f>
        <v>0</v>
      </c>
      <c r="AJ409" s="261">
        <f t="shared" si="30"/>
        <v>0.46521428248370239</v>
      </c>
      <c r="AK409" s="260">
        <f t="shared" si="31"/>
        <v>-0.33487519227890572</v>
      </c>
    </row>
    <row r="410" spans="1:37" ht="24" customHeight="1" x14ac:dyDescent="0.35">
      <c r="A410" s="106" t="str">
        <f>'ENGLAND GE2029'!A411</f>
        <v>Filton and Bradley Stoke</v>
      </c>
      <c r="B410" s="106" t="str">
        <f>'ENGLAND GE2029'!B411</f>
        <v>GLS</v>
      </c>
      <c r="C410" s="106" t="str">
        <f>'ENGLAND GE2029'!C411</f>
        <v>SW</v>
      </c>
      <c r="D410" s="106" t="str">
        <f>'ENGLAND GE2029'!D411</f>
        <v>England</v>
      </c>
      <c r="E410" s="106" t="str">
        <f>'ENGLAND GE2029'!AP411</f>
        <v>Lab</v>
      </c>
      <c r="F410" s="106" t="str">
        <f>'ENGLAND GE2029'!AQ411</f>
        <v>HOLD</v>
      </c>
      <c r="G410" s="106" t="str">
        <f>'ENGLAND GE2029'!AR411</f>
        <v/>
      </c>
      <c r="H410" s="106" t="str">
        <f>IF(E410='ENGLAND GE2029'!AO411,"",E410)</f>
        <v/>
      </c>
      <c r="I410" s="262">
        <f>'ENGLAND GE2029'!E411</f>
        <v>0.25524070308377073</v>
      </c>
      <c r="J410" s="263">
        <f>'ENGLAND GE2029'!P411*100</f>
        <v>-19.952134349434591</v>
      </c>
      <c r="K410" s="262">
        <f>'ENGLAND GE2029'!F411</f>
        <v>0.20451129251500919</v>
      </c>
      <c r="L410" s="263">
        <f>'ENGLAND GE2029'!Q411*100</f>
        <v>-5.1708057456202132</v>
      </c>
      <c r="M410" s="262">
        <f>'ENGLAND GE2029'!G411</f>
        <v>0.25363998392574</v>
      </c>
      <c r="N410" s="263">
        <f>'ENGLAND GE2029'!R411*100</f>
        <v>11.825371910949126</v>
      </c>
      <c r="O410" s="262">
        <f>'ENGLAND GE2029'!H411</f>
        <v>7.0899860752661567E-2</v>
      </c>
      <c r="P410" s="263">
        <f>'ENGLAND GE2029'!S411*100</f>
        <v>-4.960929471815867E-2</v>
      </c>
      <c r="Q410" s="262">
        <f>'ENGLAND GE2029'!I411</f>
        <v>0.18381597243553829</v>
      </c>
      <c r="R410" s="263">
        <f>'ENGLAND GE2029'!T411*100</f>
        <v>10.15795875009581</v>
      </c>
      <c r="T410" s="264">
        <v>0</v>
      </c>
      <c r="U410" s="262">
        <f>MAX('ENGLAND GE2029'!J411,'ENGLAND GE2029'!K411,'ENGLAND GE2029'!L411,'ENGLAND GE2029'!M411,'ENGLAND GE2029'!N411)</f>
        <v>2.8885653466784806E-2</v>
      </c>
      <c r="V410" s="264">
        <f t="shared" si="32"/>
        <v>2.8885653466784804</v>
      </c>
      <c r="W410" s="264"/>
      <c r="X410" s="264"/>
      <c r="Y410" s="264"/>
      <c r="Z410" s="262">
        <f>'ENGLAND GE2029'!J411</f>
        <v>0</v>
      </c>
      <c r="AA410" s="264">
        <f>'ENGLAND GE2029'!U411*100</f>
        <v>0</v>
      </c>
      <c r="AB410" s="262">
        <f>'ENGLAND GE2029'!K411</f>
        <v>0</v>
      </c>
      <c r="AC410" s="264">
        <f>'ENGLAND GE2029'!V411*100</f>
        <v>0</v>
      </c>
      <c r="AD410" s="262">
        <f>'ENGLAND GE2029'!L411</f>
        <v>2.8885653466784806E-2</v>
      </c>
      <c r="AE410" s="264">
        <f t="shared" si="33"/>
        <v>2.8885653466784804</v>
      </c>
      <c r="AF410" s="262">
        <f>'ENGLAND GE2029'!M411</f>
        <v>3.0065338204951888E-3</v>
      </c>
      <c r="AG410" s="264">
        <f t="shared" si="34"/>
        <v>0.30065338204951886</v>
      </c>
      <c r="AH410" s="262">
        <f>'ENGLAND GE2029'!N411</f>
        <v>0</v>
      </c>
      <c r="AI410" s="264">
        <f>'ENGLAND GE2029'!Y411*100</f>
        <v>0</v>
      </c>
      <c r="AJ410" s="261">
        <f t="shared" si="30"/>
        <v>0.25524070308377073</v>
      </c>
      <c r="AK410" s="260">
        <f t="shared" si="31"/>
        <v>-7.1424730648232432E-2</v>
      </c>
    </row>
    <row r="411" spans="1:37" ht="24" customHeight="1" x14ac:dyDescent="0.35">
      <c r="A411" s="106" t="str">
        <f>'ENGLAND GE2029'!A412</f>
        <v>Forest of Dean</v>
      </c>
      <c r="B411" s="106" t="str">
        <f>'ENGLAND GE2029'!B412</f>
        <v>GLS</v>
      </c>
      <c r="C411" s="106" t="str">
        <f>'ENGLAND GE2029'!C412</f>
        <v>SW</v>
      </c>
      <c r="D411" s="106" t="str">
        <f>'ENGLAND GE2029'!D412</f>
        <v>England</v>
      </c>
      <c r="E411" s="106" t="str">
        <f>'ENGLAND GE2029'!AP412</f>
        <v>Ref</v>
      </c>
      <c r="F411" s="106" t="str">
        <f>'ENGLAND GE2029'!AQ412</f>
        <v>gain from</v>
      </c>
      <c r="G411" s="106" t="str">
        <f>'ENGLAND GE2029'!AR412</f>
        <v>LAB</v>
      </c>
      <c r="H411" s="106" t="str">
        <f>IF(E411='ENGLAND GE2029'!AO412,"",E411)</f>
        <v>Ref</v>
      </c>
      <c r="I411" s="262">
        <f>'ENGLAND GE2029'!E412</f>
        <v>0.17487716981464024</v>
      </c>
      <c r="J411" s="263">
        <f>'ENGLAND GE2029'!P412*100</f>
        <v>-16.558154387399171</v>
      </c>
      <c r="K411" s="262">
        <f>'ENGLAND GE2029'!F412</f>
        <v>0.24447557922575017</v>
      </c>
      <c r="L411" s="263">
        <f>'ENGLAND GE2029'!Q412*100</f>
        <v>-9.0202427054011132</v>
      </c>
      <c r="M411" s="262">
        <f>'ENGLAND GE2029'!G412</f>
        <v>0.2921313759849089</v>
      </c>
      <c r="N411" s="263">
        <f>'ENGLAND GE2029'!R412*100</f>
        <v>12.174606480402266</v>
      </c>
      <c r="O411" s="262">
        <f>'ENGLAND GE2029'!H412</f>
        <v>4.9209833680194902E-2</v>
      </c>
      <c r="P411" s="263">
        <f>'ENGLAND GE2029'!S412*100</f>
        <v>-0.49375119769966697</v>
      </c>
      <c r="Q411" s="262">
        <f>'ENGLAND GE2029'!I412</f>
        <v>0.20140875877379877</v>
      </c>
      <c r="R411" s="263">
        <f>'ENGLAND GE2029'!T412*100</f>
        <v>10.294958761911287</v>
      </c>
      <c r="T411" s="264">
        <v>0</v>
      </c>
      <c r="U411" s="262">
        <f>MAX('ENGLAND GE2029'!J412,'ENGLAND GE2029'!K412,'ENGLAND GE2029'!L412,'ENGLAND GE2029'!M412,'ENGLAND GE2029'!N412)</f>
        <v>3.3269224997055945E-2</v>
      </c>
      <c r="V411" s="264">
        <f t="shared" si="32"/>
        <v>3.3269224997055944</v>
      </c>
      <c r="W411" s="264"/>
      <c r="X411" s="264"/>
      <c r="Y411" s="264"/>
      <c r="Z411" s="262">
        <f>'ENGLAND GE2029'!J412</f>
        <v>0</v>
      </c>
      <c r="AA411" s="264">
        <f>'ENGLAND GE2029'!U412*100</f>
        <v>0</v>
      </c>
      <c r="AB411" s="262">
        <f>'ENGLAND GE2029'!K412</f>
        <v>0</v>
      </c>
      <c r="AC411" s="264">
        <f>'ENGLAND GE2029'!V412*100</f>
        <v>0</v>
      </c>
      <c r="AD411" s="262">
        <f>'ENGLAND GE2029'!L412</f>
        <v>3.3269224997055945E-2</v>
      </c>
      <c r="AE411" s="264">
        <f t="shared" si="33"/>
        <v>3.3269224997055944</v>
      </c>
      <c r="AF411" s="262">
        <f>'ENGLAND GE2029'!M412</f>
        <v>3.294285240689507E-3</v>
      </c>
      <c r="AG411" s="264">
        <f t="shared" si="34"/>
        <v>0.32942852406895068</v>
      </c>
      <c r="AH411" s="262">
        <f>'ENGLAND GE2029'!N412</f>
        <v>1.333772282961524E-3</v>
      </c>
      <c r="AI411" s="264">
        <f>'ENGLAND GE2029'!Y412*100</f>
        <v>-5.3767975588150267E-2</v>
      </c>
      <c r="AJ411" s="261">
        <f t="shared" si="30"/>
        <v>0.2921313759849089</v>
      </c>
      <c r="AK411" s="260">
        <f t="shared" si="31"/>
        <v>-9.0722617211110135E-2</v>
      </c>
    </row>
    <row r="412" spans="1:37" ht="24" customHeight="1" x14ac:dyDescent="0.35">
      <c r="A412" s="106" t="str">
        <f>'ENGLAND GE2029'!A413</f>
        <v>Gloucester</v>
      </c>
      <c r="B412" s="106" t="str">
        <f>'ENGLAND GE2029'!B413</f>
        <v>GLS</v>
      </c>
      <c r="C412" s="106" t="str">
        <f>'ENGLAND GE2029'!C413</f>
        <v>SW</v>
      </c>
      <c r="D412" s="106" t="str">
        <f>'ENGLAND GE2029'!D413</f>
        <v>England</v>
      </c>
      <c r="E412" s="106" t="str">
        <f>'ENGLAND GE2029'!AP413</f>
        <v>Ref</v>
      </c>
      <c r="F412" s="106" t="str">
        <f>'ENGLAND GE2029'!AQ413</f>
        <v>gain from</v>
      </c>
      <c r="G412" s="106" t="str">
        <f>'ENGLAND GE2029'!AR413</f>
        <v>LAB</v>
      </c>
      <c r="H412" s="106" t="str">
        <f>IF(E412='ENGLAND GE2029'!AO413,"",E412)</f>
        <v>Ref</v>
      </c>
      <c r="I412" s="262">
        <f>'ENGLAND GE2029'!E413</f>
        <v>0.20151892833348306</v>
      </c>
      <c r="J412" s="263">
        <f>'ENGLAND GE2029'!P413*100</f>
        <v>-15.89818157792719</v>
      </c>
      <c r="K412" s="262">
        <f>'ENGLAND GE2029'!F413</f>
        <v>0.22689245523096888</v>
      </c>
      <c r="L412" s="263">
        <f>'ENGLAND GE2029'!Q413*100</f>
        <v>-5.8518557637804642</v>
      </c>
      <c r="M412" s="262">
        <f>'ENGLAND GE2029'!G413</f>
        <v>0.2983911986816844</v>
      </c>
      <c r="N412" s="263">
        <f>'ENGLAND GE2029'!R413*100</f>
        <v>13.847261337134562</v>
      </c>
      <c r="O412" s="262">
        <f>'ENGLAND GE2029'!H413</f>
        <v>0.10301282068993932</v>
      </c>
      <c r="P412" s="263">
        <f>'ENGLAND GE2029'!S413*100</f>
        <v>-0.11410793363234861</v>
      </c>
      <c r="Q412" s="262">
        <f>'ENGLAND GE2029'!I413</f>
        <v>0.11240111548664648</v>
      </c>
      <c r="R412" s="263">
        <f>'ENGLAND GE2029'!T413*100</f>
        <v>6.1910876495138121</v>
      </c>
      <c r="T412" s="264">
        <v>0</v>
      </c>
      <c r="U412" s="262">
        <f>MAX('ENGLAND GE2029'!J413,'ENGLAND GE2029'!K413,'ENGLAND GE2029'!L413,'ENGLAND GE2029'!M413,'ENGLAND GE2029'!N413)</f>
        <v>3.3982121545872608E-2</v>
      </c>
      <c r="V412" s="264">
        <f t="shared" si="32"/>
        <v>3.3982121545872608</v>
      </c>
      <c r="W412" s="264"/>
      <c r="X412" s="264"/>
      <c r="Y412" s="264"/>
      <c r="Z412" s="262">
        <f>'ENGLAND GE2029'!J413</f>
        <v>0</v>
      </c>
      <c r="AA412" s="264">
        <f>'ENGLAND GE2029'!U413*100</f>
        <v>-0.73535848726254049</v>
      </c>
      <c r="AB412" s="262">
        <f>'ENGLAND GE2029'!K413</f>
        <v>2.0818697281021013E-2</v>
      </c>
      <c r="AC412" s="264">
        <f>'ENGLAND GE2029'!V413*100</f>
        <v>-4.9794458188715668E-2</v>
      </c>
      <c r="AD412" s="262">
        <f>'ENGLAND GE2029'!L413</f>
        <v>3.3982121545872608E-2</v>
      </c>
      <c r="AE412" s="264">
        <f t="shared" si="33"/>
        <v>3.3982121545872608</v>
      </c>
      <c r="AF412" s="262">
        <f>'ENGLAND GE2029'!M413</f>
        <v>2.8824008884604318E-3</v>
      </c>
      <c r="AG412" s="264">
        <f t="shared" si="34"/>
        <v>0.28824008884604319</v>
      </c>
      <c r="AH412" s="262">
        <f>'ENGLAND GE2029'!N413</f>
        <v>1.0026186192361552E-4</v>
      </c>
      <c r="AI412" s="264">
        <f>'ENGLAND GE2029'!Y413*100</f>
        <v>-1.0755030092904363</v>
      </c>
      <c r="AJ412" s="261">
        <f t="shared" si="30"/>
        <v>0.2983911986816844</v>
      </c>
      <c r="AK412" s="260">
        <f t="shared" si="31"/>
        <v>-0.1859900831950379</v>
      </c>
    </row>
    <row r="413" spans="1:37" ht="24" customHeight="1" x14ac:dyDescent="0.35">
      <c r="A413" s="106" t="str">
        <f>'ENGLAND GE2029'!A414</f>
        <v>North Cotswolds</v>
      </c>
      <c r="B413" s="106" t="str">
        <f>'ENGLAND GE2029'!B414</f>
        <v>GLS</v>
      </c>
      <c r="C413" s="106" t="str">
        <f>'ENGLAND GE2029'!C414</f>
        <v>SW</v>
      </c>
      <c r="D413" s="106" t="str">
        <f>'ENGLAND GE2029'!D414</f>
        <v>England</v>
      </c>
      <c r="E413" s="106" t="str">
        <f>'ENGLAND GE2029'!AP414</f>
        <v>LD</v>
      </c>
      <c r="F413" s="106" t="str">
        <f>'ENGLAND GE2029'!AQ414</f>
        <v>gain from</v>
      </c>
      <c r="G413" s="106" t="str">
        <f>'ENGLAND GE2029'!AR414</f>
        <v>CON</v>
      </c>
      <c r="H413" s="106" t="str">
        <f>IF(E413='ENGLAND GE2029'!AO414,"",E413)</f>
        <v>LD</v>
      </c>
      <c r="I413" s="262">
        <f>'ENGLAND GE2029'!E414</f>
        <v>8.9520872405258634E-2</v>
      </c>
      <c r="J413" s="263">
        <f>'ENGLAND GE2029'!P414*100</f>
        <v>-8.1555597363201802</v>
      </c>
      <c r="K413" s="262">
        <f>'ENGLAND GE2029'!F414</f>
        <v>0.25817658517288705</v>
      </c>
      <c r="L413" s="263">
        <f>'ENGLAND GE2029'!Q414*100</f>
        <v>-8.8754470591711101</v>
      </c>
      <c r="M413" s="262">
        <f>'ENGLAND GE2029'!G414</f>
        <v>0.22610171141449059</v>
      </c>
      <c r="N413" s="263">
        <f>'ENGLAND GE2029'!R414*100</f>
        <v>9.6654579279668091</v>
      </c>
      <c r="O413" s="262">
        <f>'ENGLAND GE2029'!H414</f>
        <v>0.25932762742768389</v>
      </c>
      <c r="P413" s="263">
        <f>'ENGLAND GE2029'!S414*100</f>
        <v>-2.0769527602278903</v>
      </c>
      <c r="Q413" s="262">
        <f>'ENGLAND GE2029'!I414</f>
        <v>0.13239141187108985</v>
      </c>
      <c r="R413" s="263">
        <f>'ENGLAND GE2029'!T414*100</f>
        <v>6.8862374860597901</v>
      </c>
      <c r="T413" s="264">
        <v>0</v>
      </c>
      <c r="U413" s="262">
        <f>MAX('ENGLAND GE2029'!J414,'ENGLAND GE2029'!K414,'ENGLAND GE2029'!L414,'ENGLAND GE2029'!M414,'ENGLAND GE2029'!N414)</f>
        <v>2.5749472078811175E-2</v>
      </c>
      <c r="V413" s="264">
        <f t="shared" si="32"/>
        <v>2.5749472078811175</v>
      </c>
      <c r="W413" s="264"/>
      <c r="X413" s="264"/>
      <c r="Y413" s="264"/>
      <c r="Z413" s="262">
        <f>'ENGLAND GE2029'!J414</f>
        <v>6.2628828482845789E-3</v>
      </c>
      <c r="AA413" s="264">
        <f>'ENGLAND GE2029'!U414*100</f>
        <v>-0.26562674433795991</v>
      </c>
      <c r="AB413" s="262">
        <f>'ENGLAND GE2029'!K414</f>
        <v>0</v>
      </c>
      <c r="AC413" s="264">
        <f>'ENGLAND GE2029'!V414*100</f>
        <v>0</v>
      </c>
      <c r="AD413" s="262">
        <f>'ENGLAND GE2029'!L414</f>
        <v>2.5749472078811175E-2</v>
      </c>
      <c r="AE413" s="264">
        <f t="shared" si="33"/>
        <v>2.5749472078811175</v>
      </c>
      <c r="AF413" s="262">
        <f>'ENGLAND GE2029'!M414</f>
        <v>2.4694367814941365E-3</v>
      </c>
      <c r="AG413" s="264">
        <f t="shared" si="34"/>
        <v>0.24694367814941365</v>
      </c>
      <c r="AH413" s="262">
        <f>'ENGLAND GE2029'!N414</f>
        <v>0</v>
      </c>
      <c r="AI413" s="264">
        <f>'ENGLAND GE2029'!Y414*100</f>
        <v>0</v>
      </c>
      <c r="AJ413" s="261">
        <f t="shared" si="30"/>
        <v>0.25932762742768389</v>
      </c>
      <c r="AK413" s="260">
        <f t="shared" si="31"/>
        <v>-0.12693621555659404</v>
      </c>
    </row>
    <row r="414" spans="1:37" ht="24" customHeight="1" x14ac:dyDescent="0.35">
      <c r="A414" s="106" t="str">
        <f>'ENGLAND GE2029'!A415</f>
        <v>South Cotswolds</v>
      </c>
      <c r="B414" s="106" t="str">
        <f>'ENGLAND GE2029'!B415</f>
        <v>GLS</v>
      </c>
      <c r="C414" s="106" t="str">
        <f>'ENGLAND GE2029'!C415</f>
        <v>SW</v>
      </c>
      <c r="D414" s="106" t="str">
        <f>'ENGLAND GE2029'!D415</f>
        <v>England</v>
      </c>
      <c r="E414" s="106" t="str">
        <f>'ENGLAND GE2029'!AP415</f>
        <v>LD</v>
      </c>
      <c r="F414" s="106" t="str">
        <f>'ENGLAND GE2029'!AQ415</f>
        <v>HOLD</v>
      </c>
      <c r="G414" s="106" t="str">
        <f>'ENGLAND GE2029'!AR415</f>
        <v/>
      </c>
      <c r="H414" s="106" t="str">
        <f>IF(E414='ENGLAND GE2029'!AO415,"",E414)</f>
        <v/>
      </c>
      <c r="I414" s="262">
        <f>'ENGLAND GE2029'!E415</f>
        <v>4.0965580635970264E-2</v>
      </c>
      <c r="J414" s="263">
        <f>'ENGLAND GE2029'!P415*100</f>
        <v>-3.4426008095454375</v>
      </c>
      <c r="K414" s="262">
        <f>'ENGLAND GE2029'!F415</f>
        <v>0.26584287327571732</v>
      </c>
      <c r="L414" s="263">
        <f>'ENGLAND GE2029'!Q415*100</f>
        <v>-7.8181453994923542</v>
      </c>
      <c r="M414" s="262">
        <f>'ENGLAND GE2029'!G415</f>
        <v>0.17850470478970942</v>
      </c>
      <c r="N414" s="263">
        <f>'ENGLAND GE2029'!R415*100</f>
        <v>8.0086359885622365</v>
      </c>
      <c r="O414" s="262">
        <f>'ENGLAND GE2029'!H415</f>
        <v>0.42218165348030101</v>
      </c>
      <c r="P414" s="263">
        <f>'ENGLAND GE2029'!S415*100</f>
        <v>-1.695235688556429</v>
      </c>
      <c r="Q414" s="262">
        <f>'ENGLAND GE2029'!I415</f>
        <v>6.4728085079954922E-2</v>
      </c>
      <c r="R414" s="263">
        <f>'ENGLAND GE2029'!T415*100</f>
        <v>3.4816252310815363</v>
      </c>
      <c r="T414" s="264">
        <v>0</v>
      </c>
      <c r="U414" s="262">
        <f>MAX('ENGLAND GE2029'!J415,'ENGLAND GE2029'!K415,'ENGLAND GE2029'!L415,'ENGLAND GE2029'!M415,'ENGLAND GE2029'!N415)</f>
        <v>2.0328912519785889E-2</v>
      </c>
      <c r="V414" s="264">
        <f t="shared" si="32"/>
        <v>2.0328912519785889</v>
      </c>
      <c r="W414" s="264"/>
      <c r="X414" s="264"/>
      <c r="Y414" s="264"/>
      <c r="Z414" s="262">
        <f>'ENGLAND GE2029'!J415</f>
        <v>0</v>
      </c>
      <c r="AA414" s="264">
        <f>'ENGLAND GE2029'!U415*100</f>
        <v>-0.34999139365425441</v>
      </c>
      <c r="AB414" s="262">
        <f>'ENGLAND GE2029'!K415</f>
        <v>0</v>
      </c>
      <c r="AC414" s="264">
        <f>'ENGLAND GE2029'!V415*100</f>
        <v>0</v>
      </c>
      <c r="AD414" s="262">
        <f>'ENGLAND GE2029'!L415</f>
        <v>2.0328912519785889E-2</v>
      </c>
      <c r="AE414" s="264">
        <f t="shared" si="33"/>
        <v>2.0328912519785889</v>
      </c>
      <c r="AF414" s="262">
        <f>'ENGLAND GE2029'!M415</f>
        <v>1.1825833571419784E-3</v>
      </c>
      <c r="AG414" s="264">
        <f t="shared" si="34"/>
        <v>0.11825833571419783</v>
      </c>
      <c r="AH414" s="262">
        <f>'ENGLAND GE2029'!N415</f>
        <v>6.2656068614190394E-3</v>
      </c>
      <c r="AI414" s="264">
        <f>'ENGLAND GE2029'!Y415*100</f>
        <v>-0.33543751608809586</v>
      </c>
      <c r="AJ414" s="261">
        <f t="shared" si="30"/>
        <v>0.42218165348030101</v>
      </c>
      <c r="AK414" s="260">
        <f t="shared" si="31"/>
        <v>-0.35745356840034609</v>
      </c>
    </row>
    <row r="415" spans="1:37" ht="24" customHeight="1" x14ac:dyDescent="0.35">
      <c r="A415" s="106" t="str">
        <f>'ENGLAND GE2029'!A416</f>
        <v>Stroud</v>
      </c>
      <c r="B415" s="106" t="str">
        <f>'ENGLAND GE2029'!B416</f>
        <v>GLS</v>
      </c>
      <c r="C415" s="106" t="str">
        <f>'ENGLAND GE2029'!C416</f>
        <v>SW</v>
      </c>
      <c r="D415" s="106" t="str">
        <f>'ENGLAND GE2029'!D416</f>
        <v>England</v>
      </c>
      <c r="E415" s="106" t="str">
        <f>'ENGLAND GE2029'!AP416</f>
        <v>Lab</v>
      </c>
      <c r="F415" s="106" t="str">
        <f>'ENGLAND GE2029'!AQ416</f>
        <v>HOLD</v>
      </c>
      <c r="G415" s="106" t="str">
        <f>'ENGLAND GE2029'!AR416</f>
        <v/>
      </c>
      <c r="H415" s="106" t="str">
        <f>IF(E415='ENGLAND GE2029'!AO416,"",E415)</f>
        <v/>
      </c>
      <c r="I415" s="262">
        <f>'ENGLAND GE2029'!E416</f>
        <v>0.26128628073961524</v>
      </c>
      <c r="J415" s="263">
        <f>'ENGLAND GE2029'!P416*100</f>
        <v>-20.265550479365537</v>
      </c>
      <c r="K415" s="262">
        <f>'ENGLAND GE2029'!F416</f>
        <v>0.20614685022119578</v>
      </c>
      <c r="L415" s="263">
        <f>'ENGLAND GE2029'!Q416*100</f>
        <v>-5.1238567199700604</v>
      </c>
      <c r="M415" s="262">
        <f>'ENGLAND GE2029'!G416</f>
        <v>0.21536765874802183</v>
      </c>
      <c r="N415" s="263">
        <f>'ENGLAND GE2029'!R416*100</f>
        <v>10.080318115769527</v>
      </c>
      <c r="O415" s="262">
        <f>'ENGLAND GE2029'!H416</f>
        <v>5.2542961621383222E-2</v>
      </c>
      <c r="P415" s="263">
        <f>'ENGLAND GE2029'!S416*100</f>
        <v>-1.8674658222259805E-2</v>
      </c>
      <c r="Q415" s="262">
        <f>'ENGLAND GE2029'!I416</f>
        <v>0.23259498062435138</v>
      </c>
      <c r="R415" s="263">
        <f>'ENGLAND GE2029'!T416*100</f>
        <v>12.889141100593127</v>
      </c>
      <c r="T415" s="264">
        <v>0</v>
      </c>
      <c r="U415" s="262">
        <f>MAX('ENGLAND GE2029'!J416,'ENGLAND GE2029'!K416,'ENGLAND GE2029'!L416,'ENGLAND GE2029'!M416,'ENGLAND GE2029'!N416)</f>
        <v>2.4527030250756917E-2</v>
      </c>
      <c r="V415" s="264">
        <f t="shared" si="32"/>
        <v>2.4527030250756918</v>
      </c>
      <c r="W415" s="264"/>
      <c r="X415" s="264"/>
      <c r="Y415" s="264"/>
      <c r="Z415" s="262">
        <f>'ENGLAND GE2029'!J416</f>
        <v>2.6320943731820414E-3</v>
      </c>
      <c r="AA415" s="264">
        <f>'ENGLAND GE2029'!U416*100</f>
        <v>-0.20924005945972651</v>
      </c>
      <c r="AB415" s="262">
        <f>'ENGLAND GE2029'!K416</f>
        <v>0</v>
      </c>
      <c r="AC415" s="264">
        <f>'ENGLAND GE2029'!V416*100</f>
        <v>0</v>
      </c>
      <c r="AD415" s="262">
        <f>'ENGLAND GE2029'!L416</f>
        <v>2.4527030250756917E-2</v>
      </c>
      <c r="AE415" s="264">
        <f t="shared" si="33"/>
        <v>2.4527030250756918</v>
      </c>
      <c r="AF415" s="262">
        <f>'ENGLAND GE2029'!M416</f>
        <v>3.9776923133246688E-3</v>
      </c>
      <c r="AG415" s="264">
        <f t="shared" si="34"/>
        <v>0.39776923133246689</v>
      </c>
      <c r="AH415" s="262">
        <f>'ENGLAND GE2029'!N416</f>
        <v>9.2445110816881133E-4</v>
      </c>
      <c r="AI415" s="264">
        <f>'ENGLAND GE2029'!Y416*100</f>
        <v>-0.2026095557532441</v>
      </c>
      <c r="AJ415" s="261">
        <f t="shared" si="30"/>
        <v>0.26128628073961524</v>
      </c>
      <c r="AK415" s="260">
        <f t="shared" si="31"/>
        <v>-2.8691300115263857E-2</v>
      </c>
    </row>
    <row r="416" spans="1:37" ht="24" customHeight="1" x14ac:dyDescent="0.35">
      <c r="A416" s="106" t="str">
        <f>'ENGLAND GE2029'!A417</f>
        <v>Tewkesbury</v>
      </c>
      <c r="B416" s="106" t="str">
        <f>'ENGLAND GE2029'!B417</f>
        <v>GLS</v>
      </c>
      <c r="C416" s="106" t="str">
        <f>'ENGLAND GE2029'!C417</f>
        <v>SW</v>
      </c>
      <c r="D416" s="106" t="str">
        <f>'ENGLAND GE2029'!D417</f>
        <v>England</v>
      </c>
      <c r="E416" s="106" t="str">
        <f>'ENGLAND GE2029'!AP417</f>
        <v>LD</v>
      </c>
      <c r="F416" s="106" t="str">
        <f>'ENGLAND GE2029'!AQ417</f>
        <v>HOLD</v>
      </c>
      <c r="G416" s="106" t="str">
        <f>'ENGLAND GE2029'!AR417</f>
        <v/>
      </c>
      <c r="H416" s="106" t="str">
        <f>IF(E416='ENGLAND GE2029'!AO417,"",E416)</f>
        <v/>
      </c>
      <c r="I416" s="262">
        <f>'ENGLAND GE2029'!E417</f>
        <v>4.4899700539484763E-2</v>
      </c>
      <c r="J416" s="263">
        <f>'ENGLAND GE2029'!P417*100</f>
        <v>-4.3647653134880189</v>
      </c>
      <c r="K416" s="262">
        <f>'ENGLAND GE2029'!F417</f>
        <v>0.21494392835175638</v>
      </c>
      <c r="L416" s="263">
        <f>'ENGLAND GE2029'!Q417*100</f>
        <v>-8.3125665170977943</v>
      </c>
      <c r="M416" s="262">
        <f>'ENGLAND GE2029'!G417</f>
        <v>0.20922119297197578</v>
      </c>
      <c r="N416" s="263">
        <f>'ENGLAND GE2029'!R417*100</f>
        <v>8.5609252058483527</v>
      </c>
      <c r="O416" s="262">
        <f>'ENGLAND GE2029'!H417</f>
        <v>0.38316197083203551</v>
      </c>
      <c r="P416" s="263">
        <f>'ENGLAND GE2029'!S417*100</f>
        <v>-4.3917285024080215</v>
      </c>
      <c r="Q416" s="262">
        <f>'ENGLAND GE2029'!I417</f>
        <v>0.11952704276906058</v>
      </c>
      <c r="R416" s="263">
        <f>'ENGLAND GE2029'!T417*100</f>
        <v>6.0337525061650039</v>
      </c>
      <c r="T416" s="264">
        <v>0</v>
      </c>
      <c r="U416" s="262">
        <f>MAX('ENGLAND GE2029'!J417,'ENGLAND GE2029'!K417,'ENGLAND GE2029'!L417,'ENGLAND GE2029'!M417,'ENGLAND GE2029'!N417)</f>
        <v>2.3827043294030494E-2</v>
      </c>
      <c r="V416" s="264">
        <f t="shared" si="32"/>
        <v>2.3827043294030492</v>
      </c>
      <c r="W416" s="264"/>
      <c r="X416" s="264"/>
      <c r="Y416" s="264"/>
      <c r="Z416" s="262">
        <f>'ENGLAND GE2029'!J417</f>
        <v>0</v>
      </c>
      <c r="AA416" s="264">
        <f>'ENGLAND GE2029'!U417*100</f>
        <v>0</v>
      </c>
      <c r="AB416" s="262">
        <f>'ENGLAND GE2029'!K417</f>
        <v>0</v>
      </c>
      <c r="AC416" s="264">
        <f>'ENGLAND GE2029'!V417*100</f>
        <v>0</v>
      </c>
      <c r="AD416" s="262">
        <f>'ENGLAND GE2029'!L417</f>
        <v>2.3827043294030494E-2</v>
      </c>
      <c r="AE416" s="264">
        <f t="shared" si="33"/>
        <v>2.3827043294030492</v>
      </c>
      <c r="AF416" s="262">
        <f>'ENGLAND GE2029'!M417</f>
        <v>1.9550101755981997E-3</v>
      </c>
      <c r="AG416" s="264">
        <f t="shared" si="34"/>
        <v>0.19550101755981997</v>
      </c>
      <c r="AH416" s="262">
        <f>'ENGLAND GE2029'!N417</f>
        <v>2.464111066058255E-3</v>
      </c>
      <c r="AI416" s="264">
        <f>'ENGLAND GE2029'!Y417*100</f>
        <v>-0.10382272598240253</v>
      </c>
      <c r="AJ416" s="261">
        <f t="shared" si="30"/>
        <v>0.38316197083203551</v>
      </c>
      <c r="AK416" s="260">
        <f t="shared" si="31"/>
        <v>-0.26363492806297495</v>
      </c>
    </row>
    <row r="417" spans="1:37" ht="24" customHeight="1" x14ac:dyDescent="0.35">
      <c r="A417" s="106" t="str">
        <f>'ENGLAND GE2029'!A418</f>
        <v>Bridgwater</v>
      </c>
      <c r="B417" s="106" t="str">
        <f>'ENGLAND GE2029'!B418</f>
        <v>SOM</v>
      </c>
      <c r="C417" s="106" t="str">
        <f>'ENGLAND GE2029'!C418</f>
        <v>SW</v>
      </c>
      <c r="D417" s="106" t="str">
        <f>'ENGLAND GE2029'!D418</f>
        <v>England</v>
      </c>
      <c r="E417" s="106" t="str">
        <f>'ENGLAND GE2029'!AP418</f>
        <v>Ref</v>
      </c>
      <c r="F417" s="106" t="str">
        <f>'ENGLAND GE2029'!AQ418</f>
        <v>gain from</v>
      </c>
      <c r="G417" s="106" t="str">
        <f>'ENGLAND GE2029'!AR418</f>
        <v>CON</v>
      </c>
      <c r="H417" s="106" t="str">
        <f>IF(E417='ENGLAND GE2029'!AO418,"",E417)</f>
        <v>Ref</v>
      </c>
      <c r="I417" s="262">
        <f>'ENGLAND GE2029'!E418</f>
        <v>0.13770024416222618</v>
      </c>
      <c r="J417" s="263">
        <f>'ENGLAND GE2029'!P418*100</f>
        <v>-13.472119669102209</v>
      </c>
      <c r="K417" s="262">
        <f>'ENGLAND GE2029'!F418</f>
        <v>0.21999279990126594</v>
      </c>
      <c r="L417" s="263">
        <f>'ENGLAND GE2029'!Q418*100</f>
        <v>-8.6045227460492395</v>
      </c>
      <c r="M417" s="262">
        <f>'ENGLAND GE2029'!G418</f>
        <v>0.37474546354451355</v>
      </c>
      <c r="N417" s="263">
        <f>'ENGLAND GE2029'!R418*100</f>
        <v>15.263676410022139</v>
      </c>
      <c r="O417" s="262">
        <f>'ENGLAND GE2029'!H418</f>
        <v>0.12883804308018659</v>
      </c>
      <c r="P417" s="263">
        <f>'ENGLAND GE2029'!S418*100</f>
        <v>-1.5222362113065158</v>
      </c>
      <c r="Q417" s="262">
        <f>'ENGLAND GE2029'!I418</f>
        <v>8.6281373433798825E-2</v>
      </c>
      <c r="R417" s="263">
        <f>'ENGLAND GE2029'!T418*100</f>
        <v>4.3419602644594013</v>
      </c>
      <c r="T417" s="264">
        <v>0</v>
      </c>
      <c r="U417" s="262">
        <f>MAX('ENGLAND GE2029'!J418,'ENGLAND GE2029'!K418,'ENGLAND GE2029'!L418,'ENGLAND GE2029'!M418,'ENGLAND GE2029'!N418)</f>
        <v>4.2677686028263197E-2</v>
      </c>
      <c r="V417" s="264">
        <f t="shared" si="32"/>
        <v>4.2677686028263198</v>
      </c>
      <c r="W417" s="264"/>
      <c r="X417" s="264"/>
      <c r="Y417" s="264"/>
      <c r="Z417" s="262">
        <f>'ENGLAND GE2029'!J418</f>
        <v>4.4504547090594348E-3</v>
      </c>
      <c r="AA417" s="264">
        <f>'ENGLAND GE2029'!U418*100</f>
        <v>-0.38727031069838252</v>
      </c>
      <c r="AB417" s="262">
        <f>'ENGLAND GE2029'!K418</f>
        <v>3.4908140937262083E-3</v>
      </c>
      <c r="AC417" s="264">
        <f>'ENGLAND GE2029'!V418*100</f>
        <v>-6.9568444847519215E-2</v>
      </c>
      <c r="AD417" s="262">
        <f>'ENGLAND GE2029'!L418</f>
        <v>4.2677686028263197E-2</v>
      </c>
      <c r="AE417" s="264">
        <f t="shared" si="33"/>
        <v>4.2677686028263198</v>
      </c>
      <c r="AF417" s="262">
        <f>'ENGLAND GE2029'!M418</f>
        <v>1.8231210469601558E-3</v>
      </c>
      <c r="AG417" s="264">
        <f t="shared" si="34"/>
        <v>0.18231210469601558</v>
      </c>
      <c r="AH417" s="262">
        <f>'ENGLAND GE2029'!N418</f>
        <v>0</v>
      </c>
      <c r="AI417" s="264">
        <f>'ENGLAND GE2029'!Y418*100</f>
        <v>0</v>
      </c>
      <c r="AJ417" s="261">
        <f t="shared" si="30"/>
        <v>0.37474546354451355</v>
      </c>
      <c r="AK417" s="260">
        <f t="shared" si="31"/>
        <v>-0.28846409011071472</v>
      </c>
    </row>
    <row r="418" spans="1:37" ht="24" customHeight="1" x14ac:dyDescent="0.35">
      <c r="A418" s="106" t="str">
        <f>'ENGLAND GE2029'!A419</f>
        <v>Frome and East Somerset</v>
      </c>
      <c r="B418" s="106" t="str">
        <f>'ENGLAND GE2029'!B419</f>
        <v>SOM</v>
      </c>
      <c r="C418" s="106" t="str">
        <f>'ENGLAND GE2029'!C419</f>
        <v>SW</v>
      </c>
      <c r="D418" s="106" t="str">
        <f>'ENGLAND GE2029'!D419</f>
        <v>England</v>
      </c>
      <c r="E418" s="106" t="str">
        <f>'ENGLAND GE2029'!AP419</f>
        <v>LD</v>
      </c>
      <c r="F418" s="106" t="str">
        <f>'ENGLAND GE2029'!AQ419</f>
        <v>HOLD</v>
      </c>
      <c r="G418" s="106" t="str">
        <f>'ENGLAND GE2029'!AR419</f>
        <v/>
      </c>
      <c r="H418" s="106" t="str">
        <f>IF(E418='ENGLAND GE2029'!AO419,"",E418)</f>
        <v/>
      </c>
      <c r="I418" s="262">
        <f>'ENGLAND GE2029'!E419</f>
        <v>6.6111724333604571E-2</v>
      </c>
      <c r="J418" s="263">
        <f>'ENGLAND GE2029'!P419*100</f>
        <v>-7.1228801396338053</v>
      </c>
      <c r="K418" s="262">
        <f>'ENGLAND GE2029'!F419</f>
        <v>0.1636110023085787</v>
      </c>
      <c r="L418" s="263">
        <f>'ENGLAND GE2029'!Q419*100</f>
        <v>-7.538634335457739</v>
      </c>
      <c r="M418" s="262">
        <f>'ENGLAND GE2029'!G419</f>
        <v>0.22153625963332901</v>
      </c>
      <c r="N418" s="263">
        <f>'ENGLAND GE2029'!R419*100</f>
        <v>8.3660585346146892</v>
      </c>
      <c r="O418" s="262">
        <f>'ENGLAND GE2029'!H419</f>
        <v>0.3022767322092314</v>
      </c>
      <c r="P418" s="263">
        <f>'ENGLAND GE2029'!S419*100</f>
        <v>-5.2633790951998165</v>
      </c>
      <c r="Q418" s="262">
        <f>'ENGLAND GE2029'!I419</f>
        <v>0.2085872480925996</v>
      </c>
      <c r="R418" s="263">
        <f>'ENGLAND GE2029'!T419*100</f>
        <v>9.9780843434666568</v>
      </c>
      <c r="T418" s="264">
        <v>0</v>
      </c>
      <c r="U418" s="262">
        <f>MAX('ENGLAND GE2029'!J419,'ENGLAND GE2029'!K419,'ENGLAND GE2029'!L419,'ENGLAND GE2029'!M419,'ENGLAND GE2029'!N419)</f>
        <v>2.5229538052523901E-2</v>
      </c>
      <c r="V418" s="264">
        <f t="shared" si="32"/>
        <v>2.5229538052523903</v>
      </c>
      <c r="W418" s="264"/>
      <c r="X418" s="264"/>
      <c r="Y418" s="264"/>
      <c r="Z418" s="262">
        <f>'ENGLAND GE2029'!J419</f>
        <v>8.4798352987128754E-3</v>
      </c>
      <c r="AA418" s="264">
        <f>'ENGLAND GE2029'!U419*100</f>
        <v>-0.72963441687072805</v>
      </c>
      <c r="AB418" s="262">
        <f>'ENGLAND GE2029'!K419</f>
        <v>0</v>
      </c>
      <c r="AC418" s="264">
        <f>'ENGLAND GE2029'!V419*100</f>
        <v>0</v>
      </c>
      <c r="AD418" s="262">
        <f>'ENGLAND GE2029'!L419</f>
        <v>2.5229538052523901E-2</v>
      </c>
      <c r="AE418" s="264">
        <f t="shared" si="33"/>
        <v>2.5229538052523903</v>
      </c>
      <c r="AF418" s="262">
        <f>'ENGLAND GE2029'!M419</f>
        <v>3.9063709073675424E-3</v>
      </c>
      <c r="AG418" s="264">
        <f t="shared" si="34"/>
        <v>0.39063709073675423</v>
      </c>
      <c r="AH418" s="262">
        <f>'ENGLAND GE2029'!N419</f>
        <v>2.6128916405244209E-4</v>
      </c>
      <c r="AI418" s="264">
        <f>'ENGLAND GE2029'!Y419*100</f>
        <v>-0.60320578690839566</v>
      </c>
      <c r="AJ418" s="261">
        <f t="shared" si="30"/>
        <v>0.3022767322092314</v>
      </c>
      <c r="AK418" s="260">
        <f t="shared" si="31"/>
        <v>-9.3689484116631805E-2</v>
      </c>
    </row>
    <row r="419" spans="1:37" ht="24" customHeight="1" x14ac:dyDescent="0.35">
      <c r="A419" s="106" t="str">
        <f>'ENGLAND GE2029'!A420</f>
        <v>Glastonbury and Somerton</v>
      </c>
      <c r="B419" s="106" t="str">
        <f>'ENGLAND GE2029'!B420</f>
        <v>SOM</v>
      </c>
      <c r="C419" s="106" t="str">
        <f>'ENGLAND GE2029'!C420</f>
        <v>SW</v>
      </c>
      <c r="D419" s="106" t="str">
        <f>'ENGLAND GE2029'!D420</f>
        <v>England</v>
      </c>
      <c r="E419" s="106" t="str">
        <f>'ENGLAND GE2029'!AP420</f>
        <v>LD</v>
      </c>
      <c r="F419" s="106" t="str">
        <f>'ENGLAND GE2029'!AQ420</f>
        <v>HOLD</v>
      </c>
      <c r="G419" s="106" t="str">
        <f>'ENGLAND GE2029'!AR420</f>
        <v/>
      </c>
      <c r="H419" s="106" t="str">
        <f>IF(E419='ENGLAND GE2029'!AO420,"",E419)</f>
        <v/>
      </c>
      <c r="I419" s="262">
        <f>'ENGLAND GE2029'!E420</f>
        <v>3.1641064724871146E-2</v>
      </c>
      <c r="J419" s="263">
        <f>'ENGLAND GE2029'!P420*100</f>
        <v>-3.3658460903775849</v>
      </c>
      <c r="K419" s="262">
        <f>'ENGLAND GE2029'!F420</f>
        <v>0.19892445159813679</v>
      </c>
      <c r="L419" s="263">
        <f>'ENGLAND GE2029'!Q420*100</f>
        <v>-8.9749407601728866</v>
      </c>
      <c r="M419" s="262">
        <f>'ENGLAND GE2029'!G420</f>
        <v>0.26066131158837841</v>
      </c>
      <c r="N419" s="263">
        <f>'ENGLAND GE2029'!R420*100</f>
        <v>9.9500990862968077</v>
      </c>
      <c r="O419" s="262">
        <f>'ENGLAND GE2029'!H420</f>
        <v>0.36645464367966879</v>
      </c>
      <c r="P419" s="263">
        <f>'ENGLAND GE2029'!S420*100</f>
        <v>-6.0983331216431296</v>
      </c>
      <c r="Q419" s="262">
        <f>'ENGLAND GE2029'!I420</f>
        <v>0.1108206483051301</v>
      </c>
      <c r="R419" s="263">
        <f>'ENGLAND GE2029'!T420*100</f>
        <v>5.3392328755153189</v>
      </c>
      <c r="T419" s="264">
        <v>0</v>
      </c>
      <c r="U419" s="262">
        <f>MAX('ENGLAND GE2029'!J420,'ENGLAND GE2029'!K420,'ENGLAND GE2029'!L420,'ENGLAND GE2029'!M420,'ENGLAND GE2029'!N420)</f>
        <v>2.9685273600017041E-2</v>
      </c>
      <c r="V419" s="264">
        <f t="shared" si="32"/>
        <v>2.9685273600017039</v>
      </c>
      <c r="W419" s="264"/>
      <c r="X419" s="264"/>
      <c r="Y419" s="264"/>
      <c r="Z419" s="262">
        <f>'ENGLAND GE2029'!J420</f>
        <v>0</v>
      </c>
      <c r="AA419" s="264">
        <f>'ENGLAND GE2029'!U420*100</f>
        <v>0</v>
      </c>
      <c r="AB419" s="262">
        <f>'ENGLAND GE2029'!K420</f>
        <v>0</v>
      </c>
      <c r="AC419" s="264">
        <f>'ENGLAND GE2029'!V420*100</f>
        <v>0</v>
      </c>
      <c r="AD419" s="262">
        <f>'ENGLAND GE2029'!L420</f>
        <v>2.9685273600017041E-2</v>
      </c>
      <c r="AE419" s="264">
        <f t="shared" si="33"/>
        <v>2.9685273600017039</v>
      </c>
      <c r="AF419" s="262">
        <f>'ENGLAND GE2029'!M420</f>
        <v>1.8126065037978147E-3</v>
      </c>
      <c r="AG419" s="264">
        <f t="shared" si="34"/>
        <v>0.18126065037978148</v>
      </c>
      <c r="AH419" s="262">
        <f>'ENGLAND GE2029'!N420</f>
        <v>0</v>
      </c>
      <c r="AI419" s="264">
        <f>'ENGLAND GE2029'!Y420*100</f>
        <v>0</v>
      </c>
      <c r="AJ419" s="261">
        <f t="shared" si="30"/>
        <v>0.36645464367966879</v>
      </c>
      <c r="AK419" s="260">
        <f t="shared" si="31"/>
        <v>-0.25563399537453868</v>
      </c>
    </row>
    <row r="420" spans="1:37" ht="24" customHeight="1" x14ac:dyDescent="0.35">
      <c r="A420" s="106" t="str">
        <f>'ENGLAND GE2029'!A421</f>
        <v>North East Somerset and Hanham</v>
      </c>
      <c r="B420" s="106" t="str">
        <f>'ENGLAND GE2029'!B421</f>
        <v>SOM</v>
      </c>
      <c r="C420" s="106" t="str">
        <f>'ENGLAND GE2029'!C421</f>
        <v>SW</v>
      </c>
      <c r="D420" s="106" t="str">
        <f>'ENGLAND GE2029'!D421</f>
        <v>England</v>
      </c>
      <c r="E420" s="106" t="str">
        <f>'ENGLAND GE2029'!AP421</f>
        <v>Ref</v>
      </c>
      <c r="F420" s="106" t="str">
        <f>'ENGLAND GE2029'!AQ421</f>
        <v>gain from</v>
      </c>
      <c r="G420" s="106" t="str">
        <f>'ENGLAND GE2029'!AR421</f>
        <v>LAB</v>
      </c>
      <c r="H420" s="106" t="str">
        <f>IF(E420='ENGLAND GE2029'!AO421,"",E420)</f>
        <v>Ref</v>
      </c>
      <c r="I420" s="262">
        <f>'ENGLAND GE2029'!E421</f>
        <v>0.22902665545695125</v>
      </c>
      <c r="J420" s="263">
        <f>'ENGLAND GE2029'!P421*100</f>
        <v>-17.662615627899005</v>
      </c>
      <c r="K420" s="262">
        <f>'ENGLAND GE2029'!F421</f>
        <v>0.24217105936066594</v>
      </c>
      <c r="L420" s="263">
        <f>'ENGLAND GE2029'!Q421*100</f>
        <v>-5.9442632570874423</v>
      </c>
      <c r="M420" s="262">
        <f>'ENGLAND GE2029'!G421</f>
        <v>0.27366141803299143</v>
      </c>
      <c r="N420" s="263">
        <f>'ENGLAND GE2029'!R421*100</f>
        <v>12.844870409656112</v>
      </c>
      <c r="O420" s="262">
        <f>'ENGLAND GE2029'!H421</f>
        <v>7.5772582139797179E-2</v>
      </c>
      <c r="P420" s="263">
        <f>'ENGLAND GE2029'!S421*100</f>
        <v>-8.0718593699152796E-3</v>
      </c>
      <c r="Q420" s="262">
        <f>'ENGLAND GE2029'!I421</f>
        <v>0.14170242120202878</v>
      </c>
      <c r="R420" s="263">
        <f>'ENGLAND GE2029'!T421*100</f>
        <v>7.8680416312053234</v>
      </c>
      <c r="T420" s="264">
        <v>0</v>
      </c>
      <c r="U420" s="262">
        <f>MAX('ENGLAND GE2029'!J421,'ENGLAND GE2029'!K421,'ENGLAND GE2029'!L421,'ENGLAND GE2029'!M421,'ENGLAND GE2029'!N421)</f>
        <v>3.1165783746636318E-2</v>
      </c>
      <c r="V420" s="264">
        <f t="shared" si="32"/>
        <v>3.1165783746636317</v>
      </c>
      <c r="W420" s="264"/>
      <c r="X420" s="264"/>
      <c r="Y420" s="264"/>
      <c r="Z420" s="262">
        <f>'ENGLAND GE2029'!J421</f>
        <v>2.1073233523472797E-3</v>
      </c>
      <c r="AA420" s="264">
        <f>'ENGLAND GE2029'!U421*100</f>
        <v>-0.2411014055965679</v>
      </c>
      <c r="AB420" s="262">
        <f>'ENGLAND GE2029'!K421</f>
        <v>0</v>
      </c>
      <c r="AC420" s="264">
        <f>'ENGLAND GE2029'!V421*100</f>
        <v>0</v>
      </c>
      <c r="AD420" s="262">
        <f>'ENGLAND GE2029'!L421</f>
        <v>3.1165783746636318E-2</v>
      </c>
      <c r="AE420" s="264">
        <f t="shared" si="33"/>
        <v>3.1165783746636317</v>
      </c>
      <c r="AF420" s="262">
        <f>'ENGLAND GE2029'!M421</f>
        <v>2.4838831459267226E-3</v>
      </c>
      <c r="AG420" s="264">
        <f t="shared" si="34"/>
        <v>0.24838831459267227</v>
      </c>
      <c r="AH420" s="262">
        <f>'ENGLAND GE2029'!N421</f>
        <v>1.9088735626550137E-3</v>
      </c>
      <c r="AI420" s="264">
        <f>'ENGLAND GE2029'!Y421*100</f>
        <v>-0.22182658016481641</v>
      </c>
      <c r="AJ420" s="261">
        <f t="shared" si="30"/>
        <v>0.27366141803299143</v>
      </c>
      <c r="AK420" s="260">
        <f t="shared" si="31"/>
        <v>-0.13195899683096265</v>
      </c>
    </row>
    <row r="421" spans="1:37" ht="24" customHeight="1" x14ac:dyDescent="0.35">
      <c r="A421" s="106" t="str">
        <f>'ENGLAND GE2029'!A422</f>
        <v>North Somerset</v>
      </c>
      <c r="B421" s="106" t="str">
        <f>'ENGLAND GE2029'!B422</f>
        <v>SOM</v>
      </c>
      <c r="C421" s="106" t="str">
        <f>'ENGLAND GE2029'!C422</f>
        <v>SW</v>
      </c>
      <c r="D421" s="106" t="str">
        <f>'ENGLAND GE2029'!D422</f>
        <v>England</v>
      </c>
      <c r="E421" s="106" t="str">
        <f>'ENGLAND GE2029'!AP422</f>
        <v>Con</v>
      </c>
      <c r="F421" s="106" t="str">
        <f>'ENGLAND GE2029'!AQ422</f>
        <v>gain from</v>
      </c>
      <c r="G421" s="106" t="str">
        <f>'ENGLAND GE2029'!AR422</f>
        <v>LAB</v>
      </c>
      <c r="H421" s="106" t="str">
        <f>IF(E421='ENGLAND GE2029'!AO422,"",E421)</f>
        <v>Con</v>
      </c>
      <c r="I421" s="262">
        <f>'ENGLAND GE2029'!E422</f>
        <v>0.20718264141063586</v>
      </c>
      <c r="J421" s="263">
        <f>'ENGLAND GE2029'!P422*100</f>
        <v>-14.87672153761811</v>
      </c>
      <c r="K421" s="262">
        <f>'ENGLAND GE2029'!F422</f>
        <v>0.28480310269308157</v>
      </c>
      <c r="L421" s="263">
        <f>'ENGLAND GE2029'!Q422*100</f>
        <v>-5.9261919811847195</v>
      </c>
      <c r="M421" s="262">
        <f>'ENGLAND GE2029'!G422</f>
        <v>0.20243113508288227</v>
      </c>
      <c r="N421" s="263">
        <f>'ENGLAND GE2029'!R422*100</f>
        <v>9.8238894633527654</v>
      </c>
      <c r="O421" s="262">
        <f>'ENGLAND GE2029'!H422</f>
        <v>0.13639670036129897</v>
      </c>
      <c r="P421" s="263">
        <f>'ENGLAND GE2029'!S422*100</f>
        <v>0.39524047097719839</v>
      </c>
      <c r="Q421" s="262">
        <f>'ENGLAND GE2029'!I422</f>
        <v>0.14110952701154381</v>
      </c>
      <c r="R421" s="263">
        <f>'ENGLAND GE2029'!T422*100</f>
        <v>8.0234624656895885</v>
      </c>
      <c r="T421" s="264">
        <v>0</v>
      </c>
      <c r="U421" s="262">
        <f>MAX('ENGLAND GE2029'!J422,'ENGLAND GE2029'!K422,'ENGLAND GE2029'!L422,'ENGLAND GE2029'!M422,'ENGLAND GE2029'!N422)</f>
        <v>2.3053761194859617E-2</v>
      </c>
      <c r="V421" s="264">
        <f t="shared" si="32"/>
        <v>2.3053761194859619</v>
      </c>
      <c r="W421" s="264"/>
      <c r="X421" s="264"/>
      <c r="Y421" s="264"/>
      <c r="Z421" s="262">
        <f>'ENGLAND GE2029'!J422</f>
        <v>0</v>
      </c>
      <c r="AA421" s="264">
        <f>'ENGLAND GE2029'!U422*100</f>
        <v>0</v>
      </c>
      <c r="AB421" s="262">
        <f>'ENGLAND GE2029'!K422</f>
        <v>2.62132681793873E-3</v>
      </c>
      <c r="AC421" s="264">
        <f>'ENGLAND GE2029'!V422*100</f>
        <v>1.4764456521395956E-2</v>
      </c>
      <c r="AD421" s="262">
        <f>'ENGLAND GE2029'!L422</f>
        <v>2.3053761194859617E-2</v>
      </c>
      <c r="AE421" s="264">
        <f t="shared" si="33"/>
        <v>2.3053761194859619</v>
      </c>
      <c r="AF421" s="262">
        <f>'ENGLAND GE2029'!M422</f>
        <v>2.4018054277592533E-3</v>
      </c>
      <c r="AG421" s="264">
        <f t="shared" si="34"/>
        <v>0.24018054277592532</v>
      </c>
      <c r="AH421" s="262">
        <f>'ENGLAND GE2029'!N422</f>
        <v>0</v>
      </c>
      <c r="AI421" s="264">
        <f>'ENGLAND GE2029'!Y422*100</f>
        <v>0</v>
      </c>
      <c r="AJ421" s="261">
        <f t="shared" si="30"/>
        <v>0.28480310269308157</v>
      </c>
      <c r="AK421" s="260">
        <f t="shared" si="31"/>
        <v>-0.14369357568153776</v>
      </c>
    </row>
    <row r="422" spans="1:37" ht="24" customHeight="1" x14ac:dyDescent="0.35">
      <c r="A422" s="106" t="str">
        <f>'ENGLAND GE2029'!A423</f>
        <v>Taunton and Wellington</v>
      </c>
      <c r="B422" s="106" t="str">
        <f>'ENGLAND GE2029'!B423</f>
        <v>SOM</v>
      </c>
      <c r="C422" s="106" t="str">
        <f>'ENGLAND GE2029'!C423</f>
        <v>SW</v>
      </c>
      <c r="D422" s="106" t="str">
        <f>'ENGLAND GE2029'!D423</f>
        <v>England</v>
      </c>
      <c r="E422" s="106" t="str">
        <f>'ENGLAND GE2029'!AP423</f>
        <v>LD</v>
      </c>
      <c r="F422" s="106" t="str">
        <f>'ENGLAND GE2029'!AQ423</f>
        <v>HOLD</v>
      </c>
      <c r="G422" s="106" t="str">
        <f>'ENGLAND GE2029'!AR423</f>
        <v/>
      </c>
      <c r="H422" s="106" t="str">
        <f>IF(E422='ENGLAND GE2029'!AO423,"",E422)</f>
        <v/>
      </c>
      <c r="I422" s="262">
        <f>'ENGLAND GE2029'!E423</f>
        <v>3.4903218664008646E-2</v>
      </c>
      <c r="J422" s="263">
        <f>'ENGLAND GE2029'!P423*100</f>
        <v>-3.5721507943538975</v>
      </c>
      <c r="K422" s="262">
        <f>'ENGLAND GE2029'!F423</f>
        <v>0.1731703657284803</v>
      </c>
      <c r="L422" s="263">
        <f>'ENGLAND GE2029'!Q423*100</f>
        <v>-7.3220853900103631</v>
      </c>
      <c r="M422" s="262">
        <f>'ENGLAND GE2029'!G423</f>
        <v>0.26413600835074297</v>
      </c>
      <c r="N422" s="263">
        <f>'ENGLAND GE2029'!R423*100</f>
        <v>10.401750514956589</v>
      </c>
      <c r="O422" s="262">
        <f>'ENGLAND GE2029'!H423</f>
        <v>0.42301770302834996</v>
      </c>
      <c r="P422" s="263">
        <f>'ENGLAND GE2029'!S423*100</f>
        <v>-6.0757697615862085</v>
      </c>
      <c r="Q422" s="262">
        <f>'ENGLAND GE2029'!I423</f>
        <v>7.1692133643128569E-2</v>
      </c>
      <c r="R422" s="263">
        <f>'ENGLAND GE2029'!T423*100</f>
        <v>3.5266317442388915</v>
      </c>
      <c r="T422" s="264">
        <v>0</v>
      </c>
      <c r="U422" s="262">
        <f>MAX('ENGLAND GE2029'!J423,'ENGLAND GE2029'!K423,'ENGLAND GE2029'!L423,'ENGLAND GE2029'!M423,'ENGLAND GE2029'!N423)</f>
        <v>3.0080987576285106E-2</v>
      </c>
      <c r="V422" s="264">
        <f t="shared" si="32"/>
        <v>3.0080987576285105</v>
      </c>
      <c r="W422" s="264"/>
      <c r="X422" s="264"/>
      <c r="Y422" s="264"/>
      <c r="Z422" s="262">
        <f>'ENGLAND GE2029'!J423</f>
        <v>0</v>
      </c>
      <c r="AA422" s="264">
        <f>'ENGLAND GE2029'!U423*100</f>
        <v>0</v>
      </c>
      <c r="AB422" s="262">
        <f>'ENGLAND GE2029'!K423</f>
        <v>0</v>
      </c>
      <c r="AC422" s="264">
        <f>'ENGLAND GE2029'!V423*100</f>
        <v>0</v>
      </c>
      <c r="AD422" s="262">
        <f>'ENGLAND GE2029'!L423</f>
        <v>3.0080987576285106E-2</v>
      </c>
      <c r="AE422" s="264">
        <f t="shared" si="33"/>
        <v>3.0080987576285105</v>
      </c>
      <c r="AF422" s="262">
        <f>'ENGLAND GE2029'!M423</f>
        <v>1.1726120510942846E-3</v>
      </c>
      <c r="AG422" s="264">
        <f t="shared" si="34"/>
        <v>0.11726120510942846</v>
      </c>
      <c r="AH422" s="262">
        <f>'ENGLAND GE2029'!N423</f>
        <v>1.8269709579102251E-3</v>
      </c>
      <c r="AI422" s="264">
        <f>'ENGLAND GE2029'!Y423*100</f>
        <v>-8.3736275982946556E-2</v>
      </c>
      <c r="AJ422" s="261">
        <f t="shared" si="30"/>
        <v>0.42301770302834996</v>
      </c>
      <c r="AK422" s="260">
        <f t="shared" si="31"/>
        <v>-0.35132556938522141</v>
      </c>
    </row>
    <row r="423" spans="1:37" ht="24" customHeight="1" x14ac:dyDescent="0.35">
      <c r="A423" s="106" t="str">
        <f>'ENGLAND GE2029'!A424</f>
        <v>Tiverton and Minehead</v>
      </c>
      <c r="B423" s="106" t="str">
        <f>'ENGLAND GE2029'!B424</f>
        <v>SOM</v>
      </c>
      <c r="C423" s="106" t="str">
        <f>'ENGLAND GE2029'!C424</f>
        <v>SW</v>
      </c>
      <c r="D423" s="106" t="str">
        <f>'ENGLAND GE2029'!D424</f>
        <v>England</v>
      </c>
      <c r="E423" s="106" t="str">
        <f>'ENGLAND GE2029'!AP424</f>
        <v>LD</v>
      </c>
      <c r="F423" s="106" t="str">
        <f>'ENGLAND GE2029'!AQ424</f>
        <v>HOLD</v>
      </c>
      <c r="G423" s="106" t="str">
        <f>'ENGLAND GE2029'!AR424</f>
        <v/>
      </c>
      <c r="H423" s="106" t="str">
        <f>IF(E423='ENGLAND GE2029'!AO424,"",E423)</f>
        <v/>
      </c>
      <c r="I423" s="262">
        <f>'ENGLAND GE2029'!E424</f>
        <v>4.5137146872095552E-2</v>
      </c>
      <c r="J423" s="263">
        <f>'ENGLAND GE2029'!P424*100</f>
        <v>-4.5932740053848313</v>
      </c>
      <c r="K423" s="262">
        <f>'ENGLAND GE2029'!F424</f>
        <v>0.21994117377585681</v>
      </c>
      <c r="L423" s="263">
        <f>'ENGLAND GE2029'!Q424*100</f>
        <v>-9.2096896595371405</v>
      </c>
      <c r="M423" s="262">
        <f>'ENGLAND GE2029'!G424</f>
        <v>0.27126612092348867</v>
      </c>
      <c r="N423" s="263">
        <f>'ENGLAND GE2029'!R424*100</f>
        <v>10.729821121428063</v>
      </c>
      <c r="O423" s="262">
        <f>'ENGLAND GE2029'!H424</f>
        <v>0.33839328563270121</v>
      </c>
      <c r="P423" s="263">
        <f>'ENGLAND GE2029'!S424*100</f>
        <v>-4.7490355478246151</v>
      </c>
      <c r="Q423" s="262">
        <f>'ENGLAND GE2029'!I424</f>
        <v>9.2850591804042482E-2</v>
      </c>
      <c r="R423" s="263">
        <f>'ENGLAND GE2029'!T424*100</f>
        <v>4.5810099921369973</v>
      </c>
      <c r="T423" s="264">
        <v>0</v>
      </c>
      <c r="U423" s="262">
        <f>MAX('ENGLAND GE2029'!J424,'ENGLAND GE2029'!K424,'ENGLAND GE2029'!L424,'ENGLAND GE2029'!M424,'ENGLAND GE2029'!N424)</f>
        <v>3.0892996620631195E-2</v>
      </c>
      <c r="V423" s="264">
        <f t="shared" si="32"/>
        <v>3.0892996620631195</v>
      </c>
      <c r="W423" s="264"/>
      <c r="X423" s="264"/>
      <c r="Y423" s="264"/>
      <c r="Z423" s="262">
        <f>'ENGLAND GE2029'!J424</f>
        <v>0</v>
      </c>
      <c r="AA423" s="264">
        <f>'ENGLAND GE2029'!U424*100</f>
        <v>0</v>
      </c>
      <c r="AB423" s="262">
        <f>'ENGLAND GE2029'!K424</f>
        <v>0</v>
      </c>
      <c r="AC423" s="264">
        <f>'ENGLAND GE2029'!V424*100</f>
        <v>0</v>
      </c>
      <c r="AD423" s="262">
        <f>'ENGLAND GE2029'!L424</f>
        <v>3.0892996620631195E-2</v>
      </c>
      <c r="AE423" s="264">
        <f t="shared" si="33"/>
        <v>3.0892996620631195</v>
      </c>
      <c r="AF423" s="262">
        <f>'ENGLAND GE2029'!M424</f>
        <v>1.5186843711840338E-3</v>
      </c>
      <c r="AG423" s="264">
        <f t="shared" si="34"/>
        <v>0.15186843711840337</v>
      </c>
      <c r="AH423" s="262">
        <f>'ENGLAND GE2029'!N424</f>
        <v>0</v>
      </c>
      <c r="AI423" s="264">
        <f>'ENGLAND GE2029'!Y424*100</f>
        <v>0</v>
      </c>
      <c r="AJ423" s="261">
        <f t="shared" si="30"/>
        <v>0.33839328563270121</v>
      </c>
      <c r="AK423" s="260">
        <f t="shared" si="31"/>
        <v>-0.24554269382865873</v>
      </c>
    </row>
    <row r="424" spans="1:37" ht="24" customHeight="1" x14ac:dyDescent="0.35">
      <c r="A424" s="106" t="str">
        <f>'ENGLAND GE2029'!A425</f>
        <v>Wells and Mendip Hills</v>
      </c>
      <c r="B424" s="106" t="str">
        <f>'ENGLAND GE2029'!B425</f>
        <v>SOM</v>
      </c>
      <c r="C424" s="106" t="str">
        <f>'ENGLAND GE2029'!C425</f>
        <v>SW</v>
      </c>
      <c r="D424" s="106" t="str">
        <f>'ENGLAND GE2029'!D425</f>
        <v>England</v>
      </c>
      <c r="E424" s="106" t="str">
        <f>'ENGLAND GE2029'!AP425</f>
        <v>LD</v>
      </c>
      <c r="F424" s="106" t="str">
        <f>'ENGLAND GE2029'!AQ425</f>
        <v>HOLD</v>
      </c>
      <c r="G424" s="106" t="str">
        <f>'ENGLAND GE2029'!AR425</f>
        <v/>
      </c>
      <c r="H424" s="106" t="str">
        <f>IF(E424='ENGLAND GE2029'!AO425,"",E424)</f>
        <v/>
      </c>
      <c r="I424" s="262">
        <f>'ENGLAND GE2029'!E425</f>
        <v>3.5790813431913836E-2</v>
      </c>
      <c r="J424" s="263">
        <f>'ENGLAND GE2029'!P425*100</f>
        <v>-3.4233805373677018</v>
      </c>
      <c r="K424" s="262">
        <f>'ENGLAND GE2029'!F425</f>
        <v>0.18040580704493575</v>
      </c>
      <c r="L424" s="263">
        <f>'ENGLAND GE2029'!Q425*100</f>
        <v>-6.7787490286703385</v>
      </c>
      <c r="M424" s="262">
        <f>'ENGLAND GE2029'!G425</f>
        <v>0.2239291629900817</v>
      </c>
      <c r="N424" s="263">
        <f>'ENGLAND GE2029'!R425*100</f>
        <v>9.2675192214986399</v>
      </c>
      <c r="O424" s="262">
        <f>'ENGLAND GE2029'!H425</f>
        <v>0.42412008269592116</v>
      </c>
      <c r="P424" s="263">
        <f>'ENGLAND GE2029'!S425*100</f>
        <v>-4.4868163809796746</v>
      </c>
      <c r="Q424" s="262">
        <f>'ENGLAND GE2029'!I425</f>
        <v>8.3573801844378653E-2</v>
      </c>
      <c r="R424" s="263">
        <f>'ENGLAND GE2029'!T425*100</f>
        <v>4.251598735899111</v>
      </c>
      <c r="T424" s="264">
        <v>0</v>
      </c>
      <c r="U424" s="262">
        <f>MAX('ENGLAND GE2029'!J425,'ENGLAND GE2029'!K425,'ENGLAND GE2029'!L425,'ENGLAND GE2029'!M425,'ENGLAND GE2029'!N425)</f>
        <v>2.550205256728157E-2</v>
      </c>
      <c r="V424" s="264">
        <f t="shared" si="32"/>
        <v>2.550205256728157</v>
      </c>
      <c r="W424" s="264"/>
      <c r="X424" s="264"/>
      <c r="Y424" s="264"/>
      <c r="Z424" s="262">
        <f>'ENGLAND GE2029'!J425</f>
        <v>2.4089136388554422E-2</v>
      </c>
      <c r="AA424" s="264">
        <f>'ENGLAND GE2029'!U425*100</f>
        <v>-1.262067936748116</v>
      </c>
      <c r="AB424" s="262">
        <f>'ENGLAND GE2029'!K425</f>
        <v>0</v>
      </c>
      <c r="AC424" s="264">
        <f>'ENGLAND GE2029'!V425*100</f>
        <v>0</v>
      </c>
      <c r="AD424" s="262">
        <f>'ENGLAND GE2029'!L425</f>
        <v>2.550205256728157E-2</v>
      </c>
      <c r="AE424" s="264">
        <f t="shared" si="33"/>
        <v>2.550205256728157</v>
      </c>
      <c r="AF424" s="262">
        <f>'ENGLAND GE2029'!M425</f>
        <v>2.589143036933075E-3</v>
      </c>
      <c r="AG424" s="264">
        <f t="shared" si="34"/>
        <v>0.25891430369330748</v>
      </c>
      <c r="AH424" s="262">
        <f>'ENGLAND GE2029'!N425</f>
        <v>0</v>
      </c>
      <c r="AI424" s="264">
        <f>'ENGLAND GE2029'!Y425*100</f>
        <v>-0.37722363405336717</v>
      </c>
      <c r="AJ424" s="261">
        <f t="shared" si="30"/>
        <v>0.42412008269592116</v>
      </c>
      <c r="AK424" s="260">
        <f t="shared" si="31"/>
        <v>-0.34054628085154248</v>
      </c>
    </row>
    <row r="425" spans="1:37" ht="24" customHeight="1" x14ac:dyDescent="0.35">
      <c r="A425" s="106" t="str">
        <f>'ENGLAND GE2029'!A426</f>
        <v>Weston-super-Mare</v>
      </c>
      <c r="B425" s="106" t="str">
        <f>'ENGLAND GE2029'!B426</f>
        <v>SOM</v>
      </c>
      <c r="C425" s="106" t="str">
        <f>'ENGLAND GE2029'!C426</f>
        <v>SW</v>
      </c>
      <c r="D425" s="106" t="str">
        <f>'ENGLAND GE2029'!D426</f>
        <v>England</v>
      </c>
      <c r="E425" s="106" t="str">
        <f>'ENGLAND GE2029'!AP426</f>
        <v>Ref</v>
      </c>
      <c r="F425" s="106" t="str">
        <f>'ENGLAND GE2029'!AQ426</f>
        <v>gain from</v>
      </c>
      <c r="G425" s="106" t="str">
        <f>'ENGLAND GE2029'!AR426</f>
        <v>LAB</v>
      </c>
      <c r="H425" s="106" t="str">
        <f>IF(E425='ENGLAND GE2029'!AO426,"",E425)</f>
        <v>Ref</v>
      </c>
      <c r="I425" s="262">
        <f>'ENGLAND GE2029'!E426</f>
        <v>0.20510664144930441</v>
      </c>
      <c r="J425" s="263">
        <f>'ENGLAND GE2029'!P426*100</f>
        <v>-17.965391528577463</v>
      </c>
      <c r="K425" s="262">
        <f>'ENGLAND GE2029'!F426</f>
        <v>0.21283785129840782</v>
      </c>
      <c r="L425" s="263">
        <f>'ENGLAND GE2029'!Q426*100</f>
        <v>-6.7912325630113068</v>
      </c>
      <c r="M425" s="262">
        <f>'ENGLAND GE2029'!G426</f>
        <v>0.32468593105960192</v>
      </c>
      <c r="N425" s="263">
        <f>'ENGLAND GE2029'!R426*100</f>
        <v>14.221364986120607</v>
      </c>
      <c r="O425" s="262">
        <f>'ENGLAND GE2029'!H426</f>
        <v>8.3571348282938301E-2</v>
      </c>
      <c r="P425" s="263">
        <f>'ENGLAND GE2029'!S426*100</f>
        <v>-0.50344549725464816</v>
      </c>
      <c r="Q425" s="262">
        <f>'ENGLAND GE2029'!I426</f>
        <v>0.13461967632088762</v>
      </c>
      <c r="R425" s="263">
        <f>'ENGLAND GE2029'!T426*100</f>
        <v>7.120849443836816</v>
      </c>
      <c r="T425" s="264">
        <v>0</v>
      </c>
      <c r="U425" s="262">
        <f>MAX('ENGLAND GE2029'!J426,'ENGLAND GE2029'!K426,'ENGLAND GE2029'!L426,'ENGLAND GE2029'!M426,'ENGLAND GE2029'!N426)</f>
        <v>3.6976683033042343E-2</v>
      </c>
      <c r="V425" s="264">
        <f t="shared" si="32"/>
        <v>3.6976683033042343</v>
      </c>
      <c r="W425" s="264"/>
      <c r="X425" s="264"/>
      <c r="Y425" s="264"/>
      <c r="Z425" s="262">
        <f>'ENGLAND GE2029'!J426</f>
        <v>0</v>
      </c>
      <c r="AA425" s="264">
        <f>'ENGLAND GE2029'!U426*100</f>
        <v>0</v>
      </c>
      <c r="AB425" s="262">
        <f>'ENGLAND GE2029'!K426</f>
        <v>0</v>
      </c>
      <c r="AC425" s="264">
        <f>'ENGLAND GE2029'!V426*100</f>
        <v>0</v>
      </c>
      <c r="AD425" s="262">
        <f>'ENGLAND GE2029'!L426</f>
        <v>3.6976683033042343E-2</v>
      </c>
      <c r="AE425" s="264">
        <f t="shared" si="33"/>
        <v>3.6976683033042343</v>
      </c>
      <c r="AF425" s="262">
        <f>'ENGLAND GE2029'!M426</f>
        <v>2.2018685558176957E-3</v>
      </c>
      <c r="AG425" s="264">
        <f t="shared" si="34"/>
        <v>0.22018685558176956</v>
      </c>
      <c r="AH425" s="262">
        <f>'ENGLAND GE2029'!N426</f>
        <v>0</v>
      </c>
      <c r="AI425" s="264">
        <f>'ENGLAND GE2029'!Y426*100</f>
        <v>0</v>
      </c>
      <c r="AJ425" s="261">
        <f t="shared" si="30"/>
        <v>0.32468593105960192</v>
      </c>
      <c r="AK425" s="260">
        <f t="shared" si="31"/>
        <v>-0.1900662547387143</v>
      </c>
    </row>
    <row r="426" spans="1:37" ht="24" customHeight="1" x14ac:dyDescent="0.35">
      <c r="A426" s="106" t="str">
        <f>'ENGLAND GE2029'!A427</f>
        <v>Yeovil</v>
      </c>
      <c r="B426" s="106" t="str">
        <f>'ENGLAND GE2029'!B427</f>
        <v>SOM</v>
      </c>
      <c r="C426" s="106" t="str">
        <f>'ENGLAND GE2029'!C427</f>
        <v>SW</v>
      </c>
      <c r="D426" s="106" t="str">
        <f>'ENGLAND GE2029'!D427</f>
        <v>England</v>
      </c>
      <c r="E426" s="106" t="str">
        <f>'ENGLAND GE2029'!AP427</f>
        <v>LD</v>
      </c>
      <c r="F426" s="106" t="str">
        <f>'ENGLAND GE2029'!AQ427</f>
        <v>HOLD</v>
      </c>
      <c r="G426" s="106" t="str">
        <f>'ENGLAND GE2029'!AR427</f>
        <v/>
      </c>
      <c r="H426" s="106" t="str">
        <f>IF(E426='ENGLAND GE2029'!AO427,"",E426)</f>
        <v/>
      </c>
      <c r="I426" s="262">
        <f>'ENGLAND GE2029'!E427</f>
        <v>2.9863033992456753E-2</v>
      </c>
      <c r="J426" s="263">
        <f>'ENGLAND GE2029'!P427*100</f>
        <v>-3.146234597158966</v>
      </c>
      <c r="K426" s="262">
        <f>'ENGLAND GE2029'!F427</f>
        <v>0.16264751057834742</v>
      </c>
      <c r="L426" s="263">
        <f>'ENGLAND GE2029'!Q427*100</f>
        <v>-7.2215212088755063</v>
      </c>
      <c r="M426" s="262">
        <f>'ENGLAND GE2029'!G427</f>
        <v>0.2549131101279663</v>
      </c>
      <c r="N426" s="263">
        <f>'ENGLAND GE2029'!R427*100</f>
        <v>9.8086014197258677</v>
      </c>
      <c r="O426" s="262">
        <f>'ENGLAND GE2029'!H427</f>
        <v>0.41828002216753285</v>
      </c>
      <c r="P426" s="263">
        <f>'ENGLAND GE2029'!S427*100</f>
        <v>-6.7195545735719344</v>
      </c>
      <c r="Q426" s="262">
        <f>'ENGLAND GE2029'!I427</f>
        <v>9.5198592386349673E-2</v>
      </c>
      <c r="R426" s="263">
        <f>'ENGLAND GE2029'!T427*100</f>
        <v>4.6109688970758889</v>
      </c>
      <c r="T426" s="264">
        <v>0</v>
      </c>
      <c r="U426" s="262">
        <f>MAX('ENGLAND GE2029'!J427,'ENGLAND GE2029'!K427,'ENGLAND GE2029'!L427,'ENGLAND GE2029'!M427,'ENGLAND GE2029'!N427)</f>
        <v>2.9030642761168922E-2</v>
      </c>
      <c r="V426" s="264">
        <f t="shared" si="32"/>
        <v>2.9030642761168921</v>
      </c>
      <c r="W426" s="264"/>
      <c r="X426" s="264"/>
      <c r="Y426" s="264"/>
      <c r="Z426" s="262">
        <f>'ENGLAND GE2029'!J427</f>
        <v>8.1160291818093491E-3</v>
      </c>
      <c r="AA426" s="264">
        <f>'ENGLAND GE2029'!U427*100</f>
        <v>-0.43043009374911895</v>
      </c>
      <c r="AB426" s="262">
        <f>'ENGLAND GE2029'!K427</f>
        <v>0</v>
      </c>
      <c r="AC426" s="264">
        <f>'ENGLAND GE2029'!V427*100</f>
        <v>0</v>
      </c>
      <c r="AD426" s="262">
        <f>'ENGLAND GE2029'!L427</f>
        <v>2.9030642761168922E-2</v>
      </c>
      <c r="AE426" s="264">
        <f t="shared" si="33"/>
        <v>2.9030642761168921</v>
      </c>
      <c r="AF426" s="262">
        <f>'ENGLAND GE2029'!M427</f>
        <v>1.9510588043686946E-3</v>
      </c>
      <c r="AG426" s="264">
        <f t="shared" si="34"/>
        <v>0.19510588043686947</v>
      </c>
      <c r="AH426" s="262">
        <f>'ENGLAND GE2029'!N427</f>
        <v>0</v>
      </c>
      <c r="AI426" s="264">
        <f>'ENGLAND GE2029'!Y427*100</f>
        <v>0</v>
      </c>
      <c r="AJ426" s="261">
        <f t="shared" si="30"/>
        <v>0.41828002216753285</v>
      </c>
      <c r="AK426" s="260">
        <f t="shared" si="31"/>
        <v>-0.32308142978118315</v>
      </c>
    </row>
    <row r="427" spans="1:37" ht="24" customHeight="1" x14ac:dyDescent="0.35">
      <c r="A427" s="106" t="str">
        <f>'ENGLAND GE2029'!A428</f>
        <v>Chippenham</v>
      </c>
      <c r="B427" s="106" t="str">
        <f>'ENGLAND GE2029'!B428</f>
        <v>WIL</v>
      </c>
      <c r="C427" s="106" t="str">
        <f>'ENGLAND GE2029'!C428</f>
        <v>SW</v>
      </c>
      <c r="D427" s="106" t="str">
        <f>'ENGLAND GE2029'!D428</f>
        <v>England</v>
      </c>
      <c r="E427" s="106" t="str">
        <f>'ENGLAND GE2029'!AP428</f>
        <v>LD</v>
      </c>
      <c r="F427" s="106" t="str">
        <f>'ENGLAND GE2029'!AQ428</f>
        <v>HOLD</v>
      </c>
      <c r="G427" s="106" t="str">
        <f>'ENGLAND GE2029'!AR428</f>
        <v/>
      </c>
      <c r="H427" s="106" t="str">
        <f>IF(E427='ENGLAND GE2029'!AO428,"",E427)</f>
        <v/>
      </c>
      <c r="I427" s="262">
        <f>'ENGLAND GE2029'!E428</f>
        <v>4.0981584032462458E-2</v>
      </c>
      <c r="J427" s="263">
        <f>'ENGLAND GE2029'!P428*100</f>
        <v>-3.8292127391030837</v>
      </c>
      <c r="K427" s="262">
        <f>'ENGLAND GE2029'!F428</f>
        <v>0.21402930732863962</v>
      </c>
      <c r="L427" s="263">
        <f>'ENGLAND GE2029'!Q428*100</f>
        <v>-7.709203699192912</v>
      </c>
      <c r="M427" s="262">
        <f>'ENGLAND GE2029'!G428</f>
        <v>0.21353759668039871</v>
      </c>
      <c r="N427" s="263">
        <f>'ENGLAND GE2029'!R428*100</f>
        <v>8.9789818364030953</v>
      </c>
      <c r="O427" s="262">
        <f>'ENGLAND GE2029'!H428</f>
        <v>0.41662008738735878</v>
      </c>
      <c r="P427" s="263">
        <f>'ENGLAND GE2029'!S428*100</f>
        <v>-3.8865451471907675</v>
      </c>
      <c r="Q427" s="262">
        <f>'ENGLAND GE2029'!I428</f>
        <v>8.1250708106792691E-2</v>
      </c>
      <c r="R427" s="263">
        <f>'ENGLAND GE2029'!T428*100</f>
        <v>4.1785527948447241</v>
      </c>
      <c r="T427" s="264">
        <v>0</v>
      </c>
      <c r="U427" s="262">
        <f>MAX('ENGLAND GE2029'!J428,'ENGLAND GE2029'!K428,'ENGLAND GE2029'!L428,'ENGLAND GE2029'!M428,'ENGLAND GE2029'!N428)</f>
        <v>2.4318614614192508E-2</v>
      </c>
      <c r="V427" s="264">
        <f t="shared" si="32"/>
        <v>2.4318614614192509</v>
      </c>
      <c r="W427" s="264"/>
      <c r="X427" s="264"/>
      <c r="Y427" s="264"/>
      <c r="Z427" s="262">
        <f>'ENGLAND GE2029'!J428</f>
        <v>7.5658829742867792E-3</v>
      </c>
      <c r="AA427" s="264">
        <f>'ENGLAND GE2029'!U428*100</f>
        <v>-0.33405639476715343</v>
      </c>
      <c r="AB427" s="262">
        <f>'ENGLAND GE2029'!K428</f>
        <v>0</v>
      </c>
      <c r="AC427" s="264">
        <f>'ENGLAND GE2029'!V428*100</f>
        <v>0</v>
      </c>
      <c r="AD427" s="262">
        <f>'ENGLAND GE2029'!L428</f>
        <v>2.4318614614192508E-2</v>
      </c>
      <c r="AE427" s="264">
        <f t="shared" si="33"/>
        <v>2.4318614614192509</v>
      </c>
      <c r="AF427" s="262">
        <f>'ENGLAND GE2029'!M428</f>
        <v>1.6962188758683186E-3</v>
      </c>
      <c r="AG427" s="264">
        <f t="shared" si="34"/>
        <v>0.16962188758683186</v>
      </c>
      <c r="AH427" s="262">
        <f>'ENGLAND GE2029'!N428</f>
        <v>0</v>
      </c>
      <c r="AI427" s="264">
        <f>'ENGLAND GE2029'!Y428*100</f>
        <v>0</v>
      </c>
      <c r="AJ427" s="261">
        <f t="shared" si="30"/>
        <v>0.41662008738735878</v>
      </c>
      <c r="AK427" s="260">
        <f t="shared" si="31"/>
        <v>-0.33536937928056609</v>
      </c>
    </row>
    <row r="428" spans="1:37" ht="24" customHeight="1" x14ac:dyDescent="0.35">
      <c r="A428" s="106" t="str">
        <f>'ENGLAND GE2029'!A429</f>
        <v>East Wiltshire</v>
      </c>
      <c r="B428" s="106" t="str">
        <f>'ENGLAND GE2029'!B429</f>
        <v>WIL</v>
      </c>
      <c r="C428" s="106" t="str">
        <f>'ENGLAND GE2029'!C429</f>
        <v>SW</v>
      </c>
      <c r="D428" s="106" t="str">
        <f>'ENGLAND GE2029'!D429</f>
        <v>England</v>
      </c>
      <c r="E428" s="106" t="str">
        <f>'ENGLAND GE2029'!AP429</f>
        <v>Ref</v>
      </c>
      <c r="F428" s="106" t="str">
        <f>'ENGLAND GE2029'!AQ429</f>
        <v>gain from</v>
      </c>
      <c r="G428" s="106" t="str">
        <f>'ENGLAND GE2029'!AR429</f>
        <v>CON</v>
      </c>
      <c r="H428" s="106" t="str">
        <f>IF(E428='ENGLAND GE2029'!AO429,"",E428)</f>
        <v>Ref</v>
      </c>
      <c r="I428" s="262">
        <f>'ENGLAND GE2029'!E429</f>
        <v>0.13822022179181875</v>
      </c>
      <c r="J428" s="263">
        <f>'ENGLAND GE2029'!P429*100</f>
        <v>-11.886754360208723</v>
      </c>
      <c r="K428" s="262">
        <f>'ENGLAND GE2029'!F429</f>
        <v>0.27297141226701632</v>
      </c>
      <c r="L428" s="263">
        <f>'ENGLAND GE2029'!Q429*100</f>
        <v>-8.4044310070568944</v>
      </c>
      <c r="M428" s="262">
        <f>'ENGLAND GE2029'!G429</f>
        <v>0.29987312883965095</v>
      </c>
      <c r="N428" s="263">
        <f>'ENGLAND GE2029'!R429*100</f>
        <v>13.277561644400743</v>
      </c>
      <c r="O428" s="262">
        <f>'ENGLAND GE2029'!H429</f>
        <v>0.16536176634063096</v>
      </c>
      <c r="P428" s="263">
        <f>'ENGLAND GE2029'!S429*100</f>
        <v>-0.84738907344209524</v>
      </c>
      <c r="Q428" s="262">
        <f>'ENGLAND GE2029'!I429</f>
        <v>8.3659992255628118E-2</v>
      </c>
      <c r="R428" s="263">
        <f>'ENGLAND GE2029'!T429*100</f>
        <v>4.4587228768744191</v>
      </c>
      <c r="T428" s="264">
        <v>0</v>
      </c>
      <c r="U428" s="262">
        <f>MAX('ENGLAND GE2029'!J429,'ENGLAND GE2029'!K429,'ENGLAND GE2029'!L429,'ENGLAND GE2029'!M429,'ENGLAND GE2029'!N429)</f>
        <v>3.4150890366712504E-2</v>
      </c>
      <c r="V428" s="264">
        <f t="shared" si="32"/>
        <v>3.4150890366712505</v>
      </c>
      <c r="W428" s="264"/>
      <c r="X428" s="264"/>
      <c r="Y428" s="264"/>
      <c r="Z428" s="262">
        <f>'ENGLAND GE2029'!J429</f>
        <v>0</v>
      </c>
      <c r="AA428" s="264">
        <f>'ENGLAND GE2029'!U429*100</f>
        <v>0</v>
      </c>
      <c r="AB428" s="262">
        <f>'ENGLAND GE2029'!K429</f>
        <v>0</v>
      </c>
      <c r="AC428" s="264">
        <f>'ENGLAND GE2029'!V429*100</f>
        <v>0</v>
      </c>
      <c r="AD428" s="262">
        <f>'ENGLAND GE2029'!L429</f>
        <v>3.4150890366712504E-2</v>
      </c>
      <c r="AE428" s="264">
        <f t="shared" si="33"/>
        <v>3.4150890366712505</v>
      </c>
      <c r="AF428" s="262">
        <f>'ENGLAND GE2029'!M429</f>
        <v>1.3683609362462692E-3</v>
      </c>
      <c r="AG428" s="264">
        <f t="shared" si="34"/>
        <v>0.13683609362462693</v>
      </c>
      <c r="AH428" s="262">
        <f>'ENGLAND GE2029'!N429</f>
        <v>4.394227202296209E-3</v>
      </c>
      <c r="AI428" s="264">
        <f>'ENGLAND GE2029'!Y429*100</f>
        <v>-0.1496352108633146</v>
      </c>
      <c r="AJ428" s="261">
        <f t="shared" si="30"/>
        <v>0.29987312883965095</v>
      </c>
      <c r="AK428" s="260">
        <f t="shared" si="31"/>
        <v>-0.21621313658402283</v>
      </c>
    </row>
    <row r="429" spans="1:37" ht="24" customHeight="1" x14ac:dyDescent="0.35">
      <c r="A429" s="106" t="str">
        <f>'ENGLAND GE2029'!A430</f>
        <v>Melksham and Devizes</v>
      </c>
      <c r="B429" s="106" t="str">
        <f>'ENGLAND GE2029'!B430</f>
        <v>WIL</v>
      </c>
      <c r="C429" s="106" t="str">
        <f>'ENGLAND GE2029'!C430</f>
        <v>SW</v>
      </c>
      <c r="D429" s="106" t="str">
        <f>'ENGLAND GE2029'!D430</f>
        <v>England</v>
      </c>
      <c r="E429" s="106" t="str">
        <f>'ENGLAND GE2029'!AP430</f>
        <v>LD</v>
      </c>
      <c r="F429" s="106" t="str">
        <f>'ENGLAND GE2029'!AQ430</f>
        <v>HOLD</v>
      </c>
      <c r="G429" s="106" t="str">
        <f>'ENGLAND GE2029'!AR430</f>
        <v/>
      </c>
      <c r="H429" s="106" t="str">
        <f>IF(E429='ENGLAND GE2029'!AO430,"",E429)</f>
        <v/>
      </c>
      <c r="I429" s="262">
        <f>'ENGLAND GE2029'!E430</f>
        <v>4.6272444694866861E-2</v>
      </c>
      <c r="J429" s="263">
        <f>'ENGLAND GE2029'!P430*100</f>
        <v>-4.3312149957790211</v>
      </c>
      <c r="K429" s="262">
        <f>'ENGLAND GE2029'!F430</f>
        <v>0.25292145156283125</v>
      </c>
      <c r="L429" s="263">
        <f>'ENGLAND GE2029'!Q430*100</f>
        <v>-9.1394311185445218</v>
      </c>
      <c r="M429" s="262">
        <f>'ENGLAND GE2029'!G430</f>
        <v>0.22647901017242592</v>
      </c>
      <c r="N429" s="263">
        <f>'ENGLAND GE2029'!R430*100</f>
        <v>9.5119519517581459</v>
      </c>
      <c r="O429" s="262">
        <f>'ENGLAND GE2029'!H430</f>
        <v>0.35752169354784508</v>
      </c>
      <c r="P429" s="263">
        <f>'ENGLAND GE2029'!S430*100</f>
        <v>-3.3685852884981102</v>
      </c>
      <c r="Q429" s="262">
        <f>'ENGLAND GE2029'!I430</f>
        <v>8.9548288296194822E-2</v>
      </c>
      <c r="R429" s="263">
        <f>'ENGLAND GE2029'!T430*100</f>
        <v>4.6015682784799008</v>
      </c>
      <c r="T429" s="264">
        <v>0</v>
      </c>
      <c r="U429" s="262">
        <f>MAX('ENGLAND GE2029'!J430,'ENGLAND GE2029'!K430,'ENGLAND GE2029'!L430,'ENGLAND GE2029'!M430,'ENGLAND GE2029'!N430)</f>
        <v>2.5792440545401044E-2</v>
      </c>
      <c r="V429" s="264">
        <f t="shared" si="32"/>
        <v>2.5792440545401045</v>
      </c>
      <c r="W429" s="264"/>
      <c r="X429" s="264"/>
      <c r="Y429" s="264"/>
      <c r="Z429" s="262">
        <f>'ENGLAND GE2029'!J430</f>
        <v>0</v>
      </c>
      <c r="AA429" s="264">
        <f>'ENGLAND GE2029'!U430*100</f>
        <v>0</v>
      </c>
      <c r="AB429" s="262">
        <f>'ENGLAND GE2029'!K430</f>
        <v>0</v>
      </c>
      <c r="AC429" s="264">
        <f>'ENGLAND GE2029'!V430*100</f>
        <v>0</v>
      </c>
      <c r="AD429" s="262">
        <f>'ENGLAND GE2029'!L430</f>
        <v>2.5792440545401044E-2</v>
      </c>
      <c r="AE429" s="264">
        <f t="shared" si="33"/>
        <v>2.5792440545401045</v>
      </c>
      <c r="AF429" s="262">
        <f>'ENGLAND GE2029'!M430</f>
        <v>1.4646711804349782E-3</v>
      </c>
      <c r="AG429" s="264">
        <f t="shared" si="34"/>
        <v>0.14646711804349782</v>
      </c>
      <c r="AH429" s="262">
        <f>'ENGLAND GE2029'!N430</f>
        <v>0</v>
      </c>
      <c r="AI429" s="264">
        <f>'ENGLAND GE2029'!Y430*100</f>
        <v>0</v>
      </c>
      <c r="AJ429" s="261">
        <f t="shared" si="30"/>
        <v>0.35752169354784508</v>
      </c>
      <c r="AK429" s="260">
        <f t="shared" si="31"/>
        <v>-0.26797340525165025</v>
      </c>
    </row>
    <row r="430" spans="1:37" ht="24" customHeight="1" x14ac:dyDescent="0.35">
      <c r="A430" s="106" t="str">
        <f>'ENGLAND GE2029'!A431</f>
        <v>Salisbury</v>
      </c>
      <c r="B430" s="106" t="str">
        <f>'ENGLAND GE2029'!B431</f>
        <v>WIL</v>
      </c>
      <c r="C430" s="106" t="str">
        <f>'ENGLAND GE2029'!C431</f>
        <v>SW</v>
      </c>
      <c r="D430" s="106" t="str">
        <f>'ENGLAND GE2029'!D431</f>
        <v>England</v>
      </c>
      <c r="E430" s="106" t="str">
        <f>'ENGLAND GE2029'!AP431</f>
        <v>Con</v>
      </c>
      <c r="F430" s="106" t="str">
        <f>'ENGLAND GE2029'!AQ431</f>
        <v>HOLD</v>
      </c>
      <c r="G430" s="106" t="str">
        <f>'ENGLAND GE2029'!AR431</f>
        <v/>
      </c>
      <c r="H430" s="106" t="str">
        <f>IF(E430='ENGLAND GE2029'!AO431,"",E430)</f>
        <v/>
      </c>
      <c r="I430" s="262">
        <f>'ENGLAND GE2029'!E431</f>
        <v>0.15263546881985182</v>
      </c>
      <c r="J430" s="263">
        <f>'ENGLAND GE2029'!P431*100</f>
        <v>-11.250713776137713</v>
      </c>
      <c r="K430" s="262">
        <f>'ENGLAND GE2029'!F431</f>
        <v>0.2791872184670412</v>
      </c>
      <c r="L430" s="263">
        <f>'ENGLAND GE2029'!Q431*100</f>
        <v>-6.1832852088835484</v>
      </c>
      <c r="M430" s="262">
        <f>'ENGLAND GE2029'!G431</f>
        <v>0.20049333977963621</v>
      </c>
      <c r="N430" s="263">
        <f>'ENGLAND GE2029'!R431*100</f>
        <v>9.6154352675018195</v>
      </c>
      <c r="O430" s="262">
        <f>'ENGLAND GE2029'!H431</f>
        <v>0.24005628800684042</v>
      </c>
      <c r="P430" s="263">
        <f>'ENGLAND GE2029'!S431*100</f>
        <v>0.43717564859028779</v>
      </c>
      <c r="Q430" s="262">
        <f>'ENGLAND GE2029'!I431</f>
        <v>9.6642857160698176E-2</v>
      </c>
      <c r="R430" s="263">
        <f>'ENGLAND GE2029'!T431*100</f>
        <v>5.4488710508116105</v>
      </c>
      <c r="T430" s="264">
        <v>0</v>
      </c>
      <c r="U430" s="262">
        <f>MAX('ENGLAND GE2029'!J431,'ENGLAND GE2029'!K431,'ENGLAND GE2029'!L431,'ENGLAND GE2029'!M431,'ENGLAND GE2029'!N431)</f>
        <v>2.2833076416565682E-2</v>
      </c>
      <c r="V430" s="264">
        <f t="shared" si="32"/>
        <v>2.2833076416565681</v>
      </c>
      <c r="W430" s="264"/>
      <c r="X430" s="264"/>
      <c r="Y430" s="264"/>
      <c r="Z430" s="262">
        <f>'ENGLAND GE2029'!J431</f>
        <v>6.2287392225523824E-3</v>
      </c>
      <c r="AA430" s="264">
        <f>'ENGLAND GE2029'!U431*100</f>
        <v>-0.28996764591887925</v>
      </c>
      <c r="AB430" s="262">
        <f>'ENGLAND GE2029'!K431</f>
        <v>0</v>
      </c>
      <c r="AC430" s="264">
        <f>'ENGLAND GE2029'!V431*100</f>
        <v>0</v>
      </c>
      <c r="AD430" s="262">
        <f>'ENGLAND GE2029'!L431</f>
        <v>2.2833076416565682E-2</v>
      </c>
      <c r="AE430" s="264">
        <f t="shared" si="33"/>
        <v>2.2833076416565681</v>
      </c>
      <c r="AF430" s="262">
        <f>'ENGLAND GE2029'!M431</f>
        <v>1.9230121268142824E-3</v>
      </c>
      <c r="AG430" s="264">
        <f t="shared" si="34"/>
        <v>0.19230121268142825</v>
      </c>
      <c r="AH430" s="262">
        <f>'ENGLAND GE2029'!N431</f>
        <v>0</v>
      </c>
      <c r="AI430" s="264">
        <f>'ENGLAND GE2029'!Y431*100</f>
        <v>-0.25312419030155658</v>
      </c>
      <c r="AJ430" s="261">
        <f t="shared" si="30"/>
        <v>0.2791872184670412</v>
      </c>
      <c r="AK430" s="260">
        <f t="shared" si="31"/>
        <v>-0.18254436130634302</v>
      </c>
    </row>
    <row r="431" spans="1:37" ht="24" customHeight="1" x14ac:dyDescent="0.35">
      <c r="A431" s="106" t="str">
        <f>'ENGLAND GE2029'!A432</f>
        <v>South West Wiltshire</v>
      </c>
      <c r="B431" s="106" t="str">
        <f>'ENGLAND GE2029'!B432</f>
        <v>WIL</v>
      </c>
      <c r="C431" s="106" t="str">
        <f>'ENGLAND GE2029'!C432</f>
        <v>SW</v>
      </c>
      <c r="D431" s="106" t="str">
        <f>'ENGLAND GE2029'!D432</f>
        <v>England</v>
      </c>
      <c r="E431" s="106" t="str">
        <f>'ENGLAND GE2029'!AP432</f>
        <v>Ref</v>
      </c>
      <c r="F431" s="106" t="str">
        <f>'ENGLAND GE2029'!AQ432</f>
        <v>gain from</v>
      </c>
      <c r="G431" s="106" t="str">
        <f>'ENGLAND GE2029'!AR432</f>
        <v>CON</v>
      </c>
      <c r="H431" s="106" t="str">
        <f>IF(E431='ENGLAND GE2029'!AO432,"",E431)</f>
        <v>Ref</v>
      </c>
      <c r="I431" s="262">
        <f>'ENGLAND GE2029'!E432</f>
        <v>0.14334951414121511</v>
      </c>
      <c r="J431" s="263">
        <f>'ENGLAND GE2029'!P432*100</f>
        <v>-12.467162604246191</v>
      </c>
      <c r="K431" s="262">
        <f>'ENGLAND GE2029'!F432</f>
        <v>0.25729027572790936</v>
      </c>
      <c r="L431" s="263">
        <f>'ENGLAND GE2029'!Q432*100</f>
        <v>-8.0974323128441377</v>
      </c>
      <c r="M431" s="262">
        <f>'ENGLAND GE2029'!G432</f>
        <v>0.30316535293660013</v>
      </c>
      <c r="N431" s="263">
        <f>'ENGLAND GE2029'!R432*100</f>
        <v>13.33507627442591</v>
      </c>
      <c r="O431" s="262">
        <f>'ENGLAND GE2029'!H432</f>
        <v>0.14768152277584454</v>
      </c>
      <c r="P431" s="263">
        <f>'ENGLAND GE2029'!S432*100</f>
        <v>-0.83789520118872363</v>
      </c>
      <c r="Q431" s="262">
        <f>'ENGLAND GE2029'!I432</f>
        <v>0.1034829742861768</v>
      </c>
      <c r="R431" s="263">
        <f>'ENGLAND GE2029'!T432*100</f>
        <v>5.489953987273025</v>
      </c>
      <c r="T431" s="264">
        <v>0</v>
      </c>
      <c r="U431" s="262">
        <f>MAX('ENGLAND GE2029'!J432,'ENGLAND GE2029'!K432,'ENGLAND GE2029'!L432,'ENGLAND GE2029'!M432,'ENGLAND GE2029'!N432)</f>
        <v>3.4525823541394128E-2</v>
      </c>
      <c r="V431" s="264">
        <f t="shared" si="32"/>
        <v>3.4525823541394129</v>
      </c>
      <c r="W431" s="264"/>
      <c r="X431" s="264"/>
      <c r="Y431" s="264"/>
      <c r="Z431" s="262">
        <f>'ENGLAND GE2029'!J432</f>
        <v>4.0793576498829006E-3</v>
      </c>
      <c r="AA431" s="264">
        <f>'ENGLAND GE2029'!U432*100</f>
        <v>-0.56243332182508721</v>
      </c>
      <c r="AB431" s="262">
        <f>'ENGLAND GE2029'!K432</f>
        <v>0</v>
      </c>
      <c r="AC431" s="264">
        <f>'ENGLAND GE2029'!V432*100</f>
        <v>0</v>
      </c>
      <c r="AD431" s="262">
        <f>'ENGLAND GE2029'!L432</f>
        <v>3.4525823541394128E-2</v>
      </c>
      <c r="AE431" s="264">
        <f t="shared" si="33"/>
        <v>3.4525823541394129</v>
      </c>
      <c r="AF431" s="262">
        <f>'ENGLAND GE2029'!M432</f>
        <v>2.0306551378051082E-3</v>
      </c>
      <c r="AG431" s="264">
        <f t="shared" si="34"/>
        <v>0.20306551378051083</v>
      </c>
      <c r="AH431" s="262">
        <f>'ENGLAND GE2029'!N432</f>
        <v>4.3945238031719994E-3</v>
      </c>
      <c r="AI431" s="264">
        <f>'ENGLAND GE2029'!Y432*100</f>
        <v>-0.51575468951471815</v>
      </c>
      <c r="AJ431" s="261">
        <f t="shared" si="30"/>
        <v>0.30316535293660013</v>
      </c>
      <c r="AK431" s="260">
        <f t="shared" si="31"/>
        <v>-0.19968237865042332</v>
      </c>
    </row>
    <row r="432" spans="1:37" ht="24" customHeight="1" x14ac:dyDescent="0.35">
      <c r="A432" s="106" t="str">
        <f>'ENGLAND GE2029'!A433</f>
        <v>Swindon North</v>
      </c>
      <c r="B432" s="106" t="str">
        <f>'ENGLAND GE2029'!B433</f>
        <v>WIL</v>
      </c>
      <c r="C432" s="106" t="str">
        <f>'ENGLAND GE2029'!C433</f>
        <v>SW</v>
      </c>
      <c r="D432" s="106" t="str">
        <f>'ENGLAND GE2029'!D433</f>
        <v>England</v>
      </c>
      <c r="E432" s="106" t="str">
        <f>'ENGLAND GE2029'!AP433</f>
        <v>Ref</v>
      </c>
      <c r="F432" s="106" t="str">
        <f>'ENGLAND GE2029'!AQ433</f>
        <v>gain from</v>
      </c>
      <c r="G432" s="106" t="str">
        <f>'ENGLAND GE2029'!AR433</f>
        <v>LAB</v>
      </c>
      <c r="H432" s="106" t="str">
        <f>IF(E432='ENGLAND GE2029'!AO433,"",E432)</f>
        <v>Ref</v>
      </c>
      <c r="I432" s="262">
        <f>'ENGLAND GE2029'!E433</f>
        <v>0.22609212640865115</v>
      </c>
      <c r="J432" s="263">
        <f>'ENGLAND GE2029'!P433*100</f>
        <v>-17.98854576511247</v>
      </c>
      <c r="K432" s="262">
        <f>'ENGLAND GE2029'!F433</f>
        <v>0.24795493715377412</v>
      </c>
      <c r="L432" s="263">
        <f>'ENGLAND GE2029'!Q433*100</f>
        <v>-6.5121027976985522</v>
      </c>
      <c r="M432" s="262">
        <f>'ENGLAND GE2029'!G433</f>
        <v>0.31807677653076644</v>
      </c>
      <c r="N432" s="263">
        <f>'ENGLAND GE2029'!R433*100</f>
        <v>14.696843281968301</v>
      </c>
      <c r="O432" s="262">
        <f>'ENGLAND GE2029'!H433</f>
        <v>4.6539907522689189E-2</v>
      </c>
      <c r="P432" s="263">
        <f>'ENGLAND GE2029'!S433*100</f>
        <v>-6.9206349508506987E-2</v>
      </c>
      <c r="Q432" s="262">
        <f>'ENGLAND GE2029'!I433</f>
        <v>0.11881558333912839</v>
      </c>
      <c r="R432" s="263">
        <f>'ENGLAND GE2029'!T433*100</f>
        <v>6.5243750439773702</v>
      </c>
      <c r="T432" s="264">
        <v>0</v>
      </c>
      <c r="U432" s="262">
        <f>MAX('ENGLAND GE2029'!J433,'ENGLAND GE2029'!K433,'ENGLAND GE2029'!L433,'ENGLAND GE2029'!M433,'ENGLAND GE2029'!N433)</f>
        <v>3.6224003015982144E-2</v>
      </c>
      <c r="V432" s="264">
        <f t="shared" si="32"/>
        <v>3.6224003015982142</v>
      </c>
      <c r="W432" s="264"/>
      <c r="X432" s="264"/>
      <c r="Y432" s="264"/>
      <c r="Z432" s="262">
        <f>'ENGLAND GE2029'!J433</f>
        <v>3.4096339257321012E-3</v>
      </c>
      <c r="AA432" s="264">
        <f>'ENGLAND GE2029'!U433*100</f>
        <v>-0.247738067859259</v>
      </c>
      <c r="AB432" s="262">
        <f>'ENGLAND GE2029'!K433</f>
        <v>0</v>
      </c>
      <c r="AC432" s="264">
        <f>'ENGLAND GE2029'!V433*100</f>
        <v>0</v>
      </c>
      <c r="AD432" s="262">
        <f>'ENGLAND GE2029'!L433</f>
        <v>3.6224003015982144E-2</v>
      </c>
      <c r="AE432" s="264">
        <f t="shared" si="33"/>
        <v>3.6224003015982142</v>
      </c>
      <c r="AF432" s="262">
        <f>'ENGLAND GE2029'!M433</f>
        <v>2.1569309067296255E-3</v>
      </c>
      <c r="AG432" s="264">
        <f t="shared" si="34"/>
        <v>0.21569309067296255</v>
      </c>
      <c r="AH432" s="262">
        <f>'ENGLAND GE2029'!N433</f>
        <v>7.3010119654686747E-4</v>
      </c>
      <c r="AI432" s="264">
        <f>'ENGLAND GE2029'!Y433*100</f>
        <v>-0.24171873803805641</v>
      </c>
      <c r="AJ432" s="261">
        <f t="shared" si="30"/>
        <v>0.31807677653076644</v>
      </c>
      <c r="AK432" s="260">
        <f t="shared" si="31"/>
        <v>-0.19926119319163804</v>
      </c>
    </row>
    <row r="433" spans="1:37" ht="24" customHeight="1" x14ac:dyDescent="0.35">
      <c r="A433" s="106" t="str">
        <f>'ENGLAND GE2029'!A434</f>
        <v>Swindon South</v>
      </c>
      <c r="B433" s="106" t="str">
        <f>'ENGLAND GE2029'!B434</f>
        <v>WIL</v>
      </c>
      <c r="C433" s="106" t="str">
        <f>'ENGLAND GE2029'!C434</f>
        <v>SW</v>
      </c>
      <c r="D433" s="106" t="str">
        <f>'ENGLAND GE2029'!D434</f>
        <v>England</v>
      </c>
      <c r="E433" s="106" t="str">
        <f>'ENGLAND GE2029'!AP434</f>
        <v>Lab</v>
      </c>
      <c r="F433" s="106" t="str">
        <f>'ENGLAND GE2029'!AQ434</f>
        <v>HOLD</v>
      </c>
      <c r="G433" s="106" t="str">
        <f>'ENGLAND GE2029'!AR434</f>
        <v/>
      </c>
      <c r="H433" s="106" t="str">
        <f>IF(E433='ENGLAND GE2029'!AO434,"",E433)</f>
        <v/>
      </c>
      <c r="I433" s="262">
        <f>'ENGLAND GE2029'!E434</f>
        <v>0.2849378877249415</v>
      </c>
      <c r="J433" s="263">
        <f>'ENGLAND GE2029'!P434*100</f>
        <v>-19.896620657340204</v>
      </c>
      <c r="K433" s="262">
        <f>'ENGLAND GE2029'!F434</f>
        <v>0.22564097970776315</v>
      </c>
      <c r="L433" s="263">
        <f>'ENGLAND GE2029'!Q434*100</f>
        <v>-4.3814750970452678</v>
      </c>
      <c r="M433" s="262">
        <f>'ENGLAND GE2029'!G434</f>
        <v>0.27178134877328719</v>
      </c>
      <c r="N433" s="263">
        <f>'ENGLAND GE2029'!R434*100</f>
        <v>13.350390090080428</v>
      </c>
      <c r="O433" s="262">
        <f>'ENGLAND GE2029'!H434</f>
        <v>4.2864963317724394E-2</v>
      </c>
      <c r="P433" s="263">
        <f>'ENGLAND GE2029'!S434*100</f>
        <v>0.17210601164027867</v>
      </c>
      <c r="Q433" s="262">
        <f>'ENGLAND GE2029'!I434</f>
        <v>0.13291906402460626</v>
      </c>
      <c r="R433" s="263">
        <f>'ENGLAND GE2029'!T434*100</f>
        <v>7.6237365582850671</v>
      </c>
      <c r="T433" s="264">
        <v>0</v>
      </c>
      <c r="U433" s="262">
        <f>MAX('ENGLAND GE2029'!J434,'ENGLAND GE2029'!K434,'ENGLAND GE2029'!L434,'ENGLAND GE2029'!M434,'ENGLAND GE2029'!N434)</f>
        <v>3.095167306783549E-2</v>
      </c>
      <c r="V433" s="264">
        <f t="shared" si="32"/>
        <v>3.0951673067835488</v>
      </c>
      <c r="W433" s="264"/>
      <c r="X433" s="264"/>
      <c r="Y433" s="264"/>
      <c r="Z433" s="262">
        <f>'ENGLAND GE2029'!J434</f>
        <v>8.3258740486576877E-3</v>
      </c>
      <c r="AA433" s="264">
        <f>'ENGLAND GE2029'!U434*100</f>
        <v>-0.22112514592228324</v>
      </c>
      <c r="AB433" s="262">
        <f>'ENGLAND GE2029'!K434</f>
        <v>0</v>
      </c>
      <c r="AC433" s="264">
        <f>'ENGLAND GE2029'!V434*100</f>
        <v>0</v>
      </c>
      <c r="AD433" s="262">
        <f>'ENGLAND GE2029'!L434</f>
        <v>3.095167306783549E-2</v>
      </c>
      <c r="AE433" s="264">
        <f t="shared" si="33"/>
        <v>3.0951673067835488</v>
      </c>
      <c r="AF433" s="262">
        <f>'ENGLAND GE2029'!M434</f>
        <v>2.5782093351845187E-3</v>
      </c>
      <c r="AG433" s="264">
        <f t="shared" si="34"/>
        <v>0.25782093351845187</v>
      </c>
      <c r="AH433" s="262">
        <f>'ENGLAND GE2029'!N434</f>
        <v>0</v>
      </c>
      <c r="AI433" s="264">
        <f>'ENGLAND GE2029'!Y434*100</f>
        <v>0</v>
      </c>
      <c r="AJ433" s="261">
        <f t="shared" si="30"/>
        <v>0.2849378877249415</v>
      </c>
      <c r="AK433" s="260">
        <f t="shared" si="31"/>
        <v>-0.15201882370033523</v>
      </c>
    </row>
    <row r="434" spans="1:37" ht="24" customHeight="1" x14ac:dyDescent="0.35">
      <c r="A434" s="106" t="str">
        <f>'ENGLAND GE2029'!A435</f>
        <v>Hereford and South Herefordshire</v>
      </c>
      <c r="B434" s="106" t="str">
        <f>'ENGLAND GE2029'!B435</f>
        <v>HFR</v>
      </c>
      <c r="C434" s="106" t="str">
        <f>'ENGLAND GE2029'!C435</f>
        <v>WM</v>
      </c>
      <c r="D434" s="106" t="str">
        <f>'ENGLAND GE2029'!D435</f>
        <v>England</v>
      </c>
      <c r="E434" s="106" t="str">
        <f>'ENGLAND GE2029'!AP435</f>
        <v>Ref</v>
      </c>
      <c r="F434" s="106" t="str">
        <f>'ENGLAND GE2029'!AQ435</f>
        <v>gain from</v>
      </c>
      <c r="G434" s="106" t="str">
        <f>'ENGLAND GE2029'!AR435</f>
        <v>CON</v>
      </c>
      <c r="H434" s="106" t="str">
        <f>IF(E434='ENGLAND GE2029'!AO435,"",E434)</f>
        <v>Ref</v>
      </c>
      <c r="I434" s="262">
        <f>'ENGLAND GE2029'!E435</f>
        <v>0.14986561340093879</v>
      </c>
      <c r="J434" s="263">
        <f>'ENGLAND GE2029'!P435*100</f>
        <v>-14.838770003713719</v>
      </c>
      <c r="K434" s="262">
        <f>'ENGLAND GE2029'!F435</f>
        <v>0.23318384105501436</v>
      </c>
      <c r="L434" s="263">
        <f>'ENGLAND GE2029'!Q435*100</f>
        <v>-9.3134951185835284</v>
      </c>
      <c r="M434" s="262">
        <f>'ENGLAND GE2029'!G435</f>
        <v>0.30330705166165073</v>
      </c>
      <c r="N434" s="263">
        <f>'ENGLAND GE2029'!R435*100</f>
        <v>11.909306061451652</v>
      </c>
      <c r="O434" s="262">
        <f>'ENGLAND GE2029'!H435</f>
        <v>0.10388295739906046</v>
      </c>
      <c r="P434" s="263">
        <f>'ENGLAND GE2029'!S435*100</f>
        <v>-1.2965107202010371</v>
      </c>
      <c r="Q434" s="262">
        <f>'ENGLAND GE2029'!I435</f>
        <v>0.1700876775598027</v>
      </c>
      <c r="R434" s="263">
        <f>'ENGLAND GE2029'!T435*100</f>
        <v>10.041770476949285</v>
      </c>
      <c r="T434" s="264">
        <v>0</v>
      </c>
      <c r="U434" s="262">
        <f>MAX('ENGLAND GE2029'!J435,'ENGLAND GE2029'!K435,'ENGLAND GE2029'!L435,'ENGLAND GE2029'!M435,'ENGLAND GE2029'!N435)</f>
        <v>3.3682857792215096E-2</v>
      </c>
      <c r="V434" s="264">
        <f t="shared" si="32"/>
        <v>3.3682857792215097</v>
      </c>
      <c r="W434" s="264"/>
      <c r="X434" s="264"/>
      <c r="Y434" s="264"/>
      <c r="Z434" s="262">
        <f>'ENGLAND GE2029'!J435</f>
        <v>3.1438114670786278E-3</v>
      </c>
      <c r="AA434" s="264">
        <f>'ENGLAND GE2029'!U435*100</f>
        <v>-0.15520544154808383</v>
      </c>
      <c r="AB434" s="262">
        <f>'ENGLAND GE2029'!K435</f>
        <v>0</v>
      </c>
      <c r="AC434" s="264">
        <f>'ENGLAND GE2029'!V435*100</f>
        <v>0</v>
      </c>
      <c r="AD434" s="262">
        <f>'ENGLAND GE2029'!L435</f>
        <v>3.3682857792215096E-2</v>
      </c>
      <c r="AE434" s="264">
        <f t="shared" si="33"/>
        <v>3.3682857792215097</v>
      </c>
      <c r="AF434" s="262">
        <f>'ENGLAND GE2029'!M435</f>
        <v>2.8461896642392355E-3</v>
      </c>
      <c r="AG434" s="264">
        <f t="shared" si="34"/>
        <v>0.28461896642392354</v>
      </c>
      <c r="AH434" s="262">
        <f>'ENGLAND GE2029'!N435</f>
        <v>0</v>
      </c>
      <c r="AI434" s="264">
        <f>'ENGLAND GE2029'!Y435*100</f>
        <v>0</v>
      </c>
      <c r="AJ434" s="261">
        <f t="shared" si="30"/>
        <v>0.30330705166165073</v>
      </c>
      <c r="AK434" s="260">
        <f t="shared" si="31"/>
        <v>-0.13321937410184803</v>
      </c>
    </row>
    <row r="435" spans="1:37" ht="24" customHeight="1" x14ac:dyDescent="0.35">
      <c r="A435" s="106" t="str">
        <f>'ENGLAND GE2029'!A436</f>
        <v>North Herefordshire</v>
      </c>
      <c r="B435" s="106" t="str">
        <f>'ENGLAND GE2029'!B436</f>
        <v>HFR</v>
      </c>
      <c r="C435" s="106" t="str">
        <f>'ENGLAND GE2029'!C436</f>
        <v>WM</v>
      </c>
      <c r="D435" s="106" t="str">
        <f>'ENGLAND GE2029'!D436</f>
        <v>England</v>
      </c>
      <c r="E435" s="106" t="str">
        <f>'ENGLAND GE2029'!AP436</f>
        <v>Grn</v>
      </c>
      <c r="F435" s="106" t="str">
        <f>'ENGLAND GE2029'!AQ436</f>
        <v>HOLD</v>
      </c>
      <c r="G435" s="106" t="str">
        <f>'ENGLAND GE2029'!AR436</f>
        <v/>
      </c>
      <c r="H435" s="106" t="str">
        <f>IF(E435='ENGLAND GE2029'!AO436,"",E435)</f>
        <v/>
      </c>
      <c r="I435" s="262">
        <f>'ENGLAND GE2029'!E436</f>
        <v>1.9424506903232851E-2</v>
      </c>
      <c r="J435" s="263">
        <f>'ENGLAND GE2029'!P436*100</f>
        <v>-4.4214744913613178</v>
      </c>
      <c r="K435" s="262">
        <f>'ENGLAND GE2029'!F436</f>
        <v>0.13654368726026461</v>
      </c>
      <c r="L435" s="263">
        <f>'ENGLAND GE2029'!Q436*100</f>
        <v>-17.801887975454818</v>
      </c>
      <c r="M435" s="262">
        <f>'ENGLAND GE2029'!G436</f>
        <v>0.15982809165337838</v>
      </c>
      <c r="N435" s="263">
        <f>'ENGLAND GE2029'!R436*100</f>
        <v>2.506556227796497E-3</v>
      </c>
      <c r="O435" s="262">
        <f>'ENGLAND GE2029'!H436</f>
        <v>1.5398643763128101E-2</v>
      </c>
      <c r="P435" s="263">
        <f>'ENGLAND GE2029'!S436*100</f>
        <v>-1.311491804934956</v>
      </c>
      <c r="Q435" s="262">
        <f>'ENGLAND GE2029'!I436</f>
        <v>0.64004732417373922</v>
      </c>
      <c r="R435" s="263">
        <f>'ENGLAND GE2029'!T436*100</f>
        <v>20.845207378654251</v>
      </c>
      <c r="T435" s="264">
        <v>0</v>
      </c>
      <c r="U435" s="262">
        <f>MAX('ENGLAND GE2029'!J436,'ENGLAND GE2029'!K436,'ENGLAND GE2029'!L436,'ENGLAND GE2029'!M436,'ENGLAND GE2029'!N436)</f>
        <v>1.7749230863142951E-2</v>
      </c>
      <c r="V435" s="264">
        <f t="shared" si="32"/>
        <v>1.7749230863142951</v>
      </c>
      <c r="W435" s="264"/>
      <c r="X435" s="264"/>
      <c r="Y435" s="264"/>
      <c r="Z435" s="262">
        <f>'ENGLAND GE2029'!J436</f>
        <v>0</v>
      </c>
      <c r="AA435" s="264">
        <f>'ENGLAND GE2029'!U436*100</f>
        <v>0</v>
      </c>
      <c r="AB435" s="262">
        <f>'ENGLAND GE2029'!K436</f>
        <v>0</v>
      </c>
      <c r="AC435" s="264">
        <f>'ENGLAND GE2029'!V436*100</f>
        <v>0</v>
      </c>
      <c r="AD435" s="262">
        <f>'ENGLAND GE2029'!L436</f>
        <v>1.7749230863142951E-2</v>
      </c>
      <c r="AE435" s="264">
        <f t="shared" si="33"/>
        <v>1.7749230863142951</v>
      </c>
      <c r="AF435" s="262">
        <f>'ENGLAND GE2029'!M436</f>
        <v>1.0034026255869738E-2</v>
      </c>
      <c r="AG435" s="264">
        <f t="shared" si="34"/>
        <v>1.0034026255869739</v>
      </c>
      <c r="AH435" s="262">
        <f>'ENGLAND GE2029'!N436</f>
        <v>9.7448912724409562E-4</v>
      </c>
      <c r="AI435" s="264">
        <f>'ENGLAND GE2029'!Y436*100</f>
        <v>-9.1185375032232355E-2</v>
      </c>
      <c r="AJ435" s="261">
        <f t="shared" si="30"/>
        <v>0.64004732417373922</v>
      </c>
      <c r="AK435" s="260">
        <f t="shared" si="31"/>
        <v>0</v>
      </c>
    </row>
    <row r="436" spans="1:37" ht="24" customHeight="1" x14ac:dyDescent="0.35">
      <c r="A436" s="106" t="str">
        <f>'ENGLAND GE2029'!A437</f>
        <v>North Shropshire</v>
      </c>
      <c r="B436" s="106" t="str">
        <f>'ENGLAND GE2029'!B437</f>
        <v>SAL</v>
      </c>
      <c r="C436" s="106" t="str">
        <f>'ENGLAND GE2029'!C437</f>
        <v>WM</v>
      </c>
      <c r="D436" s="106" t="str">
        <f>'ENGLAND GE2029'!D437</f>
        <v>England</v>
      </c>
      <c r="E436" s="106" t="str">
        <f>'ENGLAND GE2029'!AP437</f>
        <v>LD</v>
      </c>
      <c r="F436" s="106" t="str">
        <f>'ENGLAND GE2029'!AQ437</f>
        <v>HOLD</v>
      </c>
      <c r="G436" s="106" t="str">
        <f>'ENGLAND GE2029'!AR437</f>
        <v/>
      </c>
      <c r="H436" s="106" t="str">
        <f>IF(E436='ENGLAND GE2029'!AO437,"",E436)</f>
        <v/>
      </c>
      <c r="I436" s="262">
        <f>'ENGLAND GE2029'!E437</f>
        <v>3.4377191187495153E-2</v>
      </c>
      <c r="J436" s="263">
        <f>'ENGLAND GE2029'!P437*100</f>
        <v>-3.4643254834201018</v>
      </c>
      <c r="K436" s="262">
        <f>'ENGLAND GE2029'!F437</f>
        <v>0.15572170524907339</v>
      </c>
      <c r="L436" s="263">
        <f>'ENGLAND GE2029'!Q437*100</f>
        <v>-6.4123437308494067</v>
      </c>
      <c r="M436" s="262">
        <f>'ENGLAND GE2029'!G437</f>
        <v>0.25296681259207432</v>
      </c>
      <c r="N436" s="263">
        <f>'ENGLAND GE2029'!R437*100</f>
        <v>9.7968224053138151</v>
      </c>
      <c r="O436" s="262">
        <f>'ENGLAND GE2029'!H437</f>
        <v>0.46580360831719159</v>
      </c>
      <c r="P436" s="263">
        <f>'ENGLAND GE2029'!S437*100</f>
        <v>-6.2768396360793677</v>
      </c>
      <c r="Q436" s="262">
        <f>'ENGLAND GE2029'!I437</f>
        <v>6.0212844186214053E-2</v>
      </c>
      <c r="R436" s="263">
        <f>'ENGLAND GE2029'!T437*100</f>
        <v>3.5330802003691972</v>
      </c>
      <c r="T436" s="264">
        <v>0</v>
      </c>
      <c r="U436" s="262">
        <f>MAX('ENGLAND GE2029'!J437,'ENGLAND GE2029'!K437,'ENGLAND GE2029'!L437,'ENGLAND GE2029'!M437,'ENGLAND GE2029'!N437)</f>
        <v>2.8092473050029296E-2</v>
      </c>
      <c r="V436" s="264">
        <f t="shared" si="32"/>
        <v>2.8092473050029296</v>
      </c>
      <c r="W436" s="264"/>
      <c r="X436" s="264"/>
      <c r="Y436" s="264"/>
      <c r="Z436" s="262">
        <f>'ENGLAND GE2029'!J437</f>
        <v>1.7796689441466292E-3</v>
      </c>
      <c r="AA436" s="264">
        <f>'ENGLAND GE2029'!U437*100</f>
        <v>-9.02107077146269E-2</v>
      </c>
      <c r="AB436" s="262">
        <f>'ENGLAND GE2029'!K437</f>
        <v>0</v>
      </c>
      <c r="AC436" s="264">
        <f>'ENGLAND GE2029'!V437*100</f>
        <v>0</v>
      </c>
      <c r="AD436" s="262">
        <f>'ENGLAND GE2029'!L437</f>
        <v>2.8092473050029296E-2</v>
      </c>
      <c r="AE436" s="264">
        <f t="shared" si="33"/>
        <v>2.8092473050029296</v>
      </c>
      <c r="AF436" s="262">
        <f>'ENGLAND GE2029'!M437</f>
        <v>1.0456964737755338E-3</v>
      </c>
      <c r="AG436" s="264">
        <f t="shared" si="34"/>
        <v>0.10456964737755338</v>
      </c>
      <c r="AH436" s="262">
        <f>'ENGLAND GE2029'!N437</f>
        <v>0</v>
      </c>
      <c r="AI436" s="264">
        <f>'ENGLAND GE2029'!Y437*100</f>
        <v>0</v>
      </c>
      <c r="AJ436" s="261">
        <f t="shared" si="30"/>
        <v>0.46580360831719159</v>
      </c>
      <c r="AK436" s="260">
        <f t="shared" si="31"/>
        <v>-0.40559076413097755</v>
      </c>
    </row>
    <row r="437" spans="1:37" ht="24" customHeight="1" x14ac:dyDescent="0.35">
      <c r="A437" s="106" t="str">
        <f>'ENGLAND GE2029'!A438</f>
        <v>Shrewsbury</v>
      </c>
      <c r="B437" s="106" t="str">
        <f>'ENGLAND GE2029'!B438</f>
        <v>SAL</v>
      </c>
      <c r="C437" s="106" t="str">
        <f>'ENGLAND GE2029'!C438</f>
        <v>WM</v>
      </c>
      <c r="D437" s="106" t="str">
        <f>'ENGLAND GE2029'!D438</f>
        <v>England</v>
      </c>
      <c r="E437" s="106" t="str">
        <f>'ENGLAND GE2029'!AP438</f>
        <v>Ref</v>
      </c>
      <c r="F437" s="106" t="str">
        <f>'ENGLAND GE2029'!AQ438</f>
        <v>gain from</v>
      </c>
      <c r="G437" s="106" t="str">
        <f>'ENGLAND GE2029'!AR438</f>
        <v>LAB</v>
      </c>
      <c r="H437" s="106" t="str">
        <f>IF(E437='ENGLAND GE2029'!AO438,"",E437)</f>
        <v>Ref</v>
      </c>
      <c r="I437" s="262">
        <f>'ENGLAND GE2029'!E438</f>
        <v>0.25216144921154182</v>
      </c>
      <c r="J437" s="263">
        <f>'ENGLAND GE2029'!P438*100</f>
        <v>-19.260193325548684</v>
      </c>
      <c r="K437" s="262">
        <f>'ENGLAND GE2029'!F438</f>
        <v>0.18103912437486971</v>
      </c>
      <c r="L437" s="263">
        <f>'ENGLAND GE2029'!Q438*100</f>
        <v>-4.3495398511088386</v>
      </c>
      <c r="M437" s="262">
        <f>'ENGLAND GE2029'!G438</f>
        <v>0.27109950386548515</v>
      </c>
      <c r="N437" s="263">
        <f>'ENGLAND GE2029'!R438*100</f>
        <v>12.51724286133517</v>
      </c>
      <c r="O437" s="262">
        <f>'ENGLAND GE2029'!H438</f>
        <v>0.13077999903761828</v>
      </c>
      <c r="P437" s="263">
        <f>'ENGLAND GE2029'!S438*100</f>
        <v>4.0761734638475322E-2</v>
      </c>
      <c r="Q437" s="262">
        <f>'ENGLAND GE2029'!I438</f>
        <v>0.12752627359222177</v>
      </c>
      <c r="R437" s="263">
        <f>'ENGLAND GE2029'!T438*100</f>
        <v>8.1230695624805165</v>
      </c>
      <c r="T437" s="264">
        <v>0</v>
      </c>
      <c r="U437" s="262">
        <f>MAX('ENGLAND GE2029'!J438,'ENGLAND GE2029'!K438,'ENGLAND GE2029'!L438,'ENGLAND GE2029'!M438,'ENGLAND GE2029'!N438)</f>
        <v>3.0106144866119351E-2</v>
      </c>
      <c r="V437" s="264">
        <f t="shared" si="32"/>
        <v>3.0106144866119351</v>
      </c>
      <c r="W437" s="264"/>
      <c r="X437" s="264"/>
      <c r="Y437" s="264"/>
      <c r="Z437" s="262">
        <f>'ENGLAND GE2029'!J438</f>
        <v>1.0714627309034929E-3</v>
      </c>
      <c r="AA437" s="264">
        <f>'ENGLAND GE2029'!U438*100</f>
        <v>-0.2361430985155468</v>
      </c>
      <c r="AB437" s="262">
        <f>'ENGLAND GE2029'!K438</f>
        <v>0</v>
      </c>
      <c r="AC437" s="264">
        <f>'ENGLAND GE2029'!V438*100</f>
        <v>0</v>
      </c>
      <c r="AD437" s="262">
        <f>'ENGLAND GE2029'!L438</f>
        <v>3.0106144866119351E-2</v>
      </c>
      <c r="AE437" s="264">
        <f t="shared" si="33"/>
        <v>3.0106144866119351</v>
      </c>
      <c r="AF437" s="262">
        <f>'ENGLAND GE2029'!M438</f>
        <v>2.1474764907855005E-3</v>
      </c>
      <c r="AG437" s="264">
        <f t="shared" si="34"/>
        <v>0.21474764907855004</v>
      </c>
      <c r="AH437" s="262">
        <f>'ENGLAND GE2029'!N438</f>
        <v>4.0685658304546717E-3</v>
      </c>
      <c r="AI437" s="264">
        <f>'ENGLAND GE2029'!Y438*100</f>
        <v>-6.0560018971600287E-2</v>
      </c>
      <c r="AJ437" s="261">
        <f t="shared" si="30"/>
        <v>0.27109950386548515</v>
      </c>
      <c r="AK437" s="260">
        <f t="shared" si="31"/>
        <v>-0.14357323027326338</v>
      </c>
    </row>
    <row r="438" spans="1:37" ht="24" customHeight="1" x14ac:dyDescent="0.35">
      <c r="A438" s="106" t="str">
        <f>'ENGLAND GE2029'!A439</f>
        <v>South Shropshire</v>
      </c>
      <c r="B438" s="106" t="str">
        <f>'ENGLAND GE2029'!B439</f>
        <v>SAL</v>
      </c>
      <c r="C438" s="106" t="str">
        <f>'ENGLAND GE2029'!C439</f>
        <v>WM</v>
      </c>
      <c r="D438" s="106" t="str">
        <f>'ENGLAND GE2029'!D439</f>
        <v>England</v>
      </c>
      <c r="E438" s="106" t="str">
        <f>'ENGLAND GE2029'!AP439</f>
        <v>Ref</v>
      </c>
      <c r="F438" s="106" t="str">
        <f>'ENGLAND GE2029'!AQ439</f>
        <v>gain from</v>
      </c>
      <c r="G438" s="106" t="str">
        <f>'ENGLAND GE2029'!AR439</f>
        <v>CON</v>
      </c>
      <c r="H438" s="106" t="str">
        <f>IF(E438='ENGLAND GE2029'!AO439,"",E438)</f>
        <v>Ref</v>
      </c>
      <c r="I438" s="262">
        <f>'ENGLAND GE2029'!E439</f>
        <v>6.7275446296002975E-2</v>
      </c>
      <c r="J438" s="263">
        <f>'ENGLAND GE2029'!P439*100</f>
        <v>-6.7063314279375019</v>
      </c>
      <c r="K438" s="262">
        <f>'ENGLAND GE2029'!F439</f>
        <v>0.24305378595155994</v>
      </c>
      <c r="L438" s="263">
        <f>'ENGLAND GE2029'!Q439*100</f>
        <v>-9.8223584191510138</v>
      </c>
      <c r="M438" s="262">
        <f>'ENGLAND GE2029'!G439</f>
        <v>0.29135305125298006</v>
      </c>
      <c r="N438" s="263">
        <f>'ENGLAND GE2029'!R439*100</f>
        <v>11.38028605573767</v>
      </c>
      <c r="O438" s="262">
        <f>'ENGLAND GE2029'!H439</f>
        <v>0.27453284185398735</v>
      </c>
      <c r="P438" s="263">
        <f>'ENGLAND GE2029'!S439*100</f>
        <v>-3.5303953685477953</v>
      </c>
      <c r="Q438" s="262">
        <f>'ENGLAND GE2029'!I439</f>
        <v>9.0018314893408002E-2</v>
      </c>
      <c r="R438" s="263">
        <f>'ENGLAND GE2029'!T439*100</f>
        <v>5.3021431846924738</v>
      </c>
      <c r="T438" s="264">
        <v>0</v>
      </c>
      <c r="U438" s="262">
        <f>MAX('ENGLAND GE2029'!J439,'ENGLAND GE2029'!K439,'ENGLAND GE2029'!L439,'ENGLAND GE2029'!M439,'ENGLAND GE2029'!N439)</f>
        <v>3.2355342017004907E-2</v>
      </c>
      <c r="V438" s="264">
        <f t="shared" si="32"/>
        <v>3.2355342017004904</v>
      </c>
      <c r="W438" s="264"/>
      <c r="X438" s="264"/>
      <c r="Y438" s="264"/>
      <c r="Z438" s="262">
        <f>'ENGLAND GE2029'!J439</f>
        <v>0</v>
      </c>
      <c r="AA438" s="264">
        <f>'ENGLAND GE2029'!U439*100</f>
        <v>0</v>
      </c>
      <c r="AB438" s="262">
        <f>'ENGLAND GE2029'!K439</f>
        <v>0</v>
      </c>
      <c r="AC438" s="264">
        <f>'ENGLAND GE2029'!V439*100</f>
        <v>0</v>
      </c>
      <c r="AD438" s="262">
        <f>'ENGLAND GE2029'!L439</f>
        <v>3.2355342017004907E-2</v>
      </c>
      <c r="AE438" s="264">
        <f t="shared" si="33"/>
        <v>3.2355342017004904</v>
      </c>
      <c r="AF438" s="262">
        <f>'ENGLAND GE2029'!M439</f>
        <v>1.4112177350567624E-3</v>
      </c>
      <c r="AG438" s="264">
        <f t="shared" si="34"/>
        <v>0.14112177350567623</v>
      </c>
      <c r="AH438" s="262">
        <f>'ENGLAND GE2029'!N439</f>
        <v>0</v>
      </c>
      <c r="AI438" s="264">
        <f>'ENGLAND GE2029'!Y439*100</f>
        <v>0</v>
      </c>
      <c r="AJ438" s="261">
        <f t="shared" si="30"/>
        <v>0.29135305125298006</v>
      </c>
      <c r="AK438" s="260">
        <f t="shared" si="31"/>
        <v>-0.20133473635957205</v>
      </c>
    </row>
    <row r="439" spans="1:37" ht="24" customHeight="1" x14ac:dyDescent="0.35">
      <c r="A439" s="106" t="str">
        <f>'ENGLAND GE2029'!A440</f>
        <v>Telford</v>
      </c>
      <c r="B439" s="106" t="str">
        <f>'ENGLAND GE2029'!B440</f>
        <v>SAL</v>
      </c>
      <c r="C439" s="106" t="str">
        <f>'ENGLAND GE2029'!C440</f>
        <v>WM</v>
      </c>
      <c r="D439" s="106" t="str">
        <f>'ENGLAND GE2029'!D440</f>
        <v>England</v>
      </c>
      <c r="E439" s="106" t="str">
        <f>'ENGLAND GE2029'!AP440</f>
        <v>Ref</v>
      </c>
      <c r="F439" s="106" t="str">
        <f>'ENGLAND GE2029'!AQ440</f>
        <v>gain from</v>
      </c>
      <c r="G439" s="106" t="str">
        <f>'ENGLAND GE2029'!AR440</f>
        <v>LAB</v>
      </c>
      <c r="H439" s="106" t="str">
        <f>IF(E439='ENGLAND GE2029'!AO440,"",E439)</f>
        <v>Ref</v>
      </c>
      <c r="I439" s="262">
        <f>'ENGLAND GE2029'!E440</f>
        <v>0.22580672035649088</v>
      </c>
      <c r="J439" s="263">
        <f>'ENGLAND GE2029'!P440*100</f>
        <v>-22.133298010999571</v>
      </c>
      <c r="K439" s="262">
        <f>'ENGLAND GE2029'!F440</f>
        <v>0.15389822378399262</v>
      </c>
      <c r="L439" s="263">
        <f>'ENGLAND GE2029'!Q440*100</f>
        <v>-6.039099791991112</v>
      </c>
      <c r="M439" s="262">
        <f>'ENGLAND GE2029'!G440</f>
        <v>0.41074619997698675</v>
      </c>
      <c r="N439" s="263">
        <f>'ENGLAND GE2029'!R440*100</f>
        <v>16.252621470814315</v>
      </c>
      <c r="O439" s="262">
        <f>'ENGLAND GE2029'!H440</f>
        <v>3.4222354269860887E-2</v>
      </c>
      <c r="P439" s="263">
        <f>'ENGLAND GE2029'!S440*100</f>
        <v>-0.40786523591594892</v>
      </c>
      <c r="Q439" s="262">
        <f>'ENGLAND GE2029'!I440</f>
        <v>0.12771019680259926</v>
      </c>
      <c r="R439" s="263">
        <f>'ENGLAND GE2029'!T440*100</f>
        <v>7.5660110870853616</v>
      </c>
      <c r="T439" s="264">
        <v>0</v>
      </c>
      <c r="U439" s="262">
        <f>MAX('ENGLAND GE2029'!J440,'ENGLAND GE2029'!K440,'ENGLAND GE2029'!L440,'ENGLAND GE2029'!M440,'ENGLAND GE2029'!N440)</f>
        <v>4.5614191185871664E-2</v>
      </c>
      <c r="V439" s="264">
        <f t="shared" si="32"/>
        <v>4.5614191185871666</v>
      </c>
      <c r="W439" s="264"/>
      <c r="X439" s="264"/>
      <c r="Y439" s="264"/>
      <c r="Z439" s="262">
        <f>'ENGLAND GE2029'!J440</f>
        <v>0</v>
      </c>
      <c r="AA439" s="264">
        <f>'ENGLAND GE2029'!U440*100</f>
        <v>0</v>
      </c>
      <c r="AB439" s="262">
        <f>'ENGLAND GE2029'!K440</f>
        <v>0</v>
      </c>
      <c r="AC439" s="264">
        <f>'ENGLAND GE2029'!V440*100</f>
        <v>0</v>
      </c>
      <c r="AD439" s="262">
        <f>'ENGLAND GE2029'!L440</f>
        <v>4.5614191185871664E-2</v>
      </c>
      <c r="AE439" s="264">
        <f t="shared" si="33"/>
        <v>4.5614191185871666</v>
      </c>
      <c r="AF439" s="262">
        <f>'ENGLAND GE2029'!M440</f>
        <v>2.0021136241977736E-3</v>
      </c>
      <c r="AG439" s="264">
        <f t="shared" si="34"/>
        <v>0.20021136241977736</v>
      </c>
      <c r="AH439" s="262">
        <f>'ENGLAND GE2029'!N440</f>
        <v>0</v>
      </c>
      <c r="AI439" s="264">
        <f>'ENGLAND GE2029'!Y440*100</f>
        <v>0</v>
      </c>
      <c r="AJ439" s="261">
        <f t="shared" si="30"/>
        <v>0.41074619997698675</v>
      </c>
      <c r="AK439" s="260">
        <f t="shared" si="31"/>
        <v>-0.28303600317438748</v>
      </c>
    </row>
    <row r="440" spans="1:37" ht="24" customHeight="1" x14ac:dyDescent="0.35">
      <c r="A440" s="106" t="str">
        <f>'ENGLAND GE2029'!A441</f>
        <v>The Wrekin</v>
      </c>
      <c r="B440" s="106" t="str">
        <f>'ENGLAND GE2029'!B441</f>
        <v>SAL</v>
      </c>
      <c r="C440" s="106" t="str">
        <f>'ENGLAND GE2029'!C441</f>
        <v>WM</v>
      </c>
      <c r="D440" s="106" t="str">
        <f>'ENGLAND GE2029'!D441</f>
        <v>England</v>
      </c>
      <c r="E440" s="106" t="str">
        <f>'ENGLAND GE2029'!AP441</f>
        <v>Ref</v>
      </c>
      <c r="F440" s="106" t="str">
        <f>'ENGLAND GE2029'!AQ441</f>
        <v>gain from</v>
      </c>
      <c r="G440" s="106" t="str">
        <f>'ENGLAND GE2029'!AR441</f>
        <v>CON</v>
      </c>
      <c r="H440" s="106" t="str">
        <f>IF(E440='ENGLAND GE2029'!AO441,"",E440)</f>
        <v>Ref</v>
      </c>
      <c r="I440" s="262">
        <f>'ENGLAND GE2029'!E441</f>
        <v>0.15607688344596601</v>
      </c>
      <c r="J440" s="263">
        <f>'ENGLAND GE2029'!P441*100</f>
        <v>-15.25396699326825</v>
      </c>
      <c r="K440" s="262">
        <f>'ENGLAND GE2029'!F441</f>
        <v>0.23465806393141117</v>
      </c>
      <c r="L440" s="263">
        <f>'ENGLAND GE2029'!Q441*100</f>
        <v>-9.1611428271707567</v>
      </c>
      <c r="M440" s="262">
        <f>'ENGLAND GE2029'!G441</f>
        <v>0.32864764885283149</v>
      </c>
      <c r="N440" s="263">
        <f>'ENGLAND GE2029'!R441*100</f>
        <v>13.0326977121524</v>
      </c>
      <c r="O440" s="262">
        <f>'ENGLAND GE2029'!H441</f>
        <v>8.5097126373855983E-2</v>
      </c>
      <c r="P440" s="263">
        <f>'ENGLAND GE2029'!S441*100</f>
        <v>-1.0004832842457498</v>
      </c>
      <c r="Q440" s="262">
        <f>'ENGLAND GE2029'!I441</f>
        <v>0.14874488591417975</v>
      </c>
      <c r="R440" s="263">
        <f>'ENGLAND GE2029'!T441*100</f>
        <v>8.8209100228454052</v>
      </c>
      <c r="T440" s="264">
        <v>0</v>
      </c>
      <c r="U440" s="262">
        <f>MAX('ENGLAND GE2029'!J441,'ENGLAND GE2029'!K441,'ENGLAND GE2029'!L441,'ENGLAND GE2029'!M441,'ENGLAND GE2029'!N441)</f>
        <v>3.6496982049743096E-2</v>
      </c>
      <c r="V440" s="264">
        <f t="shared" si="32"/>
        <v>3.6496982049743094</v>
      </c>
      <c r="W440" s="264"/>
      <c r="X440" s="264"/>
      <c r="Y440" s="264"/>
      <c r="Z440" s="262">
        <f>'ENGLAND GE2029'!J441</f>
        <v>7.5168168711065271E-3</v>
      </c>
      <c r="AA440" s="264">
        <f>'ENGLAND GE2029'!U441*100</f>
        <v>-0.36387209137795179</v>
      </c>
      <c r="AB440" s="262">
        <f>'ENGLAND GE2029'!K441</f>
        <v>0</v>
      </c>
      <c r="AC440" s="264">
        <f>'ENGLAND GE2029'!V441*100</f>
        <v>0</v>
      </c>
      <c r="AD440" s="262">
        <f>'ENGLAND GE2029'!L441</f>
        <v>3.6496982049743096E-2</v>
      </c>
      <c r="AE440" s="264">
        <f t="shared" si="33"/>
        <v>3.6496982049743094</v>
      </c>
      <c r="AF440" s="262">
        <f>'ENGLAND GE2029'!M441</f>
        <v>2.761592560905874E-3</v>
      </c>
      <c r="AG440" s="264">
        <f t="shared" si="34"/>
        <v>0.27615925609058739</v>
      </c>
      <c r="AH440" s="262">
        <f>'ENGLAND GE2029'!N441</f>
        <v>0</v>
      </c>
      <c r="AI440" s="264">
        <f>'ENGLAND GE2029'!Y441*100</f>
        <v>0</v>
      </c>
      <c r="AJ440" s="261">
        <f t="shared" si="30"/>
        <v>0.32864764885283149</v>
      </c>
      <c r="AK440" s="260">
        <f t="shared" si="31"/>
        <v>-0.17990276293865173</v>
      </c>
    </row>
    <row r="441" spans="1:37" ht="24" customHeight="1" x14ac:dyDescent="0.35">
      <c r="A441" s="106" t="str">
        <f>'ENGLAND GE2029'!A442</f>
        <v>Burton and Uttoxeter</v>
      </c>
      <c r="B441" s="106" t="str">
        <f>'ENGLAND GE2029'!B442</f>
        <v>STS</v>
      </c>
      <c r="C441" s="106" t="str">
        <f>'ENGLAND GE2029'!C442</f>
        <v>WM</v>
      </c>
      <c r="D441" s="106" t="str">
        <f>'ENGLAND GE2029'!D442</f>
        <v>England</v>
      </c>
      <c r="E441" s="106" t="str">
        <f>'ENGLAND GE2029'!AP442</f>
        <v>Ref</v>
      </c>
      <c r="F441" s="106" t="str">
        <f>'ENGLAND GE2029'!AQ442</f>
        <v>gain from</v>
      </c>
      <c r="G441" s="106" t="str">
        <f>'ENGLAND GE2029'!AR442</f>
        <v>LAB</v>
      </c>
      <c r="H441" s="106" t="str">
        <f>IF(E441='ENGLAND GE2029'!AO442,"",E441)</f>
        <v>Ref</v>
      </c>
      <c r="I441" s="262">
        <f>'ENGLAND GE2029'!E442</f>
        <v>0.18516186448168137</v>
      </c>
      <c r="J441" s="263">
        <f>'ENGLAND GE2029'!P442*100</f>
        <v>-17.037323534955888</v>
      </c>
      <c r="K441" s="262">
        <f>'ENGLAND GE2029'!F442</f>
        <v>0.22654149250489164</v>
      </c>
      <c r="L441" s="263">
        <f>'ENGLAND GE2029'!Q442*100</f>
        <v>-7.9330030935176765</v>
      </c>
      <c r="M441" s="262">
        <f>'ENGLAND GE2029'!G442</f>
        <v>0.35946689693155032</v>
      </c>
      <c r="N441" s="263">
        <f>'ENGLAND GE2029'!R442*100</f>
        <v>14.882407579494261</v>
      </c>
      <c r="O441" s="262">
        <f>'ENGLAND GE2029'!H442</f>
        <v>3.3585008335826588E-2</v>
      </c>
      <c r="P441" s="263">
        <f>'ENGLAND GE2029'!S442*100</f>
        <v>-0.28627090245083031</v>
      </c>
      <c r="Q441" s="262">
        <f>'ENGLAND GE2029'!I442</f>
        <v>0.117513726016863</v>
      </c>
      <c r="R441" s="263">
        <f>'ENGLAND GE2029'!T442*100</f>
        <v>7.1071926205347884</v>
      </c>
      <c r="T441" s="264">
        <v>0</v>
      </c>
      <c r="U441" s="262">
        <f>MAX('ENGLAND GE2029'!J442,'ENGLAND GE2029'!K442,'ENGLAND GE2029'!L442,'ENGLAND GE2029'!M442,'ENGLAND GE2029'!N442)</f>
        <v>3.9919521501468394E-2</v>
      </c>
      <c r="V441" s="264">
        <f t="shared" si="32"/>
        <v>3.9919521501468394</v>
      </c>
      <c r="W441" s="264"/>
      <c r="X441" s="264"/>
      <c r="Y441" s="264"/>
      <c r="Z441" s="262">
        <f>'ENGLAND GE2029'!J442</f>
        <v>0</v>
      </c>
      <c r="AA441" s="264">
        <f>'ENGLAND GE2029'!U442*100</f>
        <v>0</v>
      </c>
      <c r="AB441" s="262">
        <f>'ENGLAND GE2029'!K442</f>
        <v>3.4181735608246118E-2</v>
      </c>
      <c r="AC441" s="264">
        <f>'ENGLAND GE2029'!V442*100</f>
        <v>-1.0879302811987512</v>
      </c>
      <c r="AD441" s="262">
        <f>'ENGLAND GE2029'!L442</f>
        <v>3.9919521501468394E-2</v>
      </c>
      <c r="AE441" s="264">
        <f t="shared" si="33"/>
        <v>3.9919521501468394</v>
      </c>
      <c r="AF441" s="262">
        <f>'ENGLAND GE2029'!M442</f>
        <v>3.6297546194725611E-3</v>
      </c>
      <c r="AG441" s="264">
        <f t="shared" si="34"/>
        <v>0.36297546194725611</v>
      </c>
      <c r="AH441" s="262">
        <f>'ENGLAND GE2029'!N442</f>
        <v>0</v>
      </c>
      <c r="AI441" s="264">
        <f>'ENGLAND GE2029'!Y442*100</f>
        <v>0</v>
      </c>
      <c r="AJ441" s="261">
        <f t="shared" si="30"/>
        <v>0.35946689693155032</v>
      </c>
      <c r="AK441" s="260">
        <f t="shared" si="31"/>
        <v>-0.24195317091468732</v>
      </c>
    </row>
    <row r="442" spans="1:37" ht="24" customHeight="1" x14ac:dyDescent="0.35">
      <c r="A442" s="106" t="str">
        <f>'ENGLAND GE2029'!A443</f>
        <v>Cannock Chase</v>
      </c>
      <c r="B442" s="106" t="str">
        <f>'ENGLAND GE2029'!B443</f>
        <v>STS</v>
      </c>
      <c r="C442" s="106" t="str">
        <f>'ENGLAND GE2029'!C443</f>
        <v>WM</v>
      </c>
      <c r="D442" s="106" t="str">
        <f>'ENGLAND GE2029'!D443</f>
        <v>England</v>
      </c>
      <c r="E442" s="106" t="str">
        <f>'ENGLAND GE2029'!AP443</f>
        <v>Ref</v>
      </c>
      <c r="F442" s="106" t="str">
        <f>'ENGLAND GE2029'!AQ443</f>
        <v>gain from</v>
      </c>
      <c r="G442" s="106" t="str">
        <f>'ENGLAND GE2029'!AR443</f>
        <v>LAB</v>
      </c>
      <c r="H442" s="106" t="str">
        <f>IF(E442='ENGLAND GE2029'!AO443,"",E442)</f>
        <v>Ref</v>
      </c>
      <c r="I442" s="262">
        <f>'ENGLAND GE2029'!E443</f>
        <v>0.17951780224204522</v>
      </c>
      <c r="J442" s="263">
        <f>'ENGLAND GE2029'!P443*100</f>
        <v>-18.960497171442327</v>
      </c>
      <c r="K442" s="262">
        <f>'ENGLAND GE2029'!F443</f>
        <v>0.19625513712514872</v>
      </c>
      <c r="L442" s="263">
        <f>'ENGLAND GE2029'!Q443*100</f>
        <v>-8.7500634098821894</v>
      </c>
      <c r="M442" s="262">
        <f>'ENGLAND GE2029'!G443</f>
        <v>0.43432523414107893</v>
      </c>
      <c r="N442" s="263">
        <f>'ENGLAND GE2029'!R443*100</f>
        <v>16.178212663142094</v>
      </c>
      <c r="O442" s="262">
        <f>'ENGLAND GE2029'!H443</f>
        <v>2.0857390106513767E-2</v>
      </c>
      <c r="P442" s="263">
        <f>'ENGLAND GE2029'!S443*100</f>
        <v>-0.33817505700150208</v>
      </c>
      <c r="Q442" s="262">
        <f>'ENGLAND GE2029'!I443</f>
        <v>0.11894701292610818</v>
      </c>
      <c r="R442" s="263">
        <f>'ENGLAND GE2029'!T443*100</f>
        <v>6.8607806292734024</v>
      </c>
      <c r="T442" s="264">
        <v>0</v>
      </c>
      <c r="U442" s="262">
        <f>MAX('ENGLAND GE2029'!J443,'ENGLAND GE2029'!K443,'ENGLAND GE2029'!L443,'ENGLAND GE2029'!M443,'ENGLAND GE2029'!N443)</f>
        <v>4.8232690328162832E-2</v>
      </c>
      <c r="V442" s="264">
        <f t="shared" si="32"/>
        <v>4.8232690328162828</v>
      </c>
      <c r="W442" s="264"/>
      <c r="X442" s="264"/>
      <c r="Y442" s="264"/>
      <c r="Z442" s="262">
        <f>'ENGLAND GE2029'!J443</f>
        <v>0</v>
      </c>
      <c r="AA442" s="264">
        <f>'ENGLAND GE2029'!U443*100</f>
        <v>0</v>
      </c>
      <c r="AB442" s="262">
        <f>'ENGLAND GE2029'!K443</f>
        <v>0</v>
      </c>
      <c r="AC442" s="264">
        <f>'ENGLAND GE2029'!V443*100</f>
        <v>0</v>
      </c>
      <c r="AD442" s="262">
        <f>'ENGLAND GE2029'!L443</f>
        <v>4.8232690328162832E-2</v>
      </c>
      <c r="AE442" s="264">
        <f t="shared" si="33"/>
        <v>4.8232690328162828</v>
      </c>
      <c r="AF442" s="262">
        <f>'ENGLAND GE2029'!M443</f>
        <v>1.8647331309424693E-3</v>
      </c>
      <c r="AG442" s="264">
        <f t="shared" si="34"/>
        <v>0.18647331309424692</v>
      </c>
      <c r="AH442" s="262">
        <f>'ENGLAND GE2029'!N443</f>
        <v>0</v>
      </c>
      <c r="AI442" s="264">
        <f>'ENGLAND GE2029'!Y443*100</f>
        <v>0</v>
      </c>
      <c r="AJ442" s="261">
        <f t="shared" si="30"/>
        <v>0.43432523414107893</v>
      </c>
      <c r="AK442" s="260">
        <f t="shared" si="31"/>
        <v>-0.31537822121497072</v>
      </c>
    </row>
    <row r="443" spans="1:37" ht="24" customHeight="1" x14ac:dyDescent="0.35">
      <c r="A443" s="106" t="str">
        <f>'ENGLAND GE2029'!A444</f>
        <v>Kingswinford and South Staffordshire</v>
      </c>
      <c r="B443" s="106" t="str">
        <f>'ENGLAND GE2029'!B444</f>
        <v>STS</v>
      </c>
      <c r="C443" s="106" t="str">
        <f>'ENGLAND GE2029'!C444</f>
        <v>WM</v>
      </c>
      <c r="D443" s="106" t="str">
        <f>'ENGLAND GE2029'!D444</f>
        <v>England</v>
      </c>
      <c r="E443" s="106" t="str">
        <f>'ENGLAND GE2029'!AP444</f>
        <v>Ref</v>
      </c>
      <c r="F443" s="106" t="str">
        <f>'ENGLAND GE2029'!AQ444</f>
        <v>gain from</v>
      </c>
      <c r="G443" s="106" t="str">
        <f>'ENGLAND GE2029'!AR444</f>
        <v>CON</v>
      </c>
      <c r="H443" s="106" t="str">
        <f>IF(E443='ENGLAND GE2029'!AO444,"",E443)</f>
        <v>Ref</v>
      </c>
      <c r="I443" s="262">
        <f>'ENGLAND GE2029'!E444</f>
        <v>0.13327381927336285</v>
      </c>
      <c r="J443" s="263">
        <f>'ENGLAND GE2029'!P444*100</f>
        <v>-13.00285268975092</v>
      </c>
      <c r="K443" s="262">
        <f>'ENGLAND GE2029'!F444</f>
        <v>0.28995530672374642</v>
      </c>
      <c r="L443" s="263">
        <f>'ENGLAND GE2029'!Q444*100</f>
        <v>-11.285567158523985</v>
      </c>
      <c r="M443" s="262">
        <f>'ENGLAND GE2029'!G444</f>
        <v>0.36445912974996936</v>
      </c>
      <c r="N443" s="263">
        <f>'ENGLAND GE2029'!R444*100</f>
        <v>14.471588052464842</v>
      </c>
      <c r="O443" s="262">
        <f>'ENGLAND GE2029'!H444</f>
        <v>4.1229995376242869E-2</v>
      </c>
      <c r="P443" s="263">
        <f>'ENGLAND GE2029'!S444*100</f>
        <v>-0.4808074566209547</v>
      </c>
      <c r="Q443" s="262">
        <f>'ENGLAND GE2029'!I444</f>
        <v>0.11305528690251511</v>
      </c>
      <c r="R443" s="263">
        <f>'ENGLAND GE2029'!T444*100</f>
        <v>6.7083618022479694</v>
      </c>
      <c r="T443" s="264">
        <v>0</v>
      </c>
      <c r="U443" s="262">
        <f>MAX('ENGLAND GE2029'!J444,'ENGLAND GE2029'!K444,'ENGLAND GE2029'!L444,'ENGLAND GE2029'!M444,'ENGLAND GE2029'!N444)</f>
        <v>4.0473918991296674E-2</v>
      </c>
      <c r="V443" s="264">
        <f t="shared" si="32"/>
        <v>4.0473918991296678</v>
      </c>
      <c r="W443" s="264"/>
      <c r="X443" s="264"/>
      <c r="Y443" s="264"/>
      <c r="Z443" s="262">
        <f>'ENGLAND GE2029'!J444</f>
        <v>1.4926843473668504E-2</v>
      </c>
      <c r="AA443" s="264">
        <f>'ENGLAND GE2029'!U444*100</f>
        <v>-0.72068439986643862</v>
      </c>
      <c r="AB443" s="262">
        <f>'ENGLAND GE2029'!K444</f>
        <v>0</v>
      </c>
      <c r="AC443" s="264">
        <f>'ENGLAND GE2029'!V444*100</f>
        <v>0</v>
      </c>
      <c r="AD443" s="262">
        <f>'ENGLAND GE2029'!L444</f>
        <v>4.0473918991296674E-2</v>
      </c>
      <c r="AE443" s="264">
        <f t="shared" si="33"/>
        <v>4.0473918991296678</v>
      </c>
      <c r="AF443" s="262">
        <f>'ENGLAND GE2029'!M444</f>
        <v>2.6256995091983549E-3</v>
      </c>
      <c r="AG443" s="264">
        <f t="shared" si="34"/>
        <v>0.26256995091983548</v>
      </c>
      <c r="AH443" s="262">
        <f>'ENGLAND GE2029'!N444</f>
        <v>0</v>
      </c>
      <c r="AI443" s="264">
        <f>'ENGLAND GE2029'!Y444*100</f>
        <v>0</v>
      </c>
      <c r="AJ443" s="261">
        <f t="shared" si="30"/>
        <v>0.36445912974996936</v>
      </c>
      <c r="AK443" s="260">
        <f t="shared" si="31"/>
        <v>-0.25140384284745426</v>
      </c>
    </row>
    <row r="444" spans="1:37" ht="24" customHeight="1" x14ac:dyDescent="0.35">
      <c r="A444" s="106" t="str">
        <f>'ENGLAND GE2029'!A445</f>
        <v>Lichfield</v>
      </c>
      <c r="B444" s="106" t="str">
        <f>'ENGLAND GE2029'!B445</f>
        <v>STS</v>
      </c>
      <c r="C444" s="106" t="str">
        <f>'ENGLAND GE2029'!C445</f>
        <v>WM</v>
      </c>
      <c r="D444" s="106" t="str">
        <f>'ENGLAND GE2029'!D445</f>
        <v>England</v>
      </c>
      <c r="E444" s="106" t="str">
        <f>'ENGLAND GE2029'!AP445</f>
        <v>Ref</v>
      </c>
      <c r="F444" s="106" t="str">
        <f>'ENGLAND GE2029'!AQ445</f>
        <v>gain from</v>
      </c>
      <c r="G444" s="106" t="str">
        <f>'ENGLAND GE2029'!AR445</f>
        <v>LAB</v>
      </c>
      <c r="H444" s="106" t="str">
        <f>IF(E444='ENGLAND GE2029'!AO445,"",E444)</f>
        <v>Ref</v>
      </c>
      <c r="I444" s="262">
        <f>'ENGLAND GE2029'!E445</f>
        <v>0.18864546629448525</v>
      </c>
      <c r="J444" s="263">
        <f>'ENGLAND GE2029'!P445*100</f>
        <v>-16.228317495673668</v>
      </c>
      <c r="K444" s="262">
        <f>'ENGLAND GE2029'!F445</f>
        <v>0.25566800497890618</v>
      </c>
      <c r="L444" s="263">
        <f>'ENGLAND GE2029'!Q445*100</f>
        <v>-7.8765035099295169</v>
      </c>
      <c r="M444" s="262">
        <f>'ENGLAND GE2029'!G445</f>
        <v>0.34917665919631213</v>
      </c>
      <c r="N444" s="263">
        <f>'ENGLAND GE2029'!R445*100</f>
        <v>15.09443359639889</v>
      </c>
      <c r="O444" s="262">
        <f>'ENGLAND GE2029'!H445</f>
        <v>6.9187589429245452E-2</v>
      </c>
      <c r="P444" s="263">
        <f>'ENGLAND GE2029'!S445*100</f>
        <v>-0.35559752498030978</v>
      </c>
      <c r="Q444" s="262">
        <f>'ENGLAND GE2029'!I445</f>
        <v>9.1697699360942742E-2</v>
      </c>
      <c r="R444" s="263">
        <f>'ENGLAND GE2029'!T445*100</f>
        <v>5.6588543284044732</v>
      </c>
      <c r="T444" s="264">
        <v>0</v>
      </c>
      <c r="U444" s="262">
        <f>MAX('ENGLAND GE2029'!J445,'ENGLAND GE2029'!K445,'ENGLAND GE2029'!L445,'ENGLAND GE2029'!M445,'ENGLAND GE2029'!N445)</f>
        <v>3.8776769915624086E-2</v>
      </c>
      <c r="V444" s="264">
        <f t="shared" si="32"/>
        <v>3.8776769915624087</v>
      </c>
      <c r="W444" s="264"/>
      <c r="X444" s="264"/>
      <c r="Y444" s="264"/>
      <c r="Z444" s="262">
        <f>'ENGLAND GE2029'!J445</f>
        <v>4.0806216269718689E-3</v>
      </c>
      <c r="AA444" s="264">
        <f>'ENGLAND GE2029'!U445*100</f>
        <v>-0.24768889627967849</v>
      </c>
      <c r="AB444" s="262">
        <f>'ENGLAND GE2029'!K445</f>
        <v>0</v>
      </c>
      <c r="AC444" s="264">
        <f>'ENGLAND GE2029'!V445*100</f>
        <v>0</v>
      </c>
      <c r="AD444" s="262">
        <f>'ENGLAND GE2029'!L445</f>
        <v>3.8776769915624086E-2</v>
      </c>
      <c r="AE444" s="264">
        <f t="shared" si="33"/>
        <v>3.8776769915624087</v>
      </c>
      <c r="AF444" s="262">
        <f>'ENGLAND GE2029'!M445</f>
        <v>1.7060429260865088E-3</v>
      </c>
      <c r="AG444" s="264">
        <f t="shared" si="34"/>
        <v>0.17060429260865087</v>
      </c>
      <c r="AH444" s="262">
        <f>'ENGLAND GE2029'!N445</f>
        <v>1.0611462714256519E-3</v>
      </c>
      <c r="AI444" s="264">
        <f>'ENGLAND GE2029'!Y445*100</f>
        <v>-9.3461782111263422E-2</v>
      </c>
      <c r="AJ444" s="261">
        <f t="shared" si="30"/>
        <v>0.34917665919631213</v>
      </c>
      <c r="AK444" s="260">
        <f t="shared" si="31"/>
        <v>-0.25747895983536939</v>
      </c>
    </row>
    <row r="445" spans="1:37" ht="24" customHeight="1" x14ac:dyDescent="0.35">
      <c r="A445" s="106" t="str">
        <f>'ENGLAND GE2029'!A446</f>
        <v>Newcastle-under-Lyme</v>
      </c>
      <c r="B445" s="106" t="str">
        <f>'ENGLAND GE2029'!B446</f>
        <v>STS</v>
      </c>
      <c r="C445" s="106" t="str">
        <f>'ENGLAND GE2029'!C446</f>
        <v>WM</v>
      </c>
      <c r="D445" s="106" t="str">
        <f>'ENGLAND GE2029'!D446</f>
        <v>England</v>
      </c>
      <c r="E445" s="106" t="str">
        <f>'ENGLAND GE2029'!AP446</f>
        <v>Ref</v>
      </c>
      <c r="F445" s="106" t="str">
        <f>'ENGLAND GE2029'!AQ446</f>
        <v>gain from</v>
      </c>
      <c r="G445" s="106" t="str">
        <f>'ENGLAND GE2029'!AR446</f>
        <v>LAB</v>
      </c>
      <c r="H445" s="106" t="str">
        <f>IF(E445='ENGLAND GE2029'!AO446,"",E445)</f>
        <v>Ref</v>
      </c>
      <c r="I445" s="262">
        <f>'ENGLAND GE2029'!E446</f>
        <v>0.20918225848012634</v>
      </c>
      <c r="J445" s="263">
        <f>'ENGLAND GE2029'!P446*100</f>
        <v>-19.447264585628645</v>
      </c>
      <c r="K445" s="262">
        <f>'ENGLAND GE2029'!F446</f>
        <v>0.20319061678746947</v>
      </c>
      <c r="L445" s="263">
        <f>'ENGLAND GE2029'!Q446*100</f>
        <v>-7.2517394722450277</v>
      </c>
      <c r="M445" s="262">
        <f>'ENGLAND GE2029'!G446</f>
        <v>0.37996534097861051</v>
      </c>
      <c r="N445" s="263">
        <f>'ENGLAND GE2029'!R446*100</f>
        <v>15.620341458151829</v>
      </c>
      <c r="O445" s="262">
        <f>'ENGLAND GE2029'!H446</f>
        <v>4.5986038297158589E-2</v>
      </c>
      <c r="P445" s="263">
        <f>'ENGLAND GE2029'!S446*100</f>
        <v>-0.41679321203284131</v>
      </c>
      <c r="Q445" s="262">
        <f>'ENGLAND GE2029'!I446</f>
        <v>0.11763565556527275</v>
      </c>
      <c r="R445" s="263">
        <f>'ENGLAND GE2029'!T446*100</f>
        <v>7.0914468226184457</v>
      </c>
      <c r="T445" s="264">
        <v>0</v>
      </c>
      <c r="U445" s="262">
        <f>MAX('ENGLAND GE2029'!J446,'ENGLAND GE2029'!K446,'ENGLAND GE2029'!L446,'ENGLAND GE2029'!M446,'ENGLAND GE2029'!N446)</f>
        <v>4.21959149186878E-2</v>
      </c>
      <c r="V445" s="264">
        <f t="shared" si="32"/>
        <v>4.2195914918687798</v>
      </c>
      <c r="W445" s="264"/>
      <c r="X445" s="264"/>
      <c r="Y445" s="264"/>
      <c r="Z445" s="262">
        <f>'ENGLAND GE2029'!J446</f>
        <v>0</v>
      </c>
      <c r="AA445" s="264">
        <f>'ENGLAND GE2029'!U446*100</f>
        <v>0</v>
      </c>
      <c r="AB445" s="262">
        <f>'ENGLAND GE2029'!K446</f>
        <v>0</v>
      </c>
      <c r="AC445" s="264">
        <f>'ENGLAND GE2029'!V446*100</f>
        <v>0</v>
      </c>
      <c r="AD445" s="262">
        <f>'ENGLAND GE2029'!L446</f>
        <v>4.21959149186878E-2</v>
      </c>
      <c r="AE445" s="264">
        <f t="shared" si="33"/>
        <v>4.2195914918687798</v>
      </c>
      <c r="AF445" s="262">
        <f>'ENGLAND GE2029'!M446</f>
        <v>1.8441749726743491E-3</v>
      </c>
      <c r="AG445" s="264">
        <f t="shared" si="34"/>
        <v>0.18441749726743492</v>
      </c>
      <c r="AH445" s="262">
        <f>'ENGLAND GE2029'!N446</f>
        <v>0</v>
      </c>
      <c r="AI445" s="264">
        <f>'ENGLAND GE2029'!Y446*100</f>
        <v>0</v>
      </c>
      <c r="AJ445" s="261">
        <f t="shared" si="30"/>
        <v>0.37996534097861051</v>
      </c>
      <c r="AK445" s="260">
        <f t="shared" si="31"/>
        <v>-0.26232968541333779</v>
      </c>
    </row>
    <row r="446" spans="1:37" ht="24" customHeight="1" x14ac:dyDescent="0.35">
      <c r="A446" s="106" t="str">
        <f>'ENGLAND GE2029'!A447</f>
        <v>Stafford</v>
      </c>
      <c r="B446" s="106" t="str">
        <f>'ENGLAND GE2029'!B447</f>
        <v>STS</v>
      </c>
      <c r="C446" s="106" t="str">
        <f>'ENGLAND GE2029'!C447</f>
        <v>WM</v>
      </c>
      <c r="D446" s="106" t="str">
        <f>'ENGLAND GE2029'!D447</f>
        <v>England</v>
      </c>
      <c r="E446" s="106" t="str">
        <f>'ENGLAND GE2029'!AP447</f>
        <v>Ref</v>
      </c>
      <c r="F446" s="106" t="str">
        <f>'ENGLAND GE2029'!AQ447</f>
        <v>gain from</v>
      </c>
      <c r="G446" s="106" t="str">
        <f>'ENGLAND GE2029'!AR447</f>
        <v>LAB</v>
      </c>
      <c r="H446" s="106" t="str">
        <f>IF(E446='ENGLAND GE2029'!AO447,"",E446)</f>
        <v>Ref</v>
      </c>
      <c r="I446" s="262">
        <f>'ENGLAND GE2029'!E447</f>
        <v>0.21193866591203867</v>
      </c>
      <c r="J446" s="263">
        <f>'ENGLAND GE2029'!P447*100</f>
        <v>-19.083035753989467</v>
      </c>
      <c r="K446" s="262">
        <f>'ENGLAND GE2029'!F447</f>
        <v>0.22666743301833378</v>
      </c>
      <c r="L446" s="263">
        <f>'ENGLAND GE2029'!Q447*100</f>
        <v>-7.6229826213555647</v>
      </c>
      <c r="M446" s="262">
        <f>'ENGLAND GE2029'!G447</f>
        <v>0.32274426854621024</v>
      </c>
      <c r="N446" s="263">
        <f>'ENGLAND GE2029'!R447*100</f>
        <v>13.556349956622807</v>
      </c>
      <c r="O446" s="262">
        <f>'ENGLAND GE2029'!H447</f>
        <v>3.3914968460140991E-2</v>
      </c>
      <c r="P446" s="263">
        <f>'ENGLAND GE2029'!S447*100</f>
        <v>-0.25126869985736056</v>
      </c>
      <c r="Q446" s="262">
        <f>'ENGLAND GE2029'!I447</f>
        <v>0.15870113585904058</v>
      </c>
      <c r="R446" s="263">
        <f>'ENGLAND GE2029'!T447*100</f>
        <v>9.6626324409106878</v>
      </c>
      <c r="T446" s="264">
        <v>0</v>
      </c>
      <c r="U446" s="262">
        <f>MAX('ENGLAND GE2029'!J447,'ENGLAND GE2029'!K447,'ENGLAND GE2029'!L447,'ENGLAND GE2029'!M447,'ENGLAND GE2029'!N447)</f>
        <v>3.5841399799769219E-2</v>
      </c>
      <c r="V446" s="264">
        <f t="shared" si="32"/>
        <v>3.5841399799769218</v>
      </c>
      <c r="W446" s="264"/>
      <c r="X446" s="264"/>
      <c r="Y446" s="264"/>
      <c r="Z446" s="262">
        <f>'ENGLAND GE2029'!J447</f>
        <v>0</v>
      </c>
      <c r="AA446" s="264">
        <f>'ENGLAND GE2029'!U447*100</f>
        <v>0</v>
      </c>
      <c r="AB446" s="262">
        <f>'ENGLAND GE2029'!K447</f>
        <v>0</v>
      </c>
      <c r="AC446" s="264">
        <f>'ENGLAND GE2029'!V447*100</f>
        <v>0</v>
      </c>
      <c r="AD446" s="262">
        <f>'ENGLAND GE2029'!L447</f>
        <v>3.5841399799769219E-2</v>
      </c>
      <c r="AE446" s="264">
        <f t="shared" si="33"/>
        <v>3.5841399799769218</v>
      </c>
      <c r="AF446" s="262">
        <f>'ENGLAND GE2029'!M447</f>
        <v>2.4879587866438878E-3</v>
      </c>
      <c r="AG446" s="264">
        <f t="shared" si="34"/>
        <v>0.24879587866438879</v>
      </c>
      <c r="AH446" s="262">
        <f>'ENGLAND GE2029'!N447</f>
        <v>7.7041696178225582E-3</v>
      </c>
      <c r="AI446" s="264">
        <f>'ENGLAND GE2029'!Y447*100</f>
        <v>-9.463118097242261E-2</v>
      </c>
      <c r="AJ446" s="261">
        <f t="shared" si="30"/>
        <v>0.32274426854621024</v>
      </c>
      <c r="AK446" s="260">
        <f t="shared" si="31"/>
        <v>-0.16404313268716966</v>
      </c>
    </row>
    <row r="447" spans="1:37" ht="24" customHeight="1" x14ac:dyDescent="0.35">
      <c r="A447" s="106" t="str">
        <f>'ENGLAND GE2029'!A448</f>
        <v>Staffordshire Moorlands</v>
      </c>
      <c r="B447" s="106" t="str">
        <f>'ENGLAND GE2029'!B448</f>
        <v>STS</v>
      </c>
      <c r="C447" s="106" t="str">
        <f>'ENGLAND GE2029'!C448</f>
        <v>WM</v>
      </c>
      <c r="D447" s="106" t="str">
        <f>'ENGLAND GE2029'!D448</f>
        <v>England</v>
      </c>
      <c r="E447" s="106" t="str">
        <f>'ENGLAND GE2029'!AP448</f>
        <v>Ref</v>
      </c>
      <c r="F447" s="106" t="str">
        <f>'ENGLAND GE2029'!AQ448</f>
        <v>gain from</v>
      </c>
      <c r="G447" s="106" t="str">
        <f>'ENGLAND GE2029'!AR448</f>
        <v>CON</v>
      </c>
      <c r="H447" s="106" t="str">
        <f>IF(E447='ENGLAND GE2029'!AO448,"",E447)</f>
        <v>Ref</v>
      </c>
      <c r="I447" s="262">
        <f>'ENGLAND GE2029'!E448</f>
        <v>0.16337551868784442</v>
      </c>
      <c r="J447" s="263">
        <f>'ENGLAND GE2029'!P448*100</f>
        <v>-16.305282180451162</v>
      </c>
      <c r="K447" s="262">
        <f>'ENGLAND GE2029'!F448</f>
        <v>0.25165525619914569</v>
      </c>
      <c r="L447" s="263">
        <f>'ENGLAND GE2029'!Q448*100</f>
        <v>-10.190808960474328</v>
      </c>
      <c r="M447" s="262">
        <f>'ENGLAND GE2029'!G448</f>
        <v>0.3811958141126523</v>
      </c>
      <c r="N447" s="263">
        <f>'ENGLAND GE2029'!R448*100</f>
        <v>14.875851329513809</v>
      </c>
      <c r="O447" s="262">
        <f>'ENGLAND GE2029'!H448</f>
        <v>3.0654826499435024E-2</v>
      </c>
      <c r="P447" s="263">
        <f>'ENGLAND GE2029'!S448*100</f>
        <v>-0.39625121916185069</v>
      </c>
      <c r="Q447" s="262">
        <f>'ENGLAND GE2029'!I448</f>
        <v>0.12876733665436652</v>
      </c>
      <c r="R447" s="263">
        <f>'ENGLAND GE2029'!T448*100</f>
        <v>7.5813662459179225</v>
      </c>
      <c r="T447" s="264">
        <v>0</v>
      </c>
      <c r="U447" s="262">
        <f>MAX('ENGLAND GE2029'!J448,'ENGLAND GE2029'!K448,'ENGLAND GE2029'!L448,'ENGLAND GE2029'!M448,'ENGLAND GE2029'!N448)</f>
        <v>4.2332561433709497E-2</v>
      </c>
      <c r="V447" s="264">
        <f t="shared" si="32"/>
        <v>4.2332561433709497</v>
      </c>
      <c r="W447" s="264"/>
      <c r="X447" s="264"/>
      <c r="Y447" s="264"/>
      <c r="Z447" s="262">
        <f>'ENGLAND GE2029'!J448</f>
        <v>0</v>
      </c>
      <c r="AA447" s="264">
        <f>'ENGLAND GE2029'!U448*100</f>
        <v>0</v>
      </c>
      <c r="AB447" s="262">
        <f>'ENGLAND GE2029'!K448</f>
        <v>0</v>
      </c>
      <c r="AC447" s="264">
        <f>'ENGLAND GE2029'!V448*100</f>
        <v>0</v>
      </c>
      <c r="AD447" s="262">
        <f>'ENGLAND GE2029'!L448</f>
        <v>4.2332561433709497E-2</v>
      </c>
      <c r="AE447" s="264">
        <f t="shared" si="33"/>
        <v>4.2332561433709497</v>
      </c>
      <c r="AF447" s="262">
        <f>'ENGLAND GE2029'!M448</f>
        <v>2.0186864128465699E-3</v>
      </c>
      <c r="AG447" s="264">
        <f t="shared" si="34"/>
        <v>0.20186864128465698</v>
      </c>
      <c r="AH447" s="262">
        <f>'ENGLAND GE2029'!N448</f>
        <v>0</v>
      </c>
      <c r="AI447" s="264">
        <f>'ENGLAND GE2029'!Y448*100</f>
        <v>0</v>
      </c>
      <c r="AJ447" s="261">
        <f t="shared" si="30"/>
        <v>0.3811958141126523</v>
      </c>
      <c r="AK447" s="260">
        <f t="shared" si="31"/>
        <v>-0.25242847745828578</v>
      </c>
    </row>
    <row r="448" spans="1:37" ht="24" customHeight="1" x14ac:dyDescent="0.35">
      <c r="A448" s="106" t="str">
        <f>'ENGLAND GE2029'!A449</f>
        <v>Stoke-on-Trent Central</v>
      </c>
      <c r="B448" s="106" t="str">
        <f>'ENGLAND GE2029'!B449</f>
        <v>STS</v>
      </c>
      <c r="C448" s="106" t="str">
        <f>'ENGLAND GE2029'!C449</f>
        <v>WM</v>
      </c>
      <c r="D448" s="106" t="str">
        <f>'ENGLAND GE2029'!D449</f>
        <v>England</v>
      </c>
      <c r="E448" s="106" t="str">
        <f>'ENGLAND GE2029'!AP449</f>
        <v>Ref</v>
      </c>
      <c r="F448" s="106" t="str">
        <f>'ENGLAND GE2029'!AQ449</f>
        <v>gain from</v>
      </c>
      <c r="G448" s="106" t="str">
        <f>'ENGLAND GE2029'!AR449</f>
        <v>LAB</v>
      </c>
      <c r="H448" s="106" t="str">
        <f>IF(E448='ENGLAND GE2029'!AO449,"",E448)</f>
        <v>Ref</v>
      </c>
      <c r="I448" s="262">
        <f>'ENGLAND GE2029'!E449</f>
        <v>0.21840112595933314</v>
      </c>
      <c r="J448" s="263">
        <f>'ENGLAND GE2029'!P449*100</f>
        <v>-20.524363586446466</v>
      </c>
      <c r="K448" s="262">
        <f>'ENGLAND GE2029'!F449</f>
        <v>0.12924493431486786</v>
      </c>
      <c r="L448" s="263">
        <f>'ENGLAND GE2029'!Q449*100</f>
        <v>-4.704229399990445</v>
      </c>
      <c r="M448" s="262">
        <f>'ENGLAND GE2029'!G449</f>
        <v>0.40885148496868451</v>
      </c>
      <c r="N448" s="263">
        <f>'ENGLAND GE2029'!R449*100</f>
        <v>16.682139060500177</v>
      </c>
      <c r="O448" s="262">
        <f>'ENGLAND GE2029'!H449</f>
        <v>2.5821723811953284E-2</v>
      </c>
      <c r="P448" s="263">
        <f>'ENGLAND GE2029'!S449*100</f>
        <v>-0.24873810082456441</v>
      </c>
      <c r="Q448" s="262">
        <f>'ENGLAND GE2029'!I449</f>
        <v>0.12087564934524178</v>
      </c>
      <c r="R448" s="263">
        <f>'ENGLAND GE2029'!T449*100</f>
        <v>7.2616985172270025</v>
      </c>
      <c r="T448" s="264">
        <v>0</v>
      </c>
      <c r="U448" s="262">
        <f>MAX('ENGLAND GE2029'!J449,'ENGLAND GE2029'!K449,'ENGLAND GE2029'!L449,'ENGLAND GE2029'!M449,'ENGLAND GE2029'!N449)</f>
        <v>4.5403779275460118E-2</v>
      </c>
      <c r="V448" s="264">
        <f t="shared" si="32"/>
        <v>4.5403779275460119</v>
      </c>
      <c r="W448" s="264"/>
      <c r="X448" s="264"/>
      <c r="Y448" s="264"/>
      <c r="Z448" s="262">
        <f>'ENGLAND GE2029'!J449</f>
        <v>3.9415057314684296E-2</v>
      </c>
      <c r="AA448" s="264">
        <f>'ENGLAND GE2029'!U449*100</f>
        <v>-2.5222648485990136</v>
      </c>
      <c r="AB448" s="262">
        <f>'ENGLAND GE2029'!K449</f>
        <v>0</v>
      </c>
      <c r="AC448" s="264">
        <f>'ENGLAND GE2029'!V449*100</f>
        <v>0</v>
      </c>
      <c r="AD448" s="262">
        <f>'ENGLAND GE2029'!L449</f>
        <v>4.5403779275460118E-2</v>
      </c>
      <c r="AE448" s="264">
        <f t="shared" si="33"/>
        <v>4.5403779275460119</v>
      </c>
      <c r="AF448" s="262">
        <f>'ENGLAND GE2029'!M449</f>
        <v>4.4330910245416006E-3</v>
      </c>
      <c r="AG448" s="264">
        <f t="shared" si="34"/>
        <v>0.44330910245416005</v>
      </c>
      <c r="AH448" s="262">
        <f>'ENGLAND GE2029'!N449</f>
        <v>7.553153985233322E-3</v>
      </c>
      <c r="AI448" s="264">
        <f>'ENGLAND GE2029'!Y449*100</f>
        <v>-0.92792867186687433</v>
      </c>
      <c r="AJ448" s="261">
        <f t="shared" si="30"/>
        <v>0.40885148496868451</v>
      </c>
      <c r="AK448" s="260">
        <f t="shared" si="31"/>
        <v>-0.28797583562344276</v>
      </c>
    </row>
    <row r="449" spans="1:37" ht="24" customHeight="1" x14ac:dyDescent="0.35">
      <c r="A449" s="106" t="str">
        <f>'ENGLAND GE2029'!A450</f>
        <v>Stoke-on-Trent North</v>
      </c>
      <c r="B449" s="106" t="str">
        <f>'ENGLAND GE2029'!B450</f>
        <v>STS</v>
      </c>
      <c r="C449" s="106" t="str">
        <f>'ENGLAND GE2029'!C450</f>
        <v>WM</v>
      </c>
      <c r="D449" s="106" t="str">
        <f>'ENGLAND GE2029'!D450</f>
        <v>England</v>
      </c>
      <c r="E449" s="106" t="str">
        <f>'ENGLAND GE2029'!AP450</f>
        <v>Ref</v>
      </c>
      <c r="F449" s="106" t="str">
        <f>'ENGLAND GE2029'!AQ450</f>
        <v>gain from</v>
      </c>
      <c r="G449" s="106" t="str">
        <f>'ENGLAND GE2029'!AR450</f>
        <v>LAB</v>
      </c>
      <c r="H449" s="106" t="str">
        <f>IF(E449='ENGLAND GE2029'!AO450,"",E449)</f>
        <v>Ref</v>
      </c>
      <c r="I449" s="262">
        <f>'ENGLAND GE2029'!E450</f>
        <v>0.21436911914119602</v>
      </c>
      <c r="J449" s="263">
        <f>'ENGLAND GE2029'!P450*100</f>
        <v>-19.545304228151259</v>
      </c>
      <c r="K449" s="262">
        <f>'ENGLAND GE2029'!F450</f>
        <v>0.19328826559257459</v>
      </c>
      <c r="L449" s="263">
        <f>'ENGLAND GE2029'!Q450*100</f>
        <v>-6.6547575720694887</v>
      </c>
      <c r="M449" s="262">
        <f>'ENGLAND GE2029'!G450</f>
        <v>0.41379770656416726</v>
      </c>
      <c r="N449" s="263">
        <f>'ENGLAND GE2029'!R450*100</f>
        <v>17.23749979458362</v>
      </c>
      <c r="O449" s="262">
        <f>'ENGLAND GE2029'!H450</f>
        <v>2.3067675988654196E-2</v>
      </c>
      <c r="P449" s="263">
        <f>'ENGLAND GE2029'!S450*100</f>
        <v>-0.18570846132609892</v>
      </c>
      <c r="Q449" s="262">
        <f>'ENGLAND GE2029'!I450</f>
        <v>8.5942575666753285E-2</v>
      </c>
      <c r="R449" s="263">
        <f>'ENGLAND GE2029'!T450*100</f>
        <v>5.212588620026902</v>
      </c>
      <c r="T449" s="264">
        <v>0</v>
      </c>
      <c r="U449" s="262">
        <f>MAX('ENGLAND GE2029'!J450,'ENGLAND GE2029'!K450,'ENGLAND GE2029'!L450,'ENGLAND GE2029'!M450,'ENGLAND GE2029'!N450)</f>
        <v>4.5953067126489971E-2</v>
      </c>
      <c r="V449" s="264">
        <f t="shared" si="32"/>
        <v>4.5953067126489975</v>
      </c>
      <c r="W449" s="264"/>
      <c r="X449" s="264"/>
      <c r="Y449" s="264"/>
      <c r="Z449" s="262">
        <f>'ENGLAND GE2029'!J450</f>
        <v>2.1031924093809166E-2</v>
      </c>
      <c r="AA449" s="264">
        <f>'ENGLAND GE2029'!U450*100</f>
        <v>-0.91459144834822181</v>
      </c>
      <c r="AB449" s="262">
        <f>'ENGLAND GE2029'!K450</f>
        <v>0</v>
      </c>
      <c r="AC449" s="264">
        <f>'ENGLAND GE2029'!V450*100</f>
        <v>0</v>
      </c>
      <c r="AD449" s="262">
        <f>'ENGLAND GE2029'!L450</f>
        <v>4.5953067126489971E-2</v>
      </c>
      <c r="AE449" s="264">
        <f t="shared" si="33"/>
        <v>4.5953067126489975</v>
      </c>
      <c r="AF449" s="262">
        <f>'ENGLAND GE2029'!M450</f>
        <v>2.5496658263556892E-3</v>
      </c>
      <c r="AG449" s="264">
        <f t="shared" si="34"/>
        <v>0.25496658263556893</v>
      </c>
      <c r="AH449" s="262">
        <f>'ENGLAND GE2029'!N450</f>
        <v>0</v>
      </c>
      <c r="AI449" s="264">
        <f>'ENGLAND GE2029'!Y450*100</f>
        <v>0</v>
      </c>
      <c r="AJ449" s="261">
        <f t="shared" si="30"/>
        <v>0.41379770656416726</v>
      </c>
      <c r="AK449" s="260">
        <f t="shared" si="31"/>
        <v>-0.32785513089741397</v>
      </c>
    </row>
    <row r="450" spans="1:37" ht="24" customHeight="1" x14ac:dyDescent="0.35">
      <c r="A450" s="106" t="str">
        <f>'ENGLAND GE2029'!A451</f>
        <v>Stoke-on-Trent South</v>
      </c>
      <c r="B450" s="106" t="str">
        <f>'ENGLAND GE2029'!B451</f>
        <v>STS</v>
      </c>
      <c r="C450" s="106" t="str">
        <f>'ENGLAND GE2029'!C451</f>
        <v>WM</v>
      </c>
      <c r="D450" s="106" t="str">
        <f>'ENGLAND GE2029'!D451</f>
        <v>England</v>
      </c>
      <c r="E450" s="106" t="str">
        <f>'ENGLAND GE2029'!AP451</f>
        <v>Ref</v>
      </c>
      <c r="F450" s="106" t="str">
        <f>'ENGLAND GE2029'!AQ451</f>
        <v>gain from</v>
      </c>
      <c r="G450" s="106" t="str">
        <f>'ENGLAND GE2029'!AR451</f>
        <v>LAB</v>
      </c>
      <c r="H450" s="106" t="str">
        <f>IF(E450='ENGLAND GE2029'!AO451,"",E450)</f>
        <v>Ref</v>
      </c>
      <c r="I450" s="262">
        <f>'ENGLAND GE2029'!E451</f>
        <v>0.18600307314711986</v>
      </c>
      <c r="J450" s="263">
        <f>'ENGLAND GE2029'!P451*100</f>
        <v>-16.236300396816112</v>
      </c>
      <c r="K450" s="262">
        <f>'ENGLAND GE2029'!F451</f>
        <v>0.25285811573901784</v>
      </c>
      <c r="L450" s="263">
        <f>'ENGLAND GE2029'!Q451*100</f>
        <v>-8.0148596328004871</v>
      </c>
      <c r="M450" s="262">
        <f>'ENGLAND GE2029'!G451</f>
        <v>0.37933725855786954</v>
      </c>
      <c r="N450" s="263">
        <f>'ENGLAND GE2029'!R451*100</f>
        <v>16.251789644920265</v>
      </c>
      <c r="O450" s="262">
        <f>'ENGLAND GE2029'!H451</f>
        <v>3.6494527036401908E-2</v>
      </c>
      <c r="P450" s="263">
        <f>'ENGLAND GE2029'!S451*100</f>
        <v>-0.21366032364901616</v>
      </c>
      <c r="Q450" s="262">
        <f>'ENGLAND GE2029'!I451</f>
        <v>7.6702186658443194E-2</v>
      </c>
      <c r="R450" s="263">
        <f>'ENGLAND GE2029'!T451*100</f>
        <v>4.7134796525671652</v>
      </c>
      <c r="T450" s="264">
        <v>0</v>
      </c>
      <c r="U450" s="262">
        <f>MAX('ENGLAND GE2029'!J451,'ENGLAND GE2029'!K451,'ENGLAND GE2029'!L451,'ENGLAND GE2029'!M451,'ENGLAND GE2029'!N451)</f>
        <v>4.212616510329871E-2</v>
      </c>
      <c r="V450" s="264">
        <f t="shared" si="32"/>
        <v>4.2126165103298714</v>
      </c>
      <c r="W450" s="264"/>
      <c r="X450" s="264"/>
      <c r="Y450" s="264"/>
      <c r="Z450" s="262">
        <f>'ENGLAND GE2029'!J451</f>
        <v>2.3909372887296335E-2</v>
      </c>
      <c r="AA450" s="264">
        <f>'ENGLAND GE2029'!U451*100</f>
        <v>-0.96999554160694978</v>
      </c>
      <c r="AB450" s="262">
        <f>'ENGLAND GE2029'!K451</f>
        <v>0</v>
      </c>
      <c r="AC450" s="264">
        <f>'ENGLAND GE2029'!V451*100</f>
        <v>0</v>
      </c>
      <c r="AD450" s="262">
        <f>'ENGLAND GE2029'!L451</f>
        <v>4.212616510329871E-2</v>
      </c>
      <c r="AE450" s="264">
        <f t="shared" si="33"/>
        <v>4.2126165103298714</v>
      </c>
      <c r="AF450" s="262">
        <f>'ENGLAND GE2029'!M451</f>
        <v>2.5693008705528096E-3</v>
      </c>
      <c r="AG450" s="264">
        <f t="shared" si="34"/>
        <v>0.25693008705528098</v>
      </c>
      <c r="AH450" s="262">
        <f>'ENGLAND GE2029'!N451</f>
        <v>0</v>
      </c>
      <c r="AI450" s="264">
        <f>'ENGLAND GE2029'!Y451*100</f>
        <v>0</v>
      </c>
      <c r="AJ450" s="261">
        <f t="shared" ref="AJ450:AJ513" si="35">MAX(I450,K450,M450,O450,Q450,S450,AH450,Z450,AB450)</f>
        <v>0.37933725855786954</v>
      </c>
      <c r="AK450" s="260">
        <f t="shared" ref="AK450:AK513" si="36">Q450-AJ450</f>
        <v>-0.30263507189942634</v>
      </c>
    </row>
    <row r="451" spans="1:37" ht="24" customHeight="1" x14ac:dyDescent="0.35">
      <c r="A451" s="106" t="str">
        <f>'ENGLAND GE2029'!A452</f>
        <v>Stone, Great Wyrley and Penkridge</v>
      </c>
      <c r="B451" s="106" t="str">
        <f>'ENGLAND GE2029'!B452</f>
        <v>STS</v>
      </c>
      <c r="C451" s="106" t="str">
        <f>'ENGLAND GE2029'!C452</f>
        <v>WM</v>
      </c>
      <c r="D451" s="106" t="str">
        <f>'ENGLAND GE2029'!D452</f>
        <v>England</v>
      </c>
      <c r="E451" s="106" t="str">
        <f>'ENGLAND GE2029'!AP452</f>
        <v>Ref</v>
      </c>
      <c r="F451" s="106" t="str">
        <f>'ENGLAND GE2029'!AQ452</f>
        <v>gain from</v>
      </c>
      <c r="G451" s="106" t="str">
        <f>'ENGLAND GE2029'!AR452</f>
        <v>CON</v>
      </c>
      <c r="H451" s="106" t="str">
        <f>IF(E451='ENGLAND GE2029'!AO452,"",E451)</f>
        <v>Ref</v>
      </c>
      <c r="I451" s="262">
        <f>'ENGLAND GE2029'!E452</f>
        <v>0.14853668969546874</v>
      </c>
      <c r="J451" s="263">
        <f>'ENGLAND GE2029'!P452*100</f>
        <v>-18.84752345504981</v>
      </c>
      <c r="K451" s="262">
        <f>'ENGLAND GE2029'!F452</f>
        <v>0.21160734450426674</v>
      </c>
      <c r="L451" s="263">
        <f>'ENGLAND GE2029'!Q452*100</f>
        <v>-25.320443945645344</v>
      </c>
      <c r="M451" s="262">
        <f>'ENGLAND GE2029'!G452</f>
        <v>0.36811923781337158</v>
      </c>
      <c r="N451" s="263">
        <f>'ENGLAND GE2029'!R452*100</f>
        <v>36.811923781337157</v>
      </c>
      <c r="O451" s="262">
        <f>'ENGLAND GE2029'!H452</f>
        <v>5.439002609226018E-2</v>
      </c>
      <c r="P451" s="263">
        <f>'ENGLAND GE2029'!S452*100</f>
        <v>-1.4630315268506708</v>
      </c>
      <c r="Q451" s="262">
        <f>'ENGLAND GE2029'!I452</f>
        <v>0.11430879410946755</v>
      </c>
      <c r="R451" s="263">
        <f>'ENGLAND GE2029'!T452*100</f>
        <v>6.2029158851108885</v>
      </c>
      <c r="T451" s="264">
        <v>0</v>
      </c>
      <c r="U451" s="262">
        <f>MAX('ENGLAND GE2029'!J452,'ENGLAND GE2029'!K452,'ENGLAND GE2029'!L452,'ENGLAND GE2029'!M452,'ENGLAND GE2029'!N452)</f>
        <v>6.0365506692914246E-2</v>
      </c>
      <c r="V451" s="264">
        <f t="shared" ref="V451:V514" si="37">IF(Z451=U451,AA451,IF(U451=AB451,AC451,IF(U451=AD451,AE451,IF(U451=AF451,AG451,IF(U451=AH451,AI451,"=")))))</f>
        <v>-1.6510808481273267</v>
      </c>
      <c r="W451" s="264"/>
      <c r="X451" s="264"/>
      <c r="Y451" s="264"/>
      <c r="Z451" s="262">
        <f>'ENGLAND GE2029'!J452</f>
        <v>0</v>
      </c>
      <c r="AA451" s="264">
        <f>'ENGLAND GE2029'!U452*100</f>
        <v>0</v>
      </c>
      <c r="AB451" s="262">
        <f>'ENGLAND GE2029'!K452</f>
        <v>0</v>
      </c>
      <c r="AC451" s="264">
        <f>'ENGLAND GE2029'!V452*100</f>
        <v>0</v>
      </c>
      <c r="AD451" s="262">
        <f>'ENGLAND GE2029'!L452</f>
        <v>4.0880381349254785E-2</v>
      </c>
      <c r="AE451" s="264">
        <f t="shared" si="33"/>
        <v>4.0880381349254789</v>
      </c>
      <c r="AF451" s="262">
        <f>'ENGLAND GE2029'!M452</f>
        <v>1.7920197429961619E-3</v>
      </c>
      <c r="AG451" s="264">
        <f t="shared" si="34"/>
        <v>0.17920197429961621</v>
      </c>
      <c r="AH451" s="262">
        <f>'ENGLAND GE2029'!N452</f>
        <v>6.0365506692914246E-2</v>
      </c>
      <c r="AI451" s="264">
        <f>'ENGLAND GE2029'!Y452*100</f>
        <v>-1.6510808481273267</v>
      </c>
      <c r="AJ451" s="261">
        <f t="shared" si="35"/>
        <v>0.36811923781337158</v>
      </c>
      <c r="AK451" s="260">
        <f t="shared" si="36"/>
        <v>-0.25381044370390404</v>
      </c>
    </row>
    <row r="452" spans="1:37" ht="24" customHeight="1" x14ac:dyDescent="0.35">
      <c r="A452" s="106" t="str">
        <f>'ENGLAND GE2029'!A453</f>
        <v>Tamworth</v>
      </c>
      <c r="B452" s="106" t="str">
        <f>'ENGLAND GE2029'!B453</f>
        <v>STS</v>
      </c>
      <c r="C452" s="106" t="str">
        <f>'ENGLAND GE2029'!C453</f>
        <v>WM</v>
      </c>
      <c r="D452" s="106" t="str">
        <f>'ENGLAND GE2029'!D453</f>
        <v>England</v>
      </c>
      <c r="E452" s="106" t="str">
        <f>'ENGLAND GE2029'!AP453</f>
        <v>Ref</v>
      </c>
      <c r="F452" s="106" t="str">
        <f>'ENGLAND GE2029'!AQ453</f>
        <v>gain from</v>
      </c>
      <c r="G452" s="106" t="str">
        <f>'ENGLAND GE2029'!AR453</f>
        <v>LAB</v>
      </c>
      <c r="H452" s="106" t="str">
        <f>IF(E452='ENGLAND GE2029'!AO453,"",E452)</f>
        <v>Ref</v>
      </c>
      <c r="I452" s="262">
        <f>'ENGLAND GE2029'!E453</f>
        <v>0.17795444217844014</v>
      </c>
      <c r="J452" s="263">
        <f>'ENGLAND GE2029'!P453*100</f>
        <v>-17.232417296726187</v>
      </c>
      <c r="K452" s="262">
        <f>'ENGLAND GE2029'!F453</f>
        <v>0.23027177536122698</v>
      </c>
      <c r="L452" s="263">
        <f>'ENGLAND GE2029'!Q453*100</f>
        <v>-8.8445681476262727</v>
      </c>
      <c r="M452" s="262">
        <f>'ENGLAND GE2029'!G453</f>
        <v>0.41834430289867847</v>
      </c>
      <c r="N452" s="263">
        <f>'ENGLAND GE2029'!R453*100</f>
        <v>16.704257639826743</v>
      </c>
      <c r="O452" s="262">
        <f>'ENGLAND GE2029'!H453</f>
        <v>2.9786095359591265E-2</v>
      </c>
      <c r="P452" s="263">
        <f>'ENGLAND GE2029'!S453*100</f>
        <v>-0.33508371333291698</v>
      </c>
      <c r="Q452" s="262">
        <f>'ENGLAND GE2029'!I453</f>
        <v>8.9008754071740095E-2</v>
      </c>
      <c r="R452" s="263">
        <f>'ENGLAND GE2029'!T453*100</f>
        <v>5.2948646279650937</v>
      </c>
      <c r="T452" s="264">
        <v>0</v>
      </c>
      <c r="U452" s="262">
        <f>MAX('ENGLAND GE2029'!J453,'ENGLAND GE2029'!K453,'ENGLAND GE2029'!L453,'ENGLAND GE2029'!M453,'ENGLAND GE2029'!N453)</f>
        <v>4.6457975788965725E-2</v>
      </c>
      <c r="V452" s="264">
        <f t="shared" si="37"/>
        <v>4.6457975788965724</v>
      </c>
      <c r="W452" s="264"/>
      <c r="X452" s="264"/>
      <c r="Y452" s="264"/>
      <c r="Z452" s="262">
        <f>'ENGLAND GE2029'!J453</f>
        <v>0</v>
      </c>
      <c r="AA452" s="264">
        <f>'ENGLAND GE2029'!U453*100</f>
        <v>0</v>
      </c>
      <c r="AB452" s="262">
        <f>'ENGLAND GE2029'!K453</f>
        <v>1.3585997658826802E-3</v>
      </c>
      <c r="AC452" s="264">
        <f>'ENGLAND GE2029'!V453*100</f>
        <v>-0.25237424283257781</v>
      </c>
      <c r="AD452" s="262">
        <f>'ENGLAND GE2029'!L453</f>
        <v>4.6457975788965725E-2</v>
      </c>
      <c r="AE452" s="264">
        <f t="shared" ref="AE452:AE515" si="38">AD452*100</f>
        <v>4.6457975788965724</v>
      </c>
      <c r="AF452" s="262">
        <f>'ENGLAND GE2029'!M453</f>
        <v>1.5456229162338728E-3</v>
      </c>
      <c r="AG452" s="264">
        <f t="shared" ref="AG452:AG515" si="39">AF452*100</f>
        <v>0.15456229162338728</v>
      </c>
      <c r="AH452" s="262">
        <f>'ENGLAND GE2029'!N453</f>
        <v>5.2724316592407854E-3</v>
      </c>
      <c r="AI452" s="264">
        <f>'ENGLAND GE2029'!Y453*100</f>
        <v>-0.13503873779383505</v>
      </c>
      <c r="AJ452" s="261">
        <f t="shared" si="35"/>
        <v>0.41834430289867847</v>
      </c>
      <c r="AK452" s="260">
        <f t="shared" si="36"/>
        <v>-0.32933554882693838</v>
      </c>
    </row>
    <row r="453" spans="1:37" ht="24" customHeight="1" x14ac:dyDescent="0.35">
      <c r="A453" s="106" t="str">
        <f>'ENGLAND GE2029'!A454</f>
        <v>Kenilworth and Southam</v>
      </c>
      <c r="B453" s="106" t="str">
        <f>'ENGLAND GE2029'!B454</f>
        <v>WAR</v>
      </c>
      <c r="C453" s="106" t="str">
        <f>'ENGLAND GE2029'!C454</f>
        <v>WM</v>
      </c>
      <c r="D453" s="106" t="str">
        <f>'ENGLAND GE2029'!D454</f>
        <v>England</v>
      </c>
      <c r="E453" s="106" t="str">
        <f>'ENGLAND GE2029'!AP454</f>
        <v>Con</v>
      </c>
      <c r="F453" s="106" t="str">
        <f>'ENGLAND GE2029'!AQ454</f>
        <v>HOLD</v>
      </c>
      <c r="G453" s="106" t="str">
        <f>'ENGLAND GE2029'!AR454</f>
        <v/>
      </c>
      <c r="H453" s="106" t="str">
        <f>IF(E453='ENGLAND GE2029'!AO454,"",E453)</f>
        <v/>
      </c>
      <c r="I453" s="262">
        <f>'ENGLAND GE2029'!E454</f>
        <v>0.12752293849055762</v>
      </c>
      <c r="J453" s="263">
        <f>'ENGLAND GE2029'!P454*100</f>
        <v>-11.293092497530886</v>
      </c>
      <c r="K453" s="262">
        <f>'ENGLAND GE2029'!F454</f>
        <v>0.27434423833095761</v>
      </c>
      <c r="L453" s="263">
        <f>'ENGLAND GE2029'!Q454*100</f>
        <v>-8.9402948465741545</v>
      </c>
      <c r="M453" s="262">
        <f>'ENGLAND GE2029'!G454</f>
        <v>0.22553590098056878</v>
      </c>
      <c r="N453" s="263">
        <f>'ENGLAND GE2029'!R454*100</f>
        <v>9.5753455369165934</v>
      </c>
      <c r="O453" s="262">
        <f>'ENGLAND GE2029'!H454</f>
        <v>0.18414935641047636</v>
      </c>
      <c r="P453" s="263">
        <f>'ENGLAND GE2029'!S454*100</f>
        <v>-1.2099705855090042</v>
      </c>
      <c r="Q453" s="262">
        <f>'ENGLAND GE2029'!I454</f>
        <v>0.15101737771066237</v>
      </c>
      <c r="R453" s="263">
        <f>'ENGLAND GE2029'!T454*100</f>
        <v>9.2408975610137229</v>
      </c>
      <c r="T453" s="264">
        <v>0</v>
      </c>
      <c r="U453" s="262">
        <f>MAX('ENGLAND GE2029'!J454,'ENGLAND GE2029'!K454,'ENGLAND GE2029'!L454,'ENGLAND GE2029'!M454,'ENGLAND GE2029'!N454)</f>
        <v>2.5046215174192431E-2</v>
      </c>
      <c r="V453" s="264">
        <f t="shared" si="37"/>
        <v>2.5046215174192432</v>
      </c>
      <c r="W453" s="264"/>
      <c r="X453" s="264"/>
      <c r="Y453" s="264"/>
      <c r="Z453" s="262">
        <f>'ENGLAND GE2029'!J454</f>
        <v>0</v>
      </c>
      <c r="AA453" s="264">
        <f>'ENGLAND GE2029'!U454*100</f>
        <v>0</v>
      </c>
      <c r="AB453" s="262">
        <f>'ENGLAND GE2029'!K454</f>
        <v>0</v>
      </c>
      <c r="AC453" s="264">
        <f>'ENGLAND GE2029'!V454*100</f>
        <v>0</v>
      </c>
      <c r="AD453" s="262">
        <f>'ENGLAND GE2029'!L454</f>
        <v>2.5046215174192431E-2</v>
      </c>
      <c r="AE453" s="264">
        <f t="shared" si="38"/>
        <v>2.5046215174192432</v>
      </c>
      <c r="AF453" s="262">
        <f>'ENGLAND GE2029'!M454</f>
        <v>2.3675004578724802E-3</v>
      </c>
      <c r="AG453" s="264">
        <f t="shared" si="39"/>
        <v>0.23675004578724801</v>
      </c>
      <c r="AH453" s="262">
        <f>'ENGLAND GE2029'!N454</f>
        <v>1.0016472444712548E-2</v>
      </c>
      <c r="AI453" s="264">
        <f>'ENGLAND GE2029'!Y454*100</f>
        <v>-0.11425673152274368</v>
      </c>
      <c r="AJ453" s="261">
        <f t="shared" si="35"/>
        <v>0.27434423833095761</v>
      </c>
      <c r="AK453" s="260">
        <f t="shared" si="36"/>
        <v>-0.12332686062029524</v>
      </c>
    </row>
    <row r="454" spans="1:37" ht="24" customHeight="1" x14ac:dyDescent="0.35">
      <c r="A454" s="106" t="str">
        <f>'ENGLAND GE2029'!A455</f>
        <v>North Warwickshire and Bedworth</v>
      </c>
      <c r="B454" s="106" t="str">
        <f>'ENGLAND GE2029'!B455</f>
        <v>WAR</v>
      </c>
      <c r="C454" s="106" t="str">
        <f>'ENGLAND GE2029'!C455</f>
        <v>WM</v>
      </c>
      <c r="D454" s="106" t="str">
        <f>'ENGLAND GE2029'!D455</f>
        <v>England</v>
      </c>
      <c r="E454" s="106" t="str">
        <f>'ENGLAND GE2029'!AP455</f>
        <v>Ref</v>
      </c>
      <c r="F454" s="106" t="str">
        <f>'ENGLAND GE2029'!AQ455</f>
        <v>gain from</v>
      </c>
      <c r="G454" s="106" t="str">
        <f>'ENGLAND GE2029'!AR455</f>
        <v>LAB</v>
      </c>
      <c r="H454" s="106" t="str">
        <f>IF(E454='ENGLAND GE2029'!AO455,"",E454)</f>
        <v>Ref</v>
      </c>
      <c r="I454" s="262">
        <f>'ENGLAND GE2029'!E455</f>
        <v>0.1788633851548036</v>
      </c>
      <c r="J454" s="263">
        <f>'ENGLAND GE2029'!P455*100</f>
        <v>-18.085815856771713</v>
      </c>
      <c r="K454" s="262">
        <f>'ENGLAND GE2029'!F455</f>
        <v>0.21640296994195263</v>
      </c>
      <c r="L454" s="263">
        <f>'ENGLAND GE2029'!Q455*100</f>
        <v>-8.9630249403430842</v>
      </c>
      <c r="M454" s="262">
        <f>'ENGLAND GE2029'!G455</f>
        <v>0.42586769823477938</v>
      </c>
      <c r="N454" s="263">
        <f>'ENGLAND GE2029'!R455*100</f>
        <v>16.448518724308421</v>
      </c>
      <c r="O454" s="262">
        <f>'ENGLAND GE2029'!H455</f>
        <v>2.6388310702463714E-2</v>
      </c>
      <c r="P454" s="263">
        <f>'ENGLAND GE2029'!S455*100</f>
        <v>-0.3606804099685772</v>
      </c>
      <c r="Q454" s="262">
        <f>'ENGLAND GE2029'!I455</f>
        <v>0.10356065097160222</v>
      </c>
      <c r="R454" s="263">
        <f>'ENGLAND GE2029'!T455*100</f>
        <v>6.0693039833351126</v>
      </c>
      <c r="T454" s="264">
        <v>0</v>
      </c>
      <c r="U454" s="262">
        <f>MAX('ENGLAND GE2029'!J455,'ENGLAND GE2029'!K455,'ENGLAND GE2029'!L455,'ENGLAND GE2029'!M455,'ENGLAND GE2029'!N455)</f>
        <v>4.7293463964503395E-2</v>
      </c>
      <c r="V454" s="264">
        <f t="shared" si="37"/>
        <v>4.7293463964503397</v>
      </c>
      <c r="W454" s="264"/>
      <c r="X454" s="264"/>
      <c r="Y454" s="264"/>
      <c r="Z454" s="262">
        <f>'ENGLAND GE2029'!J455</f>
        <v>0</v>
      </c>
      <c r="AA454" s="264">
        <f>'ENGLAND GE2029'!U455*100</f>
        <v>0</v>
      </c>
      <c r="AB454" s="262">
        <f>'ENGLAND GE2029'!K455</f>
        <v>0</v>
      </c>
      <c r="AC454" s="264">
        <f>'ENGLAND GE2029'!V455*100</f>
        <v>0</v>
      </c>
      <c r="AD454" s="262">
        <f>'ENGLAND GE2029'!L455</f>
        <v>4.7293463964503395E-2</v>
      </c>
      <c r="AE454" s="264">
        <f t="shared" si="38"/>
        <v>4.7293463964503397</v>
      </c>
      <c r="AF454" s="262">
        <f>'ENGLAND GE2029'!M455</f>
        <v>1.6235210298948912E-3</v>
      </c>
      <c r="AG454" s="264">
        <f t="shared" si="39"/>
        <v>0.16235210298948913</v>
      </c>
      <c r="AH454" s="262">
        <f>'ENGLAND GE2029'!N455</f>
        <v>0</v>
      </c>
      <c r="AI454" s="264">
        <f>'ENGLAND GE2029'!Y455*100</f>
        <v>0</v>
      </c>
      <c r="AJ454" s="261">
        <f t="shared" si="35"/>
        <v>0.42586769823477938</v>
      </c>
      <c r="AK454" s="260">
        <f t="shared" si="36"/>
        <v>-0.32230704726317716</v>
      </c>
    </row>
    <row r="455" spans="1:37" ht="24" customHeight="1" x14ac:dyDescent="0.35">
      <c r="A455" s="106" t="str">
        <f>'ENGLAND GE2029'!A456</f>
        <v>Nuneaton</v>
      </c>
      <c r="B455" s="106" t="str">
        <f>'ENGLAND GE2029'!B456</f>
        <v>WAR</v>
      </c>
      <c r="C455" s="106" t="str">
        <f>'ENGLAND GE2029'!C456</f>
        <v>WM</v>
      </c>
      <c r="D455" s="106" t="str">
        <f>'ENGLAND GE2029'!D456</f>
        <v>England</v>
      </c>
      <c r="E455" s="106" t="str">
        <f>'ENGLAND GE2029'!AP456</f>
        <v>Ref</v>
      </c>
      <c r="F455" s="106" t="str">
        <f>'ENGLAND GE2029'!AQ456</f>
        <v>gain from</v>
      </c>
      <c r="G455" s="106" t="str">
        <f>'ENGLAND GE2029'!AR456</f>
        <v>LAB</v>
      </c>
      <c r="H455" s="106" t="str">
        <f>IF(E455='ENGLAND GE2029'!AO456,"",E455)</f>
        <v>Ref</v>
      </c>
      <c r="I455" s="262">
        <f>'ENGLAND GE2029'!E456</f>
        <v>0.18327602285173661</v>
      </c>
      <c r="J455" s="263">
        <f>'ENGLAND GE2029'!P456*100</f>
        <v>-18.592786912409625</v>
      </c>
      <c r="K455" s="262">
        <f>'ENGLAND GE2029'!F456</f>
        <v>0.20104899448842647</v>
      </c>
      <c r="L455" s="263">
        <f>'ENGLAND GE2029'!Q456*100</f>
        <v>-8.3739785750818445</v>
      </c>
      <c r="M455" s="262">
        <f>'ENGLAND GE2029'!G456</f>
        <v>0.35754325475356302</v>
      </c>
      <c r="N455" s="263">
        <f>'ENGLAND GE2029'!R456*100</f>
        <v>13.773397127504897</v>
      </c>
      <c r="O455" s="262">
        <f>'ENGLAND GE2029'!H456</f>
        <v>2.8557225685656676E-2</v>
      </c>
      <c r="P455" s="263">
        <f>'ENGLAND GE2029'!S456*100</f>
        <v>-0.39567868831929598</v>
      </c>
      <c r="Q455" s="262">
        <f>'ENGLAND GE2029'!I456</f>
        <v>0.16936129700555419</v>
      </c>
      <c r="R455" s="263">
        <f>'ENGLAND GE2029'!T456*100</f>
        <v>9.9140735532232664</v>
      </c>
      <c r="T455" s="264">
        <v>0</v>
      </c>
      <c r="U455" s="262">
        <f>MAX('ENGLAND GE2029'!J456,'ENGLAND GE2029'!K456,'ENGLAND GE2029'!L456,'ENGLAND GE2029'!M456,'ENGLAND GE2029'!N456)</f>
        <v>3.9705897170714183E-2</v>
      </c>
      <c r="V455" s="264">
        <f t="shared" si="37"/>
        <v>3.9705897170714182</v>
      </c>
      <c r="W455" s="264"/>
      <c r="X455" s="264"/>
      <c r="Y455" s="264"/>
      <c r="Z455" s="262">
        <f>'ENGLAND GE2029'!J456</f>
        <v>0</v>
      </c>
      <c r="AA455" s="264">
        <f>'ENGLAND GE2029'!U456*100</f>
        <v>0</v>
      </c>
      <c r="AB455" s="262">
        <f>'ENGLAND GE2029'!K456</f>
        <v>1.6965063071538718E-2</v>
      </c>
      <c r="AC455" s="264">
        <f>'ENGLAND GE2029'!V456*100</f>
        <v>-0.64984071926982923</v>
      </c>
      <c r="AD455" s="262">
        <f>'ENGLAND GE2029'!L456</f>
        <v>3.9705897170714183E-2</v>
      </c>
      <c r="AE455" s="264">
        <f t="shared" si="38"/>
        <v>3.9705897170714182</v>
      </c>
      <c r="AF455" s="262">
        <f>'ENGLAND GE2029'!M456</f>
        <v>3.5422449728100928E-3</v>
      </c>
      <c r="AG455" s="264">
        <f t="shared" si="39"/>
        <v>0.3542244972810093</v>
      </c>
      <c r="AH455" s="262">
        <f>'ENGLAND GE2029'!N456</f>
        <v>0</v>
      </c>
      <c r="AI455" s="264">
        <f>'ENGLAND GE2029'!Y456*100</f>
        <v>0</v>
      </c>
      <c r="AJ455" s="261">
        <f t="shared" si="35"/>
        <v>0.35754325475356302</v>
      </c>
      <c r="AK455" s="260">
        <f t="shared" si="36"/>
        <v>-0.18818195774800883</v>
      </c>
    </row>
    <row r="456" spans="1:37" ht="24" customHeight="1" x14ac:dyDescent="0.35">
      <c r="A456" s="106" t="str">
        <f>'ENGLAND GE2029'!A457</f>
        <v>Rugby</v>
      </c>
      <c r="B456" s="106" t="str">
        <f>'ENGLAND GE2029'!B457</f>
        <v>WAR</v>
      </c>
      <c r="C456" s="106" t="str">
        <f>'ENGLAND GE2029'!C457</f>
        <v>WM</v>
      </c>
      <c r="D456" s="106" t="str">
        <f>'ENGLAND GE2029'!D457</f>
        <v>England</v>
      </c>
      <c r="E456" s="106" t="str">
        <f>'ENGLAND GE2029'!AP457</f>
        <v>Ref</v>
      </c>
      <c r="F456" s="106" t="str">
        <f>'ENGLAND GE2029'!AQ457</f>
        <v>gain from</v>
      </c>
      <c r="G456" s="106" t="str">
        <f>'ENGLAND GE2029'!AR457</f>
        <v>LAB</v>
      </c>
      <c r="H456" s="106" t="str">
        <f>IF(E456='ENGLAND GE2029'!AO457,"",E456)</f>
        <v>Ref</v>
      </c>
      <c r="I456" s="262">
        <f>'ENGLAND GE2029'!E457</f>
        <v>0.21772428986706532</v>
      </c>
      <c r="J456" s="263">
        <f>'ENGLAND GE2029'!P457*100</f>
        <v>-18.087582440932024</v>
      </c>
      <c r="K456" s="262">
        <f>'ENGLAND GE2029'!F457</f>
        <v>0.23944088592809765</v>
      </c>
      <c r="L456" s="263">
        <f>'ENGLAND GE2029'!Q457*100</f>
        <v>-6.8799257733644259</v>
      </c>
      <c r="M456" s="262">
        <f>'ENGLAND GE2029'!G457</f>
        <v>0.30041182006973788</v>
      </c>
      <c r="N456" s="263">
        <f>'ENGLAND GE2029'!R457*100</f>
        <v>13.256837871801149</v>
      </c>
      <c r="O456" s="262">
        <f>'ENGLAND GE2029'!H457</f>
        <v>6.4134916345797627E-2</v>
      </c>
      <c r="P456" s="263">
        <f>'ENGLAND GE2029'!S457*100</f>
        <v>-0.22270132925992364</v>
      </c>
      <c r="Q456" s="262">
        <f>'ENGLAND GE2029'!I457</f>
        <v>0.13842332402356999</v>
      </c>
      <c r="R456" s="263">
        <f>'ENGLAND GE2029'!T457*100</f>
        <v>8.6264316595604935</v>
      </c>
      <c r="T456" s="264">
        <v>0</v>
      </c>
      <c r="U456" s="262">
        <f>MAX('ENGLAND GE2029'!J457,'ENGLAND GE2029'!K457,'ENGLAND GE2029'!L457,'ENGLAND GE2029'!M457,'ENGLAND GE2029'!N457)</f>
        <v>3.336133650396389E-2</v>
      </c>
      <c r="V456" s="264">
        <f t="shared" si="37"/>
        <v>3.336133650396389</v>
      </c>
      <c r="W456" s="264"/>
      <c r="X456" s="264"/>
      <c r="Y456" s="264"/>
      <c r="Z456" s="262">
        <f>'ENGLAND GE2029'!J457</f>
        <v>2.4377408980537515E-3</v>
      </c>
      <c r="AA456" s="264">
        <f>'ENGLAND GE2029'!U457*100</f>
        <v>-0.1949656049134233</v>
      </c>
      <c r="AB456" s="262">
        <f>'ENGLAND GE2029'!K457</f>
        <v>0</v>
      </c>
      <c r="AC456" s="264">
        <f>'ENGLAND GE2029'!V457*100</f>
        <v>0</v>
      </c>
      <c r="AD456" s="262">
        <f>'ENGLAND GE2029'!L457</f>
        <v>3.336133650396389E-2</v>
      </c>
      <c r="AE456" s="264">
        <f t="shared" si="38"/>
        <v>3.336133650396389</v>
      </c>
      <c r="AF456" s="262">
        <f>'ENGLAND GE2029'!M457</f>
        <v>2.3526000237500725E-3</v>
      </c>
      <c r="AG456" s="264">
        <f t="shared" si="39"/>
        <v>0.23526000237500724</v>
      </c>
      <c r="AH456" s="262">
        <f>'ENGLAND GE2029'!N457</f>
        <v>1.7130863399638253E-3</v>
      </c>
      <c r="AI456" s="264">
        <f>'ENGLAND GE2029'!Y457*100</f>
        <v>-6.9488035663237094E-2</v>
      </c>
      <c r="AJ456" s="261">
        <f t="shared" si="35"/>
        <v>0.30041182006973788</v>
      </c>
      <c r="AK456" s="260">
        <f t="shared" si="36"/>
        <v>-0.16198849604616788</v>
      </c>
    </row>
    <row r="457" spans="1:37" ht="24" customHeight="1" x14ac:dyDescent="0.35">
      <c r="A457" s="106" t="str">
        <f>'ENGLAND GE2029'!A458</f>
        <v>Stratford-on-Avon</v>
      </c>
      <c r="B457" s="106" t="str">
        <f>'ENGLAND GE2029'!B458</f>
        <v>WAR</v>
      </c>
      <c r="C457" s="106" t="str">
        <f>'ENGLAND GE2029'!C458</f>
        <v>WM</v>
      </c>
      <c r="D457" s="106" t="str">
        <f>'ENGLAND GE2029'!D458</f>
        <v>England</v>
      </c>
      <c r="E457" s="106" t="str">
        <f>'ENGLAND GE2029'!AP458</f>
        <v>LD</v>
      </c>
      <c r="F457" s="106" t="str">
        <f>'ENGLAND GE2029'!AQ458</f>
        <v>HOLD</v>
      </c>
      <c r="G457" s="106" t="str">
        <f>'ENGLAND GE2029'!AR458</f>
        <v/>
      </c>
      <c r="H457" s="106" t="str">
        <f>IF(E457='ENGLAND GE2029'!AO458,"",E457)</f>
        <v/>
      </c>
      <c r="I457" s="262">
        <f>'ENGLAND GE2029'!E458</f>
        <v>3.6390512703159288E-2</v>
      </c>
      <c r="J457" s="263">
        <f>'ENGLAND GE2029'!P458*100</f>
        <v>-3.4502401783325163</v>
      </c>
      <c r="K457" s="262">
        <f>'ENGLAND GE2029'!F458</f>
        <v>0.22515533924965289</v>
      </c>
      <c r="L457" s="263">
        <f>'ENGLAND GE2029'!Q458*100</f>
        <v>-8.3275118446941327</v>
      </c>
      <c r="M457" s="262">
        <f>'ENGLAND GE2029'!G458</f>
        <v>0.2463329859145105</v>
      </c>
      <c r="N457" s="263">
        <f>'ENGLAND GE2029'!R458*100</f>
        <v>9.9881409571927531</v>
      </c>
      <c r="O457" s="262">
        <f>'ENGLAND GE2029'!H458</f>
        <v>0.40230786226791704</v>
      </c>
      <c r="P457" s="263">
        <f>'ENGLAND GE2029'!S458*100</f>
        <v>-4.0654792863460578</v>
      </c>
      <c r="Q457" s="262">
        <f>'ENGLAND GE2029'!I458</f>
        <v>5.6391578595659776E-2</v>
      </c>
      <c r="R457" s="263">
        <f>'ENGLAND GE2029'!T458*100</f>
        <v>3.3780649035222292</v>
      </c>
      <c r="T457" s="264">
        <v>0</v>
      </c>
      <c r="U457" s="262">
        <f>MAX('ENGLAND GE2029'!J458,'ENGLAND GE2029'!K458,'ENGLAND GE2029'!L458,'ENGLAND GE2029'!M458,'ENGLAND GE2029'!N458)</f>
        <v>2.7355773262225328E-2</v>
      </c>
      <c r="V457" s="264">
        <f t="shared" si="37"/>
        <v>2.7355773262225327</v>
      </c>
      <c r="W457" s="264"/>
      <c r="X457" s="264"/>
      <c r="Y457" s="264"/>
      <c r="Z457" s="262">
        <f>'ENGLAND GE2029'!J458</f>
        <v>2.8481165562934327E-3</v>
      </c>
      <c r="AA457" s="264">
        <f>'ENGLAND GE2029'!U458*100</f>
        <v>-0.266766575920176</v>
      </c>
      <c r="AB457" s="262">
        <f>'ENGLAND GE2029'!K458</f>
        <v>0</v>
      </c>
      <c r="AC457" s="264">
        <f>'ENGLAND GE2029'!V458*100</f>
        <v>0</v>
      </c>
      <c r="AD457" s="262">
        <f>'ENGLAND GE2029'!L458</f>
        <v>2.7355773262225328E-2</v>
      </c>
      <c r="AE457" s="264">
        <f t="shared" si="38"/>
        <v>2.7355773262225327</v>
      </c>
      <c r="AF457" s="262">
        <f>'ENGLAND GE2029'!M458</f>
        <v>1.0997094229014339E-3</v>
      </c>
      <c r="AG457" s="264">
        <f t="shared" si="39"/>
        <v>0.10997094229014338</v>
      </c>
      <c r="AH457" s="262">
        <f>'ENGLAND GE2029'!N458</f>
        <v>2.118122027680411E-3</v>
      </c>
      <c r="AI457" s="264">
        <f>'ENGLAND GE2029'!Y458*100</f>
        <v>-0.10175624393476781</v>
      </c>
      <c r="AJ457" s="261">
        <f t="shared" si="35"/>
        <v>0.40230786226791704</v>
      </c>
      <c r="AK457" s="260">
        <f t="shared" si="36"/>
        <v>-0.34591628367225724</v>
      </c>
    </row>
    <row r="458" spans="1:37" ht="24" customHeight="1" x14ac:dyDescent="0.35">
      <c r="A458" s="106" t="str">
        <f>'ENGLAND GE2029'!A459</f>
        <v>Warwick and Leamington</v>
      </c>
      <c r="B458" s="106" t="str">
        <f>'ENGLAND GE2029'!B459</f>
        <v>WAR</v>
      </c>
      <c r="C458" s="106" t="str">
        <f>'ENGLAND GE2029'!C459</f>
        <v>WM</v>
      </c>
      <c r="D458" s="106" t="str">
        <f>'ENGLAND GE2029'!D459</f>
        <v>England</v>
      </c>
      <c r="E458" s="106" t="str">
        <f>'ENGLAND GE2029'!AP459</f>
        <v>Lab</v>
      </c>
      <c r="F458" s="106" t="str">
        <f>'ENGLAND GE2029'!AQ459</f>
        <v>HOLD</v>
      </c>
      <c r="G458" s="106" t="str">
        <f>'ENGLAND GE2029'!AR459</f>
        <v/>
      </c>
      <c r="H458" s="106" t="str">
        <f>IF(E458='ENGLAND GE2029'!AO459,"",E458)</f>
        <v/>
      </c>
      <c r="I458" s="262">
        <f>'ENGLAND GE2029'!E459</f>
        <v>0.27129129745618963</v>
      </c>
      <c r="J458" s="263">
        <f>'ENGLAND GE2029'!P459*100</f>
        <v>-21.602526012745198</v>
      </c>
      <c r="K458" s="262">
        <f>'ENGLAND GE2029'!F459</f>
        <v>0.18607474000454954</v>
      </c>
      <c r="L458" s="263">
        <f>'ENGLAND GE2029'!Q459*100</f>
        <v>-4.8955139258835159</v>
      </c>
      <c r="M458" s="262">
        <f>'ENGLAND GE2029'!G459</f>
        <v>0.19110182661024919</v>
      </c>
      <c r="N458" s="263">
        <f>'ENGLAND GE2029'!R459*100</f>
        <v>8.6341470498212107</v>
      </c>
      <c r="O458" s="262">
        <f>'ENGLAND GE2029'!H459</f>
        <v>7.7701061612268446E-2</v>
      </c>
      <c r="P458" s="263">
        <f>'ENGLAND GE2029'!S459*100</f>
        <v>-0.11842589292169747</v>
      </c>
      <c r="Q458" s="262">
        <f>'ENGLAND GE2029'!I459</f>
        <v>0.24580595971651523</v>
      </c>
      <c r="R458" s="263">
        <f>'ENGLAND GE2029'!T459*100</f>
        <v>15.492828176212683</v>
      </c>
      <c r="T458" s="264">
        <v>0</v>
      </c>
      <c r="U458" s="262">
        <f>MAX('ENGLAND GE2029'!J459,'ENGLAND GE2029'!K459,'ENGLAND GE2029'!L459,'ENGLAND GE2029'!M459,'ENGLAND GE2029'!N459)</f>
        <v>2.1222241996292589E-2</v>
      </c>
      <c r="V458" s="264">
        <f t="shared" si="37"/>
        <v>2.122224199629259</v>
      </c>
      <c r="W458" s="264"/>
      <c r="X458" s="264"/>
      <c r="Y458" s="264"/>
      <c r="Z458" s="262">
        <f>'ENGLAND GE2029'!J459</f>
        <v>0</v>
      </c>
      <c r="AA458" s="264">
        <f>'ENGLAND GE2029'!U459*100</f>
        <v>0</v>
      </c>
      <c r="AB458" s="262">
        <f>'ENGLAND GE2029'!K459</f>
        <v>0</v>
      </c>
      <c r="AC458" s="264">
        <f>'ENGLAND GE2029'!V459*100</f>
        <v>0</v>
      </c>
      <c r="AD458" s="262">
        <f>'ENGLAND GE2029'!L459</f>
        <v>2.1222241996292589E-2</v>
      </c>
      <c r="AE458" s="264">
        <f t="shared" si="38"/>
        <v>2.122224199629259</v>
      </c>
      <c r="AF458" s="262">
        <f>'ENGLAND GE2029'!M459</f>
        <v>3.8535017029073114E-3</v>
      </c>
      <c r="AG458" s="264">
        <f t="shared" si="39"/>
        <v>0.38535017029073115</v>
      </c>
      <c r="AH458" s="262">
        <f>'ENGLAND GE2029'!N459</f>
        <v>2.949370901028182E-3</v>
      </c>
      <c r="AI458" s="264">
        <f>'ENGLAND GE2029'!Y459*100</f>
        <v>-1.8083764403462564E-2</v>
      </c>
      <c r="AJ458" s="261">
        <f t="shared" si="35"/>
        <v>0.27129129745618963</v>
      </c>
      <c r="AK458" s="260">
        <f t="shared" si="36"/>
        <v>-2.5485337739674402E-2</v>
      </c>
    </row>
    <row r="459" spans="1:37" ht="24" customHeight="1" x14ac:dyDescent="0.35">
      <c r="A459" s="106" t="str">
        <f>'ENGLAND GE2029'!A460</f>
        <v>Aldridge-Brownhills</v>
      </c>
      <c r="B459" s="106" t="str">
        <f>'ENGLAND GE2029'!B460</f>
        <v>WMD</v>
      </c>
      <c r="C459" s="106" t="str">
        <f>'ENGLAND GE2029'!C460</f>
        <v>WM</v>
      </c>
      <c r="D459" s="106" t="str">
        <f>'ENGLAND GE2029'!D460</f>
        <v>England</v>
      </c>
      <c r="E459" s="106" t="str">
        <f>'ENGLAND GE2029'!AP460</f>
        <v>Ref</v>
      </c>
      <c r="F459" s="106" t="str">
        <f>'ENGLAND GE2029'!AQ460</f>
        <v>gain from</v>
      </c>
      <c r="G459" s="106" t="str">
        <f>'ENGLAND GE2029'!AR460</f>
        <v>CON</v>
      </c>
      <c r="H459" s="106" t="str">
        <f>IF(E459='ENGLAND GE2029'!AO460,"",E459)</f>
        <v>Ref</v>
      </c>
      <c r="I459" s="262">
        <f>'ENGLAND GE2029'!E460</f>
        <v>0.14221683115201456</v>
      </c>
      <c r="J459" s="263">
        <f>'ENGLAND GE2029'!P460*100</f>
        <v>-14.259097848800984</v>
      </c>
      <c r="K459" s="262">
        <f>'ENGLAND GE2029'!F460</f>
        <v>0.27557779923139747</v>
      </c>
      <c r="L459" s="263">
        <f>'ENGLAND GE2029'!Q460*100</f>
        <v>-11.248809460630843</v>
      </c>
      <c r="M459" s="262">
        <f>'ENGLAND GE2029'!G460</f>
        <v>0.3954486504735642</v>
      </c>
      <c r="N459" s="263">
        <f>'ENGLAND GE2029'!R460*100</f>
        <v>15.376469684330186</v>
      </c>
      <c r="O459" s="262">
        <f>'ENGLAND GE2029'!H460</f>
        <v>3.7841062789407277E-2</v>
      </c>
      <c r="P459" s="263">
        <f>'ENGLAND GE2029'!S460*100</f>
        <v>-0.49899317194395804</v>
      </c>
      <c r="Q459" s="262">
        <f>'ENGLAND GE2029'!I460</f>
        <v>0.10337960600438827</v>
      </c>
      <c r="R459" s="263">
        <f>'ENGLAND GE2029'!T460*100</f>
        <v>6.0768257621227804</v>
      </c>
      <c r="T459" s="264">
        <v>0</v>
      </c>
      <c r="U459" s="262">
        <f>MAX('ENGLAND GE2029'!J460,'ENGLAND GE2029'!K460,'ENGLAND GE2029'!L460,'ENGLAND GE2029'!M460,'ENGLAND GE2029'!N460)</f>
        <v>4.3915367562516058E-2</v>
      </c>
      <c r="V459" s="264">
        <f t="shared" si="37"/>
        <v>4.3915367562516057</v>
      </c>
      <c r="W459" s="264"/>
      <c r="X459" s="264"/>
      <c r="Y459" s="264"/>
      <c r="Z459" s="262">
        <f>'ENGLAND GE2029'!J460</f>
        <v>0</v>
      </c>
      <c r="AA459" s="264">
        <f>'ENGLAND GE2029'!U460*100</f>
        <v>0</v>
      </c>
      <c r="AB459" s="262">
        <f>'ENGLAND GE2029'!K460</f>
        <v>0</v>
      </c>
      <c r="AC459" s="264">
        <f>'ENGLAND GE2029'!V460*100</f>
        <v>0</v>
      </c>
      <c r="AD459" s="262">
        <f>'ENGLAND GE2029'!L460</f>
        <v>4.3915367562516058E-2</v>
      </c>
      <c r="AE459" s="264">
        <f t="shared" si="38"/>
        <v>4.3915367562516057</v>
      </c>
      <c r="AF459" s="262">
        <f>'ENGLAND GE2029'!M460</f>
        <v>1.620682786712072E-3</v>
      </c>
      <c r="AG459" s="264">
        <f t="shared" si="39"/>
        <v>0.16206827867120721</v>
      </c>
      <c r="AH459" s="262">
        <f>'ENGLAND GE2029'!N460</f>
        <v>0</v>
      </c>
      <c r="AI459" s="264">
        <f>'ENGLAND GE2029'!Y460*100</f>
        <v>0</v>
      </c>
      <c r="AJ459" s="261">
        <f t="shared" si="35"/>
        <v>0.3954486504735642</v>
      </c>
      <c r="AK459" s="260">
        <f t="shared" si="36"/>
        <v>-0.29206904446917592</v>
      </c>
    </row>
    <row r="460" spans="1:37" ht="24" customHeight="1" x14ac:dyDescent="0.35">
      <c r="A460" s="106" t="str">
        <f>'ENGLAND GE2029'!A461</f>
        <v>Birmingham Edgbaston</v>
      </c>
      <c r="B460" s="106" t="str">
        <f>'ENGLAND GE2029'!B461</f>
        <v>WMD</v>
      </c>
      <c r="C460" s="106" t="str">
        <f>'ENGLAND GE2029'!C461</f>
        <v>WM</v>
      </c>
      <c r="D460" s="106" t="str">
        <f>'ENGLAND GE2029'!D461</f>
        <v>England</v>
      </c>
      <c r="E460" s="106" t="str">
        <f>'ENGLAND GE2029'!AP461</f>
        <v>Lab</v>
      </c>
      <c r="F460" s="106" t="str">
        <f>'ENGLAND GE2029'!AQ461</f>
        <v>HOLD</v>
      </c>
      <c r="G460" s="106" t="str">
        <f>'ENGLAND GE2029'!AR461</f>
        <v/>
      </c>
      <c r="H460" s="106" t="str">
        <f>IF(E460='ENGLAND GE2029'!AO461,"",E460)</f>
        <v/>
      </c>
      <c r="I460" s="262">
        <f>'ENGLAND GE2029'!E461</f>
        <v>0.2499503935326729</v>
      </c>
      <c r="J460" s="263">
        <f>'ENGLAND GE2029'!P461*100</f>
        <v>-19.35411101544063</v>
      </c>
      <c r="K460" s="262">
        <f>'ENGLAND GE2029'!F461</f>
        <v>0.17626421454904415</v>
      </c>
      <c r="L460" s="263">
        <f>'ENGLAND GE2029'!Q461*100</f>
        <v>-4.365135668105097</v>
      </c>
      <c r="M460" s="262">
        <f>'ENGLAND GE2029'!G461</f>
        <v>0.21527831729847624</v>
      </c>
      <c r="N460" s="263">
        <f>'ENGLAND GE2029'!R461*100</f>
        <v>9.8707835306384766</v>
      </c>
      <c r="O460" s="262">
        <f>'ENGLAND GE2029'!H461</f>
        <v>5.6002920370505492E-2</v>
      </c>
      <c r="P460" s="263">
        <f>'ENGLAND GE2029'!S461*100</f>
        <v>-1.5824239533825807E-2</v>
      </c>
      <c r="Q460" s="262">
        <f>'ENGLAND GE2029'!I461</f>
        <v>0.20463261686822926</v>
      </c>
      <c r="R460" s="263">
        <f>'ENGLAND GE2029'!T461*100</f>
        <v>12.990246831634296</v>
      </c>
      <c r="T460" s="264">
        <v>0</v>
      </c>
      <c r="U460" s="262">
        <f>MAX('ENGLAND GE2029'!J461,'ENGLAND GE2029'!K461,'ENGLAND GE2029'!L461,'ENGLAND GE2029'!M461,'ENGLAND GE2029'!N461)</f>
        <v>6.6930186091941776E-2</v>
      </c>
      <c r="V460" s="264">
        <f t="shared" si="37"/>
        <v>-2.2200945681062385</v>
      </c>
      <c r="W460" s="264"/>
      <c r="X460" s="264"/>
      <c r="Y460" s="264"/>
      <c r="Z460" s="262">
        <f>'ENGLAND GE2029'!J461</f>
        <v>6.6930186091941776E-2</v>
      </c>
      <c r="AA460" s="264">
        <f>'ENGLAND GE2029'!U461*100</f>
        <v>-2.2200945681062385</v>
      </c>
      <c r="AB460" s="262">
        <f>'ENGLAND GE2029'!K461</f>
        <v>0</v>
      </c>
      <c r="AC460" s="264">
        <f>'ENGLAND GE2029'!V461*100</f>
        <v>0</v>
      </c>
      <c r="AD460" s="262">
        <f>'ENGLAND GE2029'!L461</f>
        <v>2.3907089886590838E-2</v>
      </c>
      <c r="AE460" s="264">
        <f t="shared" si="38"/>
        <v>2.390708988659084</v>
      </c>
      <c r="AF460" s="262">
        <f>'ENGLAND GE2029'!M461</f>
        <v>7.0342614025394497E-3</v>
      </c>
      <c r="AG460" s="264">
        <f t="shared" si="39"/>
        <v>0.70342614025394501</v>
      </c>
      <c r="AH460" s="262">
        <f>'ENGLAND GE2029'!N461</f>
        <v>0</v>
      </c>
      <c r="AI460" s="264">
        <f>'ENGLAND GE2029'!Y461*100</f>
        <v>0</v>
      </c>
      <c r="AJ460" s="261">
        <f t="shared" si="35"/>
        <v>0.2499503935326729</v>
      </c>
      <c r="AK460" s="260">
        <f t="shared" si="36"/>
        <v>-4.5317776664443643E-2</v>
      </c>
    </row>
    <row r="461" spans="1:37" ht="24" customHeight="1" x14ac:dyDescent="0.35">
      <c r="A461" s="106" t="str">
        <f>'ENGLAND GE2029'!A462</f>
        <v>Birmingham Erdington</v>
      </c>
      <c r="B461" s="106" t="str">
        <f>'ENGLAND GE2029'!B462</f>
        <v>WMD</v>
      </c>
      <c r="C461" s="106" t="str">
        <f>'ENGLAND GE2029'!C462</f>
        <v>WM</v>
      </c>
      <c r="D461" s="106" t="str">
        <f>'ENGLAND GE2029'!D462</f>
        <v>England</v>
      </c>
      <c r="E461" s="106" t="str">
        <f>'ENGLAND GE2029'!AP462</f>
        <v>Ref</v>
      </c>
      <c r="F461" s="106" t="str">
        <f>'ENGLAND GE2029'!AQ462</f>
        <v>gain from</v>
      </c>
      <c r="G461" s="106" t="str">
        <f>'ENGLAND GE2029'!AR462</f>
        <v>LAB</v>
      </c>
      <c r="H461" s="106" t="str">
        <f>IF(E461='ENGLAND GE2029'!AO462,"",E461)</f>
        <v>Ref</v>
      </c>
      <c r="I461" s="262">
        <f>'ENGLAND GE2029'!E462</f>
        <v>0.21747806104576012</v>
      </c>
      <c r="J461" s="263">
        <f>'ENGLAND GE2029'!P462*100</f>
        <v>-21.964839614105568</v>
      </c>
      <c r="K461" s="262">
        <f>'ENGLAND GE2029'!F462</f>
        <v>0.11308671429924275</v>
      </c>
      <c r="L461" s="263">
        <f>'ENGLAND GE2029'!Q462*100</f>
        <v>-4.674522841926132</v>
      </c>
      <c r="M461" s="262">
        <f>'ENGLAND GE2029'!G462</f>
        <v>0.3740609194558025</v>
      </c>
      <c r="N461" s="263">
        <f>'ENGLAND GE2029'!R462*100</f>
        <v>14.460947262462906</v>
      </c>
      <c r="O461" s="262">
        <f>'ENGLAND GE2029'!H462</f>
        <v>2.9378696337954317E-2</v>
      </c>
      <c r="P461" s="263">
        <f>'ENGLAND GE2029'!S462*100</f>
        <v>-0.39960595647618202</v>
      </c>
      <c r="Q461" s="262">
        <f>'ENGLAND GE2029'!I462</f>
        <v>0.17536717877144883</v>
      </c>
      <c r="R461" s="263">
        <f>'ENGLAND GE2029'!T462*100</f>
        <v>10.281850725242405</v>
      </c>
      <c r="T461" s="264">
        <v>0</v>
      </c>
      <c r="U461" s="262">
        <f>MAX('ENGLAND GE2029'!J462,'ENGLAND GE2029'!K462,'ENGLAND GE2029'!L462,'ENGLAND GE2029'!M462,'ENGLAND GE2029'!N462)</f>
        <v>4.3816234664276636E-2</v>
      </c>
      <c r="V461" s="264">
        <f t="shared" si="37"/>
        <v>-2.2755751843800764</v>
      </c>
      <c r="W461" s="264"/>
      <c r="X461" s="264"/>
      <c r="Y461" s="264"/>
      <c r="Z461" s="262">
        <f>'ENGLAND GE2029'!J462</f>
        <v>4.3816234664276636E-2</v>
      </c>
      <c r="AA461" s="264">
        <f>'ENGLAND GE2029'!U462*100</f>
        <v>-2.2755751843800764</v>
      </c>
      <c r="AB461" s="262">
        <f>'ENGLAND GE2029'!K462</f>
        <v>0</v>
      </c>
      <c r="AC461" s="264">
        <f>'ENGLAND GE2029'!V462*100</f>
        <v>0</v>
      </c>
      <c r="AD461" s="262">
        <f>'ENGLAND GE2029'!L462</f>
        <v>4.1540217039563336E-2</v>
      </c>
      <c r="AE461" s="264">
        <f t="shared" si="38"/>
        <v>4.1540217039563334</v>
      </c>
      <c r="AF461" s="262">
        <f>'ENGLAND GE2029'!M462</f>
        <v>5.2719783859516206E-3</v>
      </c>
      <c r="AG461" s="264">
        <f t="shared" si="39"/>
        <v>0.527197838595162</v>
      </c>
      <c r="AH461" s="262">
        <f>'ENGLAND GE2029'!N462</f>
        <v>0</v>
      </c>
      <c r="AI461" s="264">
        <f>'ENGLAND GE2029'!Y462*100</f>
        <v>-0.1094739333688384</v>
      </c>
      <c r="AJ461" s="261">
        <f t="shared" si="35"/>
        <v>0.3740609194558025</v>
      </c>
      <c r="AK461" s="260">
        <f t="shared" si="36"/>
        <v>-0.19869374068435366</v>
      </c>
    </row>
    <row r="462" spans="1:37" ht="24" customHeight="1" x14ac:dyDescent="0.35">
      <c r="A462" s="106" t="str">
        <f>'ENGLAND GE2029'!A463</f>
        <v>Birmingham Hall Green and Moseley</v>
      </c>
      <c r="B462" s="106" t="str">
        <f>'ENGLAND GE2029'!B463</f>
        <v>WMD</v>
      </c>
      <c r="C462" s="106" t="str">
        <f>'ENGLAND GE2029'!C463</f>
        <v>WM</v>
      </c>
      <c r="D462" s="106" t="str">
        <f>'ENGLAND GE2029'!D463</f>
        <v>England</v>
      </c>
      <c r="E462" s="106" t="str">
        <f>'ENGLAND GE2029'!AP463</f>
        <v>Grn</v>
      </c>
      <c r="F462" s="106" t="str">
        <f>'ENGLAND GE2029'!AQ463</f>
        <v>gain from</v>
      </c>
      <c r="G462" s="106" t="str">
        <f>'ENGLAND GE2029'!AR463</f>
        <v>LAB</v>
      </c>
      <c r="H462" s="106" t="str">
        <f>IF(E462='ENGLAND GE2029'!AO463,"",E462)</f>
        <v>Grn</v>
      </c>
      <c r="I462" s="262">
        <f>'ENGLAND GE2029'!E463</f>
        <v>0.18140383724929135</v>
      </c>
      <c r="J462" s="263">
        <f>'ENGLAND GE2029'!P463*100</f>
        <v>-12.616274288723398</v>
      </c>
      <c r="K462" s="262">
        <f>'ENGLAND GE2029'!F463</f>
        <v>7.7519012318002567E-2</v>
      </c>
      <c r="L462" s="263">
        <f>'ENGLAND GE2029'!Q463*100</f>
        <v>-1.489998585525</v>
      </c>
      <c r="M462" s="262">
        <f>'ENGLAND GE2029'!G463</f>
        <v>0.10707457148980326</v>
      </c>
      <c r="N462" s="263">
        <f>'ENGLAND GE2029'!R463*100</f>
        <v>5.1671244886592032</v>
      </c>
      <c r="O462" s="262">
        <f>'ENGLAND GE2029'!H463</f>
        <v>0.1181656927389101</v>
      </c>
      <c r="P462" s="263">
        <f>'ENGLAND GE2029'!S463*100</f>
        <v>0.4931388345101817</v>
      </c>
      <c r="Q462" s="262">
        <f>'ENGLAND GE2029'!I463</f>
        <v>0.26952098041574202</v>
      </c>
      <c r="R462" s="263">
        <f>'ENGLAND GE2029'!T463*100</f>
        <v>17.546752401731879</v>
      </c>
      <c r="T462" s="264">
        <v>0</v>
      </c>
      <c r="U462" s="262">
        <f>MAX('ENGLAND GE2029'!J463,'ENGLAND GE2029'!K463,'ENGLAND GE2029'!L463,'ENGLAND GE2029'!M463,'ENGLAND GE2029'!N463)</f>
        <v>0.14369130478664024</v>
      </c>
      <c r="V462" s="264">
        <f t="shared" si="37"/>
        <v>-2.1965843564479837</v>
      </c>
      <c r="W462" s="264"/>
      <c r="X462" s="264"/>
      <c r="Y462" s="264"/>
      <c r="Z462" s="262">
        <f>'ENGLAND GE2029'!J463</f>
        <v>7.8796495408747405E-2</v>
      </c>
      <c r="AA462" s="264">
        <f>'ENGLAND GE2029'!U463*100</f>
        <v>-9.2869690534911857</v>
      </c>
      <c r="AB462" s="262">
        <f>'ENGLAND GE2029'!K463</f>
        <v>0</v>
      </c>
      <c r="AC462" s="264">
        <f>'ENGLAND GE2029'!V463*100</f>
        <v>0</v>
      </c>
      <c r="AD462" s="262">
        <f>'ENGLAND GE2029'!L463</f>
        <v>1.1890846404311995E-2</v>
      </c>
      <c r="AE462" s="264">
        <f t="shared" si="38"/>
        <v>1.1890846404311994</v>
      </c>
      <c r="AF462" s="262">
        <f>'ENGLAND GE2029'!M463</f>
        <v>1.1937259188550918E-2</v>
      </c>
      <c r="AG462" s="264">
        <f t="shared" si="39"/>
        <v>1.1937259188550919</v>
      </c>
      <c r="AH462" s="262">
        <f>'ENGLAND GE2029'!N463</f>
        <v>0.14369130478664024</v>
      </c>
      <c r="AI462" s="264">
        <f>'ENGLAND GE2029'!Y463*100</f>
        <v>-2.1965843564479837</v>
      </c>
      <c r="AJ462" s="261">
        <f t="shared" si="35"/>
        <v>0.26952098041574202</v>
      </c>
      <c r="AK462" s="260">
        <f t="shared" si="36"/>
        <v>0</v>
      </c>
    </row>
    <row r="463" spans="1:37" ht="24" customHeight="1" x14ac:dyDescent="0.35">
      <c r="A463" s="106" t="str">
        <f>'ENGLAND GE2029'!A464</f>
        <v>Birmingham Hodge Hill and Solihull North</v>
      </c>
      <c r="B463" s="106" t="str">
        <f>'ENGLAND GE2029'!B464</f>
        <v>WMD</v>
      </c>
      <c r="C463" s="106" t="str">
        <f>'ENGLAND GE2029'!C464</f>
        <v>WM</v>
      </c>
      <c r="D463" s="106" t="str">
        <f>'ENGLAND GE2029'!D464</f>
        <v>England</v>
      </c>
      <c r="E463" s="106" t="str">
        <f>'ENGLAND GE2029'!AP464</f>
        <v>Ref</v>
      </c>
      <c r="F463" s="106" t="str">
        <f>'ENGLAND GE2029'!AQ464</f>
        <v>gain from</v>
      </c>
      <c r="G463" s="106" t="str">
        <f>'ENGLAND GE2029'!AR464</f>
        <v>LAB</v>
      </c>
      <c r="H463" s="106" t="str">
        <f>IF(E463='ENGLAND GE2029'!AO464,"",E463)</f>
        <v>Ref</v>
      </c>
      <c r="I463" s="262">
        <f>'ENGLAND GE2029'!E464</f>
        <v>0.15670804383782636</v>
      </c>
      <c r="J463" s="263">
        <f>'ENGLAND GE2029'!P464*100</f>
        <v>-15.542577383266812</v>
      </c>
      <c r="K463" s="262">
        <f>'ENGLAND GE2029'!F464</f>
        <v>9.6924487493417658E-2</v>
      </c>
      <c r="L463" s="263">
        <f>'ENGLAND GE2029'!Q464*100</f>
        <v>-3.882662570086405</v>
      </c>
      <c r="M463" s="262">
        <f>'ENGLAND GE2029'!G464</f>
        <v>0.31113189513069467</v>
      </c>
      <c r="N463" s="263">
        <f>'ENGLAND GE2029'!R464*100</f>
        <v>12.200604558769021</v>
      </c>
      <c r="O463" s="262">
        <f>'ENGLAND GE2029'!H464</f>
        <v>2.4512906076547443E-2</v>
      </c>
      <c r="P463" s="263">
        <f>'ENGLAND GE2029'!S464*100</f>
        <v>-0.30825942749875929</v>
      </c>
      <c r="Q463" s="262">
        <f>'ENGLAND GE2029'!I464</f>
        <v>0.16863989772118135</v>
      </c>
      <c r="R463" s="263">
        <f>'ENGLAND GE2029'!T464*100</f>
        <v>9.9504673910541559</v>
      </c>
      <c r="T463" s="264">
        <v>0</v>
      </c>
      <c r="U463" s="262">
        <f>MAX('ENGLAND GE2029'!J464,'ENGLAND GE2029'!K464,'ENGLAND GE2029'!L464,'ENGLAND GE2029'!M464,'ENGLAND GE2029'!N464)</f>
        <v>0.19470530783207002</v>
      </c>
      <c r="V463" s="264">
        <f t="shared" si="37"/>
        <v>-7.1553187597974519</v>
      </c>
      <c r="W463" s="264"/>
      <c r="X463" s="264"/>
      <c r="Y463" s="264"/>
      <c r="Z463" s="262">
        <f>'ENGLAND GE2029'!J464</f>
        <v>0</v>
      </c>
      <c r="AA463" s="264">
        <f>'ENGLAND GE2029'!U464*100</f>
        <v>0</v>
      </c>
      <c r="AB463" s="262">
        <f>'ENGLAND GE2029'!K464</f>
        <v>0.19470530783207002</v>
      </c>
      <c r="AC463" s="264">
        <f>'ENGLAND GE2029'!V464*100</f>
        <v>-7.1553187597974519</v>
      </c>
      <c r="AD463" s="262">
        <f>'ENGLAND GE2029'!L464</f>
        <v>3.4551822388884497E-2</v>
      </c>
      <c r="AE463" s="264">
        <f t="shared" si="38"/>
        <v>3.4551822388884497</v>
      </c>
      <c r="AF463" s="262">
        <f>'ENGLAND GE2029'!M464</f>
        <v>1.282563951937803E-2</v>
      </c>
      <c r="AG463" s="264">
        <f t="shared" si="39"/>
        <v>1.2825639519378029</v>
      </c>
      <c r="AH463" s="262">
        <f>'ENGLAND GE2029'!N464</f>
        <v>0</v>
      </c>
      <c r="AI463" s="264">
        <f>'ENGLAND GE2029'!Y464*100</f>
        <v>0</v>
      </c>
      <c r="AJ463" s="261">
        <f t="shared" si="35"/>
        <v>0.31113189513069467</v>
      </c>
      <c r="AK463" s="260">
        <f t="shared" si="36"/>
        <v>-0.14249199740951332</v>
      </c>
    </row>
    <row r="464" spans="1:37" ht="24" customHeight="1" x14ac:dyDescent="0.35">
      <c r="A464" s="106" t="str">
        <f>'ENGLAND GE2029'!A465</f>
        <v>Birmingham Ladywood</v>
      </c>
      <c r="B464" s="106" t="str">
        <f>'ENGLAND GE2029'!B465</f>
        <v>WMD</v>
      </c>
      <c r="C464" s="106" t="str">
        <f>'ENGLAND GE2029'!C465</f>
        <v>WM</v>
      </c>
      <c r="D464" s="106" t="str">
        <f>'ENGLAND GE2029'!D465</f>
        <v>England</v>
      </c>
      <c r="E464" s="106" t="str">
        <f>'ENGLAND GE2029'!AP465</f>
        <v>Grn</v>
      </c>
      <c r="F464" s="106" t="str">
        <f>'ENGLAND GE2029'!AQ465</f>
        <v>gain from</v>
      </c>
      <c r="G464" s="106" t="str">
        <f>'ENGLAND GE2029'!AR465</f>
        <v>LAB</v>
      </c>
      <c r="H464" s="106" t="str">
        <f>IF(E464='ENGLAND GE2029'!AO465,"",E464)</f>
        <v>Grn</v>
      </c>
      <c r="I464" s="262">
        <f>'ENGLAND GE2029'!E465</f>
        <v>0.25348954410514024</v>
      </c>
      <c r="J464" s="263">
        <f>'ENGLAND GE2029'!P465*100</f>
        <v>-17.183646262002995</v>
      </c>
      <c r="K464" s="262">
        <f>'ENGLAND GE2029'!F465</f>
        <v>5.139341461099154E-2</v>
      </c>
      <c r="L464" s="263">
        <f>'ENGLAND GE2029'!Q465*100</f>
        <v>-0.92424693661538182</v>
      </c>
      <c r="M464" s="262">
        <f>'ENGLAND GE2029'!G465</f>
        <v>7.8855130667547596E-2</v>
      </c>
      <c r="N464" s="263">
        <f>'ENGLAND GE2029'!R465*100</f>
        <v>3.8476771499719056</v>
      </c>
      <c r="O464" s="262">
        <f>'ENGLAND GE2029'!H465</f>
        <v>4.9324461864124744E-2</v>
      </c>
      <c r="P464" s="263">
        <f>'ENGLAND GE2029'!S465*100</f>
        <v>0.25489895986172129</v>
      </c>
      <c r="Q464" s="262">
        <f>'ENGLAND GE2029'!I465</f>
        <v>0.27532544678373494</v>
      </c>
      <c r="R464" s="263">
        <f>'ENGLAND GE2029'!T465*100</f>
        <v>18.02435692037027</v>
      </c>
      <c r="T464" s="264">
        <v>0</v>
      </c>
      <c r="U464" s="262">
        <f>MAX('ENGLAND GE2029'!J465,'ENGLAND GE2029'!K465,'ENGLAND GE2029'!L465,'ENGLAND GE2029'!M465,'ENGLAND GE2029'!N465)</f>
        <v>0.2634764029700572</v>
      </c>
      <c r="V464" s="264">
        <f t="shared" si="37"/>
        <v>-6.8325997314258924</v>
      </c>
      <c r="W464" s="264"/>
      <c r="X464" s="264"/>
      <c r="Y464" s="264"/>
      <c r="Z464" s="262">
        <f>'ENGLAND GE2029'!J465</f>
        <v>0.2634764029700572</v>
      </c>
      <c r="AA464" s="264">
        <f>'ENGLAND GE2029'!U465*100</f>
        <v>-6.8325997314258924</v>
      </c>
      <c r="AB464" s="262">
        <f>'ENGLAND GE2029'!K465</f>
        <v>0</v>
      </c>
      <c r="AC464" s="264">
        <f>'ENGLAND GE2029'!V465*100</f>
        <v>0</v>
      </c>
      <c r="AD464" s="262">
        <f>'ENGLAND GE2029'!L465</f>
        <v>8.757020774526789E-3</v>
      </c>
      <c r="AE464" s="264">
        <f t="shared" si="38"/>
        <v>0.87570207745267892</v>
      </c>
      <c r="AF464" s="262">
        <f>'ENGLAND GE2029'!M465</f>
        <v>1.9378578223876997E-2</v>
      </c>
      <c r="AG464" s="264">
        <f t="shared" si="39"/>
        <v>1.9378578223876997</v>
      </c>
      <c r="AH464" s="262">
        <f>'ENGLAND GE2029'!N465</f>
        <v>0</v>
      </c>
      <c r="AI464" s="264">
        <f>'ENGLAND GE2029'!Y465*100</f>
        <v>0</v>
      </c>
      <c r="AJ464" s="261">
        <f t="shared" si="35"/>
        <v>0.27532544678373494</v>
      </c>
      <c r="AK464" s="260">
        <f t="shared" si="36"/>
        <v>0</v>
      </c>
    </row>
    <row r="465" spans="1:37" ht="24" customHeight="1" x14ac:dyDescent="0.35">
      <c r="A465" s="106" t="str">
        <f>'ENGLAND GE2029'!A466</f>
        <v>Birmingham Northfield</v>
      </c>
      <c r="B465" s="106" t="str">
        <f>'ENGLAND GE2029'!B466</f>
        <v>WMD</v>
      </c>
      <c r="C465" s="106" t="str">
        <f>'ENGLAND GE2029'!C466</f>
        <v>WM</v>
      </c>
      <c r="D465" s="106" t="str">
        <f>'ENGLAND GE2029'!D466</f>
        <v>England</v>
      </c>
      <c r="E465" s="106" t="str">
        <f>'ENGLAND GE2029'!AP466</f>
        <v>Ref</v>
      </c>
      <c r="F465" s="106" t="str">
        <f>'ENGLAND GE2029'!AQ466</f>
        <v>gain from</v>
      </c>
      <c r="G465" s="106" t="str">
        <f>'ENGLAND GE2029'!AR466</f>
        <v>LAB</v>
      </c>
      <c r="H465" s="106" t="str">
        <f>IF(E465='ENGLAND GE2029'!AO466,"",E465)</f>
        <v>Ref</v>
      </c>
      <c r="I465" s="262">
        <f>'ENGLAND GE2029'!E466</f>
        <v>0.19888744006402753</v>
      </c>
      <c r="J465" s="263">
        <f>'ENGLAND GE2029'!P466*100</f>
        <v>-19.761208187371814</v>
      </c>
      <c r="K465" s="262">
        <f>'ENGLAND GE2029'!F466</f>
        <v>0.18074432198723009</v>
      </c>
      <c r="L465" s="263">
        <f>'ENGLAND GE2029'!Q466*100</f>
        <v>-7.2628672807203118</v>
      </c>
      <c r="M465" s="262">
        <f>'ENGLAND GE2029'!G466</f>
        <v>0.34464497551171303</v>
      </c>
      <c r="N465" s="263">
        <f>'ENGLAND GE2029'!R466*100</f>
        <v>13.496155896013542</v>
      </c>
      <c r="O465" s="262">
        <f>'ENGLAND GE2029'!H466</f>
        <v>4.2216117379879139E-2</v>
      </c>
      <c r="P465" s="263">
        <f>'ENGLAND GE2029'!S466*100</f>
        <v>-0.53510769258682322</v>
      </c>
      <c r="Q465" s="262">
        <f>'ENGLAND GE2029'!I466</f>
        <v>0.18181883505393795</v>
      </c>
      <c r="R465" s="263">
        <f>'ENGLAND GE2029'!T466*100</f>
        <v>10.721456436446594</v>
      </c>
      <c r="T465" s="264">
        <v>0</v>
      </c>
      <c r="U465" s="262">
        <f>MAX('ENGLAND GE2029'!J466,'ENGLAND GE2029'!K466,'ENGLAND GE2029'!L466,'ENGLAND GE2029'!M466,'ENGLAND GE2029'!N466)</f>
        <v>3.8273517332898348E-2</v>
      </c>
      <c r="V465" s="264">
        <f t="shared" si="37"/>
        <v>3.8273517332898348</v>
      </c>
      <c r="W465" s="264"/>
      <c r="X465" s="264"/>
      <c r="Y465" s="264"/>
      <c r="Z465" s="262">
        <f>'ENGLAND GE2029'!J466</f>
        <v>2.6108443995978619E-3</v>
      </c>
      <c r="AA465" s="264">
        <f>'ENGLAND GE2029'!U466*100</f>
        <v>-0.56224499805147488</v>
      </c>
      <c r="AB465" s="262">
        <f>'ENGLAND GE2029'!K466</f>
        <v>0</v>
      </c>
      <c r="AC465" s="264">
        <f>'ENGLAND GE2029'!V466*100</f>
        <v>0</v>
      </c>
      <c r="AD465" s="262">
        <f>'ENGLAND GE2029'!L466</f>
        <v>3.8273517332898348E-2</v>
      </c>
      <c r="AE465" s="264">
        <f t="shared" si="38"/>
        <v>3.8273517332898348</v>
      </c>
      <c r="AF465" s="262">
        <f>'ENGLAND GE2029'!M466</f>
        <v>3.1649412535519751E-3</v>
      </c>
      <c r="AG465" s="264">
        <f t="shared" si="39"/>
        <v>0.3164941253551975</v>
      </c>
      <c r="AH465" s="262">
        <f>'ENGLAND GE2029'!N466</f>
        <v>7.6390070171642854E-3</v>
      </c>
      <c r="AI465" s="264">
        <f>'ENGLAND GE2029'!Y466*100</f>
        <v>-0.24003003237472192</v>
      </c>
      <c r="AJ465" s="261">
        <f t="shared" si="35"/>
        <v>0.34464497551171303</v>
      </c>
      <c r="AK465" s="260">
        <f t="shared" si="36"/>
        <v>-0.16282614045777508</v>
      </c>
    </row>
    <row r="466" spans="1:37" ht="24" customHeight="1" x14ac:dyDescent="0.35">
      <c r="A466" s="106" t="str">
        <f>'ENGLAND GE2029'!A467</f>
        <v>Birmingham Perry Barr</v>
      </c>
      <c r="B466" s="106" t="str">
        <f>'ENGLAND GE2029'!B467</f>
        <v>WMD</v>
      </c>
      <c r="C466" s="106" t="str">
        <f>'ENGLAND GE2029'!C467</f>
        <v>WM</v>
      </c>
      <c r="D466" s="106" t="str">
        <f>'ENGLAND GE2029'!D467</f>
        <v>England</v>
      </c>
      <c r="E466" s="106" t="str">
        <f>'ENGLAND GE2029'!AP467</f>
        <v>YP</v>
      </c>
      <c r="F466" s="106" t="str">
        <f>'ENGLAND GE2029'!AQ467</f>
        <v>gain from</v>
      </c>
      <c r="G466" s="106" t="str">
        <f>'ENGLAND GE2029'!AR467</f>
        <v>IND</v>
      </c>
      <c r="H466" s="106" t="str">
        <f>IF(E466='ENGLAND GE2029'!AO467,"",E466)</f>
        <v>YP</v>
      </c>
      <c r="I466" s="262">
        <f>'ENGLAND GE2029'!E467</f>
        <v>0.21240935639917094</v>
      </c>
      <c r="J466" s="263">
        <f>'ENGLAND GE2029'!P467*100</f>
        <v>-12.903583519011288</v>
      </c>
      <c r="K466" s="262">
        <f>'ENGLAND GE2029'!F467</f>
        <v>9.9786389213668072E-2</v>
      </c>
      <c r="L466" s="263">
        <f>'ENGLAND GE2029'!Q467*100</f>
        <v>-1.3005797786011728</v>
      </c>
      <c r="M466" s="262">
        <f>'ENGLAND GE2029'!G467</f>
        <v>0.13304514817841526</v>
      </c>
      <c r="N466" s="263">
        <f>'ENGLAND GE2029'!R467*100</f>
        <v>6.7776709711129524</v>
      </c>
      <c r="O466" s="262">
        <f>'ENGLAND GE2029'!H467</f>
        <v>3.8239874551253362E-2</v>
      </c>
      <c r="P466" s="263">
        <f>'ENGLAND GE2029'!S467*100</f>
        <v>0.3497639520833894</v>
      </c>
      <c r="Q466" s="262">
        <f>'ENGLAND GE2029'!I467</f>
        <v>0.19678850651626595</v>
      </c>
      <c r="R466" s="263">
        <f>'ENGLAND GE2029'!T467*100</f>
        <v>13.168017051455818</v>
      </c>
      <c r="T466" s="264">
        <v>0</v>
      </c>
      <c r="U466" s="262">
        <f>MAX('ENGLAND GE2029'!J467,'ENGLAND GE2029'!K467,'ENGLAND GE2029'!L467,'ENGLAND GE2029'!M467,'ENGLAND GE2029'!N467)</f>
        <v>0.30495579398981731</v>
      </c>
      <c r="V466" s="264">
        <f t="shared" si="37"/>
        <v>30.495579398981732</v>
      </c>
      <c r="W466" s="264"/>
      <c r="X466" s="264"/>
      <c r="Y466" s="264"/>
      <c r="Z466" s="262">
        <f>'ENGLAND GE2029'!J467</f>
        <v>0</v>
      </c>
      <c r="AA466" s="264">
        <f>'ENGLAND GE2029'!U467*100</f>
        <v>-35.497384993062226</v>
      </c>
      <c r="AB466" s="262">
        <f>'ENGLAND GE2029'!K467</f>
        <v>0</v>
      </c>
      <c r="AC466" s="264">
        <f>'ENGLAND GE2029'!V467*100</f>
        <v>0</v>
      </c>
      <c r="AD466" s="262">
        <f>'ENGLAND GE2029'!L467</f>
        <v>1.4774931151409015E-2</v>
      </c>
      <c r="AE466" s="264">
        <f t="shared" si="38"/>
        <v>1.4774931151409016</v>
      </c>
      <c r="AF466" s="262">
        <f>'ENGLAND GE2029'!M467</f>
        <v>0.30495579398981731</v>
      </c>
      <c r="AG466" s="264">
        <f t="shared" si="39"/>
        <v>30.495579398981732</v>
      </c>
      <c r="AH466" s="262">
        <f>'ENGLAND GE2029'!N467</f>
        <v>0</v>
      </c>
      <c r="AI466" s="264">
        <f>'ENGLAND GE2029'!Y467*100</f>
        <v>-2.5669761981001176</v>
      </c>
      <c r="AJ466" s="261">
        <f t="shared" si="35"/>
        <v>0.21240935639917094</v>
      </c>
      <c r="AK466" s="260">
        <f t="shared" si="36"/>
        <v>-1.5620849882904991E-2</v>
      </c>
    </row>
    <row r="467" spans="1:37" ht="24" customHeight="1" x14ac:dyDescent="0.35">
      <c r="A467" s="106" t="str">
        <f>'ENGLAND GE2029'!A468</f>
        <v>Birmingham Selly Oak</v>
      </c>
      <c r="B467" s="106" t="str">
        <f>'ENGLAND GE2029'!B468</f>
        <v>WMD</v>
      </c>
      <c r="C467" s="106" t="str">
        <f>'ENGLAND GE2029'!C468</f>
        <v>WM</v>
      </c>
      <c r="D467" s="106" t="str">
        <f>'ENGLAND GE2029'!D468</f>
        <v>England</v>
      </c>
      <c r="E467" s="106" t="str">
        <f>'ENGLAND GE2029'!AP468</f>
        <v>Grn</v>
      </c>
      <c r="F467" s="106" t="str">
        <f>'ENGLAND GE2029'!AQ468</f>
        <v>gain from</v>
      </c>
      <c r="G467" s="106" t="str">
        <f>'ENGLAND GE2029'!AR468</f>
        <v>LAB</v>
      </c>
      <c r="H467" s="106" t="str">
        <f>IF(E467='ENGLAND GE2029'!AO468,"",E467)</f>
        <v>Grn</v>
      </c>
      <c r="I467" s="262">
        <f>'ENGLAND GE2029'!E468</f>
        <v>0.22865913057931977</v>
      </c>
      <c r="J467" s="263">
        <f>'ENGLAND GE2029'!P468*100</f>
        <v>-22.343987262188783</v>
      </c>
      <c r="K467" s="262">
        <f>'ENGLAND GE2029'!F468</f>
        <v>0.10921185927613335</v>
      </c>
      <c r="L467" s="263">
        <f>'ENGLAND GE2029'!Q468*100</f>
        <v>-4.2624280535958361</v>
      </c>
      <c r="M467" s="262">
        <f>'ENGLAND GE2029'!G468</f>
        <v>0.24723678444393762</v>
      </c>
      <c r="N467" s="263">
        <f>'ENGLAND GE2029'!R468*100</f>
        <v>9.8055304601135127</v>
      </c>
      <c r="O467" s="262">
        <f>'ENGLAND GE2029'!H468</f>
        <v>5.4125997645840411E-2</v>
      </c>
      <c r="P467" s="263">
        <f>'ENGLAND GE2029'!S468*100</f>
        <v>-0.63586079289455266</v>
      </c>
      <c r="Q467" s="262">
        <f>'ENGLAND GE2029'!I468</f>
        <v>0.27628541939184037</v>
      </c>
      <c r="R467" s="263">
        <f>'ENGLAND GE2029'!T468*100</f>
        <v>16.385276186900249</v>
      </c>
      <c r="T467" s="264">
        <v>0</v>
      </c>
      <c r="U467" s="262">
        <f>MAX('ENGLAND GE2029'!J468,'ENGLAND GE2029'!K468,'ENGLAND GE2029'!L468,'ENGLAND GE2029'!M468,'ENGLAND GE2029'!N468)</f>
        <v>4.984388573913584E-2</v>
      </c>
      <c r="V467" s="264">
        <f t="shared" si="37"/>
        <v>-2.4122228307138531</v>
      </c>
      <c r="W467" s="264"/>
      <c r="X467" s="264"/>
      <c r="Y467" s="264"/>
      <c r="Z467" s="262">
        <f>'ENGLAND GE2029'!J468</f>
        <v>4.984388573913584E-2</v>
      </c>
      <c r="AA467" s="264">
        <f>'ENGLAND GE2029'!U468*100</f>
        <v>-2.4122228307138531</v>
      </c>
      <c r="AB467" s="262">
        <f>'ENGLAND GE2029'!K468</f>
        <v>0</v>
      </c>
      <c r="AC467" s="264">
        <f>'ENGLAND GE2029'!V468*100</f>
        <v>0</v>
      </c>
      <c r="AD467" s="262">
        <f>'ENGLAND GE2029'!L468</f>
        <v>2.7456141905726129E-2</v>
      </c>
      <c r="AE467" s="264">
        <f t="shared" si="38"/>
        <v>2.745614190572613</v>
      </c>
      <c r="AF467" s="262">
        <f>'ENGLAND GE2029'!M468</f>
        <v>7.1807810180664691E-3</v>
      </c>
      <c r="AG467" s="264">
        <f t="shared" si="39"/>
        <v>0.71807810180664688</v>
      </c>
      <c r="AH467" s="262">
        <f>'ENGLAND GE2029'!N468</f>
        <v>0</v>
      </c>
      <c r="AI467" s="264">
        <f>'ENGLAND GE2029'!Y468*100</f>
        <v>0</v>
      </c>
      <c r="AJ467" s="261">
        <f t="shared" si="35"/>
        <v>0.27628541939184037</v>
      </c>
      <c r="AK467" s="260">
        <f t="shared" si="36"/>
        <v>0</v>
      </c>
    </row>
    <row r="468" spans="1:37" ht="24" customHeight="1" x14ac:dyDescent="0.35">
      <c r="A468" s="106" t="str">
        <f>'ENGLAND GE2029'!A469</f>
        <v>Birmingham Yardley</v>
      </c>
      <c r="B468" s="106" t="str">
        <f>'ENGLAND GE2029'!B469</f>
        <v>WMD</v>
      </c>
      <c r="C468" s="106" t="str">
        <f>'ENGLAND GE2029'!C469</f>
        <v>WM</v>
      </c>
      <c r="D468" s="106" t="str">
        <f>'ENGLAND GE2029'!D469</f>
        <v>England</v>
      </c>
      <c r="E468" s="106" t="str">
        <f>'ENGLAND GE2029'!AP469</f>
        <v>Ref</v>
      </c>
      <c r="F468" s="106" t="str">
        <f>'ENGLAND GE2029'!AQ469</f>
        <v>gain from</v>
      </c>
      <c r="G468" s="106" t="str">
        <f>'ENGLAND GE2029'!AR469</f>
        <v>LAB</v>
      </c>
      <c r="H468" s="106" t="str">
        <f>IF(E468='ENGLAND GE2029'!AO469,"",E468)</f>
        <v>Ref</v>
      </c>
      <c r="I468" s="262">
        <f>'ENGLAND GE2029'!E469</f>
        <v>0.16783410893398801</v>
      </c>
      <c r="J468" s="263">
        <f>'ENGLAND GE2029'!P469*100</f>
        <v>-14.41125488792037</v>
      </c>
      <c r="K468" s="262">
        <f>'ENGLAND GE2029'!F469</f>
        <v>7.6928674238501332E-2</v>
      </c>
      <c r="L468" s="263">
        <f>'ENGLAND GE2029'!Q469*100</f>
        <v>-2.3613601104570821</v>
      </c>
      <c r="M468" s="262">
        <f>'ENGLAND GE2029'!G469</f>
        <v>0.2468557178677783</v>
      </c>
      <c r="N468" s="263">
        <f>'ENGLAND GE2029'!R469*100</f>
        <v>10.683247749593235</v>
      </c>
      <c r="O468" s="262">
        <f>'ENGLAND GE2029'!H469</f>
        <v>9.5709415193254571E-2</v>
      </c>
      <c r="P468" s="263">
        <f>'ENGLAND GE2029'!S469*100</f>
        <v>-0.48328601498175833</v>
      </c>
      <c r="Q468" s="262">
        <f>'ENGLAND GE2029'!I469</f>
        <v>0.14160769571605605</v>
      </c>
      <c r="R468" s="263">
        <f>'ENGLAND GE2029'!T469*100</f>
        <v>8.7435495627521309</v>
      </c>
      <c r="T468" s="264">
        <v>0</v>
      </c>
      <c r="U468" s="262">
        <f>MAX('ENGLAND GE2029'!J469,'ENGLAND GE2029'!K469,'ENGLAND GE2029'!L469,'ENGLAND GE2029'!M469,'ENGLAND GE2029'!N469)</f>
        <v>0.22943268411516507</v>
      </c>
      <c r="V468" s="264">
        <f t="shared" si="37"/>
        <v>-6.3340666925118221</v>
      </c>
      <c r="W468" s="264"/>
      <c r="X468" s="264"/>
      <c r="Y468" s="264"/>
      <c r="Z468" s="262">
        <f>'ENGLAND GE2029'!J469</f>
        <v>0</v>
      </c>
      <c r="AA468" s="264">
        <f>'ENGLAND GE2029'!U469*100</f>
        <v>0</v>
      </c>
      <c r="AB468" s="262">
        <f>'ENGLAND GE2029'!K469</f>
        <v>0.22943268411516507</v>
      </c>
      <c r="AC468" s="264">
        <f>'ENGLAND GE2029'!V469*100</f>
        <v>-6.3340666925118221</v>
      </c>
      <c r="AD468" s="262">
        <f>'ENGLAND GE2029'!L469</f>
        <v>2.7413823696426927E-2</v>
      </c>
      <c r="AE468" s="264">
        <f t="shared" si="38"/>
        <v>2.7413823696426927</v>
      </c>
      <c r="AF468" s="262">
        <f>'ENGLAND GE2029'!M469</f>
        <v>1.4217880238829812E-2</v>
      </c>
      <c r="AG468" s="264">
        <f t="shared" si="39"/>
        <v>1.4217880238829812</v>
      </c>
      <c r="AH468" s="262">
        <f>'ENGLAND GE2029'!N469</f>
        <v>0</v>
      </c>
      <c r="AI468" s="264">
        <f>'ENGLAND GE2029'!Y469*100</f>
        <v>0</v>
      </c>
      <c r="AJ468" s="261">
        <f t="shared" si="35"/>
        <v>0.2468557178677783</v>
      </c>
      <c r="AK468" s="260">
        <f t="shared" si="36"/>
        <v>-0.10524802215172224</v>
      </c>
    </row>
    <row r="469" spans="1:37" ht="24" customHeight="1" x14ac:dyDescent="0.35">
      <c r="A469" s="106" t="str">
        <f>'ENGLAND GE2029'!A470</f>
        <v>Coventry East</v>
      </c>
      <c r="B469" s="106" t="str">
        <f>'ENGLAND GE2029'!B470</f>
        <v>WMD</v>
      </c>
      <c r="C469" s="106" t="str">
        <f>'ENGLAND GE2029'!C470</f>
        <v>WM</v>
      </c>
      <c r="D469" s="106" t="str">
        <f>'ENGLAND GE2029'!D470</f>
        <v>England</v>
      </c>
      <c r="E469" s="106" t="str">
        <f>'ENGLAND GE2029'!AP470</f>
        <v>Ref</v>
      </c>
      <c r="F469" s="106" t="str">
        <f>'ENGLAND GE2029'!AQ470</f>
        <v>gain from</v>
      </c>
      <c r="G469" s="106" t="str">
        <f>'ENGLAND GE2029'!AR470</f>
        <v>LAB</v>
      </c>
      <c r="H469" s="106" t="str">
        <f>IF(E469='ENGLAND GE2029'!AO470,"",E469)</f>
        <v>Ref</v>
      </c>
      <c r="I469" s="262">
        <f>'ENGLAND GE2029'!E470</f>
        <v>0.26339757461707691</v>
      </c>
      <c r="J469" s="263">
        <f>'ENGLAND GE2029'!P470*100</f>
        <v>-23.122608129690157</v>
      </c>
      <c r="K469" s="262">
        <f>'ENGLAND GE2029'!F470</f>
        <v>0.12767183663480988</v>
      </c>
      <c r="L469" s="263">
        <f>'ENGLAND GE2029'!Q470*100</f>
        <v>-4.0913023147975016</v>
      </c>
      <c r="M469" s="262">
        <f>'ENGLAND GE2029'!G470</f>
        <v>0.31514865408354709</v>
      </c>
      <c r="N469" s="263">
        <f>'ENGLAND GE2029'!R470*100</f>
        <v>13.454131631945781</v>
      </c>
      <c r="O469" s="262">
        <f>'ENGLAND GE2029'!H470</f>
        <v>3.1233560410432556E-2</v>
      </c>
      <c r="P469" s="263">
        <f>'ENGLAND GE2029'!S470*100</f>
        <v>-0.19160586526246678</v>
      </c>
      <c r="Q469" s="262">
        <f>'ENGLAND GE2029'!I470</f>
        <v>0.19082883840895265</v>
      </c>
      <c r="R469" s="263">
        <f>'ENGLAND GE2029'!T470*100</f>
        <v>11.707296225398425</v>
      </c>
      <c r="T469" s="264">
        <v>0</v>
      </c>
      <c r="U469" s="262">
        <f>MAX('ENGLAND GE2029'!J470,'ENGLAND GE2029'!K470,'ENGLAND GE2029'!L470,'ENGLAND GE2029'!M470,'ENGLAND GE2029'!N470)</f>
        <v>3.4997891545052555E-2</v>
      </c>
      <c r="V469" s="264">
        <f t="shared" si="37"/>
        <v>3.4997891545052555</v>
      </c>
      <c r="W469" s="264"/>
      <c r="X469" s="264"/>
      <c r="Y469" s="264"/>
      <c r="Z469" s="262">
        <f>'ENGLAND GE2029'!J470</f>
        <v>0</v>
      </c>
      <c r="AA469" s="264">
        <f>'ENGLAND GE2029'!U470*100</f>
        <v>0</v>
      </c>
      <c r="AB469" s="262">
        <f>'ENGLAND GE2029'!K470</f>
        <v>1.6360672476109665E-2</v>
      </c>
      <c r="AC469" s="264">
        <f>'ENGLAND GE2029'!V470*100</f>
        <v>-1.1385585696473681</v>
      </c>
      <c r="AD469" s="262">
        <f>'ENGLAND GE2029'!L470</f>
        <v>3.4997891545052555E-2</v>
      </c>
      <c r="AE469" s="264">
        <f t="shared" si="38"/>
        <v>3.4997891545052555</v>
      </c>
      <c r="AF469" s="262">
        <f>'ENGLAND GE2029'!M470</f>
        <v>4.1170458307344428E-3</v>
      </c>
      <c r="AG469" s="264">
        <f t="shared" si="39"/>
        <v>0.41170458307344426</v>
      </c>
      <c r="AH469" s="262">
        <f>'ENGLAND GE2029'!N470</f>
        <v>1.624392599328417E-2</v>
      </c>
      <c r="AI469" s="264">
        <f>'ENGLAND GE2029'!Y470*100</f>
        <v>-0.52884671552542206</v>
      </c>
      <c r="AJ469" s="261">
        <f t="shared" si="35"/>
        <v>0.31514865408354709</v>
      </c>
      <c r="AK469" s="260">
        <f t="shared" si="36"/>
        <v>-0.12431981567459444</v>
      </c>
    </row>
    <row r="470" spans="1:37" ht="24" customHeight="1" x14ac:dyDescent="0.35">
      <c r="A470" s="106" t="str">
        <f>'ENGLAND GE2029'!A471</f>
        <v>Coventry North West</v>
      </c>
      <c r="B470" s="106" t="str">
        <f>'ENGLAND GE2029'!B471</f>
        <v>WMD</v>
      </c>
      <c r="C470" s="106" t="str">
        <f>'ENGLAND GE2029'!C471</f>
        <v>WM</v>
      </c>
      <c r="D470" s="106" t="str">
        <f>'ENGLAND GE2029'!D471</f>
        <v>England</v>
      </c>
      <c r="E470" s="106" t="str">
        <f>'ENGLAND GE2029'!AP471</f>
        <v>Ref</v>
      </c>
      <c r="F470" s="106" t="str">
        <f>'ENGLAND GE2029'!AQ471</f>
        <v>gain from</v>
      </c>
      <c r="G470" s="106" t="str">
        <f>'ENGLAND GE2029'!AR471</f>
        <v>LAB</v>
      </c>
      <c r="H470" s="106" t="str">
        <f>IF(E470='ENGLAND GE2029'!AO471,"",E470)</f>
        <v>Ref</v>
      </c>
      <c r="I470" s="262">
        <f>'ENGLAND GE2029'!E471</f>
        <v>0.24097308198449557</v>
      </c>
      <c r="J470" s="263">
        <f>'ENGLAND GE2029'!P471*100</f>
        <v>-22.775609459808415</v>
      </c>
      <c r="K470" s="262">
        <f>'ENGLAND GE2029'!F471</f>
        <v>0.14827627766250684</v>
      </c>
      <c r="L470" s="263">
        <f>'ENGLAND GE2029'!Q471*100</f>
        <v>-5.4531908915313263</v>
      </c>
      <c r="M470" s="262">
        <f>'ENGLAND GE2029'!G471</f>
        <v>0.31831285383692953</v>
      </c>
      <c r="N470" s="263">
        <f>'ENGLAND GE2029'!R471*100</f>
        <v>12.935521461751021</v>
      </c>
      <c r="O470" s="262">
        <f>'ENGLAND GE2029'!H471</f>
        <v>4.1800245592016394E-2</v>
      </c>
      <c r="P470" s="263">
        <f>'ENGLAND GE2029'!S471*100</f>
        <v>-0.41540618806156848</v>
      </c>
      <c r="Q470" s="262">
        <f>'ENGLAND GE2029'!I471</f>
        <v>0.20329518588163847</v>
      </c>
      <c r="R470" s="263">
        <f>'ENGLAND GE2029'!T471*100</f>
        <v>12.190537150753091</v>
      </c>
      <c r="T470" s="264">
        <v>0</v>
      </c>
      <c r="U470" s="262">
        <f>MAX('ENGLAND GE2029'!J471,'ENGLAND GE2029'!K471,'ENGLAND GE2029'!L471,'ENGLAND GE2029'!M471,'ENGLAND GE2029'!N471)</f>
        <v>3.5349282288312418E-2</v>
      </c>
      <c r="V470" s="264">
        <f t="shared" si="37"/>
        <v>3.5349282288312418</v>
      </c>
      <c r="W470" s="264"/>
      <c r="X470" s="264"/>
      <c r="Y470" s="264"/>
      <c r="Z470" s="262">
        <f>'ENGLAND GE2029'!J471</f>
        <v>8.3298175177863726E-3</v>
      </c>
      <c r="AA470" s="264">
        <f>'ENGLAND GE2029'!U471*100</f>
        <v>-0.38310582556548461</v>
      </c>
      <c r="AB470" s="262">
        <f>'ENGLAND GE2029'!K471</f>
        <v>0</v>
      </c>
      <c r="AC470" s="264">
        <f>'ENGLAND GE2029'!V471*100</f>
        <v>0</v>
      </c>
      <c r="AD470" s="262">
        <f>'ENGLAND GE2029'!L471</f>
        <v>3.5349282288312418E-2</v>
      </c>
      <c r="AE470" s="264">
        <f t="shared" si="38"/>
        <v>3.5349282288312418</v>
      </c>
      <c r="AF470" s="262">
        <f>'ENGLAND GE2029'!M471</f>
        <v>3.6632552363143069E-3</v>
      </c>
      <c r="AG470" s="264">
        <f t="shared" si="39"/>
        <v>0.36632552363143067</v>
      </c>
      <c r="AH470" s="262">
        <f>'ENGLAND GE2029'!N471</f>
        <v>0</v>
      </c>
      <c r="AI470" s="264">
        <f>'ENGLAND GE2029'!Y471*100</f>
        <v>0</v>
      </c>
      <c r="AJ470" s="261">
        <f t="shared" si="35"/>
        <v>0.31831285383692953</v>
      </c>
      <c r="AK470" s="260">
        <f t="shared" si="36"/>
        <v>-0.11501766795529106</v>
      </c>
    </row>
    <row r="471" spans="1:37" ht="24" customHeight="1" x14ac:dyDescent="0.35">
      <c r="A471" s="106" t="str">
        <f>'ENGLAND GE2029'!A472</f>
        <v>Coventry South</v>
      </c>
      <c r="B471" s="106" t="str">
        <f>'ENGLAND GE2029'!B472</f>
        <v>WMD</v>
      </c>
      <c r="C471" s="106" t="str">
        <f>'ENGLAND GE2029'!C472</f>
        <v>WM</v>
      </c>
      <c r="D471" s="106" t="str">
        <f>'ENGLAND GE2029'!D472</f>
        <v>England</v>
      </c>
      <c r="E471" s="106" t="str">
        <f>'ENGLAND GE2029'!AP472</f>
        <v>Lab</v>
      </c>
      <c r="F471" s="106" t="str">
        <f>'ENGLAND GE2029'!AQ472</f>
        <v>HOLD</v>
      </c>
      <c r="G471" s="106" t="str">
        <f>'ENGLAND GE2029'!AR472</f>
        <v/>
      </c>
      <c r="H471" s="106" t="str">
        <f>IF(E471='ENGLAND GE2029'!AO472,"",E471)</f>
        <v/>
      </c>
      <c r="I471" s="262">
        <f>'ENGLAND GE2029'!E472</f>
        <v>0.27772906146965642</v>
      </c>
      <c r="J471" s="263">
        <f>'ENGLAND GE2029'!P472*100</f>
        <v>-19.876341471859099</v>
      </c>
      <c r="K471" s="262">
        <f>'ENGLAND GE2029'!F472</f>
        <v>0.1970859109452463</v>
      </c>
      <c r="L471" s="263">
        <f>'ENGLAND GE2029'!Q472*100</f>
        <v>-4.0680581764964083</v>
      </c>
      <c r="M471" s="262">
        <f>'ENGLAND GE2029'!G472</f>
        <v>0.25525694081813916</v>
      </c>
      <c r="N471" s="263">
        <f>'ENGLAND GE2029'!R472*100</f>
        <v>12.160689752404352</v>
      </c>
      <c r="O471" s="262">
        <f>'ENGLAND GE2029'!H472</f>
        <v>6.1083010153200883E-2</v>
      </c>
      <c r="P471" s="263">
        <f>'ENGLAND GE2029'!S472*100</f>
        <v>0.18520069002931558</v>
      </c>
      <c r="Q471" s="262">
        <f>'ENGLAND GE2029'!I472</f>
        <v>0.15660168695032939</v>
      </c>
      <c r="R471" s="263">
        <f>'ENGLAND GE2029'!T472*100</f>
        <v>10.130225562412592</v>
      </c>
      <c r="T471" s="264">
        <v>0</v>
      </c>
      <c r="U471" s="262">
        <f>MAX('ENGLAND GE2029'!J472,'ENGLAND GE2029'!K472,'ENGLAND GE2029'!L472,'ENGLAND GE2029'!M472,'ENGLAND GE2029'!N472)</f>
        <v>2.8346796393129578E-2</v>
      </c>
      <c r="V471" s="264">
        <f t="shared" si="37"/>
        <v>2.8346796393129576</v>
      </c>
      <c r="W471" s="264"/>
      <c r="X471" s="264"/>
      <c r="Y471" s="264"/>
      <c r="Z471" s="262">
        <f>'ENGLAND GE2029'!J472</f>
        <v>0</v>
      </c>
      <c r="AA471" s="264">
        <f>'ENGLAND GE2029'!U472*100</f>
        <v>-0.61547822424001308</v>
      </c>
      <c r="AB471" s="262">
        <f>'ENGLAND GE2029'!K472</f>
        <v>1.0354244244404015E-2</v>
      </c>
      <c r="AC471" s="264">
        <f>'ENGLAND GE2029'!V472*100</f>
        <v>-0.78292759166032155</v>
      </c>
      <c r="AD471" s="262">
        <f>'ENGLAND GE2029'!L472</f>
        <v>2.8346796393129578E-2</v>
      </c>
      <c r="AE471" s="264">
        <f t="shared" si="38"/>
        <v>2.8346796393129576</v>
      </c>
      <c r="AF471" s="262">
        <f>'ENGLAND GE2029'!M472</f>
        <v>3.5355567318304934E-3</v>
      </c>
      <c r="AG471" s="264">
        <f t="shared" si="39"/>
        <v>0.35355567318304931</v>
      </c>
      <c r="AH471" s="262">
        <f>'ENGLAND GE2029'!N472</f>
        <v>1.0006792294063723E-2</v>
      </c>
      <c r="AI471" s="264">
        <f>'ENGLAND GE2029'!Y472*100</f>
        <v>-0.32154585308643152</v>
      </c>
      <c r="AJ471" s="261">
        <f t="shared" si="35"/>
        <v>0.27772906146965642</v>
      </c>
      <c r="AK471" s="260">
        <f t="shared" si="36"/>
        <v>-0.12112737451932704</v>
      </c>
    </row>
    <row r="472" spans="1:37" ht="24" customHeight="1" x14ac:dyDescent="0.35">
      <c r="A472" s="106" t="str">
        <f>'ENGLAND GE2029'!A473</f>
        <v>Dudley</v>
      </c>
      <c r="B472" s="106" t="str">
        <f>'ENGLAND GE2029'!B473</f>
        <v>WMD</v>
      </c>
      <c r="C472" s="106" t="str">
        <f>'ENGLAND GE2029'!C473</f>
        <v>WM</v>
      </c>
      <c r="D472" s="106" t="str">
        <f>'ENGLAND GE2029'!D473</f>
        <v>England</v>
      </c>
      <c r="E472" s="106" t="str">
        <f>'ENGLAND GE2029'!AP473</f>
        <v>Ref</v>
      </c>
      <c r="F472" s="106" t="str">
        <f>'ENGLAND GE2029'!AQ473</f>
        <v>gain from</v>
      </c>
      <c r="G472" s="106" t="str">
        <f>'ENGLAND GE2029'!AR473</f>
        <v>LAB</v>
      </c>
      <c r="H472" s="106" t="str">
        <f>IF(E472='ENGLAND GE2029'!AO473,"",E472)</f>
        <v>Ref</v>
      </c>
      <c r="I472" s="262">
        <f>'ENGLAND GE2029'!E473</f>
        <v>0.17425194063506019</v>
      </c>
      <c r="J472" s="263">
        <f>'ENGLAND GE2029'!P473*100</f>
        <v>-16.698730397327591</v>
      </c>
      <c r="K472" s="262">
        <f>'ENGLAND GE2029'!F473</f>
        <v>0.20926328230366256</v>
      </c>
      <c r="L472" s="263">
        <f>'ENGLAND GE2029'!Q473*100</f>
        <v>-7.8897406041403908</v>
      </c>
      <c r="M472" s="262">
        <f>'ENGLAND GE2029'!G473</f>
        <v>0.44135832781805312</v>
      </c>
      <c r="N472" s="263">
        <f>'ENGLAND GE2029'!R473*100</f>
        <v>17.758583927184684</v>
      </c>
      <c r="O472" s="262">
        <f>'ENGLAND GE2029'!H473</f>
        <v>2.6653493065547117E-2</v>
      </c>
      <c r="P472" s="263">
        <f>'ENGLAND GE2029'!S473*100</f>
        <v>-0.28470097839332736</v>
      </c>
      <c r="Q472" s="262">
        <f>'ENGLAND GE2029'!I473</f>
        <v>7.9983508896757219E-2</v>
      </c>
      <c r="R472" s="263">
        <f>'ENGLAND GE2029'!T473*100</f>
        <v>4.7745269987381871</v>
      </c>
      <c r="T472" s="264">
        <v>0</v>
      </c>
      <c r="U472" s="262">
        <f>MAX('ENGLAND GE2029'!J473,'ENGLAND GE2029'!K473,'ENGLAND GE2029'!L473,'ENGLAND GE2029'!M473,'ENGLAND GE2029'!N473)</f>
        <v>4.9013729518854375E-2</v>
      </c>
      <c r="V472" s="264">
        <f t="shared" si="37"/>
        <v>4.9013729518854374</v>
      </c>
      <c r="W472" s="264"/>
      <c r="X472" s="264"/>
      <c r="Y472" s="264"/>
      <c r="Z472" s="262">
        <f>'ENGLAND GE2029'!J473</f>
        <v>1.0087785553558E-2</v>
      </c>
      <c r="AA472" s="264">
        <f>'ENGLAND GE2029'!U473*100</f>
        <v>-1.3853436929400991</v>
      </c>
      <c r="AB472" s="262">
        <f>'ENGLAND GE2029'!K473</f>
        <v>6.5280794366977847E-3</v>
      </c>
      <c r="AC472" s="264">
        <f>'ENGLAND GE2029'!V473*100</f>
        <v>-1.0820227636718238</v>
      </c>
      <c r="AD472" s="262">
        <f>'ENGLAND GE2029'!L473</f>
        <v>4.9013729518854375E-2</v>
      </c>
      <c r="AE472" s="264">
        <f t="shared" si="38"/>
        <v>4.9013729518854374</v>
      </c>
      <c r="AF472" s="262">
        <f>'ENGLAND GE2029'!M473</f>
        <v>2.8598527718094319E-3</v>
      </c>
      <c r="AG472" s="264">
        <f t="shared" si="39"/>
        <v>0.28598527718094319</v>
      </c>
      <c r="AH472" s="262">
        <f>'ENGLAND GE2029'!N473</f>
        <v>0</v>
      </c>
      <c r="AI472" s="264">
        <f>'ENGLAND GE2029'!Y473*100</f>
        <v>-0.37993071851603533</v>
      </c>
      <c r="AJ472" s="261">
        <f t="shared" si="35"/>
        <v>0.44135832781805312</v>
      </c>
      <c r="AK472" s="260">
        <f t="shared" si="36"/>
        <v>-0.36137481892129591</v>
      </c>
    </row>
    <row r="473" spans="1:37" ht="24" customHeight="1" x14ac:dyDescent="0.35">
      <c r="A473" s="106" t="str">
        <f>'ENGLAND GE2029'!A474</f>
        <v>Halesowen</v>
      </c>
      <c r="B473" s="106" t="str">
        <f>'ENGLAND GE2029'!B474</f>
        <v>WMD</v>
      </c>
      <c r="C473" s="106" t="str">
        <f>'ENGLAND GE2029'!C474</f>
        <v>WM</v>
      </c>
      <c r="D473" s="106" t="str">
        <f>'ENGLAND GE2029'!D474</f>
        <v>England</v>
      </c>
      <c r="E473" s="106" t="str">
        <f>'ENGLAND GE2029'!AP474</f>
        <v>Ref</v>
      </c>
      <c r="F473" s="106" t="str">
        <f>'ENGLAND GE2029'!AQ474</f>
        <v>gain from</v>
      </c>
      <c r="G473" s="106" t="str">
        <f>'ENGLAND GE2029'!AR474</f>
        <v>LAB</v>
      </c>
      <c r="H473" s="106" t="str">
        <f>IF(E473='ENGLAND GE2029'!AO474,"",E473)</f>
        <v>Ref</v>
      </c>
      <c r="I473" s="262">
        <f>'ENGLAND GE2029'!E474</f>
        <v>0.19849697301977087</v>
      </c>
      <c r="J473" s="263">
        <f>'ENGLAND GE2029'!P474*100</f>
        <v>-19.092186673345633</v>
      </c>
      <c r="K473" s="262">
        <f>'ENGLAND GE2029'!F474</f>
        <v>0.20028726299727165</v>
      </c>
      <c r="L473" s="263">
        <f>'ENGLAND GE2029'!Q474*100</f>
        <v>-7.6010108561647947</v>
      </c>
      <c r="M473" s="262">
        <f>'ENGLAND GE2029'!G474</f>
        <v>0.36731702501560093</v>
      </c>
      <c r="N473" s="263">
        <f>'ENGLAND GE2029'!R474*100</f>
        <v>14.739893698615408</v>
      </c>
      <c r="O473" s="262">
        <f>'ENGLAND GE2029'!H474</f>
        <v>5.2857162628203037E-2</v>
      </c>
      <c r="P473" s="263">
        <f>'ENGLAND GE2029'!S474*100</f>
        <v>-0.57513707327799046</v>
      </c>
      <c r="Q473" s="262">
        <f>'ENGLAND GE2029'!I474</f>
        <v>0.13808551477898645</v>
      </c>
      <c r="R473" s="263">
        <f>'ENGLAND GE2029'!T474*100</f>
        <v>8.2328347481563053</v>
      </c>
      <c r="T473" s="264">
        <v>0</v>
      </c>
      <c r="U473" s="262">
        <f>MAX('ENGLAND GE2029'!J474,'ENGLAND GE2029'!K474,'ENGLAND GE2029'!L474,'ENGLAND GE2029'!M474,'ENGLAND GE2029'!N474)</f>
        <v>4.0791294005461193E-2</v>
      </c>
      <c r="V473" s="264">
        <f t="shared" si="37"/>
        <v>4.0791294005461189</v>
      </c>
      <c r="W473" s="264"/>
      <c r="X473" s="264"/>
      <c r="Y473" s="264"/>
      <c r="Z473" s="262">
        <f>'ENGLAND GE2029'!J474</f>
        <v>0</v>
      </c>
      <c r="AA473" s="264">
        <f>'ENGLAND GE2029'!U474*100</f>
        <v>0</v>
      </c>
      <c r="AB473" s="262">
        <f>'ENGLAND GE2029'!K474</f>
        <v>0</v>
      </c>
      <c r="AC473" s="264">
        <f>'ENGLAND GE2029'!V474*100</f>
        <v>0</v>
      </c>
      <c r="AD473" s="262">
        <f>'ENGLAND GE2029'!L474</f>
        <v>4.0791294005461193E-2</v>
      </c>
      <c r="AE473" s="264">
        <f t="shared" si="38"/>
        <v>4.0791294005461189</v>
      </c>
      <c r="AF473" s="262">
        <f>'ENGLAND GE2029'!M474</f>
        <v>2.1647675547058981E-3</v>
      </c>
      <c r="AG473" s="264">
        <f t="shared" si="39"/>
        <v>0.21647675547058981</v>
      </c>
      <c r="AH473" s="262">
        <f>'ENGLAND GE2029'!N474</f>
        <v>0</v>
      </c>
      <c r="AI473" s="264">
        <f>'ENGLAND GE2029'!Y474*100</f>
        <v>0</v>
      </c>
      <c r="AJ473" s="261">
        <f t="shared" si="35"/>
        <v>0.36731702501560093</v>
      </c>
      <c r="AK473" s="260">
        <f t="shared" si="36"/>
        <v>-0.22923151023661448</v>
      </c>
    </row>
    <row r="474" spans="1:37" ht="24" customHeight="1" x14ac:dyDescent="0.35">
      <c r="A474" s="106" t="str">
        <f>'ENGLAND GE2029'!A475</f>
        <v>Meriden and Solihull East</v>
      </c>
      <c r="B474" s="106" t="str">
        <f>'ENGLAND GE2029'!B475</f>
        <v>WMD</v>
      </c>
      <c r="C474" s="106" t="str">
        <f>'ENGLAND GE2029'!C475</f>
        <v>WM</v>
      </c>
      <c r="D474" s="106" t="str">
        <f>'ENGLAND GE2029'!D475</f>
        <v>England</v>
      </c>
      <c r="E474" s="106" t="str">
        <f>'ENGLAND GE2029'!AP475</f>
        <v>Ref</v>
      </c>
      <c r="F474" s="106" t="str">
        <f>'ENGLAND GE2029'!AQ475</f>
        <v>gain from</v>
      </c>
      <c r="G474" s="106" t="str">
        <f>'ENGLAND GE2029'!AR475</f>
        <v>CON</v>
      </c>
      <c r="H474" s="106" t="str">
        <f>IF(E474='ENGLAND GE2029'!AO475,"",E474)</f>
        <v>Ref</v>
      </c>
      <c r="I474" s="262">
        <f>'ENGLAND GE2029'!E475</f>
        <v>0.13819119166601879</v>
      </c>
      <c r="J474" s="263">
        <f>'ENGLAND GE2029'!P475*100</f>
        <v>-13.904282672844015</v>
      </c>
      <c r="K474" s="262">
        <f>'ENGLAND GE2029'!F475</f>
        <v>0.27031983602131299</v>
      </c>
      <c r="L474" s="263">
        <f>'ENGLAND GE2029'!Q475*100</f>
        <v>-11.101319452257258</v>
      </c>
      <c r="M474" s="262">
        <f>'ENGLAND GE2029'!G475</f>
        <v>0.32466535455745998</v>
      </c>
      <c r="N474" s="263">
        <f>'ENGLAND GE2029'!R475*100</f>
        <v>12.589165182100034</v>
      </c>
      <c r="O474" s="262">
        <f>'ENGLAND GE2029'!H475</f>
        <v>6.7154552240259638E-2</v>
      </c>
      <c r="P474" s="263">
        <f>'ENGLAND GE2029'!S475*100</f>
        <v>-0.89894241421634291</v>
      </c>
      <c r="Q474" s="262">
        <f>'ENGLAND GE2029'!I475</f>
        <v>0.16108893295393303</v>
      </c>
      <c r="R474" s="263">
        <f>'ENGLAND GE2029'!T475*100</f>
        <v>9.4573661011160244</v>
      </c>
      <c r="T474" s="264">
        <v>0</v>
      </c>
      <c r="U474" s="262">
        <f>MAX('ENGLAND GE2029'!J475,'ENGLAND GE2029'!K475,'ENGLAND GE2029'!L475,'ENGLAND GE2029'!M475,'ENGLAND GE2029'!N475)</f>
        <v>3.6054740263068839E-2</v>
      </c>
      <c r="V474" s="264">
        <f t="shared" si="37"/>
        <v>3.6054740263068839</v>
      </c>
      <c r="W474" s="264"/>
      <c r="X474" s="264"/>
      <c r="Y474" s="264"/>
      <c r="Z474" s="262">
        <f>'ENGLAND GE2029'!J475</f>
        <v>0</v>
      </c>
      <c r="AA474" s="264">
        <f>'ENGLAND GE2029'!U475*100</f>
        <v>0</v>
      </c>
      <c r="AB474" s="262">
        <f>'ENGLAND GE2029'!K475</f>
        <v>0</v>
      </c>
      <c r="AC474" s="264">
        <f>'ENGLAND GE2029'!V475*100</f>
        <v>0</v>
      </c>
      <c r="AD474" s="262">
        <f>'ENGLAND GE2029'!L475</f>
        <v>3.6054740263068839E-2</v>
      </c>
      <c r="AE474" s="264">
        <f t="shared" si="38"/>
        <v>3.6054740263068839</v>
      </c>
      <c r="AF474" s="262">
        <f>'ENGLAND GE2029'!M475</f>
        <v>2.5253922979467753E-3</v>
      </c>
      <c r="AG474" s="264">
        <f t="shared" si="39"/>
        <v>0.25253922979467752</v>
      </c>
      <c r="AH474" s="262">
        <f>'ENGLAND GE2029'!N475</f>
        <v>0</v>
      </c>
      <c r="AI474" s="264">
        <f>'ENGLAND GE2029'!Y475*100</f>
        <v>0</v>
      </c>
      <c r="AJ474" s="261">
        <f t="shared" si="35"/>
        <v>0.32466535455745998</v>
      </c>
      <c r="AK474" s="260">
        <f t="shared" si="36"/>
        <v>-0.16357642160352695</v>
      </c>
    </row>
    <row r="475" spans="1:37" ht="24" customHeight="1" x14ac:dyDescent="0.35">
      <c r="A475" s="106" t="str">
        <f>'ENGLAND GE2029'!A476</f>
        <v>Smethwick</v>
      </c>
      <c r="B475" s="106" t="str">
        <f>'ENGLAND GE2029'!B476</f>
        <v>WMD</v>
      </c>
      <c r="C475" s="106" t="str">
        <f>'ENGLAND GE2029'!C476</f>
        <v>WM</v>
      </c>
      <c r="D475" s="106" t="str">
        <f>'ENGLAND GE2029'!D476</f>
        <v>England</v>
      </c>
      <c r="E475" s="106" t="str">
        <f>'ENGLAND GE2029'!AP476</f>
        <v>Ref</v>
      </c>
      <c r="F475" s="106" t="str">
        <f>'ENGLAND GE2029'!AQ476</f>
        <v>gain from</v>
      </c>
      <c r="G475" s="106" t="str">
        <f>'ENGLAND GE2029'!AR476</f>
        <v>LAB</v>
      </c>
      <c r="H475" s="106" t="str">
        <f>IF(E475='ENGLAND GE2029'!AO476,"",E475)</f>
        <v>Ref</v>
      </c>
      <c r="I475" s="262">
        <f>'ENGLAND GE2029'!E476</f>
        <v>0.26998116296754315</v>
      </c>
      <c r="J475" s="263">
        <f>'ENGLAND GE2029'!P476*100</f>
        <v>-21.009857503615898</v>
      </c>
      <c r="K475" s="262">
        <f>'ENGLAND GE2029'!F476</f>
        <v>0.10353721862293978</v>
      </c>
      <c r="L475" s="263">
        <f>'ENGLAND GE2029'!Q476*100</f>
        <v>-2.5923125959147657</v>
      </c>
      <c r="M475" s="262">
        <f>'ENGLAND GE2029'!G476</f>
        <v>0.2975456808070599</v>
      </c>
      <c r="N475" s="263">
        <f>'ENGLAND GE2029'!R476*100</f>
        <v>13.607622331026365</v>
      </c>
      <c r="O475" s="262">
        <f>'ENGLAND GE2029'!H476</f>
        <v>2.8845711479237434E-2</v>
      </c>
      <c r="P475" s="263">
        <f>'ENGLAND GE2029'!S476*100</f>
        <v>-1.4474843817677621E-2</v>
      </c>
      <c r="Q475" s="262">
        <f>'ENGLAND GE2029'!I476</f>
        <v>0.21327843318649262</v>
      </c>
      <c r="R475" s="263">
        <f>'ENGLAND GE2029'!T476*100</f>
        <v>13.522062313380856</v>
      </c>
      <c r="T475" s="264">
        <v>0</v>
      </c>
      <c r="U475" s="262">
        <f>MAX('ENGLAND GE2029'!J476,'ENGLAND GE2029'!K476,'ENGLAND GE2029'!L476,'ENGLAND GE2029'!M476,'ENGLAND GE2029'!N476)</f>
        <v>4.391540681210445E-2</v>
      </c>
      <c r="V475" s="264">
        <f t="shared" si="37"/>
        <v>-2.58268685687869</v>
      </c>
      <c r="W475" s="264"/>
      <c r="X475" s="264"/>
      <c r="Y475" s="264"/>
      <c r="Z475" s="262">
        <f>'ENGLAND GE2029'!J476</f>
        <v>9.8783735139243737E-4</v>
      </c>
      <c r="AA475" s="264">
        <f>'ENGLAND GE2029'!U476*100</f>
        <v>-3.6659891539394982</v>
      </c>
      <c r="AB475" s="262">
        <f>'ENGLAND GE2029'!K476</f>
        <v>4.391540681210445E-2</v>
      </c>
      <c r="AC475" s="264">
        <f>'ENGLAND GE2029'!V476*100</f>
        <v>-2.58268685687869</v>
      </c>
      <c r="AD475" s="262">
        <f>'ENGLAND GE2029'!L476</f>
        <v>3.3043045977355363E-2</v>
      </c>
      <c r="AE475" s="264">
        <f t="shared" si="38"/>
        <v>3.3043045977355363</v>
      </c>
      <c r="AF475" s="262">
        <f>'ENGLAND GE2029'!M476</f>
        <v>7.9435648385875624E-3</v>
      </c>
      <c r="AG475" s="264">
        <f t="shared" si="39"/>
        <v>0.79435648385875623</v>
      </c>
      <c r="AH475" s="262">
        <f>'ENGLAND GE2029'!N476</f>
        <v>9.2193795728734939E-4</v>
      </c>
      <c r="AI475" s="264">
        <f>'ENGLAND GE2029'!Y476*100</f>
        <v>-1.3630247718349844</v>
      </c>
      <c r="AJ475" s="261">
        <f t="shared" si="35"/>
        <v>0.2975456808070599</v>
      </c>
      <c r="AK475" s="260">
        <f t="shared" si="36"/>
        <v>-8.4267247620567282E-2</v>
      </c>
    </row>
    <row r="476" spans="1:37" ht="24" customHeight="1" x14ac:dyDescent="0.35">
      <c r="A476" s="106" t="str">
        <f>'ENGLAND GE2029'!A477</f>
        <v>Solihull West and Shirley</v>
      </c>
      <c r="B476" s="106" t="str">
        <f>'ENGLAND GE2029'!B477</f>
        <v>WMD</v>
      </c>
      <c r="C476" s="106" t="str">
        <f>'ENGLAND GE2029'!C477</f>
        <v>WM</v>
      </c>
      <c r="D476" s="106" t="str">
        <f>'ENGLAND GE2029'!D477</f>
        <v>England</v>
      </c>
      <c r="E476" s="106" t="str">
        <f>'ENGLAND GE2029'!AP477</f>
        <v>Ref</v>
      </c>
      <c r="F476" s="106" t="str">
        <f>'ENGLAND GE2029'!AQ477</f>
        <v>gain from</v>
      </c>
      <c r="G476" s="106" t="str">
        <f>'ENGLAND GE2029'!AR477</f>
        <v>CON</v>
      </c>
      <c r="H476" s="106" t="str">
        <f>IF(E476='ENGLAND GE2029'!AO477,"",E476)</f>
        <v>Ref</v>
      </c>
      <c r="I476" s="262">
        <f>'ENGLAND GE2029'!E477</f>
        <v>0.12701984055365886</v>
      </c>
      <c r="J476" s="263">
        <f>'ENGLAND GE2029'!P477*100</f>
        <v>-12.180154306730664</v>
      </c>
      <c r="K476" s="262">
        <f>'ENGLAND GE2029'!F477</f>
        <v>0.25218821889996262</v>
      </c>
      <c r="L476" s="263">
        <f>'ENGLAND GE2029'!Q477*100</f>
        <v>-9.5188959673751565</v>
      </c>
      <c r="M476" s="262">
        <f>'ENGLAND GE2029'!G477</f>
        <v>0.25510121469900704</v>
      </c>
      <c r="N476" s="263">
        <f>'ENGLAND GE2029'!R477*100</f>
        <v>10.259572160004593</v>
      </c>
      <c r="O476" s="262">
        <f>'ENGLAND GE2029'!H477</f>
        <v>0.15252319734802255</v>
      </c>
      <c r="P476" s="263">
        <f>'ENGLAND GE2029'!S477*100</f>
        <v>-1.6344264306946825</v>
      </c>
      <c r="Q476" s="262">
        <f>'ENGLAND GE2029'!I477</f>
        <v>0.17301441821998817</v>
      </c>
      <c r="R476" s="263">
        <f>'ENGLAND GE2029'!T477*100</f>
        <v>10.325739451966605</v>
      </c>
      <c r="T476" s="264">
        <v>0</v>
      </c>
      <c r="U476" s="262">
        <f>MAX('ENGLAND GE2029'!J477,'ENGLAND GE2029'!K477,'ENGLAND GE2029'!L477,'ENGLAND GE2029'!M477,'ENGLAND GE2029'!N477)</f>
        <v>2.8329502694560665E-2</v>
      </c>
      <c r="V476" s="264">
        <f t="shared" si="37"/>
        <v>2.8329502694560666</v>
      </c>
      <c r="W476" s="264"/>
      <c r="X476" s="264"/>
      <c r="Y476" s="264"/>
      <c r="Z476" s="262">
        <f>'ENGLAND GE2029'!J477</f>
        <v>8.6185575879710926E-3</v>
      </c>
      <c r="AA476" s="264">
        <f>'ENGLAND GE2029'!U477*100</f>
        <v>-0.40529017630965958</v>
      </c>
      <c r="AB476" s="262">
        <f>'ENGLAND GE2029'!K477</f>
        <v>0</v>
      </c>
      <c r="AC476" s="264">
        <f>'ENGLAND GE2029'!V477*100</f>
        <v>0</v>
      </c>
      <c r="AD476" s="262">
        <f>'ENGLAND GE2029'!L477</f>
        <v>2.8329502694560665E-2</v>
      </c>
      <c r="AE476" s="264">
        <f t="shared" si="38"/>
        <v>2.8329502694560666</v>
      </c>
      <c r="AF476" s="262">
        <f>'ENGLAND GE2029'!M477</f>
        <v>3.205049996828972E-3</v>
      </c>
      <c r="AG476" s="264">
        <f t="shared" si="39"/>
        <v>0.3205049996828972</v>
      </c>
      <c r="AH476" s="262">
        <f>'ENGLAND GE2029'!N477</f>
        <v>0</v>
      </c>
      <c r="AI476" s="264">
        <f>'ENGLAND GE2029'!Y477*100</f>
        <v>0</v>
      </c>
      <c r="AJ476" s="261">
        <f t="shared" si="35"/>
        <v>0.25510121469900704</v>
      </c>
      <c r="AK476" s="260">
        <f t="shared" si="36"/>
        <v>-8.208679647901887E-2</v>
      </c>
    </row>
    <row r="477" spans="1:37" ht="24" customHeight="1" x14ac:dyDescent="0.35">
      <c r="A477" s="106" t="str">
        <f>'ENGLAND GE2029'!A478</f>
        <v>Stourbridge</v>
      </c>
      <c r="B477" s="106" t="str">
        <f>'ENGLAND GE2029'!B478</f>
        <v>WMD</v>
      </c>
      <c r="C477" s="106" t="str">
        <f>'ENGLAND GE2029'!C478</f>
        <v>WM</v>
      </c>
      <c r="D477" s="106" t="str">
        <f>'ENGLAND GE2029'!D478</f>
        <v>England</v>
      </c>
      <c r="E477" s="106" t="str">
        <f>'ENGLAND GE2029'!AP478</f>
        <v>Ref</v>
      </c>
      <c r="F477" s="106" t="str">
        <f>'ENGLAND GE2029'!AQ478</f>
        <v>gain from</v>
      </c>
      <c r="G477" s="106" t="str">
        <f>'ENGLAND GE2029'!AR478</f>
        <v>LAB</v>
      </c>
      <c r="H477" s="106" t="str">
        <f>IF(E477='ENGLAND GE2029'!AO478,"",E477)</f>
        <v>Ref</v>
      </c>
      <c r="I477" s="262">
        <f>'ENGLAND GE2029'!E478</f>
        <v>0.20600548228802779</v>
      </c>
      <c r="J477" s="263">
        <f>'ENGLAND GE2029'!P478*100</f>
        <v>-17.86176181683642</v>
      </c>
      <c r="K477" s="262">
        <f>'ENGLAND GE2029'!F478</f>
        <v>0.23427030646352018</v>
      </c>
      <c r="L477" s="263">
        <f>'ENGLAND GE2029'!Q478*100</f>
        <v>-7.3292760891913913</v>
      </c>
      <c r="M477" s="262">
        <f>'ENGLAND GE2029'!G478</f>
        <v>0.34631616790315933</v>
      </c>
      <c r="N477" s="263">
        <f>'ENGLAND GE2029'!R478*100</f>
        <v>14.898932102016621</v>
      </c>
      <c r="O477" s="262">
        <f>'ENGLAND GE2029'!H478</f>
        <v>3.8188445864121755E-2</v>
      </c>
      <c r="P477" s="263">
        <f>'ENGLAND GE2029'!S478*100</f>
        <v>-0.21094627571731916</v>
      </c>
      <c r="Q477" s="262">
        <f>'ENGLAND GE2029'!I478</f>
        <v>0.11302341468929919</v>
      </c>
      <c r="R477" s="263">
        <f>'ENGLAND GE2029'!T478*100</f>
        <v>6.9590945658756036</v>
      </c>
      <c r="T477" s="264">
        <v>0</v>
      </c>
      <c r="U477" s="262">
        <f>MAX('ENGLAND GE2029'!J478,'ENGLAND GE2029'!K478,'ENGLAND GE2029'!L478,'ENGLAND GE2029'!M478,'ENGLAND GE2029'!N478)</f>
        <v>3.8459106607384816E-2</v>
      </c>
      <c r="V477" s="264">
        <f t="shared" si="37"/>
        <v>3.8459106607384816</v>
      </c>
      <c r="W477" s="264"/>
      <c r="X477" s="264"/>
      <c r="Y477" s="264"/>
      <c r="Z477" s="262">
        <f>'ENGLAND GE2029'!J478</f>
        <v>0</v>
      </c>
      <c r="AA477" s="264">
        <f>'ENGLAND GE2029'!U478*100</f>
        <v>0</v>
      </c>
      <c r="AB477" s="262">
        <f>'ENGLAND GE2029'!K478</f>
        <v>2.0873646111632033E-2</v>
      </c>
      <c r="AC477" s="264">
        <f>'ENGLAND GE2029'!V478*100</f>
        <v>-0.58829615417106618</v>
      </c>
      <c r="AD477" s="262">
        <f>'ENGLAND GE2029'!L478</f>
        <v>3.8459106607384816E-2</v>
      </c>
      <c r="AE477" s="264">
        <f t="shared" si="38"/>
        <v>3.8459106607384816</v>
      </c>
      <c r="AF477" s="262">
        <f>'ENGLAND GE2029'!M478</f>
        <v>2.8634300728548976E-3</v>
      </c>
      <c r="AG477" s="264">
        <f t="shared" si="39"/>
        <v>0.28634300728548978</v>
      </c>
      <c r="AH477" s="262">
        <f>'ENGLAND GE2029'!N478</f>
        <v>0</v>
      </c>
      <c r="AI477" s="264">
        <f>'ENGLAND GE2029'!Y478*100</f>
        <v>0</v>
      </c>
      <c r="AJ477" s="261">
        <f t="shared" si="35"/>
        <v>0.34631616790315933</v>
      </c>
      <c r="AK477" s="260">
        <f t="shared" si="36"/>
        <v>-0.23329275321386014</v>
      </c>
    </row>
    <row r="478" spans="1:37" ht="24" customHeight="1" x14ac:dyDescent="0.35">
      <c r="A478" s="106" t="str">
        <f>'ENGLAND GE2029'!A479</f>
        <v>Sutton Coldfield</v>
      </c>
      <c r="B478" s="106" t="str">
        <f>'ENGLAND GE2029'!B479</f>
        <v>WMD</v>
      </c>
      <c r="C478" s="106" t="str">
        <f>'ENGLAND GE2029'!C479</f>
        <v>WM</v>
      </c>
      <c r="D478" s="106" t="str">
        <f>'ENGLAND GE2029'!D479</f>
        <v>England</v>
      </c>
      <c r="E478" s="106" t="str">
        <f>'ENGLAND GE2029'!AP479</f>
        <v>Ref</v>
      </c>
      <c r="F478" s="106" t="str">
        <f>'ENGLAND GE2029'!AQ479</f>
        <v>gain from</v>
      </c>
      <c r="G478" s="106" t="str">
        <f>'ENGLAND GE2029'!AR479</f>
        <v>CON</v>
      </c>
      <c r="H478" s="106" t="str">
        <f>IF(E478='ENGLAND GE2029'!AO479,"",E478)</f>
        <v>Ref</v>
      </c>
      <c r="I478" s="262">
        <f>'ENGLAND GE2029'!E479</f>
        <v>0.17794084205421248</v>
      </c>
      <c r="J478" s="263">
        <f>'ENGLAND GE2029'!P479*100</f>
        <v>-15.224764200429828</v>
      </c>
      <c r="K478" s="262">
        <f>'ENGLAND GE2029'!F479</f>
        <v>0.29337850539944121</v>
      </c>
      <c r="L478" s="263">
        <f>'ENGLAND GE2029'!Q479*100</f>
        <v>-8.9424134618765798</v>
      </c>
      <c r="M478" s="262">
        <f>'ENGLAND GE2029'!G479</f>
        <v>0.30006474095899904</v>
      </c>
      <c r="N478" s="263">
        <f>'ENGLAND GE2029'!R479*100</f>
        <v>13.01394311292761</v>
      </c>
      <c r="O478" s="262">
        <f>'ENGLAND GE2029'!H479</f>
        <v>5.1035509926288462E-2</v>
      </c>
      <c r="P478" s="263">
        <f>'ENGLAND GE2029'!S479*100</f>
        <v>-0.24889971392775059</v>
      </c>
      <c r="Q478" s="262">
        <f>'ENGLAND GE2029'!I479</f>
        <v>0.13104375431751444</v>
      </c>
      <c r="R478" s="263">
        <f>'ENGLAND GE2029'!T479*100</f>
        <v>8.0995133292541848</v>
      </c>
      <c r="T478" s="264">
        <v>0</v>
      </c>
      <c r="U478" s="262">
        <f>MAX('ENGLAND GE2029'!J479,'ENGLAND GE2029'!K479,'ENGLAND GE2029'!L479,'ENGLAND GE2029'!M479,'ENGLAND GE2029'!N479)</f>
        <v>3.3322792671020951E-2</v>
      </c>
      <c r="V478" s="264">
        <f t="shared" si="37"/>
        <v>3.3322792671020949</v>
      </c>
      <c r="W478" s="264"/>
      <c r="X478" s="264"/>
      <c r="Y478" s="264"/>
      <c r="Z478" s="262">
        <f>'ENGLAND GE2029'!J479</f>
        <v>0</v>
      </c>
      <c r="AA478" s="264">
        <f>'ENGLAND GE2029'!U479*100</f>
        <v>0</v>
      </c>
      <c r="AB478" s="262">
        <f>'ENGLAND GE2029'!K479</f>
        <v>1.0604910315458732E-2</v>
      </c>
      <c r="AC478" s="264">
        <f>'ENGLAND GE2029'!V479*100</f>
        <v>-0.29055276875619773</v>
      </c>
      <c r="AD478" s="262">
        <f>'ENGLAND GE2029'!L479</f>
        <v>3.3322792671020951E-2</v>
      </c>
      <c r="AE478" s="264">
        <f t="shared" si="38"/>
        <v>3.3322792671020949</v>
      </c>
      <c r="AF478" s="262">
        <f>'ENGLAND GE2029'!M479</f>
        <v>2.6089443570646775E-3</v>
      </c>
      <c r="AG478" s="264">
        <f t="shared" si="39"/>
        <v>0.26089443570646775</v>
      </c>
      <c r="AH478" s="262">
        <f>'ENGLAND GE2029'!N479</f>
        <v>0</v>
      </c>
      <c r="AI478" s="264">
        <f>'ENGLAND GE2029'!Y479*100</f>
        <v>0</v>
      </c>
      <c r="AJ478" s="261">
        <f t="shared" si="35"/>
        <v>0.30006474095899904</v>
      </c>
      <c r="AK478" s="260">
        <f t="shared" si="36"/>
        <v>-0.1690209866414846</v>
      </c>
    </row>
    <row r="479" spans="1:37" ht="24" customHeight="1" x14ac:dyDescent="0.35">
      <c r="A479" s="106" t="str">
        <f>'ENGLAND GE2029'!A480</f>
        <v>Tipton and Wednesbury</v>
      </c>
      <c r="B479" s="106" t="str">
        <f>'ENGLAND GE2029'!B480</f>
        <v>WMD</v>
      </c>
      <c r="C479" s="106" t="str">
        <f>'ENGLAND GE2029'!C480</f>
        <v>WM</v>
      </c>
      <c r="D479" s="106" t="str">
        <f>'ENGLAND GE2029'!D480</f>
        <v>England</v>
      </c>
      <c r="E479" s="106" t="str">
        <f>'ENGLAND GE2029'!AP480</f>
        <v>Ref</v>
      </c>
      <c r="F479" s="106" t="str">
        <f>'ENGLAND GE2029'!AQ480</f>
        <v>gain from</v>
      </c>
      <c r="G479" s="106" t="str">
        <f>'ENGLAND GE2029'!AR480</f>
        <v>LAB</v>
      </c>
      <c r="H479" s="106" t="str">
        <f>IF(E479='ENGLAND GE2029'!AO480,"",E479)</f>
        <v>Ref</v>
      </c>
      <c r="I479" s="262">
        <f>'ENGLAND GE2029'!E480</f>
        <v>0.18754713903938247</v>
      </c>
      <c r="J479" s="263">
        <f>'ENGLAND GE2029'!P480*100</f>
        <v>-18.933647750438155</v>
      </c>
      <c r="K479" s="262">
        <f>'ENGLAND GE2029'!F480</f>
        <v>0.18991222261702101</v>
      </c>
      <c r="L479" s="263">
        <f>'ENGLAND GE2029'!Q480*100</f>
        <v>-7.844301944774335</v>
      </c>
      <c r="M479" s="262">
        <f>'ENGLAND GE2029'!G480</f>
        <v>0.41922888766330707</v>
      </c>
      <c r="N479" s="263">
        <f>'ENGLAND GE2029'!R480*100</f>
        <v>16.21272525238393</v>
      </c>
      <c r="O479" s="262">
        <f>'ENGLAND GE2029'!H480</f>
        <v>1.6711505638818284E-2</v>
      </c>
      <c r="P479" s="263">
        <f>'ENGLAND GE2029'!S480*100</f>
        <v>-0.22689368106847616</v>
      </c>
      <c r="Q479" s="262">
        <f>'ENGLAND GE2029'!I480</f>
        <v>0.11697351532407882</v>
      </c>
      <c r="R479" s="263">
        <f>'ENGLAND GE2029'!T480*100</f>
        <v>6.8592624012761085</v>
      </c>
      <c r="T479" s="264">
        <v>0</v>
      </c>
      <c r="U479" s="262">
        <f>MAX('ENGLAND GE2029'!J480,'ENGLAND GE2029'!K480,'ENGLAND GE2029'!L480,'ENGLAND GE2029'!M480,'ENGLAND GE2029'!N480)</f>
        <v>4.6556210705262308E-2</v>
      </c>
      <c r="V479" s="264">
        <f t="shared" si="37"/>
        <v>4.6556210705262311</v>
      </c>
      <c r="W479" s="264"/>
      <c r="X479" s="264"/>
      <c r="Y479" s="264"/>
      <c r="Z479" s="262">
        <f>'ENGLAND GE2029'!J480</f>
        <v>2.0088324222453408E-2</v>
      </c>
      <c r="AA479" s="264">
        <f>'ENGLAND GE2029'!U480*100</f>
        <v>-1.0209848268729664</v>
      </c>
      <c r="AB479" s="262">
        <f>'ENGLAND GE2029'!K480</f>
        <v>0</v>
      </c>
      <c r="AC479" s="264">
        <f>'ENGLAND GE2029'!V480*100</f>
        <v>0</v>
      </c>
      <c r="AD479" s="262">
        <f>'ENGLAND GE2029'!L480</f>
        <v>4.6556210705262308E-2</v>
      </c>
      <c r="AE479" s="264">
        <f t="shared" si="38"/>
        <v>4.6556210705262311</v>
      </c>
      <c r="AF479" s="262">
        <f>'ENGLAND GE2029'!M480</f>
        <v>2.9821947896766874E-3</v>
      </c>
      <c r="AG479" s="264">
        <f t="shared" si="39"/>
        <v>0.29821947896766876</v>
      </c>
      <c r="AH479" s="262">
        <f>'ENGLAND GE2029'!N480</f>
        <v>0</v>
      </c>
      <c r="AI479" s="264">
        <f>'ENGLAND GE2029'!Y480*100</f>
        <v>0</v>
      </c>
      <c r="AJ479" s="261">
        <f t="shared" si="35"/>
        <v>0.41922888766330707</v>
      </c>
      <c r="AK479" s="260">
        <f t="shared" si="36"/>
        <v>-0.30225537233922828</v>
      </c>
    </row>
    <row r="480" spans="1:37" ht="24" customHeight="1" x14ac:dyDescent="0.35">
      <c r="A480" s="106" t="str">
        <f>'ENGLAND GE2029'!A481</f>
        <v>Walsall and Bloxwich</v>
      </c>
      <c r="B480" s="106" t="str">
        <f>'ENGLAND GE2029'!B481</f>
        <v>WMD</v>
      </c>
      <c r="C480" s="106" t="str">
        <f>'ENGLAND GE2029'!C481</f>
        <v>WM</v>
      </c>
      <c r="D480" s="106" t="str">
        <f>'ENGLAND GE2029'!D481</f>
        <v>England</v>
      </c>
      <c r="E480" s="106" t="str">
        <f>'ENGLAND GE2029'!AP481</f>
        <v>Ref</v>
      </c>
      <c r="F480" s="106" t="str">
        <f>'ENGLAND GE2029'!AQ481</f>
        <v>gain from</v>
      </c>
      <c r="G480" s="106" t="str">
        <f>'ENGLAND GE2029'!AR481</f>
        <v>LAB</v>
      </c>
      <c r="H480" s="106" t="str">
        <f>IF(E480='ENGLAND GE2029'!AO481,"",E480)</f>
        <v>Ref</v>
      </c>
      <c r="I480" s="262">
        <f>'ENGLAND GE2029'!E481</f>
        <v>0.17379413831963195</v>
      </c>
      <c r="J480" s="263">
        <f>'ENGLAND GE2029'!P481*100</f>
        <v>-16.268511741428217</v>
      </c>
      <c r="K480" s="262">
        <f>'ENGLAND GE2029'!F481</f>
        <v>0.13191374981115483</v>
      </c>
      <c r="L480" s="263">
        <f>'ENGLAND GE2029'!Q481*100</f>
        <v>-4.7672709278409862</v>
      </c>
      <c r="M480" s="262">
        <f>'ENGLAND GE2029'!G481</f>
        <v>0.33188556583870948</v>
      </c>
      <c r="N480" s="263">
        <f>'ENGLAND GE2029'!R481*100</f>
        <v>13.578973620250718</v>
      </c>
      <c r="O480" s="262">
        <f>'ENGLAND GE2029'!H481</f>
        <v>2.0075533416320956E-2</v>
      </c>
      <c r="P480" s="263">
        <f>'ENGLAND GE2029'!S481*100</f>
        <v>-0.18921469364525656</v>
      </c>
      <c r="Q480" s="262">
        <f>'ENGLAND GE2029'!I481</f>
        <v>0.15438513641662149</v>
      </c>
      <c r="R480" s="263">
        <f>'ENGLAND GE2029'!T481*100</f>
        <v>9.2864876138597232</v>
      </c>
      <c r="T480" s="264">
        <v>0</v>
      </c>
      <c r="U480" s="262">
        <f>MAX('ENGLAND GE2029'!J481,'ENGLAND GE2029'!K481,'ENGLAND GE2029'!L481,'ENGLAND GE2029'!M481,'ENGLAND GE2029'!N481)</f>
        <v>0.14062957259809492</v>
      </c>
      <c r="V480" s="264">
        <f t="shared" si="37"/>
        <v>-6.3720942311426194</v>
      </c>
      <c r="W480" s="264"/>
      <c r="X480" s="264"/>
      <c r="Y480" s="264"/>
      <c r="Z480" s="262">
        <f>'ENGLAND GE2029'!J481</f>
        <v>0.14062957259809492</v>
      </c>
      <c r="AA480" s="264">
        <f>'ENGLAND GE2029'!U481*100</f>
        <v>-6.3720942311426194</v>
      </c>
      <c r="AB480" s="262">
        <f>'ENGLAND GE2029'!K481</f>
        <v>0</v>
      </c>
      <c r="AC480" s="264">
        <f>'ENGLAND GE2029'!V481*100</f>
        <v>0</v>
      </c>
      <c r="AD480" s="262">
        <f>'ENGLAND GE2029'!L481</f>
        <v>3.6856559239857305E-2</v>
      </c>
      <c r="AE480" s="264">
        <f t="shared" si="38"/>
        <v>3.6856559239857303</v>
      </c>
      <c r="AF480" s="262">
        <f>'ENGLAND GE2029'!M481</f>
        <v>1.0459744359609136E-2</v>
      </c>
      <c r="AG480" s="264">
        <f t="shared" si="39"/>
        <v>1.0459744359609136</v>
      </c>
      <c r="AH480" s="262">
        <f>'ENGLAND GE2029'!N481</f>
        <v>0</v>
      </c>
      <c r="AI480" s="264">
        <f>'ENGLAND GE2029'!Y481*100</f>
        <v>0</v>
      </c>
      <c r="AJ480" s="261">
        <f t="shared" si="35"/>
        <v>0.33188556583870948</v>
      </c>
      <c r="AK480" s="260">
        <f t="shared" si="36"/>
        <v>-0.17750042942208799</v>
      </c>
    </row>
    <row r="481" spans="1:37" ht="24" customHeight="1" x14ac:dyDescent="0.35">
      <c r="A481" s="106" t="str">
        <f>'ENGLAND GE2029'!A482</f>
        <v>West Bromwich</v>
      </c>
      <c r="B481" s="106" t="str">
        <f>'ENGLAND GE2029'!B482</f>
        <v>WMD</v>
      </c>
      <c r="C481" s="106" t="str">
        <f>'ENGLAND GE2029'!C482</f>
        <v>WM</v>
      </c>
      <c r="D481" s="106" t="str">
        <f>'ENGLAND GE2029'!D482</f>
        <v>England</v>
      </c>
      <c r="E481" s="106" t="str">
        <f>'ENGLAND GE2029'!AP482</f>
        <v>Ref</v>
      </c>
      <c r="F481" s="106" t="str">
        <f>'ENGLAND GE2029'!AQ482</f>
        <v>gain from</v>
      </c>
      <c r="G481" s="106" t="str">
        <f>'ENGLAND GE2029'!AR482</f>
        <v>LAB</v>
      </c>
      <c r="H481" s="106" t="str">
        <f>IF(E481='ENGLAND GE2029'!AO482,"",E481)</f>
        <v>Ref</v>
      </c>
      <c r="I481" s="262">
        <f>'ENGLAND GE2029'!E482</f>
        <v>0.24873441007657945</v>
      </c>
      <c r="J481" s="263">
        <f>'ENGLAND GE2029'!P482*100</f>
        <v>-21.375291209112426</v>
      </c>
      <c r="K481" s="262">
        <f>'ENGLAND GE2029'!F482</f>
        <v>0.15342684583885266</v>
      </c>
      <c r="L481" s="263">
        <f>'ENGLAND GE2029'!Q482*100</f>
        <v>-4.7170725499652315</v>
      </c>
      <c r="M481" s="262">
        <f>'ENGLAND GE2029'!G482</f>
        <v>0.34302991298310648</v>
      </c>
      <c r="N481" s="263">
        <f>'ENGLAND GE2029'!R482*100</f>
        <v>14.838064350036204</v>
      </c>
      <c r="O481" s="262">
        <f>'ENGLAND GE2029'!H482</f>
        <v>3.4274468711708722E-2</v>
      </c>
      <c r="P481" s="263">
        <f>'ENGLAND GE2029'!S482*100</f>
        <v>-0.17442807743251049</v>
      </c>
      <c r="Q481" s="262">
        <f>'ENGLAND GE2029'!I482</f>
        <v>0.14583359058405895</v>
      </c>
      <c r="R481" s="263">
        <f>'ENGLAND GE2029'!T482*100</f>
        <v>9.0023716951208979</v>
      </c>
      <c r="T481" s="264">
        <v>0</v>
      </c>
      <c r="U481" s="262">
        <f>MAX('ENGLAND GE2029'!J482,'ENGLAND GE2029'!K482,'ENGLAND GE2029'!L482,'ENGLAND GE2029'!M482,'ENGLAND GE2029'!N482)</f>
        <v>3.8094161392511997E-2</v>
      </c>
      <c r="V481" s="264">
        <f t="shared" si="37"/>
        <v>3.8094161392511996</v>
      </c>
      <c r="W481" s="264"/>
      <c r="X481" s="264"/>
      <c r="Y481" s="264"/>
      <c r="Z481" s="262">
        <f>'ENGLAND GE2029'!J482</f>
        <v>3.2403577711817129E-2</v>
      </c>
      <c r="AA481" s="264">
        <f>'ENGLAND GE2029'!U482*100</f>
        <v>-1.438790278487978</v>
      </c>
      <c r="AB481" s="262">
        <f>'ENGLAND GE2029'!K482</f>
        <v>0</v>
      </c>
      <c r="AC481" s="264">
        <f>'ENGLAND GE2029'!V482*100</f>
        <v>0</v>
      </c>
      <c r="AD481" s="262">
        <f>'ENGLAND GE2029'!L482</f>
        <v>3.8094161392511997E-2</v>
      </c>
      <c r="AE481" s="264">
        <f t="shared" si="38"/>
        <v>3.8094161392511996</v>
      </c>
      <c r="AF481" s="262">
        <f>'ENGLAND GE2029'!M482</f>
        <v>4.2030327013645305E-3</v>
      </c>
      <c r="AG481" s="264">
        <f t="shared" si="39"/>
        <v>0.42030327013645302</v>
      </c>
      <c r="AH481" s="262">
        <f>'ENGLAND GE2029'!N482</f>
        <v>0</v>
      </c>
      <c r="AI481" s="264">
        <f>'ENGLAND GE2029'!Y482*100</f>
        <v>-0.36457333954661331</v>
      </c>
      <c r="AJ481" s="261">
        <f t="shared" si="35"/>
        <v>0.34302991298310648</v>
      </c>
      <c r="AK481" s="260">
        <f t="shared" si="36"/>
        <v>-0.19719632239904752</v>
      </c>
    </row>
    <row r="482" spans="1:37" ht="24" customHeight="1" x14ac:dyDescent="0.35">
      <c r="A482" s="106" t="str">
        <f>'ENGLAND GE2029'!A483</f>
        <v>Wolverhampton North East</v>
      </c>
      <c r="B482" s="106" t="str">
        <f>'ENGLAND GE2029'!B483</f>
        <v>WMD</v>
      </c>
      <c r="C482" s="106" t="str">
        <f>'ENGLAND GE2029'!C483</f>
        <v>WM</v>
      </c>
      <c r="D482" s="106" t="str">
        <f>'ENGLAND GE2029'!D483</f>
        <v>England</v>
      </c>
      <c r="E482" s="106" t="str">
        <f>'ENGLAND GE2029'!AP483</f>
        <v>Ref</v>
      </c>
      <c r="F482" s="106" t="str">
        <f>'ENGLAND GE2029'!AQ483</f>
        <v>gain from</v>
      </c>
      <c r="G482" s="106" t="str">
        <f>'ENGLAND GE2029'!AR483</f>
        <v>LAB</v>
      </c>
      <c r="H482" s="106" t="str">
        <f>IF(E482='ENGLAND GE2029'!AO483,"",E482)</f>
        <v>Ref</v>
      </c>
      <c r="I482" s="262">
        <f>'ENGLAND GE2029'!E483</f>
        <v>0.22388594598128539</v>
      </c>
      <c r="J482" s="263">
        <f>'ENGLAND GE2029'!P483*100</f>
        <v>-20.514466473096192</v>
      </c>
      <c r="K482" s="262">
        <f>'ENGLAND GE2029'!F483</f>
        <v>0.19752004415846824</v>
      </c>
      <c r="L482" s="263">
        <f>'ENGLAND GE2029'!Q483*100</f>
        <v>-6.863394064131545</v>
      </c>
      <c r="M482" s="262">
        <f>'ENGLAND GE2029'!G483</f>
        <v>0.39660166523142321</v>
      </c>
      <c r="N482" s="263">
        <f>'ENGLAND GE2029'!R483*100</f>
        <v>16.466318705544918</v>
      </c>
      <c r="O482" s="262">
        <f>'ENGLAND GE2029'!H483</f>
        <v>2.7791474435149986E-2</v>
      </c>
      <c r="P482" s="263">
        <f>'ENGLAND GE2029'!S483*100</f>
        <v>-0.23085586087984653</v>
      </c>
      <c r="Q482" s="262">
        <f>'ENGLAND GE2029'!I483</f>
        <v>0.10845717416716949</v>
      </c>
      <c r="R482" s="263">
        <f>'ENGLAND GE2029'!T483*100</f>
        <v>6.568028089912298</v>
      </c>
      <c r="T482" s="264">
        <v>0</v>
      </c>
      <c r="U482" s="262">
        <f>MAX('ENGLAND GE2029'!J483,'ENGLAND GE2029'!K483,'ENGLAND GE2029'!L483,'ENGLAND GE2029'!M483,'ENGLAND GE2029'!N483)</f>
        <v>4.4043412169156498E-2</v>
      </c>
      <c r="V482" s="264">
        <f t="shared" si="37"/>
        <v>4.4043412169156495</v>
      </c>
      <c r="W482" s="264"/>
      <c r="X482" s="264"/>
      <c r="Y482" s="264"/>
      <c r="Z482" s="262">
        <f>'ENGLAND GE2029'!J483</f>
        <v>0</v>
      </c>
      <c r="AA482" s="264">
        <f>'ENGLAND GE2029'!U483*100</f>
        <v>0</v>
      </c>
      <c r="AB482" s="262">
        <f>'ENGLAND GE2029'!K483</f>
        <v>0</v>
      </c>
      <c r="AC482" s="264">
        <f>'ENGLAND GE2029'!V483*100</f>
        <v>0</v>
      </c>
      <c r="AD482" s="262">
        <f>'ENGLAND GE2029'!L483</f>
        <v>4.4043412169156498E-2</v>
      </c>
      <c r="AE482" s="264">
        <f t="shared" si="38"/>
        <v>4.4043412169156495</v>
      </c>
      <c r="AF482" s="262">
        <f>'ENGLAND GE2029'!M483</f>
        <v>1.700283857347101E-3</v>
      </c>
      <c r="AG482" s="264">
        <f t="shared" si="39"/>
        <v>0.1700283857347101</v>
      </c>
      <c r="AH482" s="262">
        <f>'ENGLAND GE2029'!N483</f>
        <v>0</v>
      </c>
      <c r="AI482" s="264">
        <f>'ENGLAND GE2029'!Y483*100</f>
        <v>0</v>
      </c>
      <c r="AJ482" s="261">
        <f t="shared" si="35"/>
        <v>0.39660166523142321</v>
      </c>
      <c r="AK482" s="260">
        <f t="shared" si="36"/>
        <v>-0.28814449106425372</v>
      </c>
    </row>
    <row r="483" spans="1:37" ht="24" customHeight="1" x14ac:dyDescent="0.35">
      <c r="A483" s="106" t="str">
        <f>'ENGLAND GE2029'!A484</f>
        <v>Wolverhampton South East</v>
      </c>
      <c r="B483" s="106" t="str">
        <f>'ENGLAND GE2029'!B484</f>
        <v>WMD</v>
      </c>
      <c r="C483" s="106" t="str">
        <f>'ENGLAND GE2029'!C484</f>
        <v>WM</v>
      </c>
      <c r="D483" s="106" t="str">
        <f>'ENGLAND GE2029'!D484</f>
        <v>England</v>
      </c>
      <c r="E483" s="106" t="str">
        <f>'ENGLAND GE2029'!AP484</f>
        <v>Ref</v>
      </c>
      <c r="F483" s="106" t="str">
        <f>'ENGLAND GE2029'!AQ484</f>
        <v>gain from</v>
      </c>
      <c r="G483" s="106" t="str">
        <f>'ENGLAND GE2029'!AR484</f>
        <v>LAB</v>
      </c>
      <c r="H483" s="106" t="str">
        <f>IF(E483='ENGLAND GE2029'!AO484,"",E483)</f>
        <v>Ref</v>
      </c>
      <c r="I483" s="262">
        <f>'ENGLAND GE2029'!E484</f>
        <v>0.26519179589681535</v>
      </c>
      <c r="J483" s="263">
        <f>'ENGLAND GE2029'!P484*100</f>
        <v>-23.823932693438536</v>
      </c>
      <c r="K483" s="262">
        <f>'ENGLAND GE2029'!F484</f>
        <v>0.12692473205947649</v>
      </c>
      <c r="L483" s="263">
        <f>'ENGLAND GE2029'!Q484*100</f>
        <v>-4.2503813683833576</v>
      </c>
      <c r="M483" s="262">
        <f>'ENGLAND GE2029'!G484</f>
        <v>0.39372478953528817</v>
      </c>
      <c r="N483" s="263">
        <f>'ENGLAND GE2029'!R484*100</f>
        <v>16.56225450715322</v>
      </c>
      <c r="O483" s="262">
        <f>'ENGLAND GE2029'!H484</f>
        <v>2.1170254127881909E-2</v>
      </c>
      <c r="P483" s="263">
        <f>'ENGLAND GE2029'!S484*100</f>
        <v>-0.15440786760496478</v>
      </c>
      <c r="Q483" s="262">
        <f>'ENGLAND GE2029'!I484</f>
        <v>0.12516458071933245</v>
      </c>
      <c r="R483" s="263">
        <f>'ENGLAND GE2029'!T484*100</f>
        <v>7.625984307287295</v>
      </c>
      <c r="T483" s="264">
        <v>0</v>
      </c>
      <c r="U483" s="262">
        <f>MAX('ENGLAND GE2029'!J484,'ENGLAND GE2029'!K484,'ENGLAND GE2029'!L484,'ENGLAND GE2029'!M484,'ENGLAND GE2029'!N484)</f>
        <v>4.372392934003029E-2</v>
      </c>
      <c r="V483" s="264">
        <f t="shared" si="37"/>
        <v>4.3723929340030292</v>
      </c>
      <c r="W483" s="264"/>
      <c r="X483" s="264"/>
      <c r="Y483" s="264"/>
      <c r="Z483" s="262">
        <f>'ENGLAND GE2029'!J484</f>
        <v>0</v>
      </c>
      <c r="AA483" s="264">
        <f>'ENGLAND GE2029'!U484*100</f>
        <v>0</v>
      </c>
      <c r="AB483" s="262">
        <f>'ENGLAND GE2029'!K484</f>
        <v>2.103757846818673E-2</v>
      </c>
      <c r="AC483" s="264">
        <f>'ENGLAND GE2029'!V484*100</f>
        <v>-0.6381438043155454</v>
      </c>
      <c r="AD483" s="262">
        <f>'ENGLAND GE2029'!L484</f>
        <v>4.372392934003029E-2</v>
      </c>
      <c r="AE483" s="264">
        <f t="shared" si="38"/>
        <v>4.3723929340030292</v>
      </c>
      <c r="AF483" s="262">
        <f>'ENGLAND GE2029'!M484</f>
        <v>3.0623398529885425E-3</v>
      </c>
      <c r="AG483" s="264">
        <f t="shared" si="39"/>
        <v>0.30623398529885426</v>
      </c>
      <c r="AH483" s="262">
        <f>'ENGLAND GE2029'!N484</f>
        <v>0</v>
      </c>
      <c r="AI483" s="264">
        <f>'ENGLAND GE2029'!Y484*100</f>
        <v>0</v>
      </c>
      <c r="AJ483" s="261">
        <f t="shared" si="35"/>
        <v>0.39372478953528817</v>
      </c>
      <c r="AK483" s="260">
        <f t="shared" si="36"/>
        <v>-0.26856020881595571</v>
      </c>
    </row>
    <row r="484" spans="1:37" ht="24" customHeight="1" x14ac:dyDescent="0.35">
      <c r="A484" s="106" t="str">
        <f>'ENGLAND GE2029'!A485</f>
        <v>Wolverhampton West</v>
      </c>
      <c r="B484" s="106" t="str">
        <f>'ENGLAND GE2029'!B485</f>
        <v>WMD</v>
      </c>
      <c r="C484" s="106" t="str">
        <f>'ENGLAND GE2029'!C485</f>
        <v>WM</v>
      </c>
      <c r="D484" s="106" t="str">
        <f>'ENGLAND GE2029'!D485</f>
        <v>England</v>
      </c>
      <c r="E484" s="106" t="str">
        <f>'ENGLAND GE2029'!AP485</f>
        <v>Ref</v>
      </c>
      <c r="F484" s="106" t="str">
        <f>'ENGLAND GE2029'!AQ485</f>
        <v>gain from</v>
      </c>
      <c r="G484" s="106" t="str">
        <f>'ENGLAND GE2029'!AR485</f>
        <v>LAB</v>
      </c>
      <c r="H484" s="106" t="str">
        <f>IF(E484='ENGLAND GE2029'!AO485,"",E484)</f>
        <v>Ref</v>
      </c>
      <c r="I484" s="262">
        <f>'ENGLAND GE2029'!E485</f>
        <v>0.25745247040199076</v>
      </c>
      <c r="J484" s="263">
        <f>'ENGLAND GE2029'!P485*100</f>
        <v>-18.50848259291044</v>
      </c>
      <c r="K484" s="262">
        <f>'ENGLAND GE2029'!F485</f>
        <v>0.21733528475481423</v>
      </c>
      <c r="L484" s="263">
        <f>'ENGLAND GE2029'!Q485*100</f>
        <v>-4.5354634350532166</v>
      </c>
      <c r="M484" s="262">
        <f>'ENGLAND GE2029'!G485</f>
        <v>0.26551934778683906</v>
      </c>
      <c r="N484" s="263">
        <f>'ENGLAND GE2029'!R485*100</f>
        <v>12.623387903325838</v>
      </c>
      <c r="O484" s="262">
        <f>'ENGLAND GE2029'!H485</f>
        <v>3.2457629353064503E-2</v>
      </c>
      <c r="P484" s="263">
        <f>'ENGLAND GE2029'!S485*100</f>
        <v>9.2475587413606841E-2</v>
      </c>
      <c r="Q484" s="262">
        <f>'ENGLAND GE2029'!I485</f>
        <v>0.16517448898646722</v>
      </c>
      <c r="R484" s="263">
        <f>'ENGLAND GE2029'!T485*100</f>
        <v>10.673784118758094</v>
      </c>
      <c r="T484" s="264">
        <v>0</v>
      </c>
      <c r="U484" s="262">
        <f>MAX('ENGLAND GE2029'!J485,'ENGLAND GE2029'!K485,'ENGLAND GE2029'!L485,'ENGLAND GE2029'!M485,'ENGLAND GE2029'!N485)</f>
        <v>2.948645731640465E-2</v>
      </c>
      <c r="V484" s="264">
        <f t="shared" si="37"/>
        <v>2.9486457316404651</v>
      </c>
      <c r="W484" s="264"/>
      <c r="X484" s="264"/>
      <c r="Y484" s="264"/>
      <c r="Z484" s="262">
        <f>'ENGLAND GE2029'!J485</f>
        <v>1.3571701595848302E-2</v>
      </c>
      <c r="AA484" s="264">
        <f>'ENGLAND GE2029'!U485*100</f>
        <v>-1.8396582200013007</v>
      </c>
      <c r="AB484" s="262">
        <f>'ENGLAND GE2029'!K485</f>
        <v>0</v>
      </c>
      <c r="AC484" s="264">
        <f>'ENGLAND GE2029'!V485*100</f>
        <v>-1.319980750280725</v>
      </c>
      <c r="AD484" s="262">
        <f>'ENGLAND GE2029'!L485</f>
        <v>2.948645731640465E-2</v>
      </c>
      <c r="AE484" s="264">
        <f t="shared" si="38"/>
        <v>2.9486457316404651</v>
      </c>
      <c r="AF484" s="262">
        <f>'ENGLAND GE2029'!M485</f>
        <v>4.5909276148391361E-3</v>
      </c>
      <c r="AG484" s="264">
        <f t="shared" si="39"/>
        <v>0.45909276148391359</v>
      </c>
      <c r="AH484" s="262">
        <f>'ENGLAND GE2029'!N485</f>
        <v>1.4411692189732222E-2</v>
      </c>
      <c r="AI484" s="264">
        <f>'ENGLAND GE2029'!Y485*100</f>
        <v>-0.59380110437622902</v>
      </c>
      <c r="AJ484" s="261">
        <f t="shared" si="35"/>
        <v>0.26551934778683906</v>
      </c>
      <c r="AK484" s="260">
        <f t="shared" si="36"/>
        <v>-0.10034485880037183</v>
      </c>
    </row>
    <row r="485" spans="1:37" ht="24" customHeight="1" x14ac:dyDescent="0.35">
      <c r="A485" s="106" t="str">
        <f>'ENGLAND GE2029'!A486</f>
        <v>Bromsgrove</v>
      </c>
      <c r="B485" s="106" t="str">
        <f>'ENGLAND GE2029'!B486</f>
        <v>WOR</v>
      </c>
      <c r="C485" s="106" t="str">
        <f>'ENGLAND GE2029'!C486</f>
        <v>WM</v>
      </c>
      <c r="D485" s="106" t="str">
        <f>'ENGLAND GE2029'!D486</f>
        <v>England</v>
      </c>
      <c r="E485" s="106" t="str">
        <f>'ENGLAND GE2029'!AP486</f>
        <v>Ref</v>
      </c>
      <c r="F485" s="106" t="str">
        <f>'ENGLAND GE2029'!AQ486</f>
        <v>gain from</v>
      </c>
      <c r="G485" s="106" t="str">
        <f>'ENGLAND GE2029'!AR486</f>
        <v>CON</v>
      </c>
      <c r="H485" s="106" t="str">
        <f>IF(E485='ENGLAND GE2029'!AO486,"",E485)</f>
        <v>Ref</v>
      </c>
      <c r="I485" s="262">
        <f>'ENGLAND GE2029'!E486</f>
        <v>0.14170138907234911</v>
      </c>
      <c r="J485" s="263">
        <f>'ENGLAND GE2029'!P486*100</f>
        <v>-12.646645141966559</v>
      </c>
      <c r="K485" s="262">
        <f>'ENGLAND GE2029'!F486</f>
        <v>0.24648194251440575</v>
      </c>
      <c r="L485" s="263">
        <f>'ENGLAND GE2029'!Q486*100</f>
        <v>-8.1521231773859277</v>
      </c>
      <c r="M485" s="262">
        <f>'ENGLAND GE2029'!G486</f>
        <v>0.32921815450272912</v>
      </c>
      <c r="N485" s="263">
        <f>'ENGLAND GE2029'!R486*100</f>
        <v>13.907828742605021</v>
      </c>
      <c r="O485" s="262">
        <f>'ENGLAND GE2029'!H486</f>
        <v>0.13708914224234031</v>
      </c>
      <c r="P485" s="263">
        <f>'ENGLAND GE2029'!S486*100</f>
        <v>-0.9543136301454952</v>
      </c>
      <c r="Q485" s="262">
        <f>'ENGLAND GE2029'!I486</f>
        <v>8.531376276744583E-2</v>
      </c>
      <c r="R485" s="263">
        <f>'ENGLAND GE2029'!T486*100</f>
        <v>5.2082932492671503</v>
      </c>
      <c r="T485" s="264">
        <v>0</v>
      </c>
      <c r="U485" s="262">
        <f>MAX('ENGLAND GE2029'!J486,'ENGLAND GE2029'!K486,'ENGLAND GE2029'!L486,'ENGLAND GE2029'!M486,'ENGLAND GE2029'!N486)</f>
        <v>3.6560337848989696E-2</v>
      </c>
      <c r="V485" s="264">
        <f t="shared" si="37"/>
        <v>3.6560337848989697</v>
      </c>
      <c r="W485" s="264"/>
      <c r="X485" s="264"/>
      <c r="Y485" s="264"/>
      <c r="Z485" s="262">
        <f>'ENGLAND GE2029'!J486</f>
        <v>2.093638758602881E-2</v>
      </c>
      <c r="AA485" s="264">
        <f>'ENGLAND GE2029'!U486*100</f>
        <v>-1.0032762299895206</v>
      </c>
      <c r="AB485" s="262">
        <f>'ENGLAND GE2029'!K486</f>
        <v>0</v>
      </c>
      <c r="AC485" s="264">
        <f>'ENGLAND GE2029'!V486*100</f>
        <v>-0.2856859438547763</v>
      </c>
      <c r="AD485" s="262">
        <f>'ENGLAND GE2029'!L486</f>
        <v>3.6560337848989696E-2</v>
      </c>
      <c r="AE485" s="264">
        <f t="shared" si="38"/>
        <v>3.6560337848989697</v>
      </c>
      <c r="AF485" s="262">
        <f>'ENGLAND GE2029'!M486</f>
        <v>2.6988834657115674E-3</v>
      </c>
      <c r="AG485" s="264">
        <f t="shared" si="39"/>
        <v>0.26988834657115673</v>
      </c>
      <c r="AH485" s="262">
        <f>'ENGLAND GE2029'!N486</f>
        <v>0</v>
      </c>
      <c r="AI485" s="264">
        <f>'ENGLAND GE2029'!Y486*100</f>
        <v>0</v>
      </c>
      <c r="AJ485" s="261">
        <f t="shared" si="35"/>
        <v>0.32921815450272912</v>
      </c>
      <c r="AK485" s="260">
        <f t="shared" si="36"/>
        <v>-0.24390439173528328</v>
      </c>
    </row>
    <row r="486" spans="1:37" ht="24" customHeight="1" x14ac:dyDescent="0.35">
      <c r="A486" s="106" t="str">
        <f>'ENGLAND GE2029'!A487</f>
        <v>Droitwich and Evesham</v>
      </c>
      <c r="B486" s="106" t="str">
        <f>'ENGLAND GE2029'!B487</f>
        <v>WOR</v>
      </c>
      <c r="C486" s="106" t="str">
        <f>'ENGLAND GE2029'!C487</f>
        <v>WM</v>
      </c>
      <c r="D486" s="106" t="str">
        <f>'ENGLAND GE2029'!D487</f>
        <v>England</v>
      </c>
      <c r="E486" s="106" t="str">
        <f>'ENGLAND GE2029'!AP487</f>
        <v>Ref</v>
      </c>
      <c r="F486" s="106" t="str">
        <f>'ENGLAND GE2029'!AQ487</f>
        <v>gain from</v>
      </c>
      <c r="G486" s="106" t="str">
        <f>'ENGLAND GE2029'!AR487</f>
        <v>CON</v>
      </c>
      <c r="H486" s="106" t="str">
        <f>IF(E486='ENGLAND GE2029'!AO487,"",E486)</f>
        <v>Ref</v>
      </c>
      <c r="I486" s="262">
        <f>'ENGLAND GE2029'!E487</f>
        <v>0.107451016660319</v>
      </c>
      <c r="J486" s="263">
        <f>'ENGLAND GE2029'!P487*100</f>
        <v>-11.387979024971747</v>
      </c>
      <c r="K486" s="262">
        <f>'ENGLAND GE2029'!F487</f>
        <v>0.27799348967313353</v>
      </c>
      <c r="L486" s="263">
        <f>'ENGLAND GE2029'!Q487*100</f>
        <v>-12.465522326201938</v>
      </c>
      <c r="M486" s="262">
        <f>'ENGLAND GE2029'!G487</f>
        <v>0.30322068857284967</v>
      </c>
      <c r="N486" s="263">
        <f>'ENGLAND GE2029'!R487*100</f>
        <v>11.261011387874175</v>
      </c>
      <c r="O486" s="262">
        <f>'ENGLAND GE2029'!H487</f>
        <v>8.8841578547680544E-2</v>
      </c>
      <c r="P486" s="263">
        <f>'ENGLAND GE2029'!S487*100</f>
        <v>-1.4587234772483137</v>
      </c>
      <c r="Q486" s="262">
        <f>'ENGLAND GE2029'!I487</f>
        <v>0.18200805545965598</v>
      </c>
      <c r="R486" s="263">
        <f>'ENGLAND GE2029'!T487*100</f>
        <v>10.484463753145747</v>
      </c>
      <c r="T486" s="264">
        <v>0</v>
      </c>
      <c r="U486" s="262">
        <f>MAX('ENGLAND GE2029'!J487,'ENGLAND GE2029'!K487,'ENGLAND GE2029'!L487,'ENGLAND GE2029'!M487,'ENGLAND GE2029'!N487)</f>
        <v>3.3673266997597415E-2</v>
      </c>
      <c r="V486" s="264">
        <f t="shared" si="37"/>
        <v>3.3673266997597415</v>
      </c>
      <c r="W486" s="264"/>
      <c r="X486" s="264"/>
      <c r="Y486" s="264"/>
      <c r="Z486" s="262">
        <f>'ENGLAND GE2029'!J487</f>
        <v>0</v>
      </c>
      <c r="AA486" s="264">
        <f>'ENGLAND GE2029'!U487*100</f>
        <v>0</v>
      </c>
      <c r="AB486" s="262">
        <f>'ENGLAND GE2029'!K487</f>
        <v>0</v>
      </c>
      <c r="AC486" s="264">
        <f>'ENGLAND GE2029'!V487*100</f>
        <v>0</v>
      </c>
      <c r="AD486" s="262">
        <f>'ENGLAND GE2029'!L487</f>
        <v>3.3673266997597415E-2</v>
      </c>
      <c r="AE486" s="264">
        <f t="shared" si="38"/>
        <v>3.3673266997597415</v>
      </c>
      <c r="AF486" s="262">
        <f>'ENGLAND GE2029'!M487</f>
        <v>2.8533415237999588E-3</v>
      </c>
      <c r="AG486" s="264">
        <f t="shared" si="39"/>
        <v>0.28533415237999588</v>
      </c>
      <c r="AH486" s="262">
        <f>'ENGLAND GE2029'!N487</f>
        <v>3.9585625649637586E-3</v>
      </c>
      <c r="AI486" s="264">
        <f>'ENGLAND GE2029'!Y487*100</f>
        <v>-8.5911164737674434E-2</v>
      </c>
      <c r="AJ486" s="261">
        <f t="shared" si="35"/>
        <v>0.30322068857284967</v>
      </c>
      <c r="AK486" s="260">
        <f t="shared" si="36"/>
        <v>-0.12121263311319369</v>
      </c>
    </row>
    <row r="487" spans="1:37" ht="24" customHeight="1" x14ac:dyDescent="0.35">
      <c r="A487" s="106" t="str">
        <f>'ENGLAND GE2029'!A488</f>
        <v>Redditch</v>
      </c>
      <c r="B487" s="106" t="str">
        <f>'ENGLAND GE2029'!B488</f>
        <v>WOR</v>
      </c>
      <c r="C487" s="106" t="str">
        <f>'ENGLAND GE2029'!C488</f>
        <v>WM</v>
      </c>
      <c r="D487" s="106" t="str">
        <f>'ENGLAND GE2029'!D488</f>
        <v>England</v>
      </c>
      <c r="E487" s="106" t="str">
        <f>'ENGLAND GE2029'!AP488</f>
        <v>Ref</v>
      </c>
      <c r="F487" s="106" t="str">
        <f>'ENGLAND GE2029'!AQ488</f>
        <v>gain from</v>
      </c>
      <c r="G487" s="106" t="str">
        <f>'ENGLAND GE2029'!AR488</f>
        <v>LAB</v>
      </c>
      <c r="H487" s="106" t="str">
        <f>IF(E487='ENGLAND GE2029'!AO488,"",E487)</f>
        <v>Ref</v>
      </c>
      <c r="I487" s="262">
        <f>'ENGLAND GE2029'!E488</f>
        <v>0.18259242558928859</v>
      </c>
      <c r="J487" s="263">
        <f>'ENGLAND GE2029'!P488*100</f>
        <v>-16.690609948445768</v>
      </c>
      <c r="K487" s="262">
        <f>'ENGLAND GE2029'!F488</f>
        <v>0.24583648468525729</v>
      </c>
      <c r="L487" s="263">
        <f>'ENGLAND GE2029'!Q488*100</f>
        <v>-8.5042571361940347</v>
      </c>
      <c r="M487" s="262">
        <f>'ENGLAND GE2029'!G488</f>
        <v>0.34403809115618156</v>
      </c>
      <c r="N487" s="263">
        <f>'ENGLAND GE2029'!R488*100</f>
        <v>14.307053953376267</v>
      </c>
      <c r="O487" s="262">
        <f>'ENGLAND GE2029'!H488</f>
        <v>4.7227141837889147E-2</v>
      </c>
      <c r="P487" s="263">
        <f>'ENGLAND GE2029'!S488*100</f>
        <v>-0.38643035898394684</v>
      </c>
      <c r="Q487" s="262">
        <f>'ENGLAND GE2029'!I488</f>
        <v>0.12567348978902215</v>
      </c>
      <c r="R487" s="263">
        <f>'ENGLAND GE2029'!T488*100</f>
        <v>7.6163165305246334</v>
      </c>
      <c r="T487" s="264">
        <v>0</v>
      </c>
      <c r="U487" s="262">
        <f>MAX('ENGLAND GE2029'!J488,'ENGLAND GE2029'!K488,'ENGLAND GE2029'!L488,'ENGLAND GE2029'!M488,'ENGLAND GE2029'!N488)</f>
        <v>3.8206121605262947E-2</v>
      </c>
      <c r="V487" s="264">
        <f t="shared" si="37"/>
        <v>3.8206121605262946</v>
      </c>
      <c r="W487" s="264"/>
      <c r="X487" s="264"/>
      <c r="Y487" s="264"/>
      <c r="Z487" s="262">
        <f>'ENGLAND GE2029'!J488</f>
        <v>0</v>
      </c>
      <c r="AA487" s="264">
        <f>'ENGLAND GE2029'!U488*100</f>
        <v>0</v>
      </c>
      <c r="AB487" s="262">
        <f>'ENGLAND GE2029'!K488</f>
        <v>1.3737667055734834E-2</v>
      </c>
      <c r="AC487" s="264">
        <f>'ENGLAND GE2029'!V488*100</f>
        <v>-0.43154302893979085</v>
      </c>
      <c r="AD487" s="262">
        <f>'ENGLAND GE2029'!L488</f>
        <v>3.8206121605262947E-2</v>
      </c>
      <c r="AE487" s="264">
        <f t="shared" si="38"/>
        <v>3.8206121605262946</v>
      </c>
      <c r="AF487" s="262">
        <f>'ENGLAND GE2029'!M488</f>
        <v>2.6885782813633931E-3</v>
      </c>
      <c r="AG487" s="264">
        <f t="shared" si="39"/>
        <v>0.26885782813633929</v>
      </c>
      <c r="AH487" s="262">
        <f>'ENGLAND GE2029'!N488</f>
        <v>0</v>
      </c>
      <c r="AI487" s="264">
        <f>'ENGLAND GE2029'!Y488*100</f>
        <v>0</v>
      </c>
      <c r="AJ487" s="261">
        <f t="shared" si="35"/>
        <v>0.34403809115618156</v>
      </c>
      <c r="AK487" s="260">
        <f t="shared" si="36"/>
        <v>-0.21836460136715941</v>
      </c>
    </row>
    <row r="488" spans="1:37" ht="24" customHeight="1" x14ac:dyDescent="0.35">
      <c r="A488" s="106" t="str">
        <f>'ENGLAND GE2029'!A489</f>
        <v>West Worcestershire</v>
      </c>
      <c r="B488" s="106" t="str">
        <f>'ENGLAND GE2029'!B489</f>
        <v>WOR</v>
      </c>
      <c r="C488" s="106" t="str">
        <f>'ENGLAND GE2029'!C489</f>
        <v>WM</v>
      </c>
      <c r="D488" s="106" t="str">
        <f>'ENGLAND GE2029'!D489</f>
        <v>England</v>
      </c>
      <c r="E488" s="106" t="str">
        <f>'ENGLAND GE2029'!AP489</f>
        <v>Con</v>
      </c>
      <c r="F488" s="106" t="str">
        <f>'ENGLAND GE2029'!AQ489</f>
        <v>HOLD</v>
      </c>
      <c r="G488" s="106" t="str">
        <f>'ENGLAND GE2029'!AR489</f>
        <v/>
      </c>
      <c r="H488" s="106" t="str">
        <f>IF(E488='ENGLAND GE2029'!AO489,"",E488)</f>
        <v/>
      </c>
      <c r="I488" s="262">
        <f>'ENGLAND GE2029'!E489</f>
        <v>7.2935025607302889E-2</v>
      </c>
      <c r="J488" s="263">
        <f>'ENGLAND GE2029'!P489*100</f>
        <v>-7.9477796452784517</v>
      </c>
      <c r="K488" s="262">
        <f>'ENGLAND GE2029'!F489</f>
        <v>0.24618542351602357</v>
      </c>
      <c r="L488" s="263">
        <f>'ENGLAND GE2029'!Q489*100</f>
        <v>-11.556416962311372</v>
      </c>
      <c r="M488" s="262">
        <f>'ENGLAND GE2029'!G489</f>
        <v>0.22657434761647224</v>
      </c>
      <c r="N488" s="263">
        <f>'ENGLAND GE2029'!R489*100</f>
        <v>8.2079312233291599</v>
      </c>
      <c r="O488" s="262">
        <f>'ENGLAND GE2029'!H489</f>
        <v>0.20492425133397699</v>
      </c>
      <c r="P488" s="263">
        <f>'ENGLAND GE2029'!S489*100</f>
        <v>-3.7107675815071239</v>
      </c>
      <c r="Q488" s="262">
        <f>'ENGLAND GE2029'!I489</f>
        <v>0.21546544647345856</v>
      </c>
      <c r="R488" s="263">
        <f>'ENGLAND GE2029'!T489*100</f>
        <v>12.279259917885472</v>
      </c>
      <c r="T488" s="264">
        <v>0</v>
      </c>
      <c r="U488" s="262">
        <f>MAX('ENGLAND GE2029'!J489,'ENGLAND GE2029'!K489,'ENGLAND GE2029'!L489,'ENGLAND GE2029'!M489,'ENGLAND GE2029'!N489)</f>
        <v>2.5161536760585877E-2</v>
      </c>
      <c r="V488" s="264">
        <f t="shared" si="37"/>
        <v>2.5161536760585879</v>
      </c>
      <c r="W488" s="264"/>
      <c r="X488" s="264"/>
      <c r="Y488" s="264"/>
      <c r="Z488" s="262">
        <f>'ENGLAND GE2029'!J489</f>
        <v>0</v>
      </c>
      <c r="AA488" s="264">
        <f>'ENGLAND GE2029'!U489*100</f>
        <v>0</v>
      </c>
      <c r="AB488" s="262">
        <f>'ENGLAND GE2029'!K489</f>
        <v>0</v>
      </c>
      <c r="AC488" s="264">
        <f>'ENGLAND GE2029'!V489*100</f>
        <v>0</v>
      </c>
      <c r="AD488" s="262">
        <f>'ENGLAND GE2029'!L489</f>
        <v>2.5161536760585877E-2</v>
      </c>
      <c r="AE488" s="264">
        <f t="shared" si="38"/>
        <v>2.5161536760585879</v>
      </c>
      <c r="AF488" s="262">
        <f>'ENGLAND GE2029'!M489</f>
        <v>3.3778532703630411E-3</v>
      </c>
      <c r="AG488" s="264">
        <f t="shared" si="39"/>
        <v>0.33778532703630409</v>
      </c>
      <c r="AH488" s="262">
        <f>'ENGLAND GE2029'!N489</f>
        <v>5.3761154218168522E-3</v>
      </c>
      <c r="AI488" s="264">
        <f>'ENGLAND GE2029'!Y489*100</f>
        <v>-0.1261659552125767</v>
      </c>
      <c r="AJ488" s="261">
        <f t="shared" si="35"/>
        <v>0.24618542351602357</v>
      </c>
      <c r="AK488" s="260">
        <f t="shared" si="36"/>
        <v>-3.0719977042565016E-2</v>
      </c>
    </row>
    <row r="489" spans="1:37" ht="24" customHeight="1" x14ac:dyDescent="0.35">
      <c r="A489" s="106" t="str">
        <f>'ENGLAND GE2029'!A490</f>
        <v>Worcester</v>
      </c>
      <c r="B489" s="106" t="str">
        <f>'ENGLAND GE2029'!B490</f>
        <v>WOR</v>
      </c>
      <c r="C489" s="106" t="str">
        <f>'ENGLAND GE2029'!C490</f>
        <v>WM</v>
      </c>
      <c r="D489" s="106" t="str">
        <f>'ENGLAND GE2029'!D490</f>
        <v>England</v>
      </c>
      <c r="E489" s="106" t="str">
        <f>'ENGLAND GE2029'!AP490</f>
        <v>Grn</v>
      </c>
      <c r="F489" s="106" t="str">
        <f>'ENGLAND GE2029'!AQ490</f>
        <v>gain from</v>
      </c>
      <c r="G489" s="106" t="str">
        <f>'ENGLAND GE2029'!AR490</f>
        <v>LAB</v>
      </c>
      <c r="H489" s="106" t="str">
        <f>IF(E489='ENGLAND GE2029'!AO490,"",E489)</f>
        <v>Grn</v>
      </c>
      <c r="I489" s="262">
        <f>'ENGLAND GE2029'!E490</f>
        <v>0.2049976683078131</v>
      </c>
      <c r="J489" s="263">
        <f>'ENGLAND GE2029'!P490*100</f>
        <v>-19.95118459853488</v>
      </c>
      <c r="K489" s="262">
        <f>'ENGLAND GE2029'!F490</f>
        <v>0.18013023563873534</v>
      </c>
      <c r="L489" s="263">
        <f>'ENGLAND GE2029'!Q490*100</f>
        <v>-6.9804597969744977</v>
      </c>
      <c r="M489" s="262">
        <f>'ENGLAND GE2029'!G490</f>
        <v>0.24250957331199366</v>
      </c>
      <c r="N489" s="263">
        <f>'ENGLAND GE2029'!R490*100</f>
        <v>9.6471689916390204</v>
      </c>
      <c r="O489" s="262">
        <f>'ENGLAND GE2029'!H490</f>
        <v>7.7636501438988523E-2</v>
      </c>
      <c r="P489" s="263">
        <f>'ENGLAND GE2029'!S490*100</f>
        <v>-0.89479107601599661</v>
      </c>
      <c r="Q489" s="262">
        <f>'ENGLAND GE2029'!I490</f>
        <v>0.25614030825627204</v>
      </c>
      <c r="R489" s="263">
        <f>'ENGLAND GE2029'!T490*100</f>
        <v>15.211302526035581</v>
      </c>
      <c r="T489" s="264">
        <v>0</v>
      </c>
      <c r="U489" s="262">
        <f>MAX('ENGLAND GE2029'!J490,'ENGLAND GE2029'!K490,'ENGLAND GE2029'!L490,'ENGLAND GE2029'!M490,'ENGLAND GE2029'!N490)</f>
        <v>2.6931175606925185E-2</v>
      </c>
      <c r="V489" s="264">
        <f t="shared" si="37"/>
        <v>2.6931175606925186</v>
      </c>
      <c r="W489" s="264"/>
      <c r="X489" s="264"/>
      <c r="Y489" s="264"/>
      <c r="Z489" s="262">
        <f>'ENGLAND GE2029'!J490</f>
        <v>0</v>
      </c>
      <c r="AA489" s="264">
        <f>'ENGLAND GE2029'!U490*100</f>
        <v>0</v>
      </c>
      <c r="AB489" s="262">
        <f>'ENGLAND GE2029'!K490</f>
        <v>0</v>
      </c>
      <c r="AC489" s="264">
        <f>'ENGLAND GE2029'!V490*100</f>
        <v>0</v>
      </c>
      <c r="AD489" s="262">
        <f>'ENGLAND GE2029'!L490</f>
        <v>2.6931175606925185E-2</v>
      </c>
      <c r="AE489" s="264">
        <f t="shared" si="38"/>
        <v>2.6931175606925186</v>
      </c>
      <c r="AF489" s="262">
        <f>'ENGLAND GE2029'!M490</f>
        <v>4.0155133552786312E-3</v>
      </c>
      <c r="AG489" s="264">
        <f t="shared" si="39"/>
        <v>0.40155133552786315</v>
      </c>
      <c r="AH489" s="262">
        <f>'ENGLAND GE2029'!N490</f>
        <v>7.6390240839934878E-3</v>
      </c>
      <c r="AI489" s="264">
        <f>'ENGLAND GE2029'!Y490*100</f>
        <v>-0.1267049423696146</v>
      </c>
      <c r="AJ489" s="261">
        <f t="shared" si="35"/>
        <v>0.25614030825627204</v>
      </c>
      <c r="AK489" s="260">
        <f t="shared" si="36"/>
        <v>0</v>
      </c>
    </row>
    <row r="490" spans="1:37" ht="24" customHeight="1" x14ac:dyDescent="0.35">
      <c r="A490" s="106" t="str">
        <f>'ENGLAND GE2029'!A491</f>
        <v>Wyre Forest</v>
      </c>
      <c r="B490" s="106" t="str">
        <f>'ENGLAND GE2029'!B491</f>
        <v>WOR</v>
      </c>
      <c r="C490" s="106" t="str">
        <f>'ENGLAND GE2029'!C491</f>
        <v>WM</v>
      </c>
      <c r="D490" s="106" t="str">
        <f>'ENGLAND GE2029'!D491</f>
        <v>England</v>
      </c>
      <c r="E490" s="106" t="str">
        <f>'ENGLAND GE2029'!AP491</f>
        <v>Ref</v>
      </c>
      <c r="F490" s="106" t="str">
        <f>'ENGLAND GE2029'!AQ491</f>
        <v>gain from</v>
      </c>
      <c r="G490" s="106" t="str">
        <f>'ENGLAND GE2029'!AR491</f>
        <v>CON</v>
      </c>
      <c r="H490" s="106" t="str">
        <f>IF(E490='ENGLAND GE2029'!AO491,"",E490)</f>
        <v>Ref</v>
      </c>
      <c r="I490" s="262">
        <f>'ENGLAND GE2029'!E491</f>
        <v>0.15371749777201926</v>
      </c>
      <c r="J490" s="263">
        <f>'ENGLAND GE2029'!P491*100</f>
        <v>-14.91524256081127</v>
      </c>
      <c r="K490" s="262">
        <f>'ENGLAND GE2029'!F491</f>
        <v>0.23158505015327852</v>
      </c>
      <c r="L490" s="263">
        <f>'ENGLAND GE2029'!Q491*100</f>
        <v>-8.9266183293729764</v>
      </c>
      <c r="M490" s="262">
        <f>'ENGLAND GE2029'!G491</f>
        <v>0.35656664523560966</v>
      </c>
      <c r="N490" s="263">
        <f>'ENGLAND GE2029'!R491*100</f>
        <v>14.216388160568805</v>
      </c>
      <c r="O490" s="262">
        <f>'ENGLAND GE2029'!H491</f>
        <v>5.5858627654759997E-2</v>
      </c>
      <c r="P490" s="263">
        <f>'ENGLAND GE2029'!S491*100</f>
        <v>-0.63451900519586324</v>
      </c>
      <c r="Q490" s="262">
        <f>'ENGLAND GE2029'!I491</f>
        <v>0.13340325249634785</v>
      </c>
      <c r="R490" s="263">
        <f>'ENGLAND GE2029'!T491*100</f>
        <v>7.9304311002038981</v>
      </c>
      <c r="T490" s="264">
        <v>0</v>
      </c>
      <c r="U490" s="262">
        <f>MAX('ENGLAND GE2029'!J491,'ENGLAND GE2029'!K491,'ENGLAND GE2029'!L491,'ENGLAND GE2029'!M491,'ENGLAND GE2029'!N491)</f>
        <v>3.9597442720573535E-2</v>
      </c>
      <c r="V490" s="264">
        <f t="shared" si="37"/>
        <v>3.9597442720573537</v>
      </c>
      <c r="W490" s="264"/>
      <c r="X490" s="264"/>
      <c r="Y490" s="264"/>
      <c r="Z490" s="262">
        <f>'ENGLAND GE2029'!J491</f>
        <v>1.9610746560040464E-2</v>
      </c>
      <c r="AA490" s="264">
        <f>'ENGLAND GE2029'!U491*100</f>
        <v>-1.4381015696923973</v>
      </c>
      <c r="AB490" s="262">
        <f>'ENGLAND GE2029'!K491</f>
        <v>0</v>
      </c>
      <c r="AC490" s="264">
        <f>'ENGLAND GE2029'!V491*100</f>
        <v>0</v>
      </c>
      <c r="AD490" s="262">
        <f>'ENGLAND GE2029'!L491</f>
        <v>3.9597442720573535E-2</v>
      </c>
      <c r="AE490" s="264">
        <f t="shared" si="38"/>
        <v>3.9597442720573537</v>
      </c>
      <c r="AF490" s="262">
        <f>'ENGLAND GE2029'!M491</f>
        <v>3.4054215255173732E-3</v>
      </c>
      <c r="AG490" s="264">
        <f t="shared" si="39"/>
        <v>0.34054215255173731</v>
      </c>
      <c r="AH490" s="262">
        <f>'ENGLAND GE2029'!N491</f>
        <v>6.2553158818530619E-3</v>
      </c>
      <c r="AI490" s="264">
        <f>'ENGLAND GE2029'!Y491*100</f>
        <v>-0.53262422030931278</v>
      </c>
      <c r="AJ490" s="261">
        <f t="shared" si="35"/>
        <v>0.35656664523560966</v>
      </c>
      <c r="AK490" s="260">
        <f t="shared" si="36"/>
        <v>-0.22316339273926181</v>
      </c>
    </row>
    <row r="491" spans="1:37" ht="24" customHeight="1" x14ac:dyDescent="0.35">
      <c r="A491" s="106" t="str">
        <f>'ENGLAND GE2029'!A492</f>
        <v>Beverley and Holderness</v>
      </c>
      <c r="B491" s="106" t="str">
        <f>'ENGLAND GE2029'!B492</f>
        <v>HUM</v>
      </c>
      <c r="C491" s="106" t="str">
        <f>'ENGLAND GE2029'!C492</f>
        <v>YH</v>
      </c>
      <c r="D491" s="106" t="str">
        <f>'ENGLAND GE2029'!D492</f>
        <v>England</v>
      </c>
      <c r="E491" s="106" t="str">
        <f>'ENGLAND GE2029'!AP492</f>
        <v>Ref</v>
      </c>
      <c r="F491" s="106" t="str">
        <f>'ENGLAND GE2029'!AQ492</f>
        <v>gain from</v>
      </c>
      <c r="G491" s="106" t="str">
        <f>'ENGLAND GE2029'!AR492</f>
        <v>CON</v>
      </c>
      <c r="H491" s="106" t="str">
        <f>IF(E491='ENGLAND GE2029'!AO492,"",E491)</f>
        <v>Ref</v>
      </c>
      <c r="I491" s="262">
        <f>'ENGLAND GE2029'!E492</f>
        <v>0.18210461198199773</v>
      </c>
      <c r="J491" s="263">
        <f>'ENGLAND GE2029'!P492*100</f>
        <v>-16.039043223031047</v>
      </c>
      <c r="K491" s="262">
        <f>'ENGLAND GE2029'!F492</f>
        <v>0.26106502628620681</v>
      </c>
      <c r="L491" s="263">
        <f>'ENGLAND GE2029'!Q492*100</f>
        <v>-8.4191895111659427</v>
      </c>
      <c r="M491" s="262">
        <f>'ENGLAND GE2029'!G492</f>
        <v>0.33942909311384262</v>
      </c>
      <c r="N491" s="263">
        <f>'ENGLAND GE2029'!R492*100</f>
        <v>15.683337402348025</v>
      </c>
      <c r="O491" s="262">
        <f>'ENGLAND GE2029'!H492</f>
        <v>7.0948357760854133E-2</v>
      </c>
      <c r="P491" s="263">
        <f>'ENGLAND GE2029'!S492*100</f>
        <v>-0.44687079673682434</v>
      </c>
      <c r="Q491" s="262">
        <f>'ENGLAND GE2029'!I492</f>
        <v>9.0876348724800965E-2</v>
      </c>
      <c r="R491" s="263">
        <f>'ENGLAND GE2029'!T492*100</f>
        <v>5.4192383203719379</v>
      </c>
      <c r="T491" s="264">
        <v>0</v>
      </c>
      <c r="U491" s="262">
        <f>MAX('ENGLAND GE2029'!J492,'ENGLAND GE2029'!K492,'ENGLAND GE2029'!L492,'ENGLAND GE2029'!M492,'ENGLAND GE2029'!N492)</f>
        <v>4.0986121567030624E-2</v>
      </c>
      <c r="V491" s="264">
        <f t="shared" si="37"/>
        <v>4.0986121567030622</v>
      </c>
      <c r="W491" s="264"/>
      <c r="X491" s="264"/>
      <c r="Y491" s="264"/>
      <c r="Z491" s="262">
        <f>'ENGLAND GE2029'!J492</f>
        <v>0</v>
      </c>
      <c r="AA491" s="264">
        <f>'ENGLAND GE2029'!U492*100</f>
        <v>0</v>
      </c>
      <c r="AB491" s="262">
        <f>'ENGLAND GE2029'!K492</f>
        <v>0</v>
      </c>
      <c r="AC491" s="264">
        <f>'ENGLAND GE2029'!V492*100</f>
        <v>0</v>
      </c>
      <c r="AD491" s="262">
        <f>'ENGLAND GE2029'!L492</f>
        <v>4.0986121567030624E-2</v>
      </c>
      <c r="AE491" s="264">
        <f t="shared" si="38"/>
        <v>4.0986121567030622</v>
      </c>
      <c r="AF491" s="262">
        <f>'ENGLAND GE2029'!M492</f>
        <v>1.3710961544848325E-3</v>
      </c>
      <c r="AG491" s="264">
        <f t="shared" si="39"/>
        <v>0.13710961544848324</v>
      </c>
      <c r="AH491" s="262">
        <f>'ENGLAND GE2029'!N492</f>
        <v>1.3219344410782157E-2</v>
      </c>
      <c r="AI491" s="264">
        <f>'ENGLAND GE2029'!Y492*100</f>
        <v>-0.43319396393770948</v>
      </c>
      <c r="AJ491" s="261">
        <f t="shared" si="35"/>
        <v>0.33942909311384262</v>
      </c>
      <c r="AK491" s="260">
        <f t="shared" si="36"/>
        <v>-0.24855274438904165</v>
      </c>
    </row>
    <row r="492" spans="1:37" ht="24" customHeight="1" x14ac:dyDescent="0.35">
      <c r="A492" s="106" t="str">
        <f>'ENGLAND GE2029'!A493</f>
        <v>Bridlington and the Wolds</v>
      </c>
      <c r="B492" s="106" t="str">
        <f>'ENGLAND GE2029'!B493</f>
        <v>HUM</v>
      </c>
      <c r="C492" s="106" t="str">
        <f>'ENGLAND GE2029'!C493</f>
        <v>YH</v>
      </c>
      <c r="D492" s="106" t="str">
        <f>'ENGLAND GE2029'!D493</f>
        <v>England</v>
      </c>
      <c r="E492" s="106" t="str">
        <f>'ENGLAND GE2029'!AP493</f>
        <v>Ref</v>
      </c>
      <c r="F492" s="106" t="str">
        <f>'ENGLAND GE2029'!AQ493</f>
        <v>gain from</v>
      </c>
      <c r="G492" s="106" t="str">
        <f>'ENGLAND GE2029'!AR493</f>
        <v>CON</v>
      </c>
      <c r="H492" s="106" t="str">
        <f>IF(E492='ENGLAND GE2029'!AO493,"",E492)</f>
        <v>Ref</v>
      </c>
      <c r="I492" s="262">
        <f>'ENGLAND GE2029'!E493</f>
        <v>0.13360998646694067</v>
      </c>
      <c r="J492" s="263">
        <f>'ENGLAND GE2029'!P493*100</f>
        <v>-13.937135829398811</v>
      </c>
      <c r="K492" s="262">
        <f>'ENGLAND GE2029'!F493</f>
        <v>0.24067077625265762</v>
      </c>
      <c r="L492" s="263">
        <f>'ENGLAND GE2029'!Q493*100</f>
        <v>-10.50916198160011</v>
      </c>
      <c r="M492" s="262">
        <f>'ENGLAND GE2029'!G493</f>
        <v>0.41248335030156336</v>
      </c>
      <c r="N492" s="263">
        <f>'ENGLAND GE2029'!R493*100</f>
        <v>17.143250837036184</v>
      </c>
      <c r="O492" s="262">
        <f>'ENGLAND GE2029'!H493</f>
        <v>6.2462810662191989E-2</v>
      </c>
      <c r="P492" s="263">
        <f>'ENGLAND GE2029'!S493*100</f>
        <v>-0.96661224258206835</v>
      </c>
      <c r="Q492" s="262">
        <f>'ENGLAND GE2029'!I493</f>
        <v>8.471159933378003E-2</v>
      </c>
      <c r="R492" s="263">
        <f>'ENGLAND GE2029'!T493*100</f>
        <v>4.7564150746314677</v>
      </c>
      <c r="T492" s="264">
        <v>0</v>
      </c>
      <c r="U492" s="262">
        <f>MAX('ENGLAND GE2029'!J493,'ENGLAND GE2029'!K493,'ENGLAND GE2029'!L493,'ENGLAND GE2029'!M493,'ENGLAND GE2029'!N493)</f>
        <v>4.9807435729045599E-2</v>
      </c>
      <c r="V492" s="264">
        <f t="shared" si="37"/>
        <v>4.9807435729045597</v>
      </c>
      <c r="W492" s="264"/>
      <c r="X492" s="264"/>
      <c r="Y492" s="264"/>
      <c r="Z492" s="262">
        <f>'ENGLAND GE2029'!J493</f>
        <v>0</v>
      </c>
      <c r="AA492" s="264">
        <f>'ENGLAND GE2029'!U493*100</f>
        <v>-0.71965903533083353</v>
      </c>
      <c r="AB492" s="262">
        <f>'ENGLAND GE2029'!K493</f>
        <v>0</v>
      </c>
      <c r="AC492" s="264">
        <f>'ENGLAND GE2029'!V493*100</f>
        <v>0</v>
      </c>
      <c r="AD492" s="262">
        <f>'ENGLAND GE2029'!L493</f>
        <v>4.9807435729045599E-2</v>
      </c>
      <c r="AE492" s="264">
        <f t="shared" si="38"/>
        <v>4.9807435729045597</v>
      </c>
      <c r="AF492" s="262">
        <f>'ENGLAND GE2029'!M493</f>
        <v>1.5256895837273234E-3</v>
      </c>
      <c r="AG492" s="264">
        <f t="shared" si="39"/>
        <v>0.15256895837273235</v>
      </c>
      <c r="AH492" s="262">
        <f>'ENGLAND GE2029'!N493</f>
        <v>1.4728351670093233E-2</v>
      </c>
      <c r="AI492" s="264">
        <f>'ENGLAND GE2029'!Y493*100</f>
        <v>-0.90040935403313416</v>
      </c>
      <c r="AJ492" s="261">
        <f t="shared" si="35"/>
        <v>0.41248335030156336</v>
      </c>
      <c r="AK492" s="260">
        <f t="shared" si="36"/>
        <v>-0.32777175096778333</v>
      </c>
    </row>
    <row r="493" spans="1:37" ht="24" customHeight="1" x14ac:dyDescent="0.35">
      <c r="A493" s="106" t="str">
        <f>'ENGLAND GE2029'!A494</f>
        <v>Brigg and Immingham</v>
      </c>
      <c r="B493" s="106" t="str">
        <f>'ENGLAND GE2029'!B494</f>
        <v>HUM</v>
      </c>
      <c r="C493" s="106" t="str">
        <f>'ENGLAND GE2029'!C494</f>
        <v>YH</v>
      </c>
      <c r="D493" s="106" t="str">
        <f>'ENGLAND GE2029'!D494</f>
        <v>England</v>
      </c>
      <c r="E493" s="106" t="str">
        <f>'ENGLAND GE2029'!AP494</f>
        <v>Ref</v>
      </c>
      <c r="F493" s="106" t="str">
        <f>'ENGLAND GE2029'!AQ494</f>
        <v>gain from</v>
      </c>
      <c r="G493" s="106" t="str">
        <f>'ENGLAND GE2029'!AR494</f>
        <v>CON</v>
      </c>
      <c r="H493" s="106" t="str">
        <f>IF(E493='ENGLAND GE2029'!AO494,"",E493)</f>
        <v>Ref</v>
      </c>
      <c r="I493" s="262">
        <f>'ENGLAND GE2029'!E494</f>
        <v>0.14331193691835425</v>
      </c>
      <c r="J493" s="263">
        <f>'ENGLAND GE2029'!P494*100</f>
        <v>-15.456140457030671</v>
      </c>
      <c r="K493" s="262">
        <f>'ENGLAND GE2029'!F494</f>
        <v>0.25600790663499057</v>
      </c>
      <c r="L493" s="263">
        <f>'ENGLAND GE2029'!Q494*100</f>
        <v>-11.815695644960527</v>
      </c>
      <c r="M493" s="262">
        <f>'ENGLAND GE2029'!G494</f>
        <v>0.41921020317036678</v>
      </c>
      <c r="N493" s="263">
        <f>'ENGLAND GE2029'!R494*100</f>
        <v>16.998652762693965</v>
      </c>
      <c r="O493" s="262">
        <f>'ENGLAND GE2029'!H494</f>
        <v>2.8876953925775356E-2</v>
      </c>
      <c r="P493" s="263">
        <f>'ENGLAND GE2029'!S494*100</f>
        <v>-0.50460723281062636</v>
      </c>
      <c r="Q493" s="262">
        <f>'ENGLAND GE2029'!I494</f>
        <v>0.10045764115255415</v>
      </c>
      <c r="R493" s="263">
        <f>'ENGLAND GE2029'!T494*100</f>
        <v>5.5642547523119692</v>
      </c>
      <c r="T493" s="264">
        <v>0</v>
      </c>
      <c r="U493" s="262">
        <f>MAX('ENGLAND GE2029'!J494,'ENGLAND GE2029'!K494,'ENGLAND GE2029'!L494,'ENGLAND GE2029'!M494,'ENGLAND GE2029'!N494)</f>
        <v>5.0619704373772043E-2</v>
      </c>
      <c r="V493" s="264">
        <f t="shared" si="37"/>
        <v>5.0619704373772043</v>
      </c>
      <c r="W493" s="264"/>
      <c r="X493" s="264"/>
      <c r="Y493" s="264"/>
      <c r="Z493" s="262">
        <f>'ENGLAND GE2029'!J494</f>
        <v>0</v>
      </c>
      <c r="AA493" s="264">
        <f>'ENGLAND GE2029'!U494*100</f>
        <v>0</v>
      </c>
      <c r="AB493" s="262">
        <f>'ENGLAND GE2029'!K494</f>
        <v>0</v>
      </c>
      <c r="AC493" s="264">
        <f>'ENGLAND GE2029'!V494*100</f>
        <v>0</v>
      </c>
      <c r="AD493" s="262">
        <f>'ENGLAND GE2029'!L494</f>
        <v>5.0619704373772043E-2</v>
      </c>
      <c r="AE493" s="264">
        <f t="shared" si="38"/>
        <v>5.0619704373772043</v>
      </c>
      <c r="AF493" s="262">
        <f>'ENGLAND GE2029'!M494</f>
        <v>1.5156538241868709E-3</v>
      </c>
      <c r="AG493" s="264">
        <f t="shared" si="39"/>
        <v>0.15156538241868708</v>
      </c>
      <c r="AH493" s="262">
        <f>'ENGLAND GE2029'!N494</f>
        <v>0</v>
      </c>
      <c r="AI493" s="264">
        <f>'ENGLAND GE2029'!Y494*100</f>
        <v>0</v>
      </c>
      <c r="AJ493" s="261">
        <f t="shared" si="35"/>
        <v>0.41921020317036678</v>
      </c>
      <c r="AK493" s="260">
        <f t="shared" si="36"/>
        <v>-0.31875256201781266</v>
      </c>
    </row>
    <row r="494" spans="1:37" ht="24" customHeight="1" x14ac:dyDescent="0.35">
      <c r="A494" s="106" t="str">
        <f>'ENGLAND GE2029'!A495</f>
        <v>Goole and Pocklington</v>
      </c>
      <c r="B494" s="106" t="str">
        <f>'ENGLAND GE2029'!B495</f>
        <v>HUM</v>
      </c>
      <c r="C494" s="106" t="str">
        <f>'ENGLAND GE2029'!C495</f>
        <v>YH</v>
      </c>
      <c r="D494" s="106" t="str">
        <f>'ENGLAND GE2029'!D495</f>
        <v>England</v>
      </c>
      <c r="E494" s="106" t="str">
        <f>'ENGLAND GE2029'!AP495</f>
        <v>Ref</v>
      </c>
      <c r="F494" s="106" t="str">
        <f>'ENGLAND GE2029'!AQ495</f>
        <v>gain from</v>
      </c>
      <c r="G494" s="106" t="str">
        <f>'ENGLAND GE2029'!AR495</f>
        <v>CON</v>
      </c>
      <c r="H494" s="106" t="str">
        <f>IF(E494='ENGLAND GE2029'!AO495,"",E494)</f>
        <v>Ref</v>
      </c>
      <c r="I494" s="262">
        <f>'ENGLAND GE2029'!E495</f>
        <v>0.16027338337025487</v>
      </c>
      <c r="J494" s="263">
        <f>'ENGLAND GE2029'!P495*100</f>
        <v>-14.950507346702551</v>
      </c>
      <c r="K494" s="262">
        <f>'ENGLAND GE2029'!F495</f>
        <v>0.28076675812824159</v>
      </c>
      <c r="L494" s="263">
        <f>'ENGLAND GE2029'!Q495*100</f>
        <v>-10.082224110781645</v>
      </c>
      <c r="M494" s="262">
        <f>'ENGLAND GE2029'!G495</f>
        <v>0.32924505374239599</v>
      </c>
      <c r="N494" s="263">
        <f>'ENGLAND GE2029'!R495*100</f>
        <v>14.722583457147403</v>
      </c>
      <c r="O494" s="262">
        <f>'ENGLAND GE2029'!H495</f>
        <v>6.2202768294190587E-2</v>
      </c>
      <c r="P494" s="263">
        <f>'ENGLAND GE2029'!S495*100</f>
        <v>-0.57478569319764294</v>
      </c>
      <c r="Q494" s="262">
        <f>'ENGLAND GE2029'!I495</f>
        <v>0.1187785996447794</v>
      </c>
      <c r="R494" s="263">
        <f>'ENGLAND GE2029'!T495*100</f>
        <v>6.9504344488171306</v>
      </c>
      <c r="T494" s="264">
        <v>0</v>
      </c>
      <c r="U494" s="262">
        <f>MAX('ENGLAND GE2029'!J495,'ENGLAND GE2029'!K495,'ENGLAND GE2029'!L495,'ENGLAND GE2029'!M495,'ENGLAND GE2029'!N495)</f>
        <v>3.97563970555211E-2</v>
      </c>
      <c r="V494" s="264">
        <f t="shared" si="37"/>
        <v>3.9756397055521102</v>
      </c>
      <c r="W494" s="264"/>
      <c r="X494" s="264"/>
      <c r="Y494" s="264"/>
      <c r="Z494" s="262">
        <f>'ENGLAND GE2029'!J495</f>
        <v>6.8435172980146185E-3</v>
      </c>
      <c r="AA494" s="264">
        <f>'ENGLAND GE2029'!U495*100</f>
        <v>-0.25449270749498787</v>
      </c>
      <c r="AB494" s="262">
        <f>'ENGLAND GE2029'!K495</f>
        <v>0</v>
      </c>
      <c r="AC494" s="264">
        <f>'ENGLAND GE2029'!V495*100</f>
        <v>0</v>
      </c>
      <c r="AD494" s="262">
        <f>'ENGLAND GE2029'!L495</f>
        <v>3.97563970555211E-2</v>
      </c>
      <c r="AE494" s="264">
        <f t="shared" si="38"/>
        <v>3.9756397055521102</v>
      </c>
      <c r="AF494" s="262">
        <f>'ENGLAND GE2029'!M495</f>
        <v>2.1335224666018124E-3</v>
      </c>
      <c r="AG494" s="264">
        <f t="shared" si="39"/>
        <v>0.21335224666018124</v>
      </c>
      <c r="AH494" s="262">
        <f>'ENGLAND GE2029'!N495</f>
        <v>0</v>
      </c>
      <c r="AI494" s="264">
        <f>'ENGLAND GE2029'!Y495*100</f>
        <v>0</v>
      </c>
      <c r="AJ494" s="261">
        <f t="shared" si="35"/>
        <v>0.32924505374239599</v>
      </c>
      <c r="AK494" s="260">
        <f t="shared" si="36"/>
        <v>-0.21046645409761661</v>
      </c>
    </row>
    <row r="495" spans="1:37" ht="24" customHeight="1" x14ac:dyDescent="0.35">
      <c r="A495" s="106" t="str">
        <f>'ENGLAND GE2029'!A496</f>
        <v>Great Grimsby and Cleethorpes</v>
      </c>
      <c r="B495" s="106" t="str">
        <f>'ENGLAND GE2029'!B496</f>
        <v>HUM</v>
      </c>
      <c r="C495" s="106" t="str">
        <f>'ENGLAND GE2029'!C496</f>
        <v>YH</v>
      </c>
      <c r="D495" s="106" t="str">
        <f>'ENGLAND GE2029'!D496</f>
        <v>England</v>
      </c>
      <c r="E495" s="106" t="str">
        <f>'ENGLAND GE2029'!AP496</f>
        <v>Ref</v>
      </c>
      <c r="F495" s="106" t="str">
        <f>'ENGLAND GE2029'!AQ496</f>
        <v>gain from</v>
      </c>
      <c r="G495" s="106" t="str">
        <f>'ENGLAND GE2029'!AR496</f>
        <v>LAB</v>
      </c>
      <c r="H495" s="106" t="str">
        <f>IF(E495='ENGLAND GE2029'!AO496,"",E495)</f>
        <v>Ref</v>
      </c>
      <c r="I495" s="262">
        <f>'ENGLAND GE2029'!E496</f>
        <v>0.20194581920634622</v>
      </c>
      <c r="J495" s="263">
        <f>'ENGLAND GE2029'!P496*100</f>
        <v>-21.68531649275733</v>
      </c>
      <c r="K495" s="262">
        <f>'ENGLAND GE2029'!F496</f>
        <v>0.15485149661756839</v>
      </c>
      <c r="L495" s="263">
        <f>'ENGLAND GE2029'!Q496*100</f>
        <v>-7.096024045881272</v>
      </c>
      <c r="M495" s="262">
        <f>'ENGLAND GE2029'!G496</f>
        <v>0.48491617432443945</v>
      </c>
      <c r="N495" s="263">
        <f>'ENGLAND GE2029'!R496*100</f>
        <v>19.727860912604516</v>
      </c>
      <c r="O495" s="262">
        <f>'ENGLAND GE2029'!H496</f>
        <v>2.4137294269385049E-2</v>
      </c>
      <c r="P495" s="263">
        <f>'ENGLAND GE2029'!S496*100</f>
        <v>-0.41540299065891717</v>
      </c>
      <c r="Q495" s="262">
        <f>'ENGLAND GE2029'!I496</f>
        <v>6.8407792146034554E-2</v>
      </c>
      <c r="R495" s="263">
        <f>'ENGLAND GE2029'!T496*100</f>
        <v>3.7959117960502455</v>
      </c>
      <c r="T495" s="264">
        <v>0</v>
      </c>
      <c r="U495" s="262">
        <f>MAX('ENGLAND GE2029'!J496,'ENGLAND GE2029'!K496,'ENGLAND GE2029'!L496,'ENGLAND GE2029'!M496,'ENGLAND GE2029'!N496)</f>
        <v>5.8553711729168074E-2</v>
      </c>
      <c r="V495" s="264">
        <f t="shared" si="37"/>
        <v>5.8553711729168079</v>
      </c>
      <c r="W495" s="264"/>
      <c r="X495" s="264"/>
      <c r="Y495" s="264"/>
      <c r="Z495" s="262">
        <f>'ENGLAND GE2029'!J496</f>
        <v>0</v>
      </c>
      <c r="AA495" s="264">
        <f>'ENGLAND GE2029'!U496*100</f>
        <v>0</v>
      </c>
      <c r="AB495" s="262">
        <f>'ENGLAND GE2029'!K496</f>
        <v>0</v>
      </c>
      <c r="AC495" s="264">
        <f>'ENGLAND GE2029'!V496*100</f>
        <v>0</v>
      </c>
      <c r="AD495" s="262">
        <f>'ENGLAND GE2029'!L496</f>
        <v>5.8553711729168074E-2</v>
      </c>
      <c r="AE495" s="264">
        <f t="shared" si="38"/>
        <v>5.8553711729168079</v>
      </c>
      <c r="AF495" s="262">
        <f>'ENGLAND GE2029'!M496</f>
        <v>1.0321019942411988E-3</v>
      </c>
      <c r="AG495" s="264">
        <f t="shared" si="39"/>
        <v>0.10321019942411988</v>
      </c>
      <c r="AH495" s="262">
        <f>'ENGLAND GE2029'!N496</f>
        <v>6.1556097128169082E-3</v>
      </c>
      <c r="AI495" s="264">
        <f>'ENGLAND GE2029'!Y496*100</f>
        <v>-0.28561055169818311</v>
      </c>
      <c r="AJ495" s="261">
        <f t="shared" si="35"/>
        <v>0.48491617432443945</v>
      </c>
      <c r="AK495" s="260">
        <f t="shared" si="36"/>
        <v>-0.41650838217840491</v>
      </c>
    </row>
    <row r="496" spans="1:37" ht="24" customHeight="1" x14ac:dyDescent="0.35">
      <c r="A496" s="106" t="str">
        <f>'ENGLAND GE2029'!A497</f>
        <v>Kingston upon Hull East</v>
      </c>
      <c r="B496" s="106" t="str">
        <f>'ENGLAND GE2029'!B497</f>
        <v>HUM</v>
      </c>
      <c r="C496" s="106" t="str">
        <f>'ENGLAND GE2029'!C497</f>
        <v>YH</v>
      </c>
      <c r="D496" s="106" t="str">
        <f>'ENGLAND GE2029'!D497</f>
        <v>England</v>
      </c>
      <c r="E496" s="106" t="str">
        <f>'ENGLAND GE2029'!AP497</f>
        <v>Ref</v>
      </c>
      <c r="F496" s="106" t="str">
        <f>'ENGLAND GE2029'!AQ497</f>
        <v>gain from</v>
      </c>
      <c r="G496" s="106" t="str">
        <f>'ENGLAND GE2029'!AR497</f>
        <v>LAB</v>
      </c>
      <c r="H496" s="106" t="str">
        <f>IF(E496='ENGLAND GE2029'!AO497,"",E496)</f>
        <v>Ref</v>
      </c>
      <c r="I496" s="262">
        <f>'ENGLAND GE2029'!E497</f>
        <v>0.19664994131928679</v>
      </c>
      <c r="J496" s="263">
        <f>'ENGLAND GE2029'!P497*100</f>
        <v>-24.0933906279318</v>
      </c>
      <c r="K496" s="262">
        <f>'ENGLAND GE2029'!F497</f>
        <v>5.8195933795033163E-2</v>
      </c>
      <c r="L496" s="263">
        <f>'ENGLAND GE2029'!Q497*100</f>
        <v>-3.2862558289753534</v>
      </c>
      <c r="M496" s="262">
        <f>'ENGLAND GE2029'!G497</f>
        <v>0.48095343250428146</v>
      </c>
      <c r="N496" s="263">
        <f>'ENGLAND GE2029'!R497*100</f>
        <v>17.484261951796537</v>
      </c>
      <c r="O496" s="262">
        <f>'ENGLAND GE2029'!H497</f>
        <v>8.6724091447315979E-2</v>
      </c>
      <c r="P496" s="263">
        <f>'ENGLAND GE2029'!S497*100</f>
        <v>-2.2344864817776591</v>
      </c>
      <c r="Q496" s="262">
        <f>'ENGLAND GE2029'!I497</f>
        <v>0.11762669912025363</v>
      </c>
      <c r="R496" s="263">
        <f>'ENGLAND GE2029'!T497*100</f>
        <v>6.1448808055053732</v>
      </c>
      <c r="T496" s="264">
        <v>0</v>
      </c>
      <c r="U496" s="262">
        <f>MAX('ENGLAND GE2029'!J497,'ENGLAND GE2029'!K497,'ENGLAND GE2029'!L497,'ENGLAND GE2029'!M497,'ENGLAND GE2029'!N497)</f>
        <v>5.8075209970553994E-2</v>
      </c>
      <c r="V496" s="264">
        <f t="shared" si="37"/>
        <v>5.8075209970553994</v>
      </c>
      <c r="W496" s="264"/>
      <c r="X496" s="264"/>
      <c r="Y496" s="264"/>
      <c r="Z496" s="262">
        <f>'ENGLAND GE2029'!J497</f>
        <v>0</v>
      </c>
      <c r="AA496" s="264">
        <f>'ENGLAND GE2029'!U497*100</f>
        <v>0</v>
      </c>
      <c r="AB496" s="262">
        <f>'ENGLAND GE2029'!K497</f>
        <v>0</v>
      </c>
      <c r="AC496" s="264">
        <f>'ENGLAND GE2029'!V497*100</f>
        <v>0</v>
      </c>
      <c r="AD496" s="262">
        <f>'ENGLAND GE2029'!L497</f>
        <v>5.8075209970553994E-2</v>
      </c>
      <c r="AE496" s="264">
        <f t="shared" si="38"/>
        <v>5.8075209970553994</v>
      </c>
      <c r="AF496" s="262">
        <f>'ENGLAND GE2029'!M497</f>
        <v>1.7746918432750601E-3</v>
      </c>
      <c r="AG496" s="264">
        <f t="shared" si="39"/>
        <v>0.17746918432750602</v>
      </c>
      <c r="AH496" s="262">
        <f>'ENGLAND GE2029'!N497</f>
        <v>0</v>
      </c>
      <c r="AI496" s="264">
        <f>'ENGLAND GE2029'!Y497*100</f>
        <v>0</v>
      </c>
      <c r="AJ496" s="261">
        <f t="shared" si="35"/>
        <v>0.48095343250428146</v>
      </c>
      <c r="AK496" s="260">
        <f t="shared" si="36"/>
        <v>-0.36332673338402782</v>
      </c>
    </row>
    <row r="497" spans="1:37" ht="24" customHeight="1" x14ac:dyDescent="0.35">
      <c r="A497" s="106" t="str">
        <f>'ENGLAND GE2029'!A498</f>
        <v>Kingston upon Hull North and Cottingham</v>
      </c>
      <c r="B497" s="106" t="str">
        <f>'ENGLAND GE2029'!B498</f>
        <v>HUM</v>
      </c>
      <c r="C497" s="106" t="str">
        <f>'ENGLAND GE2029'!C498</f>
        <v>YH</v>
      </c>
      <c r="D497" s="106" t="str">
        <f>'ENGLAND GE2029'!D498</f>
        <v>England</v>
      </c>
      <c r="E497" s="106" t="str">
        <f>'ENGLAND GE2029'!AP498</f>
        <v>Ref</v>
      </c>
      <c r="F497" s="106" t="str">
        <f>'ENGLAND GE2029'!AQ498</f>
        <v>gain from</v>
      </c>
      <c r="G497" s="106" t="str">
        <f>'ENGLAND GE2029'!AR498</f>
        <v>LAB</v>
      </c>
      <c r="H497" s="106" t="str">
        <f>IF(E497='ENGLAND GE2029'!AO498,"",E497)</f>
        <v>Ref</v>
      </c>
      <c r="I497" s="262">
        <f>'ENGLAND GE2029'!E498</f>
        <v>0.24922992035198832</v>
      </c>
      <c r="J497" s="263">
        <f>'ENGLAND GE2029'!P498*100</f>
        <v>-23.418537733557056</v>
      </c>
      <c r="K497" s="262">
        <f>'ENGLAND GE2029'!F498</f>
        <v>9.392213674229101E-2</v>
      </c>
      <c r="L497" s="263">
        <f>'ENGLAND GE2029'!Q498*100</f>
        <v>-3.4177685377621101</v>
      </c>
      <c r="M497" s="262">
        <f>'ENGLAND GE2029'!G498</f>
        <v>0.36782420840615082</v>
      </c>
      <c r="N497" s="263">
        <f>'ENGLAND GE2029'!R498*100</f>
        <v>16.375912522105089</v>
      </c>
      <c r="O497" s="262">
        <f>'ENGLAND GE2029'!H498</f>
        <v>7.7455594261716207E-2</v>
      </c>
      <c r="P497" s="263">
        <f>'ENGLAND GE2029'!S498*100</f>
        <v>-0.74559888710660494</v>
      </c>
      <c r="Q497" s="262">
        <f>'ENGLAND GE2029'!I498</f>
        <v>0.1459043925927716</v>
      </c>
      <c r="R497" s="263">
        <f>'ENGLAND GE2029'!T498*100</f>
        <v>8.5163574344367294</v>
      </c>
      <c r="T497" s="264">
        <v>0</v>
      </c>
      <c r="U497" s="262">
        <f>MAX('ENGLAND GE2029'!J498,'ENGLAND GE2029'!K498,'ENGLAND GE2029'!L498,'ENGLAND GE2029'!M498,'ENGLAND GE2029'!N498)</f>
        <v>4.4414836638575948E-2</v>
      </c>
      <c r="V497" s="264">
        <f t="shared" si="37"/>
        <v>4.4414836638575945</v>
      </c>
      <c r="W497" s="264"/>
      <c r="X497" s="264"/>
      <c r="Y497" s="264"/>
      <c r="Z497" s="262">
        <f>'ENGLAND GE2029'!J498</f>
        <v>8.5658403620421861E-3</v>
      </c>
      <c r="AA497" s="264">
        <f>'ENGLAND GE2029'!U498*100</f>
        <v>-1.0268521885525042</v>
      </c>
      <c r="AB497" s="262">
        <f>'ENGLAND GE2029'!K498</f>
        <v>0</v>
      </c>
      <c r="AC497" s="264">
        <f>'ENGLAND GE2029'!V498*100</f>
        <v>0</v>
      </c>
      <c r="AD497" s="262">
        <f>'ENGLAND GE2029'!L498</f>
        <v>4.4414836638575948E-2</v>
      </c>
      <c r="AE497" s="264">
        <f t="shared" si="38"/>
        <v>4.4414836638575945</v>
      </c>
      <c r="AF497" s="262">
        <f>'ENGLAND GE2029'!M498</f>
        <v>2.8839146593432619E-3</v>
      </c>
      <c r="AG497" s="264">
        <f t="shared" si="39"/>
        <v>0.28839146593432619</v>
      </c>
      <c r="AH497" s="262">
        <f>'ENGLAND GE2029'!N498</f>
        <v>9.7991559851205202E-3</v>
      </c>
      <c r="AI497" s="264">
        <f>'ENGLAND GE2029'!Y498*100</f>
        <v>-1.0133877393554795</v>
      </c>
      <c r="AJ497" s="261">
        <f t="shared" si="35"/>
        <v>0.36782420840615082</v>
      </c>
      <c r="AK497" s="260">
        <f t="shared" si="36"/>
        <v>-0.22191981581337922</v>
      </c>
    </row>
    <row r="498" spans="1:37" ht="24" customHeight="1" x14ac:dyDescent="0.35">
      <c r="A498" s="106" t="str">
        <f>'ENGLAND GE2029'!A499</f>
        <v>Kingston upon Hull West and Haltemprice</v>
      </c>
      <c r="B498" s="106" t="str">
        <f>'ENGLAND GE2029'!B499</f>
        <v>HUM</v>
      </c>
      <c r="C498" s="106" t="str">
        <f>'ENGLAND GE2029'!C499</f>
        <v>YH</v>
      </c>
      <c r="D498" s="106" t="str">
        <f>'ENGLAND GE2029'!D499</f>
        <v>England</v>
      </c>
      <c r="E498" s="106" t="str">
        <f>'ENGLAND GE2029'!AP499</f>
        <v>Ref</v>
      </c>
      <c r="F498" s="106" t="str">
        <f>'ENGLAND GE2029'!AQ499</f>
        <v>gain from</v>
      </c>
      <c r="G498" s="106" t="str">
        <f>'ENGLAND GE2029'!AR499</f>
        <v>LAB</v>
      </c>
      <c r="H498" s="106" t="str">
        <f>IF(E498='ENGLAND GE2029'!AO499,"",E498)</f>
        <v>Ref</v>
      </c>
      <c r="I498" s="262">
        <f>'ENGLAND GE2029'!E499</f>
        <v>0.23629600205002799</v>
      </c>
      <c r="J498" s="263">
        <f>'ENGLAND GE2029'!P499*100</f>
        <v>-23.190558001294022</v>
      </c>
      <c r="K498" s="262">
        <f>'ENGLAND GE2029'!F499</f>
        <v>0.1301688388887893</v>
      </c>
      <c r="L498" s="263">
        <f>'ENGLAND GE2029'!Q499*100</f>
        <v>-5.1192154353392052</v>
      </c>
      <c r="M498" s="262">
        <f>'ENGLAND GE2029'!G499</f>
        <v>0.41114680224135136</v>
      </c>
      <c r="N498" s="263">
        <f>'ENGLAND GE2029'!R499*100</f>
        <v>17.813302467311836</v>
      </c>
      <c r="O498" s="262">
        <f>'ENGLAND GE2029'!H499</f>
        <v>6.1396794025934759E-2</v>
      </c>
      <c r="P498" s="263">
        <f>'ENGLAND GE2029'!S499*100</f>
        <v>-0.73600816616340015</v>
      </c>
      <c r="Q498" s="262">
        <f>'ENGLAND GE2029'!I499</f>
        <v>0.10766131778517801</v>
      </c>
      <c r="R498" s="263">
        <f>'ENGLAND GE2029'!T499*100</f>
        <v>6.1875786851132233</v>
      </c>
      <c r="T498" s="264">
        <v>0</v>
      </c>
      <c r="U498" s="262">
        <f>MAX('ENGLAND GE2029'!J499,'ENGLAND GE2029'!K499,'ENGLAND GE2029'!L499,'ENGLAND GE2029'!M499,'ENGLAND GE2029'!N499)</f>
        <v>4.9646047320133772E-2</v>
      </c>
      <c r="V498" s="264">
        <f t="shared" si="37"/>
        <v>4.9646047320133775</v>
      </c>
      <c r="W498" s="264"/>
      <c r="X498" s="264"/>
      <c r="Y498" s="264"/>
      <c r="Z498" s="262">
        <f>'ENGLAND GE2029'!J499</f>
        <v>0</v>
      </c>
      <c r="AA498" s="264">
        <f>'ENGLAND GE2029'!U499*100</f>
        <v>0</v>
      </c>
      <c r="AB498" s="262">
        <f>'ENGLAND GE2029'!K499</f>
        <v>0</v>
      </c>
      <c r="AC498" s="264">
        <f>'ENGLAND GE2029'!V499*100</f>
        <v>0</v>
      </c>
      <c r="AD498" s="262">
        <f>'ENGLAND GE2029'!L499</f>
        <v>4.9646047320133772E-2</v>
      </c>
      <c r="AE498" s="264">
        <f t="shared" si="38"/>
        <v>4.9646047320133775</v>
      </c>
      <c r="AF498" s="262">
        <f>'ENGLAND GE2029'!M499</f>
        <v>1.6243392353828352E-3</v>
      </c>
      <c r="AG498" s="264">
        <f t="shared" si="39"/>
        <v>0.16243392353828351</v>
      </c>
      <c r="AH498" s="262">
        <f>'ENGLAND GE2029'!N499</f>
        <v>2.0598584532020604E-3</v>
      </c>
      <c r="AI498" s="264">
        <f>'ENGLAND GE2029'!Y499*100</f>
        <v>-8.213820518008208E-2</v>
      </c>
      <c r="AJ498" s="261">
        <f t="shared" si="35"/>
        <v>0.41114680224135136</v>
      </c>
      <c r="AK498" s="260">
        <f t="shared" si="36"/>
        <v>-0.30348548445617335</v>
      </c>
    </row>
    <row r="499" spans="1:37" ht="24" customHeight="1" x14ac:dyDescent="0.35">
      <c r="A499" s="106" t="str">
        <f>'ENGLAND GE2029'!A500</f>
        <v>Scunthorpe</v>
      </c>
      <c r="B499" s="106" t="str">
        <f>'ENGLAND GE2029'!B500</f>
        <v>HUM</v>
      </c>
      <c r="C499" s="106" t="str">
        <f>'ENGLAND GE2029'!C500</f>
        <v>YH</v>
      </c>
      <c r="D499" s="106" t="str">
        <f>'ENGLAND GE2029'!D500</f>
        <v>England</v>
      </c>
      <c r="E499" s="106" t="str">
        <f>'ENGLAND GE2029'!AP500</f>
        <v>Ref</v>
      </c>
      <c r="F499" s="106" t="str">
        <f>'ENGLAND GE2029'!AQ500</f>
        <v>gain from</v>
      </c>
      <c r="G499" s="106" t="str">
        <f>'ENGLAND GE2029'!AR500</f>
        <v>LAB</v>
      </c>
      <c r="H499" s="106" t="str">
        <f>IF(E499='ENGLAND GE2029'!AO500,"",E499)</f>
        <v>Ref</v>
      </c>
      <c r="I499" s="262">
        <f>'ENGLAND GE2029'!E500</f>
        <v>0.210358219976153</v>
      </c>
      <c r="J499" s="263">
        <f>'ENGLAND GE2029'!P500*100</f>
        <v>-18.614891172341935</v>
      </c>
      <c r="K499" s="262">
        <f>'ENGLAND GE2029'!F500</f>
        <v>0.23072414211959172</v>
      </c>
      <c r="L499" s="263">
        <f>'ENGLAND GE2029'!Q500*100</f>
        <v>-7.5081086939843358</v>
      </c>
      <c r="M499" s="262">
        <f>'ENGLAND GE2029'!G500</f>
        <v>0.38771976457188512</v>
      </c>
      <c r="N499" s="263">
        <f>'ENGLAND GE2029'!R500*100</f>
        <v>17.868542486227458</v>
      </c>
      <c r="O499" s="262">
        <f>'ENGLAND GE2029'!H500</f>
        <v>2.2642964746004423E-2</v>
      </c>
      <c r="P499" s="263">
        <f>'ENGLAND GE2029'!S500*100</f>
        <v>-0.14793368595882628</v>
      </c>
      <c r="Q499" s="262">
        <f>'ENGLAND GE2029'!I500</f>
        <v>7.7095947919589417E-2</v>
      </c>
      <c r="R499" s="263">
        <f>'ENGLAND GE2029'!T500*100</f>
        <v>4.5905965588791231</v>
      </c>
      <c r="T499" s="264">
        <v>0</v>
      </c>
      <c r="U499" s="262">
        <f>MAX('ENGLAND GE2029'!J500,'ENGLAND GE2029'!K500,'ENGLAND GE2029'!L500,'ENGLAND GE2029'!M500,'ENGLAND GE2029'!N500)</f>
        <v>4.6817228478862244E-2</v>
      </c>
      <c r="V499" s="264">
        <f t="shared" si="37"/>
        <v>4.6817228478862241</v>
      </c>
      <c r="W499" s="264"/>
      <c r="X499" s="264"/>
      <c r="Y499" s="264"/>
      <c r="Z499" s="262">
        <f>'ENGLAND GE2029'!J500</f>
        <v>2.2330643171074267E-2</v>
      </c>
      <c r="AA499" s="264">
        <f>'ENGLAND GE2029'!U500*100</f>
        <v>-0.84496185379728772</v>
      </c>
      <c r="AB499" s="262">
        <f>'ENGLAND GE2029'!K500</f>
        <v>0</v>
      </c>
      <c r="AC499" s="264">
        <f>'ENGLAND GE2029'!V500*100</f>
        <v>0</v>
      </c>
      <c r="AD499" s="262">
        <f>'ENGLAND GE2029'!L500</f>
        <v>4.6817228478862244E-2</v>
      </c>
      <c r="AE499" s="264">
        <f t="shared" si="38"/>
        <v>4.6817228478862241</v>
      </c>
      <c r="AF499" s="262">
        <f>'ENGLAND GE2029'!M500</f>
        <v>2.3110890168396786E-3</v>
      </c>
      <c r="AG499" s="264">
        <f t="shared" si="39"/>
        <v>0.23110890168396786</v>
      </c>
      <c r="AH499" s="262">
        <f>'ENGLAND GE2029'!N500</f>
        <v>0</v>
      </c>
      <c r="AI499" s="264">
        <f>'ENGLAND GE2029'!Y500*100</f>
        <v>-0.25607538859440221</v>
      </c>
      <c r="AJ499" s="261">
        <f t="shared" si="35"/>
        <v>0.38771976457188512</v>
      </c>
      <c r="AK499" s="260">
        <f t="shared" si="36"/>
        <v>-0.31062381665229571</v>
      </c>
    </row>
    <row r="500" spans="1:37" ht="24" customHeight="1" x14ac:dyDescent="0.35">
      <c r="A500" s="106" t="str">
        <f>'ENGLAND GE2029'!A501</f>
        <v>Harrogate and Knaresborough</v>
      </c>
      <c r="B500" s="106" t="str">
        <f>'ENGLAND GE2029'!B501</f>
        <v>NYK</v>
      </c>
      <c r="C500" s="106" t="str">
        <f>'ENGLAND GE2029'!C501</f>
        <v>YH</v>
      </c>
      <c r="D500" s="106" t="str">
        <f>'ENGLAND GE2029'!D501</f>
        <v>England</v>
      </c>
      <c r="E500" s="106" t="str">
        <f>'ENGLAND GE2029'!AP501</f>
        <v>LD</v>
      </c>
      <c r="F500" s="106" t="str">
        <f>'ENGLAND GE2029'!AQ501</f>
        <v>HOLD</v>
      </c>
      <c r="G500" s="106" t="str">
        <f>'ENGLAND GE2029'!AR501</f>
        <v/>
      </c>
      <c r="H500" s="106" t="str">
        <f>IF(E500='ENGLAND GE2029'!AO501,"",E500)</f>
        <v/>
      </c>
      <c r="I500" s="262">
        <f>'ENGLAND GE2029'!E501</f>
        <v>4.1340553198125664E-2</v>
      </c>
      <c r="J500" s="263">
        <f>'ENGLAND GE2029'!P501*100</f>
        <v>-3.8635567584496426</v>
      </c>
      <c r="K500" s="262">
        <f>'ENGLAND GE2029'!F501</f>
        <v>0.22279402634332998</v>
      </c>
      <c r="L500" s="263">
        <f>'ENGLAND GE2029'!Q501*100</f>
        <v>-8.0279460022407179</v>
      </c>
      <c r="M500" s="262">
        <f>'ENGLAND GE2029'!G501</f>
        <v>0.19764145421516752</v>
      </c>
      <c r="N500" s="263">
        <f>'ENGLAND GE2029'!R501*100</f>
        <v>8.827849011102332</v>
      </c>
      <c r="O500" s="262">
        <f>'ENGLAND GE2029'!H501</f>
        <v>0.42227672597017868</v>
      </c>
      <c r="P500" s="263">
        <f>'ENGLAND GE2029'!S501*100</f>
        <v>-3.9439496491691592</v>
      </c>
      <c r="Q500" s="262">
        <f>'ENGLAND GE2029'!I501</f>
        <v>8.171996962548074E-2</v>
      </c>
      <c r="R500" s="263">
        <f>'ENGLAND GE2029'!T501*100</f>
        <v>4.7788372028808421</v>
      </c>
      <c r="T500" s="264">
        <v>0</v>
      </c>
      <c r="U500" s="262">
        <f>MAX('ENGLAND GE2029'!J501,'ENGLAND GE2029'!K501,'ENGLAND GE2029'!L501,'ENGLAND GE2029'!M501,'ENGLAND GE2029'!N501)</f>
        <v>2.3865239702451465E-2</v>
      </c>
      <c r="V500" s="264">
        <f t="shared" si="37"/>
        <v>2.3865239702451464</v>
      </c>
      <c r="W500" s="264"/>
      <c r="X500" s="264"/>
      <c r="Y500" s="264"/>
      <c r="Z500" s="262">
        <f>'ENGLAND GE2029'!J501</f>
        <v>8.6952401517881202E-3</v>
      </c>
      <c r="AA500" s="264">
        <f>'ENGLAND GE2029'!U501*100</f>
        <v>-0.3244368537165816</v>
      </c>
      <c r="AB500" s="262">
        <f>'ENGLAND GE2029'!K501</f>
        <v>0</v>
      </c>
      <c r="AC500" s="264">
        <f>'ENGLAND GE2029'!V501*100</f>
        <v>0</v>
      </c>
      <c r="AD500" s="262">
        <f>'ENGLAND GE2029'!L501</f>
        <v>2.3865239702451465E-2</v>
      </c>
      <c r="AE500" s="264">
        <f t="shared" si="38"/>
        <v>2.3865239702451464</v>
      </c>
      <c r="AF500" s="262">
        <f>'ENGLAND GE2029'!M501</f>
        <v>1.6667907934778405E-3</v>
      </c>
      <c r="AG500" s="264">
        <f t="shared" si="39"/>
        <v>0.16667907934778406</v>
      </c>
      <c r="AH500" s="262">
        <f>'ENGLAND GE2029'!N501</f>
        <v>0</v>
      </c>
      <c r="AI500" s="264">
        <f>'ENGLAND GE2029'!Y501*100</f>
        <v>0</v>
      </c>
      <c r="AJ500" s="261">
        <f t="shared" si="35"/>
        <v>0.42227672597017868</v>
      </c>
      <c r="AK500" s="260">
        <f t="shared" si="36"/>
        <v>-0.34055675634469795</v>
      </c>
    </row>
    <row r="501" spans="1:37" ht="24" customHeight="1" x14ac:dyDescent="0.35">
      <c r="A501" s="106" t="str">
        <f>'ENGLAND GE2029'!A502</f>
        <v>Richmond and Northallerton</v>
      </c>
      <c r="B501" s="106" t="str">
        <f>'ENGLAND GE2029'!B502</f>
        <v>NYK</v>
      </c>
      <c r="C501" s="106" t="str">
        <f>'ENGLAND GE2029'!C502</f>
        <v>YH</v>
      </c>
      <c r="D501" s="106" t="str">
        <f>'ENGLAND GE2029'!D502</f>
        <v>England</v>
      </c>
      <c r="E501" s="106" t="str">
        <f>'ENGLAND GE2029'!AP502</f>
        <v>Con</v>
      </c>
      <c r="F501" s="106" t="str">
        <f>'ENGLAND GE2029'!AQ502</f>
        <v>HOLD</v>
      </c>
      <c r="G501" s="106" t="str">
        <f>'ENGLAND GE2029'!AR502</f>
        <v/>
      </c>
      <c r="H501" s="106" t="str">
        <f>IF(E501='ENGLAND GE2029'!AO502,"",E501)</f>
        <v/>
      </c>
      <c r="I501" s="262">
        <f>'ENGLAND GE2029'!E502</f>
        <v>0.12085439604124767</v>
      </c>
      <c r="J501" s="263">
        <f>'ENGLAND GE2029'!P502*100</f>
        <v>-10.323166091790824</v>
      </c>
      <c r="K501" s="262">
        <f>'ENGLAND GE2029'!F502</f>
        <v>0.36446282863596646</v>
      </c>
      <c r="L501" s="263">
        <f>'ENGLAND GE2029'!Q502*100</f>
        <v>-11.072573007482777</v>
      </c>
      <c r="M501" s="262">
        <f>'ENGLAND GE2029'!G502</f>
        <v>0.27751393072062985</v>
      </c>
      <c r="N501" s="263">
        <f>'ENGLAND GE2029'!R502*100</f>
        <v>13.03350987542613</v>
      </c>
      <c r="O501" s="262">
        <f>'ENGLAND GE2029'!H502</f>
        <v>8.4989240704949384E-2</v>
      </c>
      <c r="P501" s="263">
        <f>'ENGLAND GE2029'!S502*100</f>
        <v>-0.40764148199238792</v>
      </c>
      <c r="Q501" s="262">
        <f>'ENGLAND GE2029'!I502</f>
        <v>0.10656790640168155</v>
      </c>
      <c r="R501" s="263">
        <f>'ENGLAND GE2029'!T502*100</f>
        <v>6.4157652105015837</v>
      </c>
      <c r="T501" s="264">
        <v>0</v>
      </c>
      <c r="U501" s="262">
        <f>MAX('ENGLAND GE2029'!J502,'ENGLAND GE2029'!K502,'ENGLAND GE2029'!L502,'ENGLAND GE2029'!M502,'ENGLAND GE2029'!N502)</f>
        <v>3.3509855023668808E-2</v>
      </c>
      <c r="V501" s="264">
        <f t="shared" si="37"/>
        <v>3.3509855023668806</v>
      </c>
      <c r="W501" s="264"/>
      <c r="X501" s="264"/>
      <c r="Y501" s="264"/>
      <c r="Z501" s="262">
        <f>'ENGLAND GE2029'!J502</f>
        <v>0</v>
      </c>
      <c r="AA501" s="264">
        <f>'ENGLAND GE2029'!U502*100</f>
        <v>-0.4574867081564522</v>
      </c>
      <c r="AB501" s="262">
        <f>'ENGLAND GE2029'!K502</f>
        <v>0</v>
      </c>
      <c r="AC501" s="264">
        <f>'ENGLAND GE2029'!V502*100</f>
        <v>-0.18546758438775091</v>
      </c>
      <c r="AD501" s="262">
        <f>'ENGLAND GE2029'!L502</f>
        <v>3.3509855023668808E-2</v>
      </c>
      <c r="AE501" s="264">
        <f t="shared" si="38"/>
        <v>3.3509855023668806</v>
      </c>
      <c r="AF501" s="262">
        <f>'ENGLAND GE2029'!M502</f>
        <v>1.8515969332224345E-3</v>
      </c>
      <c r="AG501" s="264">
        <f t="shared" si="39"/>
        <v>0.18515969332224344</v>
      </c>
      <c r="AH501" s="262">
        <f>'ENGLAND GE2029'!N502</f>
        <v>1.0250245538633717E-2</v>
      </c>
      <c r="AI501" s="264">
        <f>'ENGLAND GE2029'!Y502*100</f>
        <v>-0.5390854078066607</v>
      </c>
      <c r="AJ501" s="261">
        <f t="shared" si="35"/>
        <v>0.36446282863596646</v>
      </c>
      <c r="AK501" s="260">
        <f t="shared" si="36"/>
        <v>-0.2578949222342849</v>
      </c>
    </row>
    <row r="502" spans="1:37" ht="24" customHeight="1" x14ac:dyDescent="0.35">
      <c r="A502" s="106" t="str">
        <f>'ENGLAND GE2029'!A503</f>
        <v>Scarborough and Whitby</v>
      </c>
      <c r="B502" s="106" t="str">
        <f>'ENGLAND GE2029'!B503</f>
        <v>NYK</v>
      </c>
      <c r="C502" s="106" t="str">
        <f>'ENGLAND GE2029'!C503</f>
        <v>YH</v>
      </c>
      <c r="D502" s="106" t="str">
        <f>'ENGLAND GE2029'!D503</f>
        <v>England</v>
      </c>
      <c r="E502" s="106" t="str">
        <f>'ENGLAND GE2029'!AP503</f>
        <v>Ref</v>
      </c>
      <c r="F502" s="106" t="str">
        <f>'ENGLAND GE2029'!AQ503</f>
        <v>gain from</v>
      </c>
      <c r="G502" s="106" t="str">
        <f>'ENGLAND GE2029'!AR503</f>
        <v>LAB</v>
      </c>
      <c r="H502" s="106" t="str">
        <f>IF(E502='ENGLAND GE2029'!AO503,"",E502)</f>
        <v>Ref</v>
      </c>
      <c r="I502" s="262">
        <f>'ENGLAND GE2029'!E503</f>
        <v>0.20687915559252149</v>
      </c>
      <c r="J502" s="263">
        <f>'ENGLAND GE2029'!P503*100</f>
        <v>-19.469475725431597</v>
      </c>
      <c r="K502" s="262">
        <f>'ENGLAND GE2029'!F503</f>
        <v>0.20461114670413408</v>
      </c>
      <c r="L502" s="263">
        <f>'ENGLAND GE2029'!Q503*100</f>
        <v>-7.4667928848205305</v>
      </c>
      <c r="M502" s="262">
        <f>'ENGLAND GE2029'!G503</f>
        <v>0.39332969373472604</v>
      </c>
      <c r="N502" s="263">
        <f>'ENGLAND GE2029'!R503*100</f>
        <v>17.494928623602632</v>
      </c>
      <c r="O502" s="262">
        <f>'ENGLAND GE2029'!H503</f>
        <v>3.9142964235796329E-2</v>
      </c>
      <c r="P502" s="263">
        <f>'ENGLAND GE2029'!S503*100</f>
        <v>-0.38004336973123731</v>
      </c>
      <c r="Q502" s="262">
        <f>'ENGLAND GE2029'!I503</f>
        <v>9.3305339981036822E-2</v>
      </c>
      <c r="R502" s="263">
        <f>'ENGLAND GE2029'!T503*100</f>
        <v>5.4432406306990551</v>
      </c>
      <c r="T502" s="264">
        <v>0</v>
      </c>
      <c r="U502" s="262">
        <f>MAX('ENGLAND GE2029'!J503,'ENGLAND GE2029'!K503,'ENGLAND GE2029'!L503,'ENGLAND GE2029'!M503,'ENGLAND GE2029'!N503)</f>
        <v>4.7494628393351924E-2</v>
      </c>
      <c r="V502" s="264">
        <f t="shared" si="37"/>
        <v>4.7494628393351928</v>
      </c>
      <c r="W502" s="264"/>
      <c r="X502" s="264"/>
      <c r="Y502" s="264"/>
      <c r="Z502" s="262">
        <f>'ENGLAND GE2029'!J503</f>
        <v>0</v>
      </c>
      <c r="AA502" s="264">
        <f>'ENGLAND GE2029'!U503*100</f>
        <v>0</v>
      </c>
      <c r="AB502" s="262">
        <f>'ENGLAND GE2029'!K503</f>
        <v>0</v>
      </c>
      <c r="AC502" s="264">
        <f>'ENGLAND GE2029'!V503*100</f>
        <v>0</v>
      </c>
      <c r="AD502" s="262">
        <f>'ENGLAND GE2029'!L503</f>
        <v>4.7494628393351924E-2</v>
      </c>
      <c r="AE502" s="264">
        <f t="shared" si="38"/>
        <v>4.7494628393351928</v>
      </c>
      <c r="AF502" s="262">
        <f>'ENGLAND GE2029'!M503</f>
        <v>1.4077435398324502E-3</v>
      </c>
      <c r="AG502" s="264">
        <f t="shared" si="39"/>
        <v>0.140774353983245</v>
      </c>
      <c r="AH502" s="262">
        <f>'ENGLAND GE2029'!N503</f>
        <v>1.3829327818600813E-2</v>
      </c>
      <c r="AI502" s="264">
        <f>'ENGLAND GE2029'!Y503*100</f>
        <v>-0.51209446763676392</v>
      </c>
      <c r="AJ502" s="261">
        <f t="shared" si="35"/>
        <v>0.39332969373472604</v>
      </c>
      <c r="AK502" s="260">
        <f t="shared" si="36"/>
        <v>-0.30002435375368919</v>
      </c>
    </row>
    <row r="503" spans="1:37" ht="24" customHeight="1" x14ac:dyDescent="0.35">
      <c r="A503" s="106" t="str">
        <f>'ENGLAND GE2029'!A504</f>
        <v>Selby</v>
      </c>
      <c r="B503" s="106" t="str">
        <f>'ENGLAND GE2029'!B504</f>
        <v>NYK</v>
      </c>
      <c r="C503" s="106" t="str">
        <f>'ENGLAND GE2029'!C504</f>
        <v>YH</v>
      </c>
      <c r="D503" s="106" t="str">
        <f>'ENGLAND GE2029'!D504</f>
        <v>England</v>
      </c>
      <c r="E503" s="106" t="str">
        <f>'ENGLAND GE2029'!AP504</f>
        <v>Ref</v>
      </c>
      <c r="F503" s="106" t="str">
        <f>'ENGLAND GE2029'!AQ504</f>
        <v>gain from</v>
      </c>
      <c r="G503" s="106" t="str">
        <f>'ENGLAND GE2029'!AR504</f>
        <v>LAB</v>
      </c>
      <c r="H503" s="106" t="str">
        <f>IF(E503='ENGLAND GE2029'!AO504,"",E503)</f>
        <v>Ref</v>
      </c>
      <c r="I503" s="262">
        <f>'ENGLAND GE2029'!E504</f>
        <v>0.24478409045676811</v>
      </c>
      <c r="J503" s="263">
        <f>'ENGLAND GE2029'!P504*100</f>
        <v>-21.817962495503966</v>
      </c>
      <c r="K503" s="262">
        <f>'ENGLAND GE2029'!F504</f>
        <v>0.19237375792755498</v>
      </c>
      <c r="L503" s="263">
        <f>'ENGLAND GE2029'!Q504*100</f>
        <v>-6.3467126229935582</v>
      </c>
      <c r="M503" s="262">
        <f>'ENGLAND GE2029'!G504</f>
        <v>0.35921442690380512</v>
      </c>
      <c r="N503" s="263">
        <f>'ENGLAND GE2029'!R504*100</f>
        <v>16.489075049894549</v>
      </c>
      <c r="O503" s="262">
        <f>'ENGLAND GE2029'!H504</f>
        <v>3.4058149329888231E-2</v>
      </c>
      <c r="P503" s="263">
        <f>'ENGLAND GE2029'!S504*100</f>
        <v>-0.23483355752354912</v>
      </c>
      <c r="Q503" s="262">
        <f>'ENGLAND GE2029'!I504</f>
        <v>0.12431871378674297</v>
      </c>
      <c r="R503" s="263">
        <f>'ENGLAND GE2029'!T504*100</f>
        <v>7.3853474666024601</v>
      </c>
      <c r="T503" s="264">
        <v>0</v>
      </c>
      <c r="U503" s="262">
        <f>MAX('ENGLAND GE2029'!J504,'ENGLAND GE2029'!K504,'ENGLAND GE2029'!L504,'ENGLAND GE2029'!M504,'ENGLAND GE2029'!N504)</f>
        <v>4.3375204036421949E-2</v>
      </c>
      <c r="V503" s="264">
        <f t="shared" si="37"/>
        <v>4.3375204036421948</v>
      </c>
      <c r="W503" s="264"/>
      <c r="X503" s="264"/>
      <c r="Y503" s="264"/>
      <c r="Z503" s="262">
        <f>'ENGLAND GE2029'!J504</f>
        <v>0</v>
      </c>
      <c r="AA503" s="264">
        <f>'ENGLAND GE2029'!U504*100</f>
        <v>0</v>
      </c>
      <c r="AB503" s="262">
        <f>'ENGLAND GE2029'!K504</f>
        <v>0</v>
      </c>
      <c r="AC503" s="264">
        <f>'ENGLAND GE2029'!V504*100</f>
        <v>0</v>
      </c>
      <c r="AD503" s="262">
        <f>'ENGLAND GE2029'!L504</f>
        <v>4.3375204036421949E-2</v>
      </c>
      <c r="AE503" s="264">
        <f t="shared" si="38"/>
        <v>4.3375204036421948</v>
      </c>
      <c r="AF503" s="262">
        <f>'ENGLAND GE2029'!M504</f>
        <v>1.8756575588185539E-3</v>
      </c>
      <c r="AG503" s="264">
        <f t="shared" si="39"/>
        <v>0.18756575588185539</v>
      </c>
      <c r="AH503" s="262">
        <f>'ENGLAND GE2029'!N504</f>
        <v>0</v>
      </c>
      <c r="AI503" s="264">
        <f>'ENGLAND GE2029'!Y504*100</f>
        <v>0</v>
      </c>
      <c r="AJ503" s="261">
        <f t="shared" si="35"/>
        <v>0.35921442690380512</v>
      </c>
      <c r="AK503" s="260">
        <f t="shared" si="36"/>
        <v>-0.23489571311706214</v>
      </c>
    </row>
    <row r="504" spans="1:37" ht="24" customHeight="1" x14ac:dyDescent="0.35">
      <c r="A504" s="106" t="str">
        <f>'ENGLAND GE2029'!A505</f>
        <v>Skipton and Ripon</v>
      </c>
      <c r="B504" s="106" t="str">
        <f>'ENGLAND GE2029'!B505</f>
        <v>NYK</v>
      </c>
      <c r="C504" s="106" t="str">
        <f>'ENGLAND GE2029'!C505</f>
        <v>YH</v>
      </c>
      <c r="D504" s="106" t="str">
        <f>'ENGLAND GE2029'!D505</f>
        <v>England</v>
      </c>
      <c r="E504" s="106" t="str">
        <f>'ENGLAND GE2029'!AP505</f>
        <v>Ref</v>
      </c>
      <c r="F504" s="106" t="str">
        <f>'ENGLAND GE2029'!AQ505</f>
        <v>gain from</v>
      </c>
      <c r="G504" s="106" t="str">
        <f>'ENGLAND GE2029'!AR505</f>
        <v>CON</v>
      </c>
      <c r="H504" s="106" t="str">
        <f>IF(E504='ENGLAND GE2029'!AO505,"",E504)</f>
        <v>Ref</v>
      </c>
      <c r="I504" s="262">
        <f>'ENGLAND GE2029'!E505</f>
        <v>0.16802975994138342</v>
      </c>
      <c r="J504" s="263">
        <f>'ENGLAND GE2029'!P505*100</f>
        <v>-15.344825689678309</v>
      </c>
      <c r="K504" s="262">
        <f>'ENGLAND GE2029'!F505</f>
        <v>0.26190655717066363</v>
      </c>
      <c r="L504" s="263">
        <f>'ENGLAND GE2029'!Q505*100</f>
        <v>-9.0441431603892006</v>
      </c>
      <c r="M504" s="262">
        <f>'ENGLAND GE2029'!G505</f>
        <v>0.29114858844375507</v>
      </c>
      <c r="N504" s="263">
        <f>'ENGLAND GE2029'!R505*100</f>
        <v>13.182211510418536</v>
      </c>
      <c r="O504" s="262">
        <f>'ENGLAND GE2029'!H505</f>
        <v>7.2564082094151078E-2</v>
      </c>
      <c r="P504" s="263">
        <f>'ENGLAND GE2029'!S505*100</f>
        <v>-0.5901773845979883</v>
      </c>
      <c r="Q504" s="262">
        <f>'ENGLAND GE2029'!I505</f>
        <v>0.1570038960942268</v>
      </c>
      <c r="R504" s="263">
        <f>'ENGLAND GE2029'!T505*100</f>
        <v>9.2532427431925584</v>
      </c>
      <c r="T504" s="264">
        <v>0</v>
      </c>
      <c r="U504" s="262">
        <f>MAX('ENGLAND GE2029'!J505,'ENGLAND GE2029'!K505,'ENGLAND GE2029'!L505,'ENGLAND GE2029'!M505,'ENGLAND GE2029'!N505)</f>
        <v>3.5156242296598993E-2</v>
      </c>
      <c r="V504" s="264">
        <f t="shared" si="37"/>
        <v>3.5156242296598994</v>
      </c>
      <c r="W504" s="264"/>
      <c r="X504" s="264"/>
      <c r="Y504" s="264"/>
      <c r="Z504" s="262">
        <f>'ENGLAND GE2029'!J505</f>
        <v>2.971585029215565E-3</v>
      </c>
      <c r="AA504" s="264">
        <f>'ENGLAND GE2029'!U505*100</f>
        <v>-0.62519884038994955</v>
      </c>
      <c r="AB504" s="262">
        <f>'ENGLAND GE2029'!K505</f>
        <v>0</v>
      </c>
      <c r="AC504" s="264">
        <f>'ENGLAND GE2029'!V505*100</f>
        <v>0</v>
      </c>
      <c r="AD504" s="262">
        <f>'ENGLAND GE2029'!L505</f>
        <v>3.5156242296598993E-2</v>
      </c>
      <c r="AE504" s="264">
        <f t="shared" si="38"/>
        <v>3.5156242296598994</v>
      </c>
      <c r="AF504" s="262">
        <f>'ENGLAND GE2029'!M505</f>
        <v>2.7076852597649062E-3</v>
      </c>
      <c r="AG504" s="264">
        <f t="shared" si="39"/>
        <v>0.27076852597649065</v>
      </c>
      <c r="AH504" s="262">
        <f>'ENGLAND GE2029'!N505</f>
        <v>8.5116036702404963E-3</v>
      </c>
      <c r="AI504" s="264">
        <f>'ENGLAND GE2029'!Y505*100</f>
        <v>-0.61750193419204025</v>
      </c>
      <c r="AJ504" s="261">
        <f t="shared" si="35"/>
        <v>0.29114858844375507</v>
      </c>
      <c r="AK504" s="260">
        <f t="shared" si="36"/>
        <v>-0.13414469234952828</v>
      </c>
    </row>
    <row r="505" spans="1:37" ht="24" customHeight="1" x14ac:dyDescent="0.35">
      <c r="A505" s="106" t="str">
        <f>'ENGLAND GE2029'!A506</f>
        <v>Thirsk and Malton</v>
      </c>
      <c r="B505" s="106" t="str">
        <f>'ENGLAND GE2029'!B506</f>
        <v>NYK</v>
      </c>
      <c r="C505" s="106" t="str">
        <f>'ENGLAND GE2029'!C506</f>
        <v>YH</v>
      </c>
      <c r="D505" s="106" t="str">
        <f>'ENGLAND GE2029'!D506</f>
        <v>England</v>
      </c>
      <c r="E505" s="106" t="str">
        <f>'ENGLAND GE2029'!AP506</f>
        <v>Ref</v>
      </c>
      <c r="F505" s="106" t="str">
        <f>'ENGLAND GE2029'!AQ506</f>
        <v>gain from</v>
      </c>
      <c r="G505" s="106" t="str">
        <f>'ENGLAND GE2029'!AR506</f>
        <v>CON</v>
      </c>
      <c r="H505" s="106" t="str">
        <f>IF(E505='ENGLAND GE2029'!AO506,"",E505)</f>
        <v>Ref</v>
      </c>
      <c r="I505" s="262">
        <f>'ENGLAND GE2029'!E506</f>
        <v>0.12010065112346983</v>
      </c>
      <c r="J505" s="263">
        <f>'ENGLAND GE2029'!P506*100</f>
        <v>-12.075723188153047</v>
      </c>
      <c r="K505" s="262">
        <f>'ENGLAND GE2029'!F506</f>
        <v>0.27831359414964024</v>
      </c>
      <c r="L505" s="263">
        <f>'ENGLAND GE2029'!Q506*100</f>
        <v>-11.41598480255912</v>
      </c>
      <c r="M505" s="262">
        <f>'ENGLAND GE2029'!G506</f>
        <v>0.31378092081317294</v>
      </c>
      <c r="N505" s="263">
        <f>'ENGLAND GE2029'!R506*100</f>
        <v>13.379015831744026</v>
      </c>
      <c r="O505" s="262">
        <f>'ENGLAND GE2029'!H506</f>
        <v>9.5299127545929882E-2</v>
      </c>
      <c r="P505" s="263">
        <f>'ENGLAND GE2029'!S506*100</f>
        <v>-1.2719427788728837</v>
      </c>
      <c r="Q505" s="262">
        <f>'ENGLAND GE2029'!I506</f>
        <v>0.13930896336989906</v>
      </c>
      <c r="R505" s="263">
        <f>'ENGLAND GE2029'!T506*100</f>
        <v>7.9345511756348044</v>
      </c>
      <c r="T505" s="264">
        <v>0</v>
      </c>
      <c r="U505" s="262">
        <f>MAX('ENGLAND GE2029'!J506,'ENGLAND GE2029'!K506,'ENGLAND GE2029'!L506,'ENGLAND GE2029'!M506,'ENGLAND GE2029'!N506)</f>
        <v>3.7889100335751484E-2</v>
      </c>
      <c r="V505" s="264">
        <f t="shared" si="37"/>
        <v>3.7889100335751484</v>
      </c>
      <c r="W505" s="264"/>
      <c r="X505" s="264"/>
      <c r="Y505" s="264"/>
      <c r="Z505" s="262">
        <f>'ENGLAND GE2029'!J506</f>
        <v>0</v>
      </c>
      <c r="AA505" s="264">
        <f>'ENGLAND GE2029'!U506*100</f>
        <v>0</v>
      </c>
      <c r="AB505" s="262">
        <f>'ENGLAND GE2029'!K506</f>
        <v>0</v>
      </c>
      <c r="AC505" s="264">
        <f>'ENGLAND GE2029'!V506*100</f>
        <v>0</v>
      </c>
      <c r="AD505" s="262">
        <f>'ENGLAND GE2029'!L506</f>
        <v>3.7889100335751484E-2</v>
      </c>
      <c r="AE505" s="264">
        <f t="shared" si="38"/>
        <v>3.7889100335751484</v>
      </c>
      <c r="AF505" s="262">
        <f>'ENGLAND GE2029'!M506</f>
        <v>2.1018228245520362E-3</v>
      </c>
      <c r="AG505" s="264">
        <f t="shared" si="39"/>
        <v>0.21018228245520362</v>
      </c>
      <c r="AH505" s="262">
        <f>'ENGLAND GE2029'!N506</f>
        <v>1.3205819837584582E-2</v>
      </c>
      <c r="AI505" s="264">
        <f>'ENGLAND GE2029'!Y506*100</f>
        <v>-0.54900855382412694</v>
      </c>
      <c r="AJ505" s="261">
        <f t="shared" si="35"/>
        <v>0.31378092081317294</v>
      </c>
      <c r="AK505" s="260">
        <f t="shared" si="36"/>
        <v>-0.17447195744327387</v>
      </c>
    </row>
    <row r="506" spans="1:37" ht="24" customHeight="1" x14ac:dyDescent="0.35">
      <c r="A506" s="106" t="str">
        <f>'ENGLAND GE2029'!A507</f>
        <v>York Central</v>
      </c>
      <c r="B506" s="106" t="str">
        <f>'ENGLAND GE2029'!B507</f>
        <v>NYK</v>
      </c>
      <c r="C506" s="106" t="str">
        <f>'ENGLAND GE2029'!C507</f>
        <v>YH</v>
      </c>
      <c r="D506" s="106" t="str">
        <f>'ENGLAND GE2029'!D507</f>
        <v>England</v>
      </c>
      <c r="E506" s="106" t="str">
        <f>'ENGLAND GE2029'!AP507</f>
        <v>Lab</v>
      </c>
      <c r="F506" s="106" t="str">
        <f>'ENGLAND GE2029'!AQ507</f>
        <v>HOLD</v>
      </c>
      <c r="G506" s="106" t="str">
        <f>'ENGLAND GE2029'!AR507</f>
        <v/>
      </c>
      <c r="H506" s="106" t="str">
        <f>IF(E506='ENGLAND GE2029'!AO507,"",E506)</f>
        <v/>
      </c>
      <c r="I506" s="262">
        <f>'ENGLAND GE2029'!E507</f>
        <v>0.30281249640891306</v>
      </c>
      <c r="J506" s="263">
        <f>'ENGLAND GE2029'!P507*100</f>
        <v>-26.356102343043318</v>
      </c>
      <c r="K506" s="262">
        <f>'ENGLAND GE2029'!F507</f>
        <v>9.4474882171037958E-2</v>
      </c>
      <c r="L506" s="263">
        <f>'ENGLAND GE2029'!Q507*100</f>
        <v>-2.9777824243568602</v>
      </c>
      <c r="M506" s="262">
        <f>'ENGLAND GE2029'!G507</f>
        <v>0.20369395955099939</v>
      </c>
      <c r="N506" s="263">
        <f>'ENGLAND GE2029'!R507*100</f>
        <v>9.4721820040808513</v>
      </c>
      <c r="O506" s="262">
        <f>'ENGLAND GE2029'!H507</f>
        <v>6.6619382265460034E-2</v>
      </c>
      <c r="P506" s="263">
        <f>'ENGLAND GE2029'!S507*100</f>
        <v>-0.38051035734707889</v>
      </c>
      <c r="Q506" s="262">
        <f>'ENGLAND GE2029'!I507</f>
        <v>0.29813230039740624</v>
      </c>
      <c r="R506" s="263">
        <f>'ENGLAND GE2029'!T507*100</f>
        <v>17.844991459771553</v>
      </c>
      <c r="T506" s="264">
        <v>0</v>
      </c>
      <c r="U506" s="262">
        <f>MAX('ENGLAND GE2029'!J507,'ENGLAND GE2029'!K507,'ENGLAND GE2029'!L507,'ENGLAND GE2029'!M507,'ENGLAND GE2029'!N507)</f>
        <v>2.4596080766202906E-2</v>
      </c>
      <c r="V506" s="264">
        <f t="shared" si="37"/>
        <v>2.4596080766202908</v>
      </c>
      <c r="W506" s="264"/>
      <c r="X506" s="264"/>
      <c r="Y506" s="264"/>
      <c r="Z506" s="262">
        <f>'ENGLAND GE2029'!J507</f>
        <v>3.8996459726620283E-4</v>
      </c>
      <c r="AA506" s="264">
        <f>'ENGLAND GE2029'!U507*100</f>
        <v>-0.26799982400257671</v>
      </c>
      <c r="AB506" s="262">
        <f>'ENGLAND GE2029'!K507</f>
        <v>0</v>
      </c>
      <c r="AC506" s="264">
        <f>'ENGLAND GE2029'!V507*100</f>
        <v>0</v>
      </c>
      <c r="AD506" s="262">
        <f>'ENGLAND GE2029'!L507</f>
        <v>2.4596080766202906E-2</v>
      </c>
      <c r="AE506" s="264">
        <f t="shared" si="38"/>
        <v>2.4596080766202908</v>
      </c>
      <c r="AF506" s="262">
        <f>'ENGLAND GE2029'!M507</f>
        <v>4.6134481793968177E-3</v>
      </c>
      <c r="AG506" s="264">
        <f t="shared" si="39"/>
        <v>0.46134481793968179</v>
      </c>
      <c r="AH506" s="262">
        <f>'ENGLAND GE2029'!N507</f>
        <v>4.6674856633175891E-3</v>
      </c>
      <c r="AI506" s="264">
        <f>'ENGLAND GE2029'!Y507*100</f>
        <v>-0.25573140966251667</v>
      </c>
      <c r="AJ506" s="261">
        <f t="shared" si="35"/>
        <v>0.30281249640891306</v>
      </c>
      <c r="AK506" s="260">
        <f t="shared" si="36"/>
        <v>-4.6801960115068209E-3</v>
      </c>
    </row>
    <row r="507" spans="1:37" ht="24" customHeight="1" x14ac:dyDescent="0.35">
      <c r="A507" s="106" t="str">
        <f>'ENGLAND GE2029'!A508</f>
        <v>York Outer</v>
      </c>
      <c r="B507" s="106" t="str">
        <f>'ENGLAND GE2029'!B508</f>
        <v>NYK</v>
      </c>
      <c r="C507" s="106" t="str">
        <f>'ENGLAND GE2029'!C508</f>
        <v>YH</v>
      </c>
      <c r="D507" s="106" t="str">
        <f>'ENGLAND GE2029'!D508</f>
        <v>England</v>
      </c>
      <c r="E507" s="106" t="str">
        <f>'ENGLAND GE2029'!AP508</f>
        <v>Lab</v>
      </c>
      <c r="F507" s="106" t="str">
        <f>'ENGLAND GE2029'!AQ508</f>
        <v>HOLD</v>
      </c>
      <c r="G507" s="106" t="str">
        <f>'ENGLAND GE2029'!AR508</f>
        <v/>
      </c>
      <c r="H507" s="106" t="str">
        <f>IF(E507='ENGLAND GE2029'!AO508,"",E507)</f>
        <v/>
      </c>
      <c r="I507" s="262">
        <f>'ENGLAND GE2029'!E508</f>
        <v>0.26738041356447412</v>
      </c>
      <c r="J507" s="263">
        <f>'ENGLAND GE2029'!P508*100</f>
        <v>-18.581490596747908</v>
      </c>
      <c r="K507" s="262">
        <f>'ENGLAND GE2029'!F508</f>
        <v>0.22607152963638605</v>
      </c>
      <c r="L507" s="263">
        <f>'ENGLAND GE2029'!Q508*100</f>
        <v>-4.3368457840622545</v>
      </c>
      <c r="M507" s="262">
        <f>'ENGLAND GE2029'!G508</f>
        <v>0.2386154327584073</v>
      </c>
      <c r="N507" s="263">
        <f>'ENGLAND GE2029'!R508*100</f>
        <v>12.293429942768293</v>
      </c>
      <c r="O507" s="262">
        <f>'ENGLAND GE2029'!H508</f>
        <v>0.11226000861007343</v>
      </c>
      <c r="P507" s="263">
        <f>'ENGLAND GE2029'!S508*100</f>
        <v>0.4718819708574587</v>
      </c>
      <c r="Q507" s="262">
        <f>'ENGLAND GE2029'!I508</f>
        <v>0.11897763899385567</v>
      </c>
      <c r="R507" s="263">
        <f>'ENGLAND GE2029'!T508*100</f>
        <v>7.5695049865377619</v>
      </c>
      <c r="T507" s="264">
        <v>0</v>
      </c>
      <c r="U507" s="262">
        <f>MAX('ENGLAND GE2029'!J508,'ENGLAND GE2029'!K508,'ENGLAND GE2029'!L508,'ENGLAND GE2029'!M508,'ENGLAND GE2029'!N508)</f>
        <v>2.881285468221656E-2</v>
      </c>
      <c r="V507" s="264">
        <f t="shared" si="37"/>
        <v>2.8812854682216562</v>
      </c>
      <c r="W507" s="264"/>
      <c r="X507" s="264"/>
      <c r="Y507" s="264"/>
      <c r="Z507" s="262">
        <f>'ENGLAND GE2029'!J508</f>
        <v>0</v>
      </c>
      <c r="AA507" s="264">
        <f>'ENGLAND GE2029'!U508*100</f>
        <v>-0.27589715493288464</v>
      </c>
      <c r="AB507" s="262">
        <f>'ENGLAND GE2029'!K508</f>
        <v>0</v>
      </c>
      <c r="AC507" s="264">
        <f>'ENGLAND GE2029'!V508*100</f>
        <v>0</v>
      </c>
      <c r="AD507" s="262">
        <f>'ENGLAND GE2029'!L508</f>
        <v>2.881285468221656E-2</v>
      </c>
      <c r="AE507" s="264">
        <f t="shared" si="38"/>
        <v>2.8812854682216562</v>
      </c>
      <c r="AF507" s="262">
        <f>'ENGLAND GE2029'!M508</f>
        <v>1.9094979408782182E-3</v>
      </c>
      <c r="AG507" s="264">
        <f t="shared" si="39"/>
        <v>0.19094979408782181</v>
      </c>
      <c r="AH507" s="262">
        <f>'ENGLAND GE2029'!N508</f>
        <v>5.9726238137085674E-3</v>
      </c>
      <c r="AI507" s="264">
        <f>'ENGLAND GE2029'!Y508*100</f>
        <v>-0.21281862672995339</v>
      </c>
      <c r="AJ507" s="261">
        <f t="shared" si="35"/>
        <v>0.26738041356447412</v>
      </c>
      <c r="AK507" s="260">
        <f t="shared" si="36"/>
        <v>-0.14840277457061846</v>
      </c>
    </row>
    <row r="508" spans="1:37" ht="24" customHeight="1" x14ac:dyDescent="0.35">
      <c r="A508" s="106" t="str">
        <f>'ENGLAND GE2029'!A509</f>
        <v>Barnsley North</v>
      </c>
      <c r="B508" s="106" t="str">
        <f>'ENGLAND GE2029'!B509</f>
        <v>SYK</v>
      </c>
      <c r="C508" s="106" t="str">
        <f>'ENGLAND GE2029'!C509</f>
        <v>YH</v>
      </c>
      <c r="D508" s="106" t="str">
        <f>'ENGLAND GE2029'!D509</f>
        <v>England</v>
      </c>
      <c r="E508" s="106" t="str">
        <f>'ENGLAND GE2029'!AP509</f>
        <v>Ref</v>
      </c>
      <c r="F508" s="106" t="str">
        <f>'ENGLAND GE2029'!AQ509</f>
        <v>gain from</v>
      </c>
      <c r="G508" s="106" t="str">
        <f>'ENGLAND GE2029'!AR509</f>
        <v>LAB</v>
      </c>
      <c r="H508" s="106" t="str">
        <f>IF(E508='ENGLAND GE2029'!AO509,"",E508)</f>
        <v>Ref</v>
      </c>
      <c r="I508" s="262">
        <f>'ENGLAND GE2029'!E509</f>
        <v>0.24040544325100621</v>
      </c>
      <c r="J508" s="263">
        <f>'ENGLAND GE2029'!P509*100</f>
        <v>-26.401261930659125</v>
      </c>
      <c r="K508" s="262">
        <f>'ENGLAND GE2029'!F509</f>
        <v>5.6638415710610734E-2</v>
      </c>
      <c r="L508" s="263">
        <f>'ENGLAND GE2029'!Q509*100</f>
        <v>-2.6925307387996087</v>
      </c>
      <c r="M508" s="262">
        <f>'ENGLAND GE2029'!G509</f>
        <v>0.48772305340776134</v>
      </c>
      <c r="N508" s="263">
        <f>'ENGLAND GE2029'!R509*100</f>
        <v>19.501963279736401</v>
      </c>
      <c r="O508" s="262">
        <f>'ENGLAND GE2029'!H509</f>
        <v>3.0535880316559041E-2</v>
      </c>
      <c r="P508" s="263">
        <f>'ENGLAND GE2029'!S509*100</f>
        <v>-0.56759698487794974</v>
      </c>
      <c r="Q508" s="262">
        <f>'ENGLAND GE2029'!I509</f>
        <v>0.10863832714836123</v>
      </c>
      <c r="R508" s="263">
        <f>'ENGLAND GE2029'!T509*100</f>
        <v>5.9714382875579748</v>
      </c>
      <c r="T508" s="264">
        <v>0</v>
      </c>
      <c r="U508" s="262">
        <f>MAX('ENGLAND GE2029'!J509,'ENGLAND GE2029'!K509,'ENGLAND GE2029'!L509,'ENGLAND GE2029'!M509,'ENGLAND GE2029'!N509)</f>
        <v>5.8892642862847885E-2</v>
      </c>
      <c r="V508" s="264">
        <f t="shared" si="37"/>
        <v>5.8892642862847886</v>
      </c>
      <c r="W508" s="264"/>
      <c r="X508" s="264"/>
      <c r="Y508" s="264"/>
      <c r="Z508" s="262">
        <f>'ENGLAND GE2029'!J509</f>
        <v>7.0642669490927016E-3</v>
      </c>
      <c r="AA508" s="264">
        <f>'ENGLAND GE2029'!U509*100</f>
        <v>-0.96322148636681804</v>
      </c>
      <c r="AB508" s="262">
        <f>'ENGLAND GE2029'!K509</f>
        <v>0</v>
      </c>
      <c r="AC508" s="264">
        <f>'ENGLAND GE2029'!V509*100</f>
        <v>0</v>
      </c>
      <c r="AD508" s="262">
        <f>'ENGLAND GE2029'!L509</f>
        <v>5.8892642862847885E-2</v>
      </c>
      <c r="AE508" s="264">
        <f t="shared" si="38"/>
        <v>5.8892642862847886</v>
      </c>
      <c r="AF508" s="262">
        <f>'ENGLAND GE2029'!M509</f>
        <v>2.1984555852665503E-3</v>
      </c>
      <c r="AG508" s="264">
        <f t="shared" si="39"/>
        <v>0.21984555852665502</v>
      </c>
      <c r="AH508" s="262">
        <f>'ENGLAND GE2029'!N509</f>
        <v>7.9035147684944976E-3</v>
      </c>
      <c r="AI508" s="264">
        <f>'ENGLAND GE2029'!Y509*100</f>
        <v>-0.95790027140229861</v>
      </c>
      <c r="AJ508" s="261">
        <f t="shared" si="35"/>
        <v>0.48772305340776134</v>
      </c>
      <c r="AK508" s="260">
        <f t="shared" si="36"/>
        <v>-0.3790847262594001</v>
      </c>
    </row>
    <row r="509" spans="1:37" ht="24" customHeight="1" x14ac:dyDescent="0.35">
      <c r="A509" s="106" t="str">
        <f>'ENGLAND GE2029'!A510</f>
        <v>Barnsley South</v>
      </c>
      <c r="B509" s="106" t="str">
        <f>'ENGLAND GE2029'!B510</f>
        <v>SYK</v>
      </c>
      <c r="C509" s="106" t="str">
        <f>'ENGLAND GE2029'!C510</f>
        <v>YH</v>
      </c>
      <c r="D509" s="106" t="str">
        <f>'ENGLAND GE2029'!D510</f>
        <v>England</v>
      </c>
      <c r="E509" s="106" t="str">
        <f>'ENGLAND GE2029'!AP510</f>
        <v>Ref</v>
      </c>
      <c r="F509" s="106" t="str">
        <f>'ENGLAND GE2029'!AQ510</f>
        <v>gain from</v>
      </c>
      <c r="G509" s="106" t="str">
        <f>'ENGLAND GE2029'!AR510</f>
        <v>LAB</v>
      </c>
      <c r="H509" s="106" t="str">
        <f>IF(E509='ENGLAND GE2029'!AO510,"",E509)</f>
        <v>Ref</v>
      </c>
      <c r="I509" s="262">
        <f>'ENGLAND GE2029'!E510</f>
        <v>0.21164611871457001</v>
      </c>
      <c r="J509" s="263">
        <f>'ENGLAND GE2029'!P510*100</f>
        <v>-25.580157525954778</v>
      </c>
      <c r="K509" s="262">
        <f>'ENGLAND GE2029'!F510</f>
        <v>5.9595693752511517E-2</v>
      </c>
      <c r="L509" s="263">
        <f>'ENGLAND GE2029'!Q510*100</f>
        <v>-3.2958892645071289</v>
      </c>
      <c r="M509" s="262">
        <f>'ENGLAND GE2029'!G510</f>
        <v>0.52571208934429614</v>
      </c>
      <c r="N509" s="263">
        <f>'ENGLAND GE2029'!R510*100</f>
        <v>19.360445580002843</v>
      </c>
      <c r="O509" s="262">
        <f>'ENGLAND GE2029'!H510</f>
        <v>2.6762496122786045E-2</v>
      </c>
      <c r="P509" s="263">
        <f>'ENGLAND GE2029'!S510*100</f>
        <v>-0.66449492908163721</v>
      </c>
      <c r="Q509" s="262">
        <f>'ENGLAND GE2029'!I510</f>
        <v>9.1459768224342916E-2</v>
      </c>
      <c r="R509" s="263">
        <f>'ENGLAND GE2029'!T510*100</f>
        <v>4.8104201266928861</v>
      </c>
      <c r="T509" s="264">
        <v>0</v>
      </c>
      <c r="U509" s="262">
        <f>MAX('ENGLAND GE2029'!J510,'ENGLAND GE2029'!K510,'ENGLAND GE2029'!L510,'ENGLAND GE2029'!M510,'ENGLAND GE2029'!N510)</f>
        <v>6.3479825507757145E-2</v>
      </c>
      <c r="V509" s="264">
        <f t="shared" si="37"/>
        <v>6.3479825507757148</v>
      </c>
      <c r="W509" s="264"/>
      <c r="X509" s="264"/>
      <c r="Y509" s="264"/>
      <c r="Z509" s="262">
        <f>'ENGLAND GE2029'!J510</f>
        <v>0</v>
      </c>
      <c r="AA509" s="264">
        <f>'ENGLAND GE2029'!U510*100</f>
        <v>0</v>
      </c>
      <c r="AB509" s="262">
        <f>'ENGLAND GE2029'!K510</f>
        <v>0</v>
      </c>
      <c r="AC509" s="264">
        <f>'ENGLAND GE2029'!V510*100</f>
        <v>0</v>
      </c>
      <c r="AD509" s="262">
        <f>'ENGLAND GE2029'!L510</f>
        <v>6.3479825507757145E-2</v>
      </c>
      <c r="AE509" s="264">
        <f t="shared" si="38"/>
        <v>6.3479825507757148</v>
      </c>
      <c r="AF509" s="262">
        <f>'ENGLAND GE2029'!M510</f>
        <v>1.3798984913249253E-3</v>
      </c>
      <c r="AG509" s="264">
        <f t="shared" si="39"/>
        <v>0.13798984913249251</v>
      </c>
      <c r="AH509" s="262">
        <f>'ENGLAND GE2029'!N510</f>
        <v>1.9964109842411402E-2</v>
      </c>
      <c r="AI509" s="264">
        <f>'ENGLAND GE2029'!Y510*100</f>
        <v>-1.1162963870603819</v>
      </c>
      <c r="AJ509" s="261">
        <f t="shared" si="35"/>
        <v>0.52571208934429614</v>
      </c>
      <c r="AK509" s="260">
        <f t="shared" si="36"/>
        <v>-0.43425232111995321</v>
      </c>
    </row>
    <row r="510" spans="1:37" ht="24" customHeight="1" x14ac:dyDescent="0.35">
      <c r="A510" s="106" t="str">
        <f>'ENGLAND GE2029'!A511</f>
        <v>Calder Valley</v>
      </c>
      <c r="B510" s="106" t="str">
        <f>'ENGLAND GE2029'!B511</f>
        <v>SYK</v>
      </c>
      <c r="C510" s="106" t="str">
        <f>'ENGLAND GE2029'!C511</f>
        <v>YH</v>
      </c>
      <c r="D510" s="106" t="str">
        <f>'ENGLAND GE2029'!D511</f>
        <v>England</v>
      </c>
      <c r="E510" s="106" t="str">
        <f>'ENGLAND GE2029'!AP511</f>
        <v>Ref</v>
      </c>
      <c r="F510" s="106" t="str">
        <f>'ENGLAND GE2029'!AQ511</f>
        <v>gain from</v>
      </c>
      <c r="G510" s="106" t="str">
        <f>'ENGLAND GE2029'!AR511</f>
        <v>LAB</v>
      </c>
      <c r="H510" s="106" t="str">
        <f>IF(E510='ENGLAND GE2029'!AO511,"",E510)</f>
        <v>Ref</v>
      </c>
      <c r="I510" s="262">
        <f>'ENGLAND GE2029'!E511</f>
        <v>0.23588932033670615</v>
      </c>
      <c r="J510" s="263">
        <f>'ENGLAND GE2029'!P511*100</f>
        <v>-20.851480802968638</v>
      </c>
      <c r="K510" s="262">
        <f>'ENGLAND GE2029'!F511</f>
        <v>0.19865294171008815</v>
      </c>
      <c r="L510" s="263">
        <f>'ENGLAND GE2029'!Q511*100</f>
        <v>-6.4510257773866071</v>
      </c>
      <c r="M510" s="262">
        <f>'ENGLAND GE2029'!G511</f>
        <v>0.28595057465778034</v>
      </c>
      <c r="N510" s="263">
        <f>'ENGLAND GE2029'!R511*100</f>
        <v>13.186252434331495</v>
      </c>
      <c r="O510" s="262">
        <f>'ENGLAND GE2029'!H511</f>
        <v>4.8975735605200188E-2</v>
      </c>
      <c r="P510" s="263">
        <f>'ENGLAND GE2029'!S511*100</f>
        <v>-0.31731113549675272</v>
      </c>
      <c r="Q510" s="262">
        <f>'ENGLAND GE2029'!I511</f>
        <v>0.1845038788469979</v>
      </c>
      <c r="R510" s="263">
        <f>'ENGLAND GE2029'!T511*100</f>
        <v>10.989897641190678</v>
      </c>
      <c r="T510" s="264">
        <v>0</v>
      </c>
      <c r="U510" s="262">
        <f>MAX('ENGLAND GE2029'!J511,'ENGLAND GE2029'!K511,'ENGLAND GE2029'!L511,'ENGLAND GE2029'!M511,'ENGLAND GE2029'!N511)</f>
        <v>3.4528581234948022E-2</v>
      </c>
      <c r="V510" s="264">
        <f t="shared" si="37"/>
        <v>3.4528581234948024</v>
      </c>
      <c r="W510" s="264"/>
      <c r="X510" s="264"/>
      <c r="Y510" s="264"/>
      <c r="Z510" s="262">
        <f>'ENGLAND GE2029'!J511</f>
        <v>0</v>
      </c>
      <c r="AA510" s="264">
        <f>'ENGLAND GE2029'!U511*100</f>
        <v>0</v>
      </c>
      <c r="AB510" s="262">
        <f>'ENGLAND GE2029'!K511</f>
        <v>0</v>
      </c>
      <c r="AC510" s="264">
        <f>'ENGLAND GE2029'!V511*100</f>
        <v>0</v>
      </c>
      <c r="AD510" s="262">
        <f>'ENGLAND GE2029'!L511</f>
        <v>3.4528581234948022E-2</v>
      </c>
      <c r="AE510" s="264">
        <f t="shared" si="38"/>
        <v>3.4528581234948024</v>
      </c>
      <c r="AF510" s="262">
        <f>'ENGLAND GE2029'!M511</f>
        <v>2.7837007353885444E-3</v>
      </c>
      <c r="AG510" s="264">
        <f t="shared" si="39"/>
        <v>0.27837007353885446</v>
      </c>
      <c r="AH510" s="262">
        <f>'ENGLAND GE2029'!N511</f>
        <v>8.7152668728906861E-3</v>
      </c>
      <c r="AI510" s="264">
        <f>'ENGLAND GE2029'!Y511*100</f>
        <v>-0.28756055670383573</v>
      </c>
      <c r="AJ510" s="261">
        <f t="shared" si="35"/>
        <v>0.28595057465778034</v>
      </c>
      <c r="AK510" s="260">
        <f t="shared" si="36"/>
        <v>-0.10144669581078244</v>
      </c>
    </row>
    <row r="511" spans="1:37" ht="24" customHeight="1" x14ac:dyDescent="0.35">
      <c r="A511" s="106" t="str">
        <f>'ENGLAND GE2029'!A512</f>
        <v>Doncaster Central</v>
      </c>
      <c r="B511" s="106" t="str">
        <f>'ENGLAND GE2029'!B512</f>
        <v>SYK</v>
      </c>
      <c r="C511" s="106" t="str">
        <f>'ENGLAND GE2029'!C512</f>
        <v>YH</v>
      </c>
      <c r="D511" s="106" t="str">
        <f>'ENGLAND GE2029'!D512</f>
        <v>England</v>
      </c>
      <c r="E511" s="106" t="str">
        <f>'ENGLAND GE2029'!AP512</f>
        <v>Ref</v>
      </c>
      <c r="F511" s="106" t="str">
        <f>'ENGLAND GE2029'!AQ512</f>
        <v>gain from</v>
      </c>
      <c r="G511" s="106" t="str">
        <f>'ENGLAND GE2029'!AR512</f>
        <v>LAB</v>
      </c>
      <c r="H511" s="106" t="str">
        <f>IF(E511='ENGLAND GE2029'!AO512,"",E511)</f>
        <v>Ref</v>
      </c>
      <c r="I511" s="262">
        <f>'ENGLAND GE2029'!E512</f>
        <v>0.24131295616751636</v>
      </c>
      <c r="J511" s="263">
        <f>'ENGLAND GE2029'!P512*100</f>
        <v>-22.028835102202613</v>
      </c>
      <c r="K511" s="262">
        <f>'ENGLAND GE2029'!F512</f>
        <v>0.15604196049114361</v>
      </c>
      <c r="L511" s="263">
        <f>'ENGLAND GE2029'!Q512*100</f>
        <v>-5.3846295886676332</v>
      </c>
      <c r="M511" s="262">
        <f>'ENGLAND GE2029'!G512</f>
        <v>0.37985608714919111</v>
      </c>
      <c r="N511" s="263">
        <f>'ENGLAND GE2029'!R512*100</f>
        <v>17.202349174543823</v>
      </c>
      <c r="O511" s="262">
        <f>'ENGLAND GE2029'!H512</f>
        <v>2.9227774259110249E-2</v>
      </c>
      <c r="P511" s="263">
        <f>'ENGLAND GE2029'!S512*100</f>
        <v>-0.23714245602024198</v>
      </c>
      <c r="Q511" s="262">
        <f>'ENGLAND GE2029'!I512</f>
        <v>0.12068027392541623</v>
      </c>
      <c r="R511" s="263">
        <f>'ENGLAND GE2029'!T512*100</f>
        <v>7.1133573524825886</v>
      </c>
      <c r="T511" s="264">
        <v>0</v>
      </c>
      <c r="U511" s="262">
        <f>MAX('ENGLAND GE2029'!J512,'ENGLAND GE2029'!K512,'ENGLAND GE2029'!L512,'ENGLAND GE2029'!M512,'ENGLAND GE2029'!N512)</f>
        <v>4.5867688073077541E-2</v>
      </c>
      <c r="V511" s="264">
        <f t="shared" si="37"/>
        <v>4.5867688073077542</v>
      </c>
      <c r="W511" s="264"/>
      <c r="X511" s="264"/>
      <c r="Y511" s="264"/>
      <c r="Z511" s="262">
        <f>'ENGLAND GE2029'!J512</f>
        <v>0</v>
      </c>
      <c r="AA511" s="264">
        <f>'ENGLAND GE2029'!U512*100</f>
        <v>0</v>
      </c>
      <c r="AB511" s="262">
        <f>'ENGLAND GE2029'!K512</f>
        <v>1.509464999412558E-2</v>
      </c>
      <c r="AC511" s="264">
        <f>'ENGLAND GE2029'!V512*100</f>
        <v>-0.48821579333464832</v>
      </c>
      <c r="AD511" s="262">
        <f>'ENGLAND GE2029'!L512</f>
        <v>4.5867688073077541E-2</v>
      </c>
      <c r="AE511" s="264">
        <f t="shared" si="38"/>
        <v>4.5867688073077542</v>
      </c>
      <c r="AF511" s="262">
        <f>'ENGLAND GE2029'!M512</f>
        <v>2.5548786233575544E-3</v>
      </c>
      <c r="AG511" s="264">
        <f t="shared" si="39"/>
        <v>0.25548786233575543</v>
      </c>
      <c r="AH511" s="262">
        <f>'ENGLAND GE2029'!N512</f>
        <v>9.3637313170619081E-3</v>
      </c>
      <c r="AI511" s="264">
        <f>'ENGLAND GE2029'!Y512*100</f>
        <v>-1.0191402564447685</v>
      </c>
      <c r="AJ511" s="261">
        <f t="shared" si="35"/>
        <v>0.37985608714919111</v>
      </c>
      <c r="AK511" s="260">
        <f t="shared" si="36"/>
        <v>-0.25917581322377486</v>
      </c>
    </row>
    <row r="512" spans="1:37" ht="24" customHeight="1" x14ac:dyDescent="0.35">
      <c r="A512" s="106" t="str">
        <f>'ENGLAND GE2029'!A513</f>
        <v>Doncaster East and the Isle of Axholme</v>
      </c>
      <c r="B512" s="106" t="str">
        <f>'ENGLAND GE2029'!B513</f>
        <v>SYK</v>
      </c>
      <c r="C512" s="106" t="str">
        <f>'ENGLAND GE2029'!C513</f>
        <v>YH</v>
      </c>
      <c r="D512" s="106" t="str">
        <f>'ENGLAND GE2029'!D513</f>
        <v>England</v>
      </c>
      <c r="E512" s="106" t="str">
        <f>'ENGLAND GE2029'!AP513</f>
        <v>Ref</v>
      </c>
      <c r="F512" s="106" t="str">
        <f>'ENGLAND GE2029'!AQ513</f>
        <v>gain from</v>
      </c>
      <c r="G512" s="106" t="str">
        <f>'ENGLAND GE2029'!AR513</f>
        <v>LAB</v>
      </c>
      <c r="H512" s="106" t="str">
        <f>IF(E512='ENGLAND GE2029'!AO513,"",E512)</f>
        <v>Ref</v>
      </c>
      <c r="I512" s="262">
        <f>'ENGLAND GE2029'!E513</f>
        <v>0.20032629528920273</v>
      </c>
      <c r="J512" s="263">
        <f>'ENGLAND GE2029'!P513*100</f>
        <v>-18.610935839576097</v>
      </c>
      <c r="K512" s="262">
        <f>'ENGLAND GE2029'!F513</f>
        <v>0.24135227977088033</v>
      </c>
      <c r="L512" s="263">
        <f>'ENGLAND GE2029'!Q513*100</f>
        <v>-8.6026847286259613</v>
      </c>
      <c r="M512" s="262">
        <f>'ENGLAND GE2029'!G513</f>
        <v>0.39307438831629837</v>
      </c>
      <c r="N512" s="263">
        <f>'ENGLAND GE2029'!R513*100</f>
        <v>17.619306356928828</v>
      </c>
      <c r="O512" s="262">
        <f>'ENGLAND GE2029'!H513</f>
        <v>2.732960402146304E-2</v>
      </c>
      <c r="P512" s="263">
        <f>'ENGLAND GE2029'!S513*100</f>
        <v>-0.24669818928781639</v>
      </c>
      <c r="Q512" s="262">
        <f>'ENGLAND GE2029'!I513</f>
        <v>8.6410138496017336E-2</v>
      </c>
      <c r="R512" s="263">
        <f>'ENGLAND GE2029'!T513*100</f>
        <v>5.0633791772108516</v>
      </c>
      <c r="T512" s="264">
        <v>0</v>
      </c>
      <c r="U512" s="262">
        <f>MAX('ENGLAND GE2029'!J513,'ENGLAND GE2029'!K513,'ENGLAND GE2029'!L513,'ENGLAND GE2029'!M513,'ENGLAND GE2029'!N513)</f>
        <v>4.7463800220020037E-2</v>
      </c>
      <c r="V512" s="264">
        <f t="shared" si="37"/>
        <v>4.746380022002004</v>
      </c>
      <c r="W512" s="264"/>
      <c r="X512" s="264"/>
      <c r="Y512" s="264"/>
      <c r="Z512" s="262">
        <f>'ENGLAND GE2029'!J513</f>
        <v>0</v>
      </c>
      <c r="AA512" s="264">
        <f>'ENGLAND GE2029'!U513*100</f>
        <v>0</v>
      </c>
      <c r="AB512" s="262">
        <f>'ENGLAND GE2029'!K513</f>
        <v>0</v>
      </c>
      <c r="AC512" s="264">
        <f>'ENGLAND GE2029'!V513*100</f>
        <v>0</v>
      </c>
      <c r="AD512" s="262">
        <f>'ENGLAND GE2029'!L513</f>
        <v>4.7463800220020037E-2</v>
      </c>
      <c r="AE512" s="264">
        <f t="shared" si="38"/>
        <v>4.746380022002004</v>
      </c>
      <c r="AF512" s="262">
        <f>'ENGLAND GE2029'!M513</f>
        <v>1.3037122448567064E-3</v>
      </c>
      <c r="AG512" s="264">
        <f t="shared" si="39"/>
        <v>0.13037122448567062</v>
      </c>
      <c r="AH512" s="262">
        <f>'ENGLAND GE2029'!N513</f>
        <v>2.7397816412612496E-3</v>
      </c>
      <c r="AI512" s="264">
        <f>'ENGLAND GE2029'!Y513*100</f>
        <v>-9.9118023137495598E-2</v>
      </c>
      <c r="AJ512" s="261">
        <f t="shared" si="35"/>
        <v>0.39307438831629837</v>
      </c>
      <c r="AK512" s="260">
        <f t="shared" si="36"/>
        <v>-0.30666424982028107</v>
      </c>
    </row>
    <row r="513" spans="1:37" ht="24" customHeight="1" x14ac:dyDescent="0.35">
      <c r="A513" s="106" t="str">
        <f>'ENGLAND GE2029'!A514</f>
        <v>Doncaster North</v>
      </c>
      <c r="B513" s="106" t="str">
        <f>'ENGLAND GE2029'!B514</f>
        <v>SYK</v>
      </c>
      <c r="C513" s="106" t="str">
        <f>'ENGLAND GE2029'!C514</f>
        <v>YH</v>
      </c>
      <c r="D513" s="106" t="str">
        <f>'ENGLAND GE2029'!D514</f>
        <v>England</v>
      </c>
      <c r="E513" s="106" t="str">
        <f>'ENGLAND GE2029'!AP514</f>
        <v>Ref</v>
      </c>
      <c r="F513" s="106" t="str">
        <f>'ENGLAND GE2029'!AQ514</f>
        <v>gain from</v>
      </c>
      <c r="G513" s="106" t="str">
        <f>'ENGLAND GE2029'!AR514</f>
        <v>LAB</v>
      </c>
      <c r="H513" s="106" t="str">
        <f>IF(E513='ENGLAND GE2029'!AO514,"",E513)</f>
        <v>Ref</v>
      </c>
      <c r="I513" s="262">
        <f>'ENGLAND GE2029'!E514</f>
        <v>0.25273263288576708</v>
      </c>
      <c r="J513" s="263">
        <f>'ENGLAND GE2029'!P514*100</f>
        <v>-27.081423505823654</v>
      </c>
      <c r="K513" s="262">
        <f>'ENGLAND GE2029'!F514</f>
        <v>4.2969907956158293E-2</v>
      </c>
      <c r="L513" s="263">
        <f>'ENGLAND GE2029'!Q514*100</f>
        <v>-18.620885470431521</v>
      </c>
      <c r="M513" s="262">
        <f>'ENGLAND GE2029'!G514</f>
        <v>0.3926077488190724</v>
      </c>
      <c r="N513" s="263">
        <f>'ENGLAND GE2029'!R514*100</f>
        <v>39.260774881907238</v>
      </c>
      <c r="O513" s="262">
        <f>'ENGLAND GE2029'!H514</f>
        <v>2.6455047647340281E-2</v>
      </c>
      <c r="P513" s="263">
        <f>'ENGLAND GE2029'!S514*100</f>
        <v>-0.72524550944183186</v>
      </c>
      <c r="Q513" s="262">
        <f>'ENGLAND GE2029'!I514</f>
        <v>0.12597092710943839</v>
      </c>
      <c r="R513" s="263">
        <f>'ENGLAND GE2029'!T514*100</f>
        <v>6.8619788473221366</v>
      </c>
      <c r="T513" s="264">
        <v>0</v>
      </c>
      <c r="U513" s="262">
        <f>MAX('ENGLAND GE2029'!J514,'ENGLAND GE2029'!K514,'ENGLAND GE2029'!L514,'ENGLAND GE2029'!M514,'ENGLAND GE2029'!N514)</f>
        <v>0.10995569684845546</v>
      </c>
      <c r="V513" s="264">
        <f t="shared" si="37"/>
        <v>-4.62600311690918</v>
      </c>
      <c r="W513" s="264"/>
      <c r="X513" s="264"/>
      <c r="Y513" s="264"/>
      <c r="Z513" s="262">
        <f>'ENGLAND GE2029'!J514</f>
        <v>0</v>
      </c>
      <c r="AA513" s="264">
        <f>'ENGLAND GE2029'!U514*100</f>
        <v>0</v>
      </c>
      <c r="AB513" s="262">
        <f>'ENGLAND GE2029'!K514</f>
        <v>0</v>
      </c>
      <c r="AC513" s="264">
        <f>'ENGLAND GE2029'!V514*100</f>
        <v>0</v>
      </c>
      <c r="AD513" s="262">
        <f>'ENGLAND GE2029'!L514</f>
        <v>4.7407453420204429E-2</v>
      </c>
      <c r="AE513" s="264">
        <f t="shared" si="38"/>
        <v>4.7407453420204426</v>
      </c>
      <c r="AF513" s="262">
        <f>'ENGLAND GE2029'!M514</f>
        <v>1.9005853135635911E-3</v>
      </c>
      <c r="AG513" s="264">
        <f t="shared" si="39"/>
        <v>0.19005853135635911</v>
      </c>
      <c r="AH513" s="262">
        <f>'ENGLAND GE2029'!N514</f>
        <v>0.10995569684845546</v>
      </c>
      <c r="AI513" s="264">
        <f>'ENGLAND GE2029'!Y514*100</f>
        <v>-4.62600311690918</v>
      </c>
      <c r="AJ513" s="261">
        <f t="shared" si="35"/>
        <v>0.3926077488190724</v>
      </c>
      <c r="AK513" s="260">
        <f t="shared" si="36"/>
        <v>-0.26663682170963399</v>
      </c>
    </row>
    <row r="514" spans="1:37" ht="24" customHeight="1" x14ac:dyDescent="0.35">
      <c r="A514" s="106" t="str">
        <f>'ENGLAND GE2029'!A515</f>
        <v>Penistone and Stocksbridge</v>
      </c>
      <c r="B514" s="106" t="str">
        <f>'ENGLAND GE2029'!B515</f>
        <v>SYK</v>
      </c>
      <c r="C514" s="106" t="str">
        <f>'ENGLAND GE2029'!C515</f>
        <v>YH</v>
      </c>
      <c r="D514" s="106" t="str">
        <f>'ENGLAND GE2029'!D515</f>
        <v>England</v>
      </c>
      <c r="E514" s="106" t="str">
        <f>'ENGLAND GE2029'!AP515</f>
        <v>Ref</v>
      </c>
      <c r="F514" s="106" t="str">
        <f>'ENGLAND GE2029'!AQ515</f>
        <v>gain from</v>
      </c>
      <c r="G514" s="106" t="str">
        <f>'ENGLAND GE2029'!AR515</f>
        <v>LAB</v>
      </c>
      <c r="H514" s="106" t="str">
        <f>IF(E514='ENGLAND GE2029'!AO515,"",E514)</f>
        <v>Ref</v>
      </c>
      <c r="I514" s="262">
        <f>'ENGLAND GE2029'!E515</f>
        <v>0.22343730184896984</v>
      </c>
      <c r="J514" s="263">
        <f>'ENGLAND GE2029'!P515*100</f>
        <v>-21.256861194609442</v>
      </c>
      <c r="K514" s="262">
        <f>'ENGLAND GE2029'!F515</f>
        <v>0.17289410182099216</v>
      </c>
      <c r="L514" s="263">
        <f>'ENGLAND GE2029'!Q515*100</f>
        <v>-6.4340061718186732</v>
      </c>
      <c r="M514" s="262">
        <f>'ENGLAND GE2029'!G515</f>
        <v>0.3853501246273493</v>
      </c>
      <c r="N514" s="263">
        <f>'ENGLAND GE2029'!R515*100</f>
        <v>17.026994721349737</v>
      </c>
      <c r="O514" s="262">
        <f>'ENGLAND GE2029'!H515</f>
        <v>5.9106939153371799E-2</v>
      </c>
      <c r="P514" s="263">
        <f>'ENGLAND GE2029'!S515*100</f>
        <v>-0.60812787472309537</v>
      </c>
      <c r="Q514" s="262">
        <f>'ENGLAND GE2029'!I515</f>
        <v>0.11100564180647428</v>
      </c>
      <c r="R514" s="263">
        <f>'ENGLAND GE2029'!T515*100</f>
        <v>6.4514114455172109</v>
      </c>
      <c r="T514" s="264">
        <v>0</v>
      </c>
      <c r="U514" s="262">
        <f>MAX('ENGLAND GE2029'!J515,'ENGLAND GE2029'!K515,'ENGLAND GE2029'!L515,'ENGLAND GE2029'!M515,'ENGLAND GE2029'!N515)</f>
        <v>4.6531094046642955E-2</v>
      </c>
      <c r="V514" s="264">
        <f t="shared" si="37"/>
        <v>4.6531094046642956</v>
      </c>
      <c r="W514" s="264"/>
      <c r="X514" s="264"/>
      <c r="Y514" s="264"/>
      <c r="Z514" s="262">
        <f>'ENGLAND GE2029'!J515</f>
        <v>0</v>
      </c>
      <c r="AA514" s="264">
        <f>'ENGLAND GE2029'!U515*100</f>
        <v>0</v>
      </c>
      <c r="AB514" s="262">
        <f>'ENGLAND GE2029'!K515</f>
        <v>0</v>
      </c>
      <c r="AC514" s="264">
        <f>'ENGLAND GE2029'!V515*100</f>
        <v>0</v>
      </c>
      <c r="AD514" s="262">
        <f>'ENGLAND GE2029'!L515</f>
        <v>4.6531094046642955E-2</v>
      </c>
      <c r="AE514" s="264">
        <f t="shared" si="38"/>
        <v>4.6531094046642956</v>
      </c>
      <c r="AF514" s="262">
        <f>'ENGLAND GE2029'!M515</f>
        <v>1.6747966961995805E-3</v>
      </c>
      <c r="AG514" s="264">
        <f t="shared" si="39"/>
        <v>0.16747966961995805</v>
      </c>
      <c r="AH514" s="262">
        <f>'ENGLAND GE2029'!N515</f>
        <v>0</v>
      </c>
      <c r="AI514" s="264">
        <f>'ENGLAND GE2029'!Y515*100</f>
        <v>0</v>
      </c>
      <c r="AJ514" s="261">
        <f t="shared" ref="AJ514:AJ577" si="40">MAX(I514,K514,M514,O514,Q514,S514,AH514,Z514,AB514)</f>
        <v>0.3853501246273493</v>
      </c>
      <c r="AK514" s="260">
        <f t="shared" ref="AK514:AK577" si="41">Q514-AJ514</f>
        <v>-0.27434448282087504</v>
      </c>
    </row>
    <row r="515" spans="1:37" ht="24" customHeight="1" x14ac:dyDescent="0.35">
      <c r="A515" s="106" t="str">
        <f>'ENGLAND GE2029'!A516</f>
        <v>Rawmarsh and Conisbrough</v>
      </c>
      <c r="B515" s="106" t="str">
        <f>'ENGLAND GE2029'!B516</f>
        <v>SYK</v>
      </c>
      <c r="C515" s="106" t="str">
        <f>'ENGLAND GE2029'!C516</f>
        <v>YH</v>
      </c>
      <c r="D515" s="106" t="str">
        <f>'ENGLAND GE2029'!D516</f>
        <v>England</v>
      </c>
      <c r="E515" s="106" t="str">
        <f>'ENGLAND GE2029'!AP516</f>
        <v>Ref</v>
      </c>
      <c r="F515" s="106" t="str">
        <f>'ENGLAND GE2029'!AQ516</f>
        <v>gain from</v>
      </c>
      <c r="G515" s="106" t="str">
        <f>'ENGLAND GE2029'!AR516</f>
        <v>LAB</v>
      </c>
      <c r="H515" s="106" t="str">
        <f>IF(E515='ENGLAND GE2029'!AO516,"",E515)</f>
        <v>Ref</v>
      </c>
      <c r="I515" s="262">
        <f>'ENGLAND GE2029'!E516</f>
        <v>0.23237791574167391</v>
      </c>
      <c r="J515" s="263">
        <f>'ENGLAND GE2029'!P516*100</f>
        <v>-25.759376901528697</v>
      </c>
      <c r="K515" s="262">
        <f>'ENGLAND GE2029'!F516</f>
        <v>8.9441460173855722E-2</v>
      </c>
      <c r="L515" s="263">
        <f>'ENGLAND GE2029'!Q516*100</f>
        <v>-4.3168261392921057</v>
      </c>
      <c r="M515" s="262">
        <f>'ENGLAND GE2029'!G516</f>
        <v>0.47458667112986475</v>
      </c>
      <c r="N515" s="263">
        <f>'ENGLAND GE2029'!R516*100</f>
        <v>18.836675607559389</v>
      </c>
      <c r="O515" s="262">
        <f>'ENGLAND GE2029'!H516</f>
        <v>2.8140995541052798E-2</v>
      </c>
      <c r="P515" s="263">
        <f>'ENGLAND GE2029'!S516*100</f>
        <v>-0.53948704334634801</v>
      </c>
      <c r="Q515" s="262">
        <f>'ENGLAND GE2029'!I516</f>
        <v>0.10995018184538927</v>
      </c>
      <c r="R515" s="263">
        <f>'ENGLAND GE2029'!T516*100</f>
        <v>6.0192041213015504</v>
      </c>
      <c r="T515" s="264">
        <v>0</v>
      </c>
      <c r="U515" s="262">
        <f>MAX('ENGLAND GE2029'!J516,'ENGLAND GE2029'!K516,'ENGLAND GE2029'!L516,'ENGLAND GE2029'!M516,'ENGLAND GE2029'!N516)</f>
        <v>5.7306422435913898E-2</v>
      </c>
      <c r="V515" s="264">
        <f t="shared" ref="V515:V544" si="42">IF(Z515=U515,AA515,IF(U515=AB515,AC515,IF(U515=AD515,AE515,IF(U515=AF515,AG515,IF(U515=AH515,AI515,"=")))))</f>
        <v>5.7306422435913902</v>
      </c>
      <c r="W515" s="264"/>
      <c r="X515" s="264"/>
      <c r="Y515" s="264"/>
      <c r="Z515" s="262">
        <f>'ENGLAND GE2029'!J516</f>
        <v>0</v>
      </c>
      <c r="AA515" s="264">
        <f>'ENGLAND GE2029'!U516*100</f>
        <v>0</v>
      </c>
      <c r="AB515" s="262">
        <f>'ENGLAND GE2029'!K516</f>
        <v>6.2739490745867326E-3</v>
      </c>
      <c r="AC515" s="264">
        <f>'ENGLAND GE2029'!V516*100</f>
        <v>-0.16307229405147305</v>
      </c>
      <c r="AD515" s="262">
        <f>'ENGLAND GE2029'!L516</f>
        <v>5.7306422435913898E-2</v>
      </c>
      <c r="AE515" s="264">
        <f t="shared" si="38"/>
        <v>5.7306422435913902</v>
      </c>
      <c r="AF515" s="262">
        <f>'ENGLAND GE2029'!M516</f>
        <v>1.9224040576632107E-3</v>
      </c>
      <c r="AG515" s="264">
        <f t="shared" si="39"/>
        <v>0.19224040576632107</v>
      </c>
      <c r="AH515" s="262">
        <f>'ENGLAND GE2029'!N516</f>
        <v>0</v>
      </c>
      <c r="AI515" s="264">
        <f>'ENGLAND GE2029'!Y516*100</f>
        <v>0</v>
      </c>
      <c r="AJ515" s="261">
        <f t="shared" si="40"/>
        <v>0.47458667112986475</v>
      </c>
      <c r="AK515" s="260">
        <f t="shared" si="41"/>
        <v>-0.36463648928447545</v>
      </c>
    </row>
    <row r="516" spans="1:37" ht="24" customHeight="1" x14ac:dyDescent="0.35">
      <c r="A516" s="106" t="str">
        <f>'ENGLAND GE2029'!A517</f>
        <v>Rother Valley</v>
      </c>
      <c r="B516" s="106" t="str">
        <f>'ENGLAND GE2029'!B517</f>
        <v>SYK</v>
      </c>
      <c r="C516" s="106" t="str">
        <f>'ENGLAND GE2029'!C517</f>
        <v>YH</v>
      </c>
      <c r="D516" s="106" t="str">
        <f>'ENGLAND GE2029'!D517</f>
        <v>England</v>
      </c>
      <c r="E516" s="106" t="str">
        <f>'ENGLAND GE2029'!AP517</f>
        <v>Ref</v>
      </c>
      <c r="F516" s="106" t="str">
        <f>'ENGLAND GE2029'!AQ517</f>
        <v>gain from</v>
      </c>
      <c r="G516" s="106" t="str">
        <f>'ENGLAND GE2029'!AR517</f>
        <v>LAB</v>
      </c>
      <c r="H516" s="106" t="str">
        <f>IF(E516='ENGLAND GE2029'!AO517,"",E516)</f>
        <v>Ref</v>
      </c>
      <c r="I516" s="262">
        <f>'ENGLAND GE2029'!E517</f>
        <v>0.20641078923720929</v>
      </c>
      <c r="J516" s="263">
        <f>'ENGLAND GE2029'!P517*100</f>
        <v>-17.868342341420391</v>
      </c>
      <c r="K516" s="262">
        <f>'ENGLAND GE2029'!F517</f>
        <v>0.27525973717502067</v>
      </c>
      <c r="L516" s="263">
        <f>'ENGLAND GE2029'!Q517*100</f>
        <v>-8.5848703509463107</v>
      </c>
      <c r="M516" s="262">
        <f>'ENGLAND GE2029'!G517</f>
        <v>0.34584782486102306</v>
      </c>
      <c r="N516" s="263">
        <f>'ENGLAND GE2029'!R517*100</f>
        <v>16.129197021768523</v>
      </c>
      <c r="O516" s="262">
        <f>'ENGLAND GE2029'!H517</f>
        <v>2.6781351611569283E-2</v>
      </c>
      <c r="P516" s="263">
        <f>'ENGLAND GE2029'!S517*100</f>
        <v>-0.14584099727414263</v>
      </c>
      <c r="Q516" s="262">
        <f>'ENGLAND GE2029'!I517</f>
        <v>0.10239424033382269</v>
      </c>
      <c r="R516" s="263">
        <f>'ENGLAND GE2029'!T517*100</f>
        <v>6.1392509897368166</v>
      </c>
      <c r="T516" s="264">
        <v>0</v>
      </c>
      <c r="U516" s="262">
        <f>MAX('ENGLAND GE2029'!J517,'ENGLAND GE2029'!K517,'ENGLAND GE2029'!L517,'ENGLAND GE2029'!M517,'ENGLAND GE2029'!N517)</f>
        <v>4.1761184533150204E-2</v>
      </c>
      <c r="V516" s="264">
        <f t="shared" si="42"/>
        <v>4.1761184533150209</v>
      </c>
      <c r="W516" s="264"/>
      <c r="X516" s="264"/>
      <c r="Y516" s="264"/>
      <c r="Z516" s="262">
        <f>'ENGLAND GE2029'!J517</f>
        <v>0</v>
      </c>
      <c r="AA516" s="264">
        <f>'ENGLAND GE2029'!U517*100</f>
        <v>0</v>
      </c>
      <c r="AB516" s="262">
        <f>'ENGLAND GE2029'!K517</f>
        <v>0</v>
      </c>
      <c r="AC516" s="264">
        <f>'ENGLAND GE2029'!V517*100</f>
        <v>0</v>
      </c>
      <c r="AD516" s="262">
        <f>'ENGLAND GE2029'!L517</f>
        <v>4.1761184533150204E-2</v>
      </c>
      <c r="AE516" s="264">
        <f t="shared" ref="AE516:AE544" si="43">AD516*100</f>
        <v>4.1761184533150209</v>
      </c>
      <c r="AF516" s="262">
        <f>'ENGLAND GE2029'!M517</f>
        <v>1.5448722482045067E-3</v>
      </c>
      <c r="AG516" s="264">
        <f t="shared" ref="AG516:AG544" si="44">AF516*100</f>
        <v>0.15448722482045069</v>
      </c>
      <c r="AH516" s="262">
        <f>'ENGLAND GE2029'!N517</f>
        <v>0</v>
      </c>
      <c r="AI516" s="264">
        <f>'ENGLAND GE2029'!Y517*100</f>
        <v>0</v>
      </c>
      <c r="AJ516" s="261">
        <f t="shared" si="40"/>
        <v>0.34584782486102306</v>
      </c>
      <c r="AK516" s="260">
        <f t="shared" si="41"/>
        <v>-0.24345358452720037</v>
      </c>
    </row>
    <row r="517" spans="1:37" ht="24" customHeight="1" x14ac:dyDescent="0.35">
      <c r="A517" s="106" t="str">
        <f>'ENGLAND GE2029'!A518</f>
        <v>Rotherham</v>
      </c>
      <c r="B517" s="106" t="str">
        <f>'ENGLAND GE2029'!B518</f>
        <v>SYK</v>
      </c>
      <c r="C517" s="106" t="str">
        <f>'ENGLAND GE2029'!C518</f>
        <v>YH</v>
      </c>
      <c r="D517" s="106" t="str">
        <f>'ENGLAND GE2029'!D518</f>
        <v>England</v>
      </c>
      <c r="E517" s="106" t="str">
        <f>'ENGLAND GE2029'!AP518</f>
        <v>Ref</v>
      </c>
      <c r="F517" s="106" t="str">
        <f>'ENGLAND GE2029'!AQ518</f>
        <v>gain from</v>
      </c>
      <c r="G517" s="106" t="str">
        <f>'ENGLAND GE2029'!AR518</f>
        <v>LAB</v>
      </c>
      <c r="H517" s="106" t="str">
        <f>IF(E517='ENGLAND GE2029'!AO518,"",E517)</f>
        <v>Ref</v>
      </c>
      <c r="I517" s="262">
        <f>'ENGLAND GE2029'!E518</f>
        <v>0.20497640490994293</v>
      </c>
      <c r="J517" s="263">
        <f>'ENGLAND GE2029'!P518*100</f>
        <v>-24.642075744248856</v>
      </c>
      <c r="K517" s="262">
        <f>'ENGLAND GE2029'!F518</f>
        <v>0</v>
      </c>
      <c r="L517" s="263">
        <f>'ENGLAND GE2029'!Q518*100</f>
        <v>0</v>
      </c>
      <c r="M517" s="262">
        <f>'ENGLAND GE2029'!G518</f>
        <v>0.48063421858392585</v>
      </c>
      <c r="N517" s="263">
        <f>'ENGLAND GE2029'!R518*100</f>
        <v>17.78886321006593</v>
      </c>
      <c r="O517" s="262">
        <f>'ENGLAND GE2029'!H518</f>
        <v>6.143459161425547E-2</v>
      </c>
      <c r="P517" s="263">
        <f>'ENGLAND GE2029'!S518*100</f>
        <v>-1.5030262712615532</v>
      </c>
      <c r="Q517" s="262">
        <f>'ENGLAND GE2029'!I518</f>
        <v>0.15077732877350625</v>
      </c>
      <c r="R517" s="263">
        <f>'ENGLAND GE2029'!T518*100</f>
        <v>7.9511218083589643</v>
      </c>
      <c r="T517" s="264">
        <v>0</v>
      </c>
      <c r="U517" s="262">
        <f>MAX('ENGLAND GE2029'!J518,'ENGLAND GE2029'!K518,'ENGLAND GE2029'!L518,'ENGLAND GE2029'!M518,'ENGLAND GE2029'!N518)</f>
        <v>5.8036664834585951E-2</v>
      </c>
      <c r="V517" s="264">
        <f t="shared" si="42"/>
        <v>5.8036664834585947</v>
      </c>
      <c r="W517" s="264"/>
      <c r="X517" s="264"/>
      <c r="Y517" s="264"/>
      <c r="Z517" s="262">
        <f>'ENGLAND GE2029'!J518</f>
        <v>0</v>
      </c>
      <c r="AA517" s="264">
        <f>'ENGLAND GE2029'!U518*100</f>
        <v>-1.4811004007364887</v>
      </c>
      <c r="AB517" s="262">
        <f>'ENGLAND GE2029'!K518</f>
        <v>2.9795117563429604E-2</v>
      </c>
      <c r="AC517" s="264">
        <f>'ENGLAND GE2029'!V518*100</f>
        <v>-1.6614500112298758</v>
      </c>
      <c r="AD517" s="262">
        <f>'ENGLAND GE2029'!L518</f>
        <v>5.8036664834585951E-2</v>
      </c>
      <c r="AE517" s="264">
        <f t="shared" si="43"/>
        <v>5.8036664834585947</v>
      </c>
      <c r="AF517" s="262">
        <f>'ENGLAND GE2029'!M518</f>
        <v>4.2290460977392344E-3</v>
      </c>
      <c r="AG517" s="264">
        <f t="shared" si="44"/>
        <v>0.42290460977392347</v>
      </c>
      <c r="AH517" s="262">
        <f>'ENGLAND GE2029'!N518</f>
        <v>1.0116627622614791E-2</v>
      </c>
      <c r="AI517" s="264">
        <f>'ENGLAND GE2029'!Y518*100</f>
        <v>-2.6789036841806309</v>
      </c>
      <c r="AJ517" s="261">
        <f t="shared" si="40"/>
        <v>0.48063421858392585</v>
      </c>
      <c r="AK517" s="260">
        <f t="shared" si="41"/>
        <v>-0.32985688981041961</v>
      </c>
    </row>
    <row r="518" spans="1:37" ht="24" customHeight="1" x14ac:dyDescent="0.35">
      <c r="A518" s="106" t="str">
        <f>'ENGLAND GE2029'!A519</f>
        <v>Sheffield Brightside and Hillsborough</v>
      </c>
      <c r="B518" s="106" t="str">
        <f>'ENGLAND GE2029'!B519</f>
        <v>SYK</v>
      </c>
      <c r="C518" s="106" t="str">
        <f>'ENGLAND GE2029'!C519</f>
        <v>YH</v>
      </c>
      <c r="D518" s="106" t="str">
        <f>'ENGLAND GE2029'!D519</f>
        <v>England</v>
      </c>
      <c r="E518" s="106" t="str">
        <f>'ENGLAND GE2029'!AP519</f>
        <v>Grn</v>
      </c>
      <c r="F518" s="106" t="str">
        <f>'ENGLAND GE2029'!AQ519</f>
        <v>gain from</v>
      </c>
      <c r="G518" s="106" t="str">
        <f>'ENGLAND GE2029'!AR519</f>
        <v>LAB</v>
      </c>
      <c r="H518" s="106" t="str">
        <f>IF(E518='ENGLAND GE2029'!AO519,"",E518)</f>
        <v>Grn</v>
      </c>
      <c r="I518" s="262">
        <f>'ENGLAND GE2029'!E519</f>
        <v>0.25549591365157731</v>
      </c>
      <c r="J518" s="263">
        <f>'ENGLAND GE2029'!P519*100</f>
        <v>-26.016269700260462</v>
      </c>
      <c r="K518" s="262">
        <f>'ENGLAND GE2029'!F519</f>
        <v>6.5875289202702123E-2</v>
      </c>
      <c r="L518" s="263">
        <f>'ENGLAND GE2029'!Q519*100</f>
        <v>-6.284165373036128</v>
      </c>
      <c r="M518" s="262">
        <f>'ENGLAND GE2029'!G519</f>
        <v>0.18217202238225377</v>
      </c>
      <c r="N518" s="263">
        <f>'ENGLAND GE2029'!R519*100</f>
        <v>18.217202238225376</v>
      </c>
      <c r="O518" s="262">
        <f>'ENGLAND GE2029'!H519</f>
        <v>4.7471921176542017E-2</v>
      </c>
      <c r="P518" s="263">
        <f>'ENGLAND GE2029'!S519*100</f>
        <v>-0.61153241733251229</v>
      </c>
      <c r="Q518" s="262">
        <f>'ENGLAND GE2029'!I519</f>
        <v>0.35052260531107937</v>
      </c>
      <c r="R518" s="263">
        <f>'ENGLAND GE2029'!T519*100</f>
        <v>20.181325443166649</v>
      </c>
      <c r="T518" s="264">
        <v>0</v>
      </c>
      <c r="U518" s="262">
        <f>MAX('ENGLAND GE2029'!J519,'ENGLAND GE2029'!K519,'ENGLAND GE2029'!L519,'ENGLAND GE2029'!M519,'ENGLAND GE2029'!N519)</f>
        <v>4.0002987509690127E-2</v>
      </c>
      <c r="V518" s="264">
        <f t="shared" si="42"/>
        <v>-4.0251346287602043</v>
      </c>
      <c r="W518" s="264"/>
      <c r="X518" s="264"/>
      <c r="Y518" s="264"/>
      <c r="Z518" s="262">
        <f>'ENGLAND GE2029'!J519</f>
        <v>4.0002987509690127E-2</v>
      </c>
      <c r="AA518" s="264">
        <f>'ENGLAND GE2029'!U519*100</f>
        <v>-4.0251346287602043</v>
      </c>
      <c r="AB518" s="262">
        <f>'ENGLAND GE2029'!K519</f>
        <v>2.6564533054399726E-2</v>
      </c>
      <c r="AC518" s="264">
        <f>'ENGLAND GE2029'!V519*100</f>
        <v>-1.889288817804365</v>
      </c>
      <c r="AD518" s="262">
        <f>'ENGLAND GE2029'!L519</f>
        <v>2.1997303139146784E-2</v>
      </c>
      <c r="AE518" s="264">
        <f t="shared" si="43"/>
        <v>2.1997303139146784</v>
      </c>
      <c r="AF518" s="262">
        <f>'ENGLAND GE2029'!M519</f>
        <v>9.897424572608773E-3</v>
      </c>
      <c r="AG518" s="264">
        <f t="shared" si="44"/>
        <v>0.98974245726087728</v>
      </c>
      <c r="AH518" s="262">
        <f>'ENGLAND GE2029'!N519</f>
        <v>0</v>
      </c>
      <c r="AI518" s="264">
        <f>'ENGLAND GE2029'!Y519*100</f>
        <v>-2.7616095153739089</v>
      </c>
      <c r="AJ518" s="261">
        <f t="shared" si="40"/>
        <v>0.35052260531107937</v>
      </c>
      <c r="AK518" s="260">
        <f t="shared" si="41"/>
        <v>0</v>
      </c>
    </row>
    <row r="519" spans="1:37" ht="24" customHeight="1" x14ac:dyDescent="0.35">
      <c r="A519" s="106" t="str">
        <f>'ENGLAND GE2029'!A520</f>
        <v>Sheffield Central</v>
      </c>
      <c r="B519" s="106" t="str">
        <f>'ENGLAND GE2029'!B520</f>
        <v>SYK</v>
      </c>
      <c r="C519" s="106" t="str">
        <f>'ENGLAND GE2029'!C520</f>
        <v>YH</v>
      </c>
      <c r="D519" s="106" t="str">
        <f>'ENGLAND GE2029'!D520</f>
        <v>England</v>
      </c>
      <c r="E519" s="106" t="str">
        <f>'ENGLAND GE2029'!AP520</f>
        <v>Grn</v>
      </c>
      <c r="F519" s="106" t="str">
        <f>'ENGLAND GE2029'!AQ520</f>
        <v>gain from</v>
      </c>
      <c r="G519" s="106" t="str">
        <f>'ENGLAND GE2029'!AR520</f>
        <v>LAB</v>
      </c>
      <c r="H519" s="106" t="str">
        <f>IF(E519='ENGLAND GE2029'!AO520,"",E519)</f>
        <v>Grn</v>
      </c>
      <c r="I519" s="262">
        <f>'ENGLAND GE2029'!E520</f>
        <v>0.23064724687231183</v>
      </c>
      <c r="J519" s="263">
        <f>'ENGLAND GE2029'!P520*100</f>
        <v>-29.034133911014258</v>
      </c>
      <c r="K519" s="262">
        <f>'ENGLAND GE2029'!F520</f>
        <v>1.123258393112341E-2</v>
      </c>
      <c r="L519" s="263">
        <f>'ENGLAND GE2029'!Q520*100</f>
        <v>-6.2313936837357549</v>
      </c>
      <c r="M519" s="262">
        <f>'ENGLAND GE2029'!G520</f>
        <v>0.11719772493437272</v>
      </c>
      <c r="N519" s="263">
        <f>'ENGLAND GE2029'!R520*100</f>
        <v>11.719772493437272</v>
      </c>
      <c r="O519" s="262">
        <f>'ENGLAND GE2029'!H520</f>
        <v>5.3109480825265072E-2</v>
      </c>
      <c r="P519" s="263">
        <f>'ENGLAND GE2029'!S520*100</f>
        <v>-1.5248850149800173</v>
      </c>
      <c r="Q519" s="262">
        <f>'ENGLAND GE2029'!I520</f>
        <v>0.54033705471756988</v>
      </c>
      <c r="R519" s="263">
        <f>'ENGLAND GE2029'!T520*100</f>
        <v>27.988992708810095</v>
      </c>
      <c r="T519" s="264">
        <v>0</v>
      </c>
      <c r="U519" s="262">
        <f>MAX('ENGLAND GE2029'!J520,'ENGLAND GE2029'!K520,'ENGLAND GE2029'!L520,'ENGLAND GE2029'!M520,'ENGLAND GE2029'!N520)</f>
        <v>1.4151645510034568E-2</v>
      </c>
      <c r="V519" s="264">
        <f t="shared" si="42"/>
        <v>1.4151645510034567</v>
      </c>
      <c r="W519" s="264"/>
      <c r="X519" s="264"/>
      <c r="Y519" s="264"/>
      <c r="Z519" s="262">
        <f>'ENGLAND GE2029'!J520</f>
        <v>1.0786922486688571E-2</v>
      </c>
      <c r="AA519" s="264">
        <f>'ENGLAND GE2029'!U520*100</f>
        <v>-2.1882951424577661</v>
      </c>
      <c r="AB519" s="262">
        <f>'ENGLAND GE2029'!K520</f>
        <v>9.5920154863464793E-3</v>
      </c>
      <c r="AC519" s="264">
        <f>'ENGLAND GE2029'!V520*100</f>
        <v>-1.1034969389294182</v>
      </c>
      <c r="AD519" s="262">
        <f>'ENGLAND GE2029'!L520</f>
        <v>1.4151645510034568E-2</v>
      </c>
      <c r="AE519" s="264">
        <f t="shared" si="43"/>
        <v>1.4151645510034567</v>
      </c>
      <c r="AF519" s="262">
        <f>'ENGLAND GE2029'!M520</f>
        <v>9.8268598962577801E-3</v>
      </c>
      <c r="AG519" s="264">
        <f t="shared" si="44"/>
        <v>0.98268598962577802</v>
      </c>
      <c r="AH519" s="262">
        <f>'ENGLAND GE2029'!N520</f>
        <v>3.1184653400296637E-3</v>
      </c>
      <c r="AI519" s="264">
        <f>'ENGLAND GE2029'!Y520*100</f>
        <v>-2.0244110517593827</v>
      </c>
      <c r="AJ519" s="261">
        <f t="shared" si="40"/>
        <v>0.54033705471756988</v>
      </c>
      <c r="AK519" s="260">
        <f t="shared" si="41"/>
        <v>0</v>
      </c>
    </row>
    <row r="520" spans="1:37" ht="24" customHeight="1" x14ac:dyDescent="0.35">
      <c r="A520" s="106" t="str">
        <f>'ENGLAND GE2029'!A521</f>
        <v>Sheffield Hallam</v>
      </c>
      <c r="B520" s="106" t="str">
        <f>'ENGLAND GE2029'!B521</f>
        <v>SYK</v>
      </c>
      <c r="C520" s="106" t="str">
        <f>'ENGLAND GE2029'!C521</f>
        <v>YH</v>
      </c>
      <c r="D520" s="106" t="str">
        <f>'ENGLAND GE2029'!D521</f>
        <v>England</v>
      </c>
      <c r="E520" s="106" t="str">
        <f>'ENGLAND GE2029'!AP521</f>
        <v>LD</v>
      </c>
      <c r="F520" s="106" t="str">
        <f>'ENGLAND GE2029'!AQ521</f>
        <v>gain from</v>
      </c>
      <c r="G520" s="106" t="str">
        <f>'ENGLAND GE2029'!AR521</f>
        <v>LAB</v>
      </c>
      <c r="H520" s="106" t="str">
        <f>IF(E520='ENGLAND GE2029'!AO521,"",E520)</f>
        <v>LD</v>
      </c>
      <c r="I520" s="262">
        <f>'ENGLAND GE2029'!E521</f>
        <v>0.25650063201868978</v>
      </c>
      <c r="J520" s="263">
        <f>'ENGLAND GE2029'!P521*100</f>
        <v>-20.618419967061858</v>
      </c>
      <c r="K520" s="262">
        <f>'ENGLAND GE2029'!F521</f>
        <v>5.7740511213058759E-2</v>
      </c>
      <c r="L520" s="263">
        <f>'ENGLAND GE2029'!Q521*100</f>
        <v>-6.2509096352686093</v>
      </c>
      <c r="M520" s="262">
        <f>'ENGLAND GE2029'!G521</f>
        <v>0.12518664338793165</v>
      </c>
      <c r="N520" s="263">
        <f>'ENGLAND GE2029'!R521*100</f>
        <v>12.518664338793165</v>
      </c>
      <c r="O520" s="262">
        <f>'ENGLAND GE2029'!H521</f>
        <v>0.29990308644958813</v>
      </c>
      <c r="P520" s="263">
        <f>'ENGLAND GE2029'!S521*100</f>
        <v>-0.40832704039612255</v>
      </c>
      <c r="Q520" s="262">
        <f>'ENGLAND GE2029'!I521</f>
        <v>0.22470225875295546</v>
      </c>
      <c r="R520" s="263">
        <f>'ENGLAND GE2029'!T521*100</f>
        <v>13.766906172189017</v>
      </c>
      <c r="T520" s="264">
        <v>0</v>
      </c>
      <c r="U520" s="262">
        <f>MAX('ENGLAND GE2029'!J521,'ENGLAND GE2029'!K521,'ENGLAND GE2029'!L521,'ENGLAND GE2029'!M521,'ENGLAND GE2029'!N521)</f>
        <v>1.5116308791908409E-2</v>
      </c>
      <c r="V520" s="264">
        <f t="shared" si="42"/>
        <v>1.5116308791908408</v>
      </c>
      <c r="W520" s="264"/>
      <c r="X520" s="264"/>
      <c r="Y520" s="264"/>
      <c r="Z520" s="262">
        <f>'ENGLAND GE2029'!J521</f>
        <v>0</v>
      </c>
      <c r="AA520" s="264">
        <f>'ENGLAND GE2029'!U521*100</f>
        <v>0</v>
      </c>
      <c r="AB520" s="262">
        <f>'ENGLAND GE2029'!K521</f>
        <v>2.4126038584202018E-3</v>
      </c>
      <c r="AC520" s="264">
        <f>'ENGLAND GE2029'!V521*100</f>
        <v>-0.30330270402057935</v>
      </c>
      <c r="AD520" s="262">
        <f>'ENGLAND GE2029'!L521</f>
        <v>1.5116308791908409E-2</v>
      </c>
      <c r="AE520" s="264">
        <f t="shared" si="43"/>
        <v>1.5116308791908408</v>
      </c>
      <c r="AF520" s="262">
        <f>'ENGLAND GE2029'!M521</f>
        <v>3.6043638271954959E-3</v>
      </c>
      <c r="AG520" s="264">
        <f t="shared" si="44"/>
        <v>0.36043638271954959</v>
      </c>
      <c r="AH520" s="262">
        <f>'ENGLAND GE2029'!N521</f>
        <v>1.4833591700252287E-2</v>
      </c>
      <c r="AI520" s="264">
        <f>'ENGLAND GE2029'!Y521*100</f>
        <v>-0.57667842614538833</v>
      </c>
      <c r="AJ520" s="261">
        <f t="shared" si="40"/>
        <v>0.29990308644958813</v>
      </c>
      <c r="AK520" s="260">
        <f t="shared" si="41"/>
        <v>-7.5200827696632666E-2</v>
      </c>
    </row>
    <row r="521" spans="1:37" ht="24" customHeight="1" x14ac:dyDescent="0.35">
      <c r="A521" s="106" t="str">
        <f>'ENGLAND GE2029'!A522</f>
        <v>Sheffield Heeley</v>
      </c>
      <c r="B521" s="106" t="str">
        <f>'ENGLAND GE2029'!B522</f>
        <v>SYK</v>
      </c>
      <c r="C521" s="106" t="str">
        <f>'ENGLAND GE2029'!C522</f>
        <v>YH</v>
      </c>
      <c r="D521" s="106" t="str">
        <f>'ENGLAND GE2029'!D522</f>
        <v>England</v>
      </c>
      <c r="E521" s="106" t="str">
        <f>'ENGLAND GE2029'!AP522</f>
        <v>Grn</v>
      </c>
      <c r="F521" s="106" t="str">
        <f>'ENGLAND GE2029'!AQ522</f>
        <v>gain from</v>
      </c>
      <c r="G521" s="106" t="str">
        <f>'ENGLAND GE2029'!AR522</f>
        <v>LAB</v>
      </c>
      <c r="H521" s="106" t="str">
        <f>IF(E521='ENGLAND GE2029'!AO522,"",E521)</f>
        <v>Grn</v>
      </c>
      <c r="I521" s="262">
        <f>'ENGLAND GE2029'!E522</f>
        <v>0.24672868440885345</v>
      </c>
      <c r="J521" s="263">
        <f>'ENGLAND GE2029'!P522*100</f>
        <v>-30.547440563952609</v>
      </c>
      <c r="K521" s="262">
        <f>'ENGLAND GE2029'!F522</f>
        <v>4.3588144566168189E-3</v>
      </c>
      <c r="L521" s="263">
        <f>'ENGLAND GE2029'!Q522*100</f>
        <v>-13.198826976540889</v>
      </c>
      <c r="M521" s="262">
        <f>'ENGLAND GE2029'!G522</f>
        <v>0.27758053471039706</v>
      </c>
      <c r="N521" s="263">
        <f>'ENGLAND GE2029'!R522*100</f>
        <v>27.758053471039705</v>
      </c>
      <c r="O521" s="262">
        <f>'ENGLAND GE2029'!H522</f>
        <v>7.8872304990822401E-2</v>
      </c>
      <c r="P521" s="263">
        <f>'ENGLAND GE2029'!S522*100</f>
        <v>-2.1606288360891694</v>
      </c>
      <c r="Q521" s="262">
        <f>'ENGLAND GE2029'!I522</f>
        <v>0.32288346714430716</v>
      </c>
      <c r="R521" s="263">
        <f>'ENGLAND GE2029'!T522*100</f>
        <v>16.874519528247497</v>
      </c>
      <c r="T521" s="264">
        <v>0</v>
      </c>
      <c r="U521" s="262">
        <f>MAX('ENGLAND GE2029'!J522,'ENGLAND GE2029'!K522,'ENGLAND GE2029'!L522,'ENGLAND GE2029'!M522,'ENGLAND GE2029'!N522)</f>
        <v>3.351789746692671E-2</v>
      </c>
      <c r="V521" s="264">
        <f t="shared" si="42"/>
        <v>3.3517897466926709</v>
      </c>
      <c r="W521" s="264"/>
      <c r="X521" s="264"/>
      <c r="Y521" s="264"/>
      <c r="Z521" s="262">
        <f>'ENGLAND GE2029'!J522</f>
        <v>0</v>
      </c>
      <c r="AA521" s="264">
        <f>'ENGLAND GE2029'!U522*100</f>
        <v>0</v>
      </c>
      <c r="AB521" s="262">
        <f>'ENGLAND GE2029'!K522</f>
        <v>7.3973073516094808E-3</v>
      </c>
      <c r="AC521" s="264">
        <f>'ENGLAND GE2029'!V522*100</f>
        <v>-0.80529345461172008</v>
      </c>
      <c r="AD521" s="262">
        <f>'ENGLAND GE2029'!L522</f>
        <v>3.351789746692671E-2</v>
      </c>
      <c r="AE521" s="264">
        <f t="shared" si="43"/>
        <v>3.3517897466926709</v>
      </c>
      <c r="AF521" s="262">
        <f>'ENGLAND GE2029'!M522</f>
        <v>5.3670752716612679E-3</v>
      </c>
      <c r="AG521" s="264">
        <f t="shared" si="44"/>
        <v>0.5367075271661268</v>
      </c>
      <c r="AH521" s="262">
        <f>'ENGLAND GE2029'!N522</f>
        <v>2.3293914198805759E-2</v>
      </c>
      <c r="AI521" s="264">
        <f>'ENGLAND GE2029'!Y522*100</f>
        <v>-1.8088804419516042</v>
      </c>
      <c r="AJ521" s="261">
        <f t="shared" si="40"/>
        <v>0.32288346714430716</v>
      </c>
      <c r="AK521" s="260">
        <f t="shared" si="41"/>
        <v>0</v>
      </c>
    </row>
    <row r="522" spans="1:37" ht="24" customHeight="1" x14ac:dyDescent="0.35">
      <c r="A522" s="106" t="str">
        <f>'ENGLAND GE2029'!A523</f>
        <v>Sheffield South East</v>
      </c>
      <c r="B522" s="106" t="str">
        <f>'ENGLAND GE2029'!B523</f>
        <v>SYK</v>
      </c>
      <c r="C522" s="106" t="str">
        <f>'ENGLAND GE2029'!C523</f>
        <v>YH</v>
      </c>
      <c r="D522" s="106" t="str">
        <f>'ENGLAND GE2029'!D523</f>
        <v>England</v>
      </c>
      <c r="E522" s="106" t="str">
        <f>'ENGLAND GE2029'!AP523</f>
        <v>Ref</v>
      </c>
      <c r="F522" s="106" t="str">
        <f>'ENGLAND GE2029'!AQ523</f>
        <v>gain from</v>
      </c>
      <c r="G522" s="106" t="str">
        <f>'ENGLAND GE2029'!AR523</f>
        <v>LAB</v>
      </c>
      <c r="H522" s="106" t="str">
        <f>IF(E522='ENGLAND GE2029'!AO523,"",E522)</f>
        <v>Ref</v>
      </c>
      <c r="I522" s="262">
        <f>'ENGLAND GE2029'!E523</f>
        <v>0.24942889925514036</v>
      </c>
      <c r="J522" s="263">
        <f>'ENGLAND GE2029'!P523*100</f>
        <v>-27.362049830153968</v>
      </c>
      <c r="K522" s="262">
        <f>'ENGLAND GE2029'!F523</f>
        <v>8.1067935359602668E-3</v>
      </c>
      <c r="L522" s="263">
        <f>'ENGLAND GE2029'!Q523*100</f>
        <v>-16.667165828255193</v>
      </c>
      <c r="M522" s="262">
        <f>'ENGLAND GE2029'!G523</f>
        <v>0.37550029151210668</v>
      </c>
      <c r="N522" s="263">
        <f>'ENGLAND GE2029'!R523*100</f>
        <v>37.550029151210666</v>
      </c>
      <c r="O522" s="262">
        <f>'ENGLAND GE2029'!H523</f>
        <v>7.9945038921347911E-2</v>
      </c>
      <c r="P522" s="263">
        <f>'ENGLAND GE2029'!S523*100</f>
        <v>-1.5691090904488656</v>
      </c>
      <c r="Q522" s="262">
        <f>'ENGLAND GE2029'!I523</f>
        <v>0.19522133791049592</v>
      </c>
      <c r="R522" s="263">
        <f>'ENGLAND GE2029'!T523*100</f>
        <v>10.693753259333958</v>
      </c>
      <c r="T522" s="264">
        <v>0</v>
      </c>
      <c r="U522" s="262">
        <f>MAX('ENGLAND GE2029'!J523,'ENGLAND GE2029'!K523,'ENGLAND GE2029'!L523,'ENGLAND GE2029'!M523,'ENGLAND GE2029'!N523)</f>
        <v>4.5341724998242329E-2</v>
      </c>
      <c r="V522" s="264">
        <f t="shared" si="42"/>
        <v>4.5341724998242325</v>
      </c>
      <c r="W522" s="264"/>
      <c r="X522" s="264"/>
      <c r="Y522" s="264"/>
      <c r="Z522" s="262">
        <f>'ENGLAND GE2029'!J523</f>
        <v>1.5991662592047259E-2</v>
      </c>
      <c r="AA522" s="264">
        <f>'ENGLAND GE2029'!U523*100</f>
        <v>-3.198015815660388</v>
      </c>
      <c r="AB522" s="262">
        <f>'ENGLAND GE2029'!K523</f>
        <v>2.4464700104166907E-2</v>
      </c>
      <c r="AC522" s="264">
        <f>'ENGLAND GE2029'!V523*100</f>
        <v>-1.6154796135804017</v>
      </c>
      <c r="AD522" s="262">
        <f>'ENGLAND GE2029'!L523</f>
        <v>4.5341724998242329E-2</v>
      </c>
      <c r="AE522" s="264">
        <f t="shared" si="43"/>
        <v>4.5341724998242325</v>
      </c>
      <c r="AF522" s="262">
        <f>'ENGLAND GE2029'!M523</f>
        <v>5.9995511704923057E-3</v>
      </c>
      <c r="AG522" s="264">
        <f t="shared" si="44"/>
        <v>0.59995511704923055</v>
      </c>
      <c r="AH522" s="262">
        <f>'ENGLAND GE2029'!N523</f>
        <v>0</v>
      </c>
      <c r="AI522" s="264">
        <f>'ENGLAND GE2029'!Y523*100</f>
        <v>-2.9660898493192809</v>
      </c>
      <c r="AJ522" s="261">
        <f t="shared" si="40"/>
        <v>0.37550029151210668</v>
      </c>
      <c r="AK522" s="260">
        <f t="shared" si="41"/>
        <v>-0.18027895360161075</v>
      </c>
    </row>
    <row r="523" spans="1:37" ht="24" customHeight="1" x14ac:dyDescent="0.35">
      <c r="A523" s="106" t="str">
        <f>'ENGLAND GE2029'!A524</f>
        <v>Bradford East</v>
      </c>
      <c r="B523" s="106" t="str">
        <f>'ENGLAND GE2029'!B524</f>
        <v>WYK</v>
      </c>
      <c r="C523" s="106" t="str">
        <f>'ENGLAND GE2029'!C524</f>
        <v>YH</v>
      </c>
      <c r="D523" s="106" t="str">
        <f>'ENGLAND GE2029'!D524</f>
        <v>England</v>
      </c>
      <c r="E523" s="106" t="str">
        <f>'ENGLAND GE2029'!AP524</f>
        <v>Ref</v>
      </c>
      <c r="F523" s="106" t="str">
        <f>'ENGLAND GE2029'!AQ524</f>
        <v>gain from</v>
      </c>
      <c r="G523" s="106" t="str">
        <f>'ENGLAND GE2029'!AR524</f>
        <v>LAB</v>
      </c>
      <c r="H523" s="106" t="str">
        <f>IF(E523='ENGLAND GE2029'!AO524,"",E523)</f>
        <v>Ref</v>
      </c>
      <c r="I523" s="262">
        <f>'ENGLAND GE2029'!E524</f>
        <v>0.21861462909534041</v>
      </c>
      <c r="J523" s="263">
        <f>'ENGLAND GE2029'!P524*100</f>
        <v>-16.020093410328386</v>
      </c>
      <c r="K523" s="262">
        <f>'ENGLAND GE2029'!F524</f>
        <v>7.6081743725271683E-2</v>
      </c>
      <c r="L523" s="263">
        <f>'ENGLAND GE2029'!Q524*100</f>
        <v>-1.6620319903275171</v>
      </c>
      <c r="M523" s="262">
        <f>'ENGLAND GE2029'!G524</f>
        <v>0.26846901503802356</v>
      </c>
      <c r="N523" s="263">
        <f>'ENGLAND GE2029'!R524*100</f>
        <v>13.540796602684557</v>
      </c>
      <c r="O523" s="262">
        <f>'ENGLAND GE2029'!H524</f>
        <v>5.240360258772634E-2</v>
      </c>
      <c r="P523" s="263">
        <f>'ENGLAND GE2029'!S524*100</f>
        <v>0.10815905498931522</v>
      </c>
      <c r="Q523" s="262">
        <f>'ENGLAND GE2029'!I524</f>
        <v>0.1857512438146855</v>
      </c>
      <c r="R523" s="263">
        <f>'ENGLAND GE2029'!T524*100</f>
        <v>11.666805378889014</v>
      </c>
      <c r="T523" s="264">
        <v>0</v>
      </c>
      <c r="U523" s="262">
        <f>MAX('ENGLAND GE2029'!J524,'ENGLAND GE2029'!K524,'ENGLAND GE2029'!L524,'ENGLAND GE2029'!M524,'ENGLAND GE2029'!N524)</f>
        <v>0.15483835453223424</v>
      </c>
      <c r="V523" s="264">
        <f t="shared" si="42"/>
        <v>-5.7677767565788134</v>
      </c>
      <c r="W523" s="264"/>
      <c r="X523" s="264"/>
      <c r="Y523" s="264"/>
      <c r="Z523" s="262">
        <f>'ENGLAND GE2029'!J524</f>
        <v>0.15483835453223424</v>
      </c>
      <c r="AA523" s="264">
        <f>'ENGLAND GE2029'!U524*100</f>
        <v>-5.7677767565788134</v>
      </c>
      <c r="AB523" s="262">
        <f>'ENGLAND GE2029'!K524</f>
        <v>0</v>
      </c>
      <c r="AC523" s="264">
        <f>'ENGLAND GE2029'!V524*100</f>
        <v>0</v>
      </c>
      <c r="AD523" s="262">
        <f>'ENGLAND GE2029'!L524</f>
        <v>3.2417679894159487E-2</v>
      </c>
      <c r="AE523" s="264">
        <f t="shared" si="43"/>
        <v>3.2417679894159486</v>
      </c>
      <c r="AF523" s="262">
        <f>'ENGLAND GE2029'!M524</f>
        <v>1.1423731312558978E-2</v>
      </c>
      <c r="AG523" s="264">
        <f t="shared" si="44"/>
        <v>1.1423731312558978</v>
      </c>
      <c r="AH523" s="262">
        <f>'ENGLAND GE2029'!N524</f>
        <v>0</v>
      </c>
      <c r="AI523" s="264">
        <f>'ENGLAND GE2029'!Y524*100</f>
        <v>-6.25</v>
      </c>
      <c r="AJ523" s="261">
        <f t="shared" si="40"/>
        <v>0.26846901503802356</v>
      </c>
      <c r="AK523" s="260">
        <f t="shared" si="41"/>
        <v>-8.2717771223338066E-2</v>
      </c>
    </row>
    <row r="524" spans="1:37" ht="24" customHeight="1" x14ac:dyDescent="0.35">
      <c r="A524" s="106" t="str">
        <f>'ENGLAND GE2029'!A525</f>
        <v>Bradford South</v>
      </c>
      <c r="B524" s="106" t="str">
        <f>'ENGLAND GE2029'!B525</f>
        <v>WYK</v>
      </c>
      <c r="C524" s="106" t="str">
        <f>'ENGLAND GE2029'!C525</f>
        <v>YH</v>
      </c>
      <c r="D524" s="106" t="str">
        <f>'ENGLAND GE2029'!D525</f>
        <v>England</v>
      </c>
      <c r="E524" s="106" t="str">
        <f>'ENGLAND GE2029'!AP525</f>
        <v>Ref</v>
      </c>
      <c r="F524" s="106" t="str">
        <f>'ENGLAND GE2029'!AQ525</f>
        <v>gain from</v>
      </c>
      <c r="G524" s="106" t="str">
        <f>'ENGLAND GE2029'!AR525</f>
        <v>LAB</v>
      </c>
      <c r="H524" s="106" t="str">
        <f>IF(E524='ENGLAND GE2029'!AO525,"",E524)</f>
        <v>Ref</v>
      </c>
      <c r="I524" s="262">
        <f>'ENGLAND GE2029'!E525</f>
        <v>0.16938176301991598</v>
      </c>
      <c r="J524" s="263">
        <f>'ENGLAND GE2029'!P525*100</f>
        <v>-18.873820550499172</v>
      </c>
      <c r="K524" s="262">
        <f>'ENGLAND GE2029'!F525</f>
        <v>9.8791987845075965E-2</v>
      </c>
      <c r="L524" s="263">
        <f>'ENGLAND GE2029'!Q525*100</f>
        <v>-4.8081688082531313</v>
      </c>
      <c r="M524" s="262">
        <f>'ENGLAND GE2029'!G525</f>
        <v>0.37238734028612869</v>
      </c>
      <c r="N524" s="263">
        <f>'ENGLAND GE2029'!R525*100</f>
        <v>14.718910773361976</v>
      </c>
      <c r="O524" s="262">
        <f>'ENGLAND GE2029'!H525</f>
        <v>2.4161629593246248E-2</v>
      </c>
      <c r="P524" s="263">
        <f>'ENGLAND GE2029'!S525*100</f>
        <v>-0.47107146958403689</v>
      </c>
      <c r="Q524" s="262">
        <f>'ENGLAND GE2029'!I525</f>
        <v>0.22448836443331899</v>
      </c>
      <c r="R524" s="263">
        <f>'ENGLAND GE2029'!T525*100</f>
        <v>12.261801760201338</v>
      </c>
      <c r="T524" s="264">
        <v>0</v>
      </c>
      <c r="U524" s="262">
        <f>MAX('ENGLAND GE2029'!J525,'ENGLAND GE2029'!K525,'ENGLAND GE2029'!L525,'ENGLAND GE2029'!M525,'ENGLAND GE2029'!N525)</f>
        <v>5.8554081967447429E-2</v>
      </c>
      <c r="V524" s="264">
        <f t="shared" si="42"/>
        <v>-4.2680710115356266</v>
      </c>
      <c r="W524" s="264"/>
      <c r="X524" s="264"/>
      <c r="Y524" s="264"/>
      <c r="Z524" s="262">
        <f>'ENGLAND GE2029'!J525</f>
        <v>5.8554081967447429E-2</v>
      </c>
      <c r="AA524" s="264">
        <f>'ENGLAND GE2029'!U525*100</f>
        <v>-4.2680710115356266</v>
      </c>
      <c r="AB524" s="262">
        <f>'ENGLAND GE2029'!K525</f>
        <v>0</v>
      </c>
      <c r="AC524" s="264">
        <f>'ENGLAND GE2029'!V525*100</f>
        <v>-1.5525694570546578</v>
      </c>
      <c r="AD524" s="262">
        <f>'ENGLAND GE2029'!L525</f>
        <v>4.4965835600519484E-2</v>
      </c>
      <c r="AE524" s="264">
        <f t="shared" si="43"/>
        <v>4.4965835600519481</v>
      </c>
      <c r="AF524" s="262">
        <f>'ENGLAND GE2029'!M525</f>
        <v>7.2689972543471147E-3</v>
      </c>
      <c r="AG524" s="264">
        <f t="shared" si="44"/>
        <v>0.72689972543471149</v>
      </c>
      <c r="AH524" s="262">
        <f>'ENGLAND GE2029'!N525</f>
        <v>0</v>
      </c>
      <c r="AI524" s="264">
        <f>'ENGLAND GE2029'!Y525*100</f>
        <v>-2.2304945221233585</v>
      </c>
      <c r="AJ524" s="261">
        <f t="shared" si="40"/>
        <v>0.37238734028612869</v>
      </c>
      <c r="AK524" s="260">
        <f t="shared" si="41"/>
        <v>-0.1478989758528097</v>
      </c>
    </row>
    <row r="525" spans="1:37" ht="24" customHeight="1" x14ac:dyDescent="0.35">
      <c r="A525" s="106" t="str">
        <f>'ENGLAND GE2029'!A526</f>
        <v>Bradford West</v>
      </c>
      <c r="B525" s="106" t="str">
        <f>'ENGLAND GE2029'!B526</f>
        <v>WYK</v>
      </c>
      <c r="C525" s="106" t="str">
        <f>'ENGLAND GE2029'!C526</f>
        <v>YH</v>
      </c>
      <c r="D525" s="106" t="str">
        <f>'ENGLAND GE2029'!D526</f>
        <v>England</v>
      </c>
      <c r="E525" s="106" t="str">
        <f>'ENGLAND GE2029'!AP526</f>
        <v>Grn</v>
      </c>
      <c r="F525" s="106" t="str">
        <f>'ENGLAND GE2029'!AQ526</f>
        <v>gain from</v>
      </c>
      <c r="G525" s="106" t="str">
        <f>'ENGLAND GE2029'!AR526</f>
        <v>LAB</v>
      </c>
      <c r="H525" s="106" t="str">
        <f>IF(E525='ENGLAND GE2029'!AO526,"",E525)</f>
        <v>Grn</v>
      </c>
      <c r="I525" s="262">
        <f>'ENGLAND GE2029'!E526</f>
        <v>0.19247505355382805</v>
      </c>
      <c r="J525" s="263">
        <f>'ENGLAND GE2029'!P526*100</f>
        <v>-12.36976494477091</v>
      </c>
      <c r="K525" s="262">
        <f>'ENGLAND GE2029'!F526</f>
        <v>7.1326268221907768E-2</v>
      </c>
      <c r="L525" s="263">
        <f>'ENGLAND GE2029'!Q526*100</f>
        <v>-1.1060938164112022</v>
      </c>
      <c r="M525" s="262">
        <f>'ENGLAND GE2029'!G526</f>
        <v>0.16978082060025562</v>
      </c>
      <c r="N525" s="263">
        <f>'ENGLAND GE2029'!R526*100</f>
        <v>9.0009509146950695</v>
      </c>
      <c r="O525" s="262">
        <f>'ENGLAND GE2029'!H526</f>
        <v>2.1959704810908805E-2</v>
      </c>
      <c r="P525" s="263">
        <f>'ENGLAND GE2029'!S526*100</f>
        <v>0.15719051291310759</v>
      </c>
      <c r="Q525" s="262">
        <f>'ENGLAND GE2029'!I526</f>
        <v>0.28224934663106521</v>
      </c>
      <c r="R525" s="263">
        <f>'ENGLAND GE2029'!T526*100</f>
        <v>18.273746723191202</v>
      </c>
      <c r="T525" s="264">
        <v>0</v>
      </c>
      <c r="U525" s="262">
        <f>MAX('ENGLAND GE2029'!J526,'ENGLAND GE2029'!K526,'ENGLAND GE2029'!L526,'ENGLAND GE2029'!M526,'ENGLAND GE2029'!N526)</f>
        <v>0.22311082073623931</v>
      </c>
      <c r="V525" s="264">
        <f t="shared" si="42"/>
        <v>-7.3995514044376129</v>
      </c>
      <c r="W525" s="264"/>
      <c r="X525" s="264"/>
      <c r="Y525" s="264"/>
      <c r="Z525" s="262">
        <f>'ENGLAND GE2029'!J526</f>
        <v>0.22311082073623931</v>
      </c>
      <c r="AA525" s="264">
        <f>'ENGLAND GE2029'!U526*100</f>
        <v>-7.3995514044376129</v>
      </c>
      <c r="AB525" s="262">
        <f>'ENGLAND GE2029'!K526</f>
        <v>0</v>
      </c>
      <c r="AC525" s="264">
        <f>'ENGLAND GE2029'!V526*100</f>
        <v>0</v>
      </c>
      <c r="AD525" s="262">
        <f>'ENGLAND GE2029'!L526</f>
        <v>2.0501063385684498E-2</v>
      </c>
      <c r="AE525" s="264">
        <f t="shared" si="43"/>
        <v>2.0501063385684497</v>
      </c>
      <c r="AF525" s="262">
        <f>'ENGLAND GE2029'!M526</f>
        <v>1.6972574157111668E-2</v>
      </c>
      <c r="AG525" s="264">
        <f t="shared" si="44"/>
        <v>1.6972574157111668</v>
      </c>
      <c r="AH525" s="262">
        <f>'ENGLAND GE2029'!N526</f>
        <v>1.6243479029991374E-3</v>
      </c>
      <c r="AI525" s="264">
        <f>'ENGLAND GE2029'!Y526*100</f>
        <v>-10.303841739459262</v>
      </c>
      <c r="AJ525" s="261">
        <f t="shared" si="40"/>
        <v>0.28224934663106521</v>
      </c>
      <c r="AK525" s="260">
        <f t="shared" si="41"/>
        <v>0</v>
      </c>
    </row>
    <row r="526" spans="1:37" ht="24" customHeight="1" x14ac:dyDescent="0.35">
      <c r="A526" s="106" t="str">
        <f>'ENGLAND GE2029'!A527</f>
        <v>Colne Valley</v>
      </c>
      <c r="B526" s="106" t="str">
        <f>'ENGLAND GE2029'!B527</f>
        <v>WYK</v>
      </c>
      <c r="C526" s="106" t="str">
        <f>'ENGLAND GE2029'!C527</f>
        <v>YH</v>
      </c>
      <c r="D526" s="106" t="str">
        <f>'ENGLAND GE2029'!D527</f>
        <v>England</v>
      </c>
      <c r="E526" s="106" t="str">
        <f>'ENGLAND GE2029'!AP527</f>
        <v>Ref</v>
      </c>
      <c r="F526" s="106" t="str">
        <f>'ENGLAND GE2029'!AQ527</f>
        <v>gain from</v>
      </c>
      <c r="G526" s="106" t="str">
        <f>'ENGLAND GE2029'!AR527</f>
        <v>LAB</v>
      </c>
      <c r="H526" s="106" t="str">
        <f>IF(E526='ENGLAND GE2029'!AO527,"",E526)</f>
        <v>Ref</v>
      </c>
      <c r="I526" s="262">
        <f>'ENGLAND GE2029'!E527</f>
        <v>0.21521240443954676</v>
      </c>
      <c r="J526" s="263">
        <f>'ENGLAND GE2029'!P527*100</f>
        <v>-19.520710184547518</v>
      </c>
      <c r="K526" s="262">
        <f>'ENGLAND GE2029'!F527</f>
        <v>0.22598767071772119</v>
      </c>
      <c r="L526" s="263">
        <f>'ENGLAND GE2029'!Q527*100</f>
        <v>-7.7056400159152938</v>
      </c>
      <c r="M526" s="262">
        <f>'ENGLAND GE2029'!G527</f>
        <v>0.28946472509777443</v>
      </c>
      <c r="N526" s="263">
        <f>'ENGLAND GE2029'!R527*100</f>
        <v>13.157112694974648</v>
      </c>
      <c r="O526" s="262">
        <f>'ENGLAND GE2029'!H527</f>
        <v>4.0285930972387349E-2</v>
      </c>
      <c r="P526" s="263">
        <f>'ENGLAND GE2029'!S527*100</f>
        <v>-0.31358902776937803</v>
      </c>
      <c r="Q526" s="262">
        <f>'ENGLAND GE2029'!I527</f>
        <v>0.18394464638335836</v>
      </c>
      <c r="R526" s="263">
        <f>'ENGLAND GE2029'!T527*100</f>
        <v>10.865419399158839</v>
      </c>
      <c r="T526" s="264">
        <v>0</v>
      </c>
      <c r="U526" s="262">
        <f>MAX('ENGLAND GE2029'!J527,'ENGLAND GE2029'!K527,'ENGLAND GE2029'!L527,'ENGLAND GE2029'!M527,'ENGLAND GE2029'!N527)</f>
        <v>3.4952915506996182E-2</v>
      </c>
      <c r="V526" s="264">
        <f t="shared" si="42"/>
        <v>3.4952915506996183</v>
      </c>
      <c r="W526" s="264"/>
      <c r="X526" s="264"/>
      <c r="Y526" s="264"/>
      <c r="Z526" s="262">
        <f>'ENGLAND GE2029'!J527</f>
        <v>0</v>
      </c>
      <c r="AA526" s="264">
        <f>'ENGLAND GE2029'!U527*100</f>
        <v>0</v>
      </c>
      <c r="AB526" s="262">
        <f>'ENGLAND GE2029'!K527</f>
        <v>0</v>
      </c>
      <c r="AC526" s="264">
        <f>'ENGLAND GE2029'!V527*100</f>
        <v>0</v>
      </c>
      <c r="AD526" s="262">
        <f>'ENGLAND GE2029'!L527</f>
        <v>3.4952915506996182E-2</v>
      </c>
      <c r="AE526" s="264">
        <f t="shared" si="43"/>
        <v>3.4952915506996183</v>
      </c>
      <c r="AF526" s="262">
        <f>'ENGLAND GE2029'!M527</f>
        <v>2.775263320251178E-3</v>
      </c>
      <c r="AG526" s="264">
        <f t="shared" si="44"/>
        <v>0.27752633202511778</v>
      </c>
      <c r="AH526" s="262">
        <f>'ENGLAND GE2029'!N527</f>
        <v>7.3764435619645182E-3</v>
      </c>
      <c r="AI526" s="264">
        <f>'ENGLAND GE2029'!Y527*100</f>
        <v>-0.25541074862603147</v>
      </c>
      <c r="AJ526" s="261">
        <f t="shared" si="40"/>
        <v>0.28946472509777443</v>
      </c>
      <c r="AK526" s="260">
        <f t="shared" si="41"/>
        <v>-0.10552007871441607</v>
      </c>
    </row>
    <row r="527" spans="1:37" ht="24" customHeight="1" x14ac:dyDescent="0.35">
      <c r="A527" s="106" t="str">
        <f>'ENGLAND GE2029'!A528</f>
        <v>Dewsbury and Batley</v>
      </c>
      <c r="B527" s="106" t="str">
        <f>'ENGLAND GE2029'!B528</f>
        <v>WYK</v>
      </c>
      <c r="C527" s="106" t="str">
        <f>'ENGLAND GE2029'!C528</f>
        <v>YH</v>
      </c>
      <c r="D527" s="106" t="str">
        <f>'ENGLAND GE2029'!D528</f>
        <v>England</v>
      </c>
      <c r="E527" s="106" t="str">
        <f>'ENGLAND GE2029'!AP528</f>
        <v>Ind</v>
      </c>
      <c r="F527" s="106" t="str">
        <f>'ENGLAND GE2029'!AQ528</f>
        <v>HOLD</v>
      </c>
      <c r="G527" s="106" t="str">
        <f>'ENGLAND GE2029'!AR528</f>
        <v/>
      </c>
      <c r="H527" s="106" t="str">
        <f>IF(E527='ENGLAND GE2029'!AO528,"",E527)</f>
        <v/>
      </c>
      <c r="I527" s="262">
        <f>'ENGLAND GE2029'!E528</f>
        <v>0.11773762372291365</v>
      </c>
      <c r="J527" s="263">
        <f>'ENGLAND GE2029'!P528*100</f>
        <v>-11.097264683132853</v>
      </c>
      <c r="K527" s="262">
        <f>'ENGLAND GE2029'!F528</f>
        <v>8.042117215656569E-2</v>
      </c>
      <c r="L527" s="263">
        <f>'ENGLAND GE2029'!Q528*100</f>
        <v>-2.9429103651156931</v>
      </c>
      <c r="M527" s="262">
        <f>'ENGLAND GE2029'!G528</f>
        <v>0.29084049016231323</v>
      </c>
      <c r="N527" s="263">
        <f>'ENGLAND GE2029'!R528*100</f>
        <v>12.924343211135447</v>
      </c>
      <c r="O527" s="262">
        <f>'ENGLAND GE2029'!H528</f>
        <v>3.2059561890089322E-2</v>
      </c>
      <c r="P527" s="263">
        <f>'ENGLAND GE2029'!S528*100</f>
        <v>-0.31387569961728246</v>
      </c>
      <c r="Q527" s="262">
        <f>'ENGLAND GE2029'!I528</f>
        <v>0.12902819261394013</v>
      </c>
      <c r="R527" s="263">
        <f>'ENGLAND GE2029'!T528*100</f>
        <v>7.523255300269768</v>
      </c>
      <c r="T527" s="264">
        <v>0</v>
      </c>
      <c r="U527" s="262">
        <f>MAX('ENGLAND GE2029'!J528,'ENGLAND GE2029'!K528,'ENGLAND GE2029'!L528,'ENGLAND GE2029'!M528,'ENGLAND GE2029'!N528)</f>
        <v>0.29797976739211257</v>
      </c>
      <c r="V527" s="264">
        <f t="shared" si="42"/>
        <v>-11.28686696974593</v>
      </c>
      <c r="W527" s="264"/>
      <c r="X527" s="264"/>
      <c r="Y527" s="264"/>
      <c r="Z527" s="262">
        <f>'ENGLAND GE2029'!J528</f>
        <v>0.29797976739211257</v>
      </c>
      <c r="AA527" s="264">
        <f>'ENGLAND GE2029'!U528*100</f>
        <v>-11.28686696974593</v>
      </c>
      <c r="AB527" s="262">
        <f>'ENGLAND GE2029'!K528</f>
        <v>0</v>
      </c>
      <c r="AC527" s="264">
        <f>'ENGLAND GE2029'!V528*100</f>
        <v>0</v>
      </c>
      <c r="AD527" s="262">
        <f>'ENGLAND GE2029'!L528</f>
        <v>3.5119039375947951E-2</v>
      </c>
      <c r="AE527" s="264">
        <f t="shared" si="43"/>
        <v>3.5119039375947949</v>
      </c>
      <c r="AF527" s="262">
        <f>'ENGLAND GE2029'!M528</f>
        <v>1.6814152686117374E-2</v>
      </c>
      <c r="AG527" s="264">
        <f t="shared" si="44"/>
        <v>1.6814152686117374</v>
      </c>
      <c r="AH527" s="262">
        <f>'ENGLAND GE2029'!N528</f>
        <v>0</v>
      </c>
      <c r="AI527" s="264">
        <f>'ENGLAND GE2029'!Y528*100</f>
        <v>0</v>
      </c>
      <c r="AJ527" s="261">
        <f t="shared" si="40"/>
        <v>0.29797976739211257</v>
      </c>
      <c r="AK527" s="260">
        <f t="shared" si="41"/>
        <v>-0.16895157477817244</v>
      </c>
    </row>
    <row r="528" spans="1:37" ht="24" customHeight="1" x14ac:dyDescent="0.35">
      <c r="A528" s="106" t="str">
        <f>'ENGLAND GE2029'!A529</f>
        <v>Halifax</v>
      </c>
      <c r="B528" s="106" t="str">
        <f>'ENGLAND GE2029'!B529</f>
        <v>WYK</v>
      </c>
      <c r="C528" s="106" t="str">
        <f>'ENGLAND GE2029'!C529</f>
        <v>YH</v>
      </c>
      <c r="D528" s="106" t="str">
        <f>'ENGLAND GE2029'!D529</f>
        <v>England</v>
      </c>
      <c r="E528" s="106" t="str">
        <f>'ENGLAND GE2029'!AP529</f>
        <v>Ref</v>
      </c>
      <c r="F528" s="106" t="str">
        <f>'ENGLAND GE2029'!AQ529</f>
        <v>gain from</v>
      </c>
      <c r="G528" s="106" t="str">
        <f>'ENGLAND GE2029'!AR529</f>
        <v>LAB</v>
      </c>
      <c r="H528" s="106" t="str">
        <f>IF(E528='ENGLAND GE2029'!AO529,"",E528)</f>
        <v>Ref</v>
      </c>
      <c r="I528" s="262">
        <f>'ENGLAND GE2029'!E529</f>
        <v>0.16723749458342579</v>
      </c>
      <c r="J528" s="263">
        <f>'ENGLAND GE2029'!P529*100</f>
        <v>-18.425700981802645</v>
      </c>
      <c r="K528" s="262">
        <f>'ENGLAND GE2029'!F529</f>
        <v>0.13235228097341498</v>
      </c>
      <c r="L528" s="263">
        <f>'ENGLAND GE2029'!Q529*100</f>
        <v>-6.3251240188369469</v>
      </c>
      <c r="M528" s="262">
        <f>'ENGLAND GE2029'!G529</f>
        <v>0.32309950818881367</v>
      </c>
      <c r="N528" s="263">
        <f>'ENGLAND GE2029'!R529*100</f>
        <v>12.886366992353294</v>
      </c>
      <c r="O528" s="262">
        <f>'ENGLAND GE2029'!H529</f>
        <v>4.9382360294404681E-2</v>
      </c>
      <c r="P528" s="263">
        <f>'ENGLAND GE2029'!S529*100</f>
        <v>-0.92788024847269623</v>
      </c>
      <c r="Q528" s="262">
        <f>'ENGLAND GE2029'!I529</f>
        <v>0.22783014411317348</v>
      </c>
      <c r="R528" s="263">
        <f>'ENGLAND GE2029'!T529*100</f>
        <v>12.505499118135871</v>
      </c>
      <c r="T528" s="264">
        <v>0</v>
      </c>
      <c r="U528" s="262">
        <f>MAX('ENGLAND GE2029'!J529,'ENGLAND GE2029'!K529,'ENGLAND GE2029'!L529,'ENGLAND GE2029'!M529,'ENGLAND GE2029'!N529)</f>
        <v>4.658259972919588E-2</v>
      </c>
      <c r="V528" s="264">
        <f t="shared" si="42"/>
        <v>-1.6654084012784529</v>
      </c>
      <c r="W528" s="264"/>
      <c r="X528" s="264"/>
      <c r="Y528" s="264"/>
      <c r="Z528" s="262">
        <f>'ENGLAND GE2029'!J529</f>
        <v>7.8119873883329451E-3</v>
      </c>
      <c r="AA528" s="264">
        <f>'ENGLAND GE2029'!U529*100</f>
        <v>-2.6181149330222784</v>
      </c>
      <c r="AB528" s="262">
        <f>'ENGLAND GE2029'!K529</f>
        <v>4.658259972919588E-2</v>
      </c>
      <c r="AC528" s="264">
        <f>'ENGLAND GE2029'!V529*100</f>
        <v>-1.6654084012784529</v>
      </c>
      <c r="AD528" s="262">
        <f>'ENGLAND GE2029'!L529</f>
        <v>3.9014321369420832E-2</v>
      </c>
      <c r="AE528" s="264">
        <f t="shared" si="43"/>
        <v>3.9014321369420832</v>
      </c>
      <c r="AF528" s="262">
        <f>'ENGLAND GE2029'!M529</f>
        <v>6.6893033598177925E-3</v>
      </c>
      <c r="AG528" s="264">
        <f t="shared" si="44"/>
        <v>0.6689303359817792</v>
      </c>
      <c r="AH528" s="262">
        <f>'ENGLAND GE2029'!N529</f>
        <v>0</v>
      </c>
      <c r="AI528" s="264">
        <f>'ENGLAND GE2029'!Y529*100</f>
        <v>0</v>
      </c>
      <c r="AJ528" s="261">
        <f t="shared" si="40"/>
        <v>0.32309950818881367</v>
      </c>
      <c r="AK528" s="260">
        <f t="shared" si="41"/>
        <v>-9.5269364075640184E-2</v>
      </c>
    </row>
    <row r="529" spans="1:37" ht="24" customHeight="1" x14ac:dyDescent="0.35">
      <c r="A529" s="106" t="str">
        <f>'ENGLAND GE2029'!A530</f>
        <v>Huddersfield</v>
      </c>
      <c r="B529" s="106" t="str">
        <f>'ENGLAND GE2029'!B530</f>
        <v>WYK</v>
      </c>
      <c r="C529" s="106" t="str">
        <f>'ENGLAND GE2029'!C530</f>
        <v>YH</v>
      </c>
      <c r="D529" s="106" t="str">
        <f>'ENGLAND GE2029'!D530</f>
        <v>England</v>
      </c>
      <c r="E529" s="106" t="str">
        <f>'ENGLAND GE2029'!AP530</f>
        <v>Grn</v>
      </c>
      <c r="F529" s="106" t="str">
        <f>'ENGLAND GE2029'!AQ530</f>
        <v>gain from</v>
      </c>
      <c r="G529" s="106" t="str">
        <f>'ENGLAND GE2029'!AR530</f>
        <v>LAB</v>
      </c>
      <c r="H529" s="106" t="str">
        <f>IF(E529='ENGLAND GE2029'!AO530,"",E529)</f>
        <v>Grn</v>
      </c>
      <c r="I529" s="262">
        <f>'ENGLAND GE2029'!E530</f>
        <v>0.14838651048603549</v>
      </c>
      <c r="J529" s="263">
        <f>'ENGLAND GE2029'!P530*100</f>
        <v>-22.758759632337568</v>
      </c>
      <c r="K529" s="262">
        <f>'ENGLAND GE2029'!F530</f>
        <v>9.1657074992979939E-2</v>
      </c>
      <c r="L529" s="263">
        <f>'ENGLAND GE2029'!Q530*100</f>
        <v>-7.1644306807094758</v>
      </c>
      <c r="M529" s="262">
        <f>'ENGLAND GE2029'!G530</f>
        <v>0.21285896333843787</v>
      </c>
      <c r="N529" s="263">
        <f>'ENGLAND GE2029'!R530*100</f>
        <v>5.859530094580748</v>
      </c>
      <c r="O529" s="262">
        <f>'ENGLAND GE2029'!H530</f>
        <v>3.0268684631950201E-2</v>
      </c>
      <c r="P529" s="263">
        <f>'ENGLAND GE2029'!S530*100</f>
        <v>-1.3077512305682066</v>
      </c>
      <c r="Q529" s="262">
        <f>'ENGLAND GE2029'!I530</f>
        <v>0.48382628495104762</v>
      </c>
      <c r="R529" s="263">
        <f>'ENGLAND GE2029'!T530*100</f>
        <v>22.071163289079614</v>
      </c>
      <c r="T529" s="264">
        <v>0</v>
      </c>
      <c r="U529" s="262">
        <f>MAX('ENGLAND GE2029'!J530,'ENGLAND GE2029'!K530,'ENGLAND GE2029'!L530,'ENGLAND GE2029'!M530,'ENGLAND GE2029'!N530)</f>
        <v>2.5702756555093707E-2</v>
      </c>
      <c r="V529" s="264">
        <f t="shared" si="42"/>
        <v>2.5702756555093709</v>
      </c>
      <c r="W529" s="264"/>
      <c r="X529" s="264"/>
      <c r="Y529" s="264"/>
      <c r="Z529" s="262">
        <f>'ENGLAND GE2029'!J530</f>
        <v>0</v>
      </c>
      <c r="AA529" s="264">
        <f>'ENGLAND GE2029'!U530*100</f>
        <v>0</v>
      </c>
      <c r="AB529" s="262">
        <f>'ENGLAND GE2029'!K530</f>
        <v>0</v>
      </c>
      <c r="AC529" s="264">
        <f>'ENGLAND GE2029'!V530*100</f>
        <v>0</v>
      </c>
      <c r="AD529" s="262">
        <f>'ENGLAND GE2029'!L530</f>
        <v>2.5702756555093707E-2</v>
      </c>
      <c r="AE529" s="264">
        <f t="shared" si="43"/>
        <v>2.5702756555093709</v>
      </c>
      <c r="AF529" s="262">
        <f>'ENGLAND GE2029'!M530</f>
        <v>7.2997250444550923E-3</v>
      </c>
      <c r="AG529" s="264">
        <f t="shared" si="44"/>
        <v>0.72997250444550921</v>
      </c>
      <c r="AH529" s="262">
        <f>'ENGLAND GE2029'!N530</f>
        <v>0</v>
      </c>
      <c r="AI529" s="264">
        <f>'ENGLAND GE2029'!Y530*100</f>
        <v>0</v>
      </c>
      <c r="AJ529" s="261">
        <f t="shared" si="40"/>
        <v>0.48382628495104762</v>
      </c>
      <c r="AK529" s="260">
        <f t="shared" si="41"/>
        <v>0</v>
      </c>
    </row>
    <row r="530" spans="1:37" ht="24" customHeight="1" x14ac:dyDescent="0.35">
      <c r="A530" s="106" t="str">
        <f>'ENGLAND GE2029'!A531</f>
        <v>Keighley and Ilkley</v>
      </c>
      <c r="B530" s="106" t="str">
        <f>'ENGLAND GE2029'!B531</f>
        <v>WYK</v>
      </c>
      <c r="C530" s="106" t="str">
        <f>'ENGLAND GE2029'!C531</f>
        <v>YH</v>
      </c>
      <c r="D530" s="106" t="str">
        <f>'ENGLAND GE2029'!D531</f>
        <v>England</v>
      </c>
      <c r="E530" s="106" t="str">
        <f>'ENGLAND GE2029'!AP531</f>
        <v>Con</v>
      </c>
      <c r="F530" s="106" t="str">
        <f>'ENGLAND GE2029'!AQ531</f>
        <v>HOLD</v>
      </c>
      <c r="G530" s="106" t="str">
        <f>'ENGLAND GE2029'!AR531</f>
        <v/>
      </c>
      <c r="H530" s="106" t="str">
        <f>IF(E530='ENGLAND GE2029'!AO531,"",E530)</f>
        <v/>
      </c>
      <c r="I530" s="262">
        <f>'ENGLAND GE2029'!E531</f>
        <v>0.21680712838422223</v>
      </c>
      <c r="J530" s="263">
        <f>'ENGLAND GE2029'!P531*100</f>
        <v>-15.056190814911691</v>
      </c>
      <c r="K530" s="262">
        <f>'ENGLAND GE2029'!F531</f>
        <v>0.33786326087075536</v>
      </c>
      <c r="L530" s="263">
        <f>'ENGLAND GE2029'!Q531*100</f>
        <v>-6.4696455005113567</v>
      </c>
      <c r="M530" s="262">
        <f>'ENGLAND GE2029'!G531</f>
        <v>0.21367154216159898</v>
      </c>
      <c r="N530" s="263">
        <f>'ENGLAND GE2029'!R531*100</f>
        <v>11.011349378253581</v>
      </c>
      <c r="O530" s="262">
        <f>'ENGLAND GE2029'!H531</f>
        <v>2.1934265233344984E-2</v>
      </c>
      <c r="P530" s="263">
        <f>'ENGLAND GE2029'!S531*100</f>
        <v>9.2813664118871625E-2</v>
      </c>
      <c r="Q530" s="262">
        <f>'ENGLAND GE2029'!I531</f>
        <v>0.14570927675722145</v>
      </c>
      <c r="R530" s="263">
        <f>'ENGLAND GE2029'!T531*100</f>
        <v>9.2717527618039615</v>
      </c>
      <c r="T530" s="264">
        <v>0</v>
      </c>
      <c r="U530" s="262">
        <f>MAX('ENGLAND GE2029'!J531,'ENGLAND GE2029'!K531,'ENGLAND GE2029'!L531,'ENGLAND GE2029'!M531,'ENGLAND GE2029'!N531)</f>
        <v>3.4186118859098717E-2</v>
      </c>
      <c r="V530" s="264">
        <f t="shared" si="42"/>
        <v>-0.99050953817571219</v>
      </c>
      <c r="W530" s="264"/>
      <c r="X530" s="264"/>
      <c r="Y530" s="264"/>
      <c r="Z530" s="262">
        <f>'ENGLAND GE2029'!J531</f>
        <v>3.4186118859098717E-2</v>
      </c>
      <c r="AA530" s="264">
        <f>'ENGLAND GE2029'!U531*100</f>
        <v>-0.99050953817571219</v>
      </c>
      <c r="AB530" s="262">
        <f>'ENGLAND GE2029'!K531</f>
        <v>0</v>
      </c>
      <c r="AC530" s="264">
        <f>'ENGLAND GE2029'!V531*100</f>
        <v>0</v>
      </c>
      <c r="AD530" s="262">
        <f>'ENGLAND GE2029'!L531</f>
        <v>2.5800875588212958E-2</v>
      </c>
      <c r="AE530" s="264">
        <f t="shared" si="43"/>
        <v>2.5800875588212957</v>
      </c>
      <c r="AF530" s="262">
        <f>'ENGLAND GE2029'!M531</f>
        <v>4.0275321455452984E-3</v>
      </c>
      <c r="AG530" s="264">
        <f t="shared" si="44"/>
        <v>0.40275321455452984</v>
      </c>
      <c r="AH530" s="262">
        <f>'ENGLAND GE2029'!N531</f>
        <v>0</v>
      </c>
      <c r="AI530" s="264">
        <f>'ENGLAND GE2029'!Y531*100</f>
        <v>-0.84241072395348326</v>
      </c>
      <c r="AJ530" s="261">
        <f t="shared" si="40"/>
        <v>0.33786326087075536</v>
      </c>
      <c r="AK530" s="260">
        <f t="shared" si="41"/>
        <v>-0.1921539841135339</v>
      </c>
    </row>
    <row r="531" spans="1:37" ht="24" customHeight="1" x14ac:dyDescent="0.35">
      <c r="A531" s="106" t="str">
        <f>'ENGLAND GE2029'!A532</f>
        <v>Leeds Central and Headingley</v>
      </c>
      <c r="B531" s="106" t="str">
        <f>'ENGLAND GE2029'!B532</f>
        <v>WYK</v>
      </c>
      <c r="C531" s="106" t="str">
        <f>'ENGLAND GE2029'!C532</f>
        <v>YH</v>
      </c>
      <c r="D531" s="106" t="str">
        <f>'ENGLAND GE2029'!D532</f>
        <v>England</v>
      </c>
      <c r="E531" s="106" t="str">
        <f>'ENGLAND GE2029'!AP532</f>
        <v>Grn</v>
      </c>
      <c r="F531" s="106" t="str">
        <f>'ENGLAND GE2029'!AQ532</f>
        <v>gain from</v>
      </c>
      <c r="G531" s="106" t="str">
        <f>'ENGLAND GE2029'!AR532</f>
        <v>LAB</v>
      </c>
      <c r="H531" s="106" t="str">
        <f>IF(E531='ENGLAND GE2029'!AO532,"",E531)</f>
        <v>Grn</v>
      </c>
      <c r="I531" s="262">
        <f>'ENGLAND GE2029'!E532</f>
        <v>0.22807945034385799</v>
      </c>
      <c r="J531" s="263">
        <f>'ENGLAND GE2029'!P532*100</f>
        <v>-27.367715671422076</v>
      </c>
      <c r="K531" s="262">
        <f>'ENGLAND GE2029'!F532</f>
        <v>4.5769938682409479E-2</v>
      </c>
      <c r="L531" s="263">
        <f>'ENGLAND GE2029'!Q532*100</f>
        <v>-2.5032403460334618</v>
      </c>
      <c r="M531" s="262">
        <f>'ENGLAND GE2029'!G532</f>
        <v>0.12066929219493228</v>
      </c>
      <c r="N531" s="263">
        <f>'ENGLAND GE2029'!R532*100</f>
        <v>4.4739556477255427</v>
      </c>
      <c r="O531" s="262">
        <f>'ENGLAND GE2029'!H532</f>
        <v>6.6464177227215079E-2</v>
      </c>
      <c r="P531" s="263">
        <f>'ENGLAND GE2029'!S532*100</f>
        <v>-1.6175480946546597</v>
      </c>
      <c r="Q531" s="262">
        <f>'ENGLAND GE2029'!I532</f>
        <v>0.49811532003429931</v>
      </c>
      <c r="R531" s="263">
        <f>'ENGLAND GE2029'!T532*100</f>
        <v>26.291987771747706</v>
      </c>
      <c r="T531" s="264">
        <v>0</v>
      </c>
      <c r="U531" s="262">
        <f>MAX('ENGLAND GE2029'!J532,'ENGLAND GE2029'!K532,'ENGLAND GE2029'!L532,'ENGLAND GE2029'!M532,'ENGLAND GE2029'!N532)</f>
        <v>1.5386703415758332E-2</v>
      </c>
      <c r="V531" s="264">
        <f t="shared" si="42"/>
        <v>-0.64838457217634282</v>
      </c>
      <c r="W531" s="264"/>
      <c r="X531" s="264"/>
      <c r="Y531" s="264"/>
      <c r="Z531" s="262">
        <f>'ENGLAND GE2029'!J532</f>
        <v>0</v>
      </c>
      <c r="AA531" s="264">
        <f>'ENGLAND GE2029'!U532*100</f>
        <v>0</v>
      </c>
      <c r="AB531" s="262">
        <f>'ENGLAND GE2029'!K532</f>
        <v>1.5386703415758332E-2</v>
      </c>
      <c r="AC531" s="264">
        <f>'ENGLAND GE2029'!V532*100</f>
        <v>-0.64838457217634282</v>
      </c>
      <c r="AD531" s="262">
        <f>'ENGLAND GE2029'!L532</f>
        <v>1.4570837855817654E-2</v>
      </c>
      <c r="AE531" s="264">
        <f t="shared" si="43"/>
        <v>1.4570837855817653</v>
      </c>
      <c r="AF531" s="262">
        <f>'ENGLAND GE2029'!M532</f>
        <v>8.214150699589402E-3</v>
      </c>
      <c r="AG531" s="264">
        <f t="shared" si="44"/>
        <v>0.8214150699589402</v>
      </c>
      <c r="AH531" s="262">
        <f>'ENGLAND GE2029'!N532</f>
        <v>2.7301295461203533E-3</v>
      </c>
      <c r="AI531" s="264">
        <f>'ENGLAND GE2029'!Y532*100</f>
        <v>-0.90755359072741715</v>
      </c>
      <c r="AJ531" s="261">
        <f t="shared" si="40"/>
        <v>0.49811532003429931</v>
      </c>
      <c r="AK531" s="260">
        <f t="shared" si="41"/>
        <v>0</v>
      </c>
    </row>
    <row r="532" spans="1:37" ht="24" customHeight="1" x14ac:dyDescent="0.35">
      <c r="A532" s="106" t="str">
        <f>'ENGLAND GE2029'!A533</f>
        <v>Leeds East</v>
      </c>
      <c r="B532" s="106" t="str">
        <f>'ENGLAND GE2029'!B533</f>
        <v>WYK</v>
      </c>
      <c r="C532" s="106" t="str">
        <f>'ENGLAND GE2029'!C533</f>
        <v>YH</v>
      </c>
      <c r="D532" s="106" t="str">
        <f>'ENGLAND GE2029'!D533</f>
        <v>England</v>
      </c>
      <c r="E532" s="106" t="str">
        <f>'ENGLAND GE2029'!AP533</f>
        <v>Ref</v>
      </c>
      <c r="F532" s="106" t="str">
        <f>'ENGLAND GE2029'!AQ533</f>
        <v>gain from</v>
      </c>
      <c r="G532" s="106" t="str">
        <f>'ENGLAND GE2029'!AR533</f>
        <v>LAB</v>
      </c>
      <c r="H532" s="106" t="str">
        <f>IF(E532='ENGLAND GE2029'!AO533,"",E532)</f>
        <v>Ref</v>
      </c>
      <c r="I532" s="262">
        <f>'ENGLAND GE2029'!E533</f>
        <v>0.23805781808535428</v>
      </c>
      <c r="J532" s="263">
        <f>'ENGLAND GE2029'!P533*100</f>
        <v>-23.442110950680576</v>
      </c>
      <c r="K532" s="262">
        <f>'ENGLAND GE2029'!F533</f>
        <v>0.12548705123193341</v>
      </c>
      <c r="L532" s="263">
        <f>'ENGLAND GE2029'!Q533*100</f>
        <v>-4.9642429828287984</v>
      </c>
      <c r="M532" s="262">
        <f>'ENGLAND GE2029'!G533</f>
        <v>0.32848814074590976</v>
      </c>
      <c r="N532" s="263">
        <f>'ENGLAND GE2029'!R533*100</f>
        <v>14.201002558393149</v>
      </c>
      <c r="O532" s="262">
        <f>'ENGLAND GE2029'!H533</f>
        <v>3.2704686147022641E-2</v>
      </c>
      <c r="P532" s="263">
        <f>'ENGLAND GE2029'!S533*100</f>
        <v>-0.39816142490370698</v>
      </c>
      <c r="Q532" s="262">
        <f>'ENGLAND GE2029'!I533</f>
        <v>0.20895652013848412</v>
      </c>
      <c r="R532" s="263">
        <f>'ENGLAND GE2029'!T533*100</f>
        <v>11.994463834707556</v>
      </c>
      <c r="T532" s="264">
        <v>0</v>
      </c>
      <c r="U532" s="262">
        <f>MAX('ENGLAND GE2029'!J533,'ENGLAND GE2029'!K533,'ENGLAND GE2029'!L533,'ENGLAND GE2029'!M533,'ENGLAND GE2029'!N533)</f>
        <v>3.9664999680578808E-2</v>
      </c>
      <c r="V532" s="264">
        <f t="shared" si="42"/>
        <v>3.9664999680578807</v>
      </c>
      <c r="W532" s="264"/>
      <c r="X532" s="264"/>
      <c r="Y532" s="264"/>
      <c r="Z532" s="262">
        <f>'ENGLAND GE2029'!J533</f>
        <v>0</v>
      </c>
      <c r="AA532" s="264">
        <f>'ENGLAND GE2029'!U533*100</f>
        <v>-0.56362343861074438</v>
      </c>
      <c r="AB532" s="262">
        <f>'ENGLAND GE2029'!K533</f>
        <v>0</v>
      </c>
      <c r="AC532" s="264">
        <f>'ENGLAND GE2029'!V533*100</f>
        <v>0</v>
      </c>
      <c r="AD532" s="262">
        <f>'ENGLAND GE2029'!L533</f>
        <v>3.9664999680578808E-2</v>
      </c>
      <c r="AE532" s="264">
        <f t="shared" si="43"/>
        <v>3.9664999680578807</v>
      </c>
      <c r="AF532" s="262">
        <f>'ENGLAND GE2029'!M533</f>
        <v>3.3522543453734129E-3</v>
      </c>
      <c r="AG532" s="264">
        <f t="shared" si="44"/>
        <v>0.33522543453734127</v>
      </c>
      <c r="AH532" s="262">
        <f>'ENGLAND GE2029'!N533</f>
        <v>2.328852962534364E-2</v>
      </c>
      <c r="AI532" s="264">
        <f>'ENGLAND GE2029'!Y533*100</f>
        <v>-1.129052998672095</v>
      </c>
      <c r="AJ532" s="261">
        <f t="shared" si="40"/>
        <v>0.32848814074590976</v>
      </c>
      <c r="AK532" s="260">
        <f t="shared" si="41"/>
        <v>-0.11953162060742564</v>
      </c>
    </row>
    <row r="533" spans="1:37" ht="24" customHeight="1" x14ac:dyDescent="0.35">
      <c r="A533" s="106" t="str">
        <f>'ENGLAND GE2029'!A534</f>
        <v>Leeds North East</v>
      </c>
      <c r="B533" s="106" t="str">
        <f>'ENGLAND GE2029'!B534</f>
        <v>WYK</v>
      </c>
      <c r="C533" s="106" t="str">
        <f>'ENGLAND GE2029'!C534</f>
        <v>YH</v>
      </c>
      <c r="D533" s="106" t="str">
        <f>'ENGLAND GE2029'!D534</f>
        <v>England</v>
      </c>
      <c r="E533" s="106" t="str">
        <f>'ENGLAND GE2029'!AP534</f>
        <v>Grn</v>
      </c>
      <c r="F533" s="106" t="str">
        <f>'ENGLAND GE2029'!AQ534</f>
        <v>gain from</v>
      </c>
      <c r="G533" s="106" t="str">
        <f>'ENGLAND GE2029'!AR534</f>
        <v>LAB</v>
      </c>
      <c r="H533" s="106" t="str">
        <f>IF(E533='ENGLAND GE2029'!AO534,"",E533)</f>
        <v>Grn</v>
      </c>
      <c r="I533" s="262">
        <f>'ENGLAND GE2029'!E534</f>
        <v>0.28144609132739185</v>
      </c>
      <c r="J533" s="263">
        <f>'ENGLAND GE2029'!P534*100</f>
        <v>-23.353165791431117</v>
      </c>
      <c r="K533" s="262">
        <f>'ENGLAND GE2029'!F534</f>
        <v>0.12350032655044751</v>
      </c>
      <c r="L533" s="263">
        <f>'ENGLAND GE2029'!Q534*100</f>
        <v>-3.5398869765446843</v>
      </c>
      <c r="M533" s="262">
        <f>'ENGLAND GE2029'!G534</f>
        <v>0.14493213476724359</v>
      </c>
      <c r="N533" s="263">
        <f>'ENGLAND GE2029'!R534*100</f>
        <v>6.9080296035426123</v>
      </c>
      <c r="O533" s="262">
        <f>'ENGLAND GE2029'!H534</f>
        <v>4.6414198164396479E-2</v>
      </c>
      <c r="P533" s="263">
        <f>'ENGLAND GE2029'!S534*100</f>
        <v>-0.15854475946754099</v>
      </c>
      <c r="Q533" s="262">
        <f>'ENGLAND GE2029'!I534</f>
        <v>0.33323791638812345</v>
      </c>
      <c r="R533" s="263">
        <f>'ENGLAND GE2029'!T534*100</f>
        <v>20.236803350903028</v>
      </c>
      <c r="T533" s="264">
        <v>0</v>
      </c>
      <c r="U533" s="262">
        <f>MAX('ENGLAND GE2029'!J534,'ENGLAND GE2029'!K534,'ENGLAND GE2029'!L534,'ENGLAND GE2029'!M534,'ENGLAND GE2029'!N534)</f>
        <v>3.859049589639351E-2</v>
      </c>
      <c r="V533" s="264">
        <f t="shared" si="42"/>
        <v>-0.71730040039762255</v>
      </c>
      <c r="W533" s="264"/>
      <c r="X533" s="264"/>
      <c r="Y533" s="264"/>
      <c r="Z533" s="262">
        <f>'ENGLAND GE2029'!J534</f>
        <v>0</v>
      </c>
      <c r="AA533" s="264">
        <f>'ENGLAND GE2029'!U534*100</f>
        <v>0</v>
      </c>
      <c r="AB533" s="262">
        <f>'ENGLAND GE2029'!K534</f>
        <v>3.859049589639351E-2</v>
      </c>
      <c r="AC533" s="264">
        <f>'ENGLAND GE2029'!V534*100</f>
        <v>-0.71730040039762255</v>
      </c>
      <c r="AD533" s="262">
        <f>'ENGLAND GE2029'!L534</f>
        <v>1.7500580283338289E-2</v>
      </c>
      <c r="AE533" s="264">
        <f t="shared" si="43"/>
        <v>1.750058028333829</v>
      </c>
      <c r="AF533" s="262">
        <f>'ENGLAND GE2029'!M534</f>
        <v>6.785854232727327E-3</v>
      </c>
      <c r="AG533" s="264">
        <f t="shared" si="44"/>
        <v>0.67858542327273275</v>
      </c>
      <c r="AH533" s="262">
        <f>'ENGLAND GE2029'!N534</f>
        <v>7.5924023899378744E-3</v>
      </c>
      <c r="AI533" s="264">
        <f>'ENGLAND GE2029'!Y534*100</f>
        <v>-1.8045784782112515</v>
      </c>
      <c r="AJ533" s="261">
        <f t="shared" si="40"/>
        <v>0.33323791638812345</v>
      </c>
      <c r="AK533" s="260">
        <f t="shared" si="41"/>
        <v>0</v>
      </c>
    </row>
    <row r="534" spans="1:37" ht="24" customHeight="1" x14ac:dyDescent="0.35">
      <c r="A534" s="106" t="str">
        <f>'ENGLAND GE2029'!A535</f>
        <v>Leeds North West</v>
      </c>
      <c r="B534" s="106" t="str">
        <f>'ENGLAND GE2029'!B535</f>
        <v>WYK</v>
      </c>
      <c r="C534" s="106" t="str">
        <f>'ENGLAND GE2029'!C535</f>
        <v>YH</v>
      </c>
      <c r="D534" s="106" t="str">
        <f>'ENGLAND GE2029'!D535</f>
        <v>England</v>
      </c>
      <c r="E534" s="106" t="str">
        <f>'ENGLAND GE2029'!AP535</f>
        <v>Lab</v>
      </c>
      <c r="F534" s="106" t="str">
        <f>'ENGLAND GE2029'!AQ535</f>
        <v>HOLD</v>
      </c>
      <c r="G534" s="106" t="str">
        <f>'ENGLAND GE2029'!AR535</f>
        <v/>
      </c>
      <c r="H534" s="106" t="str">
        <f>IF(E534='ENGLAND GE2029'!AO535,"",E534)</f>
        <v/>
      </c>
      <c r="I534" s="262">
        <f>'ENGLAND GE2029'!E535</f>
        <v>0.25831008689283003</v>
      </c>
      <c r="J534" s="263">
        <f>'ENGLAND GE2029'!P535*100</f>
        <v>-20.138013148111778</v>
      </c>
      <c r="K534" s="262">
        <f>'ENGLAND GE2029'!F535</f>
        <v>0.17637077666957898</v>
      </c>
      <c r="L534" s="263">
        <f>'ENGLAND GE2029'!Q535*100</f>
        <v>-4.4333564692897678</v>
      </c>
      <c r="M534" s="262">
        <f>'ENGLAND GE2029'!G535</f>
        <v>0.23423938914886597</v>
      </c>
      <c r="N534" s="263">
        <f>'ENGLAND GE2029'!R535*100</f>
        <v>11.500761543811603</v>
      </c>
      <c r="O534" s="262">
        <f>'ENGLAND GE2029'!H535</f>
        <v>0.11267032498492333</v>
      </c>
      <c r="P534" s="263">
        <f>'ENGLAND GE2029'!S535*100</f>
        <v>-6.5510643922839229E-2</v>
      </c>
      <c r="Q534" s="262">
        <f>'ENGLAND GE2029'!I535</f>
        <v>0.16993869621947497</v>
      </c>
      <c r="R534" s="263">
        <f>'ENGLAND GE2029'!T535*100</f>
        <v>10.50291998657373</v>
      </c>
      <c r="T534" s="264">
        <v>0</v>
      </c>
      <c r="U534" s="262">
        <f>MAX('ENGLAND GE2029'!J535,'ENGLAND GE2029'!K535,'ENGLAND GE2029'!L535,'ENGLAND GE2029'!M535,'ENGLAND GE2029'!N535)</f>
        <v>2.8284446661213089E-2</v>
      </c>
      <c r="V534" s="264">
        <f t="shared" si="42"/>
        <v>2.828444666121309</v>
      </c>
      <c r="W534" s="264"/>
      <c r="X534" s="264"/>
      <c r="Y534" s="264"/>
      <c r="Z534" s="262">
        <f>'ENGLAND GE2029'!J535</f>
        <v>0</v>
      </c>
      <c r="AA534" s="264">
        <f>'ENGLAND GE2029'!U535*100</f>
        <v>0</v>
      </c>
      <c r="AB534" s="262">
        <f>'ENGLAND GE2029'!K535</f>
        <v>0</v>
      </c>
      <c r="AC534" s="264">
        <f>'ENGLAND GE2029'!V535*100</f>
        <v>0</v>
      </c>
      <c r="AD534" s="262">
        <f>'ENGLAND GE2029'!L535</f>
        <v>2.8284446661213089E-2</v>
      </c>
      <c r="AE534" s="264">
        <f t="shared" si="43"/>
        <v>2.828444666121309</v>
      </c>
      <c r="AF534" s="262">
        <f>'ENGLAND GE2029'!M535</f>
        <v>2.5639486638078346E-3</v>
      </c>
      <c r="AG534" s="264">
        <f t="shared" si="44"/>
        <v>0.25639486638078346</v>
      </c>
      <c r="AH534" s="262">
        <f>'ENGLAND GE2029'!N535</f>
        <v>1.7622330759305825E-2</v>
      </c>
      <c r="AI534" s="264">
        <f>'ENGLAND GE2029'!Y535*100</f>
        <v>-0.45164080156303887</v>
      </c>
      <c r="AJ534" s="261">
        <f t="shared" si="40"/>
        <v>0.25831008689283003</v>
      </c>
      <c r="AK534" s="260">
        <f t="shared" si="41"/>
        <v>-8.837139067335506E-2</v>
      </c>
    </row>
    <row r="535" spans="1:37" ht="24" customHeight="1" x14ac:dyDescent="0.35">
      <c r="A535" s="106" t="str">
        <f>'ENGLAND GE2029'!A536</f>
        <v>Leeds South</v>
      </c>
      <c r="B535" s="106" t="str">
        <f>'ENGLAND GE2029'!B536</f>
        <v>WYK</v>
      </c>
      <c r="C535" s="106" t="str">
        <f>'ENGLAND GE2029'!C536</f>
        <v>YH</v>
      </c>
      <c r="D535" s="106" t="str">
        <f>'ENGLAND GE2029'!D536</f>
        <v>England</v>
      </c>
      <c r="E535" s="106" t="str">
        <f>'ENGLAND GE2029'!AP536</f>
        <v>Grn</v>
      </c>
      <c r="F535" s="106" t="str">
        <f>'ENGLAND GE2029'!AQ536</f>
        <v>gain from</v>
      </c>
      <c r="G535" s="106" t="str">
        <f>'ENGLAND GE2029'!AR536</f>
        <v>LAB</v>
      </c>
      <c r="H535" s="106" t="str">
        <f>IF(E535='ENGLAND GE2029'!AO536,"",E535)</f>
        <v>Grn</v>
      </c>
      <c r="I535" s="262">
        <f>'ENGLAND GE2029'!E536</f>
        <v>0.23425724998380335</v>
      </c>
      <c r="J535" s="263">
        <f>'ENGLAND GE2029'!P536*100</f>
        <v>-30.608620604246095</v>
      </c>
      <c r="K535" s="262">
        <f>'ENGLAND GE2029'!F536</f>
        <v>5.8975933475011094E-2</v>
      </c>
      <c r="L535" s="263">
        <f>'ENGLAND GE2029'!Q536*100</f>
        <v>-7.2724300125595001</v>
      </c>
      <c r="M535" s="262">
        <f>'ENGLAND GE2029'!G536</f>
        <v>0.21414979710160004</v>
      </c>
      <c r="N535" s="263">
        <f>'ENGLAND GE2029'!R536*100</f>
        <v>21.414979710160004</v>
      </c>
      <c r="O535" s="262">
        <f>'ENGLAND GE2029'!H536</f>
        <v>3.2788675912251673E-2</v>
      </c>
      <c r="P535" s="263">
        <f>'ENGLAND GE2029'!S536*100</f>
        <v>-0.95119743813274693</v>
      </c>
      <c r="Q535" s="262">
        <f>'ENGLAND GE2029'!I536</f>
        <v>0.38008921732366963</v>
      </c>
      <c r="R535" s="263">
        <f>'ENGLAND GE2029'!T536*100</f>
        <v>19.579727970134499</v>
      </c>
      <c r="T535" s="264">
        <v>0</v>
      </c>
      <c r="U535" s="262">
        <f>MAX('ENGLAND GE2029'!J536,'ENGLAND GE2029'!K536,'ENGLAND GE2029'!L536,'ENGLAND GE2029'!M536,'ENGLAND GE2029'!N536)</f>
        <v>3.8170006158303051E-2</v>
      </c>
      <c r="V535" s="264">
        <f t="shared" si="42"/>
        <v>-3.1752337423993811</v>
      </c>
      <c r="W535" s="264"/>
      <c r="X535" s="264"/>
      <c r="Y535" s="264"/>
      <c r="Z535" s="262">
        <f>'ENGLAND GE2029'!J536</f>
        <v>0</v>
      </c>
      <c r="AA535" s="264">
        <f>'ENGLAND GE2029'!U536*100</f>
        <v>-0.87442389039712098</v>
      </c>
      <c r="AB535" s="262">
        <f>'ENGLAND GE2029'!K536</f>
        <v>8.967285602407624E-3</v>
      </c>
      <c r="AC535" s="264">
        <f>'ENGLAND GE2029'!V536*100</f>
        <v>-1.3729854368550141</v>
      </c>
      <c r="AD535" s="262">
        <f>'ENGLAND GE2029'!L536</f>
        <v>2.5858624954748079E-2</v>
      </c>
      <c r="AE535" s="264">
        <f t="shared" si="43"/>
        <v>2.585862495474808</v>
      </c>
      <c r="AF535" s="262">
        <f>'ENGLAND GE2029'!M536</f>
        <v>6.7432094882052531E-3</v>
      </c>
      <c r="AG535" s="264">
        <f t="shared" si="44"/>
        <v>0.67432094882052529</v>
      </c>
      <c r="AH535" s="262">
        <f>'ENGLAND GE2029'!N536</f>
        <v>3.8170006158303051E-2</v>
      </c>
      <c r="AI535" s="264">
        <f>'ENGLAND GE2029'!Y536*100</f>
        <v>-3.1752337423993811</v>
      </c>
      <c r="AJ535" s="261">
        <f t="shared" si="40"/>
        <v>0.38008921732366963</v>
      </c>
      <c r="AK535" s="260">
        <f t="shared" si="41"/>
        <v>0</v>
      </c>
    </row>
    <row r="536" spans="1:37" ht="24" customHeight="1" x14ac:dyDescent="0.35">
      <c r="A536" s="106" t="str">
        <f>'ENGLAND GE2029'!A537</f>
        <v>Leeds South West and Morley</v>
      </c>
      <c r="B536" s="106" t="str">
        <f>'ENGLAND GE2029'!B537</f>
        <v>WYK</v>
      </c>
      <c r="C536" s="106" t="str">
        <f>'ENGLAND GE2029'!C537</f>
        <v>YH</v>
      </c>
      <c r="D536" s="106" t="str">
        <f>'ENGLAND GE2029'!D537</f>
        <v>England</v>
      </c>
      <c r="E536" s="106" t="str">
        <f>'ENGLAND GE2029'!AP537</f>
        <v>Ref</v>
      </c>
      <c r="F536" s="106" t="str">
        <f>'ENGLAND GE2029'!AQ537</f>
        <v>gain from</v>
      </c>
      <c r="G536" s="106" t="str">
        <f>'ENGLAND GE2029'!AR537</f>
        <v>LAB</v>
      </c>
      <c r="H536" s="106" t="str">
        <f>IF(E536='ENGLAND GE2029'!AO537,"",E536)</f>
        <v>Ref</v>
      </c>
      <c r="I536" s="262">
        <f>'ENGLAND GE2029'!E537</f>
        <v>0.22348143023612049</v>
      </c>
      <c r="J536" s="263">
        <f>'ENGLAND GE2029'!P537*100</f>
        <v>-21.624599397239002</v>
      </c>
      <c r="K536" s="262">
        <f>'ENGLAND GE2029'!F537</f>
        <v>0.16641460666556099</v>
      </c>
      <c r="L536" s="263">
        <f>'ENGLAND GE2029'!Q537*100</f>
        <v>-6.3832352970341431</v>
      </c>
      <c r="M536" s="262">
        <f>'ENGLAND GE2029'!G537</f>
        <v>0.36178555901174192</v>
      </c>
      <c r="N536" s="263">
        <f>'ENGLAND GE2029'!R537*100</f>
        <v>15.817442717558583</v>
      </c>
      <c r="O536" s="262">
        <f>'ENGLAND GE2029'!H537</f>
        <v>4.0209656991197613E-2</v>
      </c>
      <c r="P536" s="263">
        <f>'ENGLAND GE2029'!S537*100</f>
        <v>-0.45067000432971527</v>
      </c>
      <c r="Q536" s="262">
        <f>'ENGLAND GE2029'!I537</f>
        <v>0.14852092313045401</v>
      </c>
      <c r="R536" s="263">
        <f>'ENGLAND GE2029'!T537*100</f>
        <v>8.5798647023114842</v>
      </c>
      <c r="T536" s="264">
        <v>0</v>
      </c>
      <c r="U536" s="262">
        <f>MAX('ENGLAND GE2029'!J537,'ENGLAND GE2029'!K537,'ENGLAND GE2029'!L537,'ENGLAND GE2029'!M537,'ENGLAND GE2029'!N537)</f>
        <v>4.3685668682142381E-2</v>
      </c>
      <c r="V536" s="264">
        <f t="shared" si="42"/>
        <v>4.3685668682142378</v>
      </c>
      <c r="W536" s="264"/>
      <c r="X536" s="264"/>
      <c r="Y536" s="264"/>
      <c r="Z536" s="262">
        <f>'ENGLAND GE2029'!J537</f>
        <v>0</v>
      </c>
      <c r="AA536" s="264">
        <f>'ENGLAND GE2029'!U537*100</f>
        <v>0</v>
      </c>
      <c r="AB536" s="262">
        <f>'ENGLAND GE2029'!K537</f>
        <v>0</v>
      </c>
      <c r="AC536" s="264">
        <f>'ENGLAND GE2029'!V537*100</f>
        <v>0</v>
      </c>
      <c r="AD536" s="262">
        <f>'ENGLAND GE2029'!L537</f>
        <v>4.3685668682142381E-2</v>
      </c>
      <c r="AE536" s="264">
        <f t="shared" si="43"/>
        <v>4.3685668682142378</v>
      </c>
      <c r="AF536" s="262">
        <f>'ENGLAND GE2029'!M537</f>
        <v>2.2408081907138578E-3</v>
      </c>
      <c r="AG536" s="264">
        <f t="shared" si="44"/>
        <v>0.22408081907138577</v>
      </c>
      <c r="AH536" s="262">
        <f>'ENGLAND GE2029'!N537</f>
        <v>1.3661347092068796E-2</v>
      </c>
      <c r="AI536" s="264">
        <f>'ENGLAND GE2029'!Y537*100</f>
        <v>-0.5314504085528261</v>
      </c>
      <c r="AJ536" s="261">
        <f t="shared" si="40"/>
        <v>0.36178555901174192</v>
      </c>
      <c r="AK536" s="260">
        <f t="shared" si="41"/>
        <v>-0.21326463588128791</v>
      </c>
    </row>
    <row r="537" spans="1:37" ht="24" customHeight="1" x14ac:dyDescent="0.35">
      <c r="A537" s="106" t="str">
        <f>'ENGLAND GE2029'!A538</f>
        <v>Leeds West and Pudsey</v>
      </c>
      <c r="B537" s="106" t="str">
        <f>'ENGLAND GE2029'!B538</f>
        <v>WYK</v>
      </c>
      <c r="C537" s="106" t="str">
        <f>'ENGLAND GE2029'!C538</f>
        <v>YH</v>
      </c>
      <c r="D537" s="106" t="str">
        <f>'ENGLAND GE2029'!D538</f>
        <v>England</v>
      </c>
      <c r="E537" s="106" t="str">
        <f>'ENGLAND GE2029'!AP538</f>
        <v>Ref</v>
      </c>
      <c r="F537" s="106" t="str">
        <f>'ENGLAND GE2029'!AQ538</f>
        <v>gain from</v>
      </c>
      <c r="G537" s="106" t="str">
        <f>'ENGLAND GE2029'!AR538</f>
        <v>LAB</v>
      </c>
      <c r="H537" s="106" t="str">
        <f>IF(E537='ENGLAND GE2029'!AO538,"",E537)</f>
        <v>Ref</v>
      </c>
      <c r="I537" s="262">
        <f>'ENGLAND GE2029'!E538</f>
        <v>0.25186120406223306</v>
      </c>
      <c r="J537" s="263">
        <f>'ENGLAND GE2029'!P538*100</f>
        <v>-24.109873774688005</v>
      </c>
      <c r="K537" s="262">
        <f>'ENGLAND GE2029'!F538</f>
        <v>0.12427565884308835</v>
      </c>
      <c r="L537" s="263">
        <f>'ENGLAND GE2029'!Q538*100</f>
        <v>-4.6763983698606477</v>
      </c>
      <c r="M537" s="262">
        <f>'ENGLAND GE2029'!G538</f>
        <v>0.2914588293736019</v>
      </c>
      <c r="N537" s="263">
        <f>'ENGLAND GE2029'!R538*100</f>
        <v>12.829054340695775</v>
      </c>
      <c r="O537" s="262">
        <f>'ENGLAND GE2029'!H538</f>
        <v>4.0931725569015726E-2</v>
      </c>
      <c r="P537" s="263">
        <f>'ENGLAND GE2029'!S538*100</f>
        <v>-0.43480582934043932</v>
      </c>
      <c r="Q537" s="262">
        <f>'ENGLAND GE2029'!I538</f>
        <v>0.23461829254258168</v>
      </c>
      <c r="R537" s="263">
        <f>'ENGLAND GE2029'!T538*100</f>
        <v>13.60574778701652</v>
      </c>
      <c r="T537" s="264">
        <v>0</v>
      </c>
      <c r="U537" s="262">
        <f>MAX('ENGLAND GE2029'!J538,'ENGLAND GE2029'!K538,'ENGLAND GE2029'!L538,'ENGLAND GE2029'!M538,'ENGLAND GE2029'!N538)</f>
        <v>3.5193703942414688E-2</v>
      </c>
      <c r="V537" s="264">
        <f t="shared" si="42"/>
        <v>3.5193703942414687</v>
      </c>
      <c r="W537" s="264"/>
      <c r="X537" s="264"/>
      <c r="Y537" s="264"/>
      <c r="Z537" s="262">
        <f>'ENGLAND GE2029'!J538</f>
        <v>0</v>
      </c>
      <c r="AA537" s="264">
        <f>'ENGLAND GE2029'!U538*100</f>
        <v>0</v>
      </c>
      <c r="AB537" s="262">
        <f>'ENGLAND GE2029'!K538</f>
        <v>1.2566167857635308E-2</v>
      </c>
      <c r="AC537" s="264">
        <f>'ENGLAND GE2029'!V538*100</f>
        <v>-0.38779533041041847</v>
      </c>
      <c r="AD537" s="262">
        <f>'ENGLAND GE2029'!L538</f>
        <v>3.5193703942414688E-2</v>
      </c>
      <c r="AE537" s="264">
        <f t="shared" si="43"/>
        <v>3.5193703942414687</v>
      </c>
      <c r="AF537" s="262">
        <f>'ENGLAND GE2029'!M538</f>
        <v>4.1303904569776973E-3</v>
      </c>
      <c r="AG537" s="264">
        <f t="shared" si="44"/>
        <v>0.41303904569776972</v>
      </c>
      <c r="AH537" s="262">
        <f>'ENGLAND GE2029'!N538</f>
        <v>4.9640273524515898E-3</v>
      </c>
      <c r="AI537" s="264">
        <f>'ENGLAND GE2029'!Y538*100</f>
        <v>-0.75833826335202503</v>
      </c>
      <c r="AJ537" s="261">
        <f t="shared" si="40"/>
        <v>0.2914588293736019</v>
      </c>
      <c r="AK537" s="260">
        <f t="shared" si="41"/>
        <v>-5.6840536831020222E-2</v>
      </c>
    </row>
    <row r="538" spans="1:37" ht="24" customHeight="1" x14ac:dyDescent="0.35">
      <c r="A538" s="106" t="str">
        <f>'ENGLAND GE2029'!A539</f>
        <v>Normanton and Hemsworth</v>
      </c>
      <c r="B538" s="106" t="str">
        <f>'ENGLAND GE2029'!B539</f>
        <v>WYK</v>
      </c>
      <c r="C538" s="106" t="str">
        <f>'ENGLAND GE2029'!C539</f>
        <v>YH</v>
      </c>
      <c r="D538" s="106" t="str">
        <f>'ENGLAND GE2029'!D539</f>
        <v>England</v>
      </c>
      <c r="E538" s="106" t="str">
        <f>'ENGLAND GE2029'!AP539</f>
        <v>Ref</v>
      </c>
      <c r="F538" s="106" t="str">
        <f>'ENGLAND GE2029'!AQ539</f>
        <v>gain from</v>
      </c>
      <c r="G538" s="106" t="str">
        <f>'ENGLAND GE2029'!AR539</f>
        <v>LAB</v>
      </c>
      <c r="H538" s="106" t="str">
        <f>IF(E538='ENGLAND GE2029'!AO539,"",E538)</f>
        <v>Ref</v>
      </c>
      <c r="I538" s="262">
        <f>'ENGLAND GE2029'!E539</f>
        <v>0.22019939297577629</v>
      </c>
      <c r="J538" s="263">
        <f>'ENGLAND GE2029'!P539*100</f>
        <v>-25.505439667455796</v>
      </c>
      <c r="K538" s="262">
        <f>'ENGLAND GE2029'!F539</f>
        <v>9.0546819972517581E-2</v>
      </c>
      <c r="L538" s="263">
        <f>'ENGLAND GE2029'!Q539*100</f>
        <v>-4.6870990696276609</v>
      </c>
      <c r="M538" s="262">
        <f>'ENGLAND GE2029'!G539</f>
        <v>0.47296395593320018</v>
      </c>
      <c r="N538" s="263">
        <f>'ENGLAND GE2029'!R539*100</f>
        <v>18.098893598767209</v>
      </c>
      <c r="O538" s="262">
        <f>'ENGLAND GE2029'!H539</f>
        <v>2.9747393608204421E-2</v>
      </c>
      <c r="P538" s="263">
        <f>'ENGLAND GE2029'!S539*100</f>
        <v>-0.65397119517834756</v>
      </c>
      <c r="Q538" s="262">
        <f>'ENGLAND GE2029'!I539</f>
        <v>0.127508179616449</v>
      </c>
      <c r="R538" s="263">
        <f>'ENGLAND GE2029'!T539*100</f>
        <v>6.8441905441093427</v>
      </c>
      <c r="T538" s="264">
        <v>0</v>
      </c>
      <c r="U538" s="262">
        <f>MAX('ENGLAND GE2029'!J539,'ENGLAND GE2029'!K539,'ENGLAND GE2029'!L539,'ENGLAND GE2029'!M539,'ENGLAND GE2029'!N539)</f>
        <v>5.7110479295893017E-2</v>
      </c>
      <c r="V538" s="264">
        <f t="shared" si="42"/>
        <v>5.7110479295893013</v>
      </c>
      <c r="W538" s="264"/>
      <c r="X538" s="264"/>
      <c r="Y538" s="264"/>
      <c r="Z538" s="262">
        <f>'ENGLAND GE2029'!J539</f>
        <v>0</v>
      </c>
      <c r="AA538" s="264">
        <f>'ENGLAND GE2029'!U539*100</f>
        <v>0</v>
      </c>
      <c r="AB538" s="262">
        <f>'ENGLAND GE2029'!K539</f>
        <v>0</v>
      </c>
      <c r="AC538" s="264">
        <f>'ENGLAND GE2029'!V539*100</f>
        <v>0</v>
      </c>
      <c r="AD538" s="262">
        <f>'ENGLAND GE2029'!L539</f>
        <v>5.7110479295893017E-2</v>
      </c>
      <c r="AE538" s="264">
        <f t="shared" si="43"/>
        <v>5.7110479295893013</v>
      </c>
      <c r="AF538" s="262">
        <f>'ENGLAND GE2029'!M539</f>
        <v>1.9237785979594813E-3</v>
      </c>
      <c r="AG538" s="264">
        <f t="shared" si="44"/>
        <v>0.19237785979594813</v>
      </c>
      <c r="AH538" s="262">
        <f>'ENGLAND GE2029'!N539</f>
        <v>0</v>
      </c>
      <c r="AI538" s="264">
        <f>'ENGLAND GE2029'!Y539*100</f>
        <v>0</v>
      </c>
      <c r="AJ538" s="261">
        <f t="shared" si="40"/>
        <v>0.47296395593320018</v>
      </c>
      <c r="AK538" s="260">
        <f t="shared" si="41"/>
        <v>-0.34545577631675117</v>
      </c>
    </row>
    <row r="539" spans="1:37" ht="24" customHeight="1" x14ac:dyDescent="0.35">
      <c r="A539" s="106" t="str">
        <f>'ENGLAND GE2029'!A540</f>
        <v>Ossett and Denby Dale</v>
      </c>
      <c r="B539" s="106" t="str">
        <f>'ENGLAND GE2029'!B540</f>
        <v>WYK</v>
      </c>
      <c r="C539" s="106" t="str">
        <f>'ENGLAND GE2029'!C540</f>
        <v>YH</v>
      </c>
      <c r="D539" s="106" t="str">
        <f>'ENGLAND GE2029'!D540</f>
        <v>England</v>
      </c>
      <c r="E539" s="106" t="str">
        <f>'ENGLAND GE2029'!AP540</f>
        <v>Ref</v>
      </c>
      <c r="F539" s="106" t="str">
        <f>'ENGLAND GE2029'!AQ540</f>
        <v>gain from</v>
      </c>
      <c r="G539" s="106" t="str">
        <f>'ENGLAND GE2029'!AR540</f>
        <v>LAB</v>
      </c>
      <c r="H539" s="106" t="str">
        <f>IF(E539='ENGLAND GE2029'!AO540,"",E539)</f>
        <v>Ref</v>
      </c>
      <c r="I539" s="262">
        <f>'ENGLAND GE2029'!E540</f>
        <v>0.20081495953192163</v>
      </c>
      <c r="J539" s="263">
        <f>'ENGLAND GE2029'!P540*100</f>
        <v>-19.195508126765898</v>
      </c>
      <c r="K539" s="262">
        <f>'ENGLAND GE2029'!F540</f>
        <v>0.21031083450624874</v>
      </c>
      <c r="L539" s="263">
        <f>'ENGLAND GE2029'!Q540*100</f>
        <v>-7.8933119634110955</v>
      </c>
      <c r="M539" s="262">
        <f>'ENGLAND GE2029'!G540</f>
        <v>0.3758127323378766</v>
      </c>
      <c r="N539" s="263">
        <f>'ENGLAND GE2029'!R540*100</f>
        <v>16.556953036855607</v>
      </c>
      <c r="O539" s="262">
        <f>'ENGLAND GE2029'!H540</f>
        <v>3.6804816736753121E-2</v>
      </c>
      <c r="P539" s="263">
        <f>'ENGLAND GE2029'!S540*100</f>
        <v>-0.38807985619499563</v>
      </c>
      <c r="Q539" s="262">
        <f>'ENGLAND GE2029'!I540</f>
        <v>0.11575919985024007</v>
      </c>
      <c r="R539" s="263">
        <f>'ENGLAND GE2029'!T540*100</f>
        <v>6.716439210971628</v>
      </c>
      <c r="T539" s="264">
        <v>0</v>
      </c>
      <c r="U539" s="262">
        <f>MAX('ENGLAND GE2029'!J540,'ENGLAND GE2029'!K540,'ENGLAND GE2029'!L540,'ENGLAND GE2029'!M540,'ENGLAND GE2029'!N540)</f>
        <v>4.5379452281870354E-2</v>
      </c>
      <c r="V539" s="264">
        <f t="shared" si="42"/>
        <v>4.5379452281870352</v>
      </c>
      <c r="W539" s="264"/>
      <c r="X539" s="264"/>
      <c r="Y539" s="264"/>
      <c r="Z539" s="262">
        <f>'ENGLAND GE2029'!J540</f>
        <v>0</v>
      </c>
      <c r="AA539" s="264">
        <f>'ENGLAND GE2029'!U540*100</f>
        <v>0</v>
      </c>
      <c r="AB539" s="262">
        <f>'ENGLAND GE2029'!K540</f>
        <v>0</v>
      </c>
      <c r="AC539" s="264">
        <f>'ENGLAND GE2029'!V540*100</f>
        <v>0</v>
      </c>
      <c r="AD539" s="262">
        <f>'ENGLAND GE2029'!L540</f>
        <v>4.5379452281870354E-2</v>
      </c>
      <c r="AE539" s="264">
        <f t="shared" si="43"/>
        <v>4.5379452281870352</v>
      </c>
      <c r="AF539" s="262">
        <f>'ENGLAND GE2029'!M540</f>
        <v>1.7465159635929571E-3</v>
      </c>
      <c r="AG539" s="264">
        <f t="shared" si="44"/>
        <v>0.1746515963592957</v>
      </c>
      <c r="AH539" s="262">
        <f>'ENGLAND GE2029'!N540</f>
        <v>1.3371488791496562E-2</v>
      </c>
      <c r="AI539" s="264">
        <f>'ENGLAND GE2029'!Y540*100</f>
        <v>-0.50908912600157574</v>
      </c>
      <c r="AJ539" s="261">
        <f t="shared" si="40"/>
        <v>0.3758127323378766</v>
      </c>
      <c r="AK539" s="260">
        <f t="shared" si="41"/>
        <v>-0.26005353248763652</v>
      </c>
    </row>
    <row r="540" spans="1:37" ht="24" customHeight="1" x14ac:dyDescent="0.35">
      <c r="A540" s="106" t="str">
        <f>'ENGLAND GE2029'!A541</f>
        <v>Pontefract, Castleford and Knottingley</v>
      </c>
      <c r="B540" s="106" t="str">
        <f>'ENGLAND GE2029'!B541</f>
        <v>WYK</v>
      </c>
      <c r="C540" s="106" t="str">
        <f>'ENGLAND GE2029'!C541</f>
        <v>YH</v>
      </c>
      <c r="D540" s="106" t="str">
        <f>'ENGLAND GE2029'!D541</f>
        <v>England</v>
      </c>
      <c r="E540" s="106" t="str">
        <f>'ENGLAND GE2029'!AP541</f>
        <v>Ref</v>
      </c>
      <c r="F540" s="106" t="str">
        <f>'ENGLAND GE2029'!AQ541</f>
        <v>gain from</v>
      </c>
      <c r="G540" s="106" t="str">
        <f>'ENGLAND GE2029'!AR541</f>
        <v>LAB</v>
      </c>
      <c r="H540" s="106" t="str">
        <f>IF(E540='ENGLAND GE2029'!AO541,"",E540)</f>
        <v>Ref</v>
      </c>
      <c r="I540" s="262">
        <f>'ENGLAND GE2029'!E541</f>
        <v>0.22512114287594601</v>
      </c>
      <c r="J540" s="263">
        <f>'ENGLAND GE2029'!P541*100</f>
        <v>-25.014097576576489</v>
      </c>
      <c r="K540" s="262">
        <f>'ENGLAND GE2029'!F541</f>
        <v>0.10127804861060449</v>
      </c>
      <c r="L540" s="263">
        <f>'ENGLAND GE2029'!Q541*100</f>
        <v>-4.9068198295422141</v>
      </c>
      <c r="M540" s="262">
        <f>'ENGLAND GE2029'!G541</f>
        <v>0.4817055137320414</v>
      </c>
      <c r="N540" s="263">
        <f>'ENGLAND GE2029'!R541*100</f>
        <v>19.083030167319333</v>
      </c>
      <c r="O540" s="262">
        <f>'ENGLAND GE2029'!H541</f>
        <v>2.827264883537485E-2</v>
      </c>
      <c r="P540" s="263">
        <f>'ENGLAND GE2029'!S541*100</f>
        <v>-0.54620898803133322</v>
      </c>
      <c r="Q540" s="262">
        <f>'ENGLAND GE2029'!I541</f>
        <v>0.10133387447421452</v>
      </c>
      <c r="R540" s="263">
        <f>'ENGLAND GE2029'!T541*100</f>
        <v>5.5417919305540826</v>
      </c>
      <c r="T540" s="264">
        <v>0</v>
      </c>
      <c r="U540" s="262">
        <f>MAX('ENGLAND GE2029'!J541,'ENGLAND GE2029'!K541,'ENGLAND GE2029'!L541,'ENGLAND GE2029'!M541,'ENGLAND GE2029'!N541)</f>
        <v>5.8166023908588813E-2</v>
      </c>
      <c r="V540" s="264">
        <f t="shared" si="42"/>
        <v>5.8166023908588809</v>
      </c>
      <c r="W540" s="264"/>
      <c r="X540" s="264"/>
      <c r="Y540" s="264"/>
      <c r="Z540" s="262">
        <f>'ENGLAND GE2029'!J541</f>
        <v>0</v>
      </c>
      <c r="AA540" s="264">
        <f>'ENGLAND GE2029'!U541*100</f>
        <v>0</v>
      </c>
      <c r="AB540" s="262">
        <f>'ENGLAND GE2029'!K541</f>
        <v>0</v>
      </c>
      <c r="AC540" s="264">
        <f>'ENGLAND GE2029'!V541*100</f>
        <v>0</v>
      </c>
      <c r="AD540" s="262">
        <f>'ENGLAND GE2029'!L541</f>
        <v>5.8166023908588813E-2</v>
      </c>
      <c r="AE540" s="264">
        <f t="shared" si="43"/>
        <v>5.8166023908588809</v>
      </c>
      <c r="AF540" s="262">
        <f>'ENGLAND GE2029'!M541</f>
        <v>1.5288739871293566E-3</v>
      </c>
      <c r="AG540" s="264">
        <f t="shared" si="44"/>
        <v>0.15288739871293566</v>
      </c>
      <c r="AH540" s="262">
        <f>'ENGLAND GE2029'!N541</f>
        <v>2.5938735761006767E-3</v>
      </c>
      <c r="AI540" s="264">
        <f>'ENGLAND GE2029'!Y541*100</f>
        <v>-0.12718549329518028</v>
      </c>
      <c r="AJ540" s="261">
        <f t="shared" si="40"/>
        <v>0.4817055137320414</v>
      </c>
      <c r="AK540" s="260">
        <f t="shared" si="41"/>
        <v>-0.38037163925782691</v>
      </c>
    </row>
    <row r="541" spans="1:37" ht="24" customHeight="1" x14ac:dyDescent="0.35">
      <c r="A541" s="106" t="str">
        <f>'ENGLAND GE2029'!A542</f>
        <v>Shipley</v>
      </c>
      <c r="B541" s="106" t="str">
        <f>'ENGLAND GE2029'!B542</f>
        <v>WYK</v>
      </c>
      <c r="C541" s="106" t="str">
        <f>'ENGLAND GE2029'!C542</f>
        <v>YH</v>
      </c>
      <c r="D541" s="106" t="str">
        <f>'ENGLAND GE2029'!D542</f>
        <v>England</v>
      </c>
      <c r="E541" s="106" t="str">
        <f>'ENGLAND GE2029'!AP542</f>
        <v>Ref</v>
      </c>
      <c r="F541" s="106" t="str">
        <f>'ENGLAND GE2029'!AQ542</f>
        <v>gain from</v>
      </c>
      <c r="G541" s="106" t="str">
        <f>'ENGLAND GE2029'!AR542</f>
        <v>LAB</v>
      </c>
      <c r="H541" s="106" t="str">
        <f>IF(E541='ENGLAND GE2029'!AO542,"",E541)</f>
        <v>Ref</v>
      </c>
      <c r="I541" s="262">
        <f>'ENGLAND GE2029'!E542</f>
        <v>0.24383881113026529</v>
      </c>
      <c r="J541" s="263">
        <f>'ENGLAND GE2029'!P542*100</f>
        <v>-20.619534823871799</v>
      </c>
      <c r="K541" s="262">
        <f>'ENGLAND GE2029'!F542</f>
        <v>0.20953326163672437</v>
      </c>
      <c r="L541" s="263">
        <f>'ENGLAND GE2029'!Q542*100</f>
        <v>-6.2396018118156258</v>
      </c>
      <c r="M541" s="262">
        <f>'ENGLAND GE2029'!G542</f>
        <v>0.28385310278914755</v>
      </c>
      <c r="N541" s="263">
        <f>'ENGLAND GE2029'!R542*100</f>
        <v>13.400733751576906</v>
      </c>
      <c r="O541" s="262">
        <f>'ENGLAND GE2029'!H542</f>
        <v>2.6614486337593463E-2</v>
      </c>
      <c r="P541" s="263">
        <f>'ENGLAND GE2029'!S542*100</f>
        <v>-0.11477644542828187</v>
      </c>
      <c r="Q541" s="262">
        <f>'ENGLAND GE2029'!I542</f>
        <v>0.18840674934147392</v>
      </c>
      <c r="R541" s="263">
        <f>'ENGLAND GE2029'!T542*100</f>
        <v>11.377370377494596</v>
      </c>
      <c r="T541" s="264">
        <v>0</v>
      </c>
      <c r="U541" s="262">
        <f>MAX('ENGLAND GE2029'!J542,'ENGLAND GE2029'!K542,'ENGLAND GE2029'!L542,'ENGLAND GE2029'!M542,'ENGLAND GE2029'!N542)</f>
        <v>3.4275311144860668E-2</v>
      </c>
      <c r="V541" s="264">
        <f t="shared" si="42"/>
        <v>3.427531114486067</v>
      </c>
      <c r="W541" s="264"/>
      <c r="X541" s="264"/>
      <c r="Y541" s="264"/>
      <c r="Z541" s="262">
        <f>'ENGLAND GE2029'!J542</f>
        <v>0</v>
      </c>
      <c r="AA541" s="264">
        <f>'ENGLAND GE2029'!U542*100</f>
        <v>-0.61486864169927335</v>
      </c>
      <c r="AB541" s="262">
        <f>'ENGLAND GE2029'!K542</f>
        <v>2.4955450417099736E-3</v>
      </c>
      <c r="AC541" s="264">
        <f>'ENGLAND GE2029'!V542*100</f>
        <v>-0.30734672349602121</v>
      </c>
      <c r="AD541" s="262">
        <f>'ENGLAND GE2029'!L542</f>
        <v>3.4275311144860668E-2</v>
      </c>
      <c r="AE541" s="264">
        <f t="shared" si="43"/>
        <v>3.427531114486067</v>
      </c>
      <c r="AF541" s="262">
        <f>'ENGLAND GE2029'!M542</f>
        <v>3.2888829751956008E-3</v>
      </c>
      <c r="AG541" s="264">
        <f t="shared" si="44"/>
        <v>0.32888829751956006</v>
      </c>
      <c r="AH541" s="262">
        <f>'ENGLAND GE2029'!N542</f>
        <v>7.6938496030292212E-3</v>
      </c>
      <c r="AI541" s="264">
        <f>'ENGLAND GE2029'!Y542*100</f>
        <v>-0.63839509476612122</v>
      </c>
      <c r="AJ541" s="261">
        <f t="shared" si="40"/>
        <v>0.28385310278914755</v>
      </c>
      <c r="AK541" s="260">
        <f t="shared" si="41"/>
        <v>-9.5446353447673632E-2</v>
      </c>
    </row>
    <row r="542" spans="1:37" ht="24" customHeight="1" x14ac:dyDescent="0.35">
      <c r="A542" s="106" t="str">
        <f>'ENGLAND GE2029'!A543</f>
        <v>Spen Valley</v>
      </c>
      <c r="B542" s="106" t="str">
        <f>'ENGLAND GE2029'!B543</f>
        <v>WYK</v>
      </c>
      <c r="C542" s="106" t="str">
        <f>'ENGLAND GE2029'!C543</f>
        <v>YH</v>
      </c>
      <c r="D542" s="106" t="str">
        <f>'ENGLAND GE2029'!D543</f>
        <v>England</v>
      </c>
      <c r="E542" s="106" t="str">
        <f>'ENGLAND GE2029'!AP543</f>
        <v>Ref</v>
      </c>
      <c r="F542" s="106" t="str">
        <f>'ENGLAND GE2029'!AQ543</f>
        <v>gain from</v>
      </c>
      <c r="G542" s="106" t="str">
        <f>'ENGLAND GE2029'!AR543</f>
        <v>LAB</v>
      </c>
      <c r="H542" s="106" t="str">
        <f>IF(E542='ENGLAND GE2029'!AO543,"",E542)</f>
        <v>Ref</v>
      </c>
      <c r="I542" s="262">
        <f>'ENGLAND GE2029'!E543</f>
        <v>0.19042475812363524</v>
      </c>
      <c r="J542" s="263">
        <f>'ENGLAND GE2029'!P543*100</f>
        <v>-20.111891180670721</v>
      </c>
      <c r="K542" s="262">
        <f>'ENGLAND GE2029'!F543</f>
        <v>0.1660802271557181</v>
      </c>
      <c r="L542" s="263">
        <f>'ENGLAND GE2029'!Q543*100</f>
        <v>-7.4043500254287267</v>
      </c>
      <c r="M542" s="262">
        <f>'ENGLAND GE2029'!G543</f>
        <v>0.40949225506562748</v>
      </c>
      <c r="N542" s="263">
        <f>'ENGLAND GE2029'!R543*100</f>
        <v>16.866220976385922</v>
      </c>
      <c r="O542" s="262">
        <f>'ENGLAND GE2029'!H543</f>
        <v>2.9865262923337785E-2</v>
      </c>
      <c r="P542" s="263">
        <f>'ENGLAND GE2029'!S543*100</f>
        <v>-0.48417369305274804</v>
      </c>
      <c r="Q542" s="262">
        <f>'ENGLAND GE2029'!I543</f>
        <v>0.12605191688227363</v>
      </c>
      <c r="R542" s="263">
        <f>'ENGLAND GE2029'!T543*100</f>
        <v>7.0423293958604667</v>
      </c>
      <c r="T542" s="264">
        <v>0</v>
      </c>
      <c r="U542" s="262">
        <f>MAX('ENGLAND GE2029'!J543,'ENGLAND GE2029'!K543,'ENGLAND GE2029'!L543,'ENGLAND GE2029'!M543,'ENGLAND GE2029'!N543)</f>
        <v>4.9446260463148414E-2</v>
      </c>
      <c r="V542" s="264">
        <f t="shared" si="42"/>
        <v>4.9446260463148413</v>
      </c>
      <c r="W542" s="264"/>
      <c r="X542" s="264"/>
      <c r="Y542" s="264"/>
      <c r="Z542" s="262">
        <f>'ENGLAND GE2029'!J543</f>
        <v>2.546686509221794E-2</v>
      </c>
      <c r="AA542" s="264">
        <f>'ENGLAND GE2029'!U543*100</f>
        <v>-1.1700069488131806</v>
      </c>
      <c r="AB542" s="262">
        <f>'ENGLAND GE2029'!K543</f>
        <v>0</v>
      </c>
      <c r="AC542" s="264">
        <f>'ENGLAND GE2029'!V543*100</f>
        <v>0</v>
      </c>
      <c r="AD542" s="262">
        <f>'ENGLAND GE2029'!L543</f>
        <v>4.9446260463148414E-2</v>
      </c>
      <c r="AE542" s="264">
        <f t="shared" si="43"/>
        <v>4.9446260463148413</v>
      </c>
      <c r="AF542" s="262">
        <f>'ENGLAND GE2029'!M543</f>
        <v>3.1724542940412773E-3</v>
      </c>
      <c r="AG542" s="264">
        <f t="shared" si="44"/>
        <v>0.31724542940412775</v>
      </c>
      <c r="AH542" s="262">
        <f>'ENGLAND GE2029'!N543</f>
        <v>0</v>
      </c>
      <c r="AI542" s="264">
        <f>'ENGLAND GE2029'!Y543*100</f>
        <v>0</v>
      </c>
      <c r="AJ542" s="261">
        <f t="shared" si="40"/>
        <v>0.40949225506562748</v>
      </c>
      <c r="AK542" s="260">
        <f t="shared" si="41"/>
        <v>-0.28344033818335385</v>
      </c>
    </row>
    <row r="543" spans="1:37" ht="24" customHeight="1" x14ac:dyDescent="0.35">
      <c r="A543" s="106" t="str">
        <f>'ENGLAND GE2029'!A544</f>
        <v>Wakefield and Rothwell</v>
      </c>
      <c r="B543" s="106" t="str">
        <f>'ENGLAND GE2029'!B544</f>
        <v>WYK</v>
      </c>
      <c r="C543" s="106" t="str">
        <f>'ENGLAND GE2029'!C544</f>
        <v>YH</v>
      </c>
      <c r="D543" s="106" t="str">
        <f>'ENGLAND GE2029'!D544</f>
        <v>England</v>
      </c>
      <c r="E543" s="106" t="str">
        <f>'ENGLAND GE2029'!AP544</f>
        <v>Ref</v>
      </c>
      <c r="F543" s="106" t="str">
        <f>'ENGLAND GE2029'!AQ544</f>
        <v>gain from</v>
      </c>
      <c r="G543" s="106" t="str">
        <f>'ENGLAND GE2029'!AR544</f>
        <v>LAB</v>
      </c>
      <c r="H543" s="106" t="str">
        <f>IF(E543='ENGLAND GE2029'!AO544,"",E543)</f>
        <v>Ref</v>
      </c>
      <c r="I543" s="262">
        <f>'ENGLAND GE2029'!E544</f>
        <v>0.22196040527842423</v>
      </c>
      <c r="J543" s="263">
        <f>'ENGLAND GE2029'!P544*100</f>
        <v>-21.519524210449589</v>
      </c>
      <c r="K543" s="262">
        <f>'ENGLAND GE2029'!F544</f>
        <v>0.13004215003432906</v>
      </c>
      <c r="L543" s="263">
        <f>'ENGLAND GE2029'!Q544*100</f>
        <v>-5.0054268698453308</v>
      </c>
      <c r="M543" s="262">
        <f>'ENGLAND GE2029'!G544</f>
        <v>0.36794218363828762</v>
      </c>
      <c r="N543" s="263">
        <f>'ENGLAND GE2029'!R544*100</f>
        <v>16.066650477169965</v>
      </c>
      <c r="O543" s="262">
        <f>'ENGLAND GE2029'!H544</f>
        <v>7.1791089231869581E-2</v>
      </c>
      <c r="P543" s="263">
        <f>'ENGLAND GE2029'!S544*100</f>
        <v>-0.81233145461705591</v>
      </c>
      <c r="Q543" s="262">
        <f>'ENGLAND GE2029'!I544</f>
        <v>0.13900770002945889</v>
      </c>
      <c r="R543" s="263">
        <f>'ENGLAND GE2029'!T544*100</f>
        <v>8.0246385586326276</v>
      </c>
      <c r="T543" s="264">
        <v>0</v>
      </c>
      <c r="U543" s="262">
        <f>MAX('ENGLAND GE2029'!J544,'ENGLAND GE2029'!K544,'ENGLAND GE2029'!L544,'ENGLAND GE2029'!M544,'ENGLAND GE2029'!N544)</f>
        <v>4.442908216821484E-2</v>
      </c>
      <c r="V543" s="264">
        <f t="shared" si="42"/>
        <v>4.4429082168214844</v>
      </c>
      <c r="W543" s="264"/>
      <c r="X543" s="264"/>
      <c r="Y543" s="264"/>
      <c r="Z543" s="262">
        <f>'ENGLAND GE2029'!J544</f>
        <v>0</v>
      </c>
      <c r="AA543" s="264">
        <f>'ENGLAND GE2029'!U544*100</f>
        <v>0</v>
      </c>
      <c r="AB543" s="262">
        <f>'ENGLAND GE2029'!K544</f>
        <v>1.2432232118665161E-2</v>
      </c>
      <c r="AC543" s="264">
        <f>'ENGLAND GE2029'!V544*100</f>
        <v>-0.49083818128578627</v>
      </c>
      <c r="AD543" s="262">
        <f>'ENGLAND GE2029'!L544</f>
        <v>4.442908216821484E-2</v>
      </c>
      <c r="AE543" s="264">
        <f t="shared" si="43"/>
        <v>4.4429082168214844</v>
      </c>
      <c r="AF543" s="262">
        <f>'ENGLAND GE2029'!M544</f>
        <v>2.7161894666302964E-3</v>
      </c>
      <c r="AG543" s="264">
        <f t="shared" si="44"/>
        <v>0.27161894666302966</v>
      </c>
      <c r="AH543" s="262">
        <f>'ENGLAND GE2029'!N544</f>
        <v>9.6789680341200952E-3</v>
      </c>
      <c r="AI543" s="264">
        <f>'ENGLAND GE2029'!Y544*100</f>
        <v>-0.97769548308936782</v>
      </c>
      <c r="AJ543" s="261">
        <f t="shared" si="40"/>
        <v>0.36794218363828762</v>
      </c>
      <c r="AK543" s="260">
        <f t="shared" si="41"/>
        <v>-0.22893448360882873</v>
      </c>
    </row>
    <row r="544" spans="1:37" ht="24" customHeight="1" x14ac:dyDescent="0.35">
      <c r="A544" s="106" t="str">
        <f>'ENGLAND GE2029'!A545</f>
        <v>Wetherby and Easingwold</v>
      </c>
      <c r="B544" s="106" t="str">
        <f>'ENGLAND GE2029'!B545</f>
        <v>WYK</v>
      </c>
      <c r="C544" s="106" t="str">
        <f>'ENGLAND GE2029'!C545</f>
        <v>YH</v>
      </c>
      <c r="D544" s="106" t="str">
        <f>'ENGLAND GE2029'!D545</f>
        <v>England</v>
      </c>
      <c r="E544" s="106" t="str">
        <f>'ENGLAND GE2029'!AP545</f>
        <v>Con</v>
      </c>
      <c r="F544" s="106" t="str">
        <f>'ENGLAND GE2029'!AQ545</f>
        <v>HOLD</v>
      </c>
      <c r="G544" s="106" t="str">
        <f>'ENGLAND GE2029'!AR545</f>
        <v/>
      </c>
      <c r="H544" s="106" t="str">
        <f>IF(E544='ENGLAND GE2029'!AO545,"",E544)</f>
        <v/>
      </c>
      <c r="I544" s="262">
        <f>'ENGLAND GE2029'!E545</f>
        <v>0.15442065042405795</v>
      </c>
      <c r="J544" s="263">
        <f>'ENGLAND GE2029'!P545*100</f>
        <v>-14.698197878813518</v>
      </c>
      <c r="K544" s="262">
        <f>'ENGLAND GE2029'!F545</f>
        <v>0.28717118701392869</v>
      </c>
      <c r="L544" s="263">
        <f>'ENGLAND GE2029'!Q545*100</f>
        <v>-10.696188097436043</v>
      </c>
      <c r="M544" s="262">
        <f>'ENGLAND GE2029'!G545</f>
        <v>0.2498028731250205</v>
      </c>
      <c r="N544" s="263">
        <f>'ENGLAND GE2029'!R545*100</f>
        <v>11.034364122238172</v>
      </c>
      <c r="O544" s="262">
        <f>'ENGLAND GE2029'!H545</f>
        <v>5.8126976929935369E-2</v>
      </c>
      <c r="P544" s="263">
        <f>'ENGLAND GE2029'!S545*100</f>
        <v>-0.59959492645957135</v>
      </c>
      <c r="Q544" s="262">
        <f>'ENGLAND GE2029'!I545</f>
        <v>0.20687475952922929</v>
      </c>
      <c r="R544" s="263">
        <f>'ENGLAND GE2029'!T545*100</f>
        <v>12.021026154802032</v>
      </c>
      <c r="T544" s="264">
        <v>0</v>
      </c>
      <c r="U544" s="262">
        <f>MAX('ENGLAND GE2029'!J545,'ENGLAND GE2029'!K545,'ENGLAND GE2029'!L545,'ENGLAND GE2029'!M545,'ENGLAND GE2029'!N545)</f>
        <v>3.0163740037044192E-2</v>
      </c>
      <c r="V544" s="264">
        <f t="shared" si="42"/>
        <v>3.0163740037044193</v>
      </c>
      <c r="W544" s="264"/>
      <c r="X544" s="264"/>
      <c r="Y544" s="264"/>
      <c r="Z544" s="262">
        <f>'ENGLAND GE2029'!J545</f>
        <v>0</v>
      </c>
      <c r="AA544" s="264">
        <f>'ENGLAND GE2029'!U545*100</f>
        <v>0</v>
      </c>
      <c r="AB544" s="262">
        <f>'ENGLAND GE2029'!K545</f>
        <v>0</v>
      </c>
      <c r="AC544" s="264">
        <f>'ENGLAND GE2029'!V545*100</f>
        <v>0</v>
      </c>
      <c r="AD544" s="262">
        <f>'ENGLAND GE2029'!L545</f>
        <v>3.0163740037044192E-2</v>
      </c>
      <c r="AE544" s="264">
        <f t="shared" si="43"/>
        <v>3.0163740037044193</v>
      </c>
      <c r="AF544" s="262">
        <f>'ENGLAND GE2029'!M545</f>
        <v>3.1212212113567394E-3</v>
      </c>
      <c r="AG544" s="264">
        <f t="shared" si="44"/>
        <v>0.31212212113567395</v>
      </c>
      <c r="AH544" s="262">
        <f>'ENGLAND GE2029'!N545</f>
        <v>1.0318591729427163E-2</v>
      </c>
      <c r="AI544" s="264">
        <f>'ENGLAND GE2029'!Y545*100</f>
        <v>-0.38990549917117795</v>
      </c>
      <c r="AJ544" s="261">
        <f t="shared" si="40"/>
        <v>0.28717118701392869</v>
      </c>
      <c r="AK544" s="260">
        <f t="shared" si="41"/>
        <v>-8.0296427484699395E-2</v>
      </c>
    </row>
    <row r="545" spans="1:37" ht="24" customHeight="1" x14ac:dyDescent="0.35">
      <c r="A545" s="106" t="str">
        <f>'SCOTLAND GE2029'!A3</f>
        <v>Aberdeen North</v>
      </c>
      <c r="B545" s="106" t="e">
        <f>'SCOTLAND GE2029'!#REF!</f>
        <v>#REF!</v>
      </c>
      <c r="C545" s="106" t="e">
        <f>'SCOTLAND GE2029'!#REF!</f>
        <v>#REF!</v>
      </c>
      <c r="D545" s="106" t="e">
        <f>'SCOTLAND GE2029'!#REF!</f>
        <v>#REF!</v>
      </c>
      <c r="E545" s="106" t="str">
        <f>'SCOTLAND GE2029'!AL3</f>
        <v>SNP</v>
      </c>
      <c r="F545" s="106" t="str">
        <f>'SCOTLAND GE2029'!AM3</f>
        <v>HOLD</v>
      </c>
      <c r="G545" s="106" t="str">
        <f>'SCOTLAND GE2029'!AN3</f>
        <v/>
      </c>
      <c r="H545" s="106" t="str">
        <f>IF(E545='SCOTLAND GE2029'!AK3,"",E545)</f>
        <v/>
      </c>
      <c r="I545" s="262">
        <f>'SCOTLAND GE2029'!B3</f>
        <v>0.13387140743080575</v>
      </c>
      <c r="J545" s="263">
        <f>'SCOTLAND GE2029'!L3*100</f>
        <v>-16.956130429267681</v>
      </c>
      <c r="K545" s="262">
        <f>'SCOTLAND GE2029'!C3</f>
        <v>0.11091107563461336</v>
      </c>
      <c r="L545" s="263">
        <f>'SCOTLAND GE2029'!M3*100</f>
        <v>-2.879672814255732</v>
      </c>
      <c r="M545" s="262">
        <f>'SCOTLAND GE2029'!D3</f>
        <v>0.23375728444228216</v>
      </c>
      <c r="N545" s="263">
        <f>'SCOTLAND GE2029'!N3*100</f>
        <v>14.393664066036033</v>
      </c>
      <c r="O545" s="262">
        <f>'SCOTLAND GE2029'!E3</f>
        <v>5.788828861044519E-2</v>
      </c>
      <c r="P545" s="263">
        <f>'SCOTLAND GE2029'!O3*100</f>
        <v>-0.34729181837108852</v>
      </c>
      <c r="Q545" s="262">
        <f>'SCOTLAND GE2029'!F3</f>
        <v>7.3525782318344834E-2</v>
      </c>
      <c r="R545" s="263">
        <f>'SCOTLAND GE2029'!P3*100</f>
        <v>4.3237149464086606</v>
      </c>
      <c r="S545" s="262">
        <f>'SCOTLAND GE2029'!I3</f>
        <v>0.36098389316218998</v>
      </c>
      <c r="T545" s="264">
        <f>'SCOTLAND GE2029'!S3*100</f>
        <v>1.5740990204594074</v>
      </c>
      <c r="U545" s="262">
        <f t="shared" ref="U545:U577" si="45">MAX(Z545,AB545,AH545)</f>
        <v>2.9062268401318651E-2</v>
      </c>
      <c r="V545" s="264">
        <f t="shared" ref="V545:V577" si="46">IF(Z545=U545,AA545,IF(AB545=U545,AC545,IF(AH545=U545,AI545,"=")))</f>
        <v>-0.10838297100960077</v>
      </c>
      <c r="W545" s="264"/>
      <c r="X545" s="264"/>
      <c r="Y545" s="264"/>
      <c r="Z545" s="262">
        <f>'SCOTLAND GE2029'!G3</f>
        <v>0</v>
      </c>
      <c r="AA545" s="264">
        <f>'SCOTLAND GE2029'!Q3*100</f>
        <v>0</v>
      </c>
      <c r="AB545" s="262">
        <f>'SCOTLAND GE2029'!H3</f>
        <v>0</v>
      </c>
      <c r="AC545" s="264">
        <f>'SCOTLAND GE2029'!R3*100</f>
        <v>0</v>
      </c>
      <c r="AD545" s="264"/>
      <c r="AE545" s="264"/>
      <c r="AF545" s="264"/>
      <c r="AG545" s="264"/>
      <c r="AH545" s="262">
        <f>'SCOTLAND GE2029'!J3</f>
        <v>2.9062268401318651E-2</v>
      </c>
      <c r="AI545" s="264">
        <f>'SCOTLAND GE2029'!T3*100</f>
        <v>-0.10838297100960077</v>
      </c>
      <c r="AJ545" s="261">
        <f t="shared" si="40"/>
        <v>0.36098389316218998</v>
      </c>
      <c r="AK545" s="260">
        <f t="shared" si="41"/>
        <v>-0.28745811084384515</v>
      </c>
    </row>
    <row r="546" spans="1:37" ht="24" customHeight="1" x14ac:dyDescent="0.35">
      <c r="A546" s="106" t="str">
        <f>'SCOTLAND GE2029'!A4</f>
        <v>Aberdeen South</v>
      </c>
      <c r="B546" s="106" t="e">
        <f>'SCOTLAND GE2029'!#REF!</f>
        <v>#REF!</v>
      </c>
      <c r="C546" s="106" t="e">
        <f>'SCOTLAND GE2029'!#REF!</f>
        <v>#REF!</v>
      </c>
      <c r="D546" s="106" t="e">
        <f>'SCOTLAND GE2029'!#REF!</f>
        <v>#REF!</v>
      </c>
      <c r="E546" s="106" t="str">
        <f>'SCOTLAND GE2029'!AL4</f>
        <v>SNP</v>
      </c>
      <c r="F546" s="106" t="str">
        <f>'SCOTLAND GE2029'!AM4</f>
        <v>HOLD</v>
      </c>
      <c r="G546" s="106" t="str">
        <f>'SCOTLAND GE2029'!AN4</f>
        <v/>
      </c>
      <c r="H546" s="106" t="str">
        <f>IF(E546='SCOTLAND GE2029'!AK4,"",E546)</f>
        <v/>
      </c>
      <c r="I546" s="262">
        <f>'SCOTLAND GE2029'!B4</f>
        <v>0.11045905507722648</v>
      </c>
      <c r="J546" s="263">
        <f>'SCOTLAND GE2029'!L4*100</f>
        <v>-13.670892420856488</v>
      </c>
      <c r="K546" s="262">
        <f>'SCOTLAND GE2029'!C4</f>
        <v>0.19607105892766619</v>
      </c>
      <c r="L546" s="263">
        <f>'SCOTLAND GE2029'!M4*100</f>
        <v>-4.7752438752773987</v>
      </c>
      <c r="M546" s="262">
        <f>'SCOTLAND GE2029'!D4</f>
        <v>0.18196339420978869</v>
      </c>
      <c r="N546" s="263">
        <f>'SCOTLAND GE2029'!N4*100</f>
        <v>11.293760933547645</v>
      </c>
      <c r="O546" s="262">
        <f>'SCOTLAND GE2029'!E4</f>
        <v>6.0229488414996292E-2</v>
      </c>
      <c r="P546" s="263">
        <f>'SCOTLAND GE2029'!O4*100</f>
        <v>-0.27978068703635106</v>
      </c>
      <c r="Q546" s="262">
        <f>'SCOTLAND GE2029'!F4</f>
        <v>8.5368338027007024E-2</v>
      </c>
      <c r="R546" s="263">
        <f>'SCOTLAND GE2029'!P4*100</f>
        <v>5.06504612333939</v>
      </c>
      <c r="S546" s="262">
        <f>'SCOTLAND GE2029'!I4</f>
        <v>0.34766320481502128</v>
      </c>
      <c r="T546" s="264">
        <f>'SCOTLAND GE2029'!S4*100</f>
        <v>1.9407729574973831</v>
      </c>
      <c r="U546" s="262">
        <f t="shared" si="45"/>
        <v>9.332549573061226E-3</v>
      </c>
      <c r="V546" s="264">
        <f t="shared" si="46"/>
        <v>0.44776569201321076</v>
      </c>
      <c r="W546" s="264"/>
      <c r="X546" s="264"/>
      <c r="Y546" s="264"/>
      <c r="Z546" s="262">
        <f>'SCOTLAND GE2029'!G4</f>
        <v>9.332549573061226E-3</v>
      </c>
      <c r="AA546" s="264">
        <f>'SCOTLAND GE2029'!Q4*100</f>
        <v>0.44776569201321076</v>
      </c>
      <c r="AB546" s="262">
        <f>'SCOTLAND GE2029'!H4</f>
        <v>0</v>
      </c>
      <c r="AC546" s="264">
        <f>'SCOTLAND GE2029'!R4*100</f>
        <v>0</v>
      </c>
      <c r="AD546" s="264"/>
      <c r="AE546" s="264"/>
      <c r="AF546" s="264"/>
      <c r="AG546" s="264"/>
      <c r="AH546" s="262">
        <f>'SCOTLAND GE2029'!J4</f>
        <v>8.9129109552327918E-3</v>
      </c>
      <c r="AI546" s="264">
        <f>'SCOTLAND GE2029'!T4*100</f>
        <v>-2.1428723227395058E-2</v>
      </c>
      <c r="AJ546" s="261">
        <f t="shared" si="40"/>
        <v>0.34766320481502128</v>
      </c>
      <c r="AK546" s="260">
        <f t="shared" si="41"/>
        <v>-0.26229486678801428</v>
      </c>
    </row>
    <row r="547" spans="1:37" ht="24" customHeight="1" x14ac:dyDescent="0.35">
      <c r="A547" s="106" t="str">
        <f>'SCOTLAND GE2029'!A5</f>
        <v>Aberdeenshire North and Moray East</v>
      </c>
      <c r="B547" s="106" t="e">
        <f>'SCOTLAND GE2029'!#REF!</f>
        <v>#REF!</v>
      </c>
      <c r="C547" s="106" t="e">
        <f>'SCOTLAND GE2029'!#REF!</f>
        <v>#REF!</v>
      </c>
      <c r="D547" s="106" t="e">
        <f>'SCOTLAND GE2029'!#REF!</f>
        <v>#REF!</v>
      </c>
      <c r="E547" s="106" t="str">
        <f>'SCOTLAND GE2029'!AL5</f>
        <v>Ref</v>
      </c>
      <c r="F547" s="106" t="str">
        <f>'SCOTLAND GE2029'!AM5</f>
        <v>gain from</v>
      </c>
      <c r="G547" s="106" t="str">
        <f>'SCOTLAND GE2029'!AN5</f>
        <v>SNP</v>
      </c>
      <c r="H547" s="106" t="str">
        <f>IF(E547='SCOTLAND GE2029'!AK5,"",E547)</f>
        <v>Ref</v>
      </c>
      <c r="I547" s="262">
        <f>'SCOTLAND GE2029'!B5</f>
        <v>3.9943354512271545E-2</v>
      </c>
      <c r="J547" s="263">
        <f>'SCOTLAND GE2029'!L5*100</f>
        <v>-6.1554498216334297</v>
      </c>
      <c r="K547" s="262">
        <f>'SCOTLAND GE2029'!C5</f>
        <v>0.23203368204707198</v>
      </c>
      <c r="L547" s="263">
        <f>'SCOTLAND GE2029'!M5*100</f>
        <v>-9.5634695453713618</v>
      </c>
      <c r="M547" s="262">
        <f>'SCOTLAND GE2029'!D5</f>
        <v>0.33810789350579601</v>
      </c>
      <c r="N547" s="263">
        <f>'SCOTLAND GE2029'!N5*100</f>
        <v>19.246004601443747</v>
      </c>
      <c r="O547" s="262">
        <f>'SCOTLAND GE2029'!E5</f>
        <v>6.1304065884386486E-2</v>
      </c>
      <c r="P547" s="263">
        <f>'SCOTLAND GE2029'!O5*100</f>
        <v>-1.154604409780688</v>
      </c>
      <c r="Q547" s="262">
        <f>'SCOTLAND GE2029'!F5</f>
        <v>0</v>
      </c>
      <c r="R547" s="263">
        <f>'SCOTLAND GE2029'!P5*100</f>
        <v>0</v>
      </c>
      <c r="S547" s="262">
        <f>'SCOTLAND GE2029'!I5</f>
        <v>0.32861100405047405</v>
      </c>
      <c r="T547" s="264">
        <f>'SCOTLAND GE2029'!S5*100</f>
        <v>-2.3724808246582629</v>
      </c>
      <c r="U547" s="262">
        <f t="shared" si="45"/>
        <v>0</v>
      </c>
      <c r="V547" s="264">
        <f t="shared" si="46"/>
        <v>0</v>
      </c>
      <c r="W547" s="264"/>
      <c r="X547" s="264"/>
      <c r="Y547" s="264"/>
      <c r="Z547" s="262">
        <f>'SCOTLAND GE2029'!G5</f>
        <v>0</v>
      </c>
      <c r="AA547" s="264">
        <f>'SCOTLAND GE2029'!Q5*100</f>
        <v>0</v>
      </c>
      <c r="AB547" s="262">
        <f>'SCOTLAND GE2029'!H5</f>
        <v>0</v>
      </c>
      <c r="AC547" s="264">
        <f>'SCOTLAND GE2029'!R5*100</f>
        <v>0</v>
      </c>
      <c r="AD547" s="264"/>
      <c r="AE547" s="264"/>
      <c r="AF547" s="264"/>
      <c r="AG547" s="264"/>
      <c r="AH547" s="262">
        <f>'SCOTLAND GE2029'!J5</f>
        <v>0</v>
      </c>
      <c r="AI547" s="264">
        <f>'SCOTLAND GE2029'!T5*100</f>
        <v>0</v>
      </c>
      <c r="AJ547" s="261">
        <f t="shared" si="40"/>
        <v>0.33810789350579601</v>
      </c>
      <c r="AK547" s="260">
        <f t="shared" si="41"/>
        <v>-0.33810789350579601</v>
      </c>
    </row>
    <row r="548" spans="1:37" ht="24" customHeight="1" x14ac:dyDescent="0.35">
      <c r="A548" s="106" t="str">
        <f>'SCOTLAND GE2029'!A6</f>
        <v>Airdrie and Shotts</v>
      </c>
      <c r="B548" s="106" t="e">
        <f>'SCOTLAND GE2029'!#REF!</f>
        <v>#REF!</v>
      </c>
      <c r="C548" s="106" t="e">
        <f>'SCOTLAND GE2029'!#REF!</f>
        <v>#REF!</v>
      </c>
      <c r="D548" s="106" t="e">
        <f>'SCOTLAND GE2029'!#REF!</f>
        <v>#REF!</v>
      </c>
      <c r="E548" s="106" t="str">
        <f>'SCOTLAND GE2029'!AL6</f>
        <v>SNP</v>
      </c>
      <c r="F548" s="106" t="str">
        <f>'SCOTLAND GE2029'!AM6</f>
        <v>gain from</v>
      </c>
      <c r="G548" s="106" t="str">
        <f>'SCOTLAND GE2029'!AN6</f>
        <v>LAB</v>
      </c>
      <c r="H548" s="106" t="str">
        <f>IF(E548='SCOTLAND GE2029'!AK6,"",E548)</f>
        <v>SNP</v>
      </c>
      <c r="I548" s="262">
        <f>'SCOTLAND GE2029'!B6</f>
        <v>0.26884314018445027</v>
      </c>
      <c r="J548" s="263">
        <f>'SCOTLAND GE2029'!L6*100</f>
        <v>-24.582985386998708</v>
      </c>
      <c r="K548" s="262">
        <f>'SCOTLAND GE2029'!C6</f>
        <v>4.3476914323447573E-2</v>
      </c>
      <c r="L548" s="263">
        <f>'SCOTLAND GE2029'!M6*100</f>
        <v>-0.27784721381244537</v>
      </c>
      <c r="M548" s="262">
        <f>'SCOTLAND GE2029'!D6</f>
        <v>0.24967223880974185</v>
      </c>
      <c r="N548" s="263">
        <f>'SCOTLAND GE2029'!N6*100</f>
        <v>16.864349283254228</v>
      </c>
      <c r="O548" s="262">
        <f>'SCOTLAND GE2029'!E6</f>
        <v>2.2085815434469667E-2</v>
      </c>
      <c r="P548" s="263">
        <f>'SCOTLAND GE2029'!O6*100</f>
        <v>0.23127286510736048</v>
      </c>
      <c r="Q548" s="262">
        <f>'SCOTLAND GE2029'!F6</f>
        <v>0</v>
      </c>
      <c r="R548" s="263">
        <f>'SCOTLAND GE2029'!P6*100</f>
        <v>0</v>
      </c>
      <c r="S548" s="262">
        <f>'SCOTLAND GE2029'!I6</f>
        <v>0.38233278410745769</v>
      </c>
      <c r="T548" s="264">
        <f>'SCOTLAND GE2029'!S6*100</f>
        <v>7.3490805162385984</v>
      </c>
      <c r="U548" s="262">
        <f t="shared" si="45"/>
        <v>3.3589107140432985E-2</v>
      </c>
      <c r="V548" s="264">
        <f t="shared" si="46"/>
        <v>0.41612993621097416</v>
      </c>
      <c r="W548" s="264"/>
      <c r="X548" s="264"/>
      <c r="Y548" s="264"/>
      <c r="Z548" s="262">
        <f>'SCOTLAND GE2029'!G6</f>
        <v>0</v>
      </c>
      <c r="AA548" s="264">
        <f>'SCOTLAND GE2029'!Q6*100</f>
        <v>0</v>
      </c>
      <c r="AB548" s="262">
        <f>'SCOTLAND GE2029'!H6</f>
        <v>0</v>
      </c>
      <c r="AC548" s="264">
        <f>'SCOTLAND GE2029'!R6*100</f>
        <v>0</v>
      </c>
      <c r="AD548" s="264"/>
      <c r="AE548" s="264"/>
      <c r="AF548" s="264"/>
      <c r="AG548" s="264"/>
      <c r="AH548" s="262">
        <f>'SCOTLAND GE2029'!J6</f>
        <v>3.3589107140432985E-2</v>
      </c>
      <c r="AI548" s="264">
        <f>'SCOTLAND GE2029'!T6*100</f>
        <v>0.41612993621097416</v>
      </c>
      <c r="AJ548" s="261">
        <f t="shared" si="40"/>
        <v>0.38233278410745769</v>
      </c>
      <c r="AK548" s="260">
        <f t="shared" si="41"/>
        <v>-0.38233278410745769</v>
      </c>
    </row>
    <row r="549" spans="1:37" ht="24" customHeight="1" x14ac:dyDescent="0.35">
      <c r="A549" s="106" t="str">
        <f>'SCOTLAND GE2029'!A7</f>
        <v>Alloa and Grangemouth</v>
      </c>
      <c r="B549" s="106" t="e">
        <f>'SCOTLAND GE2029'!#REF!</f>
        <v>#REF!</v>
      </c>
      <c r="C549" s="106" t="e">
        <f>'SCOTLAND GE2029'!#REF!</f>
        <v>#REF!</v>
      </c>
      <c r="D549" s="106" t="e">
        <f>'SCOTLAND GE2029'!#REF!</f>
        <v>#REF!</v>
      </c>
      <c r="E549" s="106" t="str">
        <f>'SCOTLAND GE2029'!AL7</f>
        <v>SNP</v>
      </c>
      <c r="F549" s="106" t="str">
        <f>'SCOTLAND GE2029'!AM7</f>
        <v>gain from</v>
      </c>
      <c r="G549" s="106" t="str">
        <f>'SCOTLAND GE2029'!AN7</f>
        <v>LAB</v>
      </c>
      <c r="H549" s="106" t="str">
        <f>IF(E549='SCOTLAND GE2029'!AK7,"",E549)</f>
        <v>SNP</v>
      </c>
      <c r="I549" s="262">
        <f>'SCOTLAND GE2029'!B7</f>
        <v>0.19875081761682264</v>
      </c>
      <c r="J549" s="263">
        <f>'SCOTLAND GE2029'!L7*100</f>
        <v>-23.9078361286602</v>
      </c>
      <c r="K549" s="262">
        <f>'SCOTLAND GE2029'!C7</f>
        <v>6.1994500799696435E-2</v>
      </c>
      <c r="L549" s="263">
        <f>'SCOTLAND GE2029'!M7*100</f>
        <v>-1.3901715311562999</v>
      </c>
      <c r="M549" s="262">
        <f>'SCOTLAND GE2029'!D7</f>
        <v>0.24722963778431878</v>
      </c>
      <c r="N549" s="263">
        <f>'SCOTLAND GE2029'!N7*100</f>
        <v>15.49017816643217</v>
      </c>
      <c r="O549" s="262">
        <f>'SCOTLAND GE2029'!E7</f>
        <v>2.7117095845506749E-2</v>
      </c>
      <c r="P549" s="263">
        <f>'SCOTLAND GE2029'!O7*100</f>
        <v>-8.1911929490246366E-2</v>
      </c>
      <c r="Q549" s="262">
        <f>'SCOTLAND GE2029'!F7</f>
        <v>8.6144012230126438E-2</v>
      </c>
      <c r="R549" s="263">
        <f>'SCOTLAND GE2029'!P7*100</f>
        <v>5.1654558090663807</v>
      </c>
      <c r="S549" s="262">
        <f>'SCOTLAND GE2029'!I7</f>
        <v>0.31117237778138335</v>
      </c>
      <c r="T549" s="264">
        <f>'SCOTLAND GE2029'!S7*100</f>
        <v>2.1931825367606961</v>
      </c>
      <c r="U549" s="262">
        <f t="shared" si="45"/>
        <v>4.175263904244602E-2</v>
      </c>
      <c r="V549" s="264">
        <f t="shared" si="46"/>
        <v>2.0369662901090226</v>
      </c>
      <c r="W549" s="264"/>
      <c r="X549" s="264"/>
      <c r="Y549" s="264"/>
      <c r="Z549" s="262">
        <f>'SCOTLAND GE2029'!G7</f>
        <v>4.175263904244602E-2</v>
      </c>
      <c r="AA549" s="264">
        <f>'SCOTLAND GE2029'!Q7*100</f>
        <v>2.0369662901090226</v>
      </c>
      <c r="AB549" s="262">
        <f>'SCOTLAND GE2029'!H7</f>
        <v>1.0478957856617061E-2</v>
      </c>
      <c r="AC549" s="264">
        <f>'SCOTLAND GE2029'!R7*100</f>
        <v>0.50664678685099762</v>
      </c>
      <c r="AD549" s="264"/>
      <c r="AE549" s="264"/>
      <c r="AF549" s="264"/>
      <c r="AG549" s="264"/>
      <c r="AH549" s="262">
        <f>'SCOTLAND GE2029'!J7</f>
        <v>1.5359961043082519E-2</v>
      </c>
      <c r="AI549" s="264">
        <f>'SCOTLAND GE2029'!T7*100</f>
        <v>-1.2509999912519408E-2</v>
      </c>
      <c r="AJ549" s="261">
        <f t="shared" si="40"/>
        <v>0.31117237778138335</v>
      </c>
      <c r="AK549" s="260">
        <f t="shared" si="41"/>
        <v>-0.22502836555125691</v>
      </c>
    </row>
    <row r="550" spans="1:37" ht="24" customHeight="1" x14ac:dyDescent="0.35">
      <c r="A550" s="106" t="str">
        <f>'SCOTLAND GE2029'!A8</f>
        <v>Angus and Perthshire Glens</v>
      </c>
      <c r="B550" s="106" t="e">
        <f>'SCOTLAND GE2029'!#REF!</f>
        <v>#REF!</v>
      </c>
      <c r="C550" s="106" t="e">
        <f>'SCOTLAND GE2029'!#REF!</f>
        <v>#REF!</v>
      </c>
      <c r="D550" s="106" t="e">
        <f>'SCOTLAND GE2029'!#REF!</f>
        <v>#REF!</v>
      </c>
      <c r="E550" s="106" t="str">
        <f>'SCOTLAND GE2029'!AL8</f>
        <v>SNP</v>
      </c>
      <c r="F550" s="106" t="str">
        <f>'SCOTLAND GE2029'!AM8</f>
        <v>HOLD</v>
      </c>
      <c r="G550" s="106" t="str">
        <f>'SCOTLAND GE2029'!AN8</f>
        <v/>
      </c>
      <c r="H550" s="106" t="str">
        <f>IF(E550='SCOTLAND GE2029'!AK8,"",E550)</f>
        <v/>
      </c>
      <c r="I550" s="262">
        <f>'SCOTLAND GE2029'!B8</f>
        <v>6.3604781539227787E-2</v>
      </c>
      <c r="J550" s="263">
        <f>'SCOTLAND GE2029'!L8*100</f>
        <v>-7.9991568887400568</v>
      </c>
      <c r="K550" s="262">
        <f>'SCOTLAND GE2029'!C8</f>
        <v>0.24024722600738666</v>
      </c>
      <c r="L550" s="263">
        <f>'SCOTLAND GE2029'!M8*100</f>
        <v>-6.118050061253391</v>
      </c>
      <c r="M550" s="262">
        <f>'SCOTLAND GE2029'!D8</f>
        <v>0.17912524547694772</v>
      </c>
      <c r="N550" s="263">
        <f>'SCOTLAND GE2029'!N8*100</f>
        <v>11.056902346123428</v>
      </c>
      <c r="O550" s="262">
        <f>'SCOTLAND GE2029'!E8</f>
        <v>6.313251721210747E-2</v>
      </c>
      <c r="P550" s="263">
        <f>'SCOTLAND GE2029'!O8*100</f>
        <v>-0.35228853392146597</v>
      </c>
      <c r="Q550" s="262">
        <f>'SCOTLAND GE2029'!F8</f>
        <v>0</v>
      </c>
      <c r="R550" s="263">
        <f>'SCOTLAND GE2029'!P8*100</f>
        <v>0</v>
      </c>
      <c r="S550" s="262">
        <f>'SCOTLAND GE2029'!I8</f>
        <v>0.42439442459273985</v>
      </c>
      <c r="T550" s="264">
        <f>'SCOTLAND GE2029'!S8*100</f>
        <v>2.0111244732978095</v>
      </c>
      <c r="U550" s="262">
        <f t="shared" si="45"/>
        <v>2.9495805171590533E-2</v>
      </c>
      <c r="V550" s="264">
        <f t="shared" si="46"/>
        <v>1.401468664493682</v>
      </c>
      <c r="W550" s="264"/>
      <c r="X550" s="264"/>
      <c r="Y550" s="264"/>
      <c r="Z550" s="262">
        <f>'SCOTLAND GE2029'!G8</f>
        <v>2.9495805171590533E-2</v>
      </c>
      <c r="AA550" s="264">
        <f>'SCOTLAND GE2029'!Q8*100</f>
        <v>1.401468664493682</v>
      </c>
      <c r="AB550" s="262">
        <f>'SCOTLAND GE2029'!H8</f>
        <v>0</v>
      </c>
      <c r="AC550" s="264">
        <f>'SCOTLAND GE2029'!R8*100</f>
        <v>0</v>
      </c>
      <c r="AD550" s="264"/>
      <c r="AE550" s="264"/>
      <c r="AF550" s="264"/>
      <c r="AG550" s="264"/>
      <c r="AH550" s="262">
        <f>'SCOTLAND GE2029'!J8</f>
        <v>0</v>
      </c>
      <c r="AI550" s="264">
        <f>'SCOTLAND GE2029'!T8*100</f>
        <v>0</v>
      </c>
      <c r="AJ550" s="261">
        <f t="shared" si="40"/>
        <v>0.42439442459273985</v>
      </c>
      <c r="AK550" s="260">
        <f t="shared" si="41"/>
        <v>-0.42439442459273985</v>
      </c>
    </row>
    <row r="551" spans="1:37" ht="24" customHeight="1" x14ac:dyDescent="0.35">
      <c r="A551" s="106" t="str">
        <f>'SCOTLAND GE2029'!A9</f>
        <v>Arbroath and Broughty Ferry</v>
      </c>
      <c r="B551" s="106" t="e">
        <f>'SCOTLAND GE2029'!#REF!</f>
        <v>#REF!</v>
      </c>
      <c r="C551" s="106" t="e">
        <f>'SCOTLAND GE2029'!#REF!</f>
        <v>#REF!</v>
      </c>
      <c r="D551" s="106" t="e">
        <f>'SCOTLAND GE2029'!#REF!</f>
        <v>#REF!</v>
      </c>
      <c r="E551" s="106" t="str">
        <f>'SCOTLAND GE2029'!AL9</f>
        <v>SNP</v>
      </c>
      <c r="F551" s="106" t="str">
        <f>'SCOTLAND GE2029'!AM9</f>
        <v>HOLD</v>
      </c>
      <c r="G551" s="106" t="str">
        <f>'SCOTLAND GE2029'!AN9</f>
        <v/>
      </c>
      <c r="H551" s="106" t="str">
        <f>IF(E551='SCOTLAND GE2029'!AK9,"",E551)</f>
        <v/>
      </c>
      <c r="I551" s="262">
        <f>'SCOTLAND GE2029'!B9</f>
        <v>0.15795912379393307</v>
      </c>
      <c r="J551" s="263">
        <f>'SCOTLAND GE2029'!L9*100</f>
        <v>-17.574443719162808</v>
      </c>
      <c r="K551" s="262">
        <f>'SCOTLAND GE2029'!C9</f>
        <v>0.13207673174486775</v>
      </c>
      <c r="L551" s="263">
        <f>'SCOTLAND GE2029'!M9*100</f>
        <v>-2.2988209207599559</v>
      </c>
      <c r="M551" s="262">
        <f>'SCOTLAND GE2029'!D9</f>
        <v>0.24050552531243446</v>
      </c>
      <c r="N551" s="263">
        <f>'SCOTLAND GE2029'!N9*100</f>
        <v>15.437092867168372</v>
      </c>
      <c r="O551" s="262">
        <f>'SCOTLAND GE2029'!E9</f>
        <v>5.1598698246658914E-2</v>
      </c>
      <c r="P551" s="263">
        <f>'SCOTLAND GE2029'!O9*100</f>
        <v>6.2061723480407588E-2</v>
      </c>
      <c r="Q551" s="262">
        <f>'SCOTLAND GE2029'!F9</f>
        <v>0</v>
      </c>
      <c r="R551" s="263">
        <f>'SCOTLAND GE2029'!P9*100</f>
        <v>0</v>
      </c>
      <c r="S551" s="262">
        <f>'SCOTLAND GE2029'!I9</f>
        <v>0.39619670919340638</v>
      </c>
      <c r="T551" s="264">
        <f>'SCOTLAND GE2029'!S9*100</f>
        <v>4.3022195967212404</v>
      </c>
      <c r="U551" s="262">
        <f t="shared" si="45"/>
        <v>2.1663211708699458E-2</v>
      </c>
      <c r="V551" s="264">
        <f t="shared" si="46"/>
        <v>7.1890452552743692E-2</v>
      </c>
      <c r="W551" s="264"/>
      <c r="X551" s="264"/>
      <c r="Y551" s="264"/>
      <c r="Z551" s="262">
        <f>'SCOTLAND GE2029'!G9</f>
        <v>0</v>
      </c>
      <c r="AA551" s="264">
        <f>'SCOTLAND GE2029'!Q9*100</f>
        <v>0</v>
      </c>
      <c r="AB551" s="262">
        <f>'SCOTLAND GE2029'!H9</f>
        <v>0</v>
      </c>
      <c r="AC551" s="264">
        <f>'SCOTLAND GE2029'!R9*100</f>
        <v>0</v>
      </c>
      <c r="AD551" s="264"/>
      <c r="AE551" s="264"/>
      <c r="AF551" s="264"/>
      <c r="AG551" s="264"/>
      <c r="AH551" s="262">
        <f>'SCOTLAND GE2029'!J9</f>
        <v>2.1663211708699458E-2</v>
      </c>
      <c r="AI551" s="264">
        <f>'SCOTLAND GE2029'!T9*100</f>
        <v>7.1890452552743692E-2</v>
      </c>
      <c r="AJ551" s="261">
        <f t="shared" si="40"/>
        <v>0.39619670919340638</v>
      </c>
      <c r="AK551" s="260">
        <f t="shared" si="41"/>
        <v>-0.39619670919340638</v>
      </c>
    </row>
    <row r="552" spans="1:37" ht="24" customHeight="1" x14ac:dyDescent="0.35">
      <c r="A552" s="106" t="str">
        <f>'SCOTLAND GE2029'!A10</f>
        <v>Argyll, Bute and South Lochaber</v>
      </c>
      <c r="B552" s="106" t="e">
        <f>'SCOTLAND GE2029'!#REF!</f>
        <v>#REF!</v>
      </c>
      <c r="C552" s="106" t="e">
        <f>'SCOTLAND GE2029'!#REF!</f>
        <v>#REF!</v>
      </c>
      <c r="D552" s="106" t="e">
        <f>'SCOTLAND GE2029'!#REF!</f>
        <v>#REF!</v>
      </c>
      <c r="E552" s="106" t="str">
        <f>'SCOTLAND GE2029'!AL10</f>
        <v>SNP</v>
      </c>
      <c r="F552" s="106" t="str">
        <f>'SCOTLAND GE2029'!AM10</f>
        <v>HOLD</v>
      </c>
      <c r="G552" s="106" t="str">
        <f>'SCOTLAND GE2029'!AN10</f>
        <v/>
      </c>
      <c r="H552" s="106" t="str">
        <f>IF(E552='SCOTLAND GE2029'!AK10,"",E552)</f>
        <v/>
      </c>
      <c r="I552" s="262">
        <f>'SCOTLAND GE2029'!B10</f>
        <v>8.5778644071241417E-2</v>
      </c>
      <c r="J552" s="263">
        <f>'SCOTLAND GE2029'!L10*100</f>
        <v>-10.558598523641315</v>
      </c>
      <c r="K552" s="262">
        <f>'SCOTLAND GE2029'!C10</f>
        <v>0.16810448828133845</v>
      </c>
      <c r="L552" s="263">
        <f>'SCOTLAND GE2029'!M10*100</f>
        <v>-4.0312434726998223</v>
      </c>
      <c r="M552" s="262">
        <f>'SCOTLAND GE2029'!D10</f>
        <v>0.17946912001630172</v>
      </c>
      <c r="N552" s="263">
        <f>'SCOTLAND GE2029'!N10*100</f>
        <v>11.159430391358672</v>
      </c>
      <c r="O552" s="262">
        <f>'SCOTLAND GE2029'!E10</f>
        <v>0.15722770220827706</v>
      </c>
      <c r="P552" s="263">
        <f>'SCOTLAND GE2029'!O10*100</f>
        <v>-0.68086760182843875</v>
      </c>
      <c r="Q552" s="262">
        <f>'SCOTLAND GE2029'!F10</f>
        <v>0</v>
      </c>
      <c r="R552" s="263">
        <f>'SCOTLAND GE2029'!P10*100</f>
        <v>0</v>
      </c>
      <c r="S552" s="262">
        <f>'SCOTLAND GE2029'!I10</f>
        <v>0.36897735322778979</v>
      </c>
      <c r="T552" s="264">
        <f>'SCOTLAND GE2029'!S10*100</f>
        <v>2.1645535653896539</v>
      </c>
      <c r="U552" s="262">
        <f t="shared" si="45"/>
        <v>4.0442692195051581E-2</v>
      </c>
      <c r="V552" s="264">
        <f t="shared" si="46"/>
        <v>1.9467256414212561</v>
      </c>
      <c r="W552" s="264"/>
      <c r="X552" s="264"/>
      <c r="Y552" s="264"/>
      <c r="Z552" s="262">
        <f>'SCOTLAND GE2029'!G10</f>
        <v>4.0442692195051581E-2</v>
      </c>
      <c r="AA552" s="264">
        <f>'SCOTLAND GE2029'!Q10*100</f>
        <v>1.9467256414212561</v>
      </c>
      <c r="AB552" s="262">
        <f>'SCOTLAND GE2029'!H10</f>
        <v>0</v>
      </c>
      <c r="AC552" s="264">
        <f>'SCOTLAND GE2029'!R10*100</f>
        <v>0</v>
      </c>
      <c r="AD552" s="264"/>
      <c r="AE552" s="264"/>
      <c r="AF552" s="264"/>
      <c r="AG552" s="264"/>
      <c r="AH552" s="262">
        <f>'SCOTLAND GE2029'!J10</f>
        <v>0</v>
      </c>
      <c r="AI552" s="264">
        <f>'SCOTLAND GE2029'!T10*100</f>
        <v>0</v>
      </c>
      <c r="AJ552" s="261">
        <f t="shared" si="40"/>
        <v>0.36897735322778979</v>
      </c>
      <c r="AK552" s="260">
        <f t="shared" si="41"/>
        <v>-0.36897735322778979</v>
      </c>
    </row>
    <row r="553" spans="1:37" ht="24" customHeight="1" x14ac:dyDescent="0.35">
      <c r="A553" s="106" t="str">
        <f>'SCOTLAND GE2029'!A11</f>
        <v>Ayr, Carrick and Cumnock</v>
      </c>
      <c r="B553" s="106" t="e">
        <f>'SCOTLAND GE2029'!#REF!</f>
        <v>#REF!</v>
      </c>
      <c r="C553" s="106" t="e">
        <f>'SCOTLAND GE2029'!#REF!</f>
        <v>#REF!</v>
      </c>
      <c r="D553" s="106" t="e">
        <f>'SCOTLAND GE2029'!#REF!</f>
        <v>#REF!</v>
      </c>
      <c r="E553" s="106" t="str">
        <f>'SCOTLAND GE2029'!AL11</f>
        <v>SNP</v>
      </c>
      <c r="F553" s="106" t="str">
        <f>'SCOTLAND GE2029'!AM11</f>
        <v>gain from</v>
      </c>
      <c r="G553" s="106" t="str">
        <f>'SCOTLAND GE2029'!AN11</f>
        <v>LAB</v>
      </c>
      <c r="H553" s="106" t="str">
        <f>IF(E553='SCOTLAND GE2029'!AK11,"",E553)</f>
        <v>SNP</v>
      </c>
      <c r="I553" s="262">
        <f>'SCOTLAND GE2029'!B11</f>
        <v>0.1731401066005262</v>
      </c>
      <c r="J553" s="263">
        <f>'SCOTLAND GE2029'!L11*100</f>
        <v>-19.157554710281559</v>
      </c>
      <c r="K553" s="262">
        <f>'SCOTLAND GE2029'!C11</f>
        <v>0.19296011582302441</v>
      </c>
      <c r="L553" s="263">
        <f>'SCOTLAND GE2029'!M11*100</f>
        <v>-3.2929077063432484</v>
      </c>
      <c r="M553" s="262">
        <f>'SCOTLAND GE2029'!D11</f>
        <v>0.2424349031533978</v>
      </c>
      <c r="N553" s="263">
        <f>'SCOTLAND GE2029'!N11*100</f>
        <v>15.586073860385707</v>
      </c>
      <c r="O553" s="262">
        <f>'SCOTLAND GE2029'!E11</f>
        <v>2.6806181509048753E-2</v>
      </c>
      <c r="P553" s="263">
        <f>'SCOTLAND GE2029'!O11*100</f>
        <v>3.9910705135870125E-2</v>
      </c>
      <c r="Q553" s="262">
        <f>'SCOTLAND GE2029'!F11</f>
        <v>5.6533535593220531E-2</v>
      </c>
      <c r="R553" s="263">
        <f>'SCOTLAND GE2029'!P11*100</f>
        <v>3.4889994455835351</v>
      </c>
      <c r="S553" s="262">
        <f>'SCOTLAND GE2029'!I11</f>
        <v>0.29616456075895764</v>
      </c>
      <c r="T553" s="264">
        <f>'SCOTLAND GE2029'!S11*100</f>
        <v>3.2924380966110278</v>
      </c>
      <c r="U553" s="262">
        <f t="shared" si="45"/>
        <v>1.1960596561824686E-2</v>
      </c>
      <c r="V553" s="264">
        <f t="shared" si="46"/>
        <v>4.3040308908675294E-2</v>
      </c>
      <c r="W553" s="264"/>
      <c r="X553" s="264"/>
      <c r="Y553" s="264"/>
      <c r="Z553" s="262">
        <f>'SCOTLAND GE2029'!G11</f>
        <v>0</v>
      </c>
      <c r="AA553" s="264">
        <f>'SCOTLAND GE2029'!Q11*100</f>
        <v>0</v>
      </c>
      <c r="AB553" s="262">
        <f>'SCOTLAND GE2029'!H11</f>
        <v>0</v>
      </c>
      <c r="AC553" s="264">
        <f>'SCOTLAND GE2029'!R11*100</f>
        <v>0</v>
      </c>
      <c r="AD553" s="264"/>
      <c r="AE553" s="264"/>
      <c r="AF553" s="264"/>
      <c r="AG553" s="264"/>
      <c r="AH553" s="262">
        <f>'SCOTLAND GE2029'!J11</f>
        <v>1.1960596561824686E-2</v>
      </c>
      <c r="AI553" s="264">
        <f>'SCOTLAND GE2029'!T11*100</f>
        <v>4.3040308908675294E-2</v>
      </c>
      <c r="AJ553" s="261">
        <f t="shared" si="40"/>
        <v>0.29616456075895764</v>
      </c>
      <c r="AK553" s="260">
        <f t="shared" si="41"/>
        <v>-0.23963102516573712</v>
      </c>
    </row>
    <row r="554" spans="1:37" ht="24" customHeight="1" x14ac:dyDescent="0.35">
      <c r="A554" s="106" t="str">
        <f>'SCOTLAND GE2029'!A12</f>
        <v>Bathgate and Linlithgow</v>
      </c>
      <c r="B554" s="106" t="e">
        <f>'SCOTLAND GE2029'!#REF!</f>
        <v>#REF!</v>
      </c>
      <c r="C554" s="106" t="e">
        <f>'SCOTLAND GE2029'!#REF!</f>
        <v>#REF!</v>
      </c>
      <c r="D554" s="106" t="e">
        <f>'SCOTLAND GE2029'!#REF!</f>
        <v>#REF!</v>
      </c>
      <c r="E554" s="106" t="str">
        <f>'SCOTLAND GE2029'!AL12</f>
        <v>SNP</v>
      </c>
      <c r="F554" s="106" t="str">
        <f>'SCOTLAND GE2029'!AM12</f>
        <v>gain from</v>
      </c>
      <c r="G554" s="106" t="str">
        <f>'SCOTLAND GE2029'!AN12</f>
        <v>LAB</v>
      </c>
      <c r="H554" s="106" t="str">
        <f>IF(E554='SCOTLAND GE2029'!AK12,"",E554)</f>
        <v>SNP</v>
      </c>
      <c r="I554" s="262">
        <f>'SCOTLAND GE2029'!B12</f>
        <v>0.22607400169934264</v>
      </c>
      <c r="J554" s="263">
        <f>'SCOTLAND GE2029'!L12*100</f>
        <v>-24.400801422838828</v>
      </c>
      <c r="K554" s="262">
        <f>'SCOTLAND GE2029'!C12</f>
        <v>6.4679618548658849E-2</v>
      </c>
      <c r="L554" s="263">
        <f>'SCOTLAND GE2029'!M12*100</f>
        <v>-1.0061852983493769</v>
      </c>
      <c r="M554" s="262">
        <f>'SCOTLAND GE2029'!D12</f>
        <v>0.23765970331190603</v>
      </c>
      <c r="N554" s="263">
        <f>'SCOTLAND GE2029'!N12*100</f>
        <v>15.388459336301741</v>
      </c>
      <c r="O554" s="262">
        <f>'SCOTLAND GE2029'!E12</f>
        <v>5.307466999736913E-2</v>
      </c>
      <c r="P554" s="263">
        <f>'SCOTLAND GE2029'!O12*100</f>
        <v>0.14640673585958053</v>
      </c>
      <c r="Q554" s="262">
        <f>'SCOTLAND GE2029'!F12</f>
        <v>8.7439052808405804E-2</v>
      </c>
      <c r="R554" s="263">
        <f>'SCOTLAND GE2029'!P12*100</f>
        <v>5.439495438929252</v>
      </c>
      <c r="S554" s="262">
        <f>'SCOTLAND GE2029'!I12</f>
        <v>0.31026811013501371</v>
      </c>
      <c r="T554" s="264">
        <f>'SCOTLAND GE2029'!S12*100</f>
        <v>3.8046548266476909</v>
      </c>
      <c r="U554" s="262">
        <f t="shared" si="45"/>
        <v>1.1261678670828772E-2</v>
      </c>
      <c r="V554" s="264">
        <f t="shared" si="46"/>
        <v>0.58177228881115484</v>
      </c>
      <c r="W554" s="264"/>
      <c r="X554" s="264"/>
      <c r="Y554" s="264"/>
      <c r="Z554" s="262">
        <f>'SCOTLAND GE2029'!G12</f>
        <v>1.1261678670828772E-2</v>
      </c>
      <c r="AA554" s="264">
        <f>'SCOTLAND GE2029'!Q12*100</f>
        <v>0.58177228881115484</v>
      </c>
      <c r="AB554" s="262">
        <f>'SCOTLAND GE2029'!H12</f>
        <v>0</v>
      </c>
      <c r="AC554" s="264">
        <f>'SCOTLAND GE2029'!R12*100</f>
        <v>0</v>
      </c>
      <c r="AD554" s="264"/>
      <c r="AE554" s="264"/>
      <c r="AF554" s="264"/>
      <c r="AG554" s="264"/>
      <c r="AH554" s="262">
        <f>'SCOTLAND GE2029'!J12</f>
        <v>9.5431648284752483E-3</v>
      </c>
      <c r="AI554" s="264">
        <f>'SCOTLAND GE2029'!T12*100</f>
        <v>4.6198094638800168E-2</v>
      </c>
      <c r="AJ554" s="261">
        <f t="shared" si="40"/>
        <v>0.31026811013501371</v>
      </c>
      <c r="AK554" s="260">
        <f t="shared" si="41"/>
        <v>-0.2228290573266079</v>
      </c>
    </row>
    <row r="555" spans="1:37" ht="24" customHeight="1" x14ac:dyDescent="0.35">
      <c r="A555" s="106" t="str">
        <f>'SCOTLAND GE2029'!A13</f>
        <v>Berwickshire, Roxburgh and Selkirk</v>
      </c>
      <c r="B555" s="106" t="e">
        <f>'SCOTLAND GE2029'!#REF!</f>
        <v>#REF!</v>
      </c>
      <c r="C555" s="106" t="e">
        <f>'SCOTLAND GE2029'!#REF!</f>
        <v>#REF!</v>
      </c>
      <c r="D555" s="106" t="e">
        <f>'SCOTLAND GE2029'!#REF!</f>
        <v>#REF!</v>
      </c>
      <c r="E555" s="106" t="str">
        <f>'SCOTLAND GE2029'!AL13</f>
        <v>Con</v>
      </c>
      <c r="F555" s="106" t="str">
        <f>'SCOTLAND GE2029'!AM13</f>
        <v>HOLD</v>
      </c>
      <c r="G555" s="106" t="str">
        <f>'SCOTLAND GE2029'!AN13</f>
        <v/>
      </c>
      <c r="H555" s="106" t="str">
        <f>IF(E555='SCOTLAND GE2029'!AK13,"",E555)</f>
        <v/>
      </c>
      <c r="I555" s="262">
        <f>'SCOTLAND GE2029'!B13</f>
        <v>5.8852677628164318E-2</v>
      </c>
      <c r="J555" s="263">
        <f>'SCOTLAND GE2029'!L13*100</f>
        <v>-7.6698677670602819</v>
      </c>
      <c r="K555" s="262">
        <f>'SCOTLAND GE2029'!C13</f>
        <v>0.31667574078909505</v>
      </c>
      <c r="L555" s="263">
        <f>'SCOTLAND GE2029'!M13*100</f>
        <v>-8.8668131370361944</v>
      </c>
      <c r="M555" s="262">
        <f>'SCOTLAND GE2029'!D13</f>
        <v>0.18372915276737578</v>
      </c>
      <c r="N555" s="263">
        <f>'SCOTLAND GE2029'!N13*100</f>
        <v>11.199067602868427</v>
      </c>
      <c r="O555" s="262">
        <f>'SCOTLAND GE2029'!E13</f>
        <v>7.350125671095635E-2</v>
      </c>
      <c r="P555" s="263">
        <f>'SCOTLAND GE2029'!O13*100</f>
        <v>-0.5668810731803211</v>
      </c>
      <c r="Q555" s="262">
        <f>'SCOTLAND GE2029'!F13</f>
        <v>7.8299165325141015E-2</v>
      </c>
      <c r="R555" s="263">
        <f>'SCOTLAND GE2029'!P13*100</f>
        <v>4.5522843318181954</v>
      </c>
      <c r="S555" s="262">
        <f>'SCOTLAND GE2029'!I13</f>
        <v>0.27124167311947306</v>
      </c>
      <c r="T555" s="264">
        <f>'SCOTLAND GE2029'!S13*100</f>
        <v>0.76349889835565787</v>
      </c>
      <c r="U555" s="262">
        <f t="shared" si="45"/>
        <v>1.3197008662100223E-2</v>
      </c>
      <c r="V555" s="264">
        <f t="shared" si="46"/>
        <v>0.6130553917480609</v>
      </c>
      <c r="W555" s="264"/>
      <c r="X555" s="264"/>
      <c r="Y555" s="264"/>
      <c r="Z555" s="262">
        <f>'SCOTLAND GE2029'!G13</f>
        <v>1.3197008662100223E-2</v>
      </c>
      <c r="AA555" s="264">
        <f>'SCOTLAND GE2029'!Q13*100</f>
        <v>0.6130553917480609</v>
      </c>
      <c r="AB555" s="262">
        <f>'SCOTLAND GE2029'!H13</f>
        <v>0</v>
      </c>
      <c r="AC555" s="264">
        <f>'SCOTLAND GE2029'!R13*100</f>
        <v>0</v>
      </c>
      <c r="AD555" s="264"/>
      <c r="AE555" s="264"/>
      <c r="AF555" s="264"/>
      <c r="AG555" s="264"/>
      <c r="AH555" s="262">
        <f>'SCOTLAND GE2029'!J13</f>
        <v>4.5033249976941568E-3</v>
      </c>
      <c r="AI555" s="264">
        <f>'SCOTLAND GE2029'!T13*100</f>
        <v>-2.4344247513543183E-2</v>
      </c>
      <c r="AJ555" s="261">
        <f t="shared" si="40"/>
        <v>0.31667574078909505</v>
      </c>
      <c r="AK555" s="260">
        <f t="shared" si="41"/>
        <v>-0.23837657546395402</v>
      </c>
    </row>
    <row r="556" spans="1:37" ht="24" customHeight="1" x14ac:dyDescent="0.35">
      <c r="A556" s="106" t="str">
        <f>'SCOTLAND GE2029'!A14</f>
        <v>Caithness, Sutherland and Easter Ross</v>
      </c>
      <c r="B556" s="106" t="e">
        <f>'SCOTLAND GE2029'!#REF!</f>
        <v>#REF!</v>
      </c>
      <c r="C556" s="106" t="e">
        <f>'SCOTLAND GE2029'!#REF!</f>
        <v>#REF!</v>
      </c>
      <c r="D556" s="106" t="e">
        <f>'SCOTLAND GE2029'!#REF!</f>
        <v>#REF!</v>
      </c>
      <c r="E556" s="106" t="str">
        <f>'SCOTLAND GE2029'!AL14</f>
        <v>LD</v>
      </c>
      <c r="F556" s="106" t="str">
        <f>'SCOTLAND GE2029'!AM14</f>
        <v>HOLD</v>
      </c>
      <c r="G556" s="106" t="str">
        <f>'SCOTLAND GE2029'!AN14</f>
        <v/>
      </c>
      <c r="H556" s="106" t="str">
        <f>IF(E556='SCOTLAND GE2029'!AK14,"",E556)</f>
        <v/>
      </c>
      <c r="I556" s="262">
        <f>'SCOTLAND GE2029'!B14</f>
        <v>2.9647742459145414E-2</v>
      </c>
      <c r="J556" s="263">
        <f>'SCOTLAND GE2029'!L14*100</f>
        <v>-4.4383702989082527</v>
      </c>
      <c r="K556" s="262">
        <f>'SCOTLAND GE2029'!C14</f>
        <v>2.9107599658085029E-2</v>
      </c>
      <c r="L556" s="263">
        <f>'SCOTLAND GE2029'!M14*100</f>
        <v>-1.1285034115368755</v>
      </c>
      <c r="M556" s="262">
        <f>'SCOTLAND GE2029'!D14</f>
        <v>0.1723722952265643</v>
      </c>
      <c r="N556" s="263">
        <f>'SCOTLAND GE2029'!N14*100</f>
        <v>9.9404956797099402</v>
      </c>
      <c r="O556" s="262">
        <f>'SCOTLAND GE2029'!E14</f>
        <v>0.422814697946166</v>
      </c>
      <c r="P556" s="263">
        <f>'SCOTLAND GE2029'!O14*100</f>
        <v>-7.093095875987987</v>
      </c>
      <c r="Q556" s="262">
        <f>'SCOTLAND GE2029'!F14</f>
        <v>7.8524966804279867E-2</v>
      </c>
      <c r="R556" s="263">
        <f>'SCOTLAND GE2029'!P14*100</f>
        <v>4.2888239910603705</v>
      </c>
      <c r="S556" s="262">
        <f>'SCOTLAND GE2029'!I14</f>
        <v>0.2524247761490791</v>
      </c>
      <c r="T556" s="264">
        <f>'SCOTLAND GE2029'!S14*100</f>
        <v>-1.3536829132366368</v>
      </c>
      <c r="U556" s="262">
        <f t="shared" si="45"/>
        <v>1.5107921756680253E-2</v>
      </c>
      <c r="V556" s="264">
        <f t="shared" si="46"/>
        <v>-0.21566717110056388</v>
      </c>
      <c r="W556" s="264"/>
      <c r="X556" s="264"/>
      <c r="Y556" s="264"/>
      <c r="Z556" s="262">
        <f>'SCOTLAND GE2029'!G14</f>
        <v>0</v>
      </c>
      <c r="AA556" s="264">
        <f>'SCOTLAND GE2029'!Q14*100</f>
        <v>0</v>
      </c>
      <c r="AB556" s="262">
        <f>'SCOTLAND GE2029'!H14</f>
        <v>0</v>
      </c>
      <c r="AC556" s="264">
        <f>'SCOTLAND GE2029'!R14*100</f>
        <v>0</v>
      </c>
      <c r="AD556" s="264"/>
      <c r="AE556" s="264"/>
      <c r="AF556" s="264"/>
      <c r="AG556" s="264"/>
      <c r="AH556" s="262">
        <f>'SCOTLAND GE2029'!J14</f>
        <v>1.5107921756680253E-2</v>
      </c>
      <c r="AI556" s="264">
        <f>'SCOTLAND GE2029'!T14*100</f>
        <v>-0.21566717110056388</v>
      </c>
      <c r="AJ556" s="261">
        <f t="shared" si="40"/>
        <v>0.422814697946166</v>
      </c>
      <c r="AK556" s="260">
        <f t="shared" si="41"/>
        <v>-0.3442897311418861</v>
      </c>
    </row>
    <row r="557" spans="1:37" ht="24" customHeight="1" x14ac:dyDescent="0.35">
      <c r="A557" s="106" t="str">
        <f>'SCOTLAND GE2029'!A15</f>
        <v>Central Ayrshire</v>
      </c>
      <c r="B557" s="106" t="e">
        <f>'SCOTLAND GE2029'!#REF!</f>
        <v>#REF!</v>
      </c>
      <c r="C557" s="106" t="e">
        <f>'SCOTLAND GE2029'!#REF!</f>
        <v>#REF!</v>
      </c>
      <c r="D557" s="106" t="e">
        <f>'SCOTLAND GE2029'!#REF!</f>
        <v>#REF!</v>
      </c>
      <c r="E557" s="106" t="str">
        <f>'SCOTLAND GE2029'!AL15</f>
        <v>SNP</v>
      </c>
      <c r="F557" s="106" t="str">
        <f>'SCOTLAND GE2029'!AM15</f>
        <v>gain from</v>
      </c>
      <c r="G557" s="106" t="str">
        <f>'SCOTLAND GE2029'!AN15</f>
        <v>LAB</v>
      </c>
      <c r="H557" s="106" t="str">
        <f>IF(E557='SCOTLAND GE2029'!AK15,"",E557)</f>
        <v>SNP</v>
      </c>
      <c r="I557" s="262">
        <f>'SCOTLAND GE2029'!B15</f>
        <v>0.21316195918836375</v>
      </c>
      <c r="J557" s="263">
        <f>'SCOTLAND GE2029'!L15*100</f>
        <v>-22.361826244904901</v>
      </c>
      <c r="K557" s="262">
        <f>'SCOTLAND GE2029'!C15</f>
        <v>0.13032842994394908</v>
      </c>
      <c r="L557" s="263">
        <f>'SCOTLAND GE2029'!M15*100</f>
        <v>-1.8081719987241924</v>
      </c>
      <c r="M557" s="262">
        <f>'SCOTLAND GE2029'!D15</f>
        <v>0.23770416674786957</v>
      </c>
      <c r="N557" s="263">
        <f>'SCOTLAND GE2029'!N15*100</f>
        <v>15.513336590767546</v>
      </c>
      <c r="O557" s="262">
        <f>'SCOTLAND GE2029'!E15</f>
        <v>2.4766921895413473E-2</v>
      </c>
      <c r="P557" s="263">
        <f>'SCOTLAND GE2029'!O15*100</f>
        <v>0.10338525311120658</v>
      </c>
      <c r="Q557" s="262">
        <f>'SCOTLAND GE2029'!F15</f>
        <v>6.7359247898680183E-2</v>
      </c>
      <c r="R557" s="263">
        <f>'SCOTLAND GE2029'!P15*100</f>
        <v>4.2274142029393138</v>
      </c>
      <c r="S557" s="262">
        <f>'SCOTLAND GE2029'!I15</f>
        <v>0.31336827557067315</v>
      </c>
      <c r="T557" s="264">
        <f>'SCOTLAND GE2029'!S15*100</f>
        <v>4.2429817375158994</v>
      </c>
      <c r="U557" s="262">
        <f t="shared" si="45"/>
        <v>1.3310998755050716E-2</v>
      </c>
      <c r="V557" s="264">
        <f t="shared" si="46"/>
        <v>8.2880459295119585E-2</v>
      </c>
      <c r="W557" s="264"/>
      <c r="X557" s="264"/>
      <c r="Y557" s="264"/>
      <c r="Z557" s="262">
        <f>'SCOTLAND GE2029'!G15</f>
        <v>0</v>
      </c>
      <c r="AA557" s="264">
        <f>'SCOTLAND GE2029'!Q15*100</f>
        <v>0</v>
      </c>
      <c r="AB557" s="262">
        <f>'SCOTLAND GE2029'!H15</f>
        <v>0</v>
      </c>
      <c r="AC557" s="264">
        <f>'SCOTLAND GE2029'!R15*100</f>
        <v>0</v>
      </c>
      <c r="AD557" s="264"/>
      <c r="AE557" s="264"/>
      <c r="AF557" s="264"/>
      <c r="AG557" s="264"/>
      <c r="AH557" s="262">
        <f>'SCOTLAND GE2029'!J15</f>
        <v>1.3310998755050716E-2</v>
      </c>
      <c r="AI557" s="264">
        <f>'SCOTLAND GE2029'!T15*100</f>
        <v>8.2880459295119585E-2</v>
      </c>
      <c r="AJ557" s="261">
        <f t="shared" si="40"/>
        <v>0.31336827557067315</v>
      </c>
      <c r="AK557" s="260">
        <f t="shared" si="41"/>
        <v>-0.24600902767199295</v>
      </c>
    </row>
    <row r="558" spans="1:37" ht="24" customHeight="1" x14ac:dyDescent="0.35">
      <c r="A558" s="106" t="str">
        <f>'SCOTLAND GE2029'!A16</f>
        <v>Coatbridge and Bellshill</v>
      </c>
      <c r="B558" s="106" t="e">
        <f>'SCOTLAND GE2029'!#REF!</f>
        <v>#REF!</v>
      </c>
      <c r="C558" s="106" t="e">
        <f>'SCOTLAND GE2029'!#REF!</f>
        <v>#REF!</v>
      </c>
      <c r="D558" s="106" t="e">
        <f>'SCOTLAND GE2029'!#REF!</f>
        <v>#REF!</v>
      </c>
      <c r="E558" s="106" t="str">
        <f>'SCOTLAND GE2029'!AL16</f>
        <v>SNP</v>
      </c>
      <c r="F558" s="106" t="str">
        <f>'SCOTLAND GE2029'!AM16</f>
        <v>gain from</v>
      </c>
      <c r="G558" s="106" t="str">
        <f>'SCOTLAND GE2029'!AN16</f>
        <v>LAB</v>
      </c>
      <c r="H558" s="106" t="str">
        <f>IF(E558='SCOTLAND GE2029'!AK16,"",E558)</f>
        <v>SNP</v>
      </c>
      <c r="I558" s="262">
        <f>'SCOTLAND GE2029'!B16</f>
        <v>0.24945016153351895</v>
      </c>
      <c r="J558" s="263">
        <f>'SCOTLAND GE2029'!L16*100</f>
        <v>-24.862631467416996</v>
      </c>
      <c r="K558" s="262">
        <f>'SCOTLAND GE2029'!C16</f>
        <v>3.2156288186588194E-2</v>
      </c>
      <c r="L558" s="263">
        <f>'SCOTLAND GE2029'!M16*100</f>
        <v>-0.35257236385647861</v>
      </c>
      <c r="M558" s="262">
        <f>'SCOTLAND GE2029'!D16</f>
        <v>0.19839602185064617</v>
      </c>
      <c r="N558" s="263">
        <f>'SCOTLAND GE2029'!N16*100</f>
        <v>13.124051334324898</v>
      </c>
      <c r="O558" s="262">
        <f>'SCOTLAND GE2029'!E16</f>
        <v>1.8553376417556645E-2</v>
      </c>
      <c r="P558" s="263">
        <f>'SCOTLAND GE2029'!O16*100</f>
        <v>0.1228752731103934</v>
      </c>
      <c r="Q558" s="262">
        <f>'SCOTLAND GE2029'!F16</f>
        <v>8.7441074077578188E-2</v>
      </c>
      <c r="R558" s="263">
        <f>'SCOTLAND GE2029'!P16*100</f>
        <v>5.5709386282272098</v>
      </c>
      <c r="S558" s="262">
        <f>'SCOTLAND GE2029'!I16</f>
        <v>0.3967672617569391</v>
      </c>
      <c r="T558" s="264">
        <f>'SCOTLAND GE2029'!S16*100</f>
        <v>6.2487227675712189</v>
      </c>
      <c r="U558" s="262">
        <f t="shared" si="45"/>
        <v>1.7235816177172791E-2</v>
      </c>
      <c r="V558" s="264">
        <f t="shared" si="46"/>
        <v>0.14861582803975987</v>
      </c>
      <c r="W558" s="264"/>
      <c r="X558" s="264"/>
      <c r="Y558" s="264"/>
      <c r="Z558" s="262">
        <f>'SCOTLAND GE2029'!G16</f>
        <v>0</v>
      </c>
      <c r="AA558" s="264">
        <f>'SCOTLAND GE2029'!Q16*100</f>
        <v>0</v>
      </c>
      <c r="AB558" s="262">
        <f>'SCOTLAND GE2029'!H16</f>
        <v>0</v>
      </c>
      <c r="AC558" s="264">
        <f>'SCOTLAND GE2029'!R16*100</f>
        <v>0</v>
      </c>
      <c r="AD558" s="264"/>
      <c r="AE558" s="264"/>
      <c r="AF558" s="264"/>
      <c r="AG558" s="264"/>
      <c r="AH558" s="262">
        <f>'SCOTLAND GE2029'!J16</f>
        <v>1.7235816177172791E-2</v>
      </c>
      <c r="AI558" s="264">
        <f>'SCOTLAND GE2029'!T16*100</f>
        <v>0.14861582803975987</v>
      </c>
      <c r="AJ558" s="261">
        <f t="shared" si="40"/>
        <v>0.3967672617569391</v>
      </c>
      <c r="AK558" s="260">
        <f t="shared" si="41"/>
        <v>-0.30932618767936093</v>
      </c>
    </row>
    <row r="559" spans="1:37" ht="24" customHeight="1" x14ac:dyDescent="0.35">
      <c r="A559" s="106" t="str">
        <f>'SCOTLAND GE2029'!A17</f>
        <v>Cowdenbeath and Kirkcaldy</v>
      </c>
      <c r="B559" s="106" t="e">
        <f>'SCOTLAND GE2029'!#REF!</f>
        <v>#REF!</v>
      </c>
      <c r="C559" s="106" t="e">
        <f>'SCOTLAND GE2029'!#REF!</f>
        <v>#REF!</v>
      </c>
      <c r="D559" s="106" t="e">
        <f>'SCOTLAND GE2029'!#REF!</f>
        <v>#REF!</v>
      </c>
      <c r="E559" s="106" t="str">
        <f>'SCOTLAND GE2029'!AL17</f>
        <v>SNP</v>
      </c>
      <c r="F559" s="106" t="str">
        <f>'SCOTLAND GE2029'!AM17</f>
        <v>gain from</v>
      </c>
      <c r="G559" s="106" t="str">
        <f>'SCOTLAND GE2029'!AN17</f>
        <v>LAB</v>
      </c>
      <c r="H559" s="106" t="str">
        <f>IF(E559='SCOTLAND GE2029'!AK17,"",E559)</f>
        <v>SNP</v>
      </c>
      <c r="I559" s="262">
        <f>'SCOTLAND GE2029'!B17</f>
        <v>0.22047625865859727</v>
      </c>
      <c r="J559" s="263">
        <f>'SCOTLAND GE2029'!L17*100</f>
        <v>-23.676880430999191</v>
      </c>
      <c r="K559" s="262">
        <f>'SCOTLAND GE2029'!C17</f>
        <v>6.8090951781508063E-2</v>
      </c>
      <c r="L559" s="263">
        <f>'SCOTLAND GE2029'!M17*100</f>
        <v>-1.038702146296687</v>
      </c>
      <c r="M559" s="262">
        <f>'SCOTLAND GE2029'!D17</f>
        <v>0.21798868364275936</v>
      </c>
      <c r="N559" s="263">
        <f>'SCOTLAND GE2029'!N17*100</f>
        <v>14.134831514175481</v>
      </c>
      <c r="O559" s="262">
        <f>'SCOTLAND GE2029'!E17</f>
        <v>4.024304260476514E-2</v>
      </c>
      <c r="P559" s="263">
        <f>'SCOTLAND GE2029'!O17*100</f>
        <v>0.12123178534543186</v>
      </c>
      <c r="Q559" s="262">
        <f>'SCOTLAND GE2029'!F17</f>
        <v>0.10114578524647268</v>
      </c>
      <c r="R559" s="263">
        <f>'SCOTLAND GE2029'!P17*100</f>
        <v>6.3021612168607248</v>
      </c>
      <c r="S559" s="262">
        <f>'SCOTLAND GE2029'!I17</f>
        <v>0.3195796725957864</v>
      </c>
      <c r="T559" s="264">
        <f>'SCOTLAND GE2029'!S17*100</f>
        <v>3.9920732036174522</v>
      </c>
      <c r="U559" s="262">
        <f t="shared" si="45"/>
        <v>3.2475605470111114E-2</v>
      </c>
      <c r="V559" s="264">
        <f t="shared" si="46"/>
        <v>0.1652848572967977</v>
      </c>
      <c r="W559" s="264"/>
      <c r="X559" s="264"/>
      <c r="Y559" s="264"/>
      <c r="Z559" s="262">
        <f>'SCOTLAND GE2029'!G17</f>
        <v>0</v>
      </c>
      <c r="AA559" s="264">
        <f>'SCOTLAND GE2029'!Q17*100</f>
        <v>0</v>
      </c>
      <c r="AB559" s="262">
        <f>'SCOTLAND GE2029'!H17</f>
        <v>0</v>
      </c>
      <c r="AC559" s="264">
        <f>'SCOTLAND GE2029'!R17*100</f>
        <v>0</v>
      </c>
      <c r="AD559" s="264"/>
      <c r="AE559" s="264"/>
      <c r="AF559" s="264"/>
      <c r="AG559" s="264"/>
      <c r="AH559" s="262">
        <f>'SCOTLAND GE2029'!J17</f>
        <v>3.2475605470111114E-2</v>
      </c>
      <c r="AI559" s="264">
        <f>'SCOTLAND GE2029'!T17*100</f>
        <v>0.1652848572967977</v>
      </c>
      <c r="AJ559" s="261">
        <f t="shared" si="40"/>
        <v>0.3195796725957864</v>
      </c>
      <c r="AK559" s="260">
        <f t="shared" si="41"/>
        <v>-0.21843388734931374</v>
      </c>
    </row>
    <row r="560" spans="1:37" ht="24" customHeight="1" x14ac:dyDescent="0.35">
      <c r="A560" s="106" t="str">
        <f>'SCOTLAND GE2029'!A18</f>
        <v>Cumbernauld and Kirkintilloch</v>
      </c>
      <c r="B560" s="106" t="e">
        <f>'SCOTLAND GE2029'!#REF!</f>
        <v>#REF!</v>
      </c>
      <c r="C560" s="106" t="e">
        <f>'SCOTLAND GE2029'!#REF!</f>
        <v>#REF!</v>
      </c>
      <c r="D560" s="106" t="e">
        <f>'SCOTLAND GE2029'!#REF!</f>
        <v>#REF!</v>
      </c>
      <c r="E560" s="106" t="str">
        <f>'SCOTLAND GE2029'!AL18</f>
        <v>SNP</v>
      </c>
      <c r="F560" s="106" t="str">
        <f>'SCOTLAND GE2029'!AM18</f>
        <v>gain from</v>
      </c>
      <c r="G560" s="106" t="str">
        <f>'SCOTLAND GE2029'!AN18</f>
        <v>LAB</v>
      </c>
      <c r="H560" s="106" t="str">
        <f>IF(E560='SCOTLAND GE2029'!AK18,"",E560)</f>
        <v>SNP</v>
      </c>
      <c r="I560" s="262">
        <f>'SCOTLAND GE2029'!B18</f>
        <v>0.21322225436644085</v>
      </c>
      <c r="J560" s="263">
        <f>'SCOTLAND GE2029'!L18*100</f>
        <v>-23.857879990923273</v>
      </c>
      <c r="K560" s="262">
        <f>'SCOTLAND GE2029'!C18</f>
        <v>4.0184850724074787E-2</v>
      </c>
      <c r="L560" s="263">
        <f>'SCOTLAND GE2029'!M18*100</f>
        <v>-0.71355319389474692</v>
      </c>
      <c r="M560" s="262">
        <f>'SCOTLAND GE2029'!D18</f>
        <v>0.21516288157925731</v>
      </c>
      <c r="N560" s="263">
        <f>'SCOTLAND GE2029'!N18*100</f>
        <v>13.787373671397029</v>
      </c>
      <c r="O560" s="262">
        <f>'SCOTLAND GE2029'!E18</f>
        <v>3.186848317479115E-2</v>
      </c>
      <c r="P560" s="263">
        <f>'SCOTLAND GE2029'!O18*100</f>
        <v>2.8902202680208128E-2</v>
      </c>
      <c r="Q560" s="262">
        <f>'SCOTLAND GE2029'!F18</f>
        <v>0.10735040515775919</v>
      </c>
      <c r="R560" s="263">
        <f>'SCOTLAND GE2029'!P18*100</f>
        <v>6.6009132217501492</v>
      </c>
      <c r="S560" s="262">
        <f>'SCOTLAND GE2029'!I18</f>
        <v>0.3922111249976768</v>
      </c>
      <c r="T560" s="264">
        <f>'SCOTLAND GE2029'!S18*100</f>
        <v>4.1542440889906382</v>
      </c>
      <c r="U560" s="262">
        <f t="shared" si="45"/>
        <v>0</v>
      </c>
      <c r="V560" s="264">
        <f t="shared" si="46"/>
        <v>0</v>
      </c>
      <c r="W560" s="264"/>
      <c r="X560" s="264"/>
      <c r="Y560" s="264"/>
      <c r="Z560" s="262">
        <f>'SCOTLAND GE2029'!G18</f>
        <v>0</v>
      </c>
      <c r="AA560" s="264">
        <f>'SCOTLAND GE2029'!Q18*100</f>
        <v>0</v>
      </c>
      <c r="AB560" s="262">
        <f>'SCOTLAND GE2029'!H18</f>
        <v>0</v>
      </c>
      <c r="AC560" s="264">
        <f>'SCOTLAND GE2029'!R18*100</f>
        <v>0</v>
      </c>
      <c r="AD560" s="264"/>
      <c r="AE560" s="264"/>
      <c r="AF560" s="264"/>
      <c r="AG560" s="264"/>
      <c r="AH560" s="262">
        <f>'SCOTLAND GE2029'!J18</f>
        <v>0</v>
      </c>
      <c r="AI560" s="264">
        <f>'SCOTLAND GE2029'!T18*100</f>
        <v>0</v>
      </c>
      <c r="AJ560" s="261">
        <f t="shared" si="40"/>
        <v>0.3922111249976768</v>
      </c>
      <c r="AK560" s="260">
        <f t="shared" si="41"/>
        <v>-0.28486071983991762</v>
      </c>
    </row>
    <row r="561" spans="1:37" ht="24" customHeight="1" x14ac:dyDescent="0.35">
      <c r="A561" s="106" t="str">
        <f>'SCOTLAND GE2029'!A19</f>
        <v>Dumfries and Galloway</v>
      </c>
      <c r="B561" s="106" t="e">
        <f>'SCOTLAND GE2029'!#REF!</f>
        <v>#REF!</v>
      </c>
      <c r="C561" s="106" t="e">
        <f>'SCOTLAND GE2029'!#REF!</f>
        <v>#REF!</v>
      </c>
      <c r="D561" s="106" t="e">
        <f>'SCOTLAND GE2029'!#REF!</f>
        <v>#REF!</v>
      </c>
      <c r="E561" s="106" t="str">
        <f>'SCOTLAND GE2029'!AL19</f>
        <v>SNP</v>
      </c>
      <c r="F561" s="106" t="str">
        <f>'SCOTLAND GE2029'!AM19</f>
        <v>gain from</v>
      </c>
      <c r="G561" s="106" t="str">
        <f>'SCOTLAND GE2029'!AN19</f>
        <v>CON</v>
      </c>
      <c r="H561" s="106" t="str">
        <f>IF(E561='SCOTLAND GE2029'!AK19,"",E561)</f>
        <v>SNP</v>
      </c>
      <c r="I561" s="262">
        <f>'SCOTLAND GE2029'!B19</f>
        <v>0.11396459728875991</v>
      </c>
      <c r="J561" s="263">
        <f>'SCOTLAND GE2029'!L19*100</f>
        <v>-14.309711762112542</v>
      </c>
      <c r="K561" s="262">
        <f>'SCOTLAND GE2029'!C19</f>
        <v>0.23574067213172056</v>
      </c>
      <c r="L561" s="263">
        <f>'SCOTLAND GE2029'!M19*100</f>
        <v>-5.9769977786357007</v>
      </c>
      <c r="M561" s="262">
        <f>'SCOTLAND GE2029'!D19</f>
        <v>0.24640369939290577</v>
      </c>
      <c r="N561" s="263">
        <f>'SCOTLAND GE2029'!N19*100</f>
        <v>15.218196263703465</v>
      </c>
      <c r="O561" s="262">
        <f>'SCOTLAND GE2029'!E19</f>
        <v>4.3324870581677194E-2</v>
      </c>
      <c r="P561" s="263">
        <f>'SCOTLAND GE2029'!O19*100</f>
        <v>-0.23769317121513159</v>
      </c>
      <c r="Q561" s="262">
        <f>'SCOTLAND GE2029'!F19</f>
        <v>6.6558143138911091E-2</v>
      </c>
      <c r="R561" s="263">
        <f>'SCOTLAND GE2029'!P19*100</f>
        <v>3.927250687457466</v>
      </c>
      <c r="S561" s="262">
        <f>'SCOTLAND GE2029'!I19</f>
        <v>0.28914052808319701</v>
      </c>
      <c r="T561" s="264">
        <f>'SCOTLAND GE2029'!S19*100</f>
        <v>1.3946644959221044</v>
      </c>
      <c r="U561" s="262">
        <f t="shared" si="45"/>
        <v>4.8674893828283888E-3</v>
      </c>
      <c r="V561" s="264">
        <f t="shared" si="46"/>
        <v>-1.5708735119673422E-2</v>
      </c>
      <c r="W561" s="264"/>
      <c r="X561" s="264"/>
      <c r="Y561" s="264"/>
      <c r="Z561" s="262">
        <f>'SCOTLAND GE2029'!G19</f>
        <v>0</v>
      </c>
      <c r="AA561" s="264">
        <f>'SCOTLAND GE2029'!Q19*100</f>
        <v>0</v>
      </c>
      <c r="AB561" s="262">
        <f>'SCOTLAND GE2029'!H19</f>
        <v>0</v>
      </c>
      <c r="AC561" s="264">
        <f>'SCOTLAND GE2029'!R19*100</f>
        <v>0</v>
      </c>
      <c r="AD561" s="264"/>
      <c r="AE561" s="264"/>
      <c r="AF561" s="264"/>
      <c r="AG561" s="264"/>
      <c r="AH561" s="262">
        <f>'SCOTLAND GE2029'!J19</f>
        <v>4.8674893828283888E-3</v>
      </c>
      <c r="AI561" s="264">
        <f>'SCOTLAND GE2029'!T19*100</f>
        <v>-1.5708735119673422E-2</v>
      </c>
      <c r="AJ561" s="261">
        <f t="shared" si="40"/>
        <v>0.28914052808319701</v>
      </c>
      <c r="AK561" s="260">
        <f t="shared" si="41"/>
        <v>-0.22258238494428592</v>
      </c>
    </row>
    <row r="562" spans="1:37" ht="24" customHeight="1" x14ac:dyDescent="0.35">
      <c r="A562" s="106" t="str">
        <f>'SCOTLAND GE2029'!A20</f>
        <v>Dumfriesshire, Clydesdale and Tweeddale</v>
      </c>
      <c r="B562" s="106" t="e">
        <f>'SCOTLAND GE2029'!#REF!</f>
        <v>#REF!</v>
      </c>
      <c r="C562" s="106" t="e">
        <f>'SCOTLAND GE2029'!#REF!</f>
        <v>#REF!</v>
      </c>
      <c r="D562" s="106" t="e">
        <f>'SCOTLAND GE2029'!#REF!</f>
        <v>#REF!</v>
      </c>
      <c r="E562" s="106" t="str">
        <f>'SCOTLAND GE2029'!AL20</f>
        <v>Con</v>
      </c>
      <c r="F562" s="106" t="str">
        <f>'SCOTLAND GE2029'!AM20</f>
        <v>HOLD</v>
      </c>
      <c r="G562" s="106" t="str">
        <f>'SCOTLAND GE2029'!AN20</f>
        <v/>
      </c>
      <c r="H562" s="106" t="str">
        <f>IF(E562='SCOTLAND GE2029'!AK20,"",E562)</f>
        <v/>
      </c>
      <c r="I562" s="262">
        <f>'SCOTLAND GE2029'!B20</f>
        <v>0.10248466438775214</v>
      </c>
      <c r="J562" s="263">
        <f>'SCOTLAND GE2029'!L20*100</f>
        <v>-12.894821094889824</v>
      </c>
      <c r="K562" s="262">
        <f>'SCOTLAND GE2029'!C20</f>
        <v>0.27277970416148201</v>
      </c>
      <c r="L562" s="263">
        <f>'SCOTLAND GE2029'!M20*100</f>
        <v>-6.9553796546054425</v>
      </c>
      <c r="M562" s="262">
        <f>'SCOTLAND GE2029'!D20</f>
        <v>0.22786371303359834</v>
      </c>
      <c r="N562" s="263">
        <f>'SCOTLAND GE2029'!N20*100</f>
        <v>14.063132156055319</v>
      </c>
      <c r="O562" s="262">
        <f>'SCOTLAND GE2029'!E20</f>
        <v>5.1868484284432879E-2</v>
      </c>
      <c r="P562" s="263">
        <f>'SCOTLAND GE2029'!O20*100</f>
        <v>-0.29085276295672119</v>
      </c>
      <c r="Q562" s="262">
        <f>'SCOTLAND GE2029'!F20</f>
        <v>8.2748172609797041E-2</v>
      </c>
      <c r="R562" s="263">
        <f>'SCOTLAND GE2029'!P20*100</f>
        <v>4.878642522311698</v>
      </c>
      <c r="S562" s="262">
        <f>'SCOTLAND GE2029'!I20</f>
        <v>0.25766161859863473</v>
      </c>
      <c r="T562" s="264">
        <f>'SCOTLAND GE2029'!S20*100</f>
        <v>1.2146486449093497</v>
      </c>
      <c r="U562" s="262">
        <f t="shared" si="45"/>
        <v>4.5936429243028159E-3</v>
      </c>
      <c r="V562" s="264">
        <f t="shared" si="46"/>
        <v>-1.5369810824385904E-2</v>
      </c>
      <c r="W562" s="264"/>
      <c r="X562" s="264"/>
      <c r="Y562" s="264"/>
      <c r="Z562" s="262">
        <f>'SCOTLAND GE2029'!G20</f>
        <v>0</v>
      </c>
      <c r="AA562" s="264">
        <f>'SCOTLAND GE2029'!Q20*100</f>
        <v>0</v>
      </c>
      <c r="AB562" s="262">
        <f>'SCOTLAND GE2029'!H20</f>
        <v>0</v>
      </c>
      <c r="AC562" s="264">
        <f>'SCOTLAND GE2029'!R20*100</f>
        <v>0</v>
      </c>
      <c r="AD562" s="264"/>
      <c r="AE562" s="264"/>
      <c r="AF562" s="264"/>
      <c r="AG562" s="264"/>
      <c r="AH562" s="262">
        <f>'SCOTLAND GE2029'!J20</f>
        <v>4.5936429243028159E-3</v>
      </c>
      <c r="AI562" s="264">
        <f>'SCOTLAND GE2029'!T20*100</f>
        <v>-1.5369810824385904E-2</v>
      </c>
      <c r="AJ562" s="261">
        <f t="shared" si="40"/>
        <v>0.27277970416148201</v>
      </c>
      <c r="AK562" s="260">
        <f t="shared" si="41"/>
        <v>-0.19003153155168495</v>
      </c>
    </row>
    <row r="563" spans="1:37" ht="24" customHeight="1" x14ac:dyDescent="0.35">
      <c r="A563" s="106" t="str">
        <f>'SCOTLAND GE2029'!A21</f>
        <v>Dundee Central</v>
      </c>
      <c r="B563" s="106" t="e">
        <f>'SCOTLAND GE2029'!#REF!</f>
        <v>#REF!</v>
      </c>
      <c r="C563" s="106" t="e">
        <f>'SCOTLAND GE2029'!#REF!</f>
        <v>#REF!</v>
      </c>
      <c r="D563" s="106" t="e">
        <f>'SCOTLAND GE2029'!#REF!</f>
        <v>#REF!</v>
      </c>
      <c r="E563" s="106" t="str">
        <f>'SCOTLAND GE2029'!AL21</f>
        <v>SNP</v>
      </c>
      <c r="F563" s="106" t="str">
        <f>'SCOTLAND GE2029'!AM21</f>
        <v>HOLD</v>
      </c>
      <c r="G563" s="106" t="str">
        <f>'SCOTLAND GE2029'!AN21</f>
        <v/>
      </c>
      <c r="H563" s="106" t="str">
        <f>IF(E563='SCOTLAND GE2029'!AK21,"",E563)</f>
        <v/>
      </c>
      <c r="I563" s="262">
        <f>'SCOTLAND GE2029'!B21</f>
        <v>0.18847728910998565</v>
      </c>
      <c r="J563" s="263">
        <f>'SCOTLAND GE2029'!L21*100</f>
        <v>-19.427085751274912</v>
      </c>
      <c r="K563" s="262">
        <f>'SCOTLAND GE2029'!C21</f>
        <v>3.5787307869119017E-2</v>
      </c>
      <c r="L563" s="263">
        <f>'SCOTLAND GE2029'!M21*100</f>
        <v>-0.46008717025449036</v>
      </c>
      <c r="M563" s="262">
        <f>'SCOTLAND GE2029'!D21</f>
        <v>0.17668697922454943</v>
      </c>
      <c r="N563" s="263">
        <f>'SCOTLAND GE2029'!N21*100</f>
        <v>11.586016703344566</v>
      </c>
      <c r="O563" s="262">
        <f>'SCOTLAND GE2029'!E21</f>
        <v>6.5106096174061989E-2</v>
      </c>
      <c r="P563" s="263">
        <f>'SCOTLAND GE2029'!O21*100</f>
        <v>0.32753712976204763</v>
      </c>
      <c r="Q563" s="262">
        <f>'SCOTLAND GE2029'!F21</f>
        <v>0</v>
      </c>
      <c r="R563" s="263">
        <f>'SCOTLAND GE2029'!P21*100</f>
        <v>0</v>
      </c>
      <c r="S563" s="262">
        <f>'SCOTLAND GE2029'!I21</f>
        <v>0.46695785630206393</v>
      </c>
      <c r="T563" s="264">
        <f>'SCOTLAND GE2029'!S21*100</f>
        <v>6.6834297817714656</v>
      </c>
      <c r="U563" s="262">
        <f t="shared" si="45"/>
        <v>4.902566594751577E-2</v>
      </c>
      <c r="V563" s="264">
        <f t="shared" si="46"/>
        <v>0.34634748437266449</v>
      </c>
      <c r="W563" s="264"/>
      <c r="X563" s="264"/>
      <c r="Y563" s="264"/>
      <c r="Z563" s="262">
        <f>'SCOTLAND GE2029'!G21</f>
        <v>7.5788554274428327E-3</v>
      </c>
      <c r="AA563" s="264">
        <f>'SCOTLAND GE2029'!Q21*100</f>
        <v>0.40008076514955504</v>
      </c>
      <c r="AB563" s="262">
        <f>'SCOTLAND GE2029'!H21</f>
        <v>1.0379949945261454E-2</v>
      </c>
      <c r="AC563" s="264">
        <f>'SCOTLAND GE2029'!R21*100</f>
        <v>0.54376105712911083</v>
      </c>
      <c r="AD563" s="264"/>
      <c r="AE563" s="264"/>
      <c r="AF563" s="264"/>
      <c r="AG563" s="264"/>
      <c r="AH563" s="262">
        <f>'SCOTLAND GE2029'!J21</f>
        <v>4.902566594751577E-2</v>
      </c>
      <c r="AI563" s="264">
        <f>'SCOTLAND GE2029'!T21*100</f>
        <v>0.34634748437266449</v>
      </c>
      <c r="AJ563" s="261">
        <f t="shared" si="40"/>
        <v>0.46695785630206393</v>
      </c>
      <c r="AK563" s="260">
        <f t="shared" si="41"/>
        <v>-0.46695785630206393</v>
      </c>
    </row>
    <row r="564" spans="1:37" ht="24" customHeight="1" x14ac:dyDescent="0.35">
      <c r="A564" s="106" t="str">
        <f>'SCOTLAND GE2029'!A22</f>
        <v>Dunfermline and Dollar</v>
      </c>
      <c r="B564" s="106" t="e">
        <f>'SCOTLAND GE2029'!#REF!</f>
        <v>#REF!</v>
      </c>
      <c r="C564" s="106" t="e">
        <f>'SCOTLAND GE2029'!#REF!</f>
        <v>#REF!</v>
      </c>
      <c r="D564" s="106" t="e">
        <f>'SCOTLAND GE2029'!#REF!</f>
        <v>#REF!</v>
      </c>
      <c r="E564" s="106" t="str">
        <f>'SCOTLAND GE2029'!AL22</f>
        <v>SNP</v>
      </c>
      <c r="F564" s="106" t="str">
        <f>'SCOTLAND GE2029'!AM22</f>
        <v>gain from</v>
      </c>
      <c r="G564" s="106" t="str">
        <f>'SCOTLAND GE2029'!AN22</f>
        <v>LAB</v>
      </c>
      <c r="H564" s="106" t="str">
        <f>IF(E564='SCOTLAND GE2029'!AK22,"",E564)</f>
        <v>SNP</v>
      </c>
      <c r="I564" s="262">
        <f>'SCOTLAND GE2029'!B22</f>
        <v>0.22024670955754058</v>
      </c>
      <c r="J564" s="263">
        <f>'SCOTLAND GE2029'!L22*100</f>
        <v>-23.63624019677081</v>
      </c>
      <c r="K564" s="262">
        <f>'SCOTLAND GE2029'!C22</f>
        <v>6.4252741622231865E-2</v>
      </c>
      <c r="L564" s="263">
        <f>'SCOTLAND GE2029'!M22*100</f>
        <v>-0.97755943680683388</v>
      </c>
      <c r="M564" s="262">
        <f>'SCOTLAND GE2029'!D22</f>
        <v>0.18443962836990788</v>
      </c>
      <c r="N564" s="263">
        <f>'SCOTLAND GE2029'!N22*100</f>
        <v>11.961712124100382</v>
      </c>
      <c r="O564" s="262">
        <f>'SCOTLAND GE2029'!E22</f>
        <v>7.3668012293080648E-2</v>
      </c>
      <c r="P564" s="263">
        <f>'SCOTLAND GE2029'!O22*100</f>
        <v>0.22442522733217979</v>
      </c>
      <c r="Q564" s="262">
        <f>'SCOTLAND GE2029'!F22</f>
        <v>0.1238294634423419</v>
      </c>
      <c r="R564" s="263">
        <f>'SCOTLAND GE2029'!P22*100</f>
        <v>7.7171628383851205</v>
      </c>
      <c r="S564" s="262">
        <f>'SCOTLAND GE2029'!I22</f>
        <v>0.31044695333520927</v>
      </c>
      <c r="T564" s="264">
        <f>'SCOTLAND GE2029'!S22*100</f>
        <v>3.8875001924023045</v>
      </c>
      <c r="U564" s="262">
        <f t="shared" si="45"/>
        <v>1.5093865059822437E-2</v>
      </c>
      <c r="V564" s="264">
        <f t="shared" si="46"/>
        <v>0.78190149352069493</v>
      </c>
      <c r="W564" s="264"/>
      <c r="X564" s="264"/>
      <c r="Y564" s="264"/>
      <c r="Z564" s="262">
        <f>'SCOTLAND GE2029'!G22</f>
        <v>1.5093865059822437E-2</v>
      </c>
      <c r="AA564" s="264">
        <f>'SCOTLAND GE2029'!Q22*100</f>
        <v>0.78190149352069493</v>
      </c>
      <c r="AB564" s="262">
        <f>'SCOTLAND GE2029'!H22</f>
        <v>0</v>
      </c>
      <c r="AC564" s="264">
        <f>'SCOTLAND GE2029'!R22*100</f>
        <v>0</v>
      </c>
      <c r="AD564" s="264"/>
      <c r="AE564" s="264"/>
      <c r="AF564" s="264"/>
      <c r="AG564" s="264"/>
      <c r="AH564" s="262">
        <f>'SCOTLAND GE2029'!J22</f>
        <v>8.0226263198653509E-3</v>
      </c>
      <c r="AI564" s="264">
        <f>'SCOTLAND GE2029'!T22*100</f>
        <v>4.1097757836951618E-2</v>
      </c>
      <c r="AJ564" s="261">
        <f t="shared" si="40"/>
        <v>0.31044695333520927</v>
      </c>
      <c r="AK564" s="260">
        <f t="shared" si="41"/>
        <v>-0.18661748989286736</v>
      </c>
    </row>
    <row r="565" spans="1:37" ht="24" customHeight="1" x14ac:dyDescent="0.35">
      <c r="A565" s="106" t="str">
        <f>'SCOTLAND GE2029'!A23</f>
        <v>East Kilbride and Strathaven</v>
      </c>
      <c r="B565" s="106" t="e">
        <f>'SCOTLAND GE2029'!#REF!</f>
        <v>#REF!</v>
      </c>
      <c r="C565" s="106" t="e">
        <f>'SCOTLAND GE2029'!#REF!</f>
        <v>#REF!</v>
      </c>
      <c r="D565" s="106" t="e">
        <f>'SCOTLAND GE2029'!#REF!</f>
        <v>#REF!</v>
      </c>
      <c r="E565" s="106" t="str">
        <f>'SCOTLAND GE2029'!AL23</f>
        <v>SNP</v>
      </c>
      <c r="F565" s="106" t="str">
        <f>'SCOTLAND GE2029'!AM23</f>
        <v>gain from</v>
      </c>
      <c r="G565" s="106" t="str">
        <f>'SCOTLAND GE2029'!AN23</f>
        <v>LAB</v>
      </c>
      <c r="H565" s="106" t="str">
        <f>IF(E565='SCOTLAND GE2029'!AK23,"",E565)</f>
        <v>SNP</v>
      </c>
      <c r="I565" s="262">
        <f>'SCOTLAND GE2029'!B23</f>
        <v>0.23966697713939875</v>
      </c>
      <c r="J565" s="263">
        <f>'SCOTLAND GE2029'!L23*100</f>
        <v>-24.685197354805968</v>
      </c>
      <c r="K565" s="262">
        <f>'SCOTLAND GE2029'!C23</f>
        <v>6.7439891249929954E-2</v>
      </c>
      <c r="L565" s="263">
        <f>'SCOTLAND GE2029'!M23*100</f>
        <v>-0.86417028814700647</v>
      </c>
      <c r="M565" s="262">
        <f>'SCOTLAND GE2029'!D23</f>
        <v>0.21048515510421778</v>
      </c>
      <c r="N565" s="263">
        <f>'SCOTLAND GE2029'!N23*100</f>
        <v>13.80499864034177</v>
      </c>
      <c r="O565" s="262">
        <f>'SCOTLAND GE2029'!E23</f>
        <v>2.426624179276117E-2</v>
      </c>
      <c r="P565" s="263">
        <f>'SCOTLAND GE2029'!O23*100</f>
        <v>0.1229412895912111</v>
      </c>
      <c r="Q565" s="262">
        <f>'SCOTLAND GE2029'!F23</f>
        <v>0.10528823724659422</v>
      </c>
      <c r="R565" s="263">
        <f>'SCOTLAND GE2029'!P23*100</f>
        <v>6.6443081630026573</v>
      </c>
      <c r="S565" s="262">
        <f>'SCOTLAND GE2029'!I23</f>
        <v>0.34119369479966849</v>
      </c>
      <c r="T565" s="264">
        <f>'SCOTLAND GE2029'!S23*100</f>
        <v>4.8943421317761189</v>
      </c>
      <c r="U565" s="262">
        <f t="shared" si="45"/>
        <v>1.1659802667429569E-2</v>
      </c>
      <c r="V565" s="264">
        <f t="shared" si="46"/>
        <v>8.2777418241208711E-2</v>
      </c>
      <c r="W565" s="264"/>
      <c r="X565" s="264"/>
      <c r="Y565" s="264"/>
      <c r="Z565" s="262">
        <f>'SCOTLAND GE2029'!G23</f>
        <v>0</v>
      </c>
      <c r="AA565" s="264">
        <f>'SCOTLAND GE2029'!Q23*100</f>
        <v>0</v>
      </c>
      <c r="AB565" s="262">
        <f>'SCOTLAND GE2029'!H23</f>
        <v>0</v>
      </c>
      <c r="AC565" s="264">
        <f>'SCOTLAND GE2029'!R23*100</f>
        <v>0</v>
      </c>
      <c r="AD565" s="264"/>
      <c r="AE565" s="264"/>
      <c r="AF565" s="264"/>
      <c r="AG565" s="264"/>
      <c r="AH565" s="262">
        <f>'SCOTLAND GE2029'!J23</f>
        <v>1.1659802667429569E-2</v>
      </c>
      <c r="AI565" s="264">
        <f>'SCOTLAND GE2029'!T23*100</f>
        <v>8.2777418241208711E-2</v>
      </c>
      <c r="AJ565" s="261">
        <f t="shared" si="40"/>
        <v>0.34119369479966849</v>
      </c>
      <c r="AK565" s="260">
        <f t="shared" si="41"/>
        <v>-0.23590545755307427</v>
      </c>
    </row>
    <row r="566" spans="1:37" ht="24" customHeight="1" x14ac:dyDescent="0.35">
      <c r="A566" s="106" t="str">
        <f>'SCOTLAND GE2029'!A24</f>
        <v>East Renfrewshire</v>
      </c>
      <c r="B566" s="106" t="e">
        <f>'SCOTLAND GE2029'!#REF!</f>
        <v>#REF!</v>
      </c>
      <c r="C566" s="106" t="e">
        <f>'SCOTLAND GE2029'!#REF!</f>
        <v>#REF!</v>
      </c>
      <c r="D566" s="106" t="e">
        <f>'SCOTLAND GE2029'!#REF!</f>
        <v>#REF!</v>
      </c>
      <c r="E566" s="106" t="str">
        <f>'SCOTLAND GE2029'!AL24</f>
        <v>SNP</v>
      </c>
      <c r="F566" s="106" t="str">
        <f>'SCOTLAND GE2029'!AM24</f>
        <v>gain from</v>
      </c>
      <c r="G566" s="106" t="str">
        <f>'SCOTLAND GE2029'!AN24</f>
        <v>LAB</v>
      </c>
      <c r="H566" s="106" t="str">
        <f>IF(E566='SCOTLAND GE2029'!AK24,"",E566)</f>
        <v>SNP</v>
      </c>
      <c r="I566" s="262">
        <f>'SCOTLAND GE2029'!B24</f>
        <v>0.22684256093288246</v>
      </c>
      <c r="J566" s="263">
        <f>'SCOTLAND GE2029'!L24*100</f>
        <v>-20.987474250948917</v>
      </c>
      <c r="K566" s="262">
        <f>'SCOTLAND GE2029'!C24</f>
        <v>0.15806218463174376</v>
      </c>
      <c r="L566" s="263">
        <f>'SCOTLAND GE2029'!M24*100</f>
        <v>-1.1050045841905858</v>
      </c>
      <c r="M566" s="262">
        <f>'SCOTLAND GE2029'!D24</f>
        <v>0.14396683753654352</v>
      </c>
      <c r="N566" s="263">
        <f>'SCOTLAND GE2029'!N24*100</f>
        <v>9.6980157065880324</v>
      </c>
      <c r="O566" s="262">
        <f>'SCOTLAND GE2029'!E24</f>
        <v>2.5430572096628488E-2</v>
      </c>
      <c r="P566" s="263">
        <f>'SCOTLAND GE2029'!O24*100</f>
        <v>0.25345201723646454</v>
      </c>
      <c r="Q566" s="262">
        <f>'SCOTLAND GE2029'!F24</f>
        <v>8.5920817874207037E-2</v>
      </c>
      <c r="R566" s="263">
        <f>'SCOTLAND GE2029'!P24*100</f>
        <v>5.5857306217130169</v>
      </c>
      <c r="S566" s="262">
        <f>'SCOTLAND GE2029'!I24</f>
        <v>0.33121382126459292</v>
      </c>
      <c r="T566" s="264">
        <f>'SCOTLAND GE2029'!S24*100</f>
        <v>6.2155346738939414</v>
      </c>
      <c r="U566" s="262">
        <f t="shared" si="45"/>
        <v>2.8563205663401807E-2</v>
      </c>
      <c r="V566" s="264">
        <f t="shared" si="46"/>
        <v>0.33974581570805074</v>
      </c>
      <c r="W566" s="264"/>
      <c r="X566" s="264"/>
      <c r="Y566" s="264"/>
      <c r="Z566" s="262">
        <f>'SCOTLAND GE2029'!G24</f>
        <v>0</v>
      </c>
      <c r="AA566" s="264">
        <f>'SCOTLAND GE2029'!Q24*100</f>
        <v>0</v>
      </c>
      <c r="AB566" s="262">
        <f>'SCOTLAND GE2029'!H24</f>
        <v>0</v>
      </c>
      <c r="AC566" s="264">
        <f>'SCOTLAND GE2029'!R24*100</f>
        <v>0</v>
      </c>
      <c r="AD566" s="264"/>
      <c r="AE566" s="264"/>
      <c r="AF566" s="264"/>
      <c r="AG566" s="264"/>
      <c r="AH566" s="262">
        <f>'SCOTLAND GE2029'!J24</f>
        <v>2.8563205663401807E-2</v>
      </c>
      <c r="AI566" s="264">
        <f>'SCOTLAND GE2029'!T24*100</f>
        <v>0.33974581570805074</v>
      </c>
      <c r="AJ566" s="261">
        <f t="shared" si="40"/>
        <v>0.33121382126459292</v>
      </c>
      <c r="AK566" s="260">
        <f t="shared" si="41"/>
        <v>-0.2452930033903859</v>
      </c>
    </row>
    <row r="567" spans="1:37" ht="24" customHeight="1" x14ac:dyDescent="0.35">
      <c r="A567" s="106" t="str">
        <f>'SCOTLAND GE2029'!A25</f>
        <v>Edinburgh East and Musselburgh</v>
      </c>
      <c r="B567" s="106" t="e">
        <f>'SCOTLAND GE2029'!#REF!</f>
        <v>#REF!</v>
      </c>
      <c r="C567" s="106" t="e">
        <f>'SCOTLAND GE2029'!#REF!</f>
        <v>#REF!</v>
      </c>
      <c r="D567" s="106" t="e">
        <f>'SCOTLAND GE2029'!#REF!</f>
        <v>#REF!</v>
      </c>
      <c r="E567" s="106" t="str">
        <f>'SCOTLAND GE2029'!AL25</f>
        <v>SNP</v>
      </c>
      <c r="F567" s="106" t="str">
        <f>'SCOTLAND GE2029'!AM25</f>
        <v>gain from</v>
      </c>
      <c r="G567" s="106" t="str">
        <f>'SCOTLAND GE2029'!AN25</f>
        <v>LAB</v>
      </c>
      <c r="H567" s="106" t="str">
        <f>IF(E567='SCOTLAND GE2029'!AK25,"",E567)</f>
        <v>SNP</v>
      </c>
      <c r="I567" s="262">
        <f>'SCOTLAND GE2029'!B25</f>
        <v>0.18211331613567963</v>
      </c>
      <c r="J567" s="263">
        <f>'SCOTLAND GE2029'!L25*100</f>
        <v>-23.017412215285574</v>
      </c>
      <c r="K567" s="262">
        <f>'SCOTLAND GE2029'!C25</f>
        <v>4.5308834409198917E-2</v>
      </c>
      <c r="L567" s="263">
        <f>'SCOTLAND GE2029'!M25*100</f>
        <v>-1.1696102507970583</v>
      </c>
      <c r="M567" s="262">
        <f>'SCOTLAND GE2029'!D25</f>
        <v>0.12171781368335433</v>
      </c>
      <c r="N567" s="263">
        <f>'SCOTLAND GE2029'!N25*100</f>
        <v>7.5003606332833206</v>
      </c>
      <c r="O567" s="262">
        <f>'SCOTLAND GE2029'!E25</f>
        <v>4.0392259586698585E-2</v>
      </c>
      <c r="P567" s="263">
        <f>'SCOTLAND GE2029'!O25*100</f>
        <v>-0.23724140282218725</v>
      </c>
      <c r="Q567" s="262">
        <f>'SCOTLAND GE2029'!F25</f>
        <v>0.24898509441103189</v>
      </c>
      <c r="R567" s="263">
        <f>'SCOTLAND GE2029'!P25*100</f>
        <v>14.653857768036815</v>
      </c>
      <c r="S567" s="262">
        <f>'SCOTLAND GE2029'!I25</f>
        <v>0.34626602151950664</v>
      </c>
      <c r="T567" s="264">
        <f>'SCOTLAND GE2029'!S25*100</f>
        <v>1.5492571162951496</v>
      </c>
      <c r="U567" s="262">
        <f t="shared" si="45"/>
        <v>1.5216660254529963E-2</v>
      </c>
      <c r="V567" s="264">
        <f t="shared" si="46"/>
        <v>0.72078835128952956</v>
      </c>
      <c r="W567" s="264"/>
      <c r="X567" s="264"/>
      <c r="Y567" s="264"/>
      <c r="Z567" s="262">
        <f>'SCOTLAND GE2029'!G25</f>
        <v>1.5216660254529963E-2</v>
      </c>
      <c r="AA567" s="264">
        <f>'SCOTLAND GE2029'!Q25*100</f>
        <v>0.72078835128952956</v>
      </c>
      <c r="AB567" s="262">
        <f>'SCOTLAND GE2029'!H25</f>
        <v>0</v>
      </c>
      <c r="AC567" s="264">
        <f>'SCOTLAND GE2029'!R25*100</f>
        <v>0</v>
      </c>
      <c r="AD567" s="264"/>
      <c r="AE567" s="264"/>
      <c r="AF567" s="264"/>
      <c r="AG567" s="264"/>
      <c r="AH567" s="262">
        <f>'SCOTLAND GE2029'!J25</f>
        <v>0</v>
      </c>
      <c r="AI567" s="264">
        <f>'SCOTLAND GE2029'!T25*100</f>
        <v>0</v>
      </c>
      <c r="AJ567" s="261">
        <f t="shared" si="40"/>
        <v>0.34626602151950664</v>
      </c>
      <c r="AK567" s="260">
        <f t="shared" si="41"/>
        <v>-9.7280927108474746E-2</v>
      </c>
    </row>
    <row r="568" spans="1:37" ht="24" customHeight="1" x14ac:dyDescent="0.35">
      <c r="A568" s="106" t="str">
        <f>'SCOTLAND GE2029'!A26</f>
        <v>Edinburgh North and Leith</v>
      </c>
      <c r="B568" s="106" t="e">
        <f>'SCOTLAND GE2029'!#REF!</f>
        <v>#REF!</v>
      </c>
      <c r="C568" s="106" t="e">
        <f>'SCOTLAND GE2029'!#REF!</f>
        <v>#REF!</v>
      </c>
      <c r="D568" s="106" t="e">
        <f>'SCOTLAND GE2029'!#REF!</f>
        <v>#REF!</v>
      </c>
      <c r="E568" s="106" t="str">
        <f>'SCOTLAND GE2029'!AL26</f>
        <v>SNP</v>
      </c>
      <c r="F568" s="106" t="str">
        <f>'SCOTLAND GE2029'!AM26</f>
        <v>gain from</v>
      </c>
      <c r="G568" s="106" t="str">
        <f>'SCOTLAND GE2029'!AN26</f>
        <v>LAB</v>
      </c>
      <c r="H568" s="106" t="str">
        <f>IF(E568='SCOTLAND GE2029'!AK26,"",E568)</f>
        <v>SNP</v>
      </c>
      <c r="I568" s="262">
        <f>'SCOTLAND GE2029'!B26</f>
        <v>0.18994490335805359</v>
      </c>
      <c r="J568" s="263">
        <f>'SCOTLAND GE2029'!L26*100</f>
        <v>-23.057050846610004</v>
      </c>
      <c r="K568" s="262">
        <f>'SCOTLAND GE2029'!C26</f>
        <v>5.3457210673956868E-2</v>
      </c>
      <c r="L568" s="263">
        <f>'SCOTLAND GE2029'!M26*100</f>
        <v>-1.2313380533723786</v>
      </c>
      <c r="M568" s="262">
        <f>'SCOTLAND GE2029'!D26</f>
        <v>9.7907815926728953E-2</v>
      </c>
      <c r="N568" s="263">
        <f>'SCOTLAND GE2029'!N26*100</f>
        <v>6.1161984698836074</v>
      </c>
      <c r="O568" s="262">
        <f>'SCOTLAND GE2029'!E26</f>
        <v>7.572705918392407E-2</v>
      </c>
      <c r="P568" s="263">
        <f>'SCOTLAND GE2029'!O26*100</f>
        <v>-0.26761747726196383</v>
      </c>
      <c r="Q568" s="262">
        <f>'SCOTLAND GE2029'!F26</f>
        <v>0.27211552023142954</v>
      </c>
      <c r="R568" s="263">
        <f>'SCOTLAND GE2029'!P26*100</f>
        <v>16.262587899848359</v>
      </c>
      <c r="S568" s="262">
        <f>'SCOTLAND GE2029'!I26</f>
        <v>0.29290041534253181</v>
      </c>
      <c r="T568" s="264">
        <f>'SCOTLAND GE2029'!S26*100</f>
        <v>1.9287479516356953</v>
      </c>
      <c r="U568" s="262">
        <f t="shared" si="45"/>
        <v>1.2488412295023973E-2</v>
      </c>
      <c r="V568" s="264">
        <f t="shared" si="46"/>
        <v>-1.6444268223726917E-2</v>
      </c>
      <c r="W568" s="264"/>
      <c r="X568" s="264"/>
      <c r="Y568" s="264"/>
      <c r="Z568" s="262">
        <f>'SCOTLAND GE2029'!G26</f>
        <v>5.4586629883512285E-3</v>
      </c>
      <c r="AA568" s="264">
        <f>'SCOTLAND GE2029'!Q26*100</f>
        <v>0.26491632410040833</v>
      </c>
      <c r="AB568" s="262">
        <f>'SCOTLAND GE2029'!H26</f>
        <v>0</v>
      </c>
      <c r="AC568" s="264">
        <f>'SCOTLAND GE2029'!R26*100</f>
        <v>0</v>
      </c>
      <c r="AD568" s="264"/>
      <c r="AE568" s="264"/>
      <c r="AF568" s="264"/>
      <c r="AG568" s="264"/>
      <c r="AH568" s="262">
        <f>'SCOTLAND GE2029'!J26</f>
        <v>1.2488412295023973E-2</v>
      </c>
      <c r="AI568" s="264">
        <f>'SCOTLAND GE2029'!T26*100</f>
        <v>-1.6444268223726917E-2</v>
      </c>
      <c r="AJ568" s="261">
        <f t="shared" si="40"/>
        <v>0.29290041534253181</v>
      </c>
      <c r="AK568" s="260">
        <f t="shared" si="41"/>
        <v>-2.0784895111102264E-2</v>
      </c>
    </row>
    <row r="569" spans="1:37" ht="24" customHeight="1" x14ac:dyDescent="0.35">
      <c r="A569" s="106" t="str">
        <f>'SCOTLAND GE2029'!A27</f>
        <v>Edinburgh South</v>
      </c>
      <c r="B569" s="106" t="e">
        <f>'SCOTLAND GE2029'!#REF!</f>
        <v>#REF!</v>
      </c>
      <c r="C569" s="106" t="e">
        <f>'SCOTLAND GE2029'!#REF!</f>
        <v>#REF!</v>
      </c>
      <c r="D569" s="106" t="e">
        <f>'SCOTLAND GE2029'!#REF!</f>
        <v>#REF!</v>
      </c>
      <c r="E569" s="106" t="str">
        <f>'SCOTLAND GE2029'!AL27</f>
        <v>Lab</v>
      </c>
      <c r="F569" s="106" t="str">
        <f>'SCOTLAND GE2029'!AM27</f>
        <v>HOLD</v>
      </c>
      <c r="G569" s="106" t="str">
        <f>'SCOTLAND GE2029'!AN27</f>
        <v/>
      </c>
      <c r="H569" s="106" t="str">
        <f>IF(E569='SCOTLAND GE2029'!AK27,"",E569)</f>
        <v/>
      </c>
      <c r="I569" s="262">
        <f>'SCOTLAND GE2029'!B27</f>
        <v>0.26435617360032365</v>
      </c>
      <c r="J569" s="263">
        <f>'SCOTLAND GE2029'!L27*100</f>
        <v>-26.902271846818532</v>
      </c>
      <c r="K569" s="262">
        <f>'SCOTLAND GE2029'!C27</f>
        <v>7.6201574229548805E-2</v>
      </c>
      <c r="L569" s="263">
        <f>'SCOTLAND GE2029'!M27*100</f>
        <v>-0.92424098818423006</v>
      </c>
      <c r="M569" s="262">
        <f>'SCOTLAND GE2029'!D27</f>
        <v>0.11519310926717997</v>
      </c>
      <c r="N569" s="263">
        <f>'SCOTLAND GE2029'!N27*100</f>
        <v>7.5791921892644458</v>
      </c>
      <c r="O569" s="262">
        <f>'SCOTLAND GE2029'!E27</f>
        <v>6.2149621978300519E-2</v>
      </c>
      <c r="P569" s="263">
        <f>'SCOTLAND GE2029'!O27*100</f>
        <v>0.35069875444389897</v>
      </c>
      <c r="Q569" s="262">
        <f>'SCOTLAND GE2029'!F27</f>
        <v>0.24867320894226166</v>
      </c>
      <c r="R569" s="263">
        <f>'SCOTLAND GE2029'!P27*100</f>
        <v>15.748455306732041</v>
      </c>
      <c r="S569" s="262">
        <f>'SCOTLAND GE2029'!I27</f>
        <v>0.19377720758608516</v>
      </c>
      <c r="T569" s="264">
        <f>'SCOTLAND GE2029'!S27*100</f>
        <v>2.8804756383761676</v>
      </c>
      <c r="U569" s="262">
        <f t="shared" si="45"/>
        <v>2.1216026308083582E-2</v>
      </c>
      <c r="V569" s="264">
        <f t="shared" si="46"/>
        <v>1.1264290093160247</v>
      </c>
      <c r="W569" s="264"/>
      <c r="X569" s="264"/>
      <c r="Y569" s="264"/>
      <c r="Z569" s="262">
        <f>'SCOTLAND GE2029'!G27</f>
        <v>2.1216026308083582E-2</v>
      </c>
      <c r="AA569" s="264">
        <f>'SCOTLAND GE2029'!Q27*100</f>
        <v>1.1264290093160247</v>
      </c>
      <c r="AB569" s="262">
        <f>'SCOTLAND GE2029'!H27</f>
        <v>0</v>
      </c>
      <c r="AC569" s="264">
        <f>'SCOTLAND GE2029'!R27*100</f>
        <v>0</v>
      </c>
      <c r="AD569" s="264"/>
      <c r="AE569" s="264"/>
      <c r="AF569" s="264"/>
      <c r="AG569" s="264"/>
      <c r="AH569" s="262">
        <f>'SCOTLAND GE2029'!J27</f>
        <v>1.8433078088216561E-2</v>
      </c>
      <c r="AI569" s="264">
        <f>'SCOTLAND GE2029'!T27*100</f>
        <v>0.14126193687017605</v>
      </c>
      <c r="AJ569" s="261">
        <f t="shared" si="40"/>
        <v>0.26435617360032365</v>
      </c>
      <c r="AK569" s="260">
        <f t="shared" si="41"/>
        <v>-1.5682964658061987E-2</v>
      </c>
    </row>
    <row r="570" spans="1:37" ht="24" customHeight="1" x14ac:dyDescent="0.35">
      <c r="A570" s="106" t="str">
        <f>'SCOTLAND GE2029'!A28</f>
        <v>Edinburgh South West</v>
      </c>
      <c r="B570" s="106" t="e">
        <f>'SCOTLAND GE2029'!#REF!</f>
        <v>#REF!</v>
      </c>
      <c r="C570" s="106" t="e">
        <f>'SCOTLAND GE2029'!#REF!</f>
        <v>#REF!</v>
      </c>
      <c r="D570" s="106" t="e">
        <f>'SCOTLAND GE2029'!#REF!</f>
        <v>#REF!</v>
      </c>
      <c r="E570" s="106" t="str">
        <f>'SCOTLAND GE2029'!AL28</f>
        <v>SNP</v>
      </c>
      <c r="F570" s="106" t="str">
        <f>'SCOTLAND GE2029'!AM28</f>
        <v>gain from</v>
      </c>
      <c r="G570" s="106" t="str">
        <f>'SCOTLAND GE2029'!AN28</f>
        <v>LAB</v>
      </c>
      <c r="H570" s="106" t="str">
        <f>IF(E570='SCOTLAND GE2029'!AK28,"",E570)</f>
        <v>SNP</v>
      </c>
      <c r="I570" s="262">
        <f>'SCOTLAND GE2029'!B28</f>
        <v>0.19189527406161974</v>
      </c>
      <c r="J570" s="263">
        <f>'SCOTLAND GE2029'!L28*100</f>
        <v>-21.68074239061448</v>
      </c>
      <c r="K570" s="262">
        <f>'SCOTLAND GE2029'!C28</f>
        <v>0.10283245075195079</v>
      </c>
      <c r="L570" s="263">
        <f>'SCOTLAND GE2029'!M28*100</f>
        <v>-1.888268589836456</v>
      </c>
      <c r="M570" s="262">
        <f>'SCOTLAND GE2029'!D28</f>
        <v>0.12658109001491222</v>
      </c>
      <c r="N570" s="263">
        <f>'SCOTLAND GE2029'!N28*100</f>
        <v>8.0877691276299739</v>
      </c>
      <c r="O570" s="262">
        <f>'SCOTLAND GE2029'!E28</f>
        <v>6.6267022634284259E-2</v>
      </c>
      <c r="P570" s="263">
        <f>'SCOTLAND GE2029'!O28*100</f>
        <v>2.6316839462062203E-2</v>
      </c>
      <c r="Q570" s="262">
        <f>'SCOTLAND GE2029'!F28</f>
        <v>0.19518051988113902</v>
      </c>
      <c r="R570" s="263">
        <f>'SCOTLAND GE2029'!P28*100</f>
        <v>11.962866283839199</v>
      </c>
      <c r="S570" s="262">
        <f>'SCOTLAND GE2029'!I28</f>
        <v>0.30328452669313738</v>
      </c>
      <c r="T570" s="264">
        <f>'SCOTLAND GE2029'!S28*100</f>
        <v>3.0728465025302745</v>
      </c>
      <c r="U570" s="262">
        <f t="shared" si="45"/>
        <v>8.0052141654509933E-3</v>
      </c>
      <c r="V570" s="264">
        <f t="shared" si="46"/>
        <v>0.40414790568315112</v>
      </c>
      <c r="W570" s="264"/>
      <c r="X570" s="264"/>
      <c r="Y570" s="264"/>
      <c r="Z570" s="262">
        <f>'SCOTLAND GE2029'!G28</f>
        <v>8.0052141654509933E-3</v>
      </c>
      <c r="AA570" s="264">
        <f>'SCOTLAND GE2029'!Q28*100</f>
        <v>0.40414790568315112</v>
      </c>
      <c r="AB570" s="262">
        <f>'SCOTLAND GE2029'!H28</f>
        <v>0</v>
      </c>
      <c r="AC570" s="264">
        <f>'SCOTLAND GE2029'!R28*100</f>
        <v>0</v>
      </c>
      <c r="AD570" s="264"/>
      <c r="AE570" s="264"/>
      <c r="AF570" s="264"/>
      <c r="AG570" s="264"/>
      <c r="AH570" s="262">
        <f>'SCOTLAND GE2029'!J28</f>
        <v>5.9539017975054733E-3</v>
      </c>
      <c r="AI570" s="264">
        <f>'SCOTLAND GE2029'!T28*100</f>
        <v>1.5064321306258645E-2</v>
      </c>
      <c r="AJ570" s="261">
        <f t="shared" si="40"/>
        <v>0.30328452669313738</v>
      </c>
      <c r="AK570" s="260">
        <f t="shared" si="41"/>
        <v>-0.10810400681199836</v>
      </c>
    </row>
    <row r="571" spans="1:37" ht="24" customHeight="1" x14ac:dyDescent="0.35">
      <c r="A571" s="106" t="str">
        <f>'SCOTLAND GE2029'!A29</f>
        <v>Edinburgh West</v>
      </c>
      <c r="B571" s="106" t="e">
        <f>'SCOTLAND GE2029'!#REF!</f>
        <v>#REF!</v>
      </c>
      <c r="C571" s="106" t="e">
        <f>'SCOTLAND GE2029'!#REF!</f>
        <v>#REF!</v>
      </c>
      <c r="D571" s="106" t="e">
        <f>'SCOTLAND GE2029'!#REF!</f>
        <v>#REF!</v>
      </c>
      <c r="E571" s="106" t="str">
        <f>'SCOTLAND GE2029'!AL29</f>
        <v>LD</v>
      </c>
      <c r="F571" s="106" t="str">
        <f>'SCOTLAND GE2029'!AM29</f>
        <v>HOLD</v>
      </c>
      <c r="G571" s="106" t="str">
        <f>'SCOTLAND GE2029'!AN29</f>
        <v/>
      </c>
      <c r="H571" s="106" t="str">
        <f>IF(E571='SCOTLAND GE2029'!AK29,"",E571)</f>
        <v/>
      </c>
      <c r="I571" s="262">
        <f>'SCOTLAND GE2029'!B29</f>
        <v>6.5116118744845145E-2</v>
      </c>
      <c r="J571" s="263">
        <f>'SCOTLAND GE2029'!L29*100</f>
        <v>-8.4809433883719745</v>
      </c>
      <c r="K571" s="262">
        <f>'SCOTLAND GE2029'!C29</f>
        <v>4.3219021041235865E-2</v>
      </c>
      <c r="L571" s="263">
        <f>'SCOTLAND GE2029'!M29*100</f>
        <v>-1.2082013586336384</v>
      </c>
      <c r="M571" s="262">
        <f>'SCOTLAND GE2029'!D29</f>
        <v>0.10803311145515068</v>
      </c>
      <c r="N571" s="263">
        <f>'SCOTLAND GE2029'!N29*100</f>
        <v>6.5865356711516885</v>
      </c>
      <c r="O571" s="262">
        <f>'SCOTLAND GE2029'!E29</f>
        <v>0.47237262486535936</v>
      </c>
      <c r="P571" s="263">
        <f>'SCOTLAND GE2029'!O29*100</f>
        <v>-3.6255634593274633</v>
      </c>
      <c r="Q571" s="262">
        <f>'SCOTLAND GE2029'!F29</f>
        <v>9.5796900228016665E-2</v>
      </c>
      <c r="R571" s="263">
        <f>'SCOTLAND GE2029'!P29*100</f>
        <v>5.5709854070646374</v>
      </c>
      <c r="S571" s="262">
        <f>'SCOTLAND GE2029'!I29</f>
        <v>0.19992617688329201</v>
      </c>
      <c r="T571" s="264">
        <f>'SCOTLAND GE2029'!S29*100</f>
        <v>0.56948937160335722</v>
      </c>
      <c r="U571" s="262">
        <f t="shared" si="45"/>
        <v>1.2945409464647336E-2</v>
      </c>
      <c r="V571" s="264">
        <f t="shared" si="46"/>
        <v>0.60160772003019003</v>
      </c>
      <c r="W571" s="264"/>
      <c r="X571" s="264"/>
      <c r="Y571" s="264"/>
      <c r="Z571" s="262">
        <f>'SCOTLAND GE2029'!G29</f>
        <v>1.2945409464647336E-2</v>
      </c>
      <c r="AA571" s="264">
        <f>'SCOTLAND GE2029'!Q29*100</f>
        <v>0.60160772003019003</v>
      </c>
      <c r="AB571" s="262">
        <f>'SCOTLAND GE2029'!H29</f>
        <v>0</v>
      </c>
      <c r="AC571" s="264">
        <f>'SCOTLAND GE2029'!R29*100</f>
        <v>0</v>
      </c>
      <c r="AD571" s="264"/>
      <c r="AE571" s="264"/>
      <c r="AF571" s="264"/>
      <c r="AG571" s="264"/>
      <c r="AH571" s="262">
        <f>'SCOTLAND GE2029'!J29</f>
        <v>2.5906373174528138E-3</v>
      </c>
      <c r="AI571" s="264">
        <f>'SCOTLAND GE2029'!T29*100</f>
        <v>-1.3909963516811532E-2</v>
      </c>
      <c r="AJ571" s="261">
        <f t="shared" si="40"/>
        <v>0.47237262486535936</v>
      </c>
      <c r="AK571" s="260">
        <f t="shared" si="41"/>
        <v>-0.37657572463734268</v>
      </c>
    </row>
    <row r="572" spans="1:37" ht="24" customHeight="1" x14ac:dyDescent="0.35">
      <c r="A572" s="106" t="str">
        <f>'SCOTLAND GE2029'!A30</f>
        <v>Falkirk</v>
      </c>
      <c r="B572" s="106" t="e">
        <f>'SCOTLAND GE2029'!#REF!</f>
        <v>#REF!</v>
      </c>
      <c r="C572" s="106" t="e">
        <f>'SCOTLAND GE2029'!#REF!</f>
        <v>#REF!</v>
      </c>
      <c r="D572" s="106" t="e">
        <f>'SCOTLAND GE2029'!#REF!</f>
        <v>#REF!</v>
      </c>
      <c r="E572" s="106" t="str">
        <f>'SCOTLAND GE2029'!AL30</f>
        <v>SNP</v>
      </c>
      <c r="F572" s="106" t="str">
        <f>'SCOTLAND GE2029'!AM30</f>
        <v>gain from</v>
      </c>
      <c r="G572" s="106" t="str">
        <f>'SCOTLAND GE2029'!AN30</f>
        <v>LAB</v>
      </c>
      <c r="H572" s="106" t="str">
        <f>IF(E572='SCOTLAND GE2029'!AK30,"",E572)</f>
        <v>SNP</v>
      </c>
      <c r="I572" s="262">
        <f>'SCOTLAND GE2029'!B30</f>
        <v>0.19955963348191536</v>
      </c>
      <c r="J572" s="263">
        <f>'SCOTLAND GE2029'!L30*100</f>
        <v>-23.077467736852451</v>
      </c>
      <c r="K572" s="262">
        <f>'SCOTLAND GE2029'!C30</f>
        <v>7.0004935912554606E-2</v>
      </c>
      <c r="L572" s="263">
        <f>'SCOTLAND GE2029'!M30*100</f>
        <v>-1.3889492239938059</v>
      </c>
      <c r="M572" s="262">
        <f>'SCOTLAND GE2029'!D30</f>
        <v>0.21659063157095784</v>
      </c>
      <c r="N572" s="263">
        <f>'SCOTLAND GE2029'!N30*100</f>
        <v>13.74117459404593</v>
      </c>
      <c r="O572" s="262">
        <f>'SCOTLAND GE2029'!E30</f>
        <v>2.5403663832867233E-2</v>
      </c>
      <c r="P572" s="263">
        <f>'SCOTLAND GE2029'!O30*100</f>
        <v>-2.1510449557851294E-2</v>
      </c>
      <c r="Q572" s="262">
        <f>'SCOTLAND GE2029'!F30</f>
        <v>0.10242050039954172</v>
      </c>
      <c r="R572" s="263">
        <f>'SCOTLAND GE2029'!P30*100</f>
        <v>6.2279737936198609</v>
      </c>
      <c r="S572" s="262">
        <f>'SCOTLAND GE2029'!I30</f>
        <v>0.34413086475724813</v>
      </c>
      <c r="T572" s="264">
        <f>'SCOTLAND GE2029'!S30*100</f>
        <v>3.1004765050503256</v>
      </c>
      <c r="U572" s="262">
        <f t="shared" si="45"/>
        <v>2.8077933372642454E-2</v>
      </c>
      <c r="V572" s="264">
        <f t="shared" si="46"/>
        <v>1.4001687038331605</v>
      </c>
      <c r="W572" s="264"/>
      <c r="X572" s="264"/>
      <c r="Y572" s="264"/>
      <c r="Z572" s="262">
        <f>'SCOTLAND GE2029'!G30</f>
        <v>2.8077933372642454E-2</v>
      </c>
      <c r="AA572" s="264">
        <f>'SCOTLAND GE2029'!Q30*100</f>
        <v>1.4001687038331605</v>
      </c>
      <c r="AB572" s="262">
        <f>'SCOTLAND GE2029'!H30</f>
        <v>0</v>
      </c>
      <c r="AC572" s="264">
        <f>'SCOTLAND GE2029'!R30*100</f>
        <v>0</v>
      </c>
      <c r="AD572" s="264"/>
      <c r="AE572" s="264"/>
      <c r="AF572" s="264"/>
      <c r="AG572" s="264"/>
      <c r="AH572" s="262">
        <f>'SCOTLAND GE2029'!J30</f>
        <v>1.3811836672272744E-2</v>
      </c>
      <c r="AI572" s="264">
        <f>'SCOTLAND GE2029'!T30*100</f>
        <v>1.8133813854840329E-2</v>
      </c>
      <c r="AJ572" s="261">
        <f t="shared" si="40"/>
        <v>0.34413086475724813</v>
      </c>
      <c r="AK572" s="260">
        <f t="shared" si="41"/>
        <v>-0.24171036435770643</v>
      </c>
    </row>
    <row r="573" spans="1:37" ht="24" customHeight="1" x14ac:dyDescent="0.35">
      <c r="A573" s="106" t="str">
        <f>'SCOTLAND GE2029'!A31</f>
        <v>Glasgow East</v>
      </c>
      <c r="B573" s="106" t="e">
        <f>'SCOTLAND GE2029'!#REF!</f>
        <v>#REF!</v>
      </c>
      <c r="C573" s="106" t="e">
        <f>'SCOTLAND GE2029'!#REF!</f>
        <v>#REF!</v>
      </c>
      <c r="D573" s="106" t="e">
        <f>'SCOTLAND GE2029'!#REF!</f>
        <v>#REF!</v>
      </c>
      <c r="E573" s="106" t="str">
        <f>'SCOTLAND GE2029'!AL31</f>
        <v>SNP</v>
      </c>
      <c r="F573" s="106" t="str">
        <f>'SCOTLAND GE2029'!AM31</f>
        <v>gain from</v>
      </c>
      <c r="G573" s="106" t="str">
        <f>'SCOTLAND GE2029'!AN31</f>
        <v>LAB</v>
      </c>
      <c r="H573" s="106" t="str">
        <f>IF(E573='SCOTLAND GE2029'!AK31,"",E573)</f>
        <v>SNP</v>
      </c>
      <c r="I573" s="262">
        <f>'SCOTLAND GE2029'!B31</f>
        <v>0.19836366558278276</v>
      </c>
      <c r="J573" s="263">
        <f>'SCOTLAND GE2029'!L31*100</f>
        <v>-24.014670259326461</v>
      </c>
      <c r="K573" s="262">
        <f>'SCOTLAND GE2029'!C31</f>
        <v>3.9200320683631183E-2</v>
      </c>
      <c r="L573" s="263">
        <f>'SCOTLAND GE2029'!M31*100</f>
        <v>-0.8958799079381935</v>
      </c>
      <c r="M573" s="262">
        <f>'SCOTLAND GE2029'!D31</f>
        <v>0.17849349403022194</v>
      </c>
      <c r="N573" s="263">
        <f>'SCOTLAND GE2029'!N31*100</f>
        <v>11.16011255720473</v>
      </c>
      <c r="O573" s="262">
        <f>'SCOTLAND GE2029'!E31</f>
        <v>2.3796613127447512E-2</v>
      </c>
      <c r="P573" s="263">
        <f>'SCOTLAND GE2029'!O31*100</f>
        <v>-8.0488214692122848E-2</v>
      </c>
      <c r="Q573" s="262">
        <f>'SCOTLAND GE2029'!F31</f>
        <v>0.19149038320379161</v>
      </c>
      <c r="R573" s="263">
        <f>'SCOTLAND GE2029'!P31*100</f>
        <v>11.45542850235123</v>
      </c>
      <c r="S573" s="262">
        <f>'SCOTLAND GE2029'!I31</f>
        <v>0.3556602277072351</v>
      </c>
      <c r="T573" s="264">
        <f>'SCOTLAND GE2029'!S31*100</f>
        <v>2.3906806914457568</v>
      </c>
      <c r="U573" s="262">
        <f t="shared" si="45"/>
        <v>1.2995295664889862E-2</v>
      </c>
      <c r="V573" s="264">
        <f t="shared" si="46"/>
        <v>-1.518336904493961E-2</v>
      </c>
      <c r="W573" s="264"/>
      <c r="X573" s="264"/>
      <c r="Y573" s="264"/>
      <c r="Z573" s="262">
        <f>'SCOTLAND GE2029'!G31</f>
        <v>0</v>
      </c>
      <c r="AA573" s="264">
        <f>'SCOTLAND GE2029'!Q31*100</f>
        <v>0</v>
      </c>
      <c r="AB573" s="262">
        <f>'SCOTLAND GE2029'!H31</f>
        <v>0</v>
      </c>
      <c r="AC573" s="264">
        <f>'SCOTLAND GE2029'!R31*100</f>
        <v>0</v>
      </c>
      <c r="AD573" s="264"/>
      <c r="AE573" s="264"/>
      <c r="AF573" s="264"/>
      <c r="AG573" s="264"/>
      <c r="AH573" s="262">
        <f>'SCOTLAND GE2029'!J31</f>
        <v>1.2995295664889862E-2</v>
      </c>
      <c r="AI573" s="264">
        <f>'SCOTLAND GE2029'!T31*100</f>
        <v>-1.518336904493961E-2</v>
      </c>
      <c r="AJ573" s="261">
        <f t="shared" si="40"/>
        <v>0.3556602277072351</v>
      </c>
      <c r="AK573" s="260">
        <f t="shared" si="41"/>
        <v>-0.16416984450344349</v>
      </c>
    </row>
    <row r="574" spans="1:37" ht="24" customHeight="1" x14ac:dyDescent="0.35">
      <c r="A574" s="106" t="str">
        <f>'SCOTLAND GE2029'!A32</f>
        <v>Glasgow North</v>
      </c>
      <c r="B574" s="106" t="e">
        <f>'SCOTLAND GE2029'!#REF!</f>
        <v>#REF!</v>
      </c>
      <c r="C574" s="106" t="e">
        <f>'SCOTLAND GE2029'!#REF!</f>
        <v>#REF!</v>
      </c>
      <c r="D574" s="106" t="e">
        <f>'SCOTLAND GE2029'!#REF!</f>
        <v>#REF!</v>
      </c>
      <c r="E574" s="106" t="str">
        <f>'SCOTLAND GE2029'!AL32</f>
        <v>SNP</v>
      </c>
      <c r="F574" s="106" t="str">
        <f>'SCOTLAND GE2029'!AM32</f>
        <v>gain from</v>
      </c>
      <c r="G574" s="106" t="str">
        <f>'SCOTLAND GE2029'!AN32</f>
        <v>LAB</v>
      </c>
      <c r="H574" s="106" t="str">
        <f>IF(E574='SCOTLAND GE2029'!AK32,"",E574)</f>
        <v>SNP</v>
      </c>
      <c r="I574" s="262">
        <f>'SCOTLAND GE2029'!B32</f>
        <v>0.18272538905801775</v>
      </c>
      <c r="J574" s="263">
        <f>'SCOTLAND GE2029'!L32*100</f>
        <v>-23.913476811403669</v>
      </c>
      <c r="K574" s="262">
        <f>'SCOTLAND GE2029'!C32</f>
        <v>3.0647326315696267E-2</v>
      </c>
      <c r="L574" s="263">
        <f>'SCOTLAND GE2029'!M32*100</f>
        <v>-0.86744733906856075</v>
      </c>
      <c r="M574" s="262">
        <f>'SCOTLAND GE2029'!D32</f>
        <v>0.12172355552583809</v>
      </c>
      <c r="N574" s="263">
        <f>'SCOTLAND GE2029'!N32*100</f>
        <v>7.4082575647315396</v>
      </c>
      <c r="O574" s="262">
        <f>'SCOTLAND GE2029'!E32</f>
        <v>3.0447424591248076E-2</v>
      </c>
      <c r="P574" s="263">
        <f>'SCOTLAND GE2029'!O32*100</f>
        <v>-0.242629082946064</v>
      </c>
      <c r="Q574" s="262">
        <f>'SCOTLAND GE2029'!F32</f>
        <v>0.29039951934010561</v>
      </c>
      <c r="R574" s="263">
        <f>'SCOTLAND GE2029'!P32*100</f>
        <v>16.854799799521945</v>
      </c>
      <c r="S574" s="262">
        <f>'SCOTLAND GE2029'!I32</f>
        <v>0.32847267278625075</v>
      </c>
      <c r="T574" s="264">
        <f>'SCOTLAND GE2029'!S32*100</f>
        <v>0.84864901097200796</v>
      </c>
      <c r="U574" s="262">
        <f t="shared" si="45"/>
        <v>1.5584112382843561E-2</v>
      </c>
      <c r="V574" s="264">
        <f t="shared" si="46"/>
        <v>-8.8153141807183727E-2</v>
      </c>
      <c r="W574" s="264"/>
      <c r="X574" s="264"/>
      <c r="Y574" s="264"/>
      <c r="Z574" s="262">
        <f>'SCOTLAND GE2029'!G32</f>
        <v>0</v>
      </c>
      <c r="AA574" s="264">
        <f>'SCOTLAND GE2029'!Q32*100</f>
        <v>0</v>
      </c>
      <c r="AB574" s="262">
        <f>'SCOTLAND GE2029'!H32</f>
        <v>0</v>
      </c>
      <c r="AC574" s="264">
        <f>'SCOTLAND GE2029'!R32*100</f>
        <v>0</v>
      </c>
      <c r="AD574" s="264"/>
      <c r="AE574" s="264"/>
      <c r="AF574" s="264"/>
      <c r="AG574" s="264"/>
      <c r="AH574" s="262">
        <f>'SCOTLAND GE2029'!J32</f>
        <v>1.5584112382843561E-2</v>
      </c>
      <c r="AI574" s="264">
        <f>'SCOTLAND GE2029'!T32*100</f>
        <v>-8.8153141807183727E-2</v>
      </c>
      <c r="AJ574" s="261">
        <f t="shared" si="40"/>
        <v>0.32847267278625075</v>
      </c>
      <c r="AK574" s="260">
        <f t="shared" si="41"/>
        <v>-3.8073153446145147E-2</v>
      </c>
    </row>
    <row r="575" spans="1:37" ht="24" customHeight="1" x14ac:dyDescent="0.35">
      <c r="A575" s="106" t="str">
        <f>'SCOTLAND GE2029'!A33</f>
        <v>Glasgow North East</v>
      </c>
      <c r="B575" s="106" t="e">
        <f>'SCOTLAND GE2029'!#REF!</f>
        <v>#REF!</v>
      </c>
      <c r="C575" s="106" t="e">
        <f>'SCOTLAND GE2029'!#REF!</f>
        <v>#REF!</v>
      </c>
      <c r="D575" s="106" t="e">
        <f>'SCOTLAND GE2029'!#REF!</f>
        <v>#REF!</v>
      </c>
      <c r="E575" s="106" t="str">
        <f>'SCOTLAND GE2029'!AL33</f>
        <v>SNP</v>
      </c>
      <c r="F575" s="106" t="str">
        <f>'SCOTLAND GE2029'!AM33</f>
        <v>gain from</v>
      </c>
      <c r="G575" s="106" t="str">
        <f>'SCOTLAND GE2029'!AN33</f>
        <v>LAB</v>
      </c>
      <c r="H575" s="106" t="str">
        <f>IF(E575='SCOTLAND GE2029'!AK33,"",E575)</f>
        <v>SNP</v>
      </c>
      <c r="I575" s="262">
        <f>'SCOTLAND GE2029'!B33</f>
        <v>0.21093156631124579</v>
      </c>
      <c r="J575" s="263">
        <f>'SCOTLAND GE2029'!L33*100</f>
        <v>-24.781121037468303</v>
      </c>
      <c r="K575" s="262">
        <f>'SCOTLAND GE2029'!C33</f>
        <v>2.8686587940216612E-2</v>
      </c>
      <c r="L575" s="263">
        <f>'SCOTLAND GE2029'!M33*100</f>
        <v>-0.59853196013632748</v>
      </c>
      <c r="M575" s="262">
        <f>'SCOTLAND GE2029'!D33</f>
        <v>0.18076089540055479</v>
      </c>
      <c r="N575" s="263">
        <f>'SCOTLAND GE2029'!N33*100</f>
        <v>11.411573978763641</v>
      </c>
      <c r="O575" s="262">
        <f>'SCOTLAND GE2029'!E33</f>
        <v>1.707362316579647E-2</v>
      </c>
      <c r="P575" s="263">
        <f>'SCOTLAND GE2029'!O33*100</f>
        <v>-2.9166386010479398E-2</v>
      </c>
      <c r="Q575" s="262">
        <f>'SCOTLAND GE2029'!F33</f>
        <v>0.18337490235741039</v>
      </c>
      <c r="R575" s="263">
        <f>'SCOTLAND GE2029'!P33*100</f>
        <v>11.089242897733941</v>
      </c>
      <c r="S575" s="262">
        <f>'SCOTLAND GE2029'!I33</f>
        <v>0.35167530464365193</v>
      </c>
      <c r="T575" s="264">
        <f>'SCOTLAND GE2029'!S33*100</f>
        <v>2.8950831908912567</v>
      </c>
      <c r="U575" s="262">
        <f t="shared" si="45"/>
        <v>2.7497120181124098E-2</v>
      </c>
      <c r="V575" s="264">
        <f t="shared" si="46"/>
        <v>1.2919316226281397E-2</v>
      </c>
      <c r="W575" s="264"/>
      <c r="X575" s="264"/>
      <c r="Y575" s="264"/>
      <c r="Z575" s="262">
        <f>'SCOTLAND GE2029'!G33</f>
        <v>0</v>
      </c>
      <c r="AA575" s="264">
        <f>'SCOTLAND GE2029'!Q33*100</f>
        <v>0</v>
      </c>
      <c r="AB575" s="262">
        <f>'SCOTLAND GE2029'!H33</f>
        <v>0</v>
      </c>
      <c r="AC575" s="264">
        <f>'SCOTLAND GE2029'!R33*100</f>
        <v>0</v>
      </c>
      <c r="AD575" s="264"/>
      <c r="AE575" s="264"/>
      <c r="AF575" s="264"/>
      <c r="AG575" s="264"/>
      <c r="AH575" s="262">
        <f>'SCOTLAND GE2029'!J33</f>
        <v>2.7497120181124098E-2</v>
      </c>
      <c r="AI575" s="264">
        <f>'SCOTLAND GE2029'!T33*100</f>
        <v>1.2919316226281397E-2</v>
      </c>
      <c r="AJ575" s="261">
        <f t="shared" si="40"/>
        <v>0.35167530464365193</v>
      </c>
      <c r="AK575" s="260">
        <f t="shared" si="41"/>
        <v>-0.16830040228624155</v>
      </c>
    </row>
    <row r="576" spans="1:37" ht="24" customHeight="1" x14ac:dyDescent="0.35">
      <c r="A576" s="106" t="str">
        <f>'SCOTLAND GE2029'!A34</f>
        <v>Glasgow South</v>
      </c>
      <c r="B576" s="106" t="e">
        <f>'SCOTLAND GE2029'!#REF!</f>
        <v>#REF!</v>
      </c>
      <c r="C576" s="106" t="e">
        <f>'SCOTLAND GE2029'!#REF!</f>
        <v>#REF!</v>
      </c>
      <c r="D576" s="106" t="e">
        <f>'SCOTLAND GE2029'!#REF!</f>
        <v>#REF!</v>
      </c>
      <c r="E576" s="106" t="str">
        <f>'SCOTLAND GE2029'!AL34</f>
        <v>SNP</v>
      </c>
      <c r="F576" s="106" t="str">
        <f>'SCOTLAND GE2029'!AM34</f>
        <v>gain from</v>
      </c>
      <c r="G576" s="106" t="str">
        <f>'SCOTLAND GE2029'!AN34</f>
        <v>LAB</v>
      </c>
      <c r="H576" s="106" t="str">
        <f>IF(E576='SCOTLAND GE2029'!AK34,"",E576)</f>
        <v>SNP</v>
      </c>
      <c r="I576" s="262">
        <f>'SCOTLAND GE2029'!B34</f>
        <v>0.17999003251355322</v>
      </c>
      <c r="J576" s="263">
        <f>'SCOTLAND GE2029'!L34*100</f>
        <v>-23.758512440749069</v>
      </c>
      <c r="K576" s="262">
        <f>'SCOTLAND GE2029'!C34</f>
        <v>2.9594580369709321E-2</v>
      </c>
      <c r="L576" s="263">
        <f>'SCOTLAND GE2029'!M34*100</f>
        <v>-0.85620103141360726</v>
      </c>
      <c r="M576" s="262">
        <f>'SCOTLAND GE2029'!D34</f>
        <v>0.10415655943721118</v>
      </c>
      <c r="N576" s="263">
        <f>'SCOTLAND GE2029'!N34*100</f>
        <v>6.3191907967108776</v>
      </c>
      <c r="O576" s="262">
        <f>'SCOTLAND GE2029'!E34</f>
        <v>2.8622042497025071E-2</v>
      </c>
      <c r="P576" s="263">
        <f>'SCOTLAND GE2029'!O34*100</f>
        <v>-0.24318061980525657</v>
      </c>
      <c r="Q576" s="262">
        <f>'SCOTLAND GE2029'!F34</f>
        <v>0.31082344773837195</v>
      </c>
      <c r="R576" s="263">
        <f>'SCOTLAND GE2029'!P34*100</f>
        <v>17.976487961340144</v>
      </c>
      <c r="S576" s="262">
        <f>'SCOTLAND GE2029'!I34</f>
        <v>0.32643279909784528</v>
      </c>
      <c r="T576" s="264">
        <f>'SCOTLAND GE2029'!S34*100</f>
        <v>0.68802010516892387</v>
      </c>
      <c r="U576" s="262">
        <f t="shared" si="45"/>
        <v>2.0380538346284064E-2</v>
      </c>
      <c r="V576" s="264">
        <f t="shared" si="46"/>
        <v>-0.12580477125200307</v>
      </c>
      <c r="W576" s="264"/>
      <c r="X576" s="264"/>
      <c r="Y576" s="264"/>
      <c r="Z576" s="262">
        <f>'SCOTLAND GE2029'!G34</f>
        <v>0</v>
      </c>
      <c r="AA576" s="264">
        <f>'SCOTLAND GE2029'!Q34*100</f>
        <v>0</v>
      </c>
      <c r="AB576" s="262">
        <f>'SCOTLAND GE2029'!H34</f>
        <v>0</v>
      </c>
      <c r="AC576" s="264">
        <f>'SCOTLAND GE2029'!R34*100</f>
        <v>0</v>
      </c>
      <c r="AD576" s="264"/>
      <c r="AE576" s="264"/>
      <c r="AF576" s="264"/>
      <c r="AG576" s="264"/>
      <c r="AH576" s="262">
        <f>'SCOTLAND GE2029'!J34</f>
        <v>2.0380538346284064E-2</v>
      </c>
      <c r="AI576" s="264">
        <f>'SCOTLAND GE2029'!T34*100</f>
        <v>-0.12580477125200307</v>
      </c>
      <c r="AJ576" s="261">
        <f t="shared" si="40"/>
        <v>0.32643279909784528</v>
      </c>
      <c r="AK576" s="260">
        <f t="shared" si="41"/>
        <v>-1.5609351359473334E-2</v>
      </c>
    </row>
    <row r="577" spans="1:37" ht="24" customHeight="1" x14ac:dyDescent="0.35">
      <c r="A577" s="106" t="str">
        <f>'SCOTLAND GE2029'!A35</f>
        <v>Glasgow South West</v>
      </c>
      <c r="B577" s="106" t="e">
        <f>'SCOTLAND GE2029'!#REF!</f>
        <v>#REF!</v>
      </c>
      <c r="C577" s="106" t="e">
        <f>'SCOTLAND GE2029'!#REF!</f>
        <v>#REF!</v>
      </c>
      <c r="D577" s="106" t="e">
        <f>'SCOTLAND GE2029'!#REF!</f>
        <v>#REF!</v>
      </c>
      <c r="E577" s="106" t="str">
        <f>'SCOTLAND GE2029'!AL35</f>
        <v>SNP</v>
      </c>
      <c r="F577" s="106" t="str">
        <f>'SCOTLAND GE2029'!AM35</f>
        <v>gain from</v>
      </c>
      <c r="G577" s="106" t="str">
        <f>'SCOTLAND GE2029'!AN35</f>
        <v>LAB</v>
      </c>
      <c r="H577" s="106" t="str">
        <f>IF(E577='SCOTLAND GE2029'!AK35,"",E577)</f>
        <v>SNP</v>
      </c>
      <c r="I577" s="262">
        <f>'SCOTLAND GE2029'!B35</f>
        <v>0.19799653270273757</v>
      </c>
      <c r="J577" s="263">
        <f>'SCOTLAND GE2029'!L35*100</f>
        <v>-23.801232653077051</v>
      </c>
      <c r="K577" s="262">
        <f>'SCOTLAND GE2029'!C35</f>
        <v>3.1774345910054416E-2</v>
      </c>
      <c r="L577" s="263">
        <f>'SCOTLAND GE2029'!M35*100</f>
        <v>-0.7110960658674732</v>
      </c>
      <c r="M577" s="262">
        <f>'SCOTLAND GE2029'!D35</f>
        <v>0.16792165100909009</v>
      </c>
      <c r="N577" s="263">
        <f>'SCOTLAND GE2029'!N35*100</f>
        <v>10.523416327464281</v>
      </c>
      <c r="O577" s="262">
        <f>'SCOTLAND GE2029'!E35</f>
        <v>2.6080038828220263E-2</v>
      </c>
      <c r="P577" s="263">
        <f>'SCOTLAND GE2029'!O35*100</f>
        <v>-7.7801718680679116E-2</v>
      </c>
      <c r="Q577" s="262">
        <f>'SCOTLAND GE2029'!F35</f>
        <v>0.19102536034896761</v>
      </c>
      <c r="R577" s="263">
        <f>'SCOTLAND GE2029'!P35*100</f>
        <v>11.457241801809207</v>
      </c>
      <c r="S577" s="262">
        <f>'SCOTLAND GE2029'!I35</f>
        <v>0.37012407623111554</v>
      </c>
      <c r="T577" s="264">
        <f>'SCOTLAND GE2029'!S35*100</f>
        <v>2.6211995713018577</v>
      </c>
      <c r="U577" s="262">
        <f t="shared" si="45"/>
        <v>1.5077994969814506E-2</v>
      </c>
      <c r="V577" s="264">
        <f t="shared" si="46"/>
        <v>-1.1727262950142654E-2</v>
      </c>
      <c r="W577" s="264"/>
      <c r="X577" s="264"/>
      <c r="Y577" s="264"/>
      <c r="Z577" s="262">
        <f>'SCOTLAND GE2029'!G35</f>
        <v>0</v>
      </c>
      <c r="AA577" s="264">
        <f>'SCOTLAND GE2029'!Q35*100</f>
        <v>0</v>
      </c>
      <c r="AB577" s="262">
        <f>'SCOTLAND GE2029'!H35</f>
        <v>0</v>
      </c>
      <c r="AC577" s="264">
        <f>'SCOTLAND GE2029'!R35*100</f>
        <v>0</v>
      </c>
      <c r="AD577" s="264"/>
      <c r="AE577" s="264"/>
      <c r="AF577" s="264"/>
      <c r="AG577" s="264"/>
      <c r="AH577" s="262">
        <f>'SCOTLAND GE2029'!J35</f>
        <v>1.5077994969814506E-2</v>
      </c>
      <c r="AI577" s="264">
        <f>'SCOTLAND GE2029'!T35*100</f>
        <v>-1.1727262950142654E-2</v>
      </c>
      <c r="AJ577" s="261">
        <f t="shared" si="40"/>
        <v>0.37012407623111554</v>
      </c>
      <c r="AK577" s="260">
        <f t="shared" si="41"/>
        <v>-0.17909871588214793</v>
      </c>
    </row>
    <row r="578" spans="1:37" ht="24" customHeight="1" x14ac:dyDescent="0.35">
      <c r="A578" s="106" t="str">
        <f>'SCOTLAND GE2029'!A36</f>
        <v>Glasgow West</v>
      </c>
      <c r="B578" s="106" t="e">
        <f>'SCOTLAND GE2029'!#REF!</f>
        <v>#REF!</v>
      </c>
      <c r="C578" s="106" t="e">
        <f>'SCOTLAND GE2029'!#REF!</f>
        <v>#REF!</v>
      </c>
      <c r="D578" s="106" t="e">
        <f>'SCOTLAND GE2029'!#REF!</f>
        <v>#REF!</v>
      </c>
      <c r="E578" s="106" t="str">
        <f>'SCOTLAND GE2029'!AL36</f>
        <v>SNP</v>
      </c>
      <c r="F578" s="106" t="str">
        <f>'SCOTLAND GE2029'!AM36</f>
        <v>gain from</v>
      </c>
      <c r="G578" s="106" t="str">
        <f>'SCOTLAND GE2029'!AN36</f>
        <v>LAB</v>
      </c>
      <c r="H578" s="106" t="str">
        <f>IF(E578='SCOTLAND GE2029'!AK36,"",E578)</f>
        <v>SNP</v>
      </c>
      <c r="I578" s="262">
        <f>'SCOTLAND GE2029'!B36</f>
        <v>0.21505768893697985</v>
      </c>
      <c r="J578" s="263">
        <f>'SCOTLAND GE2029'!L36*100</f>
        <v>-25.161064848971552</v>
      </c>
      <c r="K578" s="262">
        <f>'SCOTLAND GE2029'!C36</f>
        <v>3.5744501272828313E-2</v>
      </c>
      <c r="L578" s="263">
        <f>'SCOTLAND GE2029'!M36*100</f>
        <v>-0.73611074685881595</v>
      </c>
      <c r="M578" s="262">
        <f>'SCOTLAND GE2029'!D36</f>
        <v>0.14292921785975282</v>
      </c>
      <c r="N578" s="263">
        <f>'SCOTLAND GE2029'!N36*100</f>
        <v>9.0350399755397159</v>
      </c>
      <c r="O578" s="262">
        <f>'SCOTLAND GE2029'!E36</f>
        <v>3.2499692418238101E-2</v>
      </c>
      <c r="P578" s="263">
        <f>'SCOTLAND GE2029'!O36*100</f>
        <v>-4.8111054903170886E-2</v>
      </c>
      <c r="Q578" s="262">
        <f>'SCOTLAND GE2029'!F36</f>
        <v>0.23270454548104691</v>
      </c>
      <c r="R578" s="263">
        <f>'SCOTLAND GE2029'!P36*100</f>
        <v>14.092969710251952</v>
      </c>
      <c r="S578" s="262">
        <f>'SCOTLAND GE2029'!I36</f>
        <v>0.33324111430754283</v>
      </c>
      <c r="T578" s="264">
        <f>'SCOTLAND GE2029'!S36*100</f>
        <v>2.8118564059434972</v>
      </c>
      <c r="U578" s="262">
        <f t="shared" ref="U578:U633" si="47">MAX(Z578,AB578,AH578)</f>
        <v>7.8232397236112257E-3</v>
      </c>
      <c r="V578" s="264">
        <f t="shared" ref="V578:V633" si="48">IF(Z578=U578,AA578,IF(AB578=U578,AC578,IF(AH578=U578,AI578,"=")))</f>
        <v>5.4205589983838572E-3</v>
      </c>
      <c r="W578" s="264"/>
      <c r="X578" s="264"/>
      <c r="Y578" s="264"/>
      <c r="Z578" s="262">
        <f>'SCOTLAND GE2029'!G36</f>
        <v>0</v>
      </c>
      <c r="AA578" s="264">
        <f>'SCOTLAND GE2029'!Q36*100</f>
        <v>0</v>
      </c>
      <c r="AB578" s="262">
        <f>'SCOTLAND GE2029'!H36</f>
        <v>0</v>
      </c>
      <c r="AC578" s="264">
        <f>'SCOTLAND GE2029'!R36*100</f>
        <v>0</v>
      </c>
      <c r="AD578" s="264"/>
      <c r="AE578" s="264"/>
      <c r="AF578" s="264"/>
      <c r="AG578" s="264"/>
      <c r="AH578" s="262">
        <f>'SCOTLAND GE2029'!J36</f>
        <v>7.8232397236112257E-3</v>
      </c>
      <c r="AI578" s="264">
        <f>'SCOTLAND GE2029'!T36*100</f>
        <v>5.4205589983838572E-3</v>
      </c>
      <c r="AJ578" s="261">
        <f t="shared" ref="AJ578:AJ633" si="49">MAX(I578,K578,M578,O578,Q578,S578,AH578,Z578,AB578)</f>
        <v>0.33324111430754283</v>
      </c>
      <c r="AK578" s="260">
        <f t="shared" ref="AK578:AK633" si="50">Q578-AJ578</f>
        <v>-0.10053656882649592</v>
      </c>
    </row>
    <row r="579" spans="1:37" ht="24" customHeight="1" x14ac:dyDescent="0.35">
      <c r="A579" s="106" t="str">
        <f>'SCOTLAND GE2029'!A37</f>
        <v>Glenrothes and Mid Fife</v>
      </c>
      <c r="B579" s="106" t="e">
        <f>'SCOTLAND GE2029'!#REF!</f>
        <v>#REF!</v>
      </c>
      <c r="C579" s="106" t="e">
        <f>'SCOTLAND GE2029'!#REF!</f>
        <v>#REF!</v>
      </c>
      <c r="D579" s="106" t="e">
        <f>'SCOTLAND GE2029'!#REF!</f>
        <v>#REF!</v>
      </c>
      <c r="E579" s="106" t="str">
        <f>'SCOTLAND GE2029'!AL37</f>
        <v>SNP</v>
      </c>
      <c r="F579" s="106" t="str">
        <f>'SCOTLAND GE2029'!AM37</f>
        <v>gain from</v>
      </c>
      <c r="G579" s="106" t="str">
        <f>'SCOTLAND GE2029'!AN37</f>
        <v>LAB</v>
      </c>
      <c r="H579" s="106" t="str">
        <f>IF(E579='SCOTLAND GE2029'!AK37,"",E579)</f>
        <v>SNP</v>
      </c>
      <c r="I579" s="262">
        <f>'SCOTLAND GE2029'!B37</f>
        <v>0.2141410798010169</v>
      </c>
      <c r="J579" s="263">
        <f>'SCOTLAND GE2029'!L37*100</f>
        <v>-22.842789000999062</v>
      </c>
      <c r="K579" s="262">
        <f>'SCOTLAND GE2029'!C37</f>
        <v>4.7533391528293521E-2</v>
      </c>
      <c r="L579" s="263">
        <f>'SCOTLAND GE2029'!M37*100</f>
        <v>-0.70613675961980271</v>
      </c>
      <c r="M579" s="262">
        <f>'SCOTLAND GE2029'!D37</f>
        <v>0.2786345917788865</v>
      </c>
      <c r="N579" s="263">
        <f>'SCOTLAND GE2029'!N37*100</f>
        <v>18.101152528562437</v>
      </c>
      <c r="O579" s="262">
        <f>'SCOTLAND GE2029'!E37</f>
        <v>4.5921773023842156E-2</v>
      </c>
      <c r="P579" s="263">
        <f>'SCOTLAND GE2029'!O37*100</f>
        <v>0.15375897315540454</v>
      </c>
      <c r="Q579" s="262">
        <f>'SCOTLAND GE2029'!F37</f>
        <v>0</v>
      </c>
      <c r="R579" s="263">
        <f>'SCOTLAND GE2029'!P37*100</f>
        <v>0</v>
      </c>
      <c r="S579" s="262">
        <f>'SCOTLAND GE2029'!I37</f>
        <v>0.41376916386796103</v>
      </c>
      <c r="T579" s="264">
        <f>'SCOTLAND GE2029'!S37*100</f>
        <v>5.2940142589010311</v>
      </c>
      <c r="U579" s="262">
        <f t="shared" si="47"/>
        <v>0</v>
      </c>
      <c r="V579" s="264">
        <f t="shared" si="48"/>
        <v>0</v>
      </c>
      <c r="W579" s="264"/>
      <c r="X579" s="264"/>
      <c r="Y579" s="264"/>
      <c r="Z579" s="262">
        <f>'SCOTLAND GE2029'!G37</f>
        <v>0</v>
      </c>
      <c r="AA579" s="264">
        <f>'SCOTLAND GE2029'!Q37*100</f>
        <v>0</v>
      </c>
      <c r="AB579" s="262">
        <f>'SCOTLAND GE2029'!H37</f>
        <v>0</v>
      </c>
      <c r="AC579" s="264">
        <f>'SCOTLAND GE2029'!R37*100</f>
        <v>0</v>
      </c>
      <c r="AD579" s="264"/>
      <c r="AE579" s="264"/>
      <c r="AF579" s="264"/>
      <c r="AG579" s="264"/>
      <c r="AH579" s="262">
        <f>'SCOTLAND GE2029'!J37</f>
        <v>0</v>
      </c>
      <c r="AI579" s="264">
        <f>'SCOTLAND GE2029'!T37*100</f>
        <v>0</v>
      </c>
      <c r="AJ579" s="261">
        <f t="shared" si="49"/>
        <v>0.41376916386796103</v>
      </c>
      <c r="AK579" s="260">
        <f t="shared" si="50"/>
        <v>-0.41376916386796103</v>
      </c>
    </row>
    <row r="580" spans="1:37" ht="24" customHeight="1" x14ac:dyDescent="0.35">
      <c r="A580" s="106" t="str">
        <f>'SCOTLAND GE2029'!A38</f>
        <v>Gordon and Buchan</v>
      </c>
      <c r="B580" s="106" t="e">
        <f>'SCOTLAND GE2029'!#REF!</f>
        <v>#REF!</v>
      </c>
      <c r="C580" s="106" t="e">
        <f>'SCOTLAND GE2029'!#REF!</f>
        <v>#REF!</v>
      </c>
      <c r="D580" s="106" t="e">
        <f>'SCOTLAND GE2029'!#REF!</f>
        <v>#REF!</v>
      </c>
      <c r="E580" s="106" t="str">
        <f>'SCOTLAND GE2029'!AL38</f>
        <v>SNP</v>
      </c>
      <c r="F580" s="106" t="str">
        <f>'SCOTLAND GE2029'!AM38</f>
        <v>gain from</v>
      </c>
      <c r="G580" s="106" t="str">
        <f>'SCOTLAND GE2029'!AN38</f>
        <v>CON</v>
      </c>
      <c r="H580" s="106" t="str">
        <f>IF(E580='SCOTLAND GE2029'!AK38,"",E580)</f>
        <v>SNP</v>
      </c>
      <c r="I580" s="262">
        <f>'SCOTLAND GE2029'!B38</f>
        <v>4.6244440991337739E-2</v>
      </c>
      <c r="J580" s="263">
        <f>'SCOTLAND GE2029'!L38*100</f>
        <v>-6.0624743464053621</v>
      </c>
      <c r="K580" s="262">
        <f>'SCOTLAND GE2029'!C38</f>
        <v>0.25603013876738828</v>
      </c>
      <c r="L580" s="263">
        <f>'SCOTLAND GE2029'!M38*100</f>
        <v>-7.2787595222759514</v>
      </c>
      <c r="M580" s="262">
        <f>'SCOTLAND GE2029'!D38</f>
        <v>0.22685649326153726</v>
      </c>
      <c r="N580" s="263">
        <f>'SCOTLAND GE2029'!N38*100</f>
        <v>13.798128800702164</v>
      </c>
      <c r="O580" s="262">
        <f>'SCOTLAND GE2029'!E38</f>
        <v>0.15419409567272752</v>
      </c>
      <c r="P580" s="263">
        <f>'SCOTLAND GE2029'!O38*100</f>
        <v>-1.2449764936650343</v>
      </c>
      <c r="Q580" s="262">
        <f>'SCOTLAND GE2029'!F38</f>
        <v>0</v>
      </c>
      <c r="R580" s="263">
        <f>'SCOTLAND GE2029'!P38*100</f>
        <v>0</v>
      </c>
      <c r="S580" s="262">
        <f>'SCOTLAND GE2029'!I38</f>
        <v>0.31667483130700924</v>
      </c>
      <c r="T580" s="264">
        <f>'SCOTLAND GE2029'!S38*100</f>
        <v>0.78808156164418275</v>
      </c>
      <c r="U580" s="262">
        <f t="shared" si="47"/>
        <v>0</v>
      </c>
      <c r="V580" s="264">
        <f t="shared" si="48"/>
        <v>0</v>
      </c>
      <c r="W580" s="264"/>
      <c r="X580" s="264"/>
      <c r="Y580" s="264"/>
      <c r="Z580" s="262">
        <f>'SCOTLAND GE2029'!G38</f>
        <v>0</v>
      </c>
      <c r="AA580" s="264">
        <f>'SCOTLAND GE2029'!Q38*100</f>
        <v>0</v>
      </c>
      <c r="AB580" s="262">
        <f>'SCOTLAND GE2029'!H38</f>
        <v>0</v>
      </c>
      <c r="AC580" s="264">
        <f>'SCOTLAND GE2029'!R38*100</f>
        <v>0</v>
      </c>
      <c r="AD580" s="264"/>
      <c r="AE580" s="264"/>
      <c r="AF580" s="264"/>
      <c r="AG580" s="264"/>
      <c r="AH580" s="262">
        <f>'SCOTLAND GE2029'!J38</f>
        <v>0</v>
      </c>
      <c r="AI580" s="264">
        <f>'SCOTLAND GE2029'!T38*100</f>
        <v>0</v>
      </c>
      <c r="AJ580" s="261">
        <f t="shared" si="49"/>
        <v>0.31667483130700924</v>
      </c>
      <c r="AK580" s="260">
        <f t="shared" si="50"/>
        <v>-0.31667483130700924</v>
      </c>
    </row>
    <row r="581" spans="1:37" ht="24" customHeight="1" x14ac:dyDescent="0.35">
      <c r="A581" s="106" t="str">
        <f>'SCOTLAND GE2029'!A39</f>
        <v>Hamilton and Clyde Valley</v>
      </c>
      <c r="B581" s="106" t="e">
        <f>'SCOTLAND GE2029'!#REF!</f>
        <v>#REF!</v>
      </c>
      <c r="C581" s="106" t="e">
        <f>'SCOTLAND GE2029'!#REF!</f>
        <v>#REF!</v>
      </c>
      <c r="D581" s="106" t="e">
        <f>'SCOTLAND GE2029'!#REF!</f>
        <v>#REF!</v>
      </c>
      <c r="E581" s="106" t="str">
        <f>'SCOTLAND GE2029'!AL39</f>
        <v>SNP</v>
      </c>
      <c r="F581" s="106" t="str">
        <f>'SCOTLAND GE2029'!AM39</f>
        <v>gain from</v>
      </c>
      <c r="G581" s="106" t="str">
        <f>'SCOTLAND GE2029'!AN39</f>
        <v>LAB</v>
      </c>
      <c r="H581" s="106" t="str">
        <f>IF(E581='SCOTLAND GE2029'!AK39,"",E581)</f>
        <v>SNP</v>
      </c>
      <c r="I581" s="262">
        <f>'SCOTLAND GE2029'!B39</f>
        <v>0.26409577220316433</v>
      </c>
      <c r="J581" s="263">
        <f>'SCOTLAND GE2029'!L39*100</f>
        <v>-23.538146380101775</v>
      </c>
      <c r="K581" s="262">
        <f>'SCOTLAND GE2029'!C39</f>
        <v>0.10374701629360136</v>
      </c>
      <c r="L581" s="263">
        <f>'SCOTLAND GE2029'!M39*100</f>
        <v>-0.52968008340480988</v>
      </c>
      <c r="M581" s="262">
        <f>'SCOTLAND GE2029'!D39</f>
        <v>0.24449760630950251</v>
      </c>
      <c r="N581" s="263">
        <f>'SCOTLAND GE2029'!N39*100</f>
        <v>16.610676893662919</v>
      </c>
      <c r="O581" s="262">
        <f>'SCOTLAND GE2029'!E39</f>
        <v>4.0594256227014104E-2</v>
      </c>
      <c r="P581" s="263">
        <f>'SCOTLAND GE2029'!O39*100</f>
        <v>0.46898745142491605</v>
      </c>
      <c r="Q581" s="262">
        <f>'SCOTLAND GE2029'!F39</f>
        <v>0</v>
      </c>
      <c r="R581" s="263">
        <f>'SCOTLAND GE2029'!P39*100</f>
        <v>0</v>
      </c>
      <c r="S581" s="262">
        <f>'SCOTLAND GE2029'!I39</f>
        <v>0.34385325997497146</v>
      </c>
      <c r="T581" s="264">
        <f>'SCOTLAND GE2029'!S39*100</f>
        <v>6.9449686170200033</v>
      </c>
      <c r="U581" s="262">
        <f t="shared" si="47"/>
        <v>3.2120889917461814E-3</v>
      </c>
      <c r="V581" s="264">
        <f t="shared" si="48"/>
        <v>4.3193501398741327E-2</v>
      </c>
      <c r="W581" s="264"/>
      <c r="X581" s="264"/>
      <c r="Y581" s="264"/>
      <c r="Z581" s="262">
        <f>'SCOTLAND GE2029'!G39</f>
        <v>0</v>
      </c>
      <c r="AA581" s="264">
        <f>'SCOTLAND GE2029'!Q39*100</f>
        <v>0</v>
      </c>
      <c r="AB581" s="262">
        <f>'SCOTLAND GE2029'!H39</f>
        <v>0</v>
      </c>
      <c r="AC581" s="264">
        <f>'SCOTLAND GE2029'!R39*100</f>
        <v>0</v>
      </c>
      <c r="AD581" s="264"/>
      <c r="AE581" s="264"/>
      <c r="AF581" s="264"/>
      <c r="AG581" s="264"/>
      <c r="AH581" s="262">
        <f>'SCOTLAND GE2029'!J39</f>
        <v>3.2120889917461814E-3</v>
      </c>
      <c r="AI581" s="264">
        <f>'SCOTLAND GE2029'!T39*100</f>
        <v>4.3193501398741327E-2</v>
      </c>
      <c r="AJ581" s="261">
        <f t="shared" si="49"/>
        <v>0.34385325997497146</v>
      </c>
      <c r="AK581" s="260">
        <f t="shared" si="50"/>
        <v>-0.34385325997497146</v>
      </c>
    </row>
    <row r="582" spans="1:37" ht="24" customHeight="1" x14ac:dyDescent="0.35">
      <c r="A582" s="106" t="str">
        <f>'SCOTLAND GE2029'!A40</f>
        <v>Inverclyde and Renfrewshire West</v>
      </c>
      <c r="B582" s="106" t="e">
        <f>'SCOTLAND GE2029'!#REF!</f>
        <v>#REF!</v>
      </c>
      <c r="C582" s="106" t="e">
        <f>'SCOTLAND GE2029'!#REF!</f>
        <v>#REF!</v>
      </c>
      <c r="D582" s="106" t="e">
        <f>'SCOTLAND GE2029'!#REF!</f>
        <v>#REF!</v>
      </c>
      <c r="E582" s="106" t="str">
        <f>'SCOTLAND GE2029'!AL40</f>
        <v>SNP</v>
      </c>
      <c r="F582" s="106" t="str">
        <f>'SCOTLAND GE2029'!AM40</f>
        <v>gain from</v>
      </c>
      <c r="G582" s="106" t="str">
        <f>'SCOTLAND GE2029'!AN40</f>
        <v>LAB</v>
      </c>
      <c r="H582" s="106" t="str">
        <f>IF(E582='SCOTLAND GE2029'!AK40,"",E582)</f>
        <v>SNP</v>
      </c>
      <c r="I582" s="262">
        <f>'SCOTLAND GE2029'!B40</f>
        <v>0.23443780829304603</v>
      </c>
      <c r="J582" s="263">
        <f>'SCOTLAND GE2029'!L40*100</f>
        <v>-23.473195626705309</v>
      </c>
      <c r="K582" s="262">
        <f>'SCOTLAND GE2029'!C40</f>
        <v>6.3797588907821043E-2</v>
      </c>
      <c r="L582" s="263">
        <f>'SCOTLAND GE2029'!M40*100</f>
        <v>-0.71565622693784547</v>
      </c>
      <c r="M582" s="262">
        <f>'SCOTLAND GE2029'!D40</f>
        <v>0.18087073208488977</v>
      </c>
      <c r="N582" s="263">
        <f>'SCOTLAND GE2029'!N40*100</f>
        <v>11.950765897460476</v>
      </c>
      <c r="O582" s="262">
        <f>'SCOTLAND GE2029'!E40</f>
        <v>3.3338896005719737E-2</v>
      </c>
      <c r="P582" s="263">
        <f>'SCOTLAND GE2029'!O40*100</f>
        <v>0.21369133539229576</v>
      </c>
      <c r="Q582" s="262">
        <f>'SCOTLAND GE2029'!F40</f>
        <v>7.9925739183099018E-2</v>
      </c>
      <c r="R582" s="263">
        <f>'SCOTLAND GE2029'!P40*100</f>
        <v>5.0855107212838799</v>
      </c>
      <c r="S582" s="262">
        <f>'SCOTLAND GE2029'!I40</f>
        <v>0.36862210116977157</v>
      </c>
      <c r="T582" s="264">
        <f>'SCOTLAND GE2029'!S40*100</f>
        <v>5.7345769075595632</v>
      </c>
      <c r="U582" s="262">
        <f t="shared" si="47"/>
        <v>1.9564347339330528E-2</v>
      </c>
      <c r="V582" s="264">
        <f t="shared" si="48"/>
        <v>0.16461317259476271</v>
      </c>
      <c r="W582" s="264"/>
      <c r="X582" s="264"/>
      <c r="Y582" s="264"/>
      <c r="Z582" s="262">
        <f>'SCOTLAND GE2029'!G40</f>
        <v>1.9442787016322311E-2</v>
      </c>
      <c r="AA582" s="264">
        <f>'SCOTLAND GE2029'!Q40*100</f>
        <v>1.0396938193521816</v>
      </c>
      <c r="AB582" s="262">
        <f>'SCOTLAND GE2029'!H40</f>
        <v>0</v>
      </c>
      <c r="AC582" s="264">
        <f>'SCOTLAND GE2029'!R40*100</f>
        <v>0</v>
      </c>
      <c r="AD582" s="264"/>
      <c r="AE582" s="264"/>
      <c r="AF582" s="264"/>
      <c r="AG582" s="264"/>
      <c r="AH582" s="262">
        <f>'SCOTLAND GE2029'!J40</f>
        <v>1.9564347339330528E-2</v>
      </c>
      <c r="AI582" s="264">
        <f>'SCOTLAND GE2029'!T40*100</f>
        <v>0.16461317259476271</v>
      </c>
      <c r="AJ582" s="261">
        <f t="shared" si="49"/>
        <v>0.36862210116977157</v>
      </c>
      <c r="AK582" s="260">
        <f t="shared" si="50"/>
        <v>-0.28869636198667253</v>
      </c>
    </row>
    <row r="583" spans="1:37" ht="24" customHeight="1" x14ac:dyDescent="0.35">
      <c r="A583" s="106" t="str">
        <f>'SCOTLAND GE2029'!A41</f>
        <v>Inverness, Skye and West Ross-shire</v>
      </c>
      <c r="B583" s="106" t="e">
        <f>'SCOTLAND GE2029'!#REF!</f>
        <v>#REF!</v>
      </c>
      <c r="C583" s="106" t="e">
        <f>'SCOTLAND GE2029'!#REF!</f>
        <v>#REF!</v>
      </c>
      <c r="D583" s="106" t="e">
        <f>'SCOTLAND GE2029'!#REF!</f>
        <v>#REF!</v>
      </c>
      <c r="E583" s="106" t="str">
        <f>'SCOTLAND GE2029'!AL41</f>
        <v>LD</v>
      </c>
      <c r="F583" s="106" t="str">
        <f>'SCOTLAND GE2029'!AM41</f>
        <v>HOLD</v>
      </c>
      <c r="G583" s="106" t="str">
        <f>'SCOTLAND GE2029'!AN41</f>
        <v/>
      </c>
      <c r="H583" s="106" t="str">
        <f>IF(E583='SCOTLAND GE2029'!AK41,"",E583)</f>
        <v/>
      </c>
      <c r="I583" s="262">
        <f>'SCOTLAND GE2029'!B41</f>
        <v>5.3657995412872216E-2</v>
      </c>
      <c r="J583" s="263">
        <f>'SCOTLAND GE2029'!L41*100</f>
        <v>-7.6315368995318211</v>
      </c>
      <c r="K583" s="262">
        <f>'SCOTLAND GE2029'!C41</f>
        <v>3.8676626824192872E-2</v>
      </c>
      <c r="L583" s="263">
        <f>'SCOTLAND GE2029'!M41*100</f>
        <v>-1.3387631541047682</v>
      </c>
      <c r="M583" s="262">
        <f>'SCOTLAND GE2029'!D41</f>
        <v>0.14868122566381733</v>
      </c>
      <c r="N583" s="263">
        <f>'SCOTLAND GE2029'!N41*100</f>
        <v>8.7627455062851798</v>
      </c>
      <c r="O583" s="262">
        <f>'SCOTLAND GE2029'!E41</f>
        <v>0.33357675522693492</v>
      </c>
      <c r="P583" s="263">
        <f>'SCOTLAND GE2029'!O41*100</f>
        <v>-4.4294894515032768</v>
      </c>
      <c r="Q583" s="262">
        <f>'SCOTLAND GE2029'!F41</f>
        <v>9.6332137308833957E-2</v>
      </c>
      <c r="R583" s="263">
        <f>'SCOTLAND GE2029'!P41*100</f>
        <v>5.3923280974557279</v>
      </c>
      <c r="S583" s="262">
        <f>'SCOTLAND GE2029'!I41</f>
        <v>0.32573388288887356</v>
      </c>
      <c r="T583" s="264">
        <f>'SCOTLAND GE2029'!S41*100</f>
        <v>-0.71902056744692078</v>
      </c>
      <c r="U583" s="262">
        <f t="shared" si="47"/>
        <v>3.3413766744751073E-3</v>
      </c>
      <c r="V583" s="264">
        <f t="shared" si="48"/>
        <v>-3.626353115412069E-2</v>
      </c>
      <c r="W583" s="264"/>
      <c r="X583" s="264"/>
      <c r="Y583" s="264"/>
      <c r="Z583" s="262">
        <f>'SCOTLAND GE2029'!G41</f>
        <v>0</v>
      </c>
      <c r="AA583" s="264">
        <f>'SCOTLAND GE2029'!Q41*100</f>
        <v>0</v>
      </c>
      <c r="AB583" s="262">
        <f>'SCOTLAND GE2029'!H41</f>
        <v>0</v>
      </c>
      <c r="AC583" s="264">
        <f>'SCOTLAND GE2029'!R41*100</f>
        <v>0</v>
      </c>
      <c r="AD583" s="264"/>
      <c r="AE583" s="264"/>
      <c r="AF583" s="264"/>
      <c r="AG583" s="264"/>
      <c r="AH583" s="262">
        <f>'SCOTLAND GE2029'!J41</f>
        <v>3.3413766744751073E-3</v>
      </c>
      <c r="AI583" s="264">
        <f>'SCOTLAND GE2029'!T41*100</f>
        <v>-3.626353115412069E-2</v>
      </c>
      <c r="AJ583" s="261">
        <f t="shared" si="49"/>
        <v>0.33357675522693492</v>
      </c>
      <c r="AK583" s="260">
        <f t="shared" si="50"/>
        <v>-0.23724461791810098</v>
      </c>
    </row>
    <row r="584" spans="1:37" ht="24" customHeight="1" x14ac:dyDescent="0.35">
      <c r="A584" s="106" t="str">
        <f>'SCOTLAND GE2029'!A42</f>
        <v>Kilmarnock and Loudoun</v>
      </c>
      <c r="B584" s="106" t="e">
        <f>'SCOTLAND GE2029'!#REF!</f>
        <v>#REF!</v>
      </c>
      <c r="C584" s="106" t="e">
        <f>'SCOTLAND GE2029'!#REF!</f>
        <v>#REF!</v>
      </c>
      <c r="D584" s="106" t="e">
        <f>'SCOTLAND GE2029'!#REF!</f>
        <v>#REF!</v>
      </c>
      <c r="E584" s="106" t="str">
        <f>'SCOTLAND GE2029'!AL42</f>
        <v>SNP</v>
      </c>
      <c r="F584" s="106" t="str">
        <f>'SCOTLAND GE2029'!AM42</f>
        <v>gain from</v>
      </c>
      <c r="G584" s="106" t="str">
        <f>'SCOTLAND GE2029'!AN42</f>
        <v>LAB</v>
      </c>
      <c r="H584" s="106" t="str">
        <f>IF(E584='SCOTLAND GE2029'!AK42,"",E584)</f>
        <v>SNP</v>
      </c>
      <c r="I584" s="262">
        <f>'SCOTLAND GE2029'!B42</f>
        <v>0.21356974742413146</v>
      </c>
      <c r="J584" s="263">
        <f>'SCOTLAND GE2029'!L42*100</f>
        <v>-23.514518385058139</v>
      </c>
      <c r="K584" s="262">
        <f>'SCOTLAND GE2029'!C42</f>
        <v>7.1094696531823612E-2</v>
      </c>
      <c r="L584" s="263">
        <f>'SCOTLAND GE2029'!M42*100</f>
        <v>-1.1916977352567275</v>
      </c>
      <c r="M584" s="262">
        <f>'SCOTLAND GE2029'!D42</f>
        <v>0.22942788411905071</v>
      </c>
      <c r="N584" s="263">
        <f>'SCOTLAND GE2029'!N42*100</f>
        <v>14.771069338284285</v>
      </c>
      <c r="O584" s="262">
        <f>'SCOTLAND GE2029'!E42</f>
        <v>2.0360724957502928E-2</v>
      </c>
      <c r="P584" s="263">
        <f>'SCOTLAND GE2029'!O42*100</f>
        <v>3.5507630376540103E-2</v>
      </c>
      <c r="Q584" s="262">
        <f>'SCOTLAND GE2029'!F42</f>
        <v>7.6244263974286963E-2</v>
      </c>
      <c r="R584" s="263">
        <f>'SCOTLAND GE2029'!P42*100</f>
        <v>4.7130161168788947</v>
      </c>
      <c r="S584" s="262">
        <f>'SCOTLAND GE2029'!I42</f>
        <v>0.36998038150172086</v>
      </c>
      <c r="T584" s="264">
        <f>'SCOTLAND GE2029'!S42*100</f>
        <v>4.1981887809384224</v>
      </c>
      <c r="U584" s="262">
        <f t="shared" si="47"/>
        <v>1.9322301491483392E-2</v>
      </c>
      <c r="V584" s="264">
        <f t="shared" si="48"/>
        <v>0.98843425383672179</v>
      </c>
      <c r="W584" s="264"/>
      <c r="X584" s="264"/>
      <c r="Y584" s="264"/>
      <c r="Z584" s="262">
        <f>'SCOTLAND GE2029'!G42</f>
        <v>1.9322301491483392E-2</v>
      </c>
      <c r="AA584" s="264">
        <f>'SCOTLAND GE2029'!Q42*100</f>
        <v>0.98843425383672179</v>
      </c>
      <c r="AB584" s="262">
        <f>'SCOTLAND GE2029'!H42</f>
        <v>0</v>
      </c>
      <c r="AC584" s="264">
        <f>'SCOTLAND GE2029'!R42*100</f>
        <v>0</v>
      </c>
      <c r="AD584" s="264"/>
      <c r="AE584" s="264"/>
      <c r="AF584" s="264"/>
      <c r="AG584" s="264"/>
      <c r="AH584" s="262">
        <f>'SCOTLAND GE2029'!J42</f>
        <v>0</v>
      </c>
      <c r="AI584" s="264">
        <f>'SCOTLAND GE2029'!T42*100</f>
        <v>0</v>
      </c>
      <c r="AJ584" s="261">
        <f t="shared" si="49"/>
        <v>0.36998038150172086</v>
      </c>
      <c r="AK584" s="260">
        <f t="shared" si="50"/>
        <v>-0.29373611752743389</v>
      </c>
    </row>
    <row r="585" spans="1:37" ht="24" customHeight="1" x14ac:dyDescent="0.35">
      <c r="A585" s="106" t="str">
        <f>'SCOTLAND GE2029'!A43</f>
        <v>Livingston</v>
      </c>
      <c r="B585" s="106" t="e">
        <f>'SCOTLAND GE2029'!#REF!</f>
        <v>#REF!</v>
      </c>
      <c r="C585" s="106" t="e">
        <f>'SCOTLAND GE2029'!#REF!</f>
        <v>#REF!</v>
      </c>
      <c r="D585" s="106" t="e">
        <f>'SCOTLAND GE2029'!#REF!</f>
        <v>#REF!</v>
      </c>
      <c r="E585" s="106" t="str">
        <f>'SCOTLAND GE2029'!AL43</f>
        <v>SNP</v>
      </c>
      <c r="F585" s="106" t="str">
        <f>'SCOTLAND GE2029'!AM43</f>
        <v>gain from</v>
      </c>
      <c r="G585" s="106" t="str">
        <f>'SCOTLAND GE2029'!AN43</f>
        <v>LAB</v>
      </c>
      <c r="H585" s="106" t="str">
        <f>IF(E585='SCOTLAND GE2029'!AK43,"",E585)</f>
        <v>SNP</v>
      </c>
      <c r="I585" s="262">
        <f>'SCOTLAND GE2029'!B43</f>
        <v>0.18700251009484856</v>
      </c>
      <c r="J585" s="263">
        <f>'SCOTLAND GE2029'!L43*100</f>
        <v>-22.165047830836286</v>
      </c>
      <c r="K585" s="262">
        <f>'SCOTLAND GE2029'!C43</f>
        <v>6.3703056932984392E-2</v>
      </c>
      <c r="L585" s="263">
        <f>'SCOTLAND GE2029'!M43*100</f>
        <v>-1.3660903816346561</v>
      </c>
      <c r="M585" s="262">
        <f>'SCOTLAND GE2029'!D43</f>
        <v>0.23941221399112872</v>
      </c>
      <c r="N585" s="263">
        <f>'SCOTLAND GE2029'!N43*100</f>
        <v>15.071908285821166</v>
      </c>
      <c r="O585" s="262">
        <f>'SCOTLAND GE2029'!E43</f>
        <v>4.4189955844619419E-2</v>
      </c>
      <c r="P585" s="263">
        <f>'SCOTLAND GE2029'!O43*100</f>
        <v>-9.7061507420306142E-2</v>
      </c>
      <c r="Q585" s="262">
        <f>'SCOTLAND GE2029'!F43</f>
        <v>9.5682231547357346E-2</v>
      </c>
      <c r="R585" s="263">
        <f>'SCOTLAND GE2029'!P43*100</f>
        <v>5.7680447426037098</v>
      </c>
      <c r="S585" s="262">
        <f>'SCOTLAND GE2029'!I43</f>
        <v>0.35785666423478119</v>
      </c>
      <c r="T585" s="264">
        <f>'SCOTLAND GE2029'!S43*100</f>
        <v>2.7883426054584937</v>
      </c>
      <c r="U585" s="262">
        <f t="shared" si="47"/>
        <v>1.2153367354280407E-2</v>
      </c>
      <c r="V585" s="264">
        <f t="shared" si="48"/>
        <v>-9.5913992119792124E-5</v>
      </c>
      <c r="W585" s="264"/>
      <c r="X585" s="264"/>
      <c r="Y585" s="264"/>
      <c r="Z585" s="262">
        <f>'SCOTLAND GE2029'!G43</f>
        <v>0</v>
      </c>
      <c r="AA585" s="264">
        <f>'SCOTLAND GE2029'!Q43*100</f>
        <v>0</v>
      </c>
      <c r="AB585" s="262">
        <f>'SCOTLAND GE2029'!H43</f>
        <v>0</v>
      </c>
      <c r="AC585" s="264">
        <f>'SCOTLAND GE2029'!R43*100</f>
        <v>0</v>
      </c>
      <c r="AD585" s="264"/>
      <c r="AE585" s="264"/>
      <c r="AF585" s="264"/>
      <c r="AG585" s="264"/>
      <c r="AH585" s="262">
        <f>'SCOTLAND GE2029'!J43</f>
        <v>1.2153367354280407E-2</v>
      </c>
      <c r="AI585" s="264">
        <f>'SCOTLAND GE2029'!T43*100</f>
        <v>-9.5913992119792124E-5</v>
      </c>
      <c r="AJ585" s="261">
        <f t="shared" si="49"/>
        <v>0.35785666423478119</v>
      </c>
      <c r="AK585" s="260">
        <f t="shared" si="50"/>
        <v>-0.26217443268742385</v>
      </c>
    </row>
    <row r="586" spans="1:37" ht="24" customHeight="1" x14ac:dyDescent="0.35">
      <c r="A586" s="106" t="str">
        <f>'SCOTLAND GE2029'!A44</f>
        <v>Lothian East</v>
      </c>
      <c r="B586" s="106" t="e">
        <f>'SCOTLAND GE2029'!#REF!</f>
        <v>#REF!</v>
      </c>
      <c r="C586" s="106" t="e">
        <f>'SCOTLAND GE2029'!#REF!</f>
        <v>#REF!</v>
      </c>
      <c r="D586" s="106" t="e">
        <f>'SCOTLAND GE2029'!#REF!</f>
        <v>#REF!</v>
      </c>
      <c r="E586" s="106" t="str">
        <f>'SCOTLAND GE2029'!AL44</f>
        <v>SNP</v>
      </c>
      <c r="F586" s="106" t="str">
        <f>'SCOTLAND GE2029'!AM44</f>
        <v>gain from</v>
      </c>
      <c r="G586" s="106" t="str">
        <f>'SCOTLAND GE2029'!AN44</f>
        <v>LAB</v>
      </c>
      <c r="H586" s="106" t="str">
        <f>IF(E586='SCOTLAND GE2029'!AK44,"",E586)</f>
        <v>SNP</v>
      </c>
      <c r="I586" s="262">
        <f>'SCOTLAND GE2029'!B44</f>
        <v>0.24541990345496939</v>
      </c>
      <c r="J586" s="263">
        <f>'SCOTLAND GE2029'!L44*100</f>
        <v>-24.631321833535253</v>
      </c>
      <c r="K586" s="262">
        <f>'SCOTLAND GE2029'!C44</f>
        <v>0.10002070624701813</v>
      </c>
      <c r="L586" s="263">
        <f>'SCOTLAND GE2029'!M44*100</f>
        <v>-1.1352514077811737</v>
      </c>
      <c r="M586" s="262">
        <f>'SCOTLAND GE2029'!D44</f>
        <v>0.18677594025565136</v>
      </c>
      <c r="N586" s="263">
        <f>'SCOTLAND GE2029'!N44*100</f>
        <v>12.333391278289449</v>
      </c>
      <c r="O586" s="262">
        <f>'SCOTLAND GE2029'!E44</f>
        <v>5.901739252121168E-2</v>
      </c>
      <c r="P586" s="263">
        <f>'SCOTLAND GE2029'!O44*100</f>
        <v>0.37169875276832287</v>
      </c>
      <c r="Q586" s="262">
        <f>'SCOTLAND GE2029'!F44</f>
        <v>0.14199963602036123</v>
      </c>
      <c r="R586" s="263">
        <f>'SCOTLAND GE2029'!P44*100</f>
        <v>9.0289895299723248</v>
      </c>
      <c r="S586" s="262">
        <f>'SCOTLAND GE2029'!I44</f>
        <v>0.25408538251677304</v>
      </c>
      <c r="T586" s="264">
        <f>'SCOTLAND GE2029'!S44*100</f>
        <v>3.9271804795592309</v>
      </c>
      <c r="U586" s="262">
        <f t="shared" si="47"/>
        <v>1.2681038984015087E-2</v>
      </c>
      <c r="V586" s="264">
        <f t="shared" si="48"/>
        <v>0.10531320072709009</v>
      </c>
      <c r="W586" s="264"/>
      <c r="X586" s="264"/>
      <c r="Y586" s="264"/>
      <c r="Z586" s="262">
        <f>'SCOTLAND GE2029'!G44</f>
        <v>0</v>
      </c>
      <c r="AA586" s="264">
        <f>'SCOTLAND GE2029'!Q44*100</f>
        <v>0</v>
      </c>
      <c r="AB586" s="262">
        <f>'SCOTLAND GE2029'!H44</f>
        <v>0</v>
      </c>
      <c r="AC586" s="264">
        <f>'SCOTLAND GE2029'!R44*100</f>
        <v>0</v>
      </c>
      <c r="AD586" s="264"/>
      <c r="AE586" s="264"/>
      <c r="AF586" s="264"/>
      <c r="AG586" s="264"/>
      <c r="AH586" s="262">
        <f>'SCOTLAND GE2029'!J44</f>
        <v>1.2681038984015087E-2</v>
      </c>
      <c r="AI586" s="264">
        <f>'SCOTLAND GE2029'!T44*100</f>
        <v>0.10531320072709009</v>
      </c>
      <c r="AJ586" s="261">
        <f t="shared" si="49"/>
        <v>0.25408538251677304</v>
      </c>
      <c r="AK586" s="260">
        <f t="shared" si="50"/>
        <v>-0.11208574649641181</v>
      </c>
    </row>
    <row r="587" spans="1:37" ht="24" customHeight="1" x14ac:dyDescent="0.35">
      <c r="A587" s="106" t="str">
        <f>'SCOTLAND GE2029'!A45</f>
        <v>Mid Dunbartonshire</v>
      </c>
      <c r="B587" s="106" t="e">
        <f>'SCOTLAND GE2029'!#REF!</f>
        <v>#REF!</v>
      </c>
      <c r="C587" s="106" t="e">
        <f>'SCOTLAND GE2029'!#REF!</f>
        <v>#REF!</v>
      </c>
      <c r="D587" s="106" t="e">
        <f>'SCOTLAND GE2029'!#REF!</f>
        <v>#REF!</v>
      </c>
      <c r="E587" s="106" t="str">
        <f>'SCOTLAND GE2029'!AL45</f>
        <v>LD</v>
      </c>
      <c r="F587" s="106" t="str">
        <f>'SCOTLAND GE2029'!AM45</f>
        <v>HOLD</v>
      </c>
      <c r="G587" s="106" t="str">
        <f>'SCOTLAND GE2029'!AN45</f>
        <v/>
      </c>
      <c r="H587" s="106" t="str">
        <f>IF(E587='SCOTLAND GE2029'!AK45,"",E587)</f>
        <v/>
      </c>
      <c r="I587" s="262">
        <f>'SCOTLAND GE2029'!B45</f>
        <v>9.4716515451625724E-2</v>
      </c>
      <c r="J587" s="263">
        <f>'SCOTLAND GE2029'!L45*100</f>
        <v>-11.372900770056056</v>
      </c>
      <c r="K587" s="262">
        <f>'SCOTLAND GE2029'!C45</f>
        <v>3.8015330527893583E-2</v>
      </c>
      <c r="L587" s="263">
        <f>'SCOTLAND GE2029'!M45*100</f>
        <v>-0.84786586260371666</v>
      </c>
      <c r="M587" s="262">
        <f>'SCOTLAND GE2029'!D45</f>
        <v>0.10668060792521875</v>
      </c>
      <c r="N587" s="263">
        <f>'SCOTLAND GE2029'!N45*100</f>
        <v>6.6880084583415877</v>
      </c>
      <c r="O587" s="262">
        <f>'SCOTLAND GE2029'!E45</f>
        <v>0.41175508098919128</v>
      </c>
      <c r="P587" s="263">
        <f>'SCOTLAND GE2029'!O45*100</f>
        <v>-1.2019047722553577</v>
      </c>
      <c r="Q587" s="262">
        <f>'SCOTLAND GE2029'!F45</f>
        <v>8.1540333520239955E-2</v>
      </c>
      <c r="R587" s="263">
        <f>'SCOTLAND GE2029'!P45*100</f>
        <v>4.8926279138200437</v>
      </c>
      <c r="S587" s="262">
        <f>'SCOTLAND GE2029'!I45</f>
        <v>0.2588387826616817</v>
      </c>
      <c r="T587" s="264">
        <f>'SCOTLAND GE2029'!S45*100</f>
        <v>1.8480786529860238</v>
      </c>
      <c r="U587" s="262">
        <f t="shared" si="47"/>
        <v>8.4533489241490414E-3</v>
      </c>
      <c r="V587" s="264">
        <f t="shared" si="48"/>
        <v>-6.0436202325228269E-3</v>
      </c>
      <c r="W587" s="264"/>
      <c r="X587" s="264"/>
      <c r="Y587" s="264"/>
      <c r="Z587" s="262">
        <f>'SCOTLAND GE2029'!G45</f>
        <v>0</v>
      </c>
      <c r="AA587" s="264">
        <f>'SCOTLAND GE2029'!Q45*100</f>
        <v>0</v>
      </c>
      <c r="AB587" s="262">
        <f>'SCOTLAND GE2029'!H45</f>
        <v>0</v>
      </c>
      <c r="AC587" s="264">
        <f>'SCOTLAND GE2029'!R45*100</f>
        <v>0</v>
      </c>
      <c r="AD587" s="264"/>
      <c r="AE587" s="264"/>
      <c r="AF587" s="264"/>
      <c r="AG587" s="264"/>
      <c r="AH587" s="262">
        <f>'SCOTLAND GE2029'!J45</f>
        <v>8.4533489241490414E-3</v>
      </c>
      <c r="AI587" s="264">
        <f>'SCOTLAND GE2029'!T45*100</f>
        <v>-6.0436202325228269E-3</v>
      </c>
      <c r="AJ587" s="261">
        <f t="shared" si="49"/>
        <v>0.41175508098919128</v>
      </c>
      <c r="AK587" s="260">
        <f t="shared" si="50"/>
        <v>-0.3302147474689513</v>
      </c>
    </row>
    <row r="588" spans="1:37" ht="24" customHeight="1" x14ac:dyDescent="0.35">
      <c r="A588" s="106" t="str">
        <f>'SCOTLAND GE2029'!A46</f>
        <v>Midlothian</v>
      </c>
      <c r="B588" s="106" t="e">
        <f>'SCOTLAND GE2029'!#REF!</f>
        <v>#REF!</v>
      </c>
      <c r="C588" s="106" t="e">
        <f>'SCOTLAND GE2029'!#REF!</f>
        <v>#REF!</v>
      </c>
      <c r="D588" s="106" t="e">
        <f>'SCOTLAND GE2029'!#REF!</f>
        <v>#REF!</v>
      </c>
      <c r="E588" s="106" t="str">
        <f>'SCOTLAND GE2029'!AL46</f>
        <v>SNP</v>
      </c>
      <c r="F588" s="106" t="str">
        <f>'SCOTLAND GE2029'!AM46</f>
        <v>gain from</v>
      </c>
      <c r="G588" s="106" t="str">
        <f>'SCOTLAND GE2029'!AN46</f>
        <v>LAB</v>
      </c>
      <c r="H588" s="106" t="str">
        <f>IF(E588='SCOTLAND GE2029'!AK46,"",E588)</f>
        <v>SNP</v>
      </c>
      <c r="I588" s="262">
        <f>'SCOTLAND GE2029'!B46</f>
        <v>0.25479823015758724</v>
      </c>
      <c r="J588" s="263">
        <f>'SCOTLAND GE2029'!L46*100</f>
        <v>-23.155974561508341</v>
      </c>
      <c r="K588" s="262">
        <f>'SCOTLAND GE2029'!C46</f>
        <v>6.9327728552952425E-2</v>
      </c>
      <c r="L588" s="263">
        <f>'SCOTLAND GE2029'!M46*100</f>
        <v>-0.42146692733806418</v>
      </c>
      <c r="M588" s="262">
        <f>'SCOTLAND GE2029'!D46</f>
        <v>0.2292290117360242</v>
      </c>
      <c r="N588" s="263">
        <f>'SCOTLAND GE2029'!N46*100</f>
        <v>15.505262772153309</v>
      </c>
      <c r="O588" s="262">
        <f>'SCOTLAND GE2029'!E46</f>
        <v>6.5669780941884234E-2</v>
      </c>
      <c r="P588" s="263">
        <f>'SCOTLAND GE2029'!O46*100</f>
        <v>0.70487009011279822</v>
      </c>
      <c r="Q588" s="262">
        <f>'SCOTLAND GE2029'!F46</f>
        <v>0</v>
      </c>
      <c r="R588" s="263">
        <f>'SCOTLAND GE2029'!P46*100</f>
        <v>0</v>
      </c>
      <c r="S588" s="262">
        <f>'SCOTLAND GE2029'!I46</f>
        <v>0.3742619670202153</v>
      </c>
      <c r="T588" s="264">
        <f>'SCOTLAND GE2029'!S46*100</f>
        <v>7.2824176914928316</v>
      </c>
      <c r="U588" s="262">
        <f t="shared" si="47"/>
        <v>6.7132815913365758E-3</v>
      </c>
      <c r="V588" s="264">
        <f t="shared" si="48"/>
        <v>8.4890935087467145E-2</v>
      </c>
      <c r="W588" s="264"/>
      <c r="X588" s="264"/>
      <c r="Y588" s="264"/>
      <c r="Z588" s="262">
        <f>'SCOTLAND GE2029'!G46</f>
        <v>0</v>
      </c>
      <c r="AA588" s="264">
        <f>'SCOTLAND GE2029'!Q46*100</f>
        <v>0</v>
      </c>
      <c r="AB588" s="262">
        <f>'SCOTLAND GE2029'!H46</f>
        <v>0</v>
      </c>
      <c r="AC588" s="264">
        <f>'SCOTLAND GE2029'!R46*100</f>
        <v>0</v>
      </c>
      <c r="AD588" s="264"/>
      <c r="AE588" s="264"/>
      <c r="AF588" s="264"/>
      <c r="AG588" s="264"/>
      <c r="AH588" s="262">
        <f>'SCOTLAND GE2029'!J46</f>
        <v>6.7132815913365758E-3</v>
      </c>
      <c r="AI588" s="264">
        <f>'SCOTLAND GE2029'!T46*100</f>
        <v>8.4890935087467145E-2</v>
      </c>
      <c r="AJ588" s="261">
        <f t="shared" si="49"/>
        <v>0.3742619670202153</v>
      </c>
      <c r="AK588" s="260">
        <f t="shared" si="50"/>
        <v>-0.3742619670202153</v>
      </c>
    </row>
    <row r="589" spans="1:37" ht="24" customHeight="1" x14ac:dyDescent="0.35">
      <c r="A589" s="106" t="str">
        <f>'SCOTLAND GE2029'!A47</f>
        <v>Moray West, Nairn and Strathspey</v>
      </c>
      <c r="B589" s="106" t="e">
        <f>'SCOTLAND GE2029'!#REF!</f>
        <v>#REF!</v>
      </c>
      <c r="C589" s="106" t="e">
        <f>'SCOTLAND GE2029'!#REF!</f>
        <v>#REF!</v>
      </c>
      <c r="D589" s="106" t="e">
        <f>'SCOTLAND GE2029'!#REF!</f>
        <v>#REF!</v>
      </c>
      <c r="E589" s="106" t="str">
        <f>'SCOTLAND GE2029'!AL47</f>
        <v>SNP</v>
      </c>
      <c r="F589" s="106" t="str">
        <f>'SCOTLAND GE2029'!AM47</f>
        <v>HOLD</v>
      </c>
      <c r="G589" s="106" t="str">
        <f>'SCOTLAND GE2029'!AN47</f>
        <v/>
      </c>
      <c r="H589" s="106" t="str">
        <f>IF(E589='SCOTLAND GE2029'!AK47,"",E589)</f>
        <v/>
      </c>
      <c r="I589" s="262">
        <f>'SCOTLAND GE2029'!B47</f>
        <v>7.671254835564266E-2</v>
      </c>
      <c r="J589" s="263">
        <f>'SCOTLAND GE2029'!L47*100</f>
        <v>-10.069433397455454</v>
      </c>
      <c r="K589" s="262">
        <f>'SCOTLAND GE2029'!C47</f>
        <v>0.23332065281741604</v>
      </c>
      <c r="L589" s="263">
        <f>'SCOTLAND GE2029'!M47*100</f>
        <v>-6.6546168508356205</v>
      </c>
      <c r="M589" s="262">
        <f>'SCOTLAND GE2029'!D47</f>
        <v>0.19121762943355111</v>
      </c>
      <c r="N589" s="263">
        <f>'SCOTLAND GE2029'!N47*100</f>
        <v>11.625092410210804</v>
      </c>
      <c r="O589" s="262">
        <f>'SCOTLAND GE2029'!E47</f>
        <v>7.5175480889258753E-2</v>
      </c>
      <c r="P589" s="263">
        <f>'SCOTLAND GE2029'!O47*100</f>
        <v>-0.61279516836673098</v>
      </c>
      <c r="Q589" s="262">
        <f>'SCOTLAND GE2029'!F47</f>
        <v>8.5653972656438093E-2</v>
      </c>
      <c r="R589" s="263">
        <f>'SCOTLAND GE2029'!P47*100</f>
        <v>4.9652769752283774</v>
      </c>
      <c r="S589" s="262">
        <f>'SCOTLAND GE2029'!I47</f>
        <v>0.32933447898899509</v>
      </c>
      <c r="T589" s="264">
        <f>'SCOTLAND GE2029'!S47*100</f>
        <v>0.79657459048347867</v>
      </c>
      <c r="U589" s="262">
        <f t="shared" si="47"/>
        <v>8.5852368586982943E-3</v>
      </c>
      <c r="V589" s="264">
        <f t="shared" si="48"/>
        <v>-5.0098559264852814E-2</v>
      </c>
      <c r="W589" s="264"/>
      <c r="X589" s="264"/>
      <c r="Y589" s="264"/>
      <c r="Z589" s="262">
        <f>'SCOTLAND GE2029'!G47</f>
        <v>0</v>
      </c>
      <c r="AA589" s="264">
        <f>'SCOTLAND GE2029'!Q47*100</f>
        <v>0</v>
      </c>
      <c r="AB589" s="262">
        <f>'SCOTLAND GE2029'!H47</f>
        <v>0</v>
      </c>
      <c r="AC589" s="264">
        <f>'SCOTLAND GE2029'!R47*100</f>
        <v>0</v>
      </c>
      <c r="AD589" s="264"/>
      <c r="AE589" s="264"/>
      <c r="AF589" s="264"/>
      <c r="AG589" s="264"/>
      <c r="AH589" s="262">
        <f>'SCOTLAND GE2029'!J47</f>
        <v>8.5852368586982943E-3</v>
      </c>
      <c r="AI589" s="264">
        <f>'SCOTLAND GE2029'!T47*100</f>
        <v>-5.0098559264852814E-2</v>
      </c>
      <c r="AJ589" s="261">
        <f t="shared" si="49"/>
        <v>0.32933447898899509</v>
      </c>
      <c r="AK589" s="260">
        <f t="shared" si="50"/>
        <v>-0.243680506332557</v>
      </c>
    </row>
    <row r="590" spans="1:37" ht="24" customHeight="1" x14ac:dyDescent="0.35">
      <c r="A590" s="106" t="str">
        <f>'SCOTLAND GE2029'!A48</f>
        <v>Motherwell, Wishaw and Carluke</v>
      </c>
      <c r="B590" s="106" t="e">
        <f>'SCOTLAND GE2029'!#REF!</f>
        <v>#REF!</v>
      </c>
      <c r="C590" s="106" t="e">
        <f>'SCOTLAND GE2029'!#REF!</f>
        <v>#REF!</v>
      </c>
      <c r="D590" s="106" t="e">
        <f>'SCOTLAND GE2029'!#REF!</f>
        <v>#REF!</v>
      </c>
      <c r="E590" s="106" t="str">
        <f>'SCOTLAND GE2029'!AL48</f>
        <v>SNP</v>
      </c>
      <c r="F590" s="106" t="str">
        <f>'SCOTLAND GE2029'!AM48</f>
        <v>gain from</v>
      </c>
      <c r="G590" s="106" t="str">
        <f>'SCOTLAND GE2029'!AN48</f>
        <v>LAB</v>
      </c>
      <c r="H590" s="106" t="str">
        <f>IF(E590='SCOTLAND GE2029'!AK48,"",E590)</f>
        <v>SNP</v>
      </c>
      <c r="I590" s="262">
        <f>'SCOTLAND GE2029'!B48</f>
        <v>0.24275678324815006</v>
      </c>
      <c r="J590" s="263">
        <f>'SCOTLAND GE2029'!L48*100</f>
        <v>-24.840295641258894</v>
      </c>
      <c r="K590" s="262">
        <f>'SCOTLAND GE2029'!C48</f>
        <v>5.5035197470757781E-2</v>
      </c>
      <c r="L590" s="263">
        <f>'SCOTLAND GE2029'!M48*100</f>
        <v>-0.68466249040692595</v>
      </c>
      <c r="M590" s="262">
        <f>'SCOTLAND GE2029'!D48</f>
        <v>0.22441819273737992</v>
      </c>
      <c r="N590" s="263">
        <f>'SCOTLAND GE2029'!N48*100</f>
        <v>14.744386792827829</v>
      </c>
      <c r="O590" s="262">
        <f>'SCOTLAND GE2029'!E48</f>
        <v>2.2260646753312661E-2</v>
      </c>
      <c r="P590" s="263">
        <f>'SCOTLAND GE2029'!O48*100</f>
        <v>0.11977655971603524</v>
      </c>
      <c r="Q590" s="262">
        <f>'SCOTLAND GE2029'!F48</f>
        <v>8.3620040129898029E-2</v>
      </c>
      <c r="R590" s="263">
        <f>'SCOTLAND GE2029'!P48*100</f>
        <v>5.2871308515077136</v>
      </c>
      <c r="S590" s="262">
        <f>'SCOTLAND GE2029'!I48</f>
        <v>0.36266611715922342</v>
      </c>
      <c r="T590" s="264">
        <f>'SCOTLAND GE2029'!S48*100</f>
        <v>5.3052013740989441</v>
      </c>
      <c r="U590" s="262">
        <f t="shared" si="47"/>
        <v>9.2430225012779914E-3</v>
      </c>
      <c r="V590" s="264">
        <f t="shared" si="48"/>
        <v>6.8462553515284338E-2</v>
      </c>
      <c r="W590" s="264"/>
      <c r="X590" s="264"/>
      <c r="Y590" s="264"/>
      <c r="Z590" s="262">
        <f>'SCOTLAND GE2029'!G48</f>
        <v>0</v>
      </c>
      <c r="AA590" s="264">
        <f>'SCOTLAND GE2029'!Q48*100</f>
        <v>0</v>
      </c>
      <c r="AB590" s="262">
        <f>'SCOTLAND GE2029'!H48</f>
        <v>0</v>
      </c>
      <c r="AC590" s="264">
        <f>'SCOTLAND GE2029'!R48*100</f>
        <v>0</v>
      </c>
      <c r="AD590" s="264"/>
      <c r="AE590" s="264"/>
      <c r="AF590" s="264"/>
      <c r="AG590" s="264"/>
      <c r="AH590" s="262">
        <f>'SCOTLAND GE2029'!J48</f>
        <v>9.2430225012779914E-3</v>
      </c>
      <c r="AI590" s="264">
        <f>'SCOTLAND GE2029'!T48*100</f>
        <v>6.8462553515284338E-2</v>
      </c>
      <c r="AJ590" s="261">
        <f t="shared" si="49"/>
        <v>0.36266611715922342</v>
      </c>
      <c r="AK590" s="260">
        <f t="shared" si="50"/>
        <v>-0.27904607702932538</v>
      </c>
    </row>
    <row r="591" spans="1:37" ht="24" customHeight="1" x14ac:dyDescent="0.35">
      <c r="A591" s="106" t="str">
        <f>'SCOTLAND GE2029'!A49</f>
        <v>Na h-Eileanan an Iar</v>
      </c>
      <c r="B591" s="106" t="e">
        <f>'SCOTLAND GE2029'!#REF!</f>
        <v>#REF!</v>
      </c>
      <c r="C591" s="106" t="e">
        <f>'SCOTLAND GE2029'!#REF!</f>
        <v>#REF!</v>
      </c>
      <c r="D591" s="106" t="e">
        <f>'SCOTLAND GE2029'!#REF!</f>
        <v>#REF!</v>
      </c>
      <c r="E591" s="106" t="str">
        <f>'SCOTLAND GE2029'!AL49</f>
        <v>SNP</v>
      </c>
      <c r="F591" s="106" t="str">
        <f>'SCOTLAND GE2029'!AM49</f>
        <v>gain from</v>
      </c>
      <c r="G591" s="106" t="str">
        <f>'SCOTLAND GE2029'!AN49</f>
        <v>LAB</v>
      </c>
      <c r="H591" s="106" t="str">
        <f>IF(E591='SCOTLAND GE2029'!AK49,"",E591)</f>
        <v>SNP</v>
      </c>
      <c r="I591" s="262">
        <f>'SCOTLAND GE2029'!B49</f>
        <v>0.27058585634924209</v>
      </c>
      <c r="J591" s="263">
        <f>'SCOTLAND GE2029'!L49*100</f>
        <v>-22.409184915046222</v>
      </c>
      <c r="K591" s="262">
        <f>'SCOTLAND GE2029'!C49</f>
        <v>4.7074125530740377E-2</v>
      </c>
      <c r="L591" s="263">
        <f>'SCOTLAND GE2029'!M49*100</f>
        <v>-7.5260421497221758E-2</v>
      </c>
      <c r="M591" s="262">
        <f>'SCOTLAND GE2029'!D49</f>
        <v>0.16624381508550909</v>
      </c>
      <c r="N591" s="263">
        <f>'SCOTLAND GE2029'!N49*100</f>
        <v>11.472104749236895</v>
      </c>
      <c r="O591" s="262">
        <f>'SCOTLAND GE2029'!E49</f>
        <v>3.3028124259303612E-2</v>
      </c>
      <c r="P591" s="263">
        <f>'SCOTLAND GE2029'!O49*100</f>
        <v>0.47903951049570703</v>
      </c>
      <c r="Q591" s="262">
        <f>'SCOTLAND GE2029'!F49</f>
        <v>0</v>
      </c>
      <c r="R591" s="263">
        <f>'SCOTLAND GE2029'!P49*100</f>
        <v>0</v>
      </c>
      <c r="S591" s="262">
        <f>'SCOTLAND GE2029'!I49</f>
        <v>0.40496387759955826</v>
      </c>
      <c r="T591" s="264">
        <f>'SCOTLAND GE2029'!S49*100</f>
        <v>19.384619575449616</v>
      </c>
      <c r="U591" s="262">
        <f t="shared" si="47"/>
        <v>7.810420117564644E-2</v>
      </c>
      <c r="V591" s="264">
        <f t="shared" si="48"/>
        <v>1.275825203312722</v>
      </c>
      <c r="W591" s="264"/>
      <c r="X591" s="264"/>
      <c r="Y591" s="264"/>
      <c r="Z591" s="262">
        <f>'SCOTLAND GE2029'!G49</f>
        <v>0</v>
      </c>
      <c r="AA591" s="264">
        <f>'SCOTLAND GE2029'!Q49*100</f>
        <v>-10.127143701951507</v>
      </c>
      <c r="AB591" s="262">
        <f>'SCOTLAND GE2029'!H49</f>
        <v>0</v>
      </c>
      <c r="AC591" s="264">
        <f>'SCOTLAND GE2029'!R49*100</f>
        <v>0</v>
      </c>
      <c r="AD591" s="264"/>
      <c r="AE591" s="264"/>
      <c r="AF591" s="264"/>
      <c r="AG591" s="264"/>
      <c r="AH591" s="262">
        <f>'SCOTLAND GE2029'!J49</f>
        <v>7.810420117564644E-2</v>
      </c>
      <c r="AI591" s="264">
        <f>'SCOTLAND GE2029'!T49*100</f>
        <v>1.275825203312722</v>
      </c>
      <c r="AJ591" s="261">
        <f t="shared" si="49"/>
        <v>0.40496387759955826</v>
      </c>
      <c r="AK591" s="260">
        <f t="shared" si="50"/>
        <v>-0.40496387759955826</v>
      </c>
    </row>
    <row r="592" spans="1:37" ht="24" customHeight="1" x14ac:dyDescent="0.35">
      <c r="A592" s="106" t="str">
        <f>'SCOTLAND GE2029'!A50</f>
        <v>North Ayrshire and Arran</v>
      </c>
      <c r="B592" s="106" t="e">
        <f>'SCOTLAND GE2029'!#REF!</f>
        <v>#REF!</v>
      </c>
      <c r="C592" s="106" t="e">
        <f>'SCOTLAND GE2029'!#REF!</f>
        <v>#REF!</v>
      </c>
      <c r="D592" s="106" t="e">
        <f>'SCOTLAND GE2029'!#REF!</f>
        <v>#REF!</v>
      </c>
      <c r="E592" s="106" t="str">
        <f>'SCOTLAND GE2029'!AL50</f>
        <v>SNP</v>
      </c>
      <c r="F592" s="106" t="str">
        <f>'SCOTLAND GE2029'!AM50</f>
        <v>gain from</v>
      </c>
      <c r="G592" s="106" t="str">
        <f>'SCOTLAND GE2029'!AN50</f>
        <v>LAB</v>
      </c>
      <c r="H592" s="106" t="str">
        <f>IF(E592='SCOTLAND GE2029'!AK50,"",E592)</f>
        <v>SNP</v>
      </c>
      <c r="I592" s="262">
        <f>'SCOTLAND GE2029'!B50</f>
        <v>0.18772270368696606</v>
      </c>
      <c r="J592" s="263">
        <f>'SCOTLAND GE2029'!L50*100</f>
        <v>-21.029442754203401</v>
      </c>
      <c r="K592" s="262">
        <f>'SCOTLAND GE2029'!C50</f>
        <v>0.11956460700050441</v>
      </c>
      <c r="L592" s="263">
        <f>'SCOTLAND GE2029'!M50*100</f>
        <v>-2.1318455798227318</v>
      </c>
      <c r="M592" s="262">
        <f>'SCOTLAND GE2029'!D50</f>
        <v>0.22481187961092541</v>
      </c>
      <c r="N592" s="263">
        <f>'SCOTLAND GE2029'!N50*100</f>
        <v>14.400642790490108</v>
      </c>
      <c r="O592" s="262">
        <f>'SCOTLAND GE2029'!E50</f>
        <v>2.398294097600057E-2</v>
      </c>
      <c r="P592" s="263">
        <f>'SCOTLAND GE2029'!O50*100</f>
        <v>2.0271287510614799E-2</v>
      </c>
      <c r="Q592" s="262">
        <f>'SCOTLAND GE2029'!F50</f>
        <v>8.1483648154208374E-2</v>
      </c>
      <c r="R592" s="263">
        <f>'SCOTLAND GE2029'!P50*100</f>
        <v>5.0084282293624396</v>
      </c>
      <c r="S592" s="262">
        <f>'SCOTLAND GE2029'!I50</f>
        <v>0.35097286944126121</v>
      </c>
      <c r="T592" s="264">
        <f>'SCOTLAND GE2029'!S50*100</f>
        <v>3.6979210835421439</v>
      </c>
      <c r="U592" s="262">
        <f t="shared" si="47"/>
        <v>1.1461351130134046E-2</v>
      </c>
      <c r="V592" s="264">
        <f t="shared" si="48"/>
        <v>3.402494312082973E-2</v>
      </c>
      <c r="W592" s="264"/>
      <c r="X592" s="264"/>
      <c r="Y592" s="264"/>
      <c r="Z592" s="262">
        <f>'SCOTLAND GE2029'!G50</f>
        <v>0</v>
      </c>
      <c r="AA592" s="264">
        <f>'SCOTLAND GE2029'!Q50*100</f>
        <v>0</v>
      </c>
      <c r="AB592" s="262">
        <f>'SCOTLAND GE2029'!H50</f>
        <v>0</v>
      </c>
      <c r="AC592" s="264">
        <f>'SCOTLAND GE2029'!R50*100</f>
        <v>0</v>
      </c>
      <c r="AD592" s="264"/>
      <c r="AE592" s="264"/>
      <c r="AF592" s="264"/>
      <c r="AG592" s="264"/>
      <c r="AH592" s="262">
        <f>'SCOTLAND GE2029'!J50</f>
        <v>1.1461351130134046E-2</v>
      </c>
      <c r="AI592" s="264">
        <f>'SCOTLAND GE2029'!T50*100</f>
        <v>3.402494312082973E-2</v>
      </c>
      <c r="AJ592" s="261">
        <f t="shared" si="49"/>
        <v>0.35097286944126121</v>
      </c>
      <c r="AK592" s="260">
        <f t="shared" si="50"/>
        <v>-0.26948922128705283</v>
      </c>
    </row>
    <row r="593" spans="1:37" ht="24" customHeight="1" x14ac:dyDescent="0.35">
      <c r="A593" s="106" t="str">
        <f>'SCOTLAND GE2029'!A51</f>
        <v>North East Fife</v>
      </c>
      <c r="B593" s="106" t="e">
        <f>'SCOTLAND GE2029'!#REF!</f>
        <v>#REF!</v>
      </c>
      <c r="C593" s="106" t="e">
        <f>'SCOTLAND GE2029'!#REF!</f>
        <v>#REF!</v>
      </c>
      <c r="D593" s="106" t="e">
        <f>'SCOTLAND GE2029'!#REF!</f>
        <v>#REF!</v>
      </c>
      <c r="E593" s="106" t="str">
        <f>'SCOTLAND GE2029'!AL51</f>
        <v>LD</v>
      </c>
      <c r="F593" s="106" t="str">
        <f>'SCOTLAND GE2029'!AM51</f>
        <v>HOLD</v>
      </c>
      <c r="G593" s="106" t="str">
        <f>'SCOTLAND GE2029'!AN51</f>
        <v/>
      </c>
      <c r="H593" s="106" t="str">
        <f>IF(E593='SCOTLAND GE2029'!AK51,"",E593)</f>
        <v/>
      </c>
      <c r="I593" s="262">
        <f>'SCOTLAND GE2029'!B51</f>
        <v>3.9490881346315024E-2</v>
      </c>
      <c r="J593" s="263">
        <f>'SCOTLAND GE2029'!L51*100</f>
        <v>-5.4733046757036412</v>
      </c>
      <c r="K593" s="262">
        <f>'SCOTLAND GE2029'!C51</f>
        <v>2.9405385241559771E-2</v>
      </c>
      <c r="L593" s="263">
        <f>'SCOTLAND GE2029'!M51*100</f>
        <v>-0.95854404465136256</v>
      </c>
      <c r="M593" s="262">
        <f>'SCOTLAND GE2029'!D51</f>
        <v>0.1211611235708094</v>
      </c>
      <c r="N593" s="263">
        <f>'SCOTLAND GE2029'!N51*100</f>
        <v>7.2153447105727953</v>
      </c>
      <c r="O593" s="262">
        <f>'SCOTLAND GE2029'!E51</f>
        <v>0.49047089974866842</v>
      </c>
      <c r="P593" s="263">
        <f>'SCOTLAND GE2029'!O51*100</f>
        <v>-5.6804891301696632</v>
      </c>
      <c r="Q593" s="262">
        <f>'SCOTLAND GE2029'!F51</f>
        <v>8.9213476117953203E-2</v>
      </c>
      <c r="R593" s="263">
        <f>'SCOTLAND GE2029'!P51*100</f>
        <v>5.0526900570302953</v>
      </c>
      <c r="S593" s="262">
        <f>'SCOTLAND GE2029'!I51</f>
        <v>0.23025823397469414</v>
      </c>
      <c r="T593" s="264">
        <f>'SCOTLAND GE2029'!S51*100</f>
        <v>-0.15569691707842392</v>
      </c>
      <c r="U593" s="262">
        <f t="shared" si="47"/>
        <v>0</v>
      </c>
      <c r="V593" s="264">
        <f t="shared" si="48"/>
        <v>0</v>
      </c>
      <c r="W593" s="264"/>
      <c r="X593" s="264"/>
      <c r="Y593" s="264"/>
      <c r="Z593" s="262">
        <f>'SCOTLAND GE2029'!G51</f>
        <v>0</v>
      </c>
      <c r="AA593" s="264">
        <f>'SCOTLAND GE2029'!Q51*100</f>
        <v>0</v>
      </c>
      <c r="AB593" s="262">
        <f>'SCOTLAND GE2029'!H51</f>
        <v>0</v>
      </c>
      <c r="AC593" s="264">
        <f>'SCOTLAND GE2029'!R51*100</f>
        <v>0</v>
      </c>
      <c r="AD593" s="264"/>
      <c r="AE593" s="264"/>
      <c r="AF593" s="264"/>
      <c r="AG593" s="264"/>
      <c r="AH593" s="262">
        <f>'SCOTLAND GE2029'!J51</f>
        <v>0</v>
      </c>
      <c r="AI593" s="264">
        <f>'SCOTLAND GE2029'!T51*100</f>
        <v>0</v>
      </c>
      <c r="AJ593" s="261">
        <f t="shared" si="49"/>
        <v>0.49047089974866842</v>
      </c>
      <c r="AK593" s="260">
        <f t="shared" si="50"/>
        <v>-0.4012574236307152</v>
      </c>
    </row>
    <row r="594" spans="1:37" ht="24" customHeight="1" x14ac:dyDescent="0.35">
      <c r="A594" s="106" t="str">
        <f>'SCOTLAND GE2029'!A52</f>
        <v>Orkney and Shetland</v>
      </c>
      <c r="B594" s="106" t="e">
        <f>'SCOTLAND GE2029'!#REF!</f>
        <v>#REF!</v>
      </c>
      <c r="C594" s="106" t="e">
        <f>'SCOTLAND GE2029'!#REF!</f>
        <v>#REF!</v>
      </c>
      <c r="D594" s="106" t="e">
        <f>'SCOTLAND GE2029'!#REF!</f>
        <v>#REF!</v>
      </c>
      <c r="E594" s="106" t="str">
        <f>'SCOTLAND GE2029'!AL52</f>
        <v>LD</v>
      </c>
      <c r="F594" s="106" t="str">
        <f>'SCOTLAND GE2029'!AM52</f>
        <v>HOLD</v>
      </c>
      <c r="G594" s="106" t="str">
        <f>'SCOTLAND GE2029'!AN52</f>
        <v/>
      </c>
      <c r="H594" s="106" t="str">
        <f>IF(E594='SCOTLAND GE2029'!AK52,"",E594)</f>
        <v/>
      </c>
      <c r="I594" s="262">
        <f>'SCOTLAND GE2029'!B52</f>
        <v>2.6652952652857463E-2</v>
      </c>
      <c r="J594" s="263">
        <f>'SCOTLAND GE2029'!L52*100</f>
        <v>-4.5514487409014155</v>
      </c>
      <c r="K594" s="262">
        <f>'SCOTLAND GE2029'!C52</f>
        <v>1.8824001846190451E-2</v>
      </c>
      <c r="L594" s="263">
        <f>'SCOTLAND GE2029'!M52*100</f>
        <v>-0.95015975350933868</v>
      </c>
      <c r="M594" s="262">
        <f>'SCOTLAND GE2029'!D52</f>
        <v>0.16701376328915341</v>
      </c>
      <c r="N594" s="263">
        <f>'SCOTLAND GE2029'!N52*100</f>
        <v>9.0350963598511491</v>
      </c>
      <c r="O594" s="262">
        <f>'SCOTLAND GE2029'!E52</f>
        <v>0.43486743172024656</v>
      </c>
      <c r="P594" s="263">
        <f>'SCOTLAND GE2029'!O52*100</f>
        <v>-11.578995420396076</v>
      </c>
      <c r="Q594" s="262">
        <f>'SCOTLAND GE2029'!F52</f>
        <v>0.20096744062948851</v>
      </c>
      <c r="R594" s="263">
        <f>'SCOTLAND GE2029'!P52*100</f>
        <v>10.206952879654189</v>
      </c>
      <c r="S594" s="262">
        <f>'SCOTLAND GE2029'!I52</f>
        <v>0.15167440986206351</v>
      </c>
      <c r="T594" s="264">
        <f>'SCOTLAND GE2029'!S52*100</f>
        <v>-2.1614453246985215</v>
      </c>
      <c r="U594" s="262">
        <f t="shared" si="47"/>
        <v>0</v>
      </c>
      <c r="V594" s="264">
        <f t="shared" si="48"/>
        <v>0</v>
      </c>
      <c r="W594" s="264"/>
      <c r="X594" s="264"/>
      <c r="Y594" s="264"/>
      <c r="Z594" s="262">
        <f>'SCOTLAND GE2029'!G52</f>
        <v>0</v>
      </c>
      <c r="AA594" s="264">
        <f>'SCOTLAND GE2029'!Q52*100</f>
        <v>0</v>
      </c>
      <c r="AB594" s="262">
        <f>'SCOTLAND GE2029'!H52</f>
        <v>0</v>
      </c>
      <c r="AC594" s="264">
        <f>'SCOTLAND GE2029'!R52*100</f>
        <v>0</v>
      </c>
      <c r="AD594" s="264"/>
      <c r="AE594" s="264"/>
      <c r="AF594" s="264"/>
      <c r="AG594" s="264"/>
      <c r="AH594" s="262">
        <f>'SCOTLAND GE2029'!J52</f>
        <v>0</v>
      </c>
      <c r="AI594" s="264">
        <f>'SCOTLAND GE2029'!T52*100</f>
        <v>0</v>
      </c>
      <c r="AJ594" s="261">
        <f t="shared" si="49"/>
        <v>0.43486743172024656</v>
      </c>
      <c r="AK594" s="260">
        <f t="shared" si="50"/>
        <v>-0.23389999109075804</v>
      </c>
    </row>
    <row r="595" spans="1:37" ht="24" customHeight="1" x14ac:dyDescent="0.35">
      <c r="A595" s="106" t="str">
        <f>'SCOTLAND GE2029'!A53</f>
        <v>Paisley and Renfrewshire North</v>
      </c>
      <c r="B595" s="106" t="e">
        <f>'SCOTLAND GE2029'!#REF!</f>
        <v>#REF!</v>
      </c>
      <c r="C595" s="106" t="e">
        <f>'SCOTLAND GE2029'!#REF!</f>
        <v>#REF!</v>
      </c>
      <c r="D595" s="106" t="e">
        <f>'SCOTLAND GE2029'!#REF!</f>
        <v>#REF!</v>
      </c>
      <c r="E595" s="106" t="str">
        <f>'SCOTLAND GE2029'!AL53</f>
        <v>SNP</v>
      </c>
      <c r="F595" s="106" t="str">
        <f>'SCOTLAND GE2029'!AM53</f>
        <v>gain from</v>
      </c>
      <c r="G595" s="106" t="str">
        <f>'SCOTLAND GE2029'!AN53</f>
        <v>LAB</v>
      </c>
      <c r="H595" s="106" t="str">
        <f>IF(E595='SCOTLAND GE2029'!AK53,"",E595)</f>
        <v>SNP</v>
      </c>
      <c r="I595" s="262">
        <f>'SCOTLAND GE2029'!B53</f>
        <v>0.22809729114238481</v>
      </c>
      <c r="J595" s="263">
        <f>'SCOTLAND GE2029'!L53*100</f>
        <v>-24.303640668270731</v>
      </c>
      <c r="K595" s="262">
        <f>'SCOTLAND GE2029'!C53</f>
        <v>5.5792552735093558E-2</v>
      </c>
      <c r="L595" s="263">
        <f>'SCOTLAND GE2029'!M53*100</f>
        <v>-0.82504155444892768</v>
      </c>
      <c r="M595" s="262">
        <f>'SCOTLAND GE2029'!D53</f>
        <v>0.22203741348952916</v>
      </c>
      <c r="N595" s="263">
        <f>'SCOTLAND GE2029'!N53*100</f>
        <v>14.428987621743685</v>
      </c>
      <c r="O595" s="262">
        <f>'SCOTLAND GE2029'!E53</f>
        <v>3.4259987049515349E-2</v>
      </c>
      <c r="P595" s="263">
        <f>'SCOTLAND GE2029'!O53*100</f>
        <v>0.11667044560039475</v>
      </c>
      <c r="Q595" s="262">
        <f>'SCOTLAND GE2029'!F53</f>
        <v>9.4250881914377208E-2</v>
      </c>
      <c r="R595" s="263">
        <f>'SCOTLAND GE2029'!P53*100</f>
        <v>5.8869490262362465</v>
      </c>
      <c r="S595" s="262">
        <f>'SCOTLAND GE2029'!I53</f>
        <v>0.36556187366909998</v>
      </c>
      <c r="T595" s="264">
        <f>'SCOTLAND GE2029'!S53*100</f>
        <v>4.6960751291393379</v>
      </c>
      <c r="U595" s="262">
        <f t="shared" si="47"/>
        <v>0</v>
      </c>
      <c r="V595" s="264">
        <f t="shared" si="48"/>
        <v>0</v>
      </c>
      <c r="W595" s="264"/>
      <c r="X595" s="264"/>
      <c r="Y595" s="264"/>
      <c r="Z595" s="262">
        <f>'SCOTLAND GE2029'!G53</f>
        <v>0</v>
      </c>
      <c r="AA595" s="264">
        <f>'SCOTLAND GE2029'!Q53*100</f>
        <v>0</v>
      </c>
      <c r="AB595" s="262">
        <f>'SCOTLAND GE2029'!H53</f>
        <v>0</v>
      </c>
      <c r="AC595" s="264">
        <f>'SCOTLAND GE2029'!R53*100</f>
        <v>0</v>
      </c>
      <c r="AD595" s="264"/>
      <c r="AE595" s="264"/>
      <c r="AF595" s="264"/>
      <c r="AG595" s="264"/>
      <c r="AH595" s="262">
        <f>'SCOTLAND GE2029'!J53</f>
        <v>0</v>
      </c>
      <c r="AI595" s="264">
        <f>'SCOTLAND GE2029'!T53*100</f>
        <v>0</v>
      </c>
      <c r="AJ595" s="261">
        <f t="shared" si="49"/>
        <v>0.36556187366909998</v>
      </c>
      <c r="AK595" s="260">
        <f t="shared" si="50"/>
        <v>-0.27131099175472279</v>
      </c>
    </row>
    <row r="596" spans="1:37" ht="24" customHeight="1" x14ac:dyDescent="0.35">
      <c r="A596" s="106" t="str">
        <f>'SCOTLAND GE2029'!A54</f>
        <v>Paisley and Renfrewshire South</v>
      </c>
      <c r="B596" s="106" t="e">
        <f>'SCOTLAND GE2029'!#REF!</f>
        <v>#REF!</v>
      </c>
      <c r="C596" s="106" t="e">
        <f>'SCOTLAND GE2029'!#REF!</f>
        <v>#REF!</v>
      </c>
      <c r="D596" s="106" t="e">
        <f>'SCOTLAND GE2029'!#REF!</f>
        <v>#REF!</v>
      </c>
      <c r="E596" s="106" t="str">
        <f>'SCOTLAND GE2029'!AL54</f>
        <v>SNP</v>
      </c>
      <c r="F596" s="106" t="str">
        <f>'SCOTLAND GE2029'!AM54</f>
        <v>gain from</v>
      </c>
      <c r="G596" s="106" t="str">
        <f>'SCOTLAND GE2029'!AN54</f>
        <v>LAB</v>
      </c>
      <c r="H596" s="106" t="str">
        <f>IF(E596='SCOTLAND GE2029'!AK54,"",E596)</f>
        <v>SNP</v>
      </c>
      <c r="I596" s="262">
        <f>'SCOTLAND GE2029'!B54</f>
        <v>0.25639906836536724</v>
      </c>
      <c r="J596" s="263">
        <f>'SCOTLAND GE2029'!L54*100</f>
        <v>-23.863366754807853</v>
      </c>
      <c r="K596" s="262">
        <f>'SCOTLAND GE2029'!C54</f>
        <v>5.2278526929283316E-2</v>
      </c>
      <c r="L596" s="263">
        <f>'SCOTLAND GE2029'!M54*100</f>
        <v>-0.38149031371996556</v>
      </c>
      <c r="M596" s="262">
        <f>'SCOTLAND GE2029'!D54</f>
        <v>0.2282996299722159</v>
      </c>
      <c r="N596" s="263">
        <f>'SCOTLAND GE2029'!N54*100</f>
        <v>15.357579974394925</v>
      </c>
      <c r="O596" s="262">
        <f>'SCOTLAND GE2029'!E54</f>
        <v>3.6815809904074702E-2</v>
      </c>
      <c r="P596" s="263">
        <f>'SCOTLAND GE2029'!O54*100</f>
        <v>0.35743225055054756</v>
      </c>
      <c r="Q596" s="262">
        <f>'SCOTLAND GE2029'!F54</f>
        <v>0</v>
      </c>
      <c r="R596" s="263">
        <f>'SCOTLAND GE2029'!P54*100</f>
        <v>0</v>
      </c>
      <c r="S596" s="262">
        <f>'SCOTLAND GE2029'!I54</f>
        <v>0.40512122209030504</v>
      </c>
      <c r="T596" s="264">
        <f>'SCOTLAND GE2029'!S54*100</f>
        <v>7.5082545682913562</v>
      </c>
      <c r="U596" s="262">
        <f t="shared" si="47"/>
        <v>1.7852869825253286E-2</v>
      </c>
      <c r="V596" s="264">
        <f t="shared" si="48"/>
        <v>0.98395226728985752</v>
      </c>
      <c r="W596" s="264"/>
      <c r="X596" s="264"/>
      <c r="Y596" s="264"/>
      <c r="Z596" s="262">
        <f>'SCOTLAND GE2029'!G54</f>
        <v>1.7852869825253286E-2</v>
      </c>
      <c r="AA596" s="264">
        <f>'SCOTLAND GE2029'!Q54*100</f>
        <v>0.98395226728985752</v>
      </c>
      <c r="AB596" s="262">
        <f>'SCOTLAND GE2029'!H54</f>
        <v>0</v>
      </c>
      <c r="AC596" s="264">
        <f>'SCOTLAND GE2029'!R54*100</f>
        <v>0</v>
      </c>
      <c r="AD596" s="264"/>
      <c r="AE596" s="264"/>
      <c r="AF596" s="264"/>
      <c r="AG596" s="264"/>
      <c r="AH596" s="262">
        <f>'SCOTLAND GE2029'!J54</f>
        <v>3.2328729135005095E-3</v>
      </c>
      <c r="AI596" s="264">
        <f>'SCOTLAND GE2029'!T54*100</f>
        <v>3.7638008001129097E-2</v>
      </c>
      <c r="AJ596" s="261">
        <f t="shared" si="49"/>
        <v>0.40512122209030504</v>
      </c>
      <c r="AK596" s="260">
        <f t="shared" si="50"/>
        <v>-0.40512122209030504</v>
      </c>
    </row>
    <row r="597" spans="1:37" ht="24" customHeight="1" x14ac:dyDescent="0.35">
      <c r="A597" s="106" t="str">
        <f>'SCOTLAND GE2029'!A55</f>
        <v>Perth and Kinross-shire</v>
      </c>
      <c r="B597" s="106" t="e">
        <f>'SCOTLAND GE2029'!#REF!</f>
        <v>#REF!</v>
      </c>
      <c r="C597" s="106" t="e">
        <f>'SCOTLAND GE2029'!#REF!</f>
        <v>#REF!</v>
      </c>
      <c r="D597" s="106" t="e">
        <f>'SCOTLAND GE2029'!#REF!</f>
        <v>#REF!</v>
      </c>
      <c r="E597" s="106" t="str">
        <f>'SCOTLAND GE2029'!AL55</f>
        <v>SNP</v>
      </c>
      <c r="F597" s="106" t="str">
        <f>'SCOTLAND GE2029'!AM55</f>
        <v>HOLD</v>
      </c>
      <c r="G597" s="106" t="str">
        <f>'SCOTLAND GE2029'!AN55</f>
        <v/>
      </c>
      <c r="H597" s="106" t="str">
        <f>IF(E597='SCOTLAND GE2029'!AK55,"",E597)</f>
        <v/>
      </c>
      <c r="I597" s="262">
        <f>'SCOTLAND GE2029'!B55</f>
        <v>8.2870440564715098E-2</v>
      </c>
      <c r="J597" s="263">
        <f>'SCOTLAND GE2029'!L55*100</f>
        <v>-9.7212232119351434</v>
      </c>
      <c r="K597" s="262">
        <f>'SCOTLAND GE2029'!C55</f>
        <v>0.24474244592948843</v>
      </c>
      <c r="L597" s="263">
        <f>'SCOTLAND GE2029'!M55*100</f>
        <v>-5.0822384232062783</v>
      </c>
      <c r="M597" s="262">
        <f>'SCOTLAND GE2029'!D55</f>
        <v>0.16099390144853234</v>
      </c>
      <c r="N597" s="263">
        <f>'SCOTLAND GE2029'!N55*100</f>
        <v>10.168523679210324</v>
      </c>
      <c r="O597" s="262">
        <f>'SCOTLAND GE2029'!E55</f>
        <v>7.233135839756781E-2</v>
      </c>
      <c r="P597" s="263">
        <f>'SCOTLAND GE2029'!O55*100</f>
        <v>-0.11754411311579588</v>
      </c>
      <c r="Q597" s="262">
        <f>'SCOTLAND GE2029'!F55</f>
        <v>0</v>
      </c>
      <c r="R597" s="263">
        <f>'SCOTLAND GE2029'!P55*100</f>
        <v>0</v>
      </c>
      <c r="S597" s="262">
        <f>'SCOTLAND GE2029'!I55</f>
        <v>0.41222258063800316</v>
      </c>
      <c r="T597" s="264">
        <f>'SCOTLAND GE2029'!S55*100</f>
        <v>3.4244666625582285</v>
      </c>
      <c r="U597" s="262">
        <f t="shared" si="47"/>
        <v>2.6839273021693134E-2</v>
      </c>
      <c r="V597" s="264">
        <f t="shared" si="48"/>
        <v>1.3280154064886616</v>
      </c>
      <c r="W597" s="264"/>
      <c r="X597" s="264"/>
      <c r="Y597" s="264"/>
      <c r="Z597" s="262">
        <f>'SCOTLAND GE2029'!G55</f>
        <v>2.6839273021693134E-2</v>
      </c>
      <c r="AA597" s="264">
        <f>'SCOTLAND GE2029'!Q55*100</f>
        <v>1.3280154064886616</v>
      </c>
      <c r="AB597" s="262">
        <f>'SCOTLAND GE2029'!H55</f>
        <v>0</v>
      </c>
      <c r="AC597" s="264">
        <f>'SCOTLAND GE2029'!R55*100</f>
        <v>0</v>
      </c>
      <c r="AD597" s="264"/>
      <c r="AE597" s="264"/>
      <c r="AF597" s="264"/>
      <c r="AG597" s="264"/>
      <c r="AH597" s="262">
        <f>'SCOTLAND GE2029'!J55</f>
        <v>0</v>
      </c>
      <c r="AI597" s="264">
        <f>'SCOTLAND GE2029'!T55*100</f>
        <v>0</v>
      </c>
      <c r="AJ597" s="261">
        <f t="shared" si="49"/>
        <v>0.41222258063800316</v>
      </c>
      <c r="AK597" s="260">
        <f t="shared" si="50"/>
        <v>-0.41222258063800316</v>
      </c>
    </row>
    <row r="598" spans="1:37" ht="24" customHeight="1" x14ac:dyDescent="0.35">
      <c r="A598" s="106" t="str">
        <f>'SCOTLAND GE2029'!A56</f>
        <v>Rutherglen</v>
      </c>
      <c r="B598" s="106" t="e">
        <f>'SCOTLAND GE2029'!#REF!</f>
        <v>#REF!</v>
      </c>
      <c r="C598" s="106" t="e">
        <f>'SCOTLAND GE2029'!#REF!</f>
        <v>#REF!</v>
      </c>
      <c r="D598" s="106" t="e">
        <f>'SCOTLAND GE2029'!#REF!</f>
        <v>#REF!</v>
      </c>
      <c r="E598" s="106" t="str">
        <f>'SCOTLAND GE2029'!AL56</f>
        <v>SNP</v>
      </c>
      <c r="F598" s="106" t="str">
        <f>'SCOTLAND GE2029'!AM56</f>
        <v>gain from</v>
      </c>
      <c r="G598" s="106" t="str">
        <f>'SCOTLAND GE2029'!AN56</f>
        <v>LAB</v>
      </c>
      <c r="H598" s="106" t="str">
        <f>IF(E598='SCOTLAND GE2029'!AK56,"",E598)</f>
        <v>SNP</v>
      </c>
      <c r="I598" s="262">
        <f>'SCOTLAND GE2029'!B56</f>
        <v>0.27155190344176966</v>
      </c>
      <c r="J598" s="263">
        <f>'SCOTLAND GE2029'!L56*100</f>
        <v>-23.357944012286641</v>
      </c>
      <c r="K598" s="262">
        <f>'SCOTLAND GE2029'!C56</f>
        <v>5.5101994659880298E-2</v>
      </c>
      <c r="L598" s="263">
        <f>'SCOTLAND GE2029'!M56*100</f>
        <v>-0.18606265622268456</v>
      </c>
      <c r="M598" s="262">
        <f>'SCOTLAND GE2029'!D56</f>
        <v>0.20041535054966539</v>
      </c>
      <c r="N598" s="263">
        <f>'SCOTLAND GE2029'!N56*100</f>
        <v>13.721508692100521</v>
      </c>
      <c r="O598" s="262">
        <f>'SCOTLAND GE2029'!E56</f>
        <v>4.6377286886752279E-2</v>
      </c>
      <c r="P598" s="263">
        <f>'SCOTLAND GE2029'!O56*100</f>
        <v>0.60326865666317642</v>
      </c>
      <c r="Q598" s="262">
        <f>'SCOTLAND GE2029'!F56</f>
        <v>0</v>
      </c>
      <c r="R598" s="263">
        <f>'SCOTLAND GE2029'!P56*100</f>
        <v>0</v>
      </c>
      <c r="S598" s="262">
        <f>'SCOTLAND GE2029'!I56</f>
        <v>0.38064931055580048</v>
      </c>
      <c r="T598" s="264">
        <f>'SCOTLAND GE2029'!S56*100</f>
        <v>8.1878008418525265</v>
      </c>
      <c r="U598" s="262">
        <f t="shared" si="47"/>
        <v>3.7576433770177067E-2</v>
      </c>
      <c r="V598" s="264">
        <f t="shared" si="48"/>
        <v>0.55879204475144173</v>
      </c>
      <c r="W598" s="264"/>
      <c r="X598" s="264"/>
      <c r="Y598" s="264"/>
      <c r="Z598" s="262">
        <f>'SCOTLAND GE2029'!G56</f>
        <v>8.3277201359547113E-3</v>
      </c>
      <c r="AA598" s="264">
        <f>'SCOTLAND GE2029'!Q56*100</f>
        <v>0.47263643314165316</v>
      </c>
      <c r="AB598" s="262">
        <f>'SCOTLAND GE2029'!H56</f>
        <v>0</v>
      </c>
      <c r="AC598" s="264">
        <f>'SCOTLAND GE2029'!R56*100</f>
        <v>0</v>
      </c>
      <c r="AD598" s="264"/>
      <c r="AE598" s="264"/>
      <c r="AF598" s="264"/>
      <c r="AG598" s="264"/>
      <c r="AH598" s="262">
        <f>'SCOTLAND GE2029'!J56</f>
        <v>3.7576433770177067E-2</v>
      </c>
      <c r="AI598" s="264">
        <f>'SCOTLAND GE2029'!T56*100</f>
        <v>0.55879204475144173</v>
      </c>
      <c r="AJ598" s="261">
        <f t="shared" si="49"/>
        <v>0.38064931055580048</v>
      </c>
      <c r="AK598" s="260">
        <f t="shared" si="50"/>
        <v>-0.38064931055580048</v>
      </c>
    </row>
    <row r="599" spans="1:37" ht="24" customHeight="1" x14ac:dyDescent="0.35">
      <c r="A599" s="106" t="str">
        <f>'SCOTLAND GE2029'!A57</f>
        <v>Stirling and Strathallan</v>
      </c>
      <c r="B599" s="106" t="e">
        <f>'SCOTLAND GE2029'!#REF!</f>
        <v>#REF!</v>
      </c>
      <c r="C599" s="106" t="e">
        <f>'SCOTLAND GE2029'!#REF!</f>
        <v>#REF!</v>
      </c>
      <c r="D599" s="106" t="e">
        <f>'SCOTLAND GE2029'!#REF!</f>
        <v>#REF!</v>
      </c>
      <c r="E599" s="106" t="str">
        <f>'SCOTLAND GE2029'!AL57</f>
        <v>SNP</v>
      </c>
      <c r="F599" s="106" t="str">
        <f>'SCOTLAND GE2029'!AM57</f>
        <v>gain from</v>
      </c>
      <c r="G599" s="106" t="str">
        <f>'SCOTLAND GE2029'!AN57</f>
        <v>LAB</v>
      </c>
      <c r="H599" s="106" t="str">
        <f>IF(E599='SCOTLAND GE2029'!AK57,"",E599)</f>
        <v>SNP</v>
      </c>
      <c r="I599" s="262">
        <f>'SCOTLAND GE2029'!B57</f>
        <v>0.15714307912206099</v>
      </c>
      <c r="J599" s="263">
        <f>'SCOTLAND GE2029'!L57*100</f>
        <v>-18.145320065777909</v>
      </c>
      <c r="K599" s="262">
        <f>'SCOTLAND GE2029'!C57</f>
        <v>0.15884504544565586</v>
      </c>
      <c r="L599" s="263">
        <f>'SCOTLAND GE2029'!M57*100</f>
        <v>-3.1364267157292987</v>
      </c>
      <c r="M599" s="262">
        <f>'SCOTLAND GE2029'!D57</f>
        <v>0.17295174363185983</v>
      </c>
      <c r="N599" s="263">
        <f>'SCOTLAND GE2029'!N57*100</f>
        <v>10.977629869192171</v>
      </c>
      <c r="O599" s="262">
        <f>'SCOTLAND GE2029'!E57</f>
        <v>5.0435071906027001E-2</v>
      </c>
      <c r="P599" s="263">
        <f>'SCOTLAND GE2029'!O57*100</f>
        <v>-3.8651019192004893E-2</v>
      </c>
      <c r="Q599" s="262">
        <f>'SCOTLAND GE2029'!F57</f>
        <v>0.11900446963283083</v>
      </c>
      <c r="R599" s="263">
        <f>'SCOTLAND GE2029'!P57*100</f>
        <v>7.2401279724831955</v>
      </c>
      <c r="S599" s="262">
        <f>'SCOTLAND GE2029'!I57</f>
        <v>0.34162059026156544</v>
      </c>
      <c r="T599" s="264">
        <f>'SCOTLAND GE2029'!S57*100</f>
        <v>3.1026399590238452</v>
      </c>
      <c r="U599" s="262">
        <f t="shared" si="47"/>
        <v>0</v>
      </c>
      <c r="V599" s="264">
        <f t="shared" si="48"/>
        <v>0</v>
      </c>
      <c r="W599" s="264"/>
      <c r="X599" s="264"/>
      <c r="Y599" s="264"/>
      <c r="Z599" s="262">
        <f>'SCOTLAND GE2029'!G57</f>
        <v>0</v>
      </c>
      <c r="AA599" s="264">
        <f>'SCOTLAND GE2029'!Q57*100</f>
        <v>0</v>
      </c>
      <c r="AB599" s="262">
        <f>'SCOTLAND GE2029'!H57</f>
        <v>0</v>
      </c>
      <c r="AC599" s="264">
        <f>'SCOTLAND GE2029'!R57*100</f>
        <v>0</v>
      </c>
      <c r="AD599" s="264"/>
      <c r="AE599" s="264"/>
      <c r="AF599" s="264"/>
      <c r="AG599" s="264"/>
      <c r="AH599" s="262">
        <f>'SCOTLAND GE2029'!J57</f>
        <v>0</v>
      </c>
      <c r="AI599" s="264">
        <f>'SCOTLAND GE2029'!T57*100</f>
        <v>0</v>
      </c>
      <c r="AJ599" s="261">
        <f t="shared" si="49"/>
        <v>0.34162059026156544</v>
      </c>
      <c r="AK599" s="260">
        <f t="shared" si="50"/>
        <v>-0.22261612062873459</v>
      </c>
    </row>
    <row r="600" spans="1:37" ht="24" customHeight="1" x14ac:dyDescent="0.35">
      <c r="A600" s="106" t="str">
        <f>'SCOTLAND GE2029'!A58</f>
        <v>West Aberdeenshire and Kincardine</v>
      </c>
      <c r="B600" s="106" t="e">
        <f>'SCOTLAND GE2029'!#REF!</f>
        <v>#REF!</v>
      </c>
      <c r="C600" s="106" t="e">
        <f>'SCOTLAND GE2029'!#REF!</f>
        <v>#REF!</v>
      </c>
      <c r="D600" s="106" t="e">
        <f>'SCOTLAND GE2029'!#REF!</f>
        <v>#REF!</v>
      </c>
      <c r="E600" s="106" t="str">
        <f>'SCOTLAND GE2029'!AL58</f>
        <v>SNP</v>
      </c>
      <c r="F600" s="106" t="str">
        <f>'SCOTLAND GE2029'!AM58</f>
        <v>gain from</v>
      </c>
      <c r="G600" s="106" t="str">
        <f>'SCOTLAND GE2029'!AN58</f>
        <v>CON</v>
      </c>
      <c r="H600" s="106" t="str">
        <f>IF(E600='SCOTLAND GE2029'!AK58,"",E600)</f>
        <v>SNP</v>
      </c>
      <c r="I600" s="262">
        <f>'SCOTLAND GE2029'!B58</f>
        <v>5.7199162873544131E-2</v>
      </c>
      <c r="J600" s="263">
        <f>'SCOTLAND GE2029'!L58*100</f>
        <v>-7.3463854406573521</v>
      </c>
      <c r="K600" s="262">
        <f>'SCOTLAND GE2029'!C58</f>
        <v>0.28040754428823533</v>
      </c>
      <c r="L600" s="263">
        <f>'SCOTLAND GE2029'!M58*100</f>
        <v>-7.5571049608574192</v>
      </c>
      <c r="M600" s="262">
        <f>'SCOTLAND GE2029'!D58</f>
        <v>0.18444738965232602</v>
      </c>
      <c r="N600" s="263">
        <f>'SCOTLAND GE2029'!N58*100</f>
        <v>11.30188182237546</v>
      </c>
      <c r="O600" s="262">
        <f>'SCOTLAND GE2029'!E58</f>
        <v>0.12125815248037959</v>
      </c>
      <c r="P600" s="263">
        <f>'SCOTLAND GE2029'!O58*100</f>
        <v>-0.82814528956570022</v>
      </c>
      <c r="Q600" s="262">
        <f>'SCOTLAND GE2029'!F58</f>
        <v>5.0772385823514954E-2</v>
      </c>
      <c r="R600" s="263">
        <f>'SCOTLAND GE2029'!P58*100</f>
        <v>2.9693093368757815</v>
      </c>
      <c r="S600" s="262">
        <f>'SCOTLAND GE2029'!I58</f>
        <v>0.29639817875378993</v>
      </c>
      <c r="T600" s="264">
        <f>'SCOTLAND GE2029'!S58*100</f>
        <v>1.0704318710487493</v>
      </c>
      <c r="U600" s="262">
        <f t="shared" si="47"/>
        <v>8.4230425411490738E-3</v>
      </c>
      <c r="V600" s="264">
        <f t="shared" si="48"/>
        <v>0.39498205958081689</v>
      </c>
      <c r="W600" s="264"/>
      <c r="X600" s="264"/>
      <c r="Y600" s="264"/>
      <c r="Z600" s="262">
        <f>'SCOTLAND GE2029'!G58</f>
        <v>8.4230425411490738E-3</v>
      </c>
      <c r="AA600" s="264">
        <f>'SCOTLAND GE2029'!Q58*100</f>
        <v>0.39498205958081689</v>
      </c>
      <c r="AB600" s="262">
        <f>'SCOTLAND GE2029'!H58</f>
        <v>0</v>
      </c>
      <c r="AC600" s="264">
        <f>'SCOTLAND GE2029'!R58*100</f>
        <v>0</v>
      </c>
      <c r="AD600" s="264"/>
      <c r="AE600" s="264"/>
      <c r="AF600" s="264"/>
      <c r="AG600" s="264"/>
      <c r="AH600" s="262">
        <f>'SCOTLAND GE2029'!J58</f>
        <v>1.094143587060969E-3</v>
      </c>
      <c r="AI600" s="264">
        <f>'SCOTLAND GE2029'!T58*100</f>
        <v>-4.9693988003372E-3</v>
      </c>
      <c r="AJ600" s="261">
        <f t="shared" si="49"/>
        <v>0.29639817875378993</v>
      </c>
      <c r="AK600" s="260">
        <f t="shared" si="50"/>
        <v>-0.24562579293027498</v>
      </c>
    </row>
    <row r="601" spans="1:37" ht="24" customHeight="1" x14ac:dyDescent="0.35">
      <c r="A601" s="106" t="str">
        <f>'SCOTLAND GE2029'!A59</f>
        <v>West Dunbartonshire</v>
      </c>
      <c r="B601" s="106" t="e">
        <f>'SCOTLAND GE2029'!#REF!</f>
        <v>#REF!</v>
      </c>
      <c r="C601" s="106" t="e">
        <f>'SCOTLAND GE2029'!#REF!</f>
        <v>#REF!</v>
      </c>
      <c r="D601" s="106" t="e">
        <f>'SCOTLAND GE2029'!#REF!</f>
        <v>#REF!</v>
      </c>
      <c r="E601" s="106" t="str">
        <f>'SCOTLAND GE2029'!AL59</f>
        <v>SNP</v>
      </c>
      <c r="F601" s="106" t="str">
        <f>'SCOTLAND GE2029'!AM59</f>
        <v>gain from</v>
      </c>
      <c r="G601" s="106" t="str">
        <f>'SCOTLAND GE2029'!AN59</f>
        <v>LAB</v>
      </c>
      <c r="H601" s="106" t="str">
        <f>IF(E601='SCOTLAND GE2029'!AK59,"",E601)</f>
        <v>SNP</v>
      </c>
      <c r="I601" s="262">
        <f>'SCOTLAND GE2029'!B59</f>
        <v>0.23928046670954972</v>
      </c>
      <c r="J601" s="263">
        <f>'SCOTLAND GE2029'!L59*100</f>
        <v>-24.859342173022391</v>
      </c>
      <c r="K601" s="262">
        <f>'SCOTLAND GE2029'!C59</f>
        <v>3.2862931270925197E-2</v>
      </c>
      <c r="L601" s="263">
        <f>'SCOTLAND GE2029'!M59*100</f>
        <v>-0.43743363119365664</v>
      </c>
      <c r="M601" s="262">
        <f>'SCOTLAND GE2029'!D59</f>
        <v>0.20245258312211972</v>
      </c>
      <c r="N601" s="263">
        <f>'SCOTLAND GE2029'!N59*100</f>
        <v>13.247481432664681</v>
      </c>
      <c r="O601" s="262">
        <f>'SCOTLAND GE2029'!E59</f>
        <v>2.2228663030373786E-2</v>
      </c>
      <c r="P601" s="263">
        <f>'SCOTLAND GE2029'!O59*100</f>
        <v>0.10332305323948049</v>
      </c>
      <c r="Q601" s="262">
        <f>'SCOTLAND GE2029'!F59</f>
        <v>0.10198731071964083</v>
      </c>
      <c r="R601" s="263">
        <f>'SCOTLAND GE2029'!P59*100</f>
        <v>6.4194263023602023</v>
      </c>
      <c r="S601" s="262">
        <f>'SCOTLAND GE2029'!I59</f>
        <v>0.39060209798720547</v>
      </c>
      <c r="T601" s="264">
        <f>'SCOTLAND GE2029'!S59*100</f>
        <v>5.4557231374432638</v>
      </c>
      <c r="U601" s="262">
        <f t="shared" si="47"/>
        <v>1.058594716018519E-2</v>
      </c>
      <c r="V601" s="264">
        <f t="shared" si="48"/>
        <v>7.0821878508413844E-2</v>
      </c>
      <c r="W601" s="264"/>
      <c r="X601" s="264"/>
      <c r="Y601" s="264"/>
      <c r="Z601" s="262">
        <f>'SCOTLAND GE2029'!G59</f>
        <v>0</v>
      </c>
      <c r="AA601" s="264">
        <f>'SCOTLAND GE2029'!Q59*100</f>
        <v>0</v>
      </c>
      <c r="AB601" s="262">
        <f>'SCOTLAND GE2029'!H59</f>
        <v>0</v>
      </c>
      <c r="AC601" s="264">
        <f>'SCOTLAND GE2029'!R59*100</f>
        <v>0</v>
      </c>
      <c r="AD601" s="264"/>
      <c r="AE601" s="264"/>
      <c r="AF601" s="264"/>
      <c r="AG601" s="264"/>
      <c r="AH601" s="262">
        <f>'SCOTLAND GE2029'!J59</f>
        <v>1.058594716018519E-2</v>
      </c>
      <c r="AI601" s="264">
        <f>'SCOTLAND GE2029'!T59*100</f>
        <v>7.0821878508413844E-2</v>
      </c>
      <c r="AJ601" s="261">
        <f t="shared" si="49"/>
        <v>0.39060209798720547</v>
      </c>
      <c r="AK601" s="260">
        <f t="shared" si="50"/>
        <v>-0.28861478726756462</v>
      </c>
    </row>
    <row r="602" spans="1:37" ht="24" customHeight="1" x14ac:dyDescent="0.35">
      <c r="A602" s="106" t="str">
        <f>'WALES GE2029'!A3</f>
        <v>Aberafan Maesteg</v>
      </c>
      <c r="B602" s="106" t="e">
        <f>'WALES GE2029'!#REF!</f>
        <v>#REF!</v>
      </c>
      <c r="C602" s="106" t="e">
        <f>'WALES GE2029'!#REF!</f>
        <v>#REF!</v>
      </c>
      <c r="D602" s="106" t="e">
        <f>'WALES GE2029'!#REF!</f>
        <v>#REF!</v>
      </c>
      <c r="E602" s="106" t="str">
        <f>'WALES GE2029'!AL3</f>
        <v>Ref</v>
      </c>
      <c r="F602" s="106" t="str">
        <f>'WALES GE2029'!AM3</f>
        <v>gain from</v>
      </c>
      <c r="G602" s="106" t="str">
        <f>'WALES GE2029'!AN3</f>
        <v>LAB</v>
      </c>
      <c r="H602" s="106" t="str">
        <f>IF(E602='WALES GE2029'!AK3,"",E602)</f>
        <v>Ref</v>
      </c>
      <c r="I602" s="262">
        <f>'WALES GE2029'!B3</f>
        <v>0.21264180561432794</v>
      </c>
      <c r="J602" s="263">
        <f>'WALES GE2029'!L3*100</f>
        <v>-28.623943844228112</v>
      </c>
      <c r="K602" s="262">
        <f>'WALES GE2029'!C3</f>
        <v>6.0676204219362463E-2</v>
      </c>
      <c r="L602" s="263">
        <f>'WALES GE2029'!M3*100</f>
        <v>-2.0517508372235684</v>
      </c>
      <c r="M602" s="262">
        <f>'WALES GE2029'!D3</f>
        <v>0.35680418630232069</v>
      </c>
      <c r="N602" s="263">
        <f>'WALES GE2029'!N3*100</f>
        <v>14.748494929387409</v>
      </c>
      <c r="O602" s="262">
        <f>'WALES GE2029'!E3</f>
        <v>2.5342082779968269E-2</v>
      </c>
      <c r="P602" s="263">
        <f>'WALES GE2029'!O3*100</f>
        <v>-2.7742832368446782E-2</v>
      </c>
      <c r="Q602" s="262">
        <f>'WALES GE2029'!F3</f>
        <v>9.7264786855252652E-2</v>
      </c>
      <c r="R602" s="263">
        <f>'WALES GE2029'!P3*100</f>
        <v>6.66668118035102</v>
      </c>
      <c r="S602" s="262">
        <f>'WALES GE2029'!I3</f>
        <v>0.22018634774939383</v>
      </c>
      <c r="T602" s="264">
        <f>'WALES GE2029'!S3*100</f>
        <v>8.820111532784658</v>
      </c>
      <c r="U602" s="262">
        <f t="shared" si="47"/>
        <v>2.0533265955299709E-2</v>
      </c>
      <c r="V602" s="264">
        <f t="shared" si="48"/>
        <v>0.32484866299095427</v>
      </c>
      <c r="W602" s="264"/>
      <c r="X602" s="264"/>
      <c r="Y602" s="264"/>
      <c r="Z602" s="262">
        <f>'WALES GE2029'!G3</f>
        <v>2.0533265955299709E-2</v>
      </c>
      <c r="AA602" s="264">
        <f>'WALES GE2029'!Q3*100</f>
        <v>0.32484866299095427</v>
      </c>
      <c r="AB602" s="262">
        <f>'WALES GE2029'!H3</f>
        <v>0</v>
      </c>
      <c r="AC602" s="264">
        <f>'WALES GE2029'!R3*100</f>
        <v>0</v>
      </c>
      <c r="AD602" s="264"/>
      <c r="AE602" s="264"/>
      <c r="AF602" s="264"/>
      <c r="AG602" s="264"/>
      <c r="AH602" s="262">
        <f>'WALES GE2029'!J3</f>
        <v>6.5513205240744603E-3</v>
      </c>
      <c r="AI602" s="264">
        <f>'WALES GE2029'!T3*100</f>
        <v>0.14330120830608672</v>
      </c>
      <c r="AJ602" s="261">
        <f t="shared" si="49"/>
        <v>0.35680418630232069</v>
      </c>
      <c r="AK602" s="260">
        <f t="shared" si="50"/>
        <v>-0.25953939944706805</v>
      </c>
    </row>
    <row r="603" spans="1:37" ht="24" customHeight="1" x14ac:dyDescent="0.35">
      <c r="A603" s="106" t="str">
        <f>'WALES GE2029'!A4</f>
        <v>Alyn and Deeside</v>
      </c>
      <c r="B603" s="106" t="e">
        <f>'WALES GE2029'!#REF!</f>
        <v>#REF!</v>
      </c>
      <c r="C603" s="106" t="e">
        <f>'WALES GE2029'!#REF!</f>
        <v>#REF!</v>
      </c>
      <c r="D603" s="106" t="e">
        <f>'WALES GE2029'!#REF!</f>
        <v>#REF!</v>
      </c>
      <c r="E603" s="106" t="str">
        <f>'WALES GE2029'!AL4</f>
        <v>Ref</v>
      </c>
      <c r="F603" s="106" t="str">
        <f>'WALES GE2029'!AM4</f>
        <v>gain from</v>
      </c>
      <c r="G603" s="106" t="str">
        <f>'WALES GE2029'!AN4</f>
        <v>LAB</v>
      </c>
      <c r="H603" s="106" t="str">
        <f>IF(E603='WALES GE2029'!AK4,"",E603)</f>
        <v>Ref</v>
      </c>
      <c r="I603" s="262">
        <f>'WALES GE2029'!B4</f>
        <v>0.1807712348788825</v>
      </c>
      <c r="J603" s="263">
        <f>'WALES GE2029'!L4*100</f>
        <v>-24.315483444265144</v>
      </c>
      <c r="K603" s="262">
        <f>'WALES GE2029'!C4</f>
        <v>0.13597564848312313</v>
      </c>
      <c r="L603" s="263">
        <f>'WALES GE2029'!M4*100</f>
        <v>-4.5901195174693985</v>
      </c>
      <c r="M603" s="262">
        <f>'WALES GE2029'!D4</f>
        <v>0.3773247783823005</v>
      </c>
      <c r="N603" s="263">
        <f>'WALES GE2029'!N4*100</f>
        <v>15.606279460648928</v>
      </c>
      <c r="O603" s="262">
        <f>'WALES GE2029'!E4</f>
        <v>4.7094433930260249E-2</v>
      </c>
      <c r="P603" s="263">
        <f>'WALES GE2029'!O4*100</f>
        <v>-4.9498347386954522E-2</v>
      </c>
      <c r="Q603" s="262">
        <f>'WALES GE2029'!F4</f>
        <v>0.1411553339331279</v>
      </c>
      <c r="R603" s="263">
        <f>'WALES GE2029'!P4*100</f>
        <v>9.6769271986225238</v>
      </c>
      <c r="S603" s="262">
        <f>'WALES GE2029'!I4</f>
        <v>7.45412852725265E-2</v>
      </c>
      <c r="T603" s="264">
        <f>'WALES GE2029'!S4*100</f>
        <v>2.9878674653057478</v>
      </c>
      <c r="U603" s="262">
        <f t="shared" si="47"/>
        <v>4.3137285119779344E-2</v>
      </c>
      <c r="V603" s="264">
        <f t="shared" si="48"/>
        <v>0.68402718454430578</v>
      </c>
      <c r="W603" s="264"/>
      <c r="X603" s="264"/>
      <c r="Y603" s="264"/>
      <c r="Z603" s="262">
        <f>'WALES GE2029'!G4</f>
        <v>4.3137285119779344E-2</v>
      </c>
      <c r="AA603" s="264">
        <f>'WALES GE2029'!Q4*100</f>
        <v>0.68402718454430578</v>
      </c>
      <c r="AB603" s="262">
        <f>'WALES GE2029'!H4</f>
        <v>0</v>
      </c>
      <c r="AC603" s="264">
        <f>'WALES GE2029'!R4*100</f>
        <v>0</v>
      </c>
      <c r="AD603" s="264"/>
      <c r="AE603" s="264"/>
      <c r="AF603" s="264"/>
      <c r="AG603" s="264"/>
      <c r="AH603" s="262">
        <f>'WALES GE2029'!J4</f>
        <v>0</v>
      </c>
      <c r="AI603" s="264">
        <f>'WALES GE2029'!T4*100</f>
        <v>0</v>
      </c>
      <c r="AJ603" s="261">
        <f t="shared" si="49"/>
        <v>0.3773247783823005</v>
      </c>
      <c r="AK603" s="260">
        <f t="shared" si="50"/>
        <v>-0.23616944444917259</v>
      </c>
    </row>
    <row r="604" spans="1:37" ht="24" customHeight="1" x14ac:dyDescent="0.35">
      <c r="A604" s="106" t="str">
        <f>'WALES GE2029'!A5</f>
        <v>Bangor Aberconwy</v>
      </c>
      <c r="B604" s="106" t="e">
        <f>'WALES GE2029'!#REF!</f>
        <v>#REF!</v>
      </c>
      <c r="C604" s="106" t="e">
        <f>'WALES GE2029'!#REF!</f>
        <v>#REF!</v>
      </c>
      <c r="D604" s="106" t="e">
        <f>'WALES GE2029'!#REF!</f>
        <v>#REF!</v>
      </c>
      <c r="E604" s="106" t="str">
        <f>'WALES GE2029'!AL5</f>
        <v>PC</v>
      </c>
      <c r="F604" s="106" t="str">
        <f>'WALES GE2029'!AM5</f>
        <v>gain from</v>
      </c>
      <c r="G604" s="106" t="str">
        <f>'WALES GE2029'!AN5</f>
        <v>LAB</v>
      </c>
      <c r="H604" s="106" t="str">
        <f>IF(E604='WALES GE2029'!AK5,"",E604)</f>
        <v>PC</v>
      </c>
      <c r="I604" s="262">
        <f>'WALES GE2029'!B5</f>
        <v>0.1332249317269707</v>
      </c>
      <c r="J604" s="263">
        <f>'WALES GE2029'!L5*100</f>
        <v>-20.302086760092173</v>
      </c>
      <c r="K604" s="262">
        <f>'WALES GE2029'!C5</f>
        <v>0.15067115762877725</v>
      </c>
      <c r="L604" s="263">
        <f>'WALES GE2029'!M5*100</f>
        <v>-6.6227546163829558</v>
      </c>
      <c r="M604" s="262">
        <f>'WALES GE2029'!D5</f>
        <v>0.23166866504609079</v>
      </c>
      <c r="N604" s="263">
        <f>'WALES GE2029'!N5*100</f>
        <v>8.5461271863181523</v>
      </c>
      <c r="O604" s="262">
        <f>'WALES GE2029'!E5</f>
        <v>3.3636773652171846E-2</v>
      </c>
      <c r="P604" s="263">
        <f>'WALES GE2029'!O5*100</f>
        <v>-0.2945079444323595</v>
      </c>
      <c r="Q604" s="262">
        <f>'WALES GE2029'!F5</f>
        <v>9.6533705437209266E-2</v>
      </c>
      <c r="R604" s="263">
        <f>'WALES GE2029'!P5*100</f>
        <v>6.3864478360877053</v>
      </c>
      <c r="S604" s="262">
        <f>'WALES GE2029'!I5</f>
        <v>0.3391850139648856</v>
      </c>
      <c r="T604" s="264">
        <f>'WALES GE2029'!S5*100</f>
        <v>12.04620182855769</v>
      </c>
      <c r="U604" s="262">
        <f t="shared" si="47"/>
        <v>1.5079752543894619E-2</v>
      </c>
      <c r="V604" s="264">
        <f t="shared" si="48"/>
        <v>0.2405724699439506</v>
      </c>
      <c r="W604" s="264"/>
      <c r="X604" s="264"/>
      <c r="Y604" s="264"/>
      <c r="Z604" s="262">
        <f>'WALES GE2029'!G5</f>
        <v>0</v>
      </c>
      <c r="AA604" s="264">
        <f>'WALES GE2029'!Q5*100</f>
        <v>0</v>
      </c>
      <c r="AB604" s="262">
        <f>'WALES GE2029'!H5</f>
        <v>0</v>
      </c>
      <c r="AC604" s="264">
        <f>'WALES GE2029'!R5*100</f>
        <v>0</v>
      </c>
      <c r="AD604" s="264"/>
      <c r="AE604" s="264"/>
      <c r="AF604" s="264"/>
      <c r="AG604" s="264"/>
      <c r="AH604" s="262">
        <f>'WALES GE2029'!J5</f>
        <v>1.5079752543894619E-2</v>
      </c>
      <c r="AI604" s="264">
        <f>'WALES GE2029'!T5*100</f>
        <v>0.2405724699439506</v>
      </c>
      <c r="AJ604" s="261">
        <f t="shared" si="49"/>
        <v>0.3391850139648856</v>
      </c>
      <c r="AK604" s="260">
        <f t="shared" si="50"/>
        <v>-0.24265130852767633</v>
      </c>
    </row>
    <row r="605" spans="1:37" ht="24" customHeight="1" x14ac:dyDescent="0.35">
      <c r="A605" s="106" t="str">
        <f>'WALES GE2029'!A6</f>
        <v>Blaenau Gwent and Rhymney</v>
      </c>
      <c r="B605" s="106" t="e">
        <f>'WALES GE2029'!#REF!</f>
        <v>#REF!</v>
      </c>
      <c r="C605" s="106" t="e">
        <f>'WALES GE2029'!#REF!</f>
        <v>#REF!</v>
      </c>
      <c r="D605" s="106" t="e">
        <f>'WALES GE2029'!#REF!</f>
        <v>#REF!</v>
      </c>
      <c r="E605" s="106" t="str">
        <f>'WALES GE2029'!AL6</f>
        <v>Ref</v>
      </c>
      <c r="F605" s="106" t="str">
        <f>'WALES GE2029'!AM6</f>
        <v>gain from</v>
      </c>
      <c r="G605" s="106" t="str">
        <f>'WALES GE2029'!AN6</f>
        <v>LAB</v>
      </c>
      <c r="H605" s="106" t="str">
        <f>IF(E605='WALES GE2029'!AK6,"",E605)</f>
        <v>Ref</v>
      </c>
      <c r="I605" s="262">
        <f>'WALES GE2029'!B6</f>
        <v>0.19589010967380852</v>
      </c>
      <c r="J605" s="263">
        <f>'WALES GE2029'!L6*100</f>
        <v>-33.973585115768678</v>
      </c>
      <c r="K605" s="262">
        <f>'WALES GE2029'!C6</f>
        <v>3.2319110175195273E-2</v>
      </c>
      <c r="L605" s="263">
        <f>'WALES GE2029'!M6*100</f>
        <v>-9.3875662901470722</v>
      </c>
      <c r="M605" s="262">
        <f>'WALES GE2029'!D6</f>
        <v>0.26807326084892874</v>
      </c>
      <c r="N605" s="263">
        <f>'WALES GE2029'!N6*100</f>
        <v>26.807326084892875</v>
      </c>
      <c r="O605" s="262">
        <f>'WALES GE2029'!E6</f>
        <v>3.682813871390913E-2</v>
      </c>
      <c r="P605" s="263">
        <f>'WALES GE2029'!O6*100</f>
        <v>-0.5548707753572989</v>
      </c>
      <c r="Q605" s="262">
        <f>'WALES GE2029'!F6</f>
        <v>0.16044562498217874</v>
      </c>
      <c r="R605" s="263">
        <f>'WALES GE2029'!P6*100</f>
        <v>10.299625662444864</v>
      </c>
      <c r="S605" s="262">
        <f>'WALES GE2029'!I6</f>
        <v>0.18829443063737999</v>
      </c>
      <c r="T605" s="264">
        <f>'WALES GE2029'!S6*100</f>
        <v>5.982708219810454</v>
      </c>
      <c r="U605" s="262">
        <f t="shared" si="47"/>
        <v>8.4027229108573048E-2</v>
      </c>
      <c r="V605" s="264">
        <f t="shared" si="48"/>
        <v>0.35179048655411688</v>
      </c>
      <c r="W605" s="264"/>
      <c r="X605" s="264"/>
      <c r="Y605" s="264"/>
      <c r="Z605" s="262">
        <f>'WALES GE2029'!G6</f>
        <v>8.4027229108573048E-2</v>
      </c>
      <c r="AA605" s="264">
        <f>'WALES GE2029'!Q6*100</f>
        <v>0.35179048655411688</v>
      </c>
      <c r="AB605" s="262">
        <f>'WALES GE2029'!H6</f>
        <v>2.2508948878070173E-2</v>
      </c>
      <c r="AC605" s="264">
        <f>'WALES GE2029'!R6*100</f>
        <v>0.34594201032556554</v>
      </c>
      <c r="AD605" s="264"/>
      <c r="AE605" s="264"/>
      <c r="AF605" s="264"/>
      <c r="AG605" s="264"/>
      <c r="AH605" s="262">
        <f>'WALES GE2029'!J6</f>
        <v>1.1613146981956219E-2</v>
      </c>
      <c r="AI605" s="264">
        <f>'WALES GE2029'!T6*100</f>
        <v>0.12862971724515065</v>
      </c>
      <c r="AJ605" s="261">
        <f t="shared" si="49"/>
        <v>0.26807326084892874</v>
      </c>
      <c r="AK605" s="260">
        <f t="shared" si="50"/>
        <v>-0.10762763586675</v>
      </c>
    </row>
    <row r="606" spans="1:37" ht="24" customHeight="1" x14ac:dyDescent="0.35">
      <c r="A606" s="106" t="str">
        <f>'WALES GE2029'!A7</f>
        <v>Brecon, Radnor and Cwm Tawe</v>
      </c>
      <c r="B606" s="106" t="e">
        <f>'WALES GE2029'!#REF!</f>
        <v>#REF!</v>
      </c>
      <c r="C606" s="106" t="e">
        <f>'WALES GE2029'!#REF!</f>
        <v>#REF!</v>
      </c>
      <c r="D606" s="106" t="e">
        <f>'WALES GE2029'!#REF!</f>
        <v>#REF!</v>
      </c>
      <c r="E606" s="106" t="str">
        <f>'WALES GE2029'!AL7</f>
        <v>LD</v>
      </c>
      <c r="F606" s="106" t="str">
        <f>'WALES GE2029'!AM7</f>
        <v>HOLD</v>
      </c>
      <c r="G606" s="106" t="str">
        <f>'WALES GE2029'!AN7</f>
        <v/>
      </c>
      <c r="H606" s="106" t="str">
        <f>IF(E606='WALES GE2029'!AK7,"",E606)</f>
        <v/>
      </c>
      <c r="I606" s="262">
        <f>'WALES GE2029'!B7</f>
        <v>9.0730802938784799E-2</v>
      </c>
      <c r="J606" s="263">
        <f>'WALES GE2029'!L7*100</f>
        <v>-12.203881122294073</v>
      </c>
      <c r="K606" s="262">
        <f>'WALES GE2029'!C7</f>
        <v>0.19697939260098665</v>
      </c>
      <c r="L606" s="263">
        <f>'WALES GE2029'!M7*100</f>
        <v>-6.649057388522114</v>
      </c>
      <c r="M606" s="262">
        <f>'WALES GE2029'!D7</f>
        <v>0.24059160104056385</v>
      </c>
      <c r="N606" s="263">
        <f>'WALES GE2029'!N7*100</f>
        <v>9.9511425737650736</v>
      </c>
      <c r="O606" s="262">
        <f>'WALES GE2029'!E7</f>
        <v>0.2920279348483189</v>
      </c>
      <c r="P606" s="263">
        <f>'WALES GE2029'!O7*100</f>
        <v>-0.30653022402777896</v>
      </c>
      <c r="Q606" s="262">
        <f>'WALES GE2029'!F7</f>
        <v>8.1165607135730747E-2</v>
      </c>
      <c r="R606" s="263">
        <f>'WALES GE2029'!P7*100</f>
        <v>5.5643565372389681</v>
      </c>
      <c r="S606" s="262">
        <f>'WALES GE2029'!I7</f>
        <v>8.1750899719581105E-2</v>
      </c>
      <c r="T606" s="264">
        <f>'WALES GE2029'!S7*100</f>
        <v>3.2769203406098248</v>
      </c>
      <c r="U606" s="262">
        <f t="shared" si="47"/>
        <v>1.6753761716034012E-2</v>
      </c>
      <c r="V606" s="264">
        <f t="shared" si="48"/>
        <v>0.36704928323010916</v>
      </c>
      <c r="W606" s="264"/>
      <c r="X606" s="264"/>
      <c r="Y606" s="264"/>
      <c r="Z606" s="262">
        <f>'WALES GE2029'!G7</f>
        <v>0</v>
      </c>
      <c r="AA606" s="264">
        <f>'WALES GE2029'!Q7*100</f>
        <v>0</v>
      </c>
      <c r="AB606" s="262">
        <f>'WALES GE2029'!H7</f>
        <v>0</v>
      </c>
      <c r="AC606" s="264">
        <f>'WALES GE2029'!R7*100</f>
        <v>0</v>
      </c>
      <c r="AD606" s="264"/>
      <c r="AE606" s="264"/>
      <c r="AF606" s="264"/>
      <c r="AG606" s="264"/>
      <c r="AH606" s="262">
        <f>'WALES GE2029'!J7</f>
        <v>1.6753761716034012E-2</v>
      </c>
      <c r="AI606" s="264">
        <f>'WALES GE2029'!T7*100</f>
        <v>0.36704928323010916</v>
      </c>
      <c r="AJ606" s="261">
        <f t="shared" si="49"/>
        <v>0.2920279348483189</v>
      </c>
      <c r="AK606" s="260">
        <f t="shared" si="50"/>
        <v>-0.21086232771258817</v>
      </c>
    </row>
    <row r="607" spans="1:37" ht="24" customHeight="1" x14ac:dyDescent="0.35">
      <c r="A607" s="106" t="str">
        <f>'WALES GE2029'!A8</f>
        <v>Bridgend</v>
      </c>
      <c r="B607" s="106" t="e">
        <f>'WALES GE2029'!#REF!</f>
        <v>#REF!</v>
      </c>
      <c r="C607" s="106" t="e">
        <f>'WALES GE2029'!#REF!</f>
        <v>#REF!</v>
      </c>
      <c r="D607" s="106" t="e">
        <f>'WALES GE2029'!#REF!</f>
        <v>#REF!</v>
      </c>
      <c r="E607" s="106" t="str">
        <f>'WALES GE2029'!AL8</f>
        <v>Ref</v>
      </c>
      <c r="F607" s="106" t="str">
        <f>'WALES GE2029'!AM8</f>
        <v>gain from</v>
      </c>
      <c r="G607" s="106" t="str">
        <f>'WALES GE2029'!AN8</f>
        <v>LAB</v>
      </c>
      <c r="H607" s="106" t="str">
        <f>IF(E607='WALES GE2029'!AK8,"",E607)</f>
        <v>Ref</v>
      </c>
      <c r="I607" s="262">
        <f>'WALES GE2029'!B8</f>
        <v>0.16509284672588861</v>
      </c>
      <c r="J607" s="263">
        <f>'WALES GE2029'!L8*100</f>
        <v>-23.409504905406983</v>
      </c>
      <c r="K607" s="262">
        <f>'WALES GE2029'!C8</f>
        <v>0.11854179807248491</v>
      </c>
      <c r="L607" s="263">
        <f>'WALES GE2029'!M8*100</f>
        <v>-4.4942515747788683</v>
      </c>
      <c r="M607" s="262">
        <f>'WALES GE2029'!D8</f>
        <v>0.31664506122753666</v>
      </c>
      <c r="N607" s="263">
        <f>'WALES GE2029'!N8*100</f>
        <v>12.51963253064268</v>
      </c>
      <c r="O607" s="262">
        <f>'WALES GE2029'!E8</f>
        <v>3.3543754235392624E-2</v>
      </c>
      <c r="P607" s="263">
        <f>'WALES GE2029'!O8*100</f>
        <v>-0.14057309485393105</v>
      </c>
      <c r="Q607" s="262">
        <f>'WALES GE2029'!F8</f>
        <v>0.13120413675986434</v>
      </c>
      <c r="R607" s="263">
        <f>'WALES GE2029'!P8*100</f>
        <v>8.8665344281496274</v>
      </c>
      <c r="S607" s="262">
        <f>'WALES GE2029'!I8</f>
        <v>0.14197893745396128</v>
      </c>
      <c r="T607" s="264">
        <f>'WALES GE2029'!S8*100</f>
        <v>5.4266847735780788</v>
      </c>
      <c r="U607" s="262">
        <f t="shared" si="47"/>
        <v>9.2993465524871505E-2</v>
      </c>
      <c r="V607" s="264">
        <f t="shared" si="48"/>
        <v>1.2314778426693902</v>
      </c>
      <c r="W607" s="264"/>
      <c r="X607" s="264"/>
      <c r="Y607" s="264"/>
      <c r="Z607" s="262">
        <f>'WALES GE2029'!G8</f>
        <v>9.2993465524871505E-2</v>
      </c>
      <c r="AA607" s="264">
        <f>'WALES GE2029'!Q8*100</f>
        <v>1.2314778426693902</v>
      </c>
      <c r="AB607" s="262">
        <f>'WALES GE2029'!H8</f>
        <v>0</v>
      </c>
      <c r="AC607" s="264">
        <f>'WALES GE2029'!R8*100</f>
        <v>0</v>
      </c>
      <c r="AD607" s="264"/>
      <c r="AE607" s="264"/>
      <c r="AF607" s="264"/>
      <c r="AG607" s="264"/>
      <c r="AH607" s="262">
        <f>'WALES GE2029'!J8</f>
        <v>0</v>
      </c>
      <c r="AI607" s="264">
        <f>'WALES GE2029'!T8*100</f>
        <v>0</v>
      </c>
      <c r="AJ607" s="261">
        <f t="shared" si="49"/>
        <v>0.31664506122753666</v>
      </c>
      <c r="AK607" s="260">
        <f t="shared" si="50"/>
        <v>-0.18544092446767232</v>
      </c>
    </row>
    <row r="608" spans="1:37" ht="24" customHeight="1" x14ac:dyDescent="0.35">
      <c r="A608" s="106" t="str">
        <f>'WALES GE2029'!A9</f>
        <v>Caerfyrddin</v>
      </c>
      <c r="B608" s="106" t="e">
        <f>'WALES GE2029'!#REF!</f>
        <v>#REF!</v>
      </c>
      <c r="C608" s="106" t="e">
        <f>'WALES GE2029'!#REF!</f>
        <v>#REF!</v>
      </c>
      <c r="D608" s="106" t="e">
        <f>'WALES GE2029'!#REF!</f>
        <v>#REF!</v>
      </c>
      <c r="E608" s="106" t="str">
        <f>'WALES GE2029'!AL9</f>
        <v>PC</v>
      </c>
      <c r="F608" s="106" t="str">
        <f>'WALES GE2029'!AM9</f>
        <v>HOLD</v>
      </c>
      <c r="G608" s="106" t="str">
        <f>'WALES GE2029'!AN9</f>
        <v/>
      </c>
      <c r="H608" s="106" t="str">
        <f>IF(E608='WALES GE2029'!AK9,"",E608)</f>
        <v/>
      </c>
      <c r="I608" s="262">
        <f>'WALES GE2029'!B9</f>
        <v>8.4424981266478974E-2</v>
      </c>
      <c r="J608" s="263">
        <f>'WALES GE2029'!L9*100</f>
        <v>-15.645301189201588</v>
      </c>
      <c r="K608" s="262">
        <f>'WALES GE2029'!C9</f>
        <v>0.11891322435485931</v>
      </c>
      <c r="L608" s="263">
        <f>'WALES GE2029'!M9*100</f>
        <v>-7.4600502511205073</v>
      </c>
      <c r="M608" s="262">
        <f>'WALES GE2029'!D9</f>
        <v>0.21342728864742508</v>
      </c>
      <c r="N608" s="263">
        <f>'WALES GE2029'!N9*100</f>
        <v>6.1159943677685566</v>
      </c>
      <c r="O608" s="262">
        <f>'WALES GE2029'!E9</f>
        <v>2.6058002422161088E-2</v>
      </c>
      <c r="P608" s="263">
        <f>'WALES GE2029'!O9*100</f>
        <v>-0.59786610284134212</v>
      </c>
      <c r="Q608" s="262">
        <f>'WALES GE2029'!F9</f>
        <v>7.8581415009740585E-2</v>
      </c>
      <c r="R608" s="263">
        <f>'WALES GE2029'!P9*100</f>
        <v>4.851826265468401</v>
      </c>
      <c r="S608" s="262">
        <f>'WALES GE2029'!I9</f>
        <v>0.46684874972999407</v>
      </c>
      <c r="T608" s="264">
        <f>'WALES GE2029'!S9*100</f>
        <v>12.652772525845652</v>
      </c>
      <c r="U608" s="262">
        <f t="shared" si="47"/>
        <v>6.5083505860879104E-3</v>
      </c>
      <c r="V608" s="264">
        <f t="shared" si="48"/>
        <v>3.2468248679837483E-2</v>
      </c>
      <c r="W608" s="264"/>
      <c r="X608" s="264"/>
      <c r="Y608" s="264"/>
      <c r="Z608" s="262">
        <f>'WALES GE2029'!G9</f>
        <v>0</v>
      </c>
      <c r="AA608" s="264">
        <f>'WALES GE2029'!Q9*100</f>
        <v>0</v>
      </c>
      <c r="AB608" s="262">
        <f>'WALES GE2029'!H9</f>
        <v>5.2379879832529178E-3</v>
      </c>
      <c r="AC608" s="264">
        <f>'WALES GE2029'!R9*100</f>
        <v>5.0156135400986936E-2</v>
      </c>
      <c r="AD608" s="264"/>
      <c r="AE608" s="264"/>
      <c r="AF608" s="264"/>
      <c r="AG608" s="264"/>
      <c r="AH608" s="262">
        <f>'WALES GE2029'!J9</f>
        <v>6.5083505860879104E-3</v>
      </c>
      <c r="AI608" s="264">
        <f>'WALES GE2029'!T9*100</f>
        <v>3.2468248679837483E-2</v>
      </c>
      <c r="AJ608" s="261">
        <f t="shared" si="49"/>
        <v>0.46684874972999407</v>
      </c>
      <c r="AK608" s="260">
        <f t="shared" si="50"/>
        <v>-0.38826733472025349</v>
      </c>
    </row>
    <row r="609" spans="1:37" ht="24" customHeight="1" x14ac:dyDescent="0.35">
      <c r="A609" s="106" t="str">
        <f>'WALES GE2029'!A10</f>
        <v>Caerphilly</v>
      </c>
      <c r="B609" s="106" t="e">
        <f>'WALES GE2029'!#REF!</f>
        <v>#REF!</v>
      </c>
      <c r="C609" s="106" t="e">
        <f>'WALES GE2029'!#REF!</f>
        <v>#REF!</v>
      </c>
      <c r="D609" s="106" t="e">
        <f>'WALES GE2029'!#REF!</f>
        <v>#REF!</v>
      </c>
      <c r="E609" s="106" t="str">
        <f>'WALES GE2029'!AL10</f>
        <v>PC</v>
      </c>
      <c r="F609" s="106" t="str">
        <f>'WALES GE2029'!AM10</f>
        <v>gain from</v>
      </c>
      <c r="G609" s="106" t="str">
        <f>'WALES GE2029'!AN10</f>
        <v>LAB</v>
      </c>
      <c r="H609" s="106" t="str">
        <f>IF(E609='WALES GE2029'!AK10,"",E609)</f>
        <v>PC</v>
      </c>
      <c r="I609" s="262">
        <f>'WALES GE2029'!B10</f>
        <v>0.13383440752978501</v>
      </c>
      <c r="J609" s="263">
        <f>'WALES GE2029'!L10*100</f>
        <v>-24.640307743124442</v>
      </c>
      <c r="K609" s="262">
        <f>'WALES GE2029'!C10</f>
        <v>5.9655974109978173E-2</v>
      </c>
      <c r="L609" s="263">
        <f>'WALES GE2029'!M10*100</f>
        <v>-5.5032523039156098</v>
      </c>
      <c r="M609" s="262">
        <f>'WALES GE2029'!D10</f>
        <v>0.32198741137334935</v>
      </c>
      <c r="N609" s="263">
        <f>'WALES GE2029'!N10*100</f>
        <v>11.918362416824396</v>
      </c>
      <c r="O609" s="262">
        <f>'WALES GE2029'!E10</f>
        <v>3.3422890282108507E-2</v>
      </c>
      <c r="P609" s="263">
        <f>'WALES GE2029'!O10*100</f>
        <v>-1.3341769444836096</v>
      </c>
      <c r="Q609" s="262">
        <f>'WALES GE2029'!F10</f>
        <v>9.0529653806331781E-2</v>
      </c>
      <c r="R609" s="263">
        <f>'WALES GE2029'!P10*100</f>
        <v>4.7374347011332567</v>
      </c>
      <c r="S609" s="262">
        <f>'WALES GE2029'!I10</f>
        <v>0.36056966289844705</v>
      </c>
      <c r="T609" s="264">
        <f>'WALES GE2029'!S10*100</f>
        <v>14.821939873566</v>
      </c>
      <c r="U609" s="262">
        <f t="shared" si="47"/>
        <v>0</v>
      </c>
      <c r="V609" s="264">
        <f t="shared" si="48"/>
        <v>0</v>
      </c>
      <c r="W609" s="264"/>
      <c r="X609" s="264"/>
      <c r="Y609" s="264"/>
      <c r="Z609" s="262">
        <f>'WALES GE2029'!G10</f>
        <v>0</v>
      </c>
      <c r="AA609" s="264">
        <f>'WALES GE2029'!Q10*100</f>
        <v>0</v>
      </c>
      <c r="AB609" s="262">
        <f>'WALES GE2029'!H10</f>
        <v>0</v>
      </c>
      <c r="AC609" s="264">
        <f>'WALES GE2029'!R10*100</f>
        <v>0</v>
      </c>
      <c r="AD609" s="264"/>
      <c r="AE609" s="264"/>
      <c r="AF609" s="264"/>
      <c r="AG609" s="264"/>
      <c r="AH609" s="262">
        <f>'WALES GE2029'!J10</f>
        <v>0</v>
      </c>
      <c r="AI609" s="264">
        <f>'WALES GE2029'!T10*100</f>
        <v>0</v>
      </c>
      <c r="AJ609" s="261">
        <f t="shared" si="49"/>
        <v>0.36056966289844705</v>
      </c>
      <c r="AK609" s="260">
        <f t="shared" si="50"/>
        <v>-0.27004000909211529</v>
      </c>
    </row>
    <row r="610" spans="1:37" ht="24" customHeight="1" x14ac:dyDescent="0.35">
      <c r="A610" s="106" t="str">
        <f>'WALES GE2029'!A11</f>
        <v>Cardiff East</v>
      </c>
      <c r="B610" s="106" t="e">
        <f>'WALES GE2029'!#REF!</f>
        <v>#REF!</v>
      </c>
      <c r="C610" s="106" t="e">
        <f>'WALES GE2029'!#REF!</f>
        <v>#REF!</v>
      </c>
      <c r="D610" s="106" t="e">
        <f>'WALES GE2029'!#REF!</f>
        <v>#REF!</v>
      </c>
      <c r="E610" s="106" t="str">
        <f>'WALES GE2029'!AL11</f>
        <v>Grn</v>
      </c>
      <c r="F610" s="106" t="str">
        <f>'WALES GE2029'!AM11</f>
        <v>gain from</v>
      </c>
      <c r="G610" s="106" t="str">
        <f>'WALES GE2029'!AN11</f>
        <v>LAB</v>
      </c>
      <c r="H610" s="106" t="str">
        <f>IF(E610='WALES GE2029'!AK11,"",E610)</f>
        <v>Grn</v>
      </c>
      <c r="I610" s="262">
        <f>'WALES GE2029'!B11</f>
        <v>0.1553375271619751</v>
      </c>
      <c r="J610" s="263">
        <f>'WALES GE2029'!L11*100</f>
        <v>-24.936047656984503</v>
      </c>
      <c r="K610" s="262">
        <f>'WALES GE2029'!C11</f>
        <v>6.7308134349217563E-2</v>
      </c>
      <c r="L610" s="263">
        <f>'WALES GE2029'!M11*100</f>
        <v>-3.2709757939206123</v>
      </c>
      <c r="M610" s="262">
        <f>'WALES GE2029'!D11</f>
        <v>0.19539427804231072</v>
      </c>
      <c r="N610" s="263">
        <f>'WALES GE2029'!N11*100</f>
        <v>6.8103426113777621</v>
      </c>
      <c r="O610" s="262">
        <f>'WALES GE2029'!E11</f>
        <v>0.15336817386084481</v>
      </c>
      <c r="P610" s="263">
        <f>'WALES GE2029'!O11*100</f>
        <v>-1.8806761599114818</v>
      </c>
      <c r="Q610" s="262">
        <f>'WALES GE2029'!F11</f>
        <v>0.28652817725178381</v>
      </c>
      <c r="R610" s="263">
        <f>'WALES GE2029'!P11*100</f>
        <v>18.643360372725859</v>
      </c>
      <c r="S610" s="262">
        <f>'WALES GE2029'!I11</f>
        <v>0.13631859460403004</v>
      </c>
      <c r="T610" s="264">
        <f>'WALES GE2029'!S11*100</f>
        <v>4.5579131883890982</v>
      </c>
      <c r="U610" s="262">
        <f t="shared" si="47"/>
        <v>5.7451147298378542E-3</v>
      </c>
      <c r="V610" s="264">
        <f t="shared" si="48"/>
        <v>7.6083438323866659E-2</v>
      </c>
      <c r="W610" s="264"/>
      <c r="X610" s="264"/>
      <c r="Y610" s="264"/>
      <c r="Z610" s="262">
        <f>'WALES GE2029'!G11</f>
        <v>0</v>
      </c>
      <c r="AA610" s="264">
        <f>'WALES GE2029'!Q11*100</f>
        <v>0</v>
      </c>
      <c r="AB610" s="262">
        <f>'WALES GE2029'!H11</f>
        <v>0</v>
      </c>
      <c r="AC610" s="264">
        <f>'WALES GE2029'!R11*100</f>
        <v>0</v>
      </c>
      <c r="AD610" s="264"/>
      <c r="AE610" s="264"/>
      <c r="AF610" s="264"/>
      <c r="AG610" s="264"/>
      <c r="AH610" s="262">
        <f>'WALES GE2029'!J11</f>
        <v>5.7451147298378542E-3</v>
      </c>
      <c r="AI610" s="264">
        <f>'WALES GE2029'!T11*100</f>
        <v>7.6083438323866659E-2</v>
      </c>
      <c r="AJ610" s="261">
        <f t="shared" si="49"/>
        <v>0.28652817725178381</v>
      </c>
      <c r="AK610" s="260">
        <f t="shared" si="50"/>
        <v>0</v>
      </c>
    </row>
    <row r="611" spans="1:37" ht="24" customHeight="1" x14ac:dyDescent="0.35">
      <c r="A611" s="106" t="str">
        <f>'WALES GE2029'!A12</f>
        <v>Cardiff North</v>
      </c>
      <c r="B611" s="106" t="e">
        <f>'WALES GE2029'!#REF!</f>
        <v>#REF!</v>
      </c>
      <c r="C611" s="106" t="e">
        <f>'WALES GE2029'!#REF!</f>
        <v>#REF!</v>
      </c>
      <c r="D611" s="106" t="e">
        <f>'WALES GE2029'!#REF!</f>
        <v>#REF!</v>
      </c>
      <c r="E611" s="106" t="str">
        <f>'WALES GE2029'!AL12</f>
        <v>Ref</v>
      </c>
      <c r="F611" s="106" t="str">
        <f>'WALES GE2029'!AM12</f>
        <v>gain from</v>
      </c>
      <c r="G611" s="106" t="str">
        <f>'WALES GE2029'!AN12</f>
        <v>LAB</v>
      </c>
      <c r="H611" s="106" t="str">
        <f>IF(E611='WALES GE2029'!AK12,"",E611)</f>
        <v>Ref</v>
      </c>
      <c r="I611" s="262">
        <f>'WALES GE2029'!B12</f>
        <v>0.18802920804403994</v>
      </c>
      <c r="J611" s="263">
        <f>'WALES GE2029'!L12*100</f>
        <v>-25.114674460272767</v>
      </c>
      <c r="K611" s="262">
        <f>'WALES GE2029'!C12</f>
        <v>0.15245853567569218</v>
      </c>
      <c r="L611" s="263">
        <f>'WALES GE2029'!M12*100</f>
        <v>-5.0646387122529974</v>
      </c>
      <c r="M611" s="262">
        <f>'WALES GE2029'!D12</f>
        <v>0.21586069231076244</v>
      </c>
      <c r="N611" s="263">
        <f>'WALES GE2029'!N12*100</f>
        <v>8.9789030524062614</v>
      </c>
      <c r="O611" s="262">
        <f>'WALES GE2029'!E12</f>
        <v>6.6304843287181336E-2</v>
      </c>
      <c r="P611" s="263">
        <f>'WALES GE2029'!O12*100</f>
        <v>-4.2782580893645228E-2</v>
      </c>
      <c r="Q611" s="262">
        <f>'WALES GE2029'!F12</f>
        <v>0.21253900765053124</v>
      </c>
      <c r="R611" s="263">
        <f>'WALES GE2029'!P12*100</f>
        <v>14.597485539556526</v>
      </c>
      <c r="S611" s="262">
        <f>'WALES GE2029'!I12</f>
        <v>0.16480771303179301</v>
      </c>
      <c r="T611" s="264">
        <f>'WALES GE2029'!S12*100</f>
        <v>6.6457071614566381</v>
      </c>
      <c r="U611" s="262">
        <f t="shared" si="47"/>
        <v>0</v>
      </c>
      <c r="V611" s="264">
        <f t="shared" si="48"/>
        <v>0</v>
      </c>
      <c r="W611" s="264"/>
      <c r="X611" s="264"/>
      <c r="Y611" s="264"/>
      <c r="Z611" s="262">
        <f>'WALES GE2029'!G12</f>
        <v>0</v>
      </c>
      <c r="AA611" s="264">
        <f>'WALES GE2029'!Q12*100</f>
        <v>0</v>
      </c>
      <c r="AB611" s="262">
        <f>'WALES GE2029'!H12</f>
        <v>0</v>
      </c>
      <c r="AC611" s="264">
        <f>'WALES GE2029'!R12*100</f>
        <v>0</v>
      </c>
      <c r="AD611" s="264"/>
      <c r="AE611" s="264"/>
      <c r="AF611" s="264"/>
      <c r="AG611" s="264"/>
      <c r="AH611" s="262">
        <f>'WALES GE2029'!J12</f>
        <v>0</v>
      </c>
      <c r="AI611" s="264">
        <f>'WALES GE2029'!T12*100</f>
        <v>0</v>
      </c>
      <c r="AJ611" s="261">
        <f t="shared" si="49"/>
        <v>0.21586069231076244</v>
      </c>
      <c r="AK611" s="260">
        <f t="shared" si="50"/>
        <v>-3.3216846602311945E-3</v>
      </c>
    </row>
    <row r="612" spans="1:37" ht="24" customHeight="1" x14ac:dyDescent="0.35">
      <c r="A612" s="106" t="str">
        <f>'WALES GE2029'!A13</f>
        <v>Cardiff South and Penarth</v>
      </c>
      <c r="B612" s="106" t="e">
        <f>'WALES GE2029'!#REF!</f>
        <v>#REF!</v>
      </c>
      <c r="C612" s="106" t="e">
        <f>'WALES GE2029'!#REF!</f>
        <v>#REF!</v>
      </c>
      <c r="D612" s="106" t="e">
        <f>'WALES GE2029'!#REF!</f>
        <v>#REF!</v>
      </c>
      <c r="E612" s="106" t="str">
        <f>'WALES GE2029'!AL13</f>
        <v>Grn</v>
      </c>
      <c r="F612" s="106" t="str">
        <f>'WALES GE2029'!AM13</f>
        <v>gain from</v>
      </c>
      <c r="G612" s="106" t="str">
        <f>'WALES GE2029'!AN13</f>
        <v>LAB</v>
      </c>
      <c r="H612" s="106" t="str">
        <f>IF(E612='WALES GE2029'!AK13,"",E612)</f>
        <v>Grn</v>
      </c>
      <c r="I612" s="262">
        <f>'WALES GE2029'!B13</f>
        <v>0.16354366641946275</v>
      </c>
      <c r="J612" s="263">
        <f>'WALES GE2029'!L13*100</f>
        <v>-28.132053615354113</v>
      </c>
      <c r="K612" s="262">
        <f>'WALES GE2029'!C13</f>
        <v>8.9813951106581968E-2</v>
      </c>
      <c r="L612" s="263">
        <f>'WALES GE2029'!M13*100</f>
        <v>-4.953156655729388</v>
      </c>
      <c r="M612" s="262">
        <f>'WALES GE2029'!D13</f>
        <v>0.16861333581203</v>
      </c>
      <c r="N612" s="263">
        <f>'WALES GE2029'!N13*100</f>
        <v>5.3925771997449647</v>
      </c>
      <c r="O612" s="262">
        <f>'WALES GE2029'!E13</f>
        <v>6.3328700031756613E-2</v>
      </c>
      <c r="P612" s="263">
        <f>'WALES GE2029'!O13*100</f>
        <v>-1.0900419837551121</v>
      </c>
      <c r="Q612" s="262">
        <f>'WALES GE2029'!F13</f>
        <v>0.39617841648962926</v>
      </c>
      <c r="R612" s="263">
        <f>'WALES GE2029'!P13*100</f>
        <v>25.167668073304363</v>
      </c>
      <c r="S612" s="262">
        <f>'WALES GE2029'!I13</f>
        <v>0.11852193014053936</v>
      </c>
      <c r="T612" s="264">
        <f>'WALES GE2029'!S13*100</f>
        <v>3.6150069817892843</v>
      </c>
      <c r="U612" s="262">
        <f t="shared" si="47"/>
        <v>0</v>
      </c>
      <c r="V612" s="264">
        <f t="shared" si="48"/>
        <v>0</v>
      </c>
      <c r="W612" s="264"/>
      <c r="X612" s="264"/>
      <c r="Y612" s="264"/>
      <c r="Z612" s="262">
        <f>'WALES GE2029'!G13</f>
        <v>0</v>
      </c>
      <c r="AA612" s="264">
        <f>'WALES GE2029'!Q13*100</f>
        <v>0</v>
      </c>
      <c r="AB612" s="262">
        <f>'WALES GE2029'!H13</f>
        <v>0</v>
      </c>
      <c r="AC612" s="264">
        <f>'WALES GE2029'!R13*100</f>
        <v>0</v>
      </c>
      <c r="AD612" s="264"/>
      <c r="AE612" s="264"/>
      <c r="AF612" s="264"/>
      <c r="AG612" s="264"/>
      <c r="AH612" s="262">
        <f>'WALES GE2029'!J13</f>
        <v>0</v>
      </c>
      <c r="AI612" s="264">
        <f>'WALES GE2029'!T13*100</f>
        <v>0</v>
      </c>
      <c r="AJ612" s="261">
        <f t="shared" si="49"/>
        <v>0.39617841648962926</v>
      </c>
      <c r="AK612" s="260">
        <f t="shared" si="50"/>
        <v>0</v>
      </c>
    </row>
    <row r="613" spans="1:37" ht="24" customHeight="1" x14ac:dyDescent="0.35">
      <c r="A613" s="106" t="str">
        <f>'WALES GE2029'!A14</f>
        <v>Cardiff West</v>
      </c>
      <c r="B613" s="106" t="e">
        <f>'WALES GE2029'!#REF!</f>
        <v>#REF!</v>
      </c>
      <c r="C613" s="106" t="e">
        <f>'WALES GE2029'!#REF!</f>
        <v>#REF!</v>
      </c>
      <c r="D613" s="106" t="e">
        <f>'WALES GE2029'!#REF!</f>
        <v>#REF!</v>
      </c>
      <c r="E613" s="106" t="str">
        <f>'WALES GE2029'!AL14</f>
        <v>PC</v>
      </c>
      <c r="F613" s="106" t="str">
        <f>'WALES GE2029'!AM14</f>
        <v>gain from</v>
      </c>
      <c r="G613" s="106" t="str">
        <f>'WALES GE2029'!AN14</f>
        <v>LAB</v>
      </c>
      <c r="H613" s="106" t="str">
        <f>IF(E613='WALES GE2029'!AK14,"",E613)</f>
        <v>PC</v>
      </c>
      <c r="I613" s="262">
        <f>'WALES GE2029'!B14</f>
        <v>0.13722346349350051</v>
      </c>
      <c r="J613" s="263">
        <f>'WALES GE2029'!L14*100</f>
        <v>-23.013806654649322</v>
      </c>
      <c r="K613" s="262">
        <f>'WALES GE2029'!C14</f>
        <v>0.10001307520414675</v>
      </c>
      <c r="L613" s="263">
        <f>'WALES GE2029'!M14*100</f>
        <v>-5.2700466811627305</v>
      </c>
      <c r="M613" s="262">
        <f>'WALES GE2029'!D14</f>
        <v>0.18777716759707538</v>
      </c>
      <c r="N613" s="263">
        <f>'WALES GE2029'!N14*100</f>
        <v>6.2076159933469679</v>
      </c>
      <c r="O613" s="262">
        <f>'WALES GE2029'!E14</f>
        <v>3.7206694652643257E-2</v>
      </c>
      <c r="P613" s="263">
        <f>'WALES GE2029'!O14*100</f>
        <v>-0.57139658027045082</v>
      </c>
      <c r="Q613" s="262">
        <f>'WALES GE2029'!F14</f>
        <v>0.196498750464799</v>
      </c>
      <c r="R613" s="263">
        <f>'WALES GE2029'!P14*100</f>
        <v>12.59622980662915</v>
      </c>
      <c r="S613" s="262">
        <f>'WALES GE2029'!I14</f>
        <v>0.30780558477701381</v>
      </c>
      <c r="T613" s="264">
        <f>'WALES GE2029'!S14*100</f>
        <v>9.7268685521031486</v>
      </c>
      <c r="U613" s="262">
        <f t="shared" si="47"/>
        <v>2.7869516805864275E-2</v>
      </c>
      <c r="V613" s="264">
        <f t="shared" si="48"/>
        <v>0.30242412065166863</v>
      </c>
      <c r="W613" s="264"/>
      <c r="X613" s="264"/>
      <c r="Y613" s="264"/>
      <c r="Z613" s="262">
        <f>'WALES GE2029'!G14</f>
        <v>5.6057470049570585E-3</v>
      </c>
      <c r="AA613" s="264">
        <f>'WALES GE2029'!Q14*100</f>
        <v>2.2111443351571954E-2</v>
      </c>
      <c r="AB613" s="262">
        <f>'WALES GE2029'!H14</f>
        <v>0</v>
      </c>
      <c r="AC613" s="264">
        <f>'WALES GE2029'!R14*100</f>
        <v>0</v>
      </c>
      <c r="AD613" s="264"/>
      <c r="AE613" s="264"/>
      <c r="AF613" s="264"/>
      <c r="AG613" s="264"/>
      <c r="AH613" s="262">
        <f>'WALES GE2029'!J14</f>
        <v>2.7869516805864275E-2</v>
      </c>
      <c r="AI613" s="264">
        <f>'WALES GE2029'!T14*100</f>
        <v>0.30242412065166863</v>
      </c>
      <c r="AJ613" s="261">
        <f t="shared" si="49"/>
        <v>0.30780558477701381</v>
      </c>
      <c r="AK613" s="260">
        <f t="shared" si="50"/>
        <v>-0.1113068343122148</v>
      </c>
    </row>
    <row r="614" spans="1:37" ht="24" customHeight="1" x14ac:dyDescent="0.35">
      <c r="A614" s="106" t="str">
        <f>'WALES GE2029'!A15</f>
        <v>Ceredigion Preseli</v>
      </c>
      <c r="B614" s="106" t="e">
        <f>'WALES GE2029'!#REF!</f>
        <v>#REF!</v>
      </c>
      <c r="C614" s="106" t="e">
        <f>'WALES GE2029'!#REF!</f>
        <v>#REF!</v>
      </c>
      <c r="D614" s="106" t="e">
        <f>'WALES GE2029'!#REF!</f>
        <v>#REF!</v>
      </c>
      <c r="E614" s="106" t="str">
        <f>'WALES GE2029'!AL15</f>
        <v>PC</v>
      </c>
      <c r="F614" s="106" t="str">
        <f>'WALES GE2029'!AM15</f>
        <v>HOLD</v>
      </c>
      <c r="G614" s="106" t="str">
        <f>'WALES GE2029'!AN15</f>
        <v/>
      </c>
      <c r="H614" s="106" t="str">
        <f>IF(E614='WALES GE2029'!AK15,"",E614)</f>
        <v/>
      </c>
      <c r="I614" s="262">
        <f>'WALES GE2029'!B15</f>
        <v>3.5655481295573742E-2</v>
      </c>
      <c r="J614" s="263">
        <f>'WALES GE2029'!L15*100</f>
        <v>-8.0667787677688754</v>
      </c>
      <c r="K614" s="262">
        <f>'WALES GE2029'!C15</f>
        <v>5.528216783071524E-2</v>
      </c>
      <c r="L614" s="263">
        <f>'WALES GE2029'!M15*100</f>
        <v>-4.7585958816081879</v>
      </c>
      <c r="M614" s="262">
        <f>'WALES GE2029'!D15</f>
        <v>0.14227445789857368</v>
      </c>
      <c r="N614" s="263">
        <f>'WALES GE2029'!N15*100</f>
        <v>2.62103569958049</v>
      </c>
      <c r="O614" s="262">
        <f>'WALES GE2029'!E15</f>
        <v>0.10675844963236822</v>
      </c>
      <c r="P614" s="263">
        <f>'WALES GE2029'!O15*100</f>
        <v>-4.3321460522700663</v>
      </c>
      <c r="Q614" s="262">
        <f>'WALES GE2029'!F15</f>
        <v>9.2027439870996638E-2</v>
      </c>
      <c r="R614" s="263">
        <f>'WALES GE2029'!P15*100</f>
        <v>5.1769999587639548</v>
      </c>
      <c r="S614" s="262">
        <f>'WALES GE2029'!I15</f>
        <v>0.5632395073394143</v>
      </c>
      <c r="T614" s="264">
        <f>'WALES GE2029'!S15*100</f>
        <v>9.3756547640049259</v>
      </c>
      <c r="U614" s="262">
        <f t="shared" si="47"/>
        <v>4.7624961323581476E-3</v>
      </c>
      <c r="V614" s="264">
        <f t="shared" si="48"/>
        <v>-1.6169720702244057E-2</v>
      </c>
      <c r="W614" s="264"/>
      <c r="X614" s="264"/>
      <c r="Y614" s="264"/>
      <c r="Z614" s="262">
        <f>'WALES GE2029'!G15</f>
        <v>0</v>
      </c>
      <c r="AA614" s="264">
        <f>'WALES GE2029'!Q15*100</f>
        <v>0</v>
      </c>
      <c r="AB614" s="262">
        <f>'WALES GE2029'!H15</f>
        <v>4.7624961323581476E-3</v>
      </c>
      <c r="AC614" s="264">
        <f>'WALES GE2029'!R15*100</f>
        <v>-1.6169720702244057E-2</v>
      </c>
      <c r="AD614" s="264"/>
      <c r="AE614" s="264"/>
      <c r="AF614" s="264"/>
      <c r="AG614" s="264"/>
      <c r="AH614" s="262">
        <f>'WALES GE2029'!J15</f>
        <v>0</v>
      </c>
      <c r="AI614" s="264">
        <f>'WALES GE2029'!T15*100</f>
        <v>0</v>
      </c>
      <c r="AJ614" s="261">
        <f t="shared" si="49"/>
        <v>0.5632395073394143</v>
      </c>
      <c r="AK614" s="260">
        <f t="shared" si="50"/>
        <v>-0.47121206746841765</v>
      </c>
    </row>
    <row r="615" spans="1:37" ht="24" customHeight="1" x14ac:dyDescent="0.35">
      <c r="A615" s="106" t="str">
        <f>'WALES GE2029'!A16</f>
        <v>Clwyd East</v>
      </c>
      <c r="B615" s="106" t="e">
        <f>'WALES GE2029'!#REF!</f>
        <v>#REF!</v>
      </c>
      <c r="C615" s="106" t="e">
        <f>'WALES GE2029'!#REF!</f>
        <v>#REF!</v>
      </c>
      <c r="D615" s="106" t="e">
        <f>'WALES GE2029'!#REF!</f>
        <v>#REF!</v>
      </c>
      <c r="E615" s="106" t="str">
        <f>'WALES GE2029'!AL16</f>
        <v>Ref</v>
      </c>
      <c r="F615" s="106" t="str">
        <f>'WALES GE2029'!AM16</f>
        <v>gain from</v>
      </c>
      <c r="G615" s="106" t="str">
        <f>'WALES GE2029'!AN16</f>
        <v>LAB</v>
      </c>
      <c r="H615" s="106" t="str">
        <f>IF(E615='WALES GE2029'!AK16,"",E615)</f>
        <v>Ref</v>
      </c>
      <c r="I615" s="262">
        <f>'WALES GE2029'!B16</f>
        <v>0.17674060942520101</v>
      </c>
      <c r="J615" s="263">
        <f>'WALES GE2029'!L16*100</f>
        <v>-21.467882601939166</v>
      </c>
      <c r="K615" s="262">
        <f>'WALES GE2029'!C16</f>
        <v>0.23238645574828612</v>
      </c>
      <c r="L615" s="263">
        <f>'WALES GE2029'!M16*100</f>
        <v>-6.1156944713353338</v>
      </c>
      <c r="M615" s="262">
        <f>'WALES GE2029'!D16</f>
        <v>0.29161275278968612</v>
      </c>
      <c r="N615" s="263">
        <f>'WALES GE2029'!N16*100</f>
        <v>13.012364790435482</v>
      </c>
      <c r="O615" s="262">
        <f>'WALES GE2029'!E16</f>
        <v>4.1251502418568897E-2</v>
      </c>
      <c r="P615" s="263">
        <f>'WALES GE2029'!O16*100</f>
        <v>0.1885091982976074</v>
      </c>
      <c r="Q615" s="262">
        <f>'WALES GE2029'!F16</f>
        <v>0.11830367960648087</v>
      </c>
      <c r="R615" s="263">
        <f>'WALES GE2029'!P16*100</f>
        <v>8.3172493531898564</v>
      </c>
      <c r="S615" s="262">
        <f>'WALES GE2029'!I16</f>
        <v>0.13970500001177705</v>
      </c>
      <c r="T615" s="264">
        <f>'WALES GE2029'!S16*100</f>
        <v>6.0654537313515613</v>
      </c>
      <c r="U615" s="262">
        <f t="shared" si="47"/>
        <v>0</v>
      </c>
      <c r="V615" s="264">
        <f t="shared" si="48"/>
        <v>0</v>
      </c>
      <c r="W615" s="264"/>
      <c r="X615" s="264"/>
      <c r="Y615" s="264"/>
      <c r="Z615" s="262">
        <f>'WALES GE2029'!G16</f>
        <v>0</v>
      </c>
      <c r="AA615" s="264">
        <f>'WALES GE2029'!Q16*100</f>
        <v>0</v>
      </c>
      <c r="AB615" s="262">
        <f>'WALES GE2029'!H16</f>
        <v>0</v>
      </c>
      <c r="AC615" s="264">
        <f>'WALES GE2029'!R16*100</f>
        <v>0</v>
      </c>
      <c r="AD615" s="264"/>
      <c r="AE615" s="264"/>
      <c r="AF615" s="264"/>
      <c r="AG615" s="264"/>
      <c r="AH615" s="262">
        <f>'WALES GE2029'!J16</f>
        <v>0</v>
      </c>
      <c r="AI615" s="264">
        <f>'WALES GE2029'!T16*100</f>
        <v>0</v>
      </c>
      <c r="AJ615" s="261">
        <f t="shared" si="49"/>
        <v>0.29161275278968612</v>
      </c>
      <c r="AK615" s="260">
        <f t="shared" si="50"/>
        <v>-0.17330907318320526</v>
      </c>
    </row>
    <row r="616" spans="1:37" ht="24" customHeight="1" x14ac:dyDescent="0.35">
      <c r="A616" s="106" t="str">
        <f>'WALES GE2029'!A17</f>
        <v>Clwyd North</v>
      </c>
      <c r="B616" s="106" t="e">
        <f>'WALES GE2029'!#REF!</f>
        <v>#REF!</v>
      </c>
      <c r="C616" s="106" t="e">
        <f>'WALES GE2029'!#REF!</f>
        <v>#REF!</v>
      </c>
      <c r="D616" s="106" t="e">
        <f>'WALES GE2029'!#REF!</f>
        <v>#REF!</v>
      </c>
      <c r="E616" s="106" t="str">
        <f>'WALES GE2029'!AL17</f>
        <v>Ref</v>
      </c>
      <c r="F616" s="106" t="str">
        <f>'WALES GE2029'!AM17</f>
        <v>gain from</v>
      </c>
      <c r="G616" s="106" t="str">
        <f>'WALES GE2029'!AN17</f>
        <v>LAB</v>
      </c>
      <c r="H616" s="106" t="str">
        <f>IF(E616='WALES GE2029'!AK17,"",E616)</f>
        <v>Ref</v>
      </c>
      <c r="I616" s="262">
        <f>'WALES GE2029'!B17</f>
        <v>0.15581382296893911</v>
      </c>
      <c r="J616" s="263">
        <f>'WALES GE2029'!L17*100</f>
        <v>-19.453904019593562</v>
      </c>
      <c r="K616" s="262">
        <f>'WALES GE2029'!C17</f>
        <v>0.25109608147643797</v>
      </c>
      <c r="L616" s="263">
        <f>'WALES GE2029'!M17*100</f>
        <v>-7.0933000132049671</v>
      </c>
      <c r="M616" s="262">
        <f>'WALES GE2029'!D17</f>
        <v>0.29484090278965613</v>
      </c>
      <c r="N616" s="263">
        <f>'WALES GE2029'!N17*100</f>
        <v>12.906626157334392</v>
      </c>
      <c r="O616" s="262">
        <f>'WALES GE2029'!E17</f>
        <v>4.1185113452220271E-2</v>
      </c>
      <c r="P616" s="263">
        <f>'WALES GE2029'!O17*100</f>
        <v>0.12807891022936849</v>
      </c>
      <c r="Q616" s="262">
        <f>'WALES GE2029'!F17</f>
        <v>0.1092594417844399</v>
      </c>
      <c r="R616" s="263">
        <f>'WALES GE2029'!P17*100</f>
        <v>7.6317652365598425</v>
      </c>
      <c r="S616" s="262">
        <f>'WALES GE2029'!I17</f>
        <v>0.13022176168048075</v>
      </c>
      <c r="T616" s="264">
        <f>'WALES GE2029'!S17*100</f>
        <v>5.5410034308719265</v>
      </c>
      <c r="U616" s="262">
        <f t="shared" si="47"/>
        <v>1.758287584782578E-2</v>
      </c>
      <c r="V616" s="264">
        <f t="shared" si="48"/>
        <v>0.33973029780299191</v>
      </c>
      <c r="W616" s="264"/>
      <c r="X616" s="264"/>
      <c r="Y616" s="264"/>
      <c r="Z616" s="262">
        <f>'WALES GE2029'!G17</f>
        <v>1.758287584782578E-2</v>
      </c>
      <c r="AA616" s="264">
        <f>'WALES GE2029'!Q17*100</f>
        <v>0.33973029780299191</v>
      </c>
      <c r="AB616" s="262">
        <f>'WALES GE2029'!H17</f>
        <v>0</v>
      </c>
      <c r="AC616" s="264">
        <f>'WALES GE2029'!R17*100</f>
        <v>0</v>
      </c>
      <c r="AD616" s="264"/>
      <c r="AE616" s="264"/>
      <c r="AF616" s="264"/>
      <c r="AG616" s="264"/>
      <c r="AH616" s="262">
        <f>'WALES GE2029'!J17</f>
        <v>0</v>
      </c>
      <c r="AI616" s="264">
        <f>'WALES GE2029'!T17*100</f>
        <v>0</v>
      </c>
      <c r="AJ616" s="261">
        <f t="shared" si="49"/>
        <v>0.29484090278965613</v>
      </c>
      <c r="AK616" s="260">
        <f t="shared" si="50"/>
        <v>-0.18558146100521622</v>
      </c>
    </row>
    <row r="617" spans="1:37" ht="24" customHeight="1" x14ac:dyDescent="0.35">
      <c r="A617" s="106" t="str">
        <f>'WALES GE2029'!A18</f>
        <v>Dwyfor Meirionnydd</v>
      </c>
      <c r="B617" s="106" t="e">
        <f>'WALES GE2029'!#REF!</f>
        <v>#REF!</v>
      </c>
      <c r="C617" s="106" t="e">
        <f>'WALES GE2029'!#REF!</f>
        <v>#REF!</v>
      </c>
      <c r="D617" s="106" t="e">
        <f>'WALES GE2029'!#REF!</f>
        <v>#REF!</v>
      </c>
      <c r="E617" s="106" t="str">
        <f>'WALES GE2029'!AL18</f>
        <v>PC</v>
      </c>
      <c r="F617" s="106" t="str">
        <f>'WALES GE2029'!AM18</f>
        <v>HOLD</v>
      </c>
      <c r="G617" s="106" t="str">
        <f>'WALES GE2029'!AN18</f>
        <v/>
      </c>
      <c r="H617" s="106" t="str">
        <f>IF(E617='WALES GE2029'!AK18,"",E617)</f>
        <v/>
      </c>
      <c r="I617" s="262">
        <f>'WALES GE2029'!B18</f>
        <v>4.4195336934690375E-2</v>
      </c>
      <c r="J617" s="263">
        <f>'WALES GE2029'!L18*100</f>
        <v>-10.215940993992282</v>
      </c>
      <c r="K617" s="262">
        <f>'WALES GE2029'!C18</f>
        <v>6.1757802614564476E-2</v>
      </c>
      <c r="L617" s="263">
        <f>'WALES GE2029'!M18*100</f>
        <v>-5.489029739781329</v>
      </c>
      <c r="M617" s="262">
        <f>'WALES GE2029'!D18</f>
        <v>0.14520429101356808</v>
      </c>
      <c r="N617" s="263">
        <f>'WALES GE2029'!N18*100</f>
        <v>2.4966637838670187</v>
      </c>
      <c r="O617" s="262">
        <f>'WALES GE2029'!E18</f>
        <v>2.395828323795219E-2</v>
      </c>
      <c r="P617" s="263">
        <f>'WALES GE2029'!O18*100</f>
        <v>-1.0229116192670411</v>
      </c>
      <c r="Q617" s="262">
        <f>'WALES GE2029'!F18</f>
        <v>8.0727604236577002E-2</v>
      </c>
      <c r="R617" s="263">
        <f>'WALES GE2029'!P18*100</f>
        <v>4.4881583689479587</v>
      </c>
      <c r="S617" s="262">
        <f>'WALES GE2029'!I18</f>
        <v>0.63748939124663007</v>
      </c>
      <c r="T617" s="264">
        <f>'WALES GE2029'!S18*100</f>
        <v>9.8115706384642181</v>
      </c>
      <c r="U617" s="262">
        <f t="shared" si="47"/>
        <v>6.6672907160177982E-3</v>
      </c>
      <c r="V617" s="264">
        <f t="shared" si="48"/>
        <v>-6.8510438238546939E-2</v>
      </c>
      <c r="W617" s="264"/>
      <c r="X617" s="264"/>
      <c r="Y617" s="264"/>
      <c r="Z617" s="262">
        <f>'WALES GE2029'!G18</f>
        <v>0</v>
      </c>
      <c r="AA617" s="264">
        <f>'WALES GE2029'!Q18*100</f>
        <v>0</v>
      </c>
      <c r="AB617" s="262">
        <f>'WALES GE2029'!H18</f>
        <v>0</v>
      </c>
      <c r="AC617" s="264">
        <f>'WALES GE2029'!R18*100</f>
        <v>0</v>
      </c>
      <c r="AD617" s="264"/>
      <c r="AE617" s="264"/>
      <c r="AF617" s="264"/>
      <c r="AG617" s="264"/>
      <c r="AH617" s="262">
        <f>'WALES GE2029'!J18</f>
        <v>6.6672907160177982E-3</v>
      </c>
      <c r="AI617" s="264">
        <f>'WALES GE2029'!T18*100</f>
        <v>-6.8510438238546939E-2</v>
      </c>
      <c r="AJ617" s="261">
        <f t="shared" si="49"/>
        <v>0.63748939124663007</v>
      </c>
      <c r="AK617" s="260">
        <f t="shared" si="50"/>
        <v>-0.55676178701005308</v>
      </c>
    </row>
    <row r="618" spans="1:37" ht="24" customHeight="1" x14ac:dyDescent="0.35">
      <c r="A618" s="106" t="str">
        <f>'WALES GE2029'!A19</f>
        <v>Gower</v>
      </c>
      <c r="B618" s="106" t="e">
        <f>'WALES GE2029'!#REF!</f>
        <v>#REF!</v>
      </c>
      <c r="C618" s="106" t="e">
        <f>'WALES GE2029'!#REF!</f>
        <v>#REF!</v>
      </c>
      <c r="D618" s="106" t="e">
        <f>'WALES GE2029'!#REF!</f>
        <v>#REF!</v>
      </c>
      <c r="E618" s="106" t="str">
        <f>'WALES GE2029'!AL19</f>
        <v>Ref</v>
      </c>
      <c r="F618" s="106" t="str">
        <f>'WALES GE2029'!AM19</f>
        <v>gain from</v>
      </c>
      <c r="G618" s="106" t="str">
        <f>'WALES GE2029'!AN19</f>
        <v>LAB</v>
      </c>
      <c r="H618" s="106" t="str">
        <f>IF(E618='WALES GE2029'!AK19,"",E618)</f>
        <v>Ref</v>
      </c>
      <c r="I618" s="262">
        <f>'WALES GE2029'!B19</f>
        <v>0.18448836884656397</v>
      </c>
      <c r="J618" s="263">
        <f>'WALES GE2029'!L19*100</f>
        <v>-24.914350987201995</v>
      </c>
      <c r="K618" s="262">
        <f>'WALES GE2029'!C19</f>
        <v>0.14076914564109194</v>
      </c>
      <c r="L618" s="263">
        <f>'WALES GE2029'!M19*100</f>
        <v>-4.7949650014119909</v>
      </c>
      <c r="M618" s="262">
        <f>'WALES GE2029'!D19</f>
        <v>0.30729634394319533</v>
      </c>
      <c r="N618" s="263">
        <f>'WALES GE2029'!N19*100</f>
        <v>12.668697258237888</v>
      </c>
      <c r="O618" s="262">
        <f>'WALES GE2029'!E19</f>
        <v>5.420777079779749E-2</v>
      </c>
      <c r="P618" s="263">
        <f>'WALES GE2029'!O19*100</f>
        <v>-6.9493728410134625E-2</v>
      </c>
      <c r="Q618" s="262">
        <f>'WALES GE2029'!F19</f>
        <v>0.16714788789753901</v>
      </c>
      <c r="R618" s="263">
        <f>'WALES GE2029'!P19*100</f>
        <v>11.446839013133605</v>
      </c>
      <c r="S618" s="262">
        <f>'WALES GE2029'!I19</f>
        <v>0.13898541563051089</v>
      </c>
      <c r="T618" s="264">
        <f>'WALES GE2029'!S19*100</f>
        <v>5.551974834981471</v>
      </c>
      <c r="U618" s="262">
        <f t="shared" si="47"/>
        <v>7.1050672433013657E-3</v>
      </c>
      <c r="V618" s="264">
        <f t="shared" si="48"/>
        <v>0.11129861067115587</v>
      </c>
      <c r="W618" s="264"/>
      <c r="X618" s="264"/>
      <c r="Y618" s="264"/>
      <c r="Z618" s="262">
        <f>'WALES GE2029'!G19</f>
        <v>7.1050672433013657E-3</v>
      </c>
      <c r="AA618" s="264">
        <f>'WALES GE2029'!Q19*100</f>
        <v>0.11129861067115587</v>
      </c>
      <c r="AB618" s="262">
        <f>'WALES GE2029'!H19</f>
        <v>0</v>
      </c>
      <c r="AC618" s="264">
        <f>'WALES GE2029'!R19*100</f>
        <v>0</v>
      </c>
      <c r="AD618" s="264"/>
      <c r="AE618" s="264"/>
      <c r="AF618" s="264"/>
      <c r="AG618" s="264"/>
      <c r="AH618" s="262">
        <f>'WALES GE2029'!J19</f>
        <v>0</v>
      </c>
      <c r="AI618" s="264">
        <f>'WALES GE2029'!T19*100</f>
        <v>0</v>
      </c>
      <c r="AJ618" s="261">
        <f t="shared" si="49"/>
        <v>0.30729634394319533</v>
      </c>
      <c r="AK618" s="260">
        <f t="shared" si="50"/>
        <v>-0.14014845604565632</v>
      </c>
    </row>
    <row r="619" spans="1:37" ht="24" customHeight="1" x14ac:dyDescent="0.35">
      <c r="A619" s="106" t="str">
        <f>'WALES GE2029'!A20</f>
        <v>Llanelli</v>
      </c>
      <c r="B619" s="106" t="e">
        <f>'WALES GE2029'!#REF!</f>
        <v>#REF!</v>
      </c>
      <c r="C619" s="106" t="e">
        <f>'WALES GE2029'!#REF!</f>
        <v>#REF!</v>
      </c>
      <c r="D619" s="106" t="e">
        <f>'WALES GE2029'!#REF!</f>
        <v>#REF!</v>
      </c>
      <c r="E619" s="106" t="str">
        <f>'WALES GE2029'!AL20</f>
        <v>Ref</v>
      </c>
      <c r="F619" s="106" t="str">
        <f>'WALES GE2029'!AM20</f>
        <v>gain from</v>
      </c>
      <c r="G619" s="106" t="str">
        <f>'WALES GE2029'!AN20</f>
        <v>LAB</v>
      </c>
      <c r="H619" s="106" t="str">
        <f>IF(E619='WALES GE2029'!AK20,"",E619)</f>
        <v>Ref</v>
      </c>
      <c r="I619" s="262">
        <f>'WALES GE2029'!B20</f>
        <v>0.1104838967773672</v>
      </c>
      <c r="J619" s="263">
        <f>'WALES GE2029'!L20*100</f>
        <v>-20.247015780735694</v>
      </c>
      <c r="K619" s="262">
        <f>'WALES GE2029'!C20</f>
        <v>6.4943454528348502E-2</v>
      </c>
      <c r="L619" s="263">
        <f>'WALES GE2029'!M20*100</f>
        <v>-3.9979969779525044</v>
      </c>
      <c r="M619" s="262">
        <f>'WALES GE2029'!D20</f>
        <v>0.38972723488697381</v>
      </c>
      <c r="N619" s="263">
        <f>'WALES GE2029'!N20*100</f>
        <v>11.368659086576821</v>
      </c>
      <c r="O619" s="262">
        <f>'WALES GE2029'!E20</f>
        <v>2.5215771868743672E-2</v>
      </c>
      <c r="P619" s="263">
        <f>'WALES GE2029'!O20*100</f>
        <v>-0.55617659282325704</v>
      </c>
      <c r="Q619" s="262">
        <f>'WALES GE2029'!F20</f>
        <v>7.146959861718935E-2</v>
      </c>
      <c r="R619" s="263">
        <f>'WALES GE2029'!P20*100</f>
        <v>4.4324497498006155</v>
      </c>
      <c r="S619" s="262">
        <f>'WALES GE2029'!I20</f>
        <v>0.3225481021119892</v>
      </c>
      <c r="T619" s="264">
        <f>'WALES GE2029'!S20*100</f>
        <v>8.9114958581653436</v>
      </c>
      <c r="U619" s="262">
        <f t="shared" si="47"/>
        <v>1.5611941209388368E-2</v>
      </c>
      <c r="V619" s="264">
        <f t="shared" si="48"/>
        <v>8.8584656968681771E-2</v>
      </c>
      <c r="W619" s="264"/>
      <c r="X619" s="264"/>
      <c r="Y619" s="264"/>
      <c r="Z619" s="262">
        <f>'WALES GE2029'!G20</f>
        <v>0</v>
      </c>
      <c r="AA619" s="264">
        <f>'WALES GE2029'!Q20*100</f>
        <v>0</v>
      </c>
      <c r="AB619" s="262">
        <f>'WALES GE2029'!H20</f>
        <v>0</v>
      </c>
      <c r="AC619" s="264">
        <f>'WALES GE2029'!R20*100</f>
        <v>0</v>
      </c>
      <c r="AD619" s="264"/>
      <c r="AE619" s="264"/>
      <c r="AF619" s="264"/>
      <c r="AG619" s="264"/>
      <c r="AH619" s="262">
        <f>'WALES GE2029'!J20</f>
        <v>1.5611941209388368E-2</v>
      </c>
      <c r="AI619" s="264">
        <f>'WALES GE2029'!T20*100</f>
        <v>8.8584656968681771E-2</v>
      </c>
      <c r="AJ619" s="261">
        <f t="shared" si="49"/>
        <v>0.38972723488697381</v>
      </c>
      <c r="AK619" s="260">
        <f t="shared" si="50"/>
        <v>-0.31825763626978443</v>
      </c>
    </row>
    <row r="620" spans="1:37" ht="24" customHeight="1" x14ac:dyDescent="0.35">
      <c r="A620" s="106" t="str">
        <f>'WALES GE2029'!A21</f>
        <v>Merthyr Tydfil and Aberdare</v>
      </c>
      <c r="B620" s="106" t="e">
        <f>'WALES GE2029'!#REF!</f>
        <v>#REF!</v>
      </c>
      <c r="C620" s="106" t="e">
        <f>'WALES GE2029'!#REF!</f>
        <v>#REF!</v>
      </c>
      <c r="D620" s="106" t="e">
        <f>'WALES GE2029'!#REF!</f>
        <v>#REF!</v>
      </c>
      <c r="E620" s="106" t="str">
        <f>'WALES GE2029'!AL21</f>
        <v>Ref</v>
      </c>
      <c r="F620" s="106" t="str">
        <f>'WALES GE2029'!AM21</f>
        <v>gain from</v>
      </c>
      <c r="G620" s="106" t="str">
        <f>'WALES GE2029'!AN21</f>
        <v>LAB</v>
      </c>
      <c r="H620" s="106" t="str">
        <f>IF(E620='WALES GE2029'!AK21,"",E620)</f>
        <v>Ref</v>
      </c>
      <c r="I620" s="262">
        <f>'WALES GE2029'!B21</f>
        <v>0.17937860465194386</v>
      </c>
      <c r="J620" s="263">
        <f>'WALES GE2029'!L21*100</f>
        <v>-26.903826316006807</v>
      </c>
      <c r="K620" s="262">
        <f>'WALES GE2029'!C21</f>
        <v>5.3514713390203118E-2</v>
      </c>
      <c r="L620" s="263">
        <f>'WALES GE2029'!M21*100</f>
        <v>-2.2787998522334161</v>
      </c>
      <c r="M620" s="262">
        <f>'WALES GE2029'!D21</f>
        <v>0.37905709209658967</v>
      </c>
      <c r="N620" s="263">
        <f>'WALES GE2029'!N21*100</f>
        <v>14.211260821188143</v>
      </c>
      <c r="O620" s="262">
        <f>'WALES GE2029'!E21</f>
        <v>3.3638116841481845E-2</v>
      </c>
      <c r="P620" s="263">
        <f>'WALES GE2029'!O21*100</f>
        <v>-0.25964422952496624</v>
      </c>
      <c r="Q620" s="262">
        <f>'WALES GE2029'!F21</f>
        <v>0.10428708759808997</v>
      </c>
      <c r="R620" s="263">
        <f>'WALES GE2029'!P21*100</f>
        <v>6.9330393007716538</v>
      </c>
      <c r="S620" s="262">
        <f>'WALES GE2029'!I21</f>
        <v>0.21198777962767021</v>
      </c>
      <c r="T620" s="264">
        <f>'WALES GE2029'!S21*100</f>
        <v>7.6590931693551214</v>
      </c>
      <c r="U620" s="262">
        <f t="shared" si="47"/>
        <v>1.9032479201350674E-2</v>
      </c>
      <c r="V620" s="264">
        <f t="shared" si="48"/>
        <v>0.39536775543252584</v>
      </c>
      <c r="W620" s="264"/>
      <c r="X620" s="264"/>
      <c r="Y620" s="264"/>
      <c r="Z620" s="262">
        <f>'WALES GE2029'!G21</f>
        <v>1.1872303597479683E-2</v>
      </c>
      <c r="AA620" s="264">
        <f>'WALES GE2029'!Q21*100</f>
        <v>0.1223432377828966</v>
      </c>
      <c r="AB620" s="262">
        <f>'WALES GE2029'!H21</f>
        <v>1.9032479201350674E-2</v>
      </c>
      <c r="AC620" s="264">
        <f>'WALES GE2029'!R21*100</f>
        <v>0.39536775543252584</v>
      </c>
      <c r="AD620" s="264"/>
      <c r="AE620" s="264"/>
      <c r="AF620" s="264"/>
      <c r="AG620" s="264"/>
      <c r="AH620" s="262">
        <f>'WALES GE2029'!J21</f>
        <v>7.2318229951908947E-3</v>
      </c>
      <c r="AI620" s="264">
        <f>'WALES GE2029'!T21*100</f>
        <v>0.12116611323483564</v>
      </c>
      <c r="AJ620" s="261">
        <f t="shared" si="49"/>
        <v>0.37905709209658967</v>
      </c>
      <c r="AK620" s="260">
        <f t="shared" si="50"/>
        <v>-0.2747700044984997</v>
      </c>
    </row>
    <row r="621" spans="1:37" ht="24" customHeight="1" x14ac:dyDescent="0.35">
      <c r="A621" s="106" t="str">
        <f>'WALES GE2029'!A22</f>
        <v>Mid and South Pembrokeshire</v>
      </c>
      <c r="B621" s="106" t="e">
        <f>'WALES GE2029'!#REF!</f>
        <v>#REF!</v>
      </c>
      <c r="C621" s="106" t="e">
        <f>'WALES GE2029'!#REF!</f>
        <v>#REF!</v>
      </c>
      <c r="D621" s="106" t="e">
        <f>'WALES GE2029'!#REF!</f>
        <v>#REF!</v>
      </c>
      <c r="E621" s="106" t="str">
        <f>'WALES GE2029'!AL22</f>
        <v>Ref</v>
      </c>
      <c r="F621" s="106" t="str">
        <f>'WALES GE2029'!AM22</f>
        <v>gain from</v>
      </c>
      <c r="G621" s="106" t="str">
        <f>'WALES GE2029'!AN22</f>
        <v>LAB</v>
      </c>
      <c r="H621" s="106" t="str">
        <f>IF(E621='WALES GE2029'!AK22,"",E621)</f>
        <v>Ref</v>
      </c>
      <c r="I621" s="262">
        <f>'WALES GE2029'!B22</f>
        <v>0.15742868756167058</v>
      </c>
      <c r="J621" s="263">
        <f>'WALES GE2029'!L22*100</f>
        <v>-19.653558360005281</v>
      </c>
      <c r="K621" s="262">
        <f>'WALES GE2029'!C22</f>
        <v>0.24460658089040282</v>
      </c>
      <c r="L621" s="263">
        <f>'WALES GE2029'!M22*100</f>
        <v>-6.9082325155191135</v>
      </c>
      <c r="M621" s="262">
        <f>'WALES GE2029'!D22</f>
        <v>0.29859909459741657</v>
      </c>
      <c r="N621" s="263">
        <f>'WALES GE2029'!N22*100</f>
        <v>13.072073563625505</v>
      </c>
      <c r="O621" s="262">
        <f>'WALES GE2029'!E22</f>
        <v>5.2505285388681502E-2</v>
      </c>
      <c r="P621" s="263">
        <f>'WALES GE2029'!O22*100</f>
        <v>0.16356549012166224</v>
      </c>
      <c r="Q621" s="262">
        <f>'WALES GE2029'!F22</f>
        <v>0.11765633874882085</v>
      </c>
      <c r="R621" s="263">
        <f>'WALES GE2029'!P22*100</f>
        <v>8.2184851048033796</v>
      </c>
      <c r="S621" s="262">
        <f>'WALES GE2029'!I22</f>
        <v>0.11057755217394755</v>
      </c>
      <c r="T621" s="264">
        <f>'WALES GE2029'!S22*100</f>
        <v>4.7054851708571919</v>
      </c>
      <c r="U621" s="262">
        <f t="shared" si="47"/>
        <v>1.1351125868970571E-2</v>
      </c>
      <c r="V621" s="264">
        <f t="shared" si="48"/>
        <v>0.21937345459741522</v>
      </c>
      <c r="W621" s="264"/>
      <c r="X621" s="264"/>
      <c r="Y621" s="264"/>
      <c r="Z621" s="262">
        <f>'WALES GE2029'!G22</f>
        <v>1.1351125868970571E-2</v>
      </c>
      <c r="AA621" s="264">
        <f>'WALES GE2029'!Q22*100</f>
        <v>0.21937345459741522</v>
      </c>
      <c r="AB621" s="262">
        <f>'WALES GE2029'!H22</f>
        <v>0</v>
      </c>
      <c r="AC621" s="264">
        <f>'WALES GE2029'!R22*100</f>
        <v>0</v>
      </c>
      <c r="AD621" s="264"/>
      <c r="AE621" s="264"/>
      <c r="AF621" s="264"/>
      <c r="AG621" s="264"/>
      <c r="AH621" s="262">
        <f>'WALES GE2029'!J22</f>
        <v>7.2753347700896739E-3</v>
      </c>
      <c r="AI621" s="264">
        <f>'WALES GE2029'!T22*100</f>
        <v>0.1828080915192507</v>
      </c>
      <c r="AJ621" s="261">
        <f t="shared" si="49"/>
        <v>0.29859909459741657</v>
      </c>
      <c r="AK621" s="260">
        <f t="shared" si="50"/>
        <v>-0.1809427558485957</v>
      </c>
    </row>
    <row r="622" spans="1:37" ht="24" customHeight="1" x14ac:dyDescent="0.35">
      <c r="A622" s="106" t="str">
        <f>'WALES GE2029'!A23</f>
        <v>Monmouthshire</v>
      </c>
      <c r="B622" s="106" t="e">
        <f>'WALES GE2029'!#REF!</f>
        <v>#REF!</v>
      </c>
      <c r="C622" s="106" t="e">
        <f>'WALES GE2029'!#REF!</f>
        <v>#REF!</v>
      </c>
      <c r="D622" s="106" t="e">
        <f>'WALES GE2029'!#REF!</f>
        <v>#REF!</v>
      </c>
      <c r="E622" s="106" t="str">
        <f>'WALES GE2029'!AL23</f>
        <v>Con</v>
      </c>
      <c r="F622" s="106" t="str">
        <f>'WALES GE2029'!AM23</f>
        <v>gain from</v>
      </c>
      <c r="G622" s="106" t="str">
        <f>'WALES GE2029'!AN23</f>
        <v>LAB</v>
      </c>
      <c r="H622" s="106" t="str">
        <f>IF(E622='WALES GE2029'!AK23,"",E622)</f>
        <v>Con</v>
      </c>
      <c r="I622" s="262">
        <f>'WALES GE2029'!B23</f>
        <v>0.20213765261498612</v>
      </c>
      <c r="J622" s="263">
        <f>'WALES GE2029'!L23*100</f>
        <v>-21.108711333576519</v>
      </c>
      <c r="K622" s="262">
        <f>'WALES GE2029'!C23</f>
        <v>0.29809273930731939</v>
      </c>
      <c r="L622" s="263">
        <f>'WALES GE2029'!M23*100</f>
        <v>-4.948022898785803</v>
      </c>
      <c r="M622" s="262">
        <f>'WALES GE2029'!D23</f>
        <v>0.20923276400515989</v>
      </c>
      <c r="N622" s="263">
        <f>'WALES GE2029'!N23*100</f>
        <v>10.227815775860179</v>
      </c>
      <c r="O622" s="262">
        <f>'WALES GE2029'!E23</f>
        <v>5.0884496703919098E-2</v>
      </c>
      <c r="P622" s="263">
        <f>'WALES GE2029'!O23*100</f>
        <v>0.60611153806557838</v>
      </c>
      <c r="Q622" s="262">
        <f>'WALES GE2029'!F23</f>
        <v>0.1691189316695591</v>
      </c>
      <c r="R622" s="263">
        <f>'WALES GE2029'!P23*100</f>
        <v>12.27614460272021</v>
      </c>
      <c r="S622" s="262">
        <f>'WALES GE2029'!I23</f>
        <v>4.7936148902243854E-2</v>
      </c>
      <c r="T622" s="264">
        <f>'WALES GE2029'!S23*100</f>
        <v>2.2898779694471059</v>
      </c>
      <c r="U622" s="262">
        <f t="shared" si="47"/>
        <v>1.2254062298109519E-2</v>
      </c>
      <c r="V622" s="264">
        <f t="shared" si="48"/>
        <v>0.32657844285477222</v>
      </c>
      <c r="W622" s="264"/>
      <c r="X622" s="264"/>
      <c r="Y622" s="264"/>
      <c r="Z622" s="262">
        <f>'WALES GE2029'!G23</f>
        <v>1.2254062298109519E-2</v>
      </c>
      <c r="AA622" s="264">
        <f>'WALES GE2029'!Q23*100</f>
        <v>0.32657844285477222</v>
      </c>
      <c r="AB622" s="262">
        <f>'WALES GE2029'!H23</f>
        <v>0</v>
      </c>
      <c r="AC622" s="264">
        <f>'WALES GE2029'!R23*100</f>
        <v>0</v>
      </c>
      <c r="AD622" s="264"/>
      <c r="AE622" s="264"/>
      <c r="AF622" s="264"/>
      <c r="AG622" s="264"/>
      <c r="AH622" s="262">
        <f>'WALES GE2029'!J23</f>
        <v>1.0343204498702916E-2</v>
      </c>
      <c r="AI622" s="264">
        <f>'WALES GE2029'!T23*100</f>
        <v>0.33020590341446587</v>
      </c>
      <c r="AJ622" s="261">
        <f t="shared" si="49"/>
        <v>0.29809273930731939</v>
      </c>
      <c r="AK622" s="260">
        <f t="shared" si="50"/>
        <v>-0.12897380763776028</v>
      </c>
    </row>
    <row r="623" spans="1:37" ht="24" customHeight="1" x14ac:dyDescent="0.35">
      <c r="A623" s="106" t="str">
        <f>'WALES GE2029'!A24</f>
        <v>Montgomeryshire and Glyndwr</v>
      </c>
      <c r="B623" s="106" t="e">
        <f>'WALES GE2029'!#REF!</f>
        <v>#REF!</v>
      </c>
      <c r="C623" s="106" t="e">
        <f>'WALES GE2029'!#REF!</f>
        <v>#REF!</v>
      </c>
      <c r="D623" s="106" t="e">
        <f>'WALES GE2029'!#REF!</f>
        <v>#REF!</v>
      </c>
      <c r="E623" s="106" t="str">
        <f>'WALES GE2029'!AL24</f>
        <v>Ref</v>
      </c>
      <c r="F623" s="106" t="str">
        <f>'WALES GE2029'!AM24</f>
        <v>gain from</v>
      </c>
      <c r="G623" s="106" t="str">
        <f>'WALES GE2029'!AN24</f>
        <v>LAB</v>
      </c>
      <c r="H623" s="106" t="str">
        <f>IF(E623='WALES GE2029'!AK24,"",E623)</f>
        <v>Ref</v>
      </c>
      <c r="I623" s="262">
        <f>'WALES GE2029'!B24</f>
        <v>0.11336109792474887</v>
      </c>
      <c r="J623" s="263">
        <f>'WALES GE2029'!L24*100</f>
        <v>-18.04274778629485</v>
      </c>
      <c r="K623" s="262">
        <f>'WALES GE2029'!C24</f>
        <v>0.12158992511696087</v>
      </c>
      <c r="L623" s="263">
        <f>'WALES GE2029'!M24*100</f>
        <v>-5.814146025949257</v>
      </c>
      <c r="M623" s="262">
        <f>'WALES GE2029'!D24</f>
        <v>0.31726277039129652</v>
      </c>
      <c r="N623" s="263">
        <f>'WALES GE2029'!N24*100</f>
        <v>11.166393546677215</v>
      </c>
      <c r="O623" s="262">
        <f>'WALES GE2029'!E24</f>
        <v>0.13392971262229261</v>
      </c>
      <c r="P623" s="263">
        <f>'WALES GE2029'!O24*100</f>
        <v>-1.5634539903193412</v>
      </c>
      <c r="Q623" s="262">
        <f>'WALES GE2029'!F24</f>
        <v>0.11601405926397132</v>
      </c>
      <c r="R623" s="263">
        <f>'WALES GE2029'!P24*100</f>
        <v>7.5698749155092244</v>
      </c>
      <c r="S623" s="262">
        <f>'WALES GE2029'!I24</f>
        <v>0.19784243468072976</v>
      </c>
      <c r="T623" s="264">
        <f>'WALES GE2029'!S24*100</f>
        <v>6.6840793403770054</v>
      </c>
      <c r="U623" s="262">
        <f t="shared" si="47"/>
        <v>0</v>
      </c>
      <c r="V623" s="264">
        <f t="shared" si="48"/>
        <v>0</v>
      </c>
      <c r="W623" s="264"/>
      <c r="X623" s="264"/>
      <c r="Y623" s="264"/>
      <c r="Z623" s="262">
        <f>'WALES GE2029'!G24</f>
        <v>0</v>
      </c>
      <c r="AA623" s="264">
        <f>'WALES GE2029'!Q24*100</f>
        <v>0</v>
      </c>
      <c r="AB623" s="262">
        <f>'WALES GE2029'!H24</f>
        <v>0</v>
      </c>
      <c r="AC623" s="264">
        <f>'WALES GE2029'!R24*100</f>
        <v>0</v>
      </c>
      <c r="AD623" s="264"/>
      <c r="AE623" s="264"/>
      <c r="AF623" s="264"/>
      <c r="AG623" s="264"/>
      <c r="AH623" s="262">
        <f>'WALES GE2029'!J24</f>
        <v>0</v>
      </c>
      <c r="AI623" s="264">
        <f>'WALES GE2029'!T24*100</f>
        <v>0</v>
      </c>
      <c r="AJ623" s="261">
        <f t="shared" si="49"/>
        <v>0.31726277039129652</v>
      </c>
      <c r="AK623" s="260">
        <f t="shared" si="50"/>
        <v>-0.2012487111273252</v>
      </c>
    </row>
    <row r="624" spans="1:37" ht="24" customHeight="1" x14ac:dyDescent="0.35">
      <c r="A624" s="106" t="str">
        <f>'WALES GE2029'!A25</f>
        <v>Neath and Swansea East</v>
      </c>
      <c r="B624" s="106" t="e">
        <f>'WALES GE2029'!#REF!</f>
        <v>#REF!</v>
      </c>
      <c r="C624" s="106" t="e">
        <f>'WALES GE2029'!#REF!</f>
        <v>#REF!</v>
      </c>
      <c r="D624" s="106" t="e">
        <f>'WALES GE2029'!#REF!</f>
        <v>#REF!</v>
      </c>
      <c r="E624" s="106" t="str">
        <f>'WALES GE2029'!AL25</f>
        <v>Ref</v>
      </c>
      <c r="F624" s="106" t="str">
        <f>'WALES GE2029'!AM25</f>
        <v>gain from</v>
      </c>
      <c r="G624" s="106" t="str">
        <f>'WALES GE2029'!AN25</f>
        <v>LAB</v>
      </c>
      <c r="H624" s="106" t="str">
        <f>IF(E624='WALES GE2029'!AK25,"",E624)</f>
        <v>Ref</v>
      </c>
      <c r="I624" s="262">
        <f>'WALES GE2029'!B25</f>
        <v>0.16274726755676139</v>
      </c>
      <c r="J624" s="263">
        <f>'WALES GE2029'!L25*100</f>
        <v>-25.574439848703861</v>
      </c>
      <c r="K624" s="262">
        <f>'WALES GE2029'!C25</f>
        <v>6.3957502068140548E-2</v>
      </c>
      <c r="L624" s="263">
        <f>'WALES GE2029'!M25*100</f>
        <v>-2.9846220183148779</v>
      </c>
      <c r="M624" s="262">
        <f>'WALES GE2029'!D25</f>
        <v>0.39406898907140664</v>
      </c>
      <c r="N624" s="263">
        <f>'WALES GE2029'!N25*100</f>
        <v>14.068682299023466</v>
      </c>
      <c r="O624" s="262">
        <f>'WALES GE2029'!E25</f>
        <v>5.2705942433907818E-2</v>
      </c>
      <c r="P624" s="263">
        <f>'WALES GE2029'!O25*100</f>
        <v>-0.5694037634358371</v>
      </c>
      <c r="Q624" s="262">
        <f>'WALES GE2029'!F25</f>
        <v>0.12363558025217516</v>
      </c>
      <c r="R624" s="263">
        <f>'WALES GE2029'!P25*100</f>
        <v>8.1006584562412609</v>
      </c>
      <c r="S624" s="262">
        <f>'WALES GE2029'!I25</f>
        <v>0.20288471861760846</v>
      </c>
      <c r="T624" s="264">
        <f>'WALES GE2029'!S25*100</f>
        <v>6.9591248751898513</v>
      </c>
      <c r="U624" s="262">
        <f t="shared" si="47"/>
        <v>0</v>
      </c>
      <c r="V624" s="264">
        <f t="shared" si="48"/>
        <v>0</v>
      </c>
      <c r="W624" s="264"/>
      <c r="X624" s="264"/>
      <c r="Y624" s="264"/>
      <c r="Z624" s="262">
        <f>'WALES GE2029'!G25</f>
        <v>0</v>
      </c>
      <c r="AA624" s="264">
        <f>'WALES GE2029'!Q25*100</f>
        <v>0</v>
      </c>
      <c r="AB624" s="262">
        <f>'WALES GE2029'!H25</f>
        <v>0</v>
      </c>
      <c r="AC624" s="264">
        <f>'WALES GE2029'!R25*100</f>
        <v>0</v>
      </c>
      <c r="AD624" s="264"/>
      <c r="AE624" s="264"/>
      <c r="AF624" s="264"/>
      <c r="AG624" s="264"/>
      <c r="AH624" s="262">
        <f>'WALES GE2029'!J25</f>
        <v>0</v>
      </c>
      <c r="AI624" s="264">
        <f>'WALES GE2029'!T25*100</f>
        <v>0</v>
      </c>
      <c r="AJ624" s="261">
        <f t="shared" si="49"/>
        <v>0.39406898907140664</v>
      </c>
      <c r="AK624" s="260">
        <f t="shared" si="50"/>
        <v>-0.2704334088192315</v>
      </c>
    </row>
    <row r="625" spans="1:37" ht="24" customHeight="1" x14ac:dyDescent="0.35">
      <c r="A625" s="106" t="str">
        <f>'WALES GE2029'!A26</f>
        <v>Newport East</v>
      </c>
      <c r="B625" s="106" t="e">
        <f>'WALES GE2029'!#REF!</f>
        <v>#REF!</v>
      </c>
      <c r="C625" s="106" t="e">
        <f>'WALES GE2029'!#REF!</f>
        <v>#REF!</v>
      </c>
      <c r="D625" s="106" t="e">
        <f>'WALES GE2029'!#REF!</f>
        <v>#REF!</v>
      </c>
      <c r="E625" s="106" t="str">
        <f>'WALES GE2029'!AL26</f>
        <v>Ref</v>
      </c>
      <c r="F625" s="106" t="str">
        <f>'WALES GE2029'!AM26</f>
        <v>gain from</v>
      </c>
      <c r="G625" s="106" t="str">
        <f>'WALES GE2029'!AN26</f>
        <v>LAB</v>
      </c>
      <c r="H625" s="106" t="str">
        <f>IF(E625='WALES GE2029'!AK26,"",E625)</f>
        <v>Ref</v>
      </c>
      <c r="I625" s="262">
        <f>'WALES GE2029'!B26</f>
        <v>0.17847849795450135</v>
      </c>
      <c r="J625" s="263">
        <f>'WALES GE2029'!L26*100</f>
        <v>-24.637421804041185</v>
      </c>
      <c r="K625" s="262">
        <f>'WALES GE2029'!C26</f>
        <v>0.12400113215216992</v>
      </c>
      <c r="L625" s="263">
        <f>'WALES GE2029'!M26*100</f>
        <v>-4.4356813398166173</v>
      </c>
      <c r="M625" s="262">
        <f>'WALES GE2029'!D26</f>
        <v>0.32095442228151977</v>
      </c>
      <c r="N625" s="263">
        <f>'WALES GE2029'!N26*100</f>
        <v>12.991344229138196</v>
      </c>
      <c r="O625" s="262">
        <f>'WALES GE2029'!E26</f>
        <v>5.1742871655083657E-2</v>
      </c>
      <c r="P625" s="263">
        <f>'WALES GE2029'!O26*100</f>
        <v>-0.13312764334684202</v>
      </c>
      <c r="Q625" s="262">
        <f>'WALES GE2029'!F26</f>
        <v>0.17010237662690453</v>
      </c>
      <c r="R625" s="263">
        <f>'WALES GE2029'!P26*100</f>
        <v>11.580843149181849</v>
      </c>
      <c r="S625" s="262">
        <f>'WALES GE2029'!I26</f>
        <v>9.5544323104214596E-2</v>
      </c>
      <c r="T625" s="264">
        <f>'WALES GE2029'!S26*100</f>
        <v>3.743526805762873</v>
      </c>
      <c r="U625" s="262">
        <f t="shared" si="47"/>
        <v>5.4756379877679374E-2</v>
      </c>
      <c r="V625" s="264">
        <f t="shared" si="48"/>
        <v>0.79888420509943647</v>
      </c>
      <c r="W625" s="264"/>
      <c r="X625" s="264"/>
      <c r="Y625" s="264"/>
      <c r="Z625" s="262">
        <f>'WALES GE2029'!G26</f>
        <v>5.4756379877679374E-2</v>
      </c>
      <c r="AA625" s="264">
        <f>'WALES GE2029'!Q26*100</f>
        <v>0.79888420509943647</v>
      </c>
      <c r="AB625" s="262">
        <f>'WALES GE2029'!H26</f>
        <v>0</v>
      </c>
      <c r="AC625" s="264">
        <f>'WALES GE2029'!R26*100</f>
        <v>0</v>
      </c>
      <c r="AD625" s="264"/>
      <c r="AE625" s="264"/>
      <c r="AF625" s="264"/>
      <c r="AG625" s="264"/>
      <c r="AH625" s="262">
        <f>'WALES GE2029'!J26</f>
        <v>4.4199963479268443E-3</v>
      </c>
      <c r="AI625" s="264">
        <f>'WALES GE2029'!T26*100</f>
        <v>9.1632398022291769E-2</v>
      </c>
      <c r="AJ625" s="261">
        <f t="shared" si="49"/>
        <v>0.32095442228151977</v>
      </c>
      <c r="AK625" s="260">
        <f t="shared" si="50"/>
        <v>-0.15085204565461524</v>
      </c>
    </row>
    <row r="626" spans="1:37" ht="24" customHeight="1" x14ac:dyDescent="0.35">
      <c r="A626" s="106" t="str">
        <f>'WALES GE2029'!A27</f>
        <v>Newport West and Islwyn</v>
      </c>
      <c r="B626" s="106" t="e">
        <f>'WALES GE2029'!#REF!</f>
        <v>#REF!</v>
      </c>
      <c r="C626" s="106" t="e">
        <f>'WALES GE2029'!#REF!</f>
        <v>#REF!</v>
      </c>
      <c r="D626" s="106" t="e">
        <f>'WALES GE2029'!#REF!</f>
        <v>#REF!</v>
      </c>
      <c r="E626" s="106" t="str">
        <f>'WALES GE2029'!AL27</f>
        <v>Ref</v>
      </c>
      <c r="F626" s="106" t="str">
        <f>'WALES GE2029'!AM27</f>
        <v>gain from</v>
      </c>
      <c r="G626" s="106" t="str">
        <f>'WALES GE2029'!AN27</f>
        <v>LAB</v>
      </c>
      <c r="H626" s="106" t="str">
        <f>IF(E626='WALES GE2029'!AK27,"",E626)</f>
        <v>Ref</v>
      </c>
      <c r="I626" s="262">
        <f>'WALES GE2029'!B27</f>
        <v>0.19668974731194577</v>
      </c>
      <c r="J626" s="263">
        <f>'WALES GE2029'!L27*100</f>
        <v>-23.689845721596136</v>
      </c>
      <c r="K626" s="262">
        <f>'WALES GE2029'!C27</f>
        <v>0.13291529110387137</v>
      </c>
      <c r="L626" s="263">
        <f>'WALES GE2029'!M27*100</f>
        <v>-3.4203834198113627</v>
      </c>
      <c r="M626" s="262">
        <f>'WALES GE2029'!D27</f>
        <v>0.3859099198687706</v>
      </c>
      <c r="N626" s="263">
        <f>'WALES GE2029'!N27*100</f>
        <v>17.318794532268207</v>
      </c>
      <c r="O626" s="262">
        <f>'WALES GE2029'!E27</f>
        <v>5.4720535486429016E-2</v>
      </c>
      <c r="P626" s="263">
        <f>'WALES GE2029'!O27*100</f>
        <v>0.27417553813257822</v>
      </c>
      <c r="Q626" s="262">
        <f>'WALES GE2029'!F27</f>
        <v>2.3424167850210058E-2</v>
      </c>
      <c r="R626" s="263">
        <f>'WALES GE2029'!P27*100</f>
        <v>1.6500305430843167</v>
      </c>
      <c r="S626" s="262">
        <f>'WALES GE2029'!I27</f>
        <v>0.15605336107112133</v>
      </c>
      <c r="T626" s="264">
        <f>'WALES GE2029'!S27*100</f>
        <v>6.8160157913043085</v>
      </c>
      <c r="U626" s="262">
        <f t="shared" si="47"/>
        <v>5.0286977307651796E-2</v>
      </c>
      <c r="V626" s="264">
        <f t="shared" si="48"/>
        <v>1.0512127366180852</v>
      </c>
      <c r="W626" s="264"/>
      <c r="X626" s="264"/>
      <c r="Y626" s="264"/>
      <c r="Z626" s="262">
        <f>'WALES GE2029'!G27</f>
        <v>5.0286977307651796E-2</v>
      </c>
      <c r="AA626" s="264">
        <f>'WALES GE2029'!Q27*100</f>
        <v>1.0512127366180852</v>
      </c>
      <c r="AB626" s="262">
        <f>'WALES GE2029'!H27</f>
        <v>0</v>
      </c>
      <c r="AC626" s="264">
        <f>'WALES GE2029'!R27*100</f>
        <v>0</v>
      </c>
      <c r="AD626" s="264"/>
      <c r="AE626" s="264"/>
      <c r="AF626" s="264"/>
      <c r="AG626" s="264"/>
      <c r="AH626" s="262">
        <f>'WALES GE2029'!J27</f>
        <v>0</v>
      </c>
      <c r="AI626" s="264">
        <f>'WALES GE2029'!T27*100</f>
        <v>0</v>
      </c>
      <c r="AJ626" s="261">
        <f t="shared" si="49"/>
        <v>0.3859099198687706</v>
      </c>
      <c r="AK626" s="260">
        <f t="shared" si="50"/>
        <v>-0.36248575201856054</v>
      </c>
    </row>
    <row r="627" spans="1:37" ht="24" customHeight="1" x14ac:dyDescent="0.35">
      <c r="A627" s="106" t="str">
        <f>'WALES GE2029'!A28</f>
        <v>Pontypridd</v>
      </c>
      <c r="B627" s="106" t="e">
        <f>'WALES GE2029'!#REF!</f>
        <v>#REF!</v>
      </c>
      <c r="C627" s="106" t="e">
        <f>'WALES GE2029'!#REF!</f>
        <v>#REF!</v>
      </c>
      <c r="D627" s="106" t="e">
        <f>'WALES GE2029'!#REF!</f>
        <v>#REF!</v>
      </c>
      <c r="E627" s="106" t="str">
        <f>'WALES GE2029'!AL28</f>
        <v>Ref</v>
      </c>
      <c r="F627" s="106" t="str">
        <f>'WALES GE2029'!AM28</f>
        <v>gain from</v>
      </c>
      <c r="G627" s="106" t="str">
        <f>'WALES GE2029'!AN28</f>
        <v>LAB</v>
      </c>
      <c r="H627" s="106" t="str">
        <f>IF(E627='WALES GE2029'!AK28,"",E627)</f>
        <v>Ref</v>
      </c>
      <c r="I627" s="262">
        <f>'WALES GE2029'!B28</f>
        <v>0.16177774128071151</v>
      </c>
      <c r="J627" s="263">
        <f>'WALES GE2029'!L28*100</f>
        <v>-25.025435786094118</v>
      </c>
      <c r="K627" s="262">
        <f>'WALES GE2029'!C28</f>
        <v>6.5992646858239606E-2</v>
      </c>
      <c r="L627" s="263">
        <f>'WALES GE2029'!M28*100</f>
        <v>-2.9873064960542455</v>
      </c>
      <c r="M627" s="262">
        <f>'WALES GE2029'!D28</f>
        <v>0.31194405670556985</v>
      </c>
      <c r="N627" s="263">
        <f>'WALES GE2029'!N28*100</f>
        <v>11.327982794839581</v>
      </c>
      <c r="O627" s="262">
        <f>'WALES GE2029'!E28</f>
        <v>3.7162044199375278E-2</v>
      </c>
      <c r="P627" s="263">
        <f>'WALES GE2029'!O28*100</f>
        <v>-0.36221500207476304</v>
      </c>
      <c r="Q627" s="262">
        <f>'WALES GE2029'!F28</f>
        <v>0.1386833668595526</v>
      </c>
      <c r="R627" s="263">
        <f>'WALES GE2029'!P28*100</f>
        <v>9.1321895987492052</v>
      </c>
      <c r="S627" s="262">
        <f>'WALES GE2029'!I28</f>
        <v>0.20585911316273553</v>
      </c>
      <c r="T627" s="264">
        <f>'WALES GE2029'!S28*100</f>
        <v>7.1901065521920851</v>
      </c>
      <c r="U627" s="262">
        <f t="shared" si="47"/>
        <v>7.133499727344586E-2</v>
      </c>
      <c r="V627" s="264">
        <f t="shared" si="48"/>
        <v>0.61463132366740558</v>
      </c>
      <c r="W627" s="264"/>
      <c r="X627" s="264"/>
      <c r="Y627" s="264"/>
      <c r="Z627" s="262">
        <f>'WALES GE2029'!G28</f>
        <v>7.133499727344586E-2</v>
      </c>
      <c r="AA627" s="264">
        <f>'WALES GE2029'!Q28*100</f>
        <v>0.61463132366740558</v>
      </c>
      <c r="AB627" s="262">
        <f>'WALES GE2029'!H28</f>
        <v>0</v>
      </c>
      <c r="AC627" s="264">
        <f>'WALES GE2029'!R28*100</f>
        <v>0</v>
      </c>
      <c r="AD627" s="264"/>
      <c r="AE627" s="264"/>
      <c r="AF627" s="264"/>
      <c r="AG627" s="264"/>
      <c r="AH627" s="262">
        <f>'WALES GE2029'!J28</f>
        <v>7.2460336603699278E-3</v>
      </c>
      <c r="AI627" s="264">
        <f>'WALES GE2029'!T28*100</f>
        <v>0.11004701477486675</v>
      </c>
      <c r="AJ627" s="261">
        <f t="shared" si="49"/>
        <v>0.31194405670556985</v>
      </c>
      <c r="AK627" s="260">
        <f t="shared" si="50"/>
        <v>-0.17326068984601725</v>
      </c>
    </row>
    <row r="628" spans="1:37" ht="24" customHeight="1" x14ac:dyDescent="0.35">
      <c r="A628" s="106" t="str">
        <f>'WALES GE2029'!A29</f>
        <v>Rhondda and Ogmore</v>
      </c>
      <c r="B628" s="106" t="e">
        <f>'WALES GE2029'!#REF!</f>
        <v>#REF!</v>
      </c>
      <c r="C628" s="106" t="e">
        <f>'WALES GE2029'!#REF!</f>
        <v>#REF!</v>
      </c>
      <c r="D628" s="106" t="e">
        <f>'WALES GE2029'!#REF!</f>
        <v>#REF!</v>
      </c>
      <c r="E628" s="106" t="str">
        <f>'WALES GE2029'!AL29</f>
        <v>Ref</v>
      </c>
      <c r="F628" s="106" t="str">
        <f>'WALES GE2029'!AM29</f>
        <v>gain from</v>
      </c>
      <c r="G628" s="106" t="str">
        <f>'WALES GE2029'!AN29</f>
        <v>LAB</v>
      </c>
      <c r="H628" s="106" t="str">
        <f>IF(E628='WALES GE2029'!AK29,"",E628)</f>
        <v>Ref</v>
      </c>
      <c r="I628" s="262">
        <f>'WALES GE2029'!B29</f>
        <v>0.19167221983545113</v>
      </c>
      <c r="J628" s="263">
        <f>'WALES GE2029'!L29*100</f>
        <v>-28.640408022599107</v>
      </c>
      <c r="K628" s="262">
        <f>'WALES GE2029'!C29</f>
        <v>4.0244315138913238E-2</v>
      </c>
      <c r="L628" s="263">
        <f>'WALES GE2029'!M29*100</f>
        <v>-1.7008659222925562</v>
      </c>
      <c r="M628" s="262">
        <f>'WALES GE2029'!D29</f>
        <v>0.41769955380388529</v>
      </c>
      <c r="N628" s="263">
        <f>'WALES GE2029'!N29*100</f>
        <v>15.718455631743049</v>
      </c>
      <c r="O628" s="262">
        <f>'WALES GE2029'!E29</f>
        <v>2.4296166435288542E-2</v>
      </c>
      <c r="P628" s="263">
        <f>'WALES GE2029'!O29*100</f>
        <v>-0.18167755297452509</v>
      </c>
      <c r="Q628" s="262">
        <f>'WALES GE2029'!F29</f>
        <v>9.8286550189965405E-2</v>
      </c>
      <c r="R628" s="263">
        <f>'WALES GE2029'!P29*100</f>
        <v>6.5414964422216979</v>
      </c>
      <c r="S628" s="262">
        <f>'WALES GE2029'!I29</f>
        <v>0.22780119459649634</v>
      </c>
      <c r="T628" s="264">
        <f>'WALES GE2029'!S29*100</f>
        <v>8.2629994239014355</v>
      </c>
      <c r="U628" s="262">
        <f t="shared" si="47"/>
        <v>0</v>
      </c>
      <c r="V628" s="264">
        <f t="shared" si="48"/>
        <v>0</v>
      </c>
      <c r="W628" s="264"/>
      <c r="X628" s="264"/>
      <c r="Y628" s="264"/>
      <c r="Z628" s="262">
        <f>'WALES GE2029'!G29</f>
        <v>0</v>
      </c>
      <c r="AA628" s="264">
        <f>'WALES GE2029'!Q29*100</f>
        <v>0</v>
      </c>
      <c r="AB628" s="262">
        <f>'WALES GE2029'!H29</f>
        <v>0</v>
      </c>
      <c r="AC628" s="264">
        <f>'WALES GE2029'!R29*100</f>
        <v>0</v>
      </c>
      <c r="AD628" s="264"/>
      <c r="AE628" s="264"/>
      <c r="AF628" s="264"/>
      <c r="AG628" s="264"/>
      <c r="AH628" s="262">
        <f>'WALES GE2029'!J29</f>
        <v>0</v>
      </c>
      <c r="AI628" s="264">
        <f>'WALES GE2029'!T29*100</f>
        <v>0</v>
      </c>
      <c r="AJ628" s="261">
        <f t="shared" si="49"/>
        <v>0.41769955380388529</v>
      </c>
      <c r="AK628" s="260">
        <f t="shared" si="50"/>
        <v>-0.31941300361391989</v>
      </c>
    </row>
    <row r="629" spans="1:37" ht="24" customHeight="1" x14ac:dyDescent="0.35">
      <c r="A629" s="106" t="str">
        <f>'WALES GE2029'!A30</f>
        <v>Swansea West</v>
      </c>
      <c r="B629" s="106" t="e">
        <f>'WALES GE2029'!#REF!</f>
        <v>#REF!</v>
      </c>
      <c r="C629" s="106" t="e">
        <f>'WALES GE2029'!#REF!</f>
        <v>#REF!</v>
      </c>
      <c r="D629" s="106" t="e">
        <f>'WALES GE2029'!#REF!</f>
        <v>#REF!</v>
      </c>
      <c r="E629" s="106" t="str">
        <f>'WALES GE2029'!AL30</f>
        <v>Ref</v>
      </c>
      <c r="F629" s="106" t="str">
        <f>'WALES GE2029'!AM30</f>
        <v>gain from</v>
      </c>
      <c r="G629" s="106" t="str">
        <f>'WALES GE2029'!AN30</f>
        <v>LAB</v>
      </c>
      <c r="H629" s="106" t="str">
        <f>IF(E629='WALES GE2029'!AK30,"",E629)</f>
        <v>Ref</v>
      </c>
      <c r="I629" s="262">
        <f>'WALES GE2029'!B30</f>
        <v>0.16338884037540061</v>
      </c>
      <c r="J629" s="263">
        <f>'WALES GE2029'!L30*100</f>
        <v>-25.058317073041316</v>
      </c>
      <c r="K629" s="262">
        <f>'WALES GE2029'!C30</f>
        <v>6.862200388266998E-2</v>
      </c>
      <c r="L629" s="263">
        <f>'WALES GE2029'!M30*100</f>
        <v>-3.0545060087938878</v>
      </c>
      <c r="M629" s="262">
        <f>'WALES GE2029'!D30</f>
        <v>0.27648903545765124</v>
      </c>
      <c r="N629" s="263">
        <f>'WALES GE2029'!N30*100</f>
        <v>10.132006442811988</v>
      </c>
      <c r="O629" s="262">
        <f>'WALES GE2029'!E30</f>
        <v>0.1121785429069256</v>
      </c>
      <c r="P629" s="263">
        <f>'WALES GE2029'!O30*100</f>
        <v>-1.0293902896142528</v>
      </c>
      <c r="Q629" s="262">
        <f>'WALES GE2029'!F30</f>
        <v>0.19027819295099641</v>
      </c>
      <c r="R629" s="263">
        <f>'WALES GE2029'!P30*100</f>
        <v>12.563450447468039</v>
      </c>
      <c r="S629" s="262">
        <f>'WALES GE2029'!I30</f>
        <v>0.17784159433648231</v>
      </c>
      <c r="T629" s="264">
        <f>'WALES GE2029'!S30*100</f>
        <v>6.2716934381915186</v>
      </c>
      <c r="U629" s="262">
        <f t="shared" si="47"/>
        <v>1.1201790089873888E-2</v>
      </c>
      <c r="V629" s="264">
        <f t="shared" si="48"/>
        <v>0.17506304297790956</v>
      </c>
      <c r="W629" s="264"/>
      <c r="X629" s="264"/>
      <c r="Y629" s="264"/>
      <c r="Z629" s="262">
        <f>'WALES GE2029'!G30</f>
        <v>0</v>
      </c>
      <c r="AA629" s="264">
        <f>'WALES GE2029'!Q30*100</f>
        <v>0</v>
      </c>
      <c r="AB629" s="262">
        <f>'WALES GE2029'!H30</f>
        <v>0</v>
      </c>
      <c r="AC629" s="264">
        <f>'WALES GE2029'!R30*100</f>
        <v>0</v>
      </c>
      <c r="AD629" s="264"/>
      <c r="AE629" s="264"/>
      <c r="AF629" s="264"/>
      <c r="AG629" s="264"/>
      <c r="AH629" s="262">
        <f>'WALES GE2029'!J30</f>
        <v>1.1201790089873888E-2</v>
      </c>
      <c r="AI629" s="264">
        <f>'WALES GE2029'!T30*100</f>
        <v>0.17506304297790956</v>
      </c>
      <c r="AJ629" s="261">
        <f t="shared" si="49"/>
        <v>0.27648903545765124</v>
      </c>
      <c r="AK629" s="260">
        <f t="shared" si="50"/>
        <v>-8.6210842506654839E-2</v>
      </c>
    </row>
    <row r="630" spans="1:37" ht="24" customHeight="1" x14ac:dyDescent="0.35">
      <c r="A630" s="106" t="str">
        <f>'WALES GE2029'!A31</f>
        <v>Torfaen</v>
      </c>
      <c r="B630" s="106" t="e">
        <f>'WALES GE2029'!#REF!</f>
        <v>#REF!</v>
      </c>
      <c r="C630" s="106" t="e">
        <f>'WALES GE2029'!#REF!</f>
        <v>#REF!</v>
      </c>
      <c r="D630" s="106" t="e">
        <f>'WALES GE2029'!#REF!</f>
        <v>#REF!</v>
      </c>
      <c r="E630" s="106" t="str">
        <f>'WALES GE2029'!AL31</f>
        <v>Ref</v>
      </c>
      <c r="F630" s="106" t="str">
        <f>'WALES GE2029'!AM31</f>
        <v>gain from</v>
      </c>
      <c r="G630" s="106" t="str">
        <f>'WALES GE2029'!AN31</f>
        <v>LAB</v>
      </c>
      <c r="H630" s="106" t="str">
        <f>IF(E630='WALES GE2029'!AK31,"",E630)</f>
        <v>Ref</v>
      </c>
      <c r="I630" s="262">
        <f>'WALES GE2029'!B31</f>
        <v>0.17625161477164858</v>
      </c>
      <c r="J630" s="263">
        <f>'WALES GE2029'!L31*100</f>
        <v>-24.878689524095471</v>
      </c>
      <c r="K630" s="262">
        <f>'WALES GE2029'!C31</f>
        <v>0.11681676255378348</v>
      </c>
      <c r="L630" s="263">
        <f>'WALES GE2029'!M31*100</f>
        <v>-4.3861013668034188</v>
      </c>
      <c r="M630" s="262">
        <f>'WALES GE2029'!D31</f>
        <v>0.36478418960659265</v>
      </c>
      <c r="N630" s="263">
        <f>'WALES GE2029'!N31*100</f>
        <v>14.481499761667527</v>
      </c>
      <c r="O630" s="262">
        <f>'WALES GE2029'!E31</f>
        <v>4.4309575808686073E-2</v>
      </c>
      <c r="P630" s="263">
        <f>'WALES GE2029'!O31*100</f>
        <v>-0.17343956238863936</v>
      </c>
      <c r="Q630" s="262">
        <f>'WALES GE2029'!F31</f>
        <v>0.14767658758621152</v>
      </c>
      <c r="R630" s="263">
        <f>'WALES GE2029'!P31*100</f>
        <v>9.9924171958148236</v>
      </c>
      <c r="S630" s="262">
        <f>'WALES GE2029'!I31</f>
        <v>0.11686687595648892</v>
      </c>
      <c r="T630" s="264">
        <f>'WALES GE2029'!S31*100</f>
        <v>4.4860154208834535</v>
      </c>
      <c r="U630" s="262">
        <f t="shared" si="47"/>
        <v>2.8516381311857814E-2</v>
      </c>
      <c r="V630" s="264">
        <f t="shared" si="48"/>
        <v>0.38419659638673359</v>
      </c>
      <c r="W630" s="264"/>
      <c r="X630" s="264"/>
      <c r="Y630" s="264"/>
      <c r="Z630" s="262">
        <f>'WALES GE2029'!G31</f>
        <v>2.8516381311857814E-2</v>
      </c>
      <c r="AA630" s="264">
        <f>'WALES GE2029'!Q31*100</f>
        <v>0.38419659638673359</v>
      </c>
      <c r="AB630" s="262">
        <f>'WALES GE2029'!H31</f>
        <v>0</v>
      </c>
      <c r="AC630" s="264">
        <f>'WALES GE2029'!R31*100</f>
        <v>0</v>
      </c>
      <c r="AD630" s="264"/>
      <c r="AE630" s="264"/>
      <c r="AF630" s="264"/>
      <c r="AG630" s="264"/>
      <c r="AH630" s="262">
        <f>'WALES GE2029'!J31</f>
        <v>4.7780124047311001E-3</v>
      </c>
      <c r="AI630" s="264">
        <f>'WALES GE2029'!T31*100</f>
        <v>9.4101478535006097E-2</v>
      </c>
      <c r="AJ630" s="261">
        <f t="shared" si="49"/>
        <v>0.36478418960659265</v>
      </c>
      <c r="AK630" s="260">
        <f t="shared" si="50"/>
        <v>-0.21710760202038112</v>
      </c>
    </row>
    <row r="631" spans="1:37" ht="24" customHeight="1" x14ac:dyDescent="0.35">
      <c r="A631" s="106" t="str">
        <f>'WALES GE2029'!A32</f>
        <v>Vale of Glamorgan</v>
      </c>
      <c r="B631" s="106" t="e">
        <f>'WALES GE2029'!#REF!</f>
        <v>#REF!</v>
      </c>
      <c r="C631" s="106" t="e">
        <f>'WALES GE2029'!#REF!</f>
        <v>#REF!</v>
      </c>
      <c r="D631" s="106" t="e">
        <f>'WALES GE2029'!#REF!</f>
        <v>#REF!</v>
      </c>
      <c r="E631" s="106" t="str">
        <f>'WALES GE2029'!AL32</f>
        <v>Ref</v>
      </c>
      <c r="F631" s="106" t="str">
        <f>'WALES GE2029'!AM32</f>
        <v>gain from</v>
      </c>
      <c r="G631" s="106" t="str">
        <f>'WALES GE2029'!AN32</f>
        <v>LAB</v>
      </c>
      <c r="H631" s="106" t="str">
        <f>IF(E631='WALES GE2029'!AK32,"",E631)</f>
        <v>Ref</v>
      </c>
      <c r="I631" s="262">
        <f>'WALES GE2029'!B32</f>
        <v>0.17337215581934304</v>
      </c>
      <c r="J631" s="263">
        <f>'WALES GE2029'!L32*100</f>
        <v>-21.374432827265714</v>
      </c>
      <c r="K631" s="262">
        <f>'WALES GE2029'!C32</f>
        <v>0.23172635248112824</v>
      </c>
      <c r="L631" s="263">
        <f>'WALES GE2029'!M32*100</f>
        <v>-6.3389957037485649</v>
      </c>
      <c r="M631" s="262">
        <f>'WALES GE2029'!D32</f>
        <v>0.27253025499235217</v>
      </c>
      <c r="N631" s="263">
        <f>'WALES GE2029'!N32*100</f>
        <v>12.036772716971871</v>
      </c>
      <c r="O631" s="262">
        <f>'WALES GE2029'!E32</f>
        <v>3.6560385298790146E-2</v>
      </c>
      <c r="P631" s="263">
        <f>'WALES GE2029'!O32*100</f>
        <v>0.13838479619071517</v>
      </c>
      <c r="Q631" s="262">
        <f>'WALES GE2029'!F32</f>
        <v>0.13709638645869016</v>
      </c>
      <c r="R631" s="263">
        <f>'WALES GE2029'!P32*100</f>
        <v>9.6049819007898023</v>
      </c>
      <c r="S631" s="262">
        <f>'WALES GE2029'!I32</f>
        <v>0.12412349811550062</v>
      </c>
      <c r="T631" s="264">
        <f>'WALES GE2029'!S32*100</f>
        <v>5.3312168302730587</v>
      </c>
      <c r="U631" s="262">
        <f t="shared" si="47"/>
        <v>1.9633728034338421E-2</v>
      </c>
      <c r="V631" s="264">
        <f t="shared" si="48"/>
        <v>0.50350286060662597</v>
      </c>
      <c r="W631" s="264"/>
      <c r="X631" s="264"/>
      <c r="Y631" s="264"/>
      <c r="Z631" s="262">
        <f>'WALES GE2029'!G32</f>
        <v>4.9572387998572647E-3</v>
      </c>
      <c r="AA631" s="264">
        <f>'WALES GE2029'!Q32*100</f>
        <v>9.8569426182208791E-2</v>
      </c>
      <c r="AB631" s="262">
        <f>'WALES GE2029'!H32</f>
        <v>0</v>
      </c>
      <c r="AC631" s="264">
        <f>'WALES GE2029'!R32*100</f>
        <v>0</v>
      </c>
      <c r="AD631" s="264"/>
      <c r="AE631" s="264"/>
      <c r="AF631" s="264"/>
      <c r="AG631" s="264"/>
      <c r="AH631" s="262">
        <f>'WALES GE2029'!J32</f>
        <v>1.9633728034338421E-2</v>
      </c>
      <c r="AI631" s="264">
        <f>'WALES GE2029'!T32*100</f>
        <v>0.50350286060662597</v>
      </c>
      <c r="AJ631" s="261">
        <f t="shared" si="49"/>
        <v>0.27253025499235217</v>
      </c>
      <c r="AK631" s="260">
        <f t="shared" si="50"/>
        <v>-0.13543386853366202</v>
      </c>
    </row>
    <row r="632" spans="1:37" ht="24" customHeight="1" x14ac:dyDescent="0.35">
      <c r="A632" s="106" t="str">
        <f>'WALES GE2029'!A33</f>
        <v>Wrexham</v>
      </c>
      <c r="B632" s="106" t="e">
        <f>'WALES GE2029'!#REF!</f>
        <v>#REF!</v>
      </c>
      <c r="C632" s="106" t="e">
        <f>'WALES GE2029'!#REF!</f>
        <v>#REF!</v>
      </c>
      <c r="D632" s="106" t="e">
        <f>'WALES GE2029'!#REF!</f>
        <v>#REF!</v>
      </c>
      <c r="E632" s="106" t="str">
        <f>'WALES GE2029'!AL33</f>
        <v>Ref</v>
      </c>
      <c r="F632" s="106" t="str">
        <f>'WALES GE2029'!AM33</f>
        <v>gain from</v>
      </c>
      <c r="G632" s="106" t="str">
        <f>'WALES GE2029'!AN33</f>
        <v>LAB</v>
      </c>
      <c r="H632" s="106" t="str">
        <f>IF(E632='WALES GE2029'!AK33,"",E632)</f>
        <v>Ref</v>
      </c>
      <c r="I632" s="262">
        <f>'WALES GE2029'!B33</f>
        <v>0.1710639239829839</v>
      </c>
      <c r="J632" s="263">
        <f>'WALES GE2029'!L33*100</f>
        <v>-22.117841619485777</v>
      </c>
      <c r="K632" s="262">
        <f>'WALES GE2029'!C33</f>
        <v>0.18726901411187985</v>
      </c>
      <c r="L632" s="263">
        <f>'WALES GE2029'!M33*100</f>
        <v>-5.7647142725610561</v>
      </c>
      <c r="M632" s="262">
        <f>'WALES GE2029'!D33</f>
        <v>0.29872697745101051</v>
      </c>
      <c r="N632" s="263">
        <f>'WALES GE2029'!N33*100</f>
        <v>12.744914325488935</v>
      </c>
      <c r="O632" s="262">
        <f>'WALES GE2029'!E33</f>
        <v>4.4547194398250764E-2</v>
      </c>
      <c r="P632" s="263">
        <f>'WALES GE2029'!O33*100</f>
        <v>5.3263020931261507E-2</v>
      </c>
      <c r="Q632" s="262">
        <f>'WALES GE2029'!F33</f>
        <v>0.10787107140103974</v>
      </c>
      <c r="R632" s="263">
        <f>'WALES GE2029'!P33*100</f>
        <v>7.470534182929625</v>
      </c>
      <c r="S632" s="262">
        <f>'WALES GE2029'!I33</f>
        <v>0.17495122778751065</v>
      </c>
      <c r="T632" s="264">
        <f>'WALES GE2029'!S33*100</f>
        <v>7.2456986586708139</v>
      </c>
      <c r="U632" s="262">
        <f t="shared" si="47"/>
        <v>1.5570590867324697E-2</v>
      </c>
      <c r="V632" s="264">
        <f t="shared" si="48"/>
        <v>0.36814570402620567</v>
      </c>
      <c r="W632" s="264"/>
      <c r="X632" s="264"/>
      <c r="Y632" s="264"/>
      <c r="Z632" s="262">
        <f>'WALES GE2029'!G33</f>
        <v>0</v>
      </c>
      <c r="AA632" s="264">
        <f>'WALES GE2029'!Q33*100</f>
        <v>0</v>
      </c>
      <c r="AB632" s="262">
        <f>'WALES GE2029'!H33</f>
        <v>0</v>
      </c>
      <c r="AC632" s="264">
        <f>'WALES GE2029'!R33*100</f>
        <v>0</v>
      </c>
      <c r="AD632" s="264"/>
      <c r="AE632" s="264"/>
      <c r="AF632" s="264"/>
      <c r="AG632" s="264"/>
      <c r="AH632" s="262">
        <f>'WALES GE2029'!J33</f>
        <v>1.5570590867324697E-2</v>
      </c>
      <c r="AI632" s="264">
        <f>'WALES GE2029'!T33*100</f>
        <v>0.36814570402620567</v>
      </c>
      <c r="AJ632" s="261">
        <f t="shared" si="49"/>
        <v>0.29872697745101051</v>
      </c>
      <c r="AK632" s="260">
        <f t="shared" si="50"/>
        <v>-0.19085590604997077</v>
      </c>
    </row>
    <row r="633" spans="1:37" ht="24" customHeight="1" x14ac:dyDescent="0.35">
      <c r="A633" s="106" t="str">
        <f>'WALES GE2029'!A34</f>
        <v>Ynys Môn</v>
      </c>
      <c r="B633" s="106" t="e">
        <f>'WALES GE2029'!#REF!</f>
        <v>#REF!</v>
      </c>
      <c r="C633" s="106" t="e">
        <f>'WALES GE2029'!#REF!</f>
        <v>#REF!</v>
      </c>
      <c r="D633" s="106" t="e">
        <f>'WALES GE2029'!#REF!</f>
        <v>#REF!</v>
      </c>
      <c r="E633" s="106" t="str">
        <f>'WALES GE2029'!AL34</f>
        <v>PC</v>
      </c>
      <c r="F633" s="106" t="str">
        <f>'WALES GE2029'!AM34</f>
        <v>HOLD</v>
      </c>
      <c r="G633" s="106" t="str">
        <f>'WALES GE2029'!AN34</f>
        <v/>
      </c>
      <c r="H633" s="106" t="str">
        <f>IF(E633='WALES GE2029'!AK34,"",E633)</f>
        <v/>
      </c>
      <c r="I633" s="262">
        <f>'WALES GE2029'!B34</f>
        <v>8.9078913521662695E-2</v>
      </c>
      <c r="J633" s="263">
        <f>'WALES GE2029'!L34*100</f>
        <v>-14.443218124356964</v>
      </c>
      <c r="K633" s="262">
        <f>'WALES GE2029'!C34</f>
        <v>0.20402128162190167</v>
      </c>
      <c r="L633" s="263">
        <f>'WALES GE2029'!M34*100</f>
        <v>-10.102346522130048</v>
      </c>
      <c r="M633" s="262">
        <f>'WALES GE2029'!D34</f>
        <v>0.15069768010205836</v>
      </c>
      <c r="N633" s="263">
        <f>'WALES GE2029'!N34*100</f>
        <v>5.1917491307158281</v>
      </c>
      <c r="O633" s="262">
        <f>'WALES GE2029'!E34</f>
        <v>1.1911362740555969E-2</v>
      </c>
      <c r="P633" s="263">
        <f>'WALES GE2029'!O34*100</f>
        <v>-0.15433387428325315</v>
      </c>
      <c r="Q633" s="262">
        <f>'WALES GE2029'!F34</f>
        <v>5.2665396091186714E-2</v>
      </c>
      <c r="R633" s="263">
        <f>'WALES GE2029'!P34*100</f>
        <v>3.4153688355499576</v>
      </c>
      <c r="S633" s="262">
        <f>'WALES GE2029'!I34</f>
        <v>0.484603413985146</v>
      </c>
      <c r="T633" s="264">
        <f>'WALES GE2029'!S34*100</f>
        <v>16.003555815579695</v>
      </c>
      <c r="U633" s="262">
        <f t="shared" si="47"/>
        <v>7.0219519374887223E-3</v>
      </c>
      <c r="V633" s="264">
        <f t="shared" si="48"/>
        <v>8.922473892479478E-2</v>
      </c>
      <c r="W633" s="264"/>
      <c r="X633" s="264"/>
      <c r="Y633" s="264"/>
      <c r="Z633" s="262">
        <f>'WALES GE2029'!G34</f>
        <v>0</v>
      </c>
      <c r="AA633" s="264">
        <f>'WALES GE2029'!Q34*100</f>
        <v>0</v>
      </c>
      <c r="AB633" s="262">
        <f>'WALES GE2029'!H34</f>
        <v>0</v>
      </c>
      <c r="AC633" s="264">
        <f>'WALES GE2029'!R34*100</f>
        <v>0</v>
      </c>
      <c r="AD633" s="264"/>
      <c r="AE633" s="264"/>
      <c r="AF633" s="264"/>
      <c r="AG633" s="264"/>
      <c r="AH633" s="262">
        <f>'WALES GE2029'!J34</f>
        <v>7.0219519374887223E-3</v>
      </c>
      <c r="AI633" s="264">
        <f>'WALES GE2029'!T34*100</f>
        <v>8.922473892479478E-2</v>
      </c>
      <c r="AJ633" s="261">
        <f t="shared" si="49"/>
        <v>0.484603413985146</v>
      </c>
      <c r="AK633" s="260">
        <f t="shared" si="50"/>
        <v>-0.4319380178939593</v>
      </c>
    </row>
  </sheetData>
  <autoFilter ref="A1:AK633" xr:uid="{DA1A05CA-DEBE-43E2-8827-A163CFC3DC25}">
    <sortState xmlns:xlrd2="http://schemas.microsoft.com/office/spreadsheetml/2017/richdata2" ref="A2:AK633">
      <sortCondition ref="D1:D633"/>
    </sortState>
  </autoFilter>
  <conditionalFormatting sqref="J2:J633">
    <cfRule type="cellIs" dxfId="51" priority="15" operator="lessThan">
      <formula>0</formula>
    </cfRule>
    <cfRule type="cellIs" dxfId="50" priority="16" operator="greaterThan">
      <formula>0.000000001</formula>
    </cfRule>
  </conditionalFormatting>
  <conditionalFormatting sqref="L2:L633">
    <cfRule type="cellIs" dxfId="49" priority="13" operator="lessThan">
      <formula>0</formula>
    </cfRule>
    <cfRule type="cellIs" dxfId="48" priority="14" operator="greaterThan">
      <formula>0.000000001</formula>
    </cfRule>
  </conditionalFormatting>
  <conditionalFormatting sqref="N2:N633">
    <cfRule type="cellIs" dxfId="47" priority="11" operator="lessThan">
      <formula>0</formula>
    </cfRule>
    <cfRule type="cellIs" dxfId="46" priority="12" operator="greaterThan">
      <formula>0.000000001</formula>
    </cfRule>
  </conditionalFormatting>
  <conditionalFormatting sqref="P2:P633">
    <cfRule type="cellIs" dxfId="45" priority="9" operator="lessThan">
      <formula>0</formula>
    </cfRule>
    <cfRule type="cellIs" dxfId="44" priority="10" operator="greaterThan">
      <formula>0.000000001</formula>
    </cfRule>
  </conditionalFormatting>
  <conditionalFormatting sqref="R2:R633">
    <cfRule type="cellIs" dxfId="43" priority="7" operator="lessThan">
      <formula>0</formula>
    </cfRule>
    <cfRule type="cellIs" dxfId="42" priority="8" operator="greaterThan">
      <formula>0.000000001</formula>
    </cfRule>
  </conditionalFormatting>
  <conditionalFormatting sqref="AA2:AA633 T2:T633 AC13:AG633 AC2:AC12 AE2:AE544 AG2:AG544 V2:Y633">
    <cfRule type="cellIs" dxfId="41" priority="3" operator="lessThan">
      <formula>0</formula>
    </cfRule>
    <cfRule type="cellIs" dxfId="40" priority="4" operator="greaterThan">
      <formula>0.000000001</formula>
    </cfRule>
  </conditionalFormatting>
  <conditionalFormatting sqref="AI2:AI633">
    <cfRule type="cellIs" dxfId="39" priority="1" operator="lessThan">
      <formula>0</formula>
    </cfRule>
    <cfRule type="cellIs" dxfId="38" priority="2" operator="greaterThan">
      <formula>0.000000001</formula>
    </cfRule>
  </conditionalFormatting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0C91D-FBBE-4CE6-B15A-0AC2D44FC757}">
  <dimension ref="A1:AI31"/>
  <sheetViews>
    <sheetView zoomScale="70" zoomScaleNormal="70" workbookViewId="0">
      <pane ySplit="1" topLeftCell="A2" activePane="bottomLeft" state="frozen"/>
      <selection pane="bottomLeft" activeCell="C13" sqref="C13"/>
    </sheetView>
  </sheetViews>
  <sheetFormatPr defaultRowHeight="15.5" x14ac:dyDescent="0.35"/>
  <cols>
    <col min="1" max="1" width="73.54296875" style="106" bestFit="1" customWidth="1"/>
    <col min="2" max="2" width="25.36328125" style="106" bestFit="1" customWidth="1"/>
    <col min="3" max="3" width="40.36328125" style="106" bestFit="1" customWidth="1"/>
    <col min="4" max="4" width="11.81640625" style="204" bestFit="1" customWidth="1"/>
    <col min="5" max="5" width="11.54296875" style="204" bestFit="1" customWidth="1"/>
    <col min="6" max="6" width="11" style="204" bestFit="1" customWidth="1"/>
    <col min="7" max="7" width="11.81640625" style="204" bestFit="1" customWidth="1"/>
    <col min="8" max="8" width="10.6328125" style="204" bestFit="1" customWidth="1"/>
    <col min="9" max="9" width="9.08984375" style="204" bestFit="1" customWidth="1"/>
    <col min="10" max="10" width="13.36328125" style="204" bestFit="1" customWidth="1"/>
    <col min="11" max="11" width="8.1796875" style="262" bestFit="1" customWidth="1"/>
    <col min="12" max="12" width="11.54296875" style="204" bestFit="1" customWidth="1"/>
    <col min="13" max="13" width="8.54296875" style="262" bestFit="1" customWidth="1"/>
    <col min="14" max="14" width="11.90625" style="204" bestFit="1" customWidth="1"/>
    <col min="15" max="15" width="7.7265625" style="262" bestFit="1" customWidth="1"/>
    <col min="16" max="16" width="11.08984375" style="204" bestFit="1" customWidth="1"/>
    <col min="17" max="17" width="7.26953125" style="262" bestFit="1" customWidth="1"/>
    <col min="18" max="18" width="10.6328125" style="204" bestFit="1" customWidth="1"/>
    <col min="19" max="19" width="8.26953125" style="262" bestFit="1" customWidth="1"/>
    <col min="20" max="20" width="11.6328125" style="204" bestFit="1" customWidth="1"/>
    <col min="21" max="21" width="7.90625" style="262" bestFit="1" customWidth="1"/>
    <col min="22" max="22" width="11.26953125" style="204" bestFit="1" customWidth="1"/>
    <col min="23" max="23" width="8.1796875" style="262" bestFit="1" customWidth="1"/>
    <col min="24" max="24" width="11.54296875" style="204" bestFit="1" customWidth="1"/>
    <col min="25" max="27" width="8.7265625" style="204"/>
    <col min="28" max="28" width="7.453125" style="262" bestFit="1" customWidth="1"/>
    <col min="29" max="29" width="10.90625" style="204" bestFit="1" customWidth="1"/>
    <col min="30" max="30" width="9.54296875" style="262" bestFit="1" customWidth="1"/>
    <col min="31" max="31" width="12.90625" style="204" bestFit="1" customWidth="1"/>
    <col min="32" max="32" width="8.1796875" style="262" bestFit="1" customWidth="1"/>
    <col min="33" max="33" width="11.54296875" style="266" bestFit="1" customWidth="1"/>
    <col min="34" max="34" width="7.08984375" style="204" bestFit="1" customWidth="1"/>
    <col min="35" max="35" width="17.26953125" style="260" bestFit="1" customWidth="1"/>
    <col min="36" max="16384" width="8.7265625" style="204"/>
  </cols>
  <sheetData>
    <row r="1" spans="1:35" ht="24" customHeight="1" x14ac:dyDescent="0.35">
      <c r="A1" s="268" t="s">
        <v>826</v>
      </c>
      <c r="B1" s="268" t="s">
        <v>825</v>
      </c>
      <c r="C1" s="268" t="s">
        <v>790</v>
      </c>
      <c r="D1" s="243" t="s">
        <v>65</v>
      </c>
      <c r="E1" s="243" t="s">
        <v>66</v>
      </c>
      <c r="F1" s="243" t="s">
        <v>67</v>
      </c>
      <c r="G1" s="243" t="s">
        <v>791</v>
      </c>
      <c r="H1" s="243" t="s">
        <v>792</v>
      </c>
      <c r="I1" s="243" t="s">
        <v>793</v>
      </c>
      <c r="J1" s="243" t="s">
        <v>42</v>
      </c>
      <c r="K1" s="257" t="s">
        <v>794</v>
      </c>
      <c r="L1" s="243" t="s">
        <v>795</v>
      </c>
      <c r="M1" s="257" t="s">
        <v>796</v>
      </c>
      <c r="N1" s="243" t="s">
        <v>797</v>
      </c>
      <c r="O1" s="257" t="s">
        <v>798</v>
      </c>
      <c r="P1" s="243" t="s">
        <v>799</v>
      </c>
      <c r="Q1" s="257" t="s">
        <v>14</v>
      </c>
      <c r="R1" s="243" t="s">
        <v>800</v>
      </c>
      <c r="S1" s="257" t="s">
        <v>801</v>
      </c>
      <c r="T1" s="243" t="s">
        <v>802</v>
      </c>
      <c r="U1" s="257" t="s">
        <v>803</v>
      </c>
      <c r="V1" s="243" t="s">
        <v>804</v>
      </c>
      <c r="W1" s="258" t="s">
        <v>805</v>
      </c>
      <c r="X1" s="259" t="s">
        <v>806</v>
      </c>
      <c r="Y1" s="259"/>
      <c r="Z1" s="259"/>
      <c r="AA1" s="259"/>
      <c r="AB1" s="257" t="s">
        <v>808</v>
      </c>
      <c r="AC1" s="243" t="s">
        <v>809</v>
      </c>
      <c r="AD1" s="257" t="s">
        <v>26</v>
      </c>
      <c r="AE1" s="243" t="s">
        <v>810</v>
      </c>
      <c r="AF1" s="257" t="s">
        <v>805</v>
      </c>
      <c r="AG1" s="259" t="s">
        <v>806</v>
      </c>
      <c r="AH1" s="204" t="s">
        <v>768</v>
      </c>
      <c r="AI1" s="260" t="s">
        <v>807</v>
      </c>
    </row>
    <row r="2" spans="1:35" ht="24" customHeight="1" x14ac:dyDescent="0.35">
      <c r="A2" s="106" t="s">
        <v>873</v>
      </c>
      <c r="B2" s="106" t="s">
        <v>835</v>
      </c>
      <c r="C2" s="106" t="str">
        <f>'ENGLAND GE2029'!A465</f>
        <v>Birmingham Ladywood</v>
      </c>
      <c r="D2" s="204" t="str">
        <f>'ENGLAND GE2029'!B465</f>
        <v>WMD</v>
      </c>
      <c r="E2" s="204" t="str">
        <f>'ENGLAND GE2029'!C465</f>
        <v>WM</v>
      </c>
      <c r="F2" s="204" t="str">
        <f>'ENGLAND GE2029'!D465</f>
        <v>England</v>
      </c>
      <c r="G2" s="261" t="str">
        <f>'ENGLAND GE2029'!AP465</f>
        <v>Grn</v>
      </c>
      <c r="H2" s="261" t="str">
        <f>'ENGLAND GE2029'!AQ465</f>
        <v>gain from</v>
      </c>
      <c r="I2" s="261" t="str">
        <f>'ENGLAND GE2029'!AR465</f>
        <v>LAB</v>
      </c>
      <c r="J2" s="204" t="str">
        <f>IF(G2='ENGLAND GE2029'!AO465,"",G2)</f>
        <v>Grn</v>
      </c>
      <c r="K2" s="262">
        <f>'ENGLAND GE2029'!E465</f>
        <v>0.25348954410514024</v>
      </c>
      <c r="L2" s="263">
        <f>'ENGLAND GE2029'!P465*100</f>
        <v>-17.183646262002995</v>
      </c>
      <c r="M2" s="262">
        <f>'ENGLAND GE2029'!F465</f>
        <v>5.139341461099154E-2</v>
      </c>
      <c r="N2" s="263">
        <f>'ENGLAND GE2029'!Q465*100</f>
        <v>-0.92424693661538182</v>
      </c>
      <c r="O2" s="262">
        <f>'ENGLAND GE2029'!G465</f>
        <v>7.8855130667547596E-2</v>
      </c>
      <c r="P2" s="263">
        <f>'ENGLAND GE2029'!R465*100</f>
        <v>3.8476771499719056</v>
      </c>
      <c r="Q2" s="262">
        <f>'ENGLAND GE2029'!H465</f>
        <v>4.9324461864124744E-2</v>
      </c>
      <c r="R2" s="263">
        <f>'ENGLAND GE2029'!S465*100</f>
        <v>0.25489895986172129</v>
      </c>
      <c r="S2" s="262">
        <f>'ENGLAND GE2029'!I465</f>
        <v>0.27532544678373494</v>
      </c>
      <c r="T2" s="263">
        <f>'ENGLAND GE2029'!T465*100</f>
        <v>18.02435692037027</v>
      </c>
      <c r="V2" s="264">
        <v>0</v>
      </c>
      <c r="W2" s="262">
        <f t="shared" ref="W2:W26" si="0">MAX(AB2,AD2,AF2)</f>
        <v>0.2634764029700572</v>
      </c>
      <c r="X2" s="264">
        <f t="shared" ref="X2:X26" si="1">IF(AB2=W2,AC2,IF(AD2=W2,AE2,IF(AF2=W2,AG2,"=")))</f>
        <v>-6.8325997314258924</v>
      </c>
      <c r="Y2" s="264"/>
      <c r="Z2" s="264"/>
      <c r="AA2" s="264"/>
      <c r="AB2" s="262">
        <f>'ENGLAND GE2029'!J465</f>
        <v>0.2634764029700572</v>
      </c>
      <c r="AC2" s="264">
        <f>'ENGLAND GE2029'!U465*100</f>
        <v>-6.8325997314258924</v>
      </c>
      <c r="AD2" s="262">
        <f>'ENGLAND GE2029'!K465</f>
        <v>0</v>
      </c>
      <c r="AE2" s="264">
        <f>'ENGLAND GE2029'!V465*100</f>
        <v>0</v>
      </c>
      <c r="AF2" s="262">
        <f>'ENGLAND GE2029'!N465</f>
        <v>0</v>
      </c>
      <c r="AG2" s="264">
        <f>'ENGLAND GE2029'!Y465*100</f>
        <v>0</v>
      </c>
      <c r="AH2" s="261">
        <f t="shared" ref="AH2:AH26" si="2">MAX(K2,M2,O2,Q2,S2,U2,AF2,AB2,AD2)</f>
        <v>0.27532544678373494</v>
      </c>
      <c r="AI2" s="260">
        <f t="shared" ref="AI2:AI26" si="3">S2-AH2</f>
        <v>0</v>
      </c>
    </row>
    <row r="3" spans="1:35" ht="24" customHeight="1" x14ac:dyDescent="0.35">
      <c r="A3" s="106" t="s">
        <v>874</v>
      </c>
      <c r="B3" s="106" t="s">
        <v>838</v>
      </c>
      <c r="C3" s="106" t="str">
        <f>'ENGLAND GE2029'!A381</f>
        <v>Bristol North West</v>
      </c>
      <c r="D3" s="204" t="str">
        <f>'ENGLAND GE2029'!B381</f>
        <v>AVN</v>
      </c>
      <c r="E3" s="204" t="str">
        <f>'ENGLAND GE2029'!C381</f>
        <v>SW</v>
      </c>
      <c r="F3" s="204" t="str">
        <f>'ENGLAND GE2029'!D381</f>
        <v>England</v>
      </c>
      <c r="G3" s="261" t="str">
        <f>'ENGLAND GE2029'!AP381</f>
        <v>Grn</v>
      </c>
      <c r="H3" s="261" t="str">
        <f>'ENGLAND GE2029'!AQ381</f>
        <v>gain from</v>
      </c>
      <c r="I3" s="261" t="str">
        <f>'ENGLAND GE2029'!AR381</f>
        <v>LAB</v>
      </c>
      <c r="J3" s="204" t="str">
        <f>IF(G3='ENGLAND GE2029'!AO381,"",G3)</f>
        <v>Grn</v>
      </c>
      <c r="K3" s="262">
        <f>'ENGLAND GE2029'!E381</f>
        <v>0.25759918384913716</v>
      </c>
      <c r="L3" s="263">
        <f>'ENGLAND GE2029'!P381*100</f>
        <v>-23.881052232451751</v>
      </c>
      <c r="M3" s="262">
        <f>'ENGLAND GE2029'!F381</f>
        <v>0.10313490816880749</v>
      </c>
      <c r="N3" s="263">
        <f>'ENGLAND GE2029'!Q381*100</f>
        <v>-3.6618310715312683</v>
      </c>
      <c r="O3" s="262">
        <f>'ENGLAND GE2029'!G381</f>
        <v>0.17380674333076374</v>
      </c>
      <c r="P3" s="263">
        <f>'ENGLAND GE2029'!R381*100</f>
        <v>7.3464221046181359</v>
      </c>
      <c r="Q3" s="262">
        <f>'ENGLAND GE2029'!H381</f>
        <v>7.8791604696271306E-2</v>
      </c>
      <c r="R3" s="263">
        <f>'ENGLAND GE2029'!S381*100</f>
        <v>-0.70246713024081231</v>
      </c>
      <c r="S3" s="262">
        <f>'ENGLAND GE2029'!I381</f>
        <v>0.35772448899949971</v>
      </c>
      <c r="T3" s="263">
        <f>'ENGLAND GE2029'!T381*100</f>
        <v>18.462693205001145</v>
      </c>
      <c r="V3" s="264">
        <v>0</v>
      </c>
      <c r="W3" s="262">
        <f t="shared" si="0"/>
        <v>3.2981641066594843E-3</v>
      </c>
      <c r="X3" s="264">
        <f t="shared" si="1"/>
        <v>-0.12825556028155904</v>
      </c>
      <c r="Y3" s="264"/>
      <c r="Z3" s="264"/>
      <c r="AA3" s="264"/>
      <c r="AB3" s="262">
        <f>'ENGLAND GE2029'!J381</f>
        <v>0</v>
      </c>
      <c r="AC3" s="264">
        <f>'ENGLAND GE2029'!U381*100</f>
        <v>0</v>
      </c>
      <c r="AD3" s="262">
        <f>'ENGLAND GE2029'!K381</f>
        <v>0</v>
      </c>
      <c r="AE3" s="264">
        <f>'ENGLAND GE2029'!V381*100</f>
        <v>0</v>
      </c>
      <c r="AF3" s="262">
        <f>'ENGLAND GE2029'!N381</f>
        <v>3.2981641066594843E-3</v>
      </c>
      <c r="AG3" s="264">
        <f>'ENGLAND GE2029'!Y381*100</f>
        <v>-0.12825556028155904</v>
      </c>
      <c r="AH3" s="261">
        <f t="shared" si="2"/>
        <v>0.35772448899949971</v>
      </c>
      <c r="AI3" s="260">
        <f t="shared" si="3"/>
        <v>0</v>
      </c>
    </row>
    <row r="4" spans="1:35" ht="24" customHeight="1" x14ac:dyDescent="0.35">
      <c r="A4" s="106" t="s">
        <v>861</v>
      </c>
      <c r="B4" s="106" t="s">
        <v>862</v>
      </c>
      <c r="C4" s="106" t="str">
        <f>'WALES GE2029'!A11</f>
        <v>Cardiff East</v>
      </c>
      <c r="D4" s="204" t="e">
        <f>'WALES GE2029'!#REF!</f>
        <v>#REF!</v>
      </c>
      <c r="E4" s="204" t="e">
        <f>'WALES GE2029'!#REF!</f>
        <v>#REF!</v>
      </c>
      <c r="F4" s="204" t="e">
        <f>'WALES GE2029'!#REF!</f>
        <v>#REF!</v>
      </c>
      <c r="G4" s="261" t="str">
        <f>'WALES GE2029'!AL11</f>
        <v>Grn</v>
      </c>
      <c r="H4" s="261" t="str">
        <f>'WALES GE2029'!AM11</f>
        <v>gain from</v>
      </c>
      <c r="I4" s="261" t="str">
        <f>'WALES GE2029'!AN11</f>
        <v>LAB</v>
      </c>
      <c r="J4" s="204" t="str">
        <f>IF(G4='WALES GE2029'!AK11,"",G4)</f>
        <v>Grn</v>
      </c>
      <c r="K4" s="262">
        <f>'WALES GE2029'!B11</f>
        <v>0.1553375271619751</v>
      </c>
      <c r="L4" s="263">
        <f>'WALES GE2029'!L11*100</f>
        <v>-24.936047656984503</v>
      </c>
      <c r="M4" s="262">
        <f>'WALES GE2029'!C11</f>
        <v>6.7308134349217563E-2</v>
      </c>
      <c r="N4" s="263">
        <f>'WALES GE2029'!M11*100</f>
        <v>-3.2709757939206123</v>
      </c>
      <c r="O4" s="262">
        <f>'WALES GE2029'!D11</f>
        <v>0.19539427804231072</v>
      </c>
      <c r="P4" s="263">
        <f>'WALES GE2029'!N11*100</f>
        <v>6.8103426113777621</v>
      </c>
      <c r="Q4" s="262">
        <f>'WALES GE2029'!E11</f>
        <v>0.15336817386084481</v>
      </c>
      <c r="R4" s="263">
        <f>'WALES GE2029'!O11*100</f>
        <v>-1.8806761599114818</v>
      </c>
      <c r="S4" s="262">
        <f>'WALES GE2029'!F11</f>
        <v>0.28652817725178381</v>
      </c>
      <c r="T4" s="263">
        <f>'WALES GE2029'!P11*100</f>
        <v>18.643360372725859</v>
      </c>
      <c r="U4" s="262">
        <f>'WALES GE2029'!I11</f>
        <v>0.13631859460403004</v>
      </c>
      <c r="V4" s="264">
        <f>'WALES GE2029'!S11*100</f>
        <v>4.5579131883890982</v>
      </c>
      <c r="W4" s="262">
        <f t="shared" si="0"/>
        <v>5.7451147298378542E-3</v>
      </c>
      <c r="X4" s="264">
        <f t="shared" si="1"/>
        <v>7.6083438323866659E-2</v>
      </c>
      <c r="Y4" s="264"/>
      <c r="Z4" s="264"/>
      <c r="AA4" s="264"/>
      <c r="AB4" s="262">
        <f>'WALES GE2029'!G11</f>
        <v>0</v>
      </c>
      <c r="AC4" s="264">
        <f>'WALES GE2029'!Q11*100</f>
        <v>0</v>
      </c>
      <c r="AD4" s="262">
        <f>'WALES GE2029'!H11</f>
        <v>0</v>
      </c>
      <c r="AE4" s="264">
        <f>'WALES GE2029'!R11*100</f>
        <v>0</v>
      </c>
      <c r="AF4" s="262">
        <f>'WALES GE2029'!J11</f>
        <v>5.7451147298378542E-3</v>
      </c>
      <c r="AG4" s="264">
        <f>'WALES GE2029'!T11*100</f>
        <v>7.6083438323866659E-2</v>
      </c>
      <c r="AH4" s="261">
        <f t="shared" si="2"/>
        <v>0.28652817725178381</v>
      </c>
      <c r="AI4" s="260">
        <f t="shared" si="3"/>
        <v>0</v>
      </c>
    </row>
    <row r="5" spans="1:35" ht="24" customHeight="1" x14ac:dyDescent="0.35">
      <c r="A5" s="106" t="s">
        <v>845</v>
      </c>
      <c r="B5" s="106" t="s">
        <v>846</v>
      </c>
      <c r="C5" s="106" t="str">
        <f>'ENGLAND GE2029'!A514</f>
        <v>Doncaster North</v>
      </c>
      <c r="D5" s="204" t="str">
        <f>'ENGLAND GE2029'!B514</f>
        <v>SYK</v>
      </c>
      <c r="E5" s="204" t="str">
        <f>'ENGLAND GE2029'!C514</f>
        <v>YH</v>
      </c>
      <c r="F5" s="204" t="str">
        <f>'ENGLAND GE2029'!D514</f>
        <v>England</v>
      </c>
      <c r="G5" s="261" t="str">
        <f>'ENGLAND GE2029'!AP514</f>
        <v>Ref</v>
      </c>
      <c r="H5" s="261" t="str">
        <f>'ENGLAND GE2029'!AQ514</f>
        <v>gain from</v>
      </c>
      <c r="I5" s="261" t="str">
        <f>'ENGLAND GE2029'!AR514</f>
        <v>LAB</v>
      </c>
      <c r="J5" s="204" t="str">
        <f>IF(G5='ENGLAND GE2029'!AO514,"",G5)</f>
        <v>Ref</v>
      </c>
      <c r="K5" s="262">
        <f>'ENGLAND GE2029'!E514</f>
        <v>0.25273263288576708</v>
      </c>
      <c r="L5" s="263">
        <f>'ENGLAND GE2029'!P514*100</f>
        <v>-27.081423505823654</v>
      </c>
      <c r="M5" s="262">
        <f>'ENGLAND GE2029'!F514</f>
        <v>4.2969907956158293E-2</v>
      </c>
      <c r="N5" s="263">
        <f>'ENGLAND GE2029'!Q514*100</f>
        <v>-18.620885470431521</v>
      </c>
      <c r="O5" s="262">
        <f>'ENGLAND GE2029'!G514</f>
        <v>0.3926077488190724</v>
      </c>
      <c r="P5" s="263">
        <f>'ENGLAND GE2029'!R514*100</f>
        <v>39.260774881907238</v>
      </c>
      <c r="Q5" s="262">
        <f>'ENGLAND GE2029'!H514</f>
        <v>2.6455047647340281E-2</v>
      </c>
      <c r="R5" s="263">
        <f>'ENGLAND GE2029'!S514*100</f>
        <v>-0.72524550944183186</v>
      </c>
      <c r="S5" s="262">
        <f>'ENGLAND GE2029'!I514</f>
        <v>0.12597092710943839</v>
      </c>
      <c r="T5" s="263">
        <f>'ENGLAND GE2029'!T514*100</f>
        <v>6.8619788473221366</v>
      </c>
      <c r="V5" s="264">
        <v>0</v>
      </c>
      <c r="W5" s="262">
        <f t="shared" si="0"/>
        <v>0.10995569684845546</v>
      </c>
      <c r="X5" s="264">
        <f t="shared" si="1"/>
        <v>-4.62600311690918</v>
      </c>
      <c r="Y5" s="264"/>
      <c r="Z5" s="264"/>
      <c r="AA5" s="264"/>
      <c r="AB5" s="262">
        <f>'ENGLAND GE2029'!J514</f>
        <v>0</v>
      </c>
      <c r="AC5" s="264">
        <f>'ENGLAND GE2029'!U514*100</f>
        <v>0</v>
      </c>
      <c r="AD5" s="262">
        <f>'ENGLAND GE2029'!K514</f>
        <v>0</v>
      </c>
      <c r="AE5" s="264">
        <f>'ENGLAND GE2029'!V514*100</f>
        <v>0</v>
      </c>
      <c r="AF5" s="262">
        <f>'ENGLAND GE2029'!N514</f>
        <v>0.10995569684845546</v>
      </c>
      <c r="AG5" s="264">
        <f>'ENGLAND GE2029'!Y514*100</f>
        <v>-4.62600311690918</v>
      </c>
      <c r="AH5" s="261">
        <f t="shared" si="2"/>
        <v>0.3926077488190724</v>
      </c>
      <c r="AI5" s="260">
        <f t="shared" si="3"/>
        <v>-0.26663682170963399</v>
      </c>
    </row>
    <row r="6" spans="1:35" ht="24" customHeight="1" x14ac:dyDescent="0.35">
      <c r="A6" s="106" t="s">
        <v>867</v>
      </c>
      <c r="B6" s="106" t="s">
        <v>868</v>
      </c>
      <c r="C6" s="106" t="str">
        <f>'ENGLAND GE2029'!A133</f>
        <v>Ealing North</v>
      </c>
      <c r="D6" s="204" t="str">
        <f>'ENGLAND GE2029'!B133</f>
        <v>LND</v>
      </c>
      <c r="E6" s="204" t="str">
        <f>'ENGLAND GE2029'!C133</f>
        <v>London</v>
      </c>
      <c r="F6" s="204" t="str">
        <f>'ENGLAND GE2029'!D133</f>
        <v>England</v>
      </c>
      <c r="G6" s="261" t="str">
        <f>'ENGLAND GE2029'!AP133</f>
        <v>Lab</v>
      </c>
      <c r="H6" s="261" t="str">
        <f>'ENGLAND GE2029'!AQ133</f>
        <v>HOLD</v>
      </c>
      <c r="I6" s="261" t="str">
        <f>'ENGLAND GE2029'!AR133</f>
        <v/>
      </c>
      <c r="J6" s="204" t="str">
        <f>IF(G6='ENGLAND GE2029'!AO133,"",G6)</f>
        <v/>
      </c>
      <c r="K6" s="262">
        <f>'ENGLAND GE2029'!E133</f>
        <v>0.2519620693363594</v>
      </c>
      <c r="L6" s="263">
        <f>'ENGLAND GE2029'!P133*100</f>
        <v>-22.599407426097589</v>
      </c>
      <c r="M6" s="262">
        <f>'ENGLAND GE2029'!F133</f>
        <v>0.14122747818789361</v>
      </c>
      <c r="N6" s="263">
        <f>'ENGLAND GE2029'!Q133*100</f>
        <v>-4.7151500346525346</v>
      </c>
      <c r="O6" s="262">
        <f>'ENGLAND GE2029'!G133</f>
        <v>0.2479557768879406</v>
      </c>
      <c r="P6" s="263">
        <f>'ENGLAND GE2029'!R133*100</f>
        <v>15.663453336462451</v>
      </c>
      <c r="Q6" s="262">
        <f>'ENGLAND GE2029'!H133</f>
        <v>5.4864852252361075E-2</v>
      </c>
      <c r="R6" s="263">
        <f>'ENGLAND GE2029'!S133*100</f>
        <v>-0.39573165115175324</v>
      </c>
      <c r="S6" s="262">
        <f>'ENGLAND GE2029'!I133</f>
        <v>0.2025606402831828</v>
      </c>
      <c r="T6" s="263">
        <f>'ENGLAND GE2029'!T133*100</f>
        <v>10.874124724099183</v>
      </c>
      <c r="V6" s="264">
        <v>0</v>
      </c>
      <c r="W6" s="262">
        <f t="shared" si="0"/>
        <v>5.4467414725956807E-2</v>
      </c>
      <c r="X6" s="264">
        <f t="shared" si="1"/>
        <v>-1.8140838419861103</v>
      </c>
      <c r="Y6" s="264"/>
      <c r="Z6" s="264"/>
      <c r="AA6" s="264"/>
      <c r="AB6" s="262">
        <f>'ENGLAND GE2029'!J133</f>
        <v>0</v>
      </c>
      <c r="AC6" s="264">
        <f>'ENGLAND GE2029'!U133*100</f>
        <v>-1.154237601776462</v>
      </c>
      <c r="AD6" s="262">
        <f>'ENGLAND GE2029'!K133</f>
        <v>5.4467414725956807E-2</v>
      </c>
      <c r="AE6" s="264">
        <f>'ENGLAND GE2029'!V133*100</f>
        <v>-1.8140838419861103</v>
      </c>
      <c r="AF6" s="262">
        <f>'ENGLAND GE2029'!N133</f>
        <v>0</v>
      </c>
      <c r="AG6" s="264">
        <f>'ENGLAND GE2029'!Y133*100</f>
        <v>-0.55514433752775727</v>
      </c>
      <c r="AH6" s="261">
        <f t="shared" si="2"/>
        <v>0.2519620693363594</v>
      </c>
      <c r="AI6" s="260">
        <f t="shared" si="3"/>
        <v>-4.9401429053176599E-2</v>
      </c>
    </row>
    <row r="7" spans="1:35" ht="24" customHeight="1" x14ac:dyDescent="0.35">
      <c r="A7" s="106" t="s">
        <v>875</v>
      </c>
      <c r="B7" s="106" t="s">
        <v>829</v>
      </c>
      <c r="C7" s="106" t="str">
        <f>'ENGLAND GE2029'!A151</f>
        <v>Holborn and St Pancras</v>
      </c>
      <c r="D7" s="204" t="str">
        <f>'ENGLAND GE2029'!B151</f>
        <v>LND</v>
      </c>
      <c r="E7" s="204" t="str">
        <f>'ENGLAND GE2029'!C151</f>
        <v>London</v>
      </c>
      <c r="F7" s="204" t="str">
        <f>'ENGLAND GE2029'!D151</f>
        <v>England</v>
      </c>
      <c r="G7" s="261" t="str">
        <f>'ENGLAND GE2029'!AP151</f>
        <v>Lab</v>
      </c>
      <c r="H7" s="261" t="str">
        <f>'ENGLAND GE2029'!AQ151</f>
        <v>HOLD</v>
      </c>
      <c r="I7" s="261" t="str">
        <f>'ENGLAND GE2029'!AR151</f>
        <v/>
      </c>
      <c r="J7" s="204" t="str">
        <f>IF(G7='ENGLAND GE2029'!AO151,"",G7)</f>
        <v/>
      </c>
      <c r="K7" s="269">
        <f>'ENGLAND GE2029'!E151</f>
        <v>0.2807674559576282</v>
      </c>
      <c r="L7" s="263">
        <f>'ENGLAND GE2029'!P151*100</f>
        <v>-20.84299949516511</v>
      </c>
      <c r="M7" s="262">
        <f>'ENGLAND GE2029'!F151</f>
        <v>5.8696456718328731E-2</v>
      </c>
      <c r="N7" s="263">
        <f>'ENGLAND GE2029'!Q151*100</f>
        <v>-1.3216915645797473</v>
      </c>
      <c r="O7" s="262">
        <f>'ENGLAND GE2029'!G151</f>
        <v>0.18156813188367976</v>
      </c>
      <c r="P7" s="263">
        <f>'ENGLAND GE2029'!R151*100</f>
        <v>12.014644388823911</v>
      </c>
      <c r="Q7" s="262">
        <f>'ENGLAND GE2029'!H151</f>
        <v>5.8820760783112221E-2</v>
      </c>
      <c r="R7" s="263">
        <f>'ENGLAND GE2029'!S151*100</f>
        <v>8.9630091056675659E-2</v>
      </c>
      <c r="S7" s="269">
        <f>'ENGLAND GE2029'!I151</f>
        <v>0.2453992014866746</v>
      </c>
      <c r="T7" s="263">
        <f>'ENGLAND GE2029'!T151*100</f>
        <v>14.100046566987757</v>
      </c>
      <c r="V7" s="264">
        <v>0</v>
      </c>
      <c r="W7" s="269">
        <f t="shared" si="0"/>
        <v>0.13451651596179459</v>
      </c>
      <c r="X7" s="264">
        <f t="shared" si="1"/>
        <v>-5.4903721331609896</v>
      </c>
      <c r="Y7" s="264"/>
      <c r="Z7" s="264"/>
      <c r="AA7" s="264"/>
      <c r="AB7" s="262">
        <f>'ENGLAND GE2029'!J151</f>
        <v>0.13451651596179459</v>
      </c>
      <c r="AC7" s="264">
        <f>'ENGLAND GE2029'!U151*100</f>
        <v>-5.4903721331609896</v>
      </c>
      <c r="AD7" s="262">
        <f>'ENGLAND GE2029'!K151</f>
        <v>0</v>
      </c>
      <c r="AE7" s="264">
        <f>'ENGLAND GE2029'!V151*100</f>
        <v>0</v>
      </c>
      <c r="AF7" s="262">
        <f>'ENGLAND GE2029'!N151</f>
        <v>0</v>
      </c>
      <c r="AG7" s="264">
        <f>'ENGLAND GE2029'!Y151*100</f>
        <v>-2.572405574840682</v>
      </c>
      <c r="AH7" s="261">
        <f t="shared" si="2"/>
        <v>0.2807674559576282</v>
      </c>
      <c r="AI7" s="260">
        <f t="shared" si="3"/>
        <v>-3.5368254470953597E-2</v>
      </c>
    </row>
    <row r="8" spans="1:35" ht="24" customHeight="1" x14ac:dyDescent="0.35">
      <c r="A8" s="106" t="s">
        <v>843</v>
      </c>
      <c r="B8" s="106" t="s">
        <v>844</v>
      </c>
      <c r="C8" s="106" t="str">
        <f>'ENGLAND GE2029'!A204</f>
        <v>Houghton and Sunderland South</v>
      </c>
      <c r="D8" s="204" t="str">
        <f>'ENGLAND GE2029'!B204</f>
        <v>TWR</v>
      </c>
      <c r="E8" s="204" t="str">
        <f>'ENGLAND GE2029'!C204</f>
        <v>NE</v>
      </c>
      <c r="F8" s="204" t="str">
        <f>'ENGLAND GE2029'!D204</f>
        <v>England</v>
      </c>
      <c r="G8" s="261" t="str">
        <f>'ENGLAND GE2029'!AP204</f>
        <v>Ref</v>
      </c>
      <c r="H8" s="261" t="str">
        <f>'ENGLAND GE2029'!AQ204</f>
        <v>gain from</v>
      </c>
      <c r="I8" s="261" t="str">
        <f>'ENGLAND GE2029'!AR204</f>
        <v>LAB</v>
      </c>
      <c r="J8" s="204" t="str">
        <f>IF(G8='ENGLAND GE2029'!AO204,"",G8)</f>
        <v>Ref</v>
      </c>
      <c r="K8" s="262">
        <f>'ENGLAND GE2029'!E204</f>
        <v>0.2295185829825214</v>
      </c>
      <c r="L8" s="263">
        <f>'ENGLAND GE2029'!P204*100</f>
        <v>-24.116220219304427</v>
      </c>
      <c r="M8" s="262">
        <f>'ENGLAND GE2029'!F204</f>
        <v>9.5495307967061557E-2</v>
      </c>
      <c r="N8" s="263">
        <f>'ENGLAND GE2029'!Q204*100</f>
        <v>-4.2210101353152218</v>
      </c>
      <c r="O8" s="262">
        <f>'ENGLAND GE2029'!G204</f>
        <v>0.46070185226831206</v>
      </c>
      <c r="P8" s="263">
        <f>'ENGLAND GE2029'!R204*100</f>
        <v>16.930781600638706</v>
      </c>
      <c r="Q8" s="262">
        <f>'ENGLAND GE2029'!H204</f>
        <v>4.9342047698305108E-2</v>
      </c>
      <c r="R8" s="263">
        <f>'ENGLAND GE2029'!S204*100</f>
        <v>-0.78479028536153761</v>
      </c>
      <c r="S8" s="262">
        <f>'ENGLAND GE2029'!I204</f>
        <v>0.11252918266298889</v>
      </c>
      <c r="T8" s="263">
        <f>'ENGLAND GE2029'!T204*100</f>
        <v>6.9499363972613777</v>
      </c>
      <c r="V8" s="264">
        <v>0</v>
      </c>
      <c r="W8" s="262">
        <f t="shared" si="0"/>
        <v>0</v>
      </c>
      <c r="X8" s="264">
        <f t="shared" si="1"/>
        <v>0</v>
      </c>
      <c r="Y8" s="264"/>
      <c r="Z8" s="264"/>
      <c r="AA8" s="264"/>
      <c r="AB8" s="262">
        <f>'ENGLAND GE2029'!J204</f>
        <v>0</v>
      </c>
      <c r="AC8" s="264">
        <f>'ENGLAND GE2029'!U204*100</f>
        <v>0</v>
      </c>
      <c r="AD8" s="262">
        <f>'ENGLAND GE2029'!K204</f>
        <v>0</v>
      </c>
      <c r="AE8" s="264">
        <f>'ENGLAND GE2029'!V204*100</f>
        <v>0</v>
      </c>
      <c r="AF8" s="262">
        <f>'ENGLAND GE2029'!N204</f>
        <v>0</v>
      </c>
      <c r="AG8" s="264">
        <f>'ENGLAND GE2029'!Y204*100</f>
        <v>0</v>
      </c>
      <c r="AH8" s="261">
        <f t="shared" si="2"/>
        <v>0.46070185226831206</v>
      </c>
      <c r="AI8" s="260">
        <f t="shared" si="3"/>
        <v>-0.34817266960532317</v>
      </c>
    </row>
    <row r="9" spans="1:35" ht="24" customHeight="1" x14ac:dyDescent="0.35">
      <c r="A9" s="106" t="s">
        <v>849</v>
      </c>
      <c r="B9" s="106" t="s">
        <v>850</v>
      </c>
      <c r="C9" s="106" t="str">
        <f>'ENGLAND GE2029'!A365</f>
        <v>Hove and Portslade</v>
      </c>
      <c r="D9" s="204" t="str">
        <f>'ENGLAND GE2029'!B365</f>
        <v>SXE</v>
      </c>
      <c r="E9" s="204" t="str">
        <f>'ENGLAND GE2029'!C365</f>
        <v>SE</v>
      </c>
      <c r="F9" s="204" t="str">
        <f>'ENGLAND GE2029'!D365</f>
        <v>England</v>
      </c>
      <c r="G9" s="261" t="str">
        <f>'ENGLAND GE2029'!AP365</f>
        <v>Grn</v>
      </c>
      <c r="H9" s="261" t="str">
        <f>'ENGLAND GE2029'!AQ365</f>
        <v>gain from</v>
      </c>
      <c r="I9" s="261" t="str">
        <f>'ENGLAND GE2029'!AR365</f>
        <v>LAB</v>
      </c>
      <c r="J9" s="204" t="str">
        <f>IF(G9='ENGLAND GE2029'!AO365,"",G9)</f>
        <v>Grn</v>
      </c>
      <c r="K9" s="262">
        <f>'ENGLAND GE2029'!E365</f>
        <v>0.28387407080205168</v>
      </c>
      <c r="L9" s="263">
        <f>'ENGLAND GE2029'!P365*100</f>
        <v>-24.029322196028239</v>
      </c>
      <c r="M9" s="262">
        <f>'ENGLAND GE2029'!F365</f>
        <v>9.837082685814362E-2</v>
      </c>
      <c r="N9" s="263">
        <f>'ENGLAND GE2029'!Q365*100</f>
        <v>-2.9352689295124592</v>
      </c>
      <c r="O9" s="262">
        <f>'ENGLAND GE2029'!G365</f>
        <v>0.16055836468616549</v>
      </c>
      <c r="P9" s="263">
        <f>'ENGLAND GE2029'!R365*100</f>
        <v>7.2750855391052891</v>
      </c>
      <c r="Q9" s="262">
        <f>'ENGLAND GE2029'!H365</f>
        <v>5.6227543087960255E-2</v>
      </c>
      <c r="R9" s="263">
        <f>'ENGLAND GE2029'!S365*100</f>
        <v>-0.24520693106604083</v>
      </c>
      <c r="S9" s="262">
        <f>'ENGLAND GE2029'!I365</f>
        <v>0.32806112011870026</v>
      </c>
      <c r="T9" s="263">
        <f>'ENGLAND GE2029'!T365*100</f>
        <v>18.51571920908053</v>
      </c>
      <c r="V9" s="264">
        <v>0</v>
      </c>
      <c r="W9" s="262">
        <f t="shared" si="0"/>
        <v>4.6957790841585391E-2</v>
      </c>
      <c r="X9" s="264">
        <f t="shared" si="1"/>
        <v>-1.1760350521184071</v>
      </c>
      <c r="Y9" s="264"/>
      <c r="Z9" s="264"/>
      <c r="AA9" s="264"/>
      <c r="AB9" s="262">
        <f>'ENGLAND GE2029'!J365</f>
        <v>4.6957790841585391E-2</v>
      </c>
      <c r="AC9" s="264">
        <f>'ENGLAND GE2029'!U365*100</f>
        <v>-1.1760350521184071</v>
      </c>
      <c r="AD9" s="262">
        <f>'ENGLAND GE2029'!K365</f>
        <v>0</v>
      </c>
      <c r="AE9" s="264">
        <f>'ENGLAND GE2029'!V365*100</f>
        <v>0</v>
      </c>
      <c r="AF9" s="262">
        <f>'ENGLAND GE2029'!N365</f>
        <v>0</v>
      </c>
      <c r="AG9" s="264">
        <f>'ENGLAND GE2029'!Y365*100</f>
        <v>0</v>
      </c>
      <c r="AH9" s="261">
        <f t="shared" si="2"/>
        <v>0.32806112011870026</v>
      </c>
      <c r="AI9" s="260">
        <f t="shared" si="3"/>
        <v>0</v>
      </c>
    </row>
    <row r="10" spans="1:35" ht="24" customHeight="1" x14ac:dyDescent="0.35">
      <c r="A10" s="106" t="s">
        <v>841</v>
      </c>
      <c r="B10" s="106" t="s">
        <v>842</v>
      </c>
      <c r="C10" s="106" t="str">
        <f>'ENGLAND GE2029'!A154</f>
        <v>Ilford North</v>
      </c>
      <c r="D10" s="204" t="str">
        <f>'ENGLAND GE2029'!B154</f>
        <v>LND</v>
      </c>
      <c r="E10" s="204" t="str">
        <f>'ENGLAND GE2029'!C154</f>
        <v>London</v>
      </c>
      <c r="F10" s="204" t="str">
        <f>'ENGLAND GE2029'!D154</f>
        <v>England</v>
      </c>
      <c r="G10" s="261" t="str">
        <f>'ENGLAND GE2029'!AP154</f>
        <v>YP</v>
      </c>
      <c r="H10" s="261" t="str">
        <f>'ENGLAND GE2029'!AQ154</f>
        <v>gain from</v>
      </c>
      <c r="I10" s="261" t="str">
        <f>'ENGLAND GE2029'!AR154</f>
        <v>LAB</v>
      </c>
      <c r="J10" s="204" t="str">
        <f>IF(G10='ENGLAND GE2029'!AO154,"",G10)</f>
        <v>YP</v>
      </c>
      <c r="K10" s="262">
        <f>'ENGLAND GE2029'!E154</f>
        <v>0.19251958779995396</v>
      </c>
      <c r="L10" s="263">
        <f>'ENGLAND GE2029'!P154*100</f>
        <v>-14.119052992739631</v>
      </c>
      <c r="M10" s="262">
        <f>'ENGLAND GE2029'!F154</f>
        <v>0.16831135401265093</v>
      </c>
      <c r="N10" s="263">
        <f>'ENGLAND GE2029'!Q154*100</f>
        <v>-3.6837084820312729</v>
      </c>
      <c r="O10" s="262">
        <f>'ENGLAND GE2029'!G154</f>
        <v>0.22947092249792128</v>
      </c>
      <c r="P10" s="263">
        <f>'ENGLAND GE2029'!R154*100</f>
        <v>15.224434000346642</v>
      </c>
      <c r="Q10" s="262">
        <f>'ENGLAND GE2029'!H154</f>
        <v>2.3685295040396428E-2</v>
      </c>
      <c r="R10" s="263">
        <f>'ENGLAND GE2029'!S154*100</f>
        <v>4.8106368056022308E-2</v>
      </c>
      <c r="S10" s="262">
        <f>'ENGLAND GE2029'!I154</f>
        <v>9.0402742008994161E-2</v>
      </c>
      <c r="T10" s="263">
        <f>'ENGLAND GE2029'!T154*100</f>
        <v>5.214135316749954</v>
      </c>
      <c r="V10" s="264">
        <v>0</v>
      </c>
      <c r="W10" s="262">
        <f t="shared" si="0"/>
        <v>0</v>
      </c>
      <c r="X10" s="264">
        <f t="shared" si="1"/>
        <v>-32.244924074390035</v>
      </c>
      <c r="Y10" s="264"/>
      <c r="Z10" s="264"/>
      <c r="AA10" s="264"/>
      <c r="AB10" s="262">
        <f>'ENGLAND GE2029'!J154</f>
        <v>0</v>
      </c>
      <c r="AC10" s="264">
        <f>'ENGLAND GE2029'!U154*100</f>
        <v>-32.244924074390035</v>
      </c>
      <c r="AD10" s="262">
        <f>'ENGLAND GE2029'!K154</f>
        <v>0</v>
      </c>
      <c r="AE10" s="264">
        <f>'ENGLAND GE2029'!V154*100</f>
        <v>0</v>
      </c>
      <c r="AF10" s="262">
        <f>'ENGLAND GE2029'!N154</f>
        <v>0</v>
      </c>
      <c r="AG10" s="264">
        <f>'ENGLAND GE2029'!Y154*100</f>
        <v>0</v>
      </c>
      <c r="AH10" s="261">
        <f t="shared" si="2"/>
        <v>0.22947092249792128</v>
      </c>
      <c r="AI10" s="260">
        <f t="shared" si="3"/>
        <v>-0.13906818048892711</v>
      </c>
    </row>
    <row r="11" spans="1:35" ht="24" customHeight="1" x14ac:dyDescent="0.35">
      <c r="A11" s="106" t="s">
        <v>857</v>
      </c>
      <c r="B11" s="106" t="s">
        <v>858</v>
      </c>
      <c r="C11" s="106" t="str">
        <f>'ENGLAND GE2029'!A536</f>
        <v>Leeds South</v>
      </c>
      <c r="D11" s="204" t="str">
        <f>'ENGLAND GE2029'!B536</f>
        <v>WYK</v>
      </c>
      <c r="E11" s="204" t="str">
        <f>'ENGLAND GE2029'!C536</f>
        <v>YH</v>
      </c>
      <c r="F11" s="204" t="str">
        <f>'ENGLAND GE2029'!D536</f>
        <v>England</v>
      </c>
      <c r="G11" s="261" t="str">
        <f>'ENGLAND GE2029'!AP536</f>
        <v>Grn</v>
      </c>
      <c r="H11" s="261" t="str">
        <f>'ENGLAND GE2029'!AQ536</f>
        <v>gain from</v>
      </c>
      <c r="I11" s="261" t="str">
        <f>'ENGLAND GE2029'!AR536</f>
        <v>LAB</v>
      </c>
      <c r="J11" s="204" t="str">
        <f>IF(G11='ENGLAND GE2029'!AO536,"",G11)</f>
        <v>Grn</v>
      </c>
      <c r="K11" s="262">
        <f>'ENGLAND GE2029'!E536</f>
        <v>0.23425724998380335</v>
      </c>
      <c r="L11" s="263">
        <f>'ENGLAND GE2029'!P536*100</f>
        <v>-30.608620604246095</v>
      </c>
      <c r="M11" s="262">
        <f>'ENGLAND GE2029'!F536</f>
        <v>5.8975933475011094E-2</v>
      </c>
      <c r="N11" s="263">
        <f>'ENGLAND GE2029'!Q536*100</f>
        <v>-7.2724300125595001</v>
      </c>
      <c r="O11" s="262">
        <f>'ENGLAND GE2029'!G536</f>
        <v>0.21414979710160004</v>
      </c>
      <c r="P11" s="263">
        <f>'ENGLAND GE2029'!R536*100</f>
        <v>21.414979710160004</v>
      </c>
      <c r="Q11" s="262">
        <f>'ENGLAND GE2029'!H536</f>
        <v>3.2788675912251673E-2</v>
      </c>
      <c r="R11" s="263">
        <f>'ENGLAND GE2029'!S536*100</f>
        <v>-0.95119743813274693</v>
      </c>
      <c r="S11" s="262">
        <f>'ENGLAND GE2029'!I536</f>
        <v>0.38008921732366963</v>
      </c>
      <c r="T11" s="263">
        <f>'ENGLAND GE2029'!T536*100</f>
        <v>19.579727970134499</v>
      </c>
      <c r="V11" s="264">
        <v>0</v>
      </c>
      <c r="W11" s="262">
        <f t="shared" si="0"/>
        <v>3.8170006158303051E-2</v>
      </c>
      <c r="X11" s="264">
        <f t="shared" si="1"/>
        <v>-3.1752337423993811</v>
      </c>
      <c r="Y11" s="264"/>
      <c r="Z11" s="264"/>
      <c r="AA11" s="264"/>
      <c r="AB11" s="262">
        <f>'ENGLAND GE2029'!J536</f>
        <v>0</v>
      </c>
      <c r="AC11" s="264">
        <f>'ENGLAND GE2029'!U536*100</f>
        <v>-0.87442389039712098</v>
      </c>
      <c r="AD11" s="262">
        <f>'ENGLAND GE2029'!K536</f>
        <v>8.967285602407624E-3</v>
      </c>
      <c r="AE11" s="264">
        <f>'ENGLAND GE2029'!V536*100</f>
        <v>-1.3729854368550141</v>
      </c>
      <c r="AF11" s="262">
        <f>'ENGLAND GE2029'!N536</f>
        <v>3.8170006158303051E-2</v>
      </c>
      <c r="AG11" s="264">
        <f>'ENGLAND GE2029'!Y536*100</f>
        <v>-3.1752337423993811</v>
      </c>
      <c r="AH11" s="261">
        <f t="shared" si="2"/>
        <v>0.38008921732366963</v>
      </c>
      <c r="AI11" s="260">
        <f t="shared" si="3"/>
        <v>0</v>
      </c>
    </row>
    <row r="12" spans="1:35" ht="24" customHeight="1" x14ac:dyDescent="0.35">
      <c r="A12" s="106" t="s">
        <v>831</v>
      </c>
      <c r="B12" s="106" t="s">
        <v>832</v>
      </c>
      <c r="C12" s="106" t="str">
        <f>'ENGLAND GE2029'!A538</f>
        <v>Leeds West and Pudsey</v>
      </c>
      <c r="D12" s="204" t="str">
        <f>'ENGLAND GE2029'!B538</f>
        <v>WYK</v>
      </c>
      <c r="E12" s="204" t="str">
        <f>'ENGLAND GE2029'!C538</f>
        <v>YH</v>
      </c>
      <c r="F12" s="204" t="str">
        <f>'ENGLAND GE2029'!D538</f>
        <v>England</v>
      </c>
      <c r="G12" s="261" t="str">
        <f>'ENGLAND GE2029'!AP538</f>
        <v>Ref</v>
      </c>
      <c r="H12" s="261" t="str">
        <f>'ENGLAND GE2029'!AQ538</f>
        <v>gain from</v>
      </c>
      <c r="I12" s="261" t="str">
        <f>'ENGLAND GE2029'!AR538</f>
        <v>LAB</v>
      </c>
      <c r="J12" s="204" t="str">
        <f>IF(G12='ENGLAND GE2029'!AO538,"",G12)</f>
        <v>Ref</v>
      </c>
      <c r="K12" s="262">
        <f>'ENGLAND GE2029'!E538</f>
        <v>0.25186120406223306</v>
      </c>
      <c r="L12" s="263">
        <f>'ENGLAND GE2029'!P538*100</f>
        <v>-24.109873774688005</v>
      </c>
      <c r="M12" s="262">
        <f>'ENGLAND GE2029'!F538</f>
        <v>0.12427565884308835</v>
      </c>
      <c r="N12" s="263">
        <f>'ENGLAND GE2029'!Q538*100</f>
        <v>-4.6763983698606477</v>
      </c>
      <c r="O12" s="262">
        <f>'ENGLAND GE2029'!G538</f>
        <v>0.2914588293736019</v>
      </c>
      <c r="P12" s="263">
        <f>'ENGLAND GE2029'!R538*100</f>
        <v>12.829054340695775</v>
      </c>
      <c r="Q12" s="262">
        <f>'ENGLAND GE2029'!H538</f>
        <v>4.0931725569015726E-2</v>
      </c>
      <c r="R12" s="263">
        <f>'ENGLAND GE2029'!S538*100</f>
        <v>-0.43480582934043932</v>
      </c>
      <c r="S12" s="262">
        <f>'ENGLAND GE2029'!I538</f>
        <v>0.23461829254258168</v>
      </c>
      <c r="T12" s="263">
        <f>'ENGLAND GE2029'!T538*100</f>
        <v>13.60574778701652</v>
      </c>
      <c r="V12" s="264">
        <v>0</v>
      </c>
      <c r="W12" s="262">
        <f t="shared" si="0"/>
        <v>1.2566167857635308E-2</v>
      </c>
      <c r="X12" s="264">
        <f t="shared" si="1"/>
        <v>-0.38779533041041847</v>
      </c>
      <c r="Y12" s="264"/>
      <c r="Z12" s="264"/>
      <c r="AA12" s="264"/>
      <c r="AB12" s="262">
        <f>'ENGLAND GE2029'!J538</f>
        <v>0</v>
      </c>
      <c r="AC12" s="264">
        <f>'ENGLAND GE2029'!U538*100</f>
        <v>0</v>
      </c>
      <c r="AD12" s="262">
        <f>'ENGLAND GE2029'!K538</f>
        <v>1.2566167857635308E-2</v>
      </c>
      <c r="AE12" s="264">
        <f>'ENGLAND GE2029'!V538*100</f>
        <v>-0.38779533041041847</v>
      </c>
      <c r="AF12" s="262">
        <f>'ENGLAND GE2029'!N538</f>
        <v>4.9640273524515898E-3</v>
      </c>
      <c r="AG12" s="264">
        <f>'ENGLAND GE2029'!Y538*100</f>
        <v>-0.75833826335202503</v>
      </c>
      <c r="AH12" s="261">
        <f t="shared" si="2"/>
        <v>0.2914588293736019</v>
      </c>
      <c r="AI12" s="260">
        <f t="shared" si="3"/>
        <v>-5.6840536831020222E-2</v>
      </c>
    </row>
    <row r="13" spans="1:35" ht="24" customHeight="1" x14ac:dyDescent="0.35">
      <c r="A13" s="106" t="s">
        <v>828</v>
      </c>
      <c r="B13" s="106" t="s">
        <v>827</v>
      </c>
      <c r="C13" s="106" t="str">
        <f>'ENGLAND GE2029'!A18</f>
        <v>Leicester West</v>
      </c>
      <c r="D13" s="204" t="str">
        <f>'ENGLAND GE2029'!B18</f>
        <v>LEI</v>
      </c>
      <c r="E13" s="204" t="str">
        <f>'ENGLAND GE2029'!C18</f>
        <v>East M</v>
      </c>
      <c r="F13" s="204" t="str">
        <f>'ENGLAND GE2029'!D18</f>
        <v>England</v>
      </c>
      <c r="G13" s="261" t="str">
        <f>'ENGLAND GE2029'!AP18</f>
        <v>Grn</v>
      </c>
      <c r="H13" s="261" t="str">
        <f>'ENGLAND GE2029'!AQ18</f>
        <v>gain from</v>
      </c>
      <c r="I13" s="261" t="str">
        <f>'ENGLAND GE2029'!AR18</f>
        <v>LAB</v>
      </c>
      <c r="J13" s="204" t="str">
        <f>IF(G13='ENGLAND GE2029'!AO18,"",G13)</f>
        <v>Grn</v>
      </c>
      <c r="K13" s="262">
        <f>'ENGLAND GE2029'!E18</f>
        <v>0.22035101277136582</v>
      </c>
      <c r="L13" s="263">
        <f>'ENGLAND GE2029'!P18*100</f>
        <v>-22.595799646670521</v>
      </c>
      <c r="M13" s="262">
        <f>'ENGLAND GE2029'!F18</f>
        <v>0.13926807186936724</v>
      </c>
      <c r="N13" s="263">
        <f>'ENGLAND GE2029'!Q18*100</f>
        <v>-5.9082070798090474</v>
      </c>
      <c r="O13" s="262">
        <f>'ENGLAND GE2029'!G18</f>
        <v>0.25487722378517791</v>
      </c>
      <c r="P13" s="263">
        <f>'ENGLAND GE2029'!R18*100</f>
        <v>9.480716135050832</v>
      </c>
      <c r="Q13" s="262">
        <f>'ENGLAND GE2029'!H18</f>
        <v>5.3774481891776811E-2</v>
      </c>
      <c r="R13" s="263">
        <f>'ENGLAND GE2029'!S18*100</f>
        <v>-0.77844072796218955</v>
      </c>
      <c r="S13" s="262">
        <f>'ENGLAND GE2029'!I18</f>
        <v>0.28619003998806619</v>
      </c>
      <c r="T13" s="263">
        <f>'ENGLAND GE2029'!T18*100</f>
        <v>17.067177572838315</v>
      </c>
      <c r="V13" s="264">
        <v>0</v>
      </c>
      <c r="W13" s="262">
        <f t="shared" si="0"/>
        <v>1.3178342503044662E-2</v>
      </c>
      <c r="X13" s="264">
        <f t="shared" si="1"/>
        <v>-0.50152897256752849</v>
      </c>
      <c r="Y13" s="264"/>
      <c r="Z13" s="264"/>
      <c r="AA13" s="264"/>
      <c r="AB13" s="262">
        <f>'ENGLAND GE2029'!J18</f>
        <v>0</v>
      </c>
      <c r="AC13" s="264">
        <f>'ENGLAND GE2029'!U18*100</f>
        <v>0</v>
      </c>
      <c r="AD13" s="262">
        <f>'ENGLAND GE2029'!K18</f>
        <v>0</v>
      </c>
      <c r="AE13" s="264">
        <f>'ENGLAND GE2029'!V18*100</f>
        <v>0</v>
      </c>
      <c r="AF13" s="262">
        <f>'ENGLAND GE2029'!N18</f>
        <v>1.3178342503044662E-2</v>
      </c>
      <c r="AG13" s="264">
        <f>'ENGLAND GE2029'!Y18*100</f>
        <v>-0.50152897256752849</v>
      </c>
      <c r="AH13" s="261">
        <f t="shared" si="2"/>
        <v>0.28619003998806619</v>
      </c>
      <c r="AI13" s="260">
        <f t="shared" si="3"/>
        <v>0</v>
      </c>
    </row>
    <row r="14" spans="1:35" ht="24" customHeight="1" x14ac:dyDescent="0.35">
      <c r="A14" s="106" t="s">
        <v>859</v>
      </c>
      <c r="B14" s="106" t="s">
        <v>860</v>
      </c>
      <c r="C14" s="106" t="str">
        <f>'SCOTLAND GE2029'!A44</f>
        <v>Lothian East</v>
      </c>
      <c r="D14" s="204" t="e">
        <f>'SCOTLAND GE2029'!#REF!</f>
        <v>#REF!</v>
      </c>
      <c r="E14" s="204" t="e">
        <f>'SCOTLAND GE2029'!#REF!</f>
        <v>#REF!</v>
      </c>
      <c r="F14" s="204" t="e">
        <f>'SCOTLAND GE2029'!#REF!</f>
        <v>#REF!</v>
      </c>
      <c r="G14" s="261" t="str">
        <f>'SCOTLAND GE2029'!AL44</f>
        <v>SNP</v>
      </c>
      <c r="H14" s="261" t="str">
        <f>'SCOTLAND GE2029'!AM44</f>
        <v>gain from</v>
      </c>
      <c r="I14" s="261" t="str">
        <f>'SCOTLAND GE2029'!AN44</f>
        <v>LAB</v>
      </c>
      <c r="J14" s="204" t="str">
        <f>IF(G14='SCOTLAND GE2029'!AK44,"",G14)</f>
        <v>SNP</v>
      </c>
      <c r="K14" s="262">
        <f>'SCOTLAND GE2029'!B44</f>
        <v>0.24541990345496939</v>
      </c>
      <c r="L14" s="263">
        <f>'SCOTLAND GE2029'!L44*100</f>
        <v>-24.631321833535253</v>
      </c>
      <c r="M14" s="262">
        <f>'SCOTLAND GE2029'!C44</f>
        <v>0.10002070624701813</v>
      </c>
      <c r="N14" s="263">
        <f>'SCOTLAND GE2029'!M44*100</f>
        <v>-1.1352514077811737</v>
      </c>
      <c r="O14" s="262">
        <f>'SCOTLAND GE2029'!D44</f>
        <v>0.18677594025565136</v>
      </c>
      <c r="P14" s="263">
        <f>'SCOTLAND GE2029'!N44*100</f>
        <v>12.333391278289449</v>
      </c>
      <c r="Q14" s="262">
        <f>'SCOTLAND GE2029'!E44</f>
        <v>5.901739252121168E-2</v>
      </c>
      <c r="R14" s="263">
        <f>'SCOTLAND GE2029'!O44*100</f>
        <v>0.37169875276832287</v>
      </c>
      <c r="S14" s="262">
        <f>'SCOTLAND GE2029'!F44</f>
        <v>0.14199963602036123</v>
      </c>
      <c r="T14" s="263">
        <f>'SCOTLAND GE2029'!P44*100</f>
        <v>9.0289895299723248</v>
      </c>
      <c r="U14" s="262">
        <f>'SCOTLAND GE2029'!I44</f>
        <v>0.25408538251677304</v>
      </c>
      <c r="V14" s="264">
        <f>'SCOTLAND GE2029'!S44*100</f>
        <v>3.9271804795592309</v>
      </c>
      <c r="W14" s="262">
        <f t="shared" si="0"/>
        <v>1.2681038984015087E-2</v>
      </c>
      <c r="X14" s="264">
        <f t="shared" si="1"/>
        <v>0.10531320072709009</v>
      </c>
      <c r="Y14" s="264"/>
      <c r="Z14" s="264"/>
      <c r="AA14" s="264"/>
      <c r="AB14" s="262">
        <f>'SCOTLAND GE2029'!G44</f>
        <v>0</v>
      </c>
      <c r="AC14" s="264">
        <f>'SCOTLAND GE2029'!Q44*100</f>
        <v>0</v>
      </c>
      <c r="AD14" s="262">
        <f>'SCOTLAND GE2029'!H44</f>
        <v>0</v>
      </c>
      <c r="AE14" s="264">
        <f>'SCOTLAND GE2029'!R44*100</f>
        <v>0</v>
      </c>
      <c r="AF14" s="262">
        <f>'SCOTLAND GE2029'!J44</f>
        <v>1.2681038984015087E-2</v>
      </c>
      <c r="AG14" s="264">
        <f>'SCOTLAND GE2029'!T44*100</f>
        <v>0.10531320072709009</v>
      </c>
      <c r="AH14" s="261">
        <f t="shared" si="2"/>
        <v>0.25408538251677304</v>
      </c>
      <c r="AI14" s="260">
        <f t="shared" si="3"/>
        <v>-0.11208574649641181</v>
      </c>
    </row>
    <row r="15" spans="1:35" ht="24" customHeight="1" x14ac:dyDescent="0.35">
      <c r="A15" s="106" t="s">
        <v>833</v>
      </c>
      <c r="B15" s="106" t="s">
        <v>834</v>
      </c>
      <c r="C15" s="106" t="str">
        <f>'ENGLAND GE2029'!A541</f>
        <v>Pontefract, Castleford and Knottingley</v>
      </c>
      <c r="D15" s="204" t="str">
        <f>'ENGLAND GE2029'!B541</f>
        <v>WYK</v>
      </c>
      <c r="E15" s="204" t="str">
        <f>'ENGLAND GE2029'!C541</f>
        <v>YH</v>
      </c>
      <c r="F15" s="204" t="str">
        <f>'ENGLAND GE2029'!D541</f>
        <v>England</v>
      </c>
      <c r="G15" s="261" t="str">
        <f>'ENGLAND GE2029'!AP541</f>
        <v>Ref</v>
      </c>
      <c r="H15" s="261" t="str">
        <f>'ENGLAND GE2029'!AQ541</f>
        <v>gain from</v>
      </c>
      <c r="I15" s="261" t="str">
        <f>'ENGLAND GE2029'!AR541</f>
        <v>LAB</v>
      </c>
      <c r="J15" s="204" t="str">
        <f>IF(G15='ENGLAND GE2029'!AO541,"",G15)</f>
        <v>Ref</v>
      </c>
      <c r="K15" s="262">
        <f>'ENGLAND GE2029'!E541</f>
        <v>0.22512114287594601</v>
      </c>
      <c r="L15" s="263">
        <f>'ENGLAND GE2029'!P541*100</f>
        <v>-25.014097576576489</v>
      </c>
      <c r="M15" s="262">
        <f>'ENGLAND GE2029'!F541</f>
        <v>0.10127804861060449</v>
      </c>
      <c r="N15" s="263">
        <f>'ENGLAND GE2029'!Q541*100</f>
        <v>-4.9068198295422141</v>
      </c>
      <c r="O15" s="262">
        <f>'ENGLAND GE2029'!G541</f>
        <v>0.4817055137320414</v>
      </c>
      <c r="P15" s="263">
        <f>'ENGLAND GE2029'!R541*100</f>
        <v>19.083030167319333</v>
      </c>
      <c r="Q15" s="262">
        <f>'ENGLAND GE2029'!H541</f>
        <v>2.827264883537485E-2</v>
      </c>
      <c r="R15" s="263">
        <f>'ENGLAND GE2029'!S541*100</f>
        <v>-0.54620898803133322</v>
      </c>
      <c r="S15" s="262">
        <f>'ENGLAND GE2029'!I541</f>
        <v>0.10133387447421452</v>
      </c>
      <c r="T15" s="263">
        <f>'ENGLAND GE2029'!T541*100</f>
        <v>5.5417919305540826</v>
      </c>
      <c r="V15" s="264">
        <v>0</v>
      </c>
      <c r="W15" s="262">
        <f t="shared" si="0"/>
        <v>2.5938735761006767E-3</v>
      </c>
      <c r="X15" s="264">
        <f t="shared" si="1"/>
        <v>-0.12718549329518028</v>
      </c>
      <c r="Y15" s="264"/>
      <c r="Z15" s="264"/>
      <c r="AA15" s="264"/>
      <c r="AB15" s="262">
        <f>'ENGLAND GE2029'!J541</f>
        <v>0</v>
      </c>
      <c r="AC15" s="264">
        <f>'ENGLAND GE2029'!U541*100</f>
        <v>0</v>
      </c>
      <c r="AD15" s="262">
        <f>'ENGLAND GE2029'!K541</f>
        <v>0</v>
      </c>
      <c r="AE15" s="264">
        <f>'ENGLAND GE2029'!V541*100</f>
        <v>0</v>
      </c>
      <c r="AF15" s="262">
        <f>'ENGLAND GE2029'!N541</f>
        <v>2.5938735761006767E-3</v>
      </c>
      <c r="AG15" s="264">
        <f>'ENGLAND GE2029'!Y541*100</f>
        <v>-0.12718549329518028</v>
      </c>
      <c r="AH15" s="261">
        <f t="shared" si="2"/>
        <v>0.4817055137320414</v>
      </c>
      <c r="AI15" s="260">
        <f t="shared" si="3"/>
        <v>-0.38037163925782691</v>
      </c>
    </row>
    <row r="16" spans="1:35" ht="24" customHeight="1" x14ac:dyDescent="0.35">
      <c r="A16" s="106" t="s">
        <v>839</v>
      </c>
      <c r="B16" s="106" t="s">
        <v>840</v>
      </c>
      <c r="C16" s="106" t="str">
        <f>'ENGLAND GE2029'!A516</f>
        <v>Rawmarsh and Conisbrough</v>
      </c>
      <c r="D16" s="204" t="str">
        <f>'ENGLAND GE2029'!B516</f>
        <v>SYK</v>
      </c>
      <c r="E16" s="204" t="str">
        <f>'ENGLAND GE2029'!C516</f>
        <v>YH</v>
      </c>
      <c r="F16" s="204" t="str">
        <f>'ENGLAND GE2029'!D516</f>
        <v>England</v>
      </c>
      <c r="G16" s="261" t="str">
        <f>'ENGLAND GE2029'!AP516</f>
        <v>Ref</v>
      </c>
      <c r="H16" s="261" t="str">
        <f>'ENGLAND GE2029'!AQ516</f>
        <v>gain from</v>
      </c>
      <c r="I16" s="261" t="str">
        <f>'ENGLAND GE2029'!AR516</f>
        <v>LAB</v>
      </c>
      <c r="J16" s="204" t="str">
        <f>IF(G16='ENGLAND GE2029'!AO516,"",G16)</f>
        <v>Ref</v>
      </c>
      <c r="K16" s="262">
        <f>'ENGLAND GE2029'!E516</f>
        <v>0.23237791574167391</v>
      </c>
      <c r="L16" s="263">
        <f>'ENGLAND GE2029'!P516*100</f>
        <v>-25.759376901528697</v>
      </c>
      <c r="M16" s="262">
        <f>'ENGLAND GE2029'!F516</f>
        <v>8.9441460173855722E-2</v>
      </c>
      <c r="N16" s="263">
        <f>'ENGLAND GE2029'!Q516*100</f>
        <v>-4.3168261392921057</v>
      </c>
      <c r="O16" s="262">
        <f>'ENGLAND GE2029'!G516</f>
        <v>0.47458667112986475</v>
      </c>
      <c r="P16" s="263">
        <f>'ENGLAND GE2029'!R516*100</f>
        <v>18.836675607559389</v>
      </c>
      <c r="Q16" s="262">
        <f>'ENGLAND GE2029'!H516</f>
        <v>2.8140995541052798E-2</v>
      </c>
      <c r="R16" s="263">
        <f>'ENGLAND GE2029'!S516*100</f>
        <v>-0.53948704334634801</v>
      </c>
      <c r="S16" s="262">
        <f>'ENGLAND GE2029'!I516</f>
        <v>0.10995018184538927</v>
      </c>
      <c r="T16" s="263">
        <f>'ENGLAND GE2029'!T516*100</f>
        <v>6.0192041213015504</v>
      </c>
      <c r="V16" s="264">
        <v>0</v>
      </c>
      <c r="W16" s="262">
        <f t="shared" si="0"/>
        <v>6.2739490745867326E-3</v>
      </c>
      <c r="X16" s="264">
        <f t="shared" si="1"/>
        <v>-0.16307229405147305</v>
      </c>
      <c r="Y16" s="264"/>
      <c r="Z16" s="264"/>
      <c r="AA16" s="264"/>
      <c r="AB16" s="262">
        <f>'ENGLAND GE2029'!J516</f>
        <v>0</v>
      </c>
      <c r="AC16" s="264">
        <f>'ENGLAND GE2029'!U516*100</f>
        <v>0</v>
      </c>
      <c r="AD16" s="262">
        <f>'ENGLAND GE2029'!K516</f>
        <v>6.2739490745867326E-3</v>
      </c>
      <c r="AE16" s="264">
        <f>'ENGLAND GE2029'!V516*100</f>
        <v>-0.16307229405147305</v>
      </c>
      <c r="AF16" s="262">
        <f>'ENGLAND GE2029'!N516</f>
        <v>0</v>
      </c>
      <c r="AG16" s="264">
        <f>'ENGLAND GE2029'!Y516*100</f>
        <v>0</v>
      </c>
      <c r="AH16" s="261">
        <f t="shared" si="2"/>
        <v>0.47458667112986475</v>
      </c>
      <c r="AI16" s="260">
        <f t="shared" si="3"/>
        <v>-0.36463648928447545</v>
      </c>
    </row>
    <row r="17" spans="1:35" ht="24" customHeight="1" x14ac:dyDescent="0.35">
      <c r="A17" s="106" t="s">
        <v>872</v>
      </c>
      <c r="B17" s="106" t="s">
        <v>870</v>
      </c>
      <c r="C17" s="106" t="str">
        <f>'ENGLAND GE2029'!A189</f>
        <v>Redcar</v>
      </c>
      <c r="D17" s="204" t="str">
        <f>'ENGLAND GE2029'!B189</f>
        <v>CLV</v>
      </c>
      <c r="E17" s="204" t="str">
        <f>'ENGLAND GE2029'!C189</f>
        <v>NE</v>
      </c>
      <c r="F17" s="204" t="str">
        <f>'ENGLAND GE2029'!D189</f>
        <v>England</v>
      </c>
      <c r="G17" s="261" t="str">
        <f>'ENGLAND GE2029'!AP189</f>
        <v>Ref</v>
      </c>
      <c r="H17" s="261" t="str">
        <f>'ENGLAND GE2029'!AQ189</f>
        <v>gain from</v>
      </c>
      <c r="I17" s="261" t="str">
        <f>'ENGLAND GE2029'!AR189</f>
        <v>LAB</v>
      </c>
      <c r="J17" s="204" t="str">
        <f>IF(G17='ENGLAND GE2029'!AO189,"",G17)</f>
        <v>Ref</v>
      </c>
      <c r="K17" s="262">
        <f>'ENGLAND GE2029'!E189</f>
        <v>0.22786754541244611</v>
      </c>
      <c r="L17" s="263">
        <f>'ENGLAND GE2029'!P189*100</f>
        <v>-18.30083497634412</v>
      </c>
      <c r="M17" s="262">
        <f>'ENGLAND GE2029'!F189</f>
        <v>0.25476884835371522</v>
      </c>
      <c r="N17" s="263">
        <f>'ENGLAND GE2029'!Q189*100</f>
        <v>-6.8255206629102672</v>
      </c>
      <c r="O17" s="262">
        <f>'ENGLAND GE2029'!G189</f>
        <v>0.3403705412290165</v>
      </c>
      <c r="P17" s="263">
        <f>'ENGLAND GE2029'!R189*100</f>
        <v>15.107854993812698</v>
      </c>
      <c r="Q17" s="262">
        <f>'ENGLAND GE2029'!H189</f>
        <v>3.969154122806734E-2</v>
      </c>
      <c r="R17" s="263">
        <f>'ENGLAND GE2029'!S189*100</f>
        <v>-7.5860436097806988E-2</v>
      </c>
      <c r="S17" s="262">
        <f>'ENGLAND GE2029'!I189</f>
        <v>9.4951617652154402E-2</v>
      </c>
      <c r="T17" s="263">
        <f>'ENGLAND GE2029'!T189*100</f>
        <v>6.3026956704120511</v>
      </c>
      <c r="V17" s="264">
        <v>0</v>
      </c>
      <c r="W17" s="262">
        <f t="shared" si="0"/>
        <v>3.415845363936184E-3</v>
      </c>
      <c r="X17" s="264">
        <f t="shared" si="1"/>
        <v>-0.10174066493898043</v>
      </c>
      <c r="Y17" s="264"/>
      <c r="Z17" s="264"/>
      <c r="AA17" s="264"/>
      <c r="AB17" s="262">
        <f>'ENGLAND GE2029'!J189</f>
        <v>0</v>
      </c>
      <c r="AC17" s="264">
        <f>'ENGLAND GE2029'!U189*100</f>
        <v>0</v>
      </c>
      <c r="AD17" s="262">
        <f>'ENGLAND GE2029'!K189</f>
        <v>0</v>
      </c>
      <c r="AE17" s="264">
        <f>'ENGLAND GE2029'!V189*100</f>
        <v>0</v>
      </c>
      <c r="AF17" s="262">
        <f>'ENGLAND GE2029'!N189</f>
        <v>3.415845363936184E-3</v>
      </c>
      <c r="AG17" s="264">
        <f>'ENGLAND GE2029'!Y189*100</f>
        <v>-0.10174066493898043</v>
      </c>
      <c r="AH17" s="261">
        <f t="shared" si="2"/>
        <v>0.3403705412290165</v>
      </c>
      <c r="AI17" s="260">
        <f t="shared" si="3"/>
        <v>-0.2454189235768621</v>
      </c>
    </row>
    <row r="18" spans="1:35" ht="24" customHeight="1" x14ac:dyDescent="0.35">
      <c r="A18" s="106" t="s">
        <v>863</v>
      </c>
      <c r="B18" s="106" t="s">
        <v>864</v>
      </c>
      <c r="C18" s="106" t="str">
        <f>'ENGLAND GE2029'!A250</f>
        <v>Stalybridge and Hyde</v>
      </c>
      <c r="D18" s="204" t="str">
        <f>'ENGLAND GE2029'!B250</f>
        <v>GTM</v>
      </c>
      <c r="E18" s="204" t="str">
        <f>'ENGLAND GE2029'!C250</f>
        <v>NW</v>
      </c>
      <c r="F18" s="204" t="str">
        <f>'ENGLAND GE2029'!D250</f>
        <v>England</v>
      </c>
      <c r="G18" s="261" t="str">
        <f>'ENGLAND GE2029'!AP250</f>
        <v>Ref</v>
      </c>
      <c r="H18" s="261" t="str">
        <f>'ENGLAND GE2029'!AQ250</f>
        <v>gain from</v>
      </c>
      <c r="I18" s="261" t="str">
        <f>'ENGLAND GE2029'!AR250</f>
        <v>LAB</v>
      </c>
      <c r="J18" s="204" t="str">
        <f>IF(G18='ENGLAND GE2029'!AO250,"",G18)</f>
        <v>Ref</v>
      </c>
      <c r="K18" s="262">
        <f>'ENGLAND GE2029'!E250</f>
        <v>0.21486822695904864</v>
      </c>
      <c r="L18" s="263">
        <f>'ENGLAND GE2029'!P250*100</f>
        <v>-22.338199458288319</v>
      </c>
      <c r="M18" s="262">
        <f>'ENGLAND GE2029'!F250</f>
        <v>0.12866927236894188</v>
      </c>
      <c r="N18" s="263">
        <f>'ENGLAND GE2029'!Q250*100</f>
        <v>-5.5868443466606879</v>
      </c>
      <c r="O18" s="262">
        <f>'ENGLAND GE2029'!G250</f>
        <v>0.36762918550270679</v>
      </c>
      <c r="P18" s="263">
        <f>'ENGLAND GE2029'!R250*100</f>
        <v>15.868157681289235</v>
      </c>
      <c r="Q18" s="262">
        <f>'ENGLAND GE2029'!H250</f>
        <v>2.5158333175177971E-2</v>
      </c>
      <c r="R18" s="263">
        <f>'ENGLAND GE2029'!S250*100</f>
        <v>-0.38435197209792832</v>
      </c>
      <c r="S18" s="262">
        <f>'ENGLAND GE2029'!I250</f>
        <v>0.18148533619327228</v>
      </c>
      <c r="T18" s="263">
        <f>'ENGLAND GE2029'!T250*100</f>
        <v>10.777229341553927</v>
      </c>
      <c r="V18" s="264">
        <v>0</v>
      </c>
      <c r="W18" s="262">
        <f t="shared" si="0"/>
        <v>1.7903948573963387E-2</v>
      </c>
      <c r="X18" s="264">
        <f t="shared" si="1"/>
        <v>-1.4696282366717086</v>
      </c>
      <c r="Y18" s="264"/>
      <c r="Z18" s="264"/>
      <c r="AA18" s="264"/>
      <c r="AB18" s="262">
        <f>'ENGLAND GE2029'!J250</f>
        <v>1.7903948573963387E-2</v>
      </c>
      <c r="AC18" s="264">
        <f>'ENGLAND GE2029'!U250*100</f>
        <v>-1.4696282366717086</v>
      </c>
      <c r="AD18" s="262">
        <f>'ENGLAND GE2029'!K250</f>
        <v>1.3675014518203991E-2</v>
      </c>
      <c r="AE18" s="264">
        <f>'ENGLAND GE2029'!V250*100</f>
        <v>-1.927431279993022</v>
      </c>
      <c r="AF18" s="262">
        <f>'ENGLAND GE2029'!N250</f>
        <v>0</v>
      </c>
      <c r="AG18" s="264">
        <f>'ENGLAND GE2029'!Y250*100</f>
        <v>0</v>
      </c>
      <c r="AH18" s="261">
        <f t="shared" si="2"/>
        <v>0.36762918550270679</v>
      </c>
      <c r="AI18" s="260">
        <f t="shared" si="3"/>
        <v>-0.18614384930943451</v>
      </c>
    </row>
    <row r="19" spans="1:35" ht="24" customHeight="1" x14ac:dyDescent="0.35">
      <c r="A19" s="106" t="s">
        <v>847</v>
      </c>
      <c r="B19" s="106" t="s">
        <v>848</v>
      </c>
      <c r="C19" s="106" t="str">
        <f>'ENGLAND GE2029'!A176</f>
        <v>Streatham and Croydon North</v>
      </c>
      <c r="D19" s="204" t="str">
        <f>'ENGLAND GE2029'!B176</f>
        <v>LND</v>
      </c>
      <c r="E19" s="204" t="str">
        <f>'ENGLAND GE2029'!C176</f>
        <v>London</v>
      </c>
      <c r="F19" s="204" t="str">
        <f>'ENGLAND GE2029'!D176</f>
        <v>England</v>
      </c>
      <c r="G19" s="261" t="str">
        <f>'ENGLAND GE2029'!AP176</f>
        <v>Grn</v>
      </c>
      <c r="H19" s="261" t="str">
        <f>'ENGLAND GE2029'!AQ176</f>
        <v>gain from</v>
      </c>
      <c r="I19" s="261" t="str">
        <f>'ENGLAND GE2029'!AR176</f>
        <v>LAB</v>
      </c>
      <c r="J19" s="204" t="str">
        <f>IF(G19='ENGLAND GE2029'!AO176,"",G19)</f>
        <v>Grn</v>
      </c>
      <c r="K19" s="262">
        <f>'ENGLAND GE2029'!E176</f>
        <v>0.27283934775918611</v>
      </c>
      <c r="L19" s="263">
        <f>'ENGLAND GE2029'!P176*100</f>
        <v>-24.860701948881065</v>
      </c>
      <c r="M19" s="262">
        <f>'ENGLAND GE2029'!F176</f>
        <v>8.8986529244348411E-2</v>
      </c>
      <c r="N19" s="263">
        <f>'ENGLAND GE2029'!Q176*100</f>
        <v>-3.0601377293931837</v>
      </c>
      <c r="O19" s="262">
        <f>'ENGLAND GE2029'!G176</f>
        <v>0.12061487018811994</v>
      </c>
      <c r="P19" s="263">
        <f>'ENGLAND GE2029'!R176*100</f>
        <v>7.5859185946879171</v>
      </c>
      <c r="Q19" s="262">
        <f>'ENGLAND GE2029'!H176</f>
        <v>0.104539587954129</v>
      </c>
      <c r="R19" s="263">
        <f>'ENGLAND GE2029'!S176*100</f>
        <v>-0.8382100821037658</v>
      </c>
      <c r="S19" s="262">
        <f>'ENGLAND GE2029'!I176</f>
        <v>0.36694700090053556</v>
      </c>
      <c r="T19" s="263">
        <f>'ENGLAND GE2029'!T176*100</f>
        <v>19.571274058136513</v>
      </c>
      <c r="V19" s="264">
        <v>0</v>
      </c>
      <c r="W19" s="262">
        <f t="shared" si="0"/>
        <v>1.422047106570283E-2</v>
      </c>
      <c r="X19" s="264">
        <f t="shared" si="1"/>
        <v>-0.62046405990559972</v>
      </c>
      <c r="Y19" s="264"/>
      <c r="Z19" s="264"/>
      <c r="AA19" s="264"/>
      <c r="AB19" s="262">
        <f>'ENGLAND GE2029'!J176</f>
        <v>0</v>
      </c>
      <c r="AC19" s="264">
        <f>'ENGLAND GE2029'!U176*100</f>
        <v>0</v>
      </c>
      <c r="AD19" s="262">
        <f>'ENGLAND GE2029'!K176</f>
        <v>1.422047106570283E-2</v>
      </c>
      <c r="AE19" s="265">
        <f>'ENGLAND GE2029'!V176*100</f>
        <v>-0.62046405990559972</v>
      </c>
      <c r="AF19" s="262">
        <f>'ENGLAND GE2029'!N176</f>
        <v>5.8130140189561873E-3</v>
      </c>
      <c r="AG19" s="264">
        <f>'ENGLAND GE2029'!Y176*100</f>
        <v>-0.3815967194430116</v>
      </c>
      <c r="AH19" s="261">
        <f t="shared" si="2"/>
        <v>0.36694700090053556</v>
      </c>
      <c r="AI19" s="260">
        <f t="shared" si="3"/>
        <v>0</v>
      </c>
    </row>
    <row r="20" spans="1:35" ht="24" customHeight="1" x14ac:dyDescent="0.35">
      <c r="A20" s="106" t="s">
        <v>851</v>
      </c>
      <c r="B20" s="106" t="s">
        <v>852</v>
      </c>
      <c r="C20" s="106" t="str">
        <f>'ENGLAND GE2029'!A434</f>
        <v>Swindon South</v>
      </c>
      <c r="D20" s="204" t="str">
        <f>'ENGLAND GE2029'!B434</f>
        <v>WIL</v>
      </c>
      <c r="E20" s="204" t="str">
        <f>'ENGLAND GE2029'!C434</f>
        <v>SW</v>
      </c>
      <c r="F20" s="204" t="str">
        <f>'ENGLAND GE2029'!D434</f>
        <v>England</v>
      </c>
      <c r="G20" s="261" t="str">
        <f>'ENGLAND GE2029'!AP434</f>
        <v>Lab</v>
      </c>
      <c r="H20" s="261" t="str">
        <f>'ENGLAND GE2029'!AQ434</f>
        <v>HOLD</v>
      </c>
      <c r="I20" s="261" t="str">
        <f>'ENGLAND GE2029'!AR434</f>
        <v/>
      </c>
      <c r="J20" s="204" t="str">
        <f>IF(G20='ENGLAND GE2029'!AO434,"",G20)</f>
        <v/>
      </c>
      <c r="K20" s="262">
        <f>'ENGLAND GE2029'!E434</f>
        <v>0.2849378877249415</v>
      </c>
      <c r="L20" s="263">
        <f>'ENGLAND GE2029'!P434*100</f>
        <v>-19.896620657340204</v>
      </c>
      <c r="M20" s="262">
        <f>'ENGLAND GE2029'!F434</f>
        <v>0.22564097970776315</v>
      </c>
      <c r="N20" s="263">
        <f>'ENGLAND GE2029'!Q434*100</f>
        <v>-4.3814750970452678</v>
      </c>
      <c r="O20" s="262">
        <f>'ENGLAND GE2029'!G434</f>
        <v>0.27178134877328719</v>
      </c>
      <c r="P20" s="263">
        <f>'ENGLAND GE2029'!R434*100</f>
        <v>13.350390090080428</v>
      </c>
      <c r="Q20" s="262">
        <f>'ENGLAND GE2029'!H434</f>
        <v>4.2864963317724394E-2</v>
      </c>
      <c r="R20" s="263">
        <f>'ENGLAND GE2029'!S434*100</f>
        <v>0.17210601164027867</v>
      </c>
      <c r="S20" s="262">
        <f>'ENGLAND GE2029'!I434</f>
        <v>0.13291906402460626</v>
      </c>
      <c r="T20" s="263">
        <f>'ENGLAND GE2029'!T434*100</f>
        <v>7.6237365582850671</v>
      </c>
      <c r="V20" s="264">
        <v>0</v>
      </c>
      <c r="W20" s="262">
        <f t="shared" si="0"/>
        <v>8.3258740486576877E-3</v>
      </c>
      <c r="X20" s="264">
        <f t="shared" si="1"/>
        <v>-0.22112514592228324</v>
      </c>
      <c r="Y20" s="264"/>
      <c r="Z20" s="264"/>
      <c r="AA20" s="264"/>
      <c r="AB20" s="262">
        <f>'ENGLAND GE2029'!J434</f>
        <v>8.3258740486576877E-3</v>
      </c>
      <c r="AC20" s="264">
        <f>'ENGLAND GE2029'!U434*100</f>
        <v>-0.22112514592228324</v>
      </c>
      <c r="AD20" s="262">
        <f>'ENGLAND GE2029'!K434</f>
        <v>0</v>
      </c>
      <c r="AE20" s="264">
        <f>'ENGLAND GE2029'!V434*100</f>
        <v>0</v>
      </c>
      <c r="AF20" s="262">
        <f>'ENGLAND GE2029'!N434</f>
        <v>0</v>
      </c>
      <c r="AG20" s="264">
        <f>'ENGLAND GE2029'!Y434*100</f>
        <v>0</v>
      </c>
      <c r="AH20" s="261">
        <f t="shared" si="2"/>
        <v>0.2849378877249415</v>
      </c>
      <c r="AI20" s="260">
        <f t="shared" si="3"/>
        <v>-0.15201882370033523</v>
      </c>
    </row>
    <row r="21" spans="1:35" ht="24" customHeight="1" x14ac:dyDescent="0.35">
      <c r="A21" s="106" t="s">
        <v>876</v>
      </c>
      <c r="B21" s="106" t="s">
        <v>869</v>
      </c>
      <c r="C21" s="106" t="str">
        <f>'WALES GE2029'!A31</f>
        <v>Torfaen</v>
      </c>
      <c r="D21" s="204" t="e">
        <f>'WALES GE2029'!#REF!</f>
        <v>#REF!</v>
      </c>
      <c r="E21" s="204" t="e">
        <f>'WALES GE2029'!#REF!</f>
        <v>#REF!</v>
      </c>
      <c r="F21" s="204" t="e">
        <f>'WALES GE2029'!#REF!</f>
        <v>#REF!</v>
      </c>
      <c r="G21" s="261" t="str">
        <f>'WALES GE2029'!AL31</f>
        <v>Ref</v>
      </c>
      <c r="H21" s="261" t="str">
        <f>'WALES GE2029'!AM31</f>
        <v>gain from</v>
      </c>
      <c r="I21" s="261" t="str">
        <f>'WALES GE2029'!AN31</f>
        <v>LAB</v>
      </c>
      <c r="J21" s="204" t="str">
        <f>IF(G21='WALES GE2029'!AK31,"",G21)</f>
        <v>Ref</v>
      </c>
      <c r="K21" s="262">
        <f>'WALES GE2029'!B31</f>
        <v>0.17625161477164858</v>
      </c>
      <c r="L21" s="263">
        <f>'WALES GE2029'!L31*100</f>
        <v>-24.878689524095471</v>
      </c>
      <c r="M21" s="262">
        <f>'WALES GE2029'!C31</f>
        <v>0.11681676255378348</v>
      </c>
      <c r="N21" s="263">
        <f>'WALES GE2029'!M31*100</f>
        <v>-4.3861013668034188</v>
      </c>
      <c r="O21" s="262">
        <f>'WALES GE2029'!D31</f>
        <v>0.36478418960659265</v>
      </c>
      <c r="P21" s="263">
        <f>'WALES GE2029'!N31*100</f>
        <v>14.481499761667527</v>
      </c>
      <c r="Q21" s="262">
        <f>'WALES GE2029'!E31</f>
        <v>4.4309575808686073E-2</v>
      </c>
      <c r="R21" s="263">
        <f>'WALES GE2029'!O31*100</f>
        <v>-0.17343956238863936</v>
      </c>
      <c r="S21" s="262">
        <f>'WALES GE2029'!F31</f>
        <v>0.14767658758621152</v>
      </c>
      <c r="T21" s="263">
        <f>'WALES GE2029'!P31*100</f>
        <v>9.9924171958148236</v>
      </c>
      <c r="U21" s="262">
        <f>'WALES GE2029'!I31</f>
        <v>0.11686687595648892</v>
      </c>
      <c r="V21" s="264">
        <f>'WALES GE2029'!S31*100</f>
        <v>4.4860154208834535</v>
      </c>
      <c r="W21" s="262">
        <f t="shared" si="0"/>
        <v>2.8516381311857814E-2</v>
      </c>
      <c r="X21" s="264">
        <f t="shared" si="1"/>
        <v>0.38419659638673359</v>
      </c>
      <c r="Y21" s="264"/>
      <c r="Z21" s="264"/>
      <c r="AA21" s="264"/>
      <c r="AB21" s="262">
        <f>'WALES GE2029'!G31</f>
        <v>2.8516381311857814E-2</v>
      </c>
      <c r="AC21" s="264">
        <f>'WALES GE2029'!Q31*100</f>
        <v>0.38419659638673359</v>
      </c>
      <c r="AD21" s="262">
        <f>'WALES GE2029'!H31</f>
        <v>0</v>
      </c>
      <c r="AE21" s="264">
        <f>'WALES GE2029'!R31*100</f>
        <v>0</v>
      </c>
      <c r="AF21" s="262">
        <f>'WALES GE2029'!J31</f>
        <v>4.7780124047311001E-3</v>
      </c>
      <c r="AG21" s="264">
        <f>'WALES GE2029'!T31*100</f>
        <v>9.4101478535006097E-2</v>
      </c>
      <c r="AH21" s="261">
        <f t="shared" si="2"/>
        <v>0.36478418960659265</v>
      </c>
      <c r="AI21" s="260">
        <f t="shared" si="3"/>
        <v>-0.21710760202038112</v>
      </c>
    </row>
    <row r="22" spans="1:35" ht="24" customHeight="1" x14ac:dyDescent="0.35">
      <c r="A22" s="106" t="s">
        <v>871</v>
      </c>
      <c r="B22" s="106" t="s">
        <v>830</v>
      </c>
      <c r="C22" s="106" t="str">
        <f>'ENGLAND GE2029'!A179</f>
        <v>Tottenham</v>
      </c>
      <c r="D22" s="204" t="str">
        <f>'ENGLAND GE2029'!B179</f>
        <v>LND</v>
      </c>
      <c r="E22" s="204" t="str">
        <f>'ENGLAND GE2029'!C179</f>
        <v>London</v>
      </c>
      <c r="F22" s="204" t="str">
        <f>'ENGLAND GE2029'!D179</f>
        <v>England</v>
      </c>
      <c r="G22" s="261" t="str">
        <f>'ENGLAND GE2029'!AP179</f>
        <v>Grn</v>
      </c>
      <c r="H22" s="261" t="str">
        <f>'ENGLAND GE2029'!AQ179</f>
        <v>gain from</v>
      </c>
      <c r="I22" s="261" t="str">
        <f>'ENGLAND GE2029'!AR179</f>
        <v>LAB</v>
      </c>
      <c r="J22" s="204" t="str">
        <f>IF(G22='ENGLAND GE2029'!AO179,"",G22)</f>
        <v>Grn</v>
      </c>
      <c r="K22" s="262">
        <f>'ENGLAND GE2029'!E179</f>
        <v>0.31210219798197625</v>
      </c>
      <c r="L22" s="263">
        <f>'ENGLAND GE2029'!P179*100</f>
        <v>-26.242206225514643</v>
      </c>
      <c r="M22" s="262">
        <f>'ENGLAND GE2029'!F179</f>
        <v>4.4642876795348868E-2</v>
      </c>
      <c r="N22" s="263">
        <f>'ENGLAND GE2029'!Q179*100</f>
        <v>-1.3143314297607191</v>
      </c>
      <c r="O22" s="262">
        <f>'ENGLAND GE2029'!G179</f>
        <v>0.11164578905042673</v>
      </c>
      <c r="P22" s="263">
        <f>'ENGLAND GE2029'!R179*100</f>
        <v>7.1743427787101037</v>
      </c>
      <c r="Q22" s="262">
        <f>'ENGLAND GE2029'!H179</f>
        <v>4.6157006190306722E-2</v>
      </c>
      <c r="R22" s="263">
        <f>'ENGLAND GE2029'!S179*100</f>
        <v>-0.1865311235218832</v>
      </c>
      <c r="S22" s="262">
        <f>'ENGLAND GE2029'!I179</f>
        <v>0.42293947824476719</v>
      </c>
      <c r="T22" s="263">
        <f>'ENGLAND GE2029'!T179*100</f>
        <v>23.284283582173241</v>
      </c>
      <c r="V22" s="264">
        <v>0</v>
      </c>
      <c r="W22" s="262">
        <f t="shared" si="0"/>
        <v>3.1870801541758448E-2</v>
      </c>
      <c r="X22" s="264">
        <f t="shared" si="1"/>
        <v>-2.6612809098871226</v>
      </c>
      <c r="Y22" s="264"/>
      <c r="Z22" s="264"/>
      <c r="AA22" s="264"/>
      <c r="AB22" s="262">
        <f>'ENGLAND GE2029'!J179</f>
        <v>3.1870801541758448E-2</v>
      </c>
      <c r="AC22" s="264">
        <f>'ENGLAND GE2029'!U179*100</f>
        <v>-2.6612809098871226</v>
      </c>
      <c r="AD22" s="262">
        <f>'ENGLAND GE2029'!K179</f>
        <v>0</v>
      </c>
      <c r="AE22" s="264">
        <f>'ENGLAND GE2029'!V179*100</f>
        <v>-1.6414267211318123</v>
      </c>
      <c r="AF22" s="262">
        <f>'ENGLAND GE2029'!N179</f>
        <v>3.5493867209840302E-3</v>
      </c>
      <c r="AG22" s="264">
        <f>'ENGLAND GE2029'!Y179*100</f>
        <v>-1.1220962985103449</v>
      </c>
      <c r="AH22" s="261">
        <f t="shared" si="2"/>
        <v>0.42293947824476719</v>
      </c>
      <c r="AI22" s="260">
        <f t="shared" si="3"/>
        <v>0</v>
      </c>
    </row>
    <row r="23" spans="1:35" ht="24" customHeight="1" x14ac:dyDescent="0.35">
      <c r="A23" s="106" t="s">
        <v>865</v>
      </c>
      <c r="B23" s="106" t="s">
        <v>866</v>
      </c>
      <c r="C23" s="106" t="str">
        <f>'ENGLAND GE2029'!A211</f>
        <v>Tynemouth</v>
      </c>
      <c r="D23" s="204" t="str">
        <f>'ENGLAND GE2029'!B211</f>
        <v>TWR</v>
      </c>
      <c r="E23" s="204" t="str">
        <f>'ENGLAND GE2029'!C211</f>
        <v>NE</v>
      </c>
      <c r="F23" s="204" t="str">
        <f>'ENGLAND GE2029'!D211</f>
        <v>England</v>
      </c>
      <c r="G23" s="261" t="str">
        <f>'ENGLAND GE2029'!AP211</f>
        <v>Lab</v>
      </c>
      <c r="H23" s="261" t="str">
        <f>'ENGLAND GE2029'!AQ211</f>
        <v>HOLD</v>
      </c>
      <c r="I23" s="261" t="str">
        <f>'ENGLAND GE2029'!AR211</f>
        <v/>
      </c>
      <c r="J23" s="204" t="str">
        <f>IF(G23='ENGLAND GE2029'!AO211,"",G23)</f>
        <v/>
      </c>
      <c r="K23" s="262">
        <f>'ENGLAND GE2029'!E211</f>
        <v>0.27375275441706465</v>
      </c>
      <c r="L23" s="263">
        <f>'ENGLAND GE2029'!P211*100</f>
        <v>-23.207152580929741</v>
      </c>
      <c r="M23" s="262">
        <f>'ENGLAND GE2029'!F211</f>
        <v>0.14363750408357948</v>
      </c>
      <c r="N23" s="263">
        <f>'ENGLAND GE2029'!Q211*100</f>
        <v>-4.2987304871767718</v>
      </c>
      <c r="O23" s="262">
        <f>'ENGLAND GE2029'!G211</f>
        <v>0.26789329996740679</v>
      </c>
      <c r="P23" s="263">
        <f>'ENGLAND GE2029'!R211*100</f>
        <v>11.522280552319183</v>
      </c>
      <c r="Q23" s="262">
        <f>'ENGLAND GE2029'!H211</f>
        <v>5.3575600481155464E-2</v>
      </c>
      <c r="R23" s="263">
        <f>'ENGLAND GE2029'!S211*100</f>
        <v>-0.23746659486846775</v>
      </c>
      <c r="S23" s="262">
        <f>'ENGLAND GE2029'!I211</f>
        <v>0.21532406541359339</v>
      </c>
      <c r="T23" s="263">
        <f>'ENGLAND GE2029'!T211*100</f>
        <v>14.113677969340669</v>
      </c>
      <c r="V23" s="264">
        <v>0</v>
      </c>
      <c r="W23" s="262">
        <f t="shared" si="0"/>
        <v>7.2879722536903085E-3</v>
      </c>
      <c r="X23" s="264">
        <f t="shared" si="1"/>
        <v>-0.64878962249746497</v>
      </c>
      <c r="Y23" s="264"/>
      <c r="Z23" s="264"/>
      <c r="AA23" s="264"/>
      <c r="AB23" s="262">
        <f>'ENGLAND GE2029'!J211</f>
        <v>4.8077881588164907E-3</v>
      </c>
      <c r="AC23" s="264">
        <f>'ENGLAND GE2029'!U211*100</f>
        <v>-0.61592075865674567</v>
      </c>
      <c r="AD23" s="262">
        <f>'ENGLAND GE2029'!K211</f>
        <v>0</v>
      </c>
      <c r="AE23" s="264">
        <f>'ENGLAND GE2029'!V211*100</f>
        <v>0</v>
      </c>
      <c r="AF23" s="262">
        <f>'ENGLAND GE2029'!N211</f>
        <v>7.2879722536903085E-3</v>
      </c>
      <c r="AG23" s="264">
        <f>'ENGLAND GE2029'!Y211*100</f>
        <v>-0.64878962249746497</v>
      </c>
      <c r="AH23" s="261">
        <f t="shared" si="2"/>
        <v>0.27375275441706465</v>
      </c>
      <c r="AI23" s="260">
        <f t="shared" si="3"/>
        <v>-5.8428689003471257E-2</v>
      </c>
    </row>
    <row r="24" spans="1:35" ht="24" customHeight="1" x14ac:dyDescent="0.35">
      <c r="A24" s="106" t="s">
        <v>855</v>
      </c>
      <c r="B24" s="106" t="s">
        <v>856</v>
      </c>
      <c r="C24" s="106" t="str">
        <f>'ENGLAND GE2029'!A253</f>
        <v>Wigan</v>
      </c>
      <c r="D24" s="204" t="str">
        <f>'ENGLAND GE2029'!B253</f>
        <v>GTM</v>
      </c>
      <c r="E24" s="204" t="str">
        <f>'ENGLAND GE2029'!C253</f>
        <v>NW</v>
      </c>
      <c r="F24" s="204" t="str">
        <f>'ENGLAND GE2029'!D253</f>
        <v>England</v>
      </c>
      <c r="G24" s="261" t="str">
        <f>'ENGLAND GE2029'!AP253</f>
        <v>Ref</v>
      </c>
      <c r="H24" s="261" t="str">
        <f>'ENGLAND GE2029'!AQ253</f>
        <v>gain from</v>
      </c>
      <c r="I24" s="261" t="str">
        <f>'ENGLAND GE2029'!AR253</f>
        <v>LAB</v>
      </c>
      <c r="J24" s="204" t="str">
        <f>IF(G24='ENGLAND GE2029'!AO253,"",G24)</f>
        <v>Ref</v>
      </c>
      <c r="K24" s="262">
        <f>'ENGLAND GE2029'!E253</f>
        <v>0.23668301867256269</v>
      </c>
      <c r="L24" s="263">
        <f>'ENGLAND GE2029'!P253*100</f>
        <v>-23.768065770094278</v>
      </c>
      <c r="M24" s="262">
        <f>'ENGLAND GE2029'!F253</f>
        <v>7.4775599330295747E-2</v>
      </c>
      <c r="N24" s="263">
        <f>'ENGLAND GE2029'!Q253*100</f>
        <v>-3.0605950340845358</v>
      </c>
      <c r="O24" s="262">
        <f>'ENGLAND GE2029'!G253</f>
        <v>0.43131037807922745</v>
      </c>
      <c r="P24" s="263">
        <f>'ENGLAND GE2029'!R253*100</f>
        <v>19.042429284486964</v>
      </c>
      <c r="Q24" s="262">
        <f>'ENGLAND GE2029'!H253</f>
        <v>3.652156721499622E-2</v>
      </c>
      <c r="R24" s="263">
        <f>'ENGLAND GE2029'!S253*100</f>
        <v>-0.48486374354842349</v>
      </c>
      <c r="S24" s="262">
        <f>'ENGLAND GE2029'!I253</f>
        <v>9.9795558745417678E-2</v>
      </c>
      <c r="T24" s="263">
        <f>'ENGLAND GE2029'!T253*100</f>
        <v>5.9965734055327458</v>
      </c>
      <c r="V24" s="264">
        <v>0</v>
      </c>
      <c r="W24" s="262">
        <f t="shared" si="0"/>
        <v>6.2762353540693927E-2</v>
      </c>
      <c r="X24" s="264">
        <f t="shared" si="1"/>
        <v>-2.3352221387788434</v>
      </c>
      <c r="Y24" s="264"/>
      <c r="Z24" s="264"/>
      <c r="AA24" s="264"/>
      <c r="AB24" s="262">
        <f>'ENGLAND GE2029'!J253</f>
        <v>6.2762353540693927E-2</v>
      </c>
      <c r="AC24" s="264">
        <f>'ENGLAND GE2029'!U253*100</f>
        <v>-2.3352221387788434</v>
      </c>
      <c r="AD24" s="262">
        <f>'ENGLAND GE2029'!K253</f>
        <v>0</v>
      </c>
      <c r="AE24" s="264">
        <f>'ENGLAND GE2029'!V253*100</f>
        <v>0</v>
      </c>
      <c r="AF24" s="262">
        <f>'ENGLAND GE2029'!N253</f>
        <v>0</v>
      </c>
      <c r="AG24" s="264">
        <f>'ENGLAND GE2029'!Y253*100</f>
        <v>-1.205408445194259</v>
      </c>
      <c r="AH24" s="261">
        <f t="shared" si="2"/>
        <v>0.43131037807922745</v>
      </c>
      <c r="AI24" s="260">
        <f t="shared" si="3"/>
        <v>-0.33151481933380977</v>
      </c>
    </row>
    <row r="25" spans="1:35" ht="24" customHeight="1" x14ac:dyDescent="0.35">
      <c r="A25" s="106" t="s">
        <v>836</v>
      </c>
      <c r="B25" s="106" t="s">
        <v>837</v>
      </c>
      <c r="C25" s="106" t="str">
        <f>'ENGLAND GE2029'!A484</f>
        <v>Wolverhampton South East</v>
      </c>
      <c r="D25" s="204" t="str">
        <f>'ENGLAND GE2029'!B484</f>
        <v>WMD</v>
      </c>
      <c r="E25" s="204" t="str">
        <f>'ENGLAND GE2029'!C484</f>
        <v>WM</v>
      </c>
      <c r="F25" s="204" t="str">
        <f>'ENGLAND GE2029'!D484</f>
        <v>England</v>
      </c>
      <c r="G25" s="261" t="str">
        <f>'ENGLAND GE2029'!AP484</f>
        <v>Ref</v>
      </c>
      <c r="H25" s="261" t="str">
        <f>'ENGLAND GE2029'!AQ484</f>
        <v>gain from</v>
      </c>
      <c r="I25" s="261" t="str">
        <f>'ENGLAND GE2029'!AR484</f>
        <v>LAB</v>
      </c>
      <c r="J25" s="204" t="str">
        <f>IF(G25='ENGLAND GE2029'!AO484,"",G25)</f>
        <v>Ref</v>
      </c>
      <c r="K25" s="262">
        <f>'ENGLAND GE2029'!E484</f>
        <v>0.26519179589681535</v>
      </c>
      <c r="L25" s="263">
        <f>'ENGLAND GE2029'!P484*100</f>
        <v>-23.823932693438536</v>
      </c>
      <c r="M25" s="262">
        <f>'ENGLAND GE2029'!F484</f>
        <v>0.12692473205947649</v>
      </c>
      <c r="N25" s="263">
        <f>'ENGLAND GE2029'!Q484*100</f>
        <v>-4.2503813683833576</v>
      </c>
      <c r="O25" s="262">
        <f>'ENGLAND GE2029'!G484</f>
        <v>0.39372478953528817</v>
      </c>
      <c r="P25" s="263">
        <f>'ENGLAND GE2029'!R484*100</f>
        <v>16.56225450715322</v>
      </c>
      <c r="Q25" s="262">
        <f>'ENGLAND GE2029'!H484</f>
        <v>2.1170254127881909E-2</v>
      </c>
      <c r="R25" s="263">
        <f>'ENGLAND GE2029'!S484*100</f>
        <v>-0.15440786760496478</v>
      </c>
      <c r="S25" s="262">
        <f>'ENGLAND GE2029'!I484</f>
        <v>0.12516458071933245</v>
      </c>
      <c r="T25" s="263">
        <f>'ENGLAND GE2029'!T484*100</f>
        <v>7.625984307287295</v>
      </c>
      <c r="V25" s="264">
        <v>0</v>
      </c>
      <c r="W25" s="262">
        <f t="shared" si="0"/>
        <v>2.103757846818673E-2</v>
      </c>
      <c r="X25" s="264">
        <f t="shared" si="1"/>
        <v>-0.6381438043155454</v>
      </c>
      <c r="Y25" s="264"/>
      <c r="Z25" s="264"/>
      <c r="AA25" s="264"/>
      <c r="AB25" s="262">
        <f>'ENGLAND GE2029'!J484</f>
        <v>0</v>
      </c>
      <c r="AC25" s="264">
        <f>'ENGLAND GE2029'!U484*100</f>
        <v>0</v>
      </c>
      <c r="AD25" s="262">
        <f>'ENGLAND GE2029'!K484</f>
        <v>2.103757846818673E-2</v>
      </c>
      <c r="AE25" s="264">
        <f>'ENGLAND GE2029'!V484*100</f>
        <v>-0.6381438043155454</v>
      </c>
      <c r="AF25" s="262">
        <f>'ENGLAND GE2029'!N484</f>
        <v>0</v>
      </c>
      <c r="AG25" s="264">
        <f>'ENGLAND GE2029'!Y484*100</f>
        <v>0</v>
      </c>
      <c r="AH25" s="261">
        <f t="shared" si="2"/>
        <v>0.39372478953528817</v>
      </c>
      <c r="AI25" s="260">
        <f t="shared" si="3"/>
        <v>-0.26856020881595571</v>
      </c>
    </row>
    <row r="26" spans="1:35" ht="24" customHeight="1" x14ac:dyDescent="0.35">
      <c r="A26" s="106" t="s">
        <v>853</v>
      </c>
      <c r="B26" s="106" t="s">
        <v>854</v>
      </c>
      <c r="C26" s="106" t="str">
        <f>'ENGLAND GE2029'!A293</f>
        <v>Wycombe</v>
      </c>
      <c r="D26" s="204" t="str">
        <f>'ENGLAND GE2029'!B293</f>
        <v>BKM</v>
      </c>
      <c r="E26" s="204" t="str">
        <f>'ENGLAND GE2029'!C293</f>
        <v>SE</v>
      </c>
      <c r="F26" s="204" t="str">
        <f>'ENGLAND GE2029'!D293</f>
        <v>England</v>
      </c>
      <c r="G26" s="261" t="str">
        <f>'ENGLAND GE2029'!AP293</f>
        <v>Con</v>
      </c>
      <c r="H26" s="261" t="str">
        <f>'ENGLAND GE2029'!AQ293</f>
        <v>gain from</v>
      </c>
      <c r="I26" s="261" t="str">
        <f>'ENGLAND GE2029'!AR293</f>
        <v>LAB</v>
      </c>
      <c r="J26" s="204" t="str">
        <f>IF(G26='ENGLAND GE2029'!AO293,"",G26)</f>
        <v>Con</v>
      </c>
      <c r="K26" s="262">
        <f>'ENGLAND GE2029'!E293</f>
        <v>0.21735073107108188</v>
      </c>
      <c r="L26" s="263">
        <f>'ENGLAND GE2029'!P293*100</f>
        <v>-14.188040005332164</v>
      </c>
      <c r="M26" s="262">
        <f>'ENGLAND GE2029'!F293</f>
        <v>0.22060209810838458</v>
      </c>
      <c r="N26" s="263">
        <f>'ENGLAND GE2029'!Q293*100</f>
        <v>-3.5777138847504024</v>
      </c>
      <c r="O26" s="262">
        <f>'ENGLAND GE2029'!G293</f>
        <v>0.21825536787345617</v>
      </c>
      <c r="P26" s="263">
        <f>'ENGLAND GE2029'!R293*100</f>
        <v>11.141575051565884</v>
      </c>
      <c r="Q26" s="262">
        <f>'ENGLAND GE2029'!H293</f>
        <v>0.10159074741662509</v>
      </c>
      <c r="R26" s="263">
        <f>'ENGLAND GE2029'!S293*100</f>
        <v>0.66918966874094243</v>
      </c>
      <c r="S26" s="262">
        <f>'ENGLAND GE2029'!I293</f>
        <v>0.1260043568890139</v>
      </c>
      <c r="T26" s="263">
        <f>'ENGLAND GE2029'!T293*100</f>
        <v>7.687471107948368</v>
      </c>
      <c r="V26" s="264">
        <v>0</v>
      </c>
      <c r="W26" s="262">
        <f t="shared" si="0"/>
        <v>6.9426109977368686E-2</v>
      </c>
      <c r="X26" s="264">
        <f t="shared" si="1"/>
        <v>-0.54893189269035614</v>
      </c>
      <c r="Y26" s="264"/>
      <c r="Z26" s="264"/>
      <c r="AA26" s="264"/>
      <c r="AB26" s="262">
        <f>'ENGLAND GE2029'!J293</f>
        <v>1.470544216738055E-2</v>
      </c>
      <c r="AC26" s="264">
        <f>'ENGLAND GE2029'!U293*100</f>
        <v>-2.8151380647772801</v>
      </c>
      <c r="AD26" s="262">
        <f>'ENGLAND GE2029'!K293</f>
        <v>6.9426109977368686E-2</v>
      </c>
      <c r="AE26" s="264">
        <f>'ENGLAND GE2029'!V293*100</f>
        <v>-0.54893189269035614</v>
      </c>
      <c r="AF26" s="262">
        <f>'ENGLAND GE2029'!N293</f>
        <v>0</v>
      </c>
      <c r="AG26" s="264">
        <f>'ENGLAND GE2029'!Y293*100</f>
        <v>-1.5749266303739049</v>
      </c>
      <c r="AH26" s="261">
        <f t="shared" si="2"/>
        <v>0.22060209810838458</v>
      </c>
      <c r="AI26" s="260">
        <f t="shared" si="3"/>
        <v>-9.4597741219370673E-2</v>
      </c>
    </row>
    <row r="30" spans="1:35" x14ac:dyDescent="0.35">
      <c r="J30" s="261"/>
    </row>
    <row r="31" spans="1:35" x14ac:dyDescent="0.35">
      <c r="J31" s="267"/>
    </row>
  </sheetData>
  <autoFilter ref="A1:AI26" xr:uid="{9ED0C91D-FBBE-4CE6-B15A-0AC2D44FC757}">
    <sortState xmlns:xlrd2="http://schemas.microsoft.com/office/spreadsheetml/2017/richdata2" ref="A2:AI633">
      <sortCondition ref="C1"/>
    </sortState>
  </autoFilter>
  <conditionalFormatting sqref="L2:L26 N2:N26 P2:P26 R2:R26 T2:T26 AC2:AC26 AE2:AE26 V2:V26 X2:AA26 AG2:AG26">
    <cfRule type="cellIs" dxfId="37" priority="13" operator="lessThan">
      <formula>0</formula>
    </cfRule>
    <cfRule type="cellIs" dxfId="36" priority="14" operator="greaterThan">
      <formula>0.000000001</formula>
    </cfRule>
  </conditionalFormatting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F62E49-0988-43EE-B1A3-18C292CDCDAF}">
  <dimension ref="B1:Y48"/>
  <sheetViews>
    <sheetView zoomScale="85" zoomScaleNormal="85" workbookViewId="0">
      <selection activeCell="D15" sqref="D15"/>
    </sheetView>
  </sheetViews>
  <sheetFormatPr defaultRowHeight="11.5" x14ac:dyDescent="0.35"/>
  <cols>
    <col min="1" max="1" width="8.7265625" style="5"/>
    <col min="2" max="2" width="16.36328125" style="5" bestFit="1" customWidth="1"/>
    <col min="3" max="3" width="16.36328125" style="51" customWidth="1"/>
    <col min="4" max="4" width="11.54296875" style="5" customWidth="1"/>
    <col min="5" max="5" width="10.6328125" style="5" bestFit="1" customWidth="1"/>
    <col min="6" max="6" width="10.6328125" style="5" customWidth="1"/>
    <col min="7" max="7" width="13.453125" style="5" bestFit="1" customWidth="1"/>
    <col min="8" max="8" width="9" style="5" bestFit="1" customWidth="1"/>
    <col min="9" max="10" width="9" style="5" customWidth="1"/>
    <col min="11" max="11" width="8.7265625" style="5"/>
    <col min="12" max="13" width="9.54296875" style="5" customWidth="1"/>
    <col min="14" max="14" width="9.81640625" style="5" bestFit="1" customWidth="1"/>
    <col min="15" max="15" width="9.81640625" style="5" customWidth="1"/>
    <col min="16" max="16" width="9.81640625" style="5" bestFit="1" customWidth="1"/>
    <col min="17" max="17" width="9.81640625" style="53" bestFit="1" customWidth="1"/>
    <col min="18" max="19" width="9.81640625" style="5" bestFit="1" customWidth="1"/>
    <col min="20" max="20" width="8.7265625" style="5"/>
    <col min="21" max="21" width="9.08984375" style="5" bestFit="1" customWidth="1"/>
    <col min="22" max="16384" width="8.7265625" style="5"/>
  </cols>
  <sheetData>
    <row r="1" spans="2:25" ht="15" customHeight="1" x14ac:dyDescent="0.35">
      <c r="B1" s="222" t="s">
        <v>27</v>
      </c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</row>
    <row r="2" spans="2:25" ht="23.5" customHeight="1" x14ac:dyDescent="0.2">
      <c r="B2" s="58">
        <v>46112</v>
      </c>
      <c r="C2" s="43"/>
      <c r="D2" s="6"/>
      <c r="E2" s="6"/>
      <c r="F2" s="6"/>
      <c r="G2" s="6"/>
      <c r="H2" s="44"/>
      <c r="I2" s="44"/>
      <c r="J2" s="60"/>
      <c r="K2" s="59"/>
      <c r="L2" s="45"/>
      <c r="M2" s="45"/>
      <c r="N2" s="52"/>
      <c r="O2" s="52"/>
      <c r="P2" s="42"/>
      <c r="Q2" s="54"/>
      <c r="R2" s="41"/>
    </row>
    <row r="3" spans="2:25" ht="15" customHeight="1" x14ac:dyDescent="0.35">
      <c r="B3" s="223" t="s">
        <v>780</v>
      </c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R3" s="224" t="s">
        <v>29</v>
      </c>
      <c r="S3" s="224"/>
      <c r="T3" s="224"/>
      <c r="U3" s="224"/>
      <c r="V3" s="224"/>
      <c r="W3" s="224"/>
      <c r="X3" s="224"/>
      <c r="Y3" s="224"/>
    </row>
    <row r="4" spans="2:25" ht="23" x14ac:dyDescent="0.35">
      <c r="B4" s="8" t="s">
        <v>30</v>
      </c>
      <c r="C4" s="9" t="s">
        <v>817</v>
      </c>
      <c r="D4" s="10" t="s">
        <v>31</v>
      </c>
      <c r="E4" s="11" t="s">
        <v>32</v>
      </c>
      <c r="F4" s="8" t="s">
        <v>33</v>
      </c>
      <c r="G4" s="12" t="s">
        <v>816</v>
      </c>
      <c r="H4" s="68" t="s">
        <v>819</v>
      </c>
      <c r="I4" s="68" t="s">
        <v>820</v>
      </c>
      <c r="J4" s="13" t="s">
        <v>8</v>
      </c>
      <c r="K4" s="39" t="s">
        <v>18</v>
      </c>
      <c r="L4" s="14" t="s">
        <v>10</v>
      </c>
      <c r="M4" s="17" t="s">
        <v>14</v>
      </c>
      <c r="N4" s="15" t="s">
        <v>12</v>
      </c>
      <c r="O4" s="18" t="s">
        <v>16</v>
      </c>
      <c r="P4" s="19" t="s">
        <v>22</v>
      </c>
      <c r="R4" s="13" t="s">
        <v>8</v>
      </c>
      <c r="S4" s="39" t="s">
        <v>18</v>
      </c>
      <c r="T4" s="14" t="s">
        <v>10</v>
      </c>
      <c r="U4" s="17" t="s">
        <v>14</v>
      </c>
      <c r="V4" s="15" t="s">
        <v>12</v>
      </c>
      <c r="W4" s="18" t="s">
        <v>16</v>
      </c>
      <c r="X4" s="19" t="s">
        <v>22</v>
      </c>
      <c r="Y4" s="3" t="s">
        <v>35</v>
      </c>
    </row>
    <row r="5" spans="2:25" ht="15" customHeight="1" x14ac:dyDescent="0.35">
      <c r="B5" s="1" t="s">
        <v>782</v>
      </c>
      <c r="C5" s="20" t="str">
        <f>IF(G5&gt;184,"Null",B5)</f>
        <v>Norstat</v>
      </c>
      <c r="D5" s="21">
        <v>46112</v>
      </c>
      <c r="E5" s="61" t="str">
        <f>TEXT(D5*1,"mmm-yy")</f>
        <v>Mar-26</v>
      </c>
      <c r="F5" s="23" t="str">
        <f>IF(ISNUMBER(MATCH(C5, $C$3:C4, 0)), "Old", "Latest")</f>
        <v>Latest</v>
      </c>
      <c r="G5" s="12">
        <f>IF(($B$2-D5)&lt;0,"0",($B$2-D5))</f>
        <v>0</v>
      </c>
      <c r="H5" s="24">
        <f>IF(F5="Latest",(100%-(G5*0.5%)),0)</f>
        <v>1</v>
      </c>
      <c r="I5" s="69">
        <f>H5</f>
        <v>1</v>
      </c>
      <c r="J5" s="2">
        <v>0.18</v>
      </c>
      <c r="K5" s="2">
        <v>0.32</v>
      </c>
      <c r="L5" s="2">
        <v>0.11</v>
      </c>
      <c r="M5" s="2">
        <v>0.1</v>
      </c>
      <c r="N5" s="2">
        <v>0.16</v>
      </c>
      <c r="O5" s="2">
        <v>0.09</v>
      </c>
      <c r="P5" s="2">
        <f t="shared" ref="P5" si="0">100%-O5-N5-M5-L5-K5-J5</f>
        <v>4.0000000000000036E-2</v>
      </c>
      <c r="Q5" s="37">
        <f t="shared" ref="Q5" si="1">100%-O5-N5-M5-L5-K5-J5</f>
        <v>4.0000000000000036E-2</v>
      </c>
      <c r="R5" s="25">
        <f t="shared" ref="R5" si="2">J5*$I5</f>
        <v>0.18</v>
      </c>
      <c r="S5" s="25">
        <f t="shared" ref="S5" si="3">K5*$I5</f>
        <v>0.32</v>
      </c>
      <c r="T5" s="25">
        <f t="shared" ref="T5" si="4">L5*$I5</f>
        <v>0.11</v>
      </c>
      <c r="U5" s="25">
        <f t="shared" ref="U5" si="5">M5*$I5</f>
        <v>0.1</v>
      </c>
      <c r="V5" s="25">
        <f t="shared" ref="V5" si="6">N5*$I5</f>
        <v>0.16</v>
      </c>
      <c r="W5" s="25">
        <f t="shared" ref="W5" si="7">O5*$I5</f>
        <v>0.09</v>
      </c>
      <c r="X5" s="25">
        <f t="shared" ref="X5" si="8">P5*$I5</f>
        <v>4.0000000000000036E-2</v>
      </c>
      <c r="Y5" s="25">
        <f t="shared" ref="Y5" si="9">SUM(R5:X5)</f>
        <v>1</v>
      </c>
    </row>
    <row r="6" spans="2:25" ht="15" customHeight="1" x14ac:dyDescent="0.35">
      <c r="B6" s="1" t="s">
        <v>781</v>
      </c>
      <c r="C6" s="20" t="str">
        <f t="shared" ref="C6" si="10">IF(G6&gt;184,"Null",B6)</f>
        <v>Ipsos</v>
      </c>
      <c r="D6" s="21">
        <v>46112</v>
      </c>
      <c r="E6" s="22" t="str">
        <f t="shared" ref="E6" si="11">TEXT(D6*1,"mmm-yy")</f>
        <v>Mar-26</v>
      </c>
      <c r="F6" s="23" t="str">
        <f>IF(ISNUMBER(MATCH(C6, $C$3:C4, 0)), "Old", "Latest")</f>
        <v>Latest</v>
      </c>
      <c r="G6" s="12">
        <f t="shared" ref="G6" si="12">IF(($B$2-D6)&lt;0,"0",($B$2-D6))</f>
        <v>0</v>
      </c>
      <c r="H6" s="24">
        <f t="shared" ref="H6" si="13">IF(F6="Latest",(100%-(G6*0.5%)),0)</f>
        <v>1</v>
      </c>
      <c r="I6" s="69">
        <f>H6</f>
        <v>1</v>
      </c>
      <c r="J6" s="2">
        <v>0.16</v>
      </c>
      <c r="K6" s="2">
        <v>0.37</v>
      </c>
      <c r="L6" s="2">
        <v>0.11</v>
      </c>
      <c r="M6" s="2">
        <v>0.09</v>
      </c>
      <c r="N6" s="2">
        <v>0.16</v>
      </c>
      <c r="O6" s="2">
        <v>0.09</v>
      </c>
      <c r="P6" s="2">
        <f t="shared" ref="P6" si="14">100%-O6-N6-M6-L6-K6-J6</f>
        <v>2.0000000000000046E-2</v>
      </c>
      <c r="Q6" s="37">
        <f t="shared" ref="Q6" si="15">100%-O6-N6-M6-L6-K6-J6</f>
        <v>2.0000000000000046E-2</v>
      </c>
      <c r="R6" s="25">
        <f t="shared" ref="R6:X6" si="16">J6*$I6</f>
        <v>0.16</v>
      </c>
      <c r="S6" s="25">
        <f t="shared" si="16"/>
        <v>0.37</v>
      </c>
      <c r="T6" s="25">
        <f t="shared" si="16"/>
        <v>0.11</v>
      </c>
      <c r="U6" s="25">
        <f t="shared" si="16"/>
        <v>0.09</v>
      </c>
      <c r="V6" s="25">
        <f t="shared" si="16"/>
        <v>0.16</v>
      </c>
      <c r="W6" s="25">
        <f t="shared" si="16"/>
        <v>0.09</v>
      </c>
      <c r="X6" s="25">
        <f t="shared" si="16"/>
        <v>2.0000000000000046E-2</v>
      </c>
      <c r="Y6" s="25">
        <f t="shared" ref="Y6" si="17">SUM(R6:X6)</f>
        <v>1</v>
      </c>
    </row>
    <row r="7" spans="2:25" ht="15" customHeight="1" x14ac:dyDescent="0.35">
      <c r="B7" s="1" t="s">
        <v>814</v>
      </c>
      <c r="C7" s="20" t="str">
        <f t="shared" ref="C7" si="18">IF(G7&gt;184,"Null",B7)</f>
        <v>Lord Ashcroft</v>
      </c>
      <c r="D7" s="21">
        <v>46083</v>
      </c>
      <c r="E7" s="22" t="str">
        <f t="shared" ref="E7" si="19">TEXT(D7*1,"mmm-yy")</f>
        <v>Mar-26</v>
      </c>
      <c r="F7" s="23" t="str">
        <f>IF(ISNUMBER(MATCH(C7, $C$3:C4, 0)), "Old", "Latest")</f>
        <v>Latest</v>
      </c>
      <c r="G7" s="12">
        <f t="shared" ref="G7" si="20">IF(($B$2-D7)&lt;0,"0",($B$2-D7))</f>
        <v>29</v>
      </c>
      <c r="H7" s="24">
        <f t="shared" ref="H7" si="21">IF(F7="Latest",(100%-(G7*0.5%)),0)</f>
        <v>0.85499999999999998</v>
      </c>
      <c r="I7" s="69">
        <f>H7</f>
        <v>0.85499999999999998</v>
      </c>
      <c r="J7" s="2">
        <v>0.13</v>
      </c>
      <c r="K7" s="2">
        <v>0.36</v>
      </c>
      <c r="L7" s="2">
        <v>0.1</v>
      </c>
      <c r="M7" s="2">
        <v>0.08</v>
      </c>
      <c r="N7" s="2">
        <v>0.16</v>
      </c>
      <c r="O7" s="2">
        <v>0.12</v>
      </c>
      <c r="P7" s="2">
        <f t="shared" ref="P7" si="22">100%-O7-N7-M7-L7-K7-J7</f>
        <v>5.0000000000000044E-2</v>
      </c>
      <c r="Q7" s="37">
        <f t="shared" ref="Q7" si="23">100%-O7-N7-M7-L7-K7-J7</f>
        <v>5.0000000000000044E-2</v>
      </c>
      <c r="R7" s="25">
        <f t="shared" ref="R7" si="24">J7*$I7</f>
        <v>0.11115</v>
      </c>
      <c r="S7" s="25">
        <f t="shared" ref="S7" si="25">K7*$I7</f>
        <v>0.30779999999999996</v>
      </c>
      <c r="T7" s="25">
        <f t="shared" ref="T7" si="26">L7*$I7</f>
        <v>8.5500000000000007E-2</v>
      </c>
      <c r="U7" s="25">
        <f t="shared" ref="U7" si="27">M7*$I7</f>
        <v>6.8400000000000002E-2</v>
      </c>
      <c r="V7" s="25">
        <f t="shared" ref="V7" si="28">N7*$I7</f>
        <v>0.1368</v>
      </c>
      <c r="W7" s="25">
        <f t="shared" ref="W7" si="29">O7*$I7</f>
        <v>0.1026</v>
      </c>
      <c r="X7" s="25">
        <f t="shared" ref="X7" si="30">P7*$I7</f>
        <v>4.2750000000000038E-2</v>
      </c>
      <c r="Y7" s="25">
        <f t="shared" ref="Y7" si="31">SUM(R7:X7)</f>
        <v>0.85500000000000009</v>
      </c>
    </row>
    <row r="8" spans="2:25" ht="15" customHeight="1" x14ac:dyDescent="0.35">
      <c r="B8" s="1" t="s">
        <v>781</v>
      </c>
      <c r="C8" s="20" t="str">
        <f t="shared" ref="C8" si="32">IF(G8&gt;184,"Null",B8)</f>
        <v>Ipsos</v>
      </c>
      <c r="D8" s="21">
        <v>46079</v>
      </c>
      <c r="E8" s="22" t="str">
        <f t="shared" ref="E8" si="33">TEXT(D8*1,"mmm-yy")</f>
        <v>Feb-26</v>
      </c>
      <c r="F8" s="23" t="str">
        <f>IF(ISNUMBER(MATCH(C8, $C$3:C7, 0)), "Old", "Latest")</f>
        <v>Old</v>
      </c>
      <c r="G8" s="12">
        <f t="shared" ref="G8" si="34">IF(($B$2-D8)&lt;0,"0",($B$2-D8))</f>
        <v>33</v>
      </c>
      <c r="H8" s="24">
        <f t="shared" ref="H8" si="35">IF(F8="Latest",(100%-(G8*0.5%)),0)</f>
        <v>0</v>
      </c>
      <c r="I8" s="69">
        <f>H8</f>
        <v>0</v>
      </c>
      <c r="J8" s="2">
        <v>0.21</v>
      </c>
      <c r="K8" s="2">
        <v>0.33</v>
      </c>
      <c r="L8" s="2">
        <v>0.1</v>
      </c>
      <c r="M8" s="2">
        <v>0.1</v>
      </c>
      <c r="N8" s="2">
        <v>0.17</v>
      </c>
      <c r="O8" s="2">
        <v>0.08</v>
      </c>
      <c r="P8" s="2">
        <f t="shared" ref="P8" si="36">100%-O8-N8-M8-L8-K8-J8</f>
        <v>1.0000000000000037E-2</v>
      </c>
      <c r="Q8" s="37">
        <f t="shared" ref="Q8" si="37">100%-O8-N8-M8-L8-K8-J8</f>
        <v>1.0000000000000037E-2</v>
      </c>
      <c r="R8" s="25">
        <f t="shared" ref="R8" si="38">J8*$I8</f>
        <v>0</v>
      </c>
      <c r="S8" s="25">
        <f t="shared" ref="S8" si="39">K8*$I8</f>
        <v>0</v>
      </c>
      <c r="T8" s="25">
        <f t="shared" ref="T8" si="40">L8*$I8</f>
        <v>0</v>
      </c>
      <c r="U8" s="25">
        <f t="shared" ref="U8" si="41">M8*$I8</f>
        <v>0</v>
      </c>
      <c r="V8" s="25">
        <f t="shared" ref="V8" si="42">N8*$I8</f>
        <v>0</v>
      </c>
      <c r="W8" s="25">
        <f t="shared" ref="W8" si="43">O8*$I8</f>
        <v>0</v>
      </c>
      <c r="X8" s="25">
        <f t="shared" ref="X8" si="44">P8*$I8</f>
        <v>0</v>
      </c>
      <c r="Y8" s="25">
        <f t="shared" ref="Y8" si="45">SUM(R8:X8)</f>
        <v>0</v>
      </c>
    </row>
    <row r="9" spans="2:25" ht="15" customHeight="1" x14ac:dyDescent="0.35">
      <c r="B9" s="1" t="s">
        <v>813</v>
      </c>
      <c r="C9" s="20" t="str">
        <f t="shared" ref="C9:C10" si="46">IF(G9&gt;184,"Null",B9)</f>
        <v>FindOutNow</v>
      </c>
      <c r="D9" s="21">
        <v>46072</v>
      </c>
      <c r="E9" s="22" t="str">
        <f t="shared" ref="E9:E10" si="47">TEXT(D9*1,"mmm-yy")</f>
        <v>Feb-26</v>
      </c>
      <c r="F9" s="23" t="str">
        <f>IF(ISNUMBER(MATCH(C9, $C$3:C8, 0)), "Old", "Latest")</f>
        <v>Latest</v>
      </c>
      <c r="G9" s="12">
        <f t="shared" ref="G9:G10" si="48">IF(($B$2-D9)&lt;0,"0",($B$2-D9))</f>
        <v>40</v>
      </c>
      <c r="H9" s="24">
        <f t="shared" ref="H9:H10" si="49">IF(F9="Latest",(100%-(G9*0.5%)),0)</f>
        <v>0.8</v>
      </c>
      <c r="I9" s="69">
        <f>H9</f>
        <v>0.8</v>
      </c>
      <c r="J9" s="2">
        <v>0.14000000000000001</v>
      </c>
      <c r="K9" s="2">
        <v>0.31</v>
      </c>
      <c r="L9" s="2">
        <v>0.08</v>
      </c>
      <c r="M9" s="2">
        <v>0.1</v>
      </c>
      <c r="N9" s="2">
        <v>0.23</v>
      </c>
      <c r="O9" s="2">
        <v>0.1</v>
      </c>
      <c r="P9" s="2">
        <f t="shared" ref="P9:P10" si="50">100%-O9-N9-M9-L9-K9-J9</f>
        <v>4.0000000000000036E-2</v>
      </c>
      <c r="Q9" s="37">
        <f>100%-O9-N9-M9-L9-K9-J9</f>
        <v>4.0000000000000036E-2</v>
      </c>
      <c r="R9" s="25">
        <f t="shared" ref="R9:R10" si="51">J9*$I9</f>
        <v>0.11200000000000002</v>
      </c>
      <c r="S9" s="25">
        <f t="shared" ref="S9:S10" si="52">K9*$I9</f>
        <v>0.248</v>
      </c>
      <c r="T9" s="25">
        <f t="shared" ref="T9:T10" si="53">L9*$I9</f>
        <v>6.4000000000000001E-2</v>
      </c>
      <c r="U9" s="25">
        <f t="shared" ref="U9:U10" si="54">M9*$I9</f>
        <v>8.0000000000000016E-2</v>
      </c>
      <c r="V9" s="25">
        <f t="shared" ref="V9:V10" si="55">N9*$I9</f>
        <v>0.18400000000000002</v>
      </c>
      <c r="W9" s="25">
        <f t="shared" ref="W9:W10" si="56">O9*$I9</f>
        <v>8.0000000000000016E-2</v>
      </c>
      <c r="X9" s="25">
        <f t="shared" ref="X9:X10" si="57">P9*$I9</f>
        <v>3.2000000000000028E-2</v>
      </c>
      <c r="Y9" s="25">
        <f t="shared" ref="Y9" si="58">SUM(R9:X9)</f>
        <v>0.8</v>
      </c>
    </row>
    <row r="10" spans="2:25" ht="15" customHeight="1" x14ac:dyDescent="0.35">
      <c r="B10" s="1" t="s">
        <v>36</v>
      </c>
      <c r="C10" s="20" t="str">
        <f t="shared" si="46"/>
        <v>YouGov</v>
      </c>
      <c r="D10" s="21">
        <v>46071</v>
      </c>
      <c r="E10" s="22" t="str">
        <f t="shared" si="47"/>
        <v>Feb-26</v>
      </c>
      <c r="F10" s="23" t="str">
        <f>IF(ISNUMBER(MATCH(C10, $C$3:C9, 0)), "Old", "Latest")</f>
        <v>Latest</v>
      </c>
      <c r="G10" s="12">
        <f t="shared" si="48"/>
        <v>41</v>
      </c>
      <c r="H10" s="24">
        <f t="shared" si="49"/>
        <v>0.79499999999999993</v>
      </c>
      <c r="I10" s="69">
        <f>H10</f>
        <v>0.79499999999999993</v>
      </c>
      <c r="J10" s="2">
        <v>0.14000000000000001</v>
      </c>
      <c r="K10" s="2">
        <v>0.32</v>
      </c>
      <c r="L10" s="2">
        <v>0.11</v>
      </c>
      <c r="M10" s="2">
        <v>0.09</v>
      </c>
      <c r="N10" s="2">
        <v>0.21</v>
      </c>
      <c r="O10" s="2">
        <v>0.11</v>
      </c>
      <c r="P10" s="2">
        <f t="shared" si="50"/>
        <v>2.0000000000000073E-2</v>
      </c>
      <c r="Q10" s="37">
        <f t="shared" ref="Q10" si="59">100%-O10-N10-M10-L10-K10-J10</f>
        <v>2.0000000000000073E-2</v>
      </c>
      <c r="R10" s="25">
        <f t="shared" si="51"/>
        <v>0.1113</v>
      </c>
      <c r="S10" s="25">
        <f t="shared" si="52"/>
        <v>0.25439999999999996</v>
      </c>
      <c r="T10" s="25">
        <f t="shared" si="53"/>
        <v>8.7449999999999986E-2</v>
      </c>
      <c r="U10" s="25">
        <f t="shared" si="54"/>
        <v>7.1549999999999989E-2</v>
      </c>
      <c r="V10" s="25">
        <f t="shared" si="55"/>
        <v>0.16694999999999999</v>
      </c>
      <c r="W10" s="25">
        <f t="shared" si="56"/>
        <v>8.7449999999999986E-2</v>
      </c>
      <c r="X10" s="25">
        <f t="shared" si="57"/>
        <v>1.5900000000000056E-2</v>
      </c>
      <c r="Y10" s="25">
        <f t="shared" ref="Y10" si="60">SUM(R10:X10)</f>
        <v>0.79499999999999993</v>
      </c>
    </row>
    <row r="11" spans="2:25" ht="15" customHeight="1" x14ac:dyDescent="0.35">
      <c r="B11" s="1" t="s">
        <v>782</v>
      </c>
      <c r="C11" s="20" t="str">
        <f>IF(G11&gt;184,"Null",B11)</f>
        <v>Norstat</v>
      </c>
      <c r="D11" s="21">
        <v>46066</v>
      </c>
      <c r="E11" s="61" t="str">
        <f>TEXT(D11*1,"mmm-yy")</f>
        <v>Feb-26</v>
      </c>
      <c r="F11" s="23" t="str">
        <f>IF(ISNUMBER(MATCH(C11, $C$3:C10, 0)), "Old", "Latest")</f>
        <v>Old</v>
      </c>
      <c r="G11" s="12">
        <f>IF(($B$2-D11)&lt;0,"0",($B$2-D11))</f>
        <v>46</v>
      </c>
      <c r="H11" s="24">
        <f>IF(F11="Latest",(100%-(G11*0.5%)),0)</f>
        <v>0</v>
      </c>
      <c r="I11" s="69">
        <f>H11</f>
        <v>0</v>
      </c>
      <c r="J11" s="2">
        <v>0.17</v>
      </c>
      <c r="K11" s="2">
        <v>0.32</v>
      </c>
      <c r="L11" s="2">
        <v>0.11</v>
      </c>
      <c r="M11" s="2">
        <v>7.0000000000000007E-2</v>
      </c>
      <c r="N11" s="2">
        <v>0.23</v>
      </c>
      <c r="O11" s="2">
        <v>0.08</v>
      </c>
      <c r="P11" s="2">
        <f t="shared" ref="P11" si="61">100%-O11-N11-M11-L11-K11-J11</f>
        <v>2.0000000000000101E-2</v>
      </c>
      <c r="Q11" s="37">
        <f t="shared" ref="Q11" si="62">100%-O11-N11-M11-L11-K11-J11</f>
        <v>2.0000000000000101E-2</v>
      </c>
      <c r="R11" s="25">
        <f t="shared" ref="R11" si="63">J11*$I11</f>
        <v>0</v>
      </c>
      <c r="S11" s="25">
        <f t="shared" ref="S11" si="64">K11*$I11</f>
        <v>0</v>
      </c>
      <c r="T11" s="25">
        <f t="shared" ref="T11" si="65">L11*$I11</f>
        <v>0</v>
      </c>
      <c r="U11" s="25">
        <f t="shared" ref="U11" si="66">M11*$I11</f>
        <v>0</v>
      </c>
      <c r="V11" s="25">
        <f t="shared" ref="V11" si="67">N11*$I11</f>
        <v>0</v>
      </c>
      <c r="W11" s="25">
        <f t="shared" ref="W11" si="68">O11*$I11</f>
        <v>0</v>
      </c>
      <c r="X11" s="25">
        <f t="shared" ref="X11" si="69">P11*$I11</f>
        <v>0</v>
      </c>
      <c r="Y11" s="25">
        <f t="shared" ref="Y11" si="70">SUM(R11:X11)</f>
        <v>0</v>
      </c>
    </row>
    <row r="12" spans="2:25" ht="15" customHeight="1" x14ac:dyDescent="0.35">
      <c r="B12" s="1" t="s">
        <v>784</v>
      </c>
      <c r="C12" s="20" t="str">
        <f t="shared" ref="C12" si="71">IF(G12&gt;184,"Null",B12)</f>
        <v>More in Common</v>
      </c>
      <c r="D12" s="21">
        <v>46054</v>
      </c>
      <c r="E12" s="22" t="str">
        <f t="shared" ref="E12" si="72">TEXT(D12*1,"mmm-yy")</f>
        <v>Feb-26</v>
      </c>
      <c r="F12" s="23" t="str">
        <f>IF(ISNUMBER(MATCH(C12, $C$3:C11, 0)), "Old", "Latest")</f>
        <v>Latest</v>
      </c>
      <c r="G12" s="12">
        <f t="shared" ref="G12" si="73">IF(($B$2-D12)&lt;0,"0",($B$2-D12))</f>
        <v>58</v>
      </c>
      <c r="H12" s="24">
        <f t="shared" ref="H12" si="74">IF(F12="Latest",(100%-(G12*0.5%)),0)</f>
        <v>0.71</v>
      </c>
      <c r="I12" s="69">
        <f>H12</f>
        <v>0.71</v>
      </c>
      <c r="J12" s="2">
        <v>0.2</v>
      </c>
      <c r="K12" s="2">
        <v>0.28000000000000003</v>
      </c>
      <c r="L12" s="2">
        <v>0.11</v>
      </c>
      <c r="M12" s="2">
        <v>0.12</v>
      </c>
      <c r="N12" s="2">
        <v>0.23</v>
      </c>
      <c r="O12" s="2">
        <v>0.06</v>
      </c>
      <c r="P12" s="2">
        <f t="shared" ref="P12" si="75">100%-O12-N12-M12-L12-K12-J12</f>
        <v>0</v>
      </c>
      <c r="Q12" s="37">
        <f t="shared" ref="Q12" si="76">100%-O12-N12-M12-L12-K12-J12</f>
        <v>0</v>
      </c>
      <c r="R12" s="25">
        <f t="shared" ref="R12" si="77">J12*$I12</f>
        <v>0.14199999999999999</v>
      </c>
      <c r="S12" s="25">
        <f t="shared" ref="S12" si="78">K12*$I12</f>
        <v>0.1988</v>
      </c>
      <c r="T12" s="25">
        <f t="shared" ref="T12" si="79">L12*$I12</f>
        <v>7.8100000000000003E-2</v>
      </c>
      <c r="U12" s="25">
        <f t="shared" ref="U12" si="80">M12*$I12</f>
        <v>8.5199999999999998E-2</v>
      </c>
      <c r="V12" s="25">
        <f t="shared" ref="V12" si="81">N12*$I12</f>
        <v>0.1633</v>
      </c>
      <c r="W12" s="25">
        <f t="shared" ref="W12" si="82">O12*$I12</f>
        <v>4.2599999999999999E-2</v>
      </c>
      <c r="X12" s="25">
        <f t="shared" ref="X12" si="83">P12*$I12</f>
        <v>0</v>
      </c>
      <c r="Y12" s="25">
        <f t="shared" ref="Y12" si="84">SUM(R12:X12)</f>
        <v>0.71</v>
      </c>
    </row>
    <row r="13" spans="2:25" ht="15" customHeight="1" x14ac:dyDescent="0.35">
      <c r="B13" s="1" t="s">
        <v>782</v>
      </c>
      <c r="C13" s="20" t="str">
        <f>IF(G13&gt;184,"Null",B13)</f>
        <v>Norstat</v>
      </c>
      <c r="D13" s="21">
        <v>46038</v>
      </c>
      <c r="E13" s="61" t="str">
        <f>TEXT(D13*1,"mmm-yy")</f>
        <v>Jan-26</v>
      </c>
      <c r="F13" s="23" t="str">
        <f>IF(ISNUMBER(MATCH(C13, $C$3:C12, 0)), "Old", "Latest")</f>
        <v>Old</v>
      </c>
      <c r="G13" s="12">
        <f>IF(($B$2-D13)&lt;0,"0",($B$2-D13))</f>
        <v>74</v>
      </c>
      <c r="H13" s="24">
        <f>IF(F13="Latest",(100%-(G13*0.5%)),0)</f>
        <v>0</v>
      </c>
      <c r="I13" s="69">
        <f>H13</f>
        <v>0</v>
      </c>
      <c r="J13" s="2">
        <v>0.17</v>
      </c>
      <c r="K13" s="2">
        <v>0.32</v>
      </c>
      <c r="L13" s="2">
        <v>0.11</v>
      </c>
      <c r="M13" s="2">
        <v>0.09</v>
      </c>
      <c r="N13" s="2">
        <v>0.21</v>
      </c>
      <c r="O13" s="2">
        <v>7.0000000000000007E-2</v>
      </c>
      <c r="P13" s="2">
        <f t="shared" ref="P13" si="85">100%-O13-N13-M13-L13-K13-J13</f>
        <v>0.03</v>
      </c>
      <c r="Q13" s="37">
        <f t="shared" ref="Q13" si="86">100%-O13-N13-M13-L13-K13-J13</f>
        <v>0.03</v>
      </c>
      <c r="R13" s="25">
        <f t="shared" ref="R13:X13" si="87">J13*$I13</f>
        <v>0</v>
      </c>
      <c r="S13" s="25">
        <f t="shared" si="87"/>
        <v>0</v>
      </c>
      <c r="T13" s="25">
        <f t="shared" si="87"/>
        <v>0</v>
      </c>
      <c r="U13" s="25">
        <f t="shared" si="87"/>
        <v>0</v>
      </c>
      <c r="V13" s="25">
        <f t="shared" si="87"/>
        <v>0</v>
      </c>
      <c r="W13" s="25">
        <f t="shared" si="87"/>
        <v>0</v>
      </c>
      <c r="X13" s="25">
        <f t="shared" si="87"/>
        <v>0</v>
      </c>
      <c r="Y13" s="25">
        <f t="shared" ref="Y13" si="88">SUM(R13:X13)</f>
        <v>0</v>
      </c>
    </row>
    <row r="14" spans="2:25" ht="15" customHeight="1" x14ac:dyDescent="0.35">
      <c r="B14" s="1" t="s">
        <v>37</v>
      </c>
      <c r="C14" s="20" t="str">
        <f t="shared" ref="C14:C37" si="89">IF(G14&gt;184,"Null",B14)</f>
        <v>Survation</v>
      </c>
      <c r="D14" s="21">
        <v>46034</v>
      </c>
      <c r="E14" s="22" t="str">
        <f t="shared" ref="E14" si="90">TEXT(D14*1,"mmm-yy")</f>
        <v>Jan-26</v>
      </c>
      <c r="F14" s="23" t="str">
        <f>IF(ISNUMBER(MATCH(C14, $C$3:C13, 0)), "Old", "Latest")</f>
        <v>Latest</v>
      </c>
      <c r="G14" s="12">
        <f t="shared" ref="G14:G37" si="91">IF(($B$2-D14)&lt;0,"0",($B$2-D14))</f>
        <v>78</v>
      </c>
      <c r="H14" s="24">
        <f t="shared" ref="H14:H37" si="92">IF(F14="Latest",(100%-(G14*0.5%)),0)</f>
        <v>0.61</v>
      </c>
      <c r="I14" s="69">
        <f>H14</f>
        <v>0.61</v>
      </c>
      <c r="J14" s="2">
        <v>0.17</v>
      </c>
      <c r="K14" s="2">
        <v>0.31</v>
      </c>
      <c r="L14" s="2">
        <v>0.12</v>
      </c>
      <c r="M14" s="2">
        <v>0.09</v>
      </c>
      <c r="N14" s="2">
        <v>0.21</v>
      </c>
      <c r="O14" s="2">
        <v>0.08</v>
      </c>
      <c r="P14" s="2">
        <f>100%-O14-N14-M14-L14-K14-J14</f>
        <v>2.0000000000000101E-2</v>
      </c>
      <c r="Q14" s="37">
        <f>100%-O14-N14-M14-L14-K14-J14</f>
        <v>2.0000000000000101E-2</v>
      </c>
      <c r="R14" s="25">
        <f t="shared" ref="R14:R37" si="93">J14*$I14</f>
        <v>0.1037</v>
      </c>
      <c r="S14" s="25">
        <f t="shared" ref="S14:S37" si="94">K14*$I14</f>
        <v>0.18909999999999999</v>
      </c>
      <c r="T14" s="25">
        <f t="shared" ref="T14:T37" si="95">L14*$I14</f>
        <v>7.3200000000000001E-2</v>
      </c>
      <c r="U14" s="25">
        <f t="shared" ref="U14:U37" si="96">M14*$I14</f>
        <v>5.4899999999999997E-2</v>
      </c>
      <c r="V14" s="25">
        <f t="shared" ref="V14:V37" si="97">N14*$I14</f>
        <v>0.12809999999999999</v>
      </c>
      <c r="W14" s="25">
        <f t="shared" ref="W14:W37" si="98">O14*$I14</f>
        <v>4.8800000000000003E-2</v>
      </c>
      <c r="X14" s="25">
        <f t="shared" ref="X14:X37" si="99">P14*$I14</f>
        <v>1.2200000000000061E-2</v>
      </c>
      <c r="Y14" s="25">
        <f t="shared" ref="Y14" si="100">SUM(R14:X14)</f>
        <v>0.61</v>
      </c>
    </row>
    <row r="15" spans="2:25" ht="15" customHeight="1" x14ac:dyDescent="0.35">
      <c r="B15" s="1" t="s">
        <v>813</v>
      </c>
      <c r="C15" s="20" t="str">
        <f t="shared" si="89"/>
        <v>FindOutNow</v>
      </c>
      <c r="D15" s="21">
        <v>46010</v>
      </c>
      <c r="E15" s="22" t="str">
        <f t="shared" ref="E15" si="101">TEXT(D15*1,"mmm-yy")</f>
        <v>Dec-25</v>
      </c>
      <c r="F15" s="23" t="str">
        <f>IF(ISNUMBER(MATCH(C15, $C$3:C14, 0)), "Old", "Latest")</f>
        <v>Old</v>
      </c>
      <c r="G15" s="12">
        <f t="shared" si="91"/>
        <v>102</v>
      </c>
      <c r="H15" s="24">
        <f t="shared" si="92"/>
        <v>0</v>
      </c>
      <c r="I15" s="69">
        <f>H15</f>
        <v>0</v>
      </c>
      <c r="J15" s="2">
        <v>0.13</v>
      </c>
      <c r="K15" s="2">
        <v>0.32</v>
      </c>
      <c r="L15" s="2">
        <v>0.1</v>
      </c>
      <c r="M15" s="2">
        <v>0.08</v>
      </c>
      <c r="N15" s="2">
        <v>0.24</v>
      </c>
      <c r="O15" s="2">
        <v>0.1</v>
      </c>
      <c r="P15" s="2">
        <f t="shared" ref="P15:P36" si="102">100%-O15-N15-M15-L15-K15-J15</f>
        <v>3.0000000000000082E-2</v>
      </c>
      <c r="Q15" s="37">
        <f>100%-O15-N15-M15-L15-K15-J15</f>
        <v>3.0000000000000082E-2</v>
      </c>
      <c r="R15" s="25">
        <f t="shared" si="93"/>
        <v>0</v>
      </c>
      <c r="S15" s="25">
        <f t="shared" si="94"/>
        <v>0</v>
      </c>
      <c r="T15" s="25">
        <f t="shared" si="95"/>
        <v>0</v>
      </c>
      <c r="U15" s="25">
        <f t="shared" si="96"/>
        <v>0</v>
      </c>
      <c r="V15" s="25">
        <f t="shared" si="97"/>
        <v>0</v>
      </c>
      <c r="W15" s="25">
        <f t="shared" si="98"/>
        <v>0</v>
      </c>
      <c r="X15" s="25">
        <f t="shared" si="99"/>
        <v>0</v>
      </c>
      <c r="Y15" s="25">
        <f t="shared" ref="Y15" si="103">SUM(R15:X15)</f>
        <v>0</v>
      </c>
    </row>
    <row r="16" spans="2:25" ht="15" customHeight="1" x14ac:dyDescent="0.35">
      <c r="B16" s="1" t="s">
        <v>781</v>
      </c>
      <c r="C16" s="20" t="str">
        <f t="shared" si="89"/>
        <v>Ipsos</v>
      </c>
      <c r="D16" s="21">
        <v>45994</v>
      </c>
      <c r="E16" s="22" t="str">
        <f t="shared" ref="E16" si="104">TEXT(D16*1,"mmm-yy")</f>
        <v>Dec-25</v>
      </c>
      <c r="F16" s="23" t="str">
        <f>IF(ISNUMBER(MATCH(C16, $C$3:C15, 0)), "Old", "Latest")</f>
        <v>Old</v>
      </c>
      <c r="G16" s="12">
        <f t="shared" si="91"/>
        <v>118</v>
      </c>
      <c r="H16" s="24">
        <f t="shared" si="92"/>
        <v>0</v>
      </c>
      <c r="I16" s="69">
        <f>H16</f>
        <v>0</v>
      </c>
      <c r="J16" s="2">
        <v>0.17</v>
      </c>
      <c r="K16" s="2">
        <v>0.33</v>
      </c>
      <c r="L16" s="2">
        <v>0.11</v>
      </c>
      <c r="M16" s="2">
        <v>0.08</v>
      </c>
      <c r="N16" s="2">
        <v>0.2</v>
      </c>
      <c r="O16" s="2">
        <v>0.11</v>
      </c>
      <c r="P16" s="2">
        <f t="shared" si="102"/>
        <v>0</v>
      </c>
      <c r="Q16" s="37">
        <f t="shared" ref="Q16:Q36" si="105">100%-O16-N16-M16-L16-K16-J16</f>
        <v>0</v>
      </c>
      <c r="R16" s="25">
        <f t="shared" si="93"/>
        <v>0</v>
      </c>
      <c r="S16" s="25">
        <f t="shared" si="94"/>
        <v>0</v>
      </c>
      <c r="T16" s="25">
        <f t="shared" si="95"/>
        <v>0</v>
      </c>
      <c r="U16" s="25">
        <f t="shared" si="96"/>
        <v>0</v>
      </c>
      <c r="V16" s="25">
        <f t="shared" si="97"/>
        <v>0</v>
      </c>
      <c r="W16" s="25">
        <f t="shared" si="98"/>
        <v>0</v>
      </c>
      <c r="X16" s="25">
        <f t="shared" si="99"/>
        <v>0</v>
      </c>
      <c r="Y16" s="25">
        <f t="shared" ref="Y16:Y36" si="106">SUM(R16:X16)</f>
        <v>0</v>
      </c>
    </row>
    <row r="17" spans="2:25" ht="15" customHeight="1" x14ac:dyDescent="0.35">
      <c r="B17" s="1" t="s">
        <v>782</v>
      </c>
      <c r="C17" s="20" t="str">
        <f t="shared" si="89"/>
        <v>Null</v>
      </c>
      <c r="D17" s="21">
        <v>45925</v>
      </c>
      <c r="E17" s="22" t="str">
        <f>TEXT(D17*1,"mmm-yy")</f>
        <v>Sep-25</v>
      </c>
      <c r="F17" s="23" t="str">
        <f>IF(ISNUMBER(MATCH(C17, $C$3:C16, 0)), "Old", "Latest")</f>
        <v>Old</v>
      </c>
      <c r="G17" s="12">
        <f t="shared" si="91"/>
        <v>187</v>
      </c>
      <c r="H17" s="24">
        <f t="shared" si="92"/>
        <v>0</v>
      </c>
      <c r="I17" s="69">
        <f>H17</f>
        <v>0</v>
      </c>
      <c r="J17" s="2">
        <v>0.18</v>
      </c>
      <c r="K17" s="2">
        <v>0.31</v>
      </c>
      <c r="L17" s="2">
        <v>0.11</v>
      </c>
      <c r="M17" s="2">
        <v>0.09</v>
      </c>
      <c r="N17" s="2">
        <v>0.23</v>
      </c>
      <c r="O17" s="2">
        <v>7.0000000000000007E-2</v>
      </c>
      <c r="P17" s="2">
        <f t="shared" si="102"/>
        <v>1.0000000000000009E-2</v>
      </c>
      <c r="Q17" s="37">
        <f t="shared" si="105"/>
        <v>1.0000000000000009E-2</v>
      </c>
      <c r="R17" s="25">
        <f t="shared" si="93"/>
        <v>0</v>
      </c>
      <c r="S17" s="25">
        <f t="shared" si="94"/>
        <v>0</v>
      </c>
      <c r="T17" s="25">
        <f t="shared" si="95"/>
        <v>0</v>
      </c>
      <c r="U17" s="25">
        <f t="shared" si="96"/>
        <v>0</v>
      </c>
      <c r="V17" s="25">
        <f t="shared" si="97"/>
        <v>0</v>
      </c>
      <c r="W17" s="25">
        <f t="shared" si="98"/>
        <v>0</v>
      </c>
      <c r="X17" s="25">
        <f t="shared" si="99"/>
        <v>0</v>
      </c>
      <c r="Y17" s="25">
        <f t="shared" si="106"/>
        <v>0</v>
      </c>
    </row>
    <row r="18" spans="2:25" ht="15" customHeight="1" x14ac:dyDescent="0.35">
      <c r="B18" s="1" t="s">
        <v>783</v>
      </c>
      <c r="C18" s="20" t="str">
        <f t="shared" si="89"/>
        <v>Null</v>
      </c>
      <c r="D18" s="21">
        <v>45921</v>
      </c>
      <c r="E18" s="22" t="str">
        <f t="shared" ref="E18:E36" si="107">TEXT(D18*1,"mmm-yy")</f>
        <v>Sep-25</v>
      </c>
      <c r="F18" s="23" t="str">
        <f>IF(ISNUMBER(MATCH(C18, $C$3:C17, 0)), "Old", "Latest")</f>
        <v>Old</v>
      </c>
      <c r="G18" s="12">
        <f t="shared" si="91"/>
        <v>191</v>
      </c>
      <c r="H18" s="24">
        <f t="shared" si="92"/>
        <v>0</v>
      </c>
      <c r="I18" s="69">
        <f>H18</f>
        <v>0</v>
      </c>
      <c r="J18" s="2">
        <v>0.15</v>
      </c>
      <c r="K18" s="2">
        <v>0.3</v>
      </c>
      <c r="L18" s="2">
        <v>0.1</v>
      </c>
      <c r="M18" s="2">
        <v>0.09</v>
      </c>
      <c r="N18" s="2">
        <v>0.23</v>
      </c>
      <c r="O18" s="2">
        <v>0.06</v>
      </c>
      <c r="P18" s="2">
        <f t="shared" si="102"/>
        <v>7.0000000000000034E-2</v>
      </c>
      <c r="Q18" s="37">
        <f t="shared" si="105"/>
        <v>7.0000000000000034E-2</v>
      </c>
      <c r="R18" s="25">
        <f t="shared" si="93"/>
        <v>0</v>
      </c>
      <c r="S18" s="25">
        <f t="shared" si="94"/>
        <v>0</v>
      </c>
      <c r="T18" s="25">
        <f t="shared" si="95"/>
        <v>0</v>
      </c>
      <c r="U18" s="25">
        <f t="shared" si="96"/>
        <v>0</v>
      </c>
      <c r="V18" s="25">
        <f t="shared" si="97"/>
        <v>0</v>
      </c>
      <c r="W18" s="25">
        <f t="shared" si="98"/>
        <v>0</v>
      </c>
      <c r="X18" s="25">
        <f t="shared" si="99"/>
        <v>0</v>
      </c>
      <c r="Y18" s="25">
        <f t="shared" si="106"/>
        <v>0</v>
      </c>
    </row>
    <row r="19" spans="2:25" ht="15" customHeight="1" x14ac:dyDescent="0.35">
      <c r="B19" s="1" t="s">
        <v>37</v>
      </c>
      <c r="C19" s="20" t="str">
        <f t="shared" si="89"/>
        <v>Null</v>
      </c>
      <c r="D19" s="21">
        <v>45916</v>
      </c>
      <c r="E19" s="22" t="str">
        <f t="shared" si="107"/>
        <v>Sep-25</v>
      </c>
      <c r="F19" s="23" t="str">
        <f>IF(ISNUMBER(MATCH(C19, $C$3:C18, 0)), "Old", "Latest")</f>
        <v>Old</v>
      </c>
      <c r="G19" s="12">
        <f t="shared" si="91"/>
        <v>196</v>
      </c>
      <c r="H19" s="24">
        <f t="shared" si="92"/>
        <v>0</v>
      </c>
      <c r="I19" s="69">
        <f>H19</f>
        <v>0</v>
      </c>
      <c r="J19" s="2">
        <v>0.19</v>
      </c>
      <c r="K19" s="2">
        <v>0.35</v>
      </c>
      <c r="L19" s="2">
        <v>0.12</v>
      </c>
      <c r="M19" s="2">
        <v>0.08</v>
      </c>
      <c r="N19" s="2">
        <v>0.19</v>
      </c>
      <c r="O19" s="2">
        <v>0.04</v>
      </c>
      <c r="P19" s="2">
        <f t="shared" si="102"/>
        <v>3.0000000000000082E-2</v>
      </c>
      <c r="Q19" s="37">
        <f>100%-O19-N19-M19-L19-K19-J19</f>
        <v>3.0000000000000082E-2</v>
      </c>
      <c r="R19" s="25">
        <f t="shared" si="93"/>
        <v>0</v>
      </c>
      <c r="S19" s="25">
        <f t="shared" si="94"/>
        <v>0</v>
      </c>
      <c r="T19" s="25">
        <f t="shared" si="95"/>
        <v>0</v>
      </c>
      <c r="U19" s="25">
        <f t="shared" si="96"/>
        <v>0</v>
      </c>
      <c r="V19" s="25">
        <f t="shared" si="97"/>
        <v>0</v>
      </c>
      <c r="W19" s="25">
        <f t="shared" si="98"/>
        <v>0</v>
      </c>
      <c r="X19" s="25">
        <f t="shared" si="99"/>
        <v>0</v>
      </c>
      <c r="Y19" s="25">
        <f t="shared" si="106"/>
        <v>0</v>
      </c>
    </row>
    <row r="20" spans="2:25" ht="15" customHeight="1" x14ac:dyDescent="0.35">
      <c r="B20" s="1" t="s">
        <v>784</v>
      </c>
      <c r="C20" s="20" t="str">
        <f t="shared" si="89"/>
        <v>Null</v>
      </c>
      <c r="D20" s="21">
        <v>45901</v>
      </c>
      <c r="E20" s="22" t="str">
        <f t="shared" si="107"/>
        <v>Sep-25</v>
      </c>
      <c r="F20" s="23" t="str">
        <f>IF(ISNUMBER(MATCH(C20, $C$3:C19, 0)), "Old", "Latest")</f>
        <v>Old</v>
      </c>
      <c r="G20" s="12">
        <f t="shared" si="91"/>
        <v>211</v>
      </c>
      <c r="H20" s="24">
        <f t="shared" si="92"/>
        <v>0</v>
      </c>
      <c r="I20" s="69">
        <f>H20</f>
        <v>0</v>
      </c>
      <c r="J20" s="2">
        <v>0.17</v>
      </c>
      <c r="K20" s="2">
        <v>0.31</v>
      </c>
      <c r="L20" s="2">
        <v>0.11</v>
      </c>
      <c r="M20" s="2">
        <v>0.11</v>
      </c>
      <c r="N20" s="2">
        <v>0.21</v>
      </c>
      <c r="O20" s="2">
        <v>0.06</v>
      </c>
      <c r="P20" s="2">
        <f t="shared" si="102"/>
        <v>0.03</v>
      </c>
      <c r="Q20" s="37">
        <f t="shared" si="105"/>
        <v>0.03</v>
      </c>
      <c r="R20" s="25">
        <f t="shared" si="93"/>
        <v>0</v>
      </c>
      <c r="S20" s="25">
        <f t="shared" si="94"/>
        <v>0</v>
      </c>
      <c r="T20" s="25">
        <f t="shared" si="95"/>
        <v>0</v>
      </c>
      <c r="U20" s="25">
        <f t="shared" si="96"/>
        <v>0</v>
      </c>
      <c r="V20" s="25">
        <f t="shared" si="97"/>
        <v>0</v>
      </c>
      <c r="W20" s="25">
        <f t="shared" si="98"/>
        <v>0</v>
      </c>
      <c r="X20" s="25">
        <f t="shared" si="99"/>
        <v>0</v>
      </c>
      <c r="Y20" s="25">
        <f t="shared" si="106"/>
        <v>0</v>
      </c>
    </row>
    <row r="21" spans="2:25" ht="15" customHeight="1" x14ac:dyDescent="0.35">
      <c r="B21" s="1" t="s">
        <v>36</v>
      </c>
      <c r="C21" s="20" t="str">
        <f t="shared" si="89"/>
        <v>Null</v>
      </c>
      <c r="D21" s="21">
        <v>45827</v>
      </c>
      <c r="E21" s="22" t="str">
        <f t="shared" si="107"/>
        <v>Jun-25</v>
      </c>
      <c r="F21" s="23" t="str">
        <f>IF(ISNUMBER(MATCH(C21, $C$3:C20, 0)), "Old", "Latest")</f>
        <v>Old</v>
      </c>
      <c r="G21" s="12">
        <f t="shared" si="91"/>
        <v>285</v>
      </c>
      <c r="H21" s="24">
        <f t="shared" si="92"/>
        <v>0</v>
      </c>
      <c r="I21" s="69">
        <f>H21</f>
        <v>0</v>
      </c>
      <c r="J21" s="2">
        <v>0.19</v>
      </c>
      <c r="K21" s="2">
        <v>0.28999999999999998</v>
      </c>
      <c r="L21" s="2">
        <v>0.1</v>
      </c>
      <c r="M21" s="2">
        <v>0.11</v>
      </c>
      <c r="N21" s="2">
        <v>0.22</v>
      </c>
      <c r="O21" s="2">
        <v>7.0000000000000007E-2</v>
      </c>
      <c r="P21" s="2">
        <f t="shared" si="102"/>
        <v>2.0000000000000018E-2</v>
      </c>
      <c r="Q21" s="37">
        <f t="shared" si="105"/>
        <v>2.0000000000000018E-2</v>
      </c>
      <c r="R21" s="25">
        <f t="shared" si="93"/>
        <v>0</v>
      </c>
      <c r="S21" s="25">
        <f t="shared" si="94"/>
        <v>0</v>
      </c>
      <c r="T21" s="25">
        <f t="shared" si="95"/>
        <v>0</v>
      </c>
      <c r="U21" s="25">
        <f t="shared" si="96"/>
        <v>0</v>
      </c>
      <c r="V21" s="25">
        <f t="shared" si="97"/>
        <v>0</v>
      </c>
      <c r="W21" s="25">
        <f t="shared" si="98"/>
        <v>0</v>
      </c>
      <c r="X21" s="25">
        <f t="shared" si="99"/>
        <v>0</v>
      </c>
      <c r="Y21" s="25">
        <f t="shared" si="106"/>
        <v>0</v>
      </c>
    </row>
    <row r="22" spans="2:25" ht="15" customHeight="1" x14ac:dyDescent="0.35">
      <c r="B22" s="1" t="s">
        <v>781</v>
      </c>
      <c r="C22" s="20" t="str">
        <f t="shared" si="89"/>
        <v>Null</v>
      </c>
      <c r="D22" s="21">
        <v>45826</v>
      </c>
      <c r="E22" s="22" t="str">
        <f t="shared" si="107"/>
        <v>Jun-25</v>
      </c>
      <c r="F22" s="23" t="str">
        <f>IF(ISNUMBER(MATCH(C22, $C$3:C21, 0)), "Old", "Latest")</f>
        <v>Old</v>
      </c>
      <c r="G22" s="12">
        <f t="shared" si="91"/>
        <v>286</v>
      </c>
      <c r="H22" s="24">
        <f t="shared" si="92"/>
        <v>0</v>
      </c>
      <c r="I22" s="69">
        <f>H22</f>
        <v>0</v>
      </c>
      <c r="J22" s="2">
        <v>0.22</v>
      </c>
      <c r="K22" s="2">
        <v>0.31</v>
      </c>
      <c r="L22" s="2">
        <v>0.1</v>
      </c>
      <c r="M22" s="2">
        <v>0.09</v>
      </c>
      <c r="N22" s="2">
        <v>0.16</v>
      </c>
      <c r="O22" s="2">
        <v>0.1</v>
      </c>
      <c r="P22" s="2">
        <f t="shared" si="102"/>
        <v>2.0000000000000046E-2</v>
      </c>
      <c r="Q22" s="37">
        <f t="shared" si="105"/>
        <v>2.0000000000000046E-2</v>
      </c>
      <c r="R22" s="25">
        <f t="shared" si="93"/>
        <v>0</v>
      </c>
      <c r="S22" s="25">
        <f t="shared" si="94"/>
        <v>0</v>
      </c>
      <c r="T22" s="25">
        <f t="shared" si="95"/>
        <v>0</v>
      </c>
      <c r="U22" s="25">
        <f t="shared" si="96"/>
        <v>0</v>
      </c>
      <c r="V22" s="25">
        <f t="shared" si="97"/>
        <v>0</v>
      </c>
      <c r="W22" s="25">
        <f t="shared" si="98"/>
        <v>0</v>
      </c>
      <c r="X22" s="25">
        <f t="shared" si="99"/>
        <v>0</v>
      </c>
      <c r="Y22" s="25">
        <f t="shared" si="106"/>
        <v>0</v>
      </c>
    </row>
    <row r="23" spans="2:25" ht="15" customHeight="1" x14ac:dyDescent="0.35">
      <c r="B23" s="1" t="s">
        <v>782</v>
      </c>
      <c r="C23" s="20" t="str">
        <f t="shared" si="89"/>
        <v>Null</v>
      </c>
      <c r="D23" s="21">
        <v>45807</v>
      </c>
      <c r="E23" s="22" t="str">
        <f t="shared" si="107"/>
        <v>May-25</v>
      </c>
      <c r="F23" s="23" t="str">
        <f>IF(ISNUMBER(MATCH(C23, $C$3:C22, 0)), "Old", "Latest")</f>
        <v>Old</v>
      </c>
      <c r="G23" s="12">
        <f t="shared" si="91"/>
        <v>305</v>
      </c>
      <c r="H23" s="24">
        <f t="shared" si="92"/>
        <v>0</v>
      </c>
      <c r="I23" s="69">
        <f>H23</f>
        <v>0</v>
      </c>
      <c r="J23" s="2">
        <v>0.2</v>
      </c>
      <c r="K23" s="2">
        <v>0.31</v>
      </c>
      <c r="L23" s="2">
        <v>0.12</v>
      </c>
      <c r="M23" s="2">
        <v>0.08</v>
      </c>
      <c r="N23" s="2">
        <v>0.21</v>
      </c>
      <c r="O23" s="2">
        <v>7.0000000000000007E-2</v>
      </c>
      <c r="P23" s="2">
        <f t="shared" si="102"/>
        <v>1.0000000000000009E-2</v>
      </c>
      <c r="Q23" s="37">
        <f t="shared" si="105"/>
        <v>1.0000000000000009E-2</v>
      </c>
      <c r="R23" s="25">
        <f t="shared" si="93"/>
        <v>0</v>
      </c>
      <c r="S23" s="25">
        <f t="shared" si="94"/>
        <v>0</v>
      </c>
      <c r="T23" s="25">
        <f t="shared" si="95"/>
        <v>0</v>
      </c>
      <c r="U23" s="25">
        <f t="shared" si="96"/>
        <v>0</v>
      </c>
      <c r="V23" s="25">
        <f t="shared" si="97"/>
        <v>0</v>
      </c>
      <c r="W23" s="25">
        <f t="shared" si="98"/>
        <v>0</v>
      </c>
      <c r="X23" s="25">
        <f t="shared" si="99"/>
        <v>0</v>
      </c>
      <c r="Y23" s="25">
        <f t="shared" si="106"/>
        <v>0</v>
      </c>
    </row>
    <row r="24" spans="2:25" ht="15" customHeight="1" x14ac:dyDescent="0.35">
      <c r="B24" s="1" t="s">
        <v>37</v>
      </c>
      <c r="C24" s="20" t="str">
        <f t="shared" si="89"/>
        <v>Null</v>
      </c>
      <c r="D24" s="21">
        <v>45782</v>
      </c>
      <c r="E24" s="22" t="str">
        <f t="shared" si="107"/>
        <v>May-25</v>
      </c>
      <c r="F24" s="23" t="str">
        <f>IF(ISNUMBER(MATCH(C24, $C$3:C23, 0)), "Old", "Latest")</f>
        <v>Old</v>
      </c>
      <c r="G24" s="12">
        <f t="shared" si="91"/>
        <v>330</v>
      </c>
      <c r="H24" s="24">
        <f t="shared" si="92"/>
        <v>0</v>
      </c>
      <c r="I24" s="69">
        <f>H24</f>
        <v>0</v>
      </c>
      <c r="J24" s="2">
        <v>0.19</v>
      </c>
      <c r="K24" s="2">
        <v>0.32</v>
      </c>
      <c r="L24" s="2">
        <v>0.11</v>
      </c>
      <c r="M24" s="2">
        <v>0.11</v>
      </c>
      <c r="N24" s="2">
        <v>0.21</v>
      </c>
      <c r="O24" s="2">
        <v>0.05</v>
      </c>
      <c r="P24" s="2">
        <f t="shared" si="102"/>
        <v>1.0000000000000009E-2</v>
      </c>
      <c r="Q24" s="37">
        <f t="shared" si="105"/>
        <v>1.0000000000000009E-2</v>
      </c>
      <c r="R24" s="25">
        <f t="shared" si="93"/>
        <v>0</v>
      </c>
      <c r="S24" s="25">
        <f t="shared" si="94"/>
        <v>0</v>
      </c>
      <c r="T24" s="25">
        <f t="shared" si="95"/>
        <v>0</v>
      </c>
      <c r="U24" s="25">
        <f t="shared" si="96"/>
        <v>0</v>
      </c>
      <c r="V24" s="25">
        <f t="shared" si="97"/>
        <v>0</v>
      </c>
      <c r="W24" s="25">
        <f t="shared" si="98"/>
        <v>0</v>
      </c>
      <c r="X24" s="25">
        <f t="shared" si="99"/>
        <v>0</v>
      </c>
      <c r="Y24" s="25">
        <f t="shared" si="106"/>
        <v>0</v>
      </c>
    </row>
    <row r="25" spans="2:25" ht="15" customHeight="1" x14ac:dyDescent="0.35">
      <c r="B25" s="1" t="s">
        <v>37</v>
      </c>
      <c r="C25" s="20" t="str">
        <f t="shared" si="89"/>
        <v>Null</v>
      </c>
      <c r="D25" s="21">
        <v>45769</v>
      </c>
      <c r="E25" s="22" t="str">
        <f t="shared" si="107"/>
        <v>Apr-25</v>
      </c>
      <c r="F25" s="23" t="str">
        <f>IF(ISNUMBER(MATCH(C25, $C$3:C24, 0)), "Old", "Latest")</f>
        <v>Old</v>
      </c>
      <c r="G25" s="12">
        <f t="shared" si="91"/>
        <v>343</v>
      </c>
      <c r="H25" s="24">
        <f t="shared" si="92"/>
        <v>0</v>
      </c>
      <c r="I25" s="69">
        <f>H25</f>
        <v>0</v>
      </c>
      <c r="J25" s="2">
        <v>0.24</v>
      </c>
      <c r="K25" s="2">
        <v>0.33</v>
      </c>
      <c r="L25" s="2">
        <v>0.14000000000000001</v>
      </c>
      <c r="M25" s="2">
        <v>0.09</v>
      </c>
      <c r="N25" s="2">
        <v>0.15</v>
      </c>
      <c r="O25" s="2">
        <v>0.05</v>
      </c>
      <c r="P25" s="2">
        <f t="shared" si="102"/>
        <v>0</v>
      </c>
      <c r="Q25" s="37">
        <f t="shared" si="105"/>
        <v>0</v>
      </c>
      <c r="R25" s="25">
        <f t="shared" si="93"/>
        <v>0</v>
      </c>
      <c r="S25" s="25">
        <f t="shared" si="94"/>
        <v>0</v>
      </c>
      <c r="T25" s="25">
        <f t="shared" si="95"/>
        <v>0</v>
      </c>
      <c r="U25" s="25">
        <f t="shared" si="96"/>
        <v>0</v>
      </c>
      <c r="V25" s="25">
        <f t="shared" si="97"/>
        <v>0</v>
      </c>
      <c r="W25" s="25">
        <f t="shared" si="98"/>
        <v>0</v>
      </c>
      <c r="X25" s="25">
        <f t="shared" si="99"/>
        <v>0</v>
      </c>
      <c r="Y25" s="25">
        <f t="shared" si="106"/>
        <v>0</v>
      </c>
    </row>
    <row r="26" spans="2:25" ht="15" customHeight="1" x14ac:dyDescent="0.35">
      <c r="B26" s="1" t="s">
        <v>36</v>
      </c>
      <c r="C26" s="20" t="str">
        <f t="shared" si="89"/>
        <v>Null</v>
      </c>
      <c r="D26" s="21">
        <v>45719</v>
      </c>
      <c r="E26" s="22" t="str">
        <f t="shared" si="107"/>
        <v>Mar-25</v>
      </c>
      <c r="F26" s="23" t="str">
        <f>IF(ISNUMBER(MATCH(C26, $C$3:C25, 0)), "Old", "Latest")</f>
        <v>Old</v>
      </c>
      <c r="G26" s="12">
        <f t="shared" si="91"/>
        <v>393</v>
      </c>
      <c r="H26" s="24">
        <f t="shared" si="92"/>
        <v>0</v>
      </c>
      <c r="I26" s="69">
        <f>H26</f>
        <v>0</v>
      </c>
      <c r="J26" s="2">
        <v>0.21</v>
      </c>
      <c r="K26" s="2">
        <v>0.32</v>
      </c>
      <c r="L26" s="2">
        <v>0.12</v>
      </c>
      <c r="M26" s="2">
        <v>7.0000000000000007E-2</v>
      </c>
      <c r="N26" s="2">
        <v>0.19</v>
      </c>
      <c r="O26" s="2">
        <v>7.0000000000000007E-2</v>
      </c>
      <c r="P26" s="2">
        <f t="shared" si="102"/>
        <v>1.9999999999999934E-2</v>
      </c>
      <c r="Q26" s="37">
        <f t="shared" si="105"/>
        <v>1.9999999999999934E-2</v>
      </c>
      <c r="R26" s="25">
        <f t="shared" si="93"/>
        <v>0</v>
      </c>
      <c r="S26" s="25">
        <f t="shared" si="94"/>
        <v>0</v>
      </c>
      <c r="T26" s="25">
        <f t="shared" si="95"/>
        <v>0</v>
      </c>
      <c r="U26" s="25">
        <f t="shared" si="96"/>
        <v>0</v>
      </c>
      <c r="V26" s="25">
        <f t="shared" si="97"/>
        <v>0</v>
      </c>
      <c r="W26" s="25">
        <f t="shared" si="98"/>
        <v>0</v>
      </c>
      <c r="X26" s="25">
        <f t="shared" si="99"/>
        <v>0</v>
      </c>
      <c r="Y26" s="25">
        <f t="shared" si="106"/>
        <v>0</v>
      </c>
    </row>
    <row r="27" spans="2:25" ht="15" customHeight="1" x14ac:dyDescent="0.35">
      <c r="B27" s="1" t="s">
        <v>813</v>
      </c>
      <c r="C27" s="20" t="str">
        <f t="shared" si="89"/>
        <v>Null</v>
      </c>
      <c r="D27" s="21">
        <v>45677</v>
      </c>
      <c r="E27" s="22" t="str">
        <f t="shared" si="107"/>
        <v>Jan-25</v>
      </c>
      <c r="F27" s="23" t="str">
        <f>IF(ISNUMBER(MATCH(C27, $C$3:C26, 0)), "Old", "Latest")</f>
        <v>Old</v>
      </c>
      <c r="G27" s="12">
        <f t="shared" si="91"/>
        <v>435</v>
      </c>
      <c r="H27" s="24">
        <f t="shared" si="92"/>
        <v>0</v>
      </c>
      <c r="I27" s="69">
        <f>H27</f>
        <v>0</v>
      </c>
      <c r="J27" s="2">
        <v>0.18</v>
      </c>
      <c r="K27" s="2">
        <v>0.31</v>
      </c>
      <c r="L27" s="2">
        <v>0.12</v>
      </c>
      <c r="M27" s="2">
        <v>0.1</v>
      </c>
      <c r="N27" s="2">
        <v>0.17</v>
      </c>
      <c r="O27" s="2">
        <v>7.0000000000000007E-2</v>
      </c>
      <c r="P27" s="2">
        <f t="shared" si="102"/>
        <v>4.9999999999999933E-2</v>
      </c>
      <c r="Q27" s="37">
        <f t="shared" si="105"/>
        <v>4.9999999999999933E-2</v>
      </c>
      <c r="R27" s="25">
        <f t="shared" si="93"/>
        <v>0</v>
      </c>
      <c r="S27" s="25">
        <f t="shared" si="94"/>
        <v>0</v>
      </c>
      <c r="T27" s="25">
        <f t="shared" si="95"/>
        <v>0</v>
      </c>
      <c r="U27" s="25">
        <f t="shared" si="96"/>
        <v>0</v>
      </c>
      <c r="V27" s="25">
        <f t="shared" si="97"/>
        <v>0</v>
      </c>
      <c r="W27" s="25">
        <f t="shared" si="98"/>
        <v>0</v>
      </c>
      <c r="X27" s="25">
        <f t="shared" si="99"/>
        <v>0</v>
      </c>
      <c r="Y27" s="25">
        <f t="shared" si="106"/>
        <v>0</v>
      </c>
    </row>
    <row r="28" spans="2:25" ht="15" customHeight="1" x14ac:dyDescent="0.35">
      <c r="B28" s="1" t="s">
        <v>782</v>
      </c>
      <c r="C28" s="20" t="str">
        <f t="shared" si="89"/>
        <v>Null</v>
      </c>
      <c r="D28" s="21">
        <v>45671</v>
      </c>
      <c r="E28" s="22" t="str">
        <f t="shared" si="107"/>
        <v>Jan-25</v>
      </c>
      <c r="F28" s="23" t="str">
        <f>IF(ISNUMBER(MATCH(C28, $C$3:C27, 0)), "Old", "Latest")</f>
        <v>Old</v>
      </c>
      <c r="G28" s="12">
        <f t="shared" si="91"/>
        <v>441</v>
      </c>
      <c r="H28" s="24">
        <f t="shared" si="92"/>
        <v>0</v>
      </c>
      <c r="I28" s="69">
        <f>H28</f>
        <v>0</v>
      </c>
      <c r="J28" s="2">
        <v>0.18</v>
      </c>
      <c r="K28" s="2">
        <v>0.32</v>
      </c>
      <c r="L28" s="2">
        <v>0.13</v>
      </c>
      <c r="M28" s="2">
        <v>0.11</v>
      </c>
      <c r="N28" s="2">
        <v>0.17</v>
      </c>
      <c r="O28" s="2">
        <v>0.06</v>
      </c>
      <c r="P28" s="2">
        <f t="shared" si="102"/>
        <v>2.9999999999999916E-2</v>
      </c>
      <c r="Q28" s="37">
        <f t="shared" si="105"/>
        <v>2.9999999999999916E-2</v>
      </c>
      <c r="R28" s="25">
        <f t="shared" si="93"/>
        <v>0</v>
      </c>
      <c r="S28" s="25">
        <f t="shared" si="94"/>
        <v>0</v>
      </c>
      <c r="T28" s="25">
        <f t="shared" si="95"/>
        <v>0</v>
      </c>
      <c r="U28" s="25">
        <f t="shared" si="96"/>
        <v>0</v>
      </c>
      <c r="V28" s="25">
        <f t="shared" si="97"/>
        <v>0</v>
      </c>
      <c r="W28" s="25">
        <f t="shared" si="98"/>
        <v>0</v>
      </c>
      <c r="X28" s="25">
        <f t="shared" si="99"/>
        <v>0</v>
      </c>
      <c r="Y28" s="25">
        <f t="shared" si="106"/>
        <v>0</v>
      </c>
    </row>
    <row r="29" spans="2:25" ht="15" customHeight="1" x14ac:dyDescent="0.35">
      <c r="B29" s="1" t="s">
        <v>37</v>
      </c>
      <c r="C29" s="20" t="str">
        <f t="shared" si="89"/>
        <v>Null</v>
      </c>
      <c r="D29" s="21">
        <v>45670</v>
      </c>
      <c r="E29" s="22" t="str">
        <f t="shared" si="107"/>
        <v>Jan-25</v>
      </c>
      <c r="F29" s="23" t="str">
        <f>IF(ISNUMBER(MATCH(C29, $C$3:C28, 0)), "Old", "Latest")</f>
        <v>Old</v>
      </c>
      <c r="G29" s="12">
        <f t="shared" si="91"/>
        <v>442</v>
      </c>
      <c r="H29" s="24">
        <f t="shared" si="92"/>
        <v>0</v>
      </c>
      <c r="I29" s="69">
        <f>H29</f>
        <v>0</v>
      </c>
      <c r="J29" s="2">
        <v>0.24</v>
      </c>
      <c r="K29" s="2">
        <v>0.33</v>
      </c>
      <c r="L29" s="2">
        <v>0.14000000000000001</v>
      </c>
      <c r="M29" s="2">
        <v>0.09</v>
      </c>
      <c r="N29" s="2">
        <v>0.15</v>
      </c>
      <c r="O29" s="2">
        <v>0.04</v>
      </c>
      <c r="P29" s="2">
        <f t="shared" si="102"/>
        <v>9.9999999999999534E-3</v>
      </c>
      <c r="Q29" s="37">
        <f t="shared" si="105"/>
        <v>9.9999999999999534E-3</v>
      </c>
      <c r="R29" s="25">
        <f t="shared" si="93"/>
        <v>0</v>
      </c>
      <c r="S29" s="25">
        <f t="shared" si="94"/>
        <v>0</v>
      </c>
      <c r="T29" s="25">
        <f t="shared" si="95"/>
        <v>0</v>
      </c>
      <c r="U29" s="25">
        <f t="shared" si="96"/>
        <v>0</v>
      </c>
      <c r="V29" s="25">
        <f t="shared" si="97"/>
        <v>0</v>
      </c>
      <c r="W29" s="25">
        <f t="shared" si="98"/>
        <v>0</v>
      </c>
      <c r="X29" s="25">
        <f t="shared" si="99"/>
        <v>0</v>
      </c>
      <c r="Y29" s="25">
        <f t="shared" si="106"/>
        <v>0</v>
      </c>
    </row>
    <row r="30" spans="2:25" ht="15" customHeight="1" x14ac:dyDescent="0.35">
      <c r="B30" s="1" t="s">
        <v>813</v>
      </c>
      <c r="C30" s="20" t="str">
        <f t="shared" si="89"/>
        <v>Null</v>
      </c>
      <c r="D30" s="21">
        <v>45650</v>
      </c>
      <c r="E30" s="22" t="str">
        <f t="shared" si="107"/>
        <v>Dec-24</v>
      </c>
      <c r="F30" s="23" t="str">
        <f>IF(ISNUMBER(MATCH(C30, $C$3:C29, 0)), "Old", "Latest")</f>
        <v>Old</v>
      </c>
      <c r="G30" s="12">
        <f t="shared" si="91"/>
        <v>462</v>
      </c>
      <c r="H30" s="24">
        <f t="shared" si="92"/>
        <v>0</v>
      </c>
      <c r="I30" s="69">
        <f>H30</f>
        <v>0</v>
      </c>
      <c r="J30" s="2">
        <v>0.2</v>
      </c>
      <c r="K30" s="2">
        <v>0.34</v>
      </c>
      <c r="L30" s="2">
        <v>0.14000000000000001</v>
      </c>
      <c r="M30" s="2">
        <v>0.09</v>
      </c>
      <c r="N30" s="2">
        <v>0.15</v>
      </c>
      <c r="O30" s="2">
        <v>0.06</v>
      </c>
      <c r="P30" s="2">
        <f t="shared" si="102"/>
        <v>1.9999999999999907E-2</v>
      </c>
      <c r="Q30" s="37">
        <f t="shared" si="105"/>
        <v>1.9999999999999907E-2</v>
      </c>
      <c r="R30" s="25">
        <f t="shared" si="93"/>
        <v>0</v>
      </c>
      <c r="S30" s="25">
        <f t="shared" si="94"/>
        <v>0</v>
      </c>
      <c r="T30" s="25">
        <f t="shared" si="95"/>
        <v>0</v>
      </c>
      <c r="U30" s="25">
        <f t="shared" si="96"/>
        <v>0</v>
      </c>
      <c r="V30" s="25">
        <f t="shared" si="97"/>
        <v>0</v>
      </c>
      <c r="W30" s="25">
        <f t="shared" si="98"/>
        <v>0</v>
      </c>
      <c r="X30" s="25">
        <f t="shared" si="99"/>
        <v>0</v>
      </c>
      <c r="Y30" s="25">
        <f t="shared" si="106"/>
        <v>0</v>
      </c>
    </row>
    <row r="31" spans="2:25" ht="15" customHeight="1" x14ac:dyDescent="0.35">
      <c r="B31" s="1" t="s">
        <v>782</v>
      </c>
      <c r="C31" s="20" t="str">
        <f t="shared" si="89"/>
        <v>Null</v>
      </c>
      <c r="D31" s="21">
        <v>45632</v>
      </c>
      <c r="E31" s="22" t="str">
        <f t="shared" si="107"/>
        <v>Dec-24</v>
      </c>
      <c r="F31" s="23" t="str">
        <f>IF(ISNUMBER(MATCH(C31, $C$3:C30, 0)), "Old", "Latest")</f>
        <v>Old</v>
      </c>
      <c r="G31" s="12">
        <f t="shared" si="91"/>
        <v>480</v>
      </c>
      <c r="H31" s="24">
        <f t="shared" si="92"/>
        <v>0</v>
      </c>
      <c r="I31" s="69">
        <f>H31</f>
        <v>0</v>
      </c>
      <c r="J31" s="2">
        <v>0.2</v>
      </c>
      <c r="K31" s="2">
        <v>0.31</v>
      </c>
      <c r="L31" s="2">
        <v>0.14000000000000001</v>
      </c>
      <c r="M31" s="2">
        <v>0.09</v>
      </c>
      <c r="N31" s="2">
        <v>0.15</v>
      </c>
      <c r="O31" s="2">
        <v>0.06</v>
      </c>
      <c r="P31" s="2">
        <f t="shared" si="102"/>
        <v>4.9999999999999933E-2</v>
      </c>
      <c r="Q31" s="37">
        <f t="shared" si="105"/>
        <v>4.9999999999999933E-2</v>
      </c>
      <c r="R31" s="25">
        <f t="shared" si="93"/>
        <v>0</v>
      </c>
      <c r="S31" s="25">
        <f t="shared" si="94"/>
        <v>0</v>
      </c>
      <c r="T31" s="25">
        <f t="shared" si="95"/>
        <v>0</v>
      </c>
      <c r="U31" s="25">
        <f t="shared" si="96"/>
        <v>0</v>
      </c>
      <c r="V31" s="25">
        <f t="shared" si="97"/>
        <v>0</v>
      </c>
      <c r="W31" s="25">
        <f t="shared" si="98"/>
        <v>0</v>
      </c>
      <c r="X31" s="25">
        <f t="shared" si="99"/>
        <v>0</v>
      </c>
      <c r="Y31" s="25">
        <f t="shared" si="106"/>
        <v>0</v>
      </c>
    </row>
    <row r="32" spans="2:25" ht="15" customHeight="1" x14ac:dyDescent="0.35">
      <c r="B32" s="1" t="s">
        <v>37</v>
      </c>
      <c r="C32" s="20" t="str">
        <f t="shared" si="89"/>
        <v>Null</v>
      </c>
      <c r="D32" s="21">
        <v>45611</v>
      </c>
      <c r="E32" s="22" t="str">
        <f t="shared" si="107"/>
        <v>Nov-24</v>
      </c>
      <c r="F32" s="23" t="str">
        <f>IF(ISNUMBER(MATCH(C32, $C$3:C31, 0)), "Old", "Latest")</f>
        <v>Old</v>
      </c>
      <c r="G32" s="12">
        <f t="shared" si="91"/>
        <v>501</v>
      </c>
      <c r="H32" s="24">
        <f t="shared" si="92"/>
        <v>0</v>
      </c>
      <c r="I32" s="69">
        <f>H32</f>
        <v>0</v>
      </c>
      <c r="J32" s="2">
        <v>0.28000000000000003</v>
      </c>
      <c r="K32" s="2">
        <v>0.31</v>
      </c>
      <c r="L32" s="2">
        <v>0.15</v>
      </c>
      <c r="M32" s="2">
        <v>0.06</v>
      </c>
      <c r="N32" s="2">
        <v>0.13</v>
      </c>
      <c r="O32" s="2">
        <v>0.05</v>
      </c>
      <c r="P32" s="2">
        <f t="shared" si="102"/>
        <v>1.9999999999999962E-2</v>
      </c>
      <c r="Q32" s="37">
        <f t="shared" si="105"/>
        <v>1.9999999999999962E-2</v>
      </c>
      <c r="R32" s="25">
        <f t="shared" si="93"/>
        <v>0</v>
      </c>
      <c r="S32" s="25">
        <f t="shared" si="94"/>
        <v>0</v>
      </c>
      <c r="T32" s="25">
        <f t="shared" si="95"/>
        <v>0</v>
      </c>
      <c r="U32" s="25">
        <f t="shared" si="96"/>
        <v>0</v>
      </c>
      <c r="V32" s="25">
        <f t="shared" si="97"/>
        <v>0</v>
      </c>
      <c r="W32" s="25">
        <f t="shared" si="98"/>
        <v>0</v>
      </c>
      <c r="X32" s="25">
        <f t="shared" si="99"/>
        <v>0</v>
      </c>
      <c r="Y32" s="25">
        <f t="shared" si="106"/>
        <v>0</v>
      </c>
    </row>
    <row r="33" spans="2:25" ht="15" customHeight="1" x14ac:dyDescent="0.35">
      <c r="B33" s="1" t="s">
        <v>782</v>
      </c>
      <c r="C33" s="20" t="str">
        <f t="shared" si="89"/>
        <v>Null</v>
      </c>
      <c r="D33" s="21">
        <v>45597</v>
      </c>
      <c r="E33" s="22" t="str">
        <f t="shared" si="107"/>
        <v>Nov-24</v>
      </c>
      <c r="F33" s="23" t="str">
        <f>IF(ISNUMBER(MATCH(C33, $C$3:C32, 0)), "Old", "Latest")</f>
        <v>Old</v>
      </c>
      <c r="G33" s="12">
        <f t="shared" si="91"/>
        <v>515</v>
      </c>
      <c r="H33" s="24">
        <f t="shared" si="92"/>
        <v>0</v>
      </c>
      <c r="I33" s="69">
        <f>H33</f>
        <v>0</v>
      </c>
      <c r="J33" s="2">
        <v>0.23</v>
      </c>
      <c r="K33" s="2">
        <v>0.3</v>
      </c>
      <c r="L33" s="2">
        <v>0.15</v>
      </c>
      <c r="M33" s="2">
        <v>0.1</v>
      </c>
      <c r="N33" s="2">
        <v>0.14000000000000001</v>
      </c>
      <c r="O33" s="2">
        <v>0.06</v>
      </c>
      <c r="P33" s="2">
        <f t="shared" si="102"/>
        <v>1.9999999999999934E-2</v>
      </c>
      <c r="Q33" s="37">
        <f t="shared" si="105"/>
        <v>1.9999999999999934E-2</v>
      </c>
      <c r="R33" s="25">
        <f t="shared" si="93"/>
        <v>0</v>
      </c>
      <c r="S33" s="25">
        <f t="shared" si="94"/>
        <v>0</v>
      </c>
      <c r="T33" s="25">
        <f t="shared" si="95"/>
        <v>0</v>
      </c>
      <c r="U33" s="25">
        <f t="shared" si="96"/>
        <v>0</v>
      </c>
      <c r="V33" s="25">
        <f t="shared" si="97"/>
        <v>0</v>
      </c>
      <c r="W33" s="25">
        <f t="shared" si="98"/>
        <v>0</v>
      </c>
      <c r="X33" s="25">
        <f t="shared" si="99"/>
        <v>0</v>
      </c>
      <c r="Y33" s="25">
        <f t="shared" si="106"/>
        <v>0</v>
      </c>
    </row>
    <row r="34" spans="2:25" ht="15" customHeight="1" x14ac:dyDescent="0.35">
      <c r="B34" s="1" t="s">
        <v>37</v>
      </c>
      <c r="C34" s="20" t="str">
        <f t="shared" si="89"/>
        <v>Null</v>
      </c>
      <c r="D34" s="21">
        <v>45548</v>
      </c>
      <c r="E34" s="22" t="str">
        <f t="shared" si="107"/>
        <v>Sep-24</v>
      </c>
      <c r="F34" s="23" t="str">
        <f>IF(ISNUMBER(MATCH(C34, $C$3:C33, 0)), "Old", "Latest")</f>
        <v>Old</v>
      </c>
      <c r="G34" s="12">
        <f t="shared" si="91"/>
        <v>564</v>
      </c>
      <c r="H34" s="24">
        <f t="shared" si="92"/>
        <v>0</v>
      </c>
      <c r="I34" s="69">
        <f>H34</f>
        <v>0</v>
      </c>
      <c r="J34" s="2">
        <v>0.31</v>
      </c>
      <c r="K34" s="2">
        <v>0.31</v>
      </c>
      <c r="L34" s="2">
        <v>0.14000000000000001</v>
      </c>
      <c r="M34" s="2">
        <v>0.09</v>
      </c>
      <c r="N34" s="2">
        <v>0.11</v>
      </c>
      <c r="O34" s="2">
        <v>0.03</v>
      </c>
      <c r="P34" s="2">
        <f t="shared" si="102"/>
        <v>1.0000000000000009E-2</v>
      </c>
      <c r="Q34" s="37">
        <f t="shared" si="105"/>
        <v>1.0000000000000009E-2</v>
      </c>
      <c r="R34" s="25">
        <f t="shared" si="93"/>
        <v>0</v>
      </c>
      <c r="S34" s="25">
        <f t="shared" si="94"/>
        <v>0</v>
      </c>
      <c r="T34" s="25">
        <f t="shared" si="95"/>
        <v>0</v>
      </c>
      <c r="U34" s="25">
        <f t="shared" si="96"/>
        <v>0</v>
      </c>
      <c r="V34" s="25">
        <f t="shared" si="97"/>
        <v>0</v>
      </c>
      <c r="W34" s="25">
        <f t="shared" si="98"/>
        <v>0</v>
      </c>
      <c r="X34" s="25">
        <f t="shared" si="99"/>
        <v>0</v>
      </c>
      <c r="Y34" s="25">
        <f t="shared" si="106"/>
        <v>0</v>
      </c>
    </row>
    <row r="35" spans="2:25" ht="15" customHeight="1" x14ac:dyDescent="0.35">
      <c r="B35" s="1" t="s">
        <v>785</v>
      </c>
      <c r="C35" s="20" t="str">
        <f t="shared" si="89"/>
        <v>Null</v>
      </c>
      <c r="D35" s="21">
        <v>45546</v>
      </c>
      <c r="E35" s="22" t="str">
        <f t="shared" si="107"/>
        <v>Sep-24</v>
      </c>
      <c r="F35" s="23" t="str">
        <f>IF(ISNUMBER(MATCH(C35, $C$3:C34, 0)), "Old", "Latest")</f>
        <v>Old</v>
      </c>
      <c r="G35" s="12">
        <f t="shared" si="91"/>
        <v>566</v>
      </c>
      <c r="H35" s="24">
        <f t="shared" si="92"/>
        <v>0</v>
      </c>
      <c r="I35" s="69">
        <f>H35</f>
        <v>0</v>
      </c>
      <c r="J35" s="2">
        <v>0.25</v>
      </c>
      <c r="K35" s="2">
        <v>0.32</v>
      </c>
      <c r="L35" s="2">
        <v>0.14000000000000001</v>
      </c>
      <c r="M35" s="2">
        <v>0.08</v>
      </c>
      <c r="N35" s="2">
        <v>0.11</v>
      </c>
      <c r="O35" s="2">
        <v>7.0000000000000007E-2</v>
      </c>
      <c r="P35" s="2">
        <f t="shared" si="102"/>
        <v>2.9999999999999971E-2</v>
      </c>
      <c r="Q35" s="37">
        <f t="shared" si="105"/>
        <v>2.9999999999999971E-2</v>
      </c>
      <c r="R35" s="25">
        <f t="shared" si="93"/>
        <v>0</v>
      </c>
      <c r="S35" s="25">
        <f t="shared" si="94"/>
        <v>0</v>
      </c>
      <c r="T35" s="25">
        <f t="shared" si="95"/>
        <v>0</v>
      </c>
      <c r="U35" s="25">
        <f t="shared" si="96"/>
        <v>0</v>
      </c>
      <c r="V35" s="25">
        <f t="shared" si="97"/>
        <v>0</v>
      </c>
      <c r="W35" s="25">
        <f t="shared" si="98"/>
        <v>0</v>
      </c>
      <c r="X35" s="25">
        <f t="shared" si="99"/>
        <v>0</v>
      </c>
      <c r="Y35" s="25">
        <f t="shared" si="106"/>
        <v>0</v>
      </c>
    </row>
    <row r="36" spans="2:25" ht="15" customHeight="1" x14ac:dyDescent="0.35">
      <c r="B36" s="1" t="s">
        <v>782</v>
      </c>
      <c r="C36" s="20" t="str">
        <f t="shared" si="89"/>
        <v>Null</v>
      </c>
      <c r="D36" s="21">
        <v>45526</v>
      </c>
      <c r="E36" s="22" t="str">
        <f t="shared" si="107"/>
        <v>Aug-24</v>
      </c>
      <c r="F36" s="23" t="str">
        <f>IF(ISNUMBER(MATCH(C36, $C$3:C35, 0)), "Old", "Latest")</f>
        <v>Old</v>
      </c>
      <c r="G36" s="12">
        <f t="shared" si="91"/>
        <v>586</v>
      </c>
      <c r="H36" s="24">
        <f t="shared" si="92"/>
        <v>0</v>
      </c>
      <c r="I36" s="69">
        <f>H36</f>
        <v>0</v>
      </c>
      <c r="J36" s="2">
        <v>0.32</v>
      </c>
      <c r="K36" s="2">
        <v>0.28999999999999998</v>
      </c>
      <c r="L36" s="2">
        <v>0.12</v>
      </c>
      <c r="M36" s="2">
        <v>0.08</v>
      </c>
      <c r="N36" s="2">
        <v>0.12</v>
      </c>
      <c r="O36" s="2">
        <v>0.05</v>
      </c>
      <c r="P36" s="2">
        <f t="shared" si="102"/>
        <v>2.0000000000000018E-2</v>
      </c>
      <c r="Q36" s="37">
        <f t="shared" si="105"/>
        <v>2.0000000000000018E-2</v>
      </c>
      <c r="R36" s="25">
        <f t="shared" si="93"/>
        <v>0</v>
      </c>
      <c r="S36" s="25">
        <f t="shared" si="94"/>
        <v>0</v>
      </c>
      <c r="T36" s="25">
        <f t="shared" si="95"/>
        <v>0</v>
      </c>
      <c r="U36" s="25">
        <f t="shared" si="96"/>
        <v>0</v>
      </c>
      <c r="V36" s="25">
        <f t="shared" si="97"/>
        <v>0</v>
      </c>
      <c r="W36" s="25">
        <f t="shared" si="98"/>
        <v>0</v>
      </c>
      <c r="X36" s="25">
        <f t="shared" si="99"/>
        <v>0</v>
      </c>
      <c r="Y36" s="25">
        <f t="shared" si="106"/>
        <v>0</v>
      </c>
    </row>
    <row r="37" spans="2:25" ht="15" customHeight="1" x14ac:dyDescent="0.35">
      <c r="B37" s="62" t="s">
        <v>41</v>
      </c>
      <c r="C37" s="20" t="str">
        <f t="shared" si="89"/>
        <v>Null</v>
      </c>
      <c r="D37" s="21">
        <v>45477</v>
      </c>
      <c r="E37" s="22" t="str">
        <f t="shared" ref="E37" si="108">TEXT(D37*1,"mmm-yy")</f>
        <v>Jul-24</v>
      </c>
      <c r="F37" s="23" t="str">
        <f>IF(ISNUMBER(MATCH(C37, $C$3:C36, 0)), "Old", "Latest")</f>
        <v>Old</v>
      </c>
      <c r="G37" s="12">
        <f t="shared" si="91"/>
        <v>635</v>
      </c>
      <c r="H37" s="24">
        <f t="shared" si="92"/>
        <v>0</v>
      </c>
      <c r="I37" s="69">
        <f>H37</f>
        <v>0</v>
      </c>
      <c r="J37" s="64">
        <v>0.35299999999999998</v>
      </c>
      <c r="K37" s="64">
        <v>0.3</v>
      </c>
      <c r="L37" s="64">
        <v>0.127</v>
      </c>
      <c r="M37" s="64">
        <v>9.7000000000000003E-2</v>
      </c>
      <c r="N37" s="64">
        <v>7.0000000000000007E-2</v>
      </c>
      <c r="O37" s="64">
        <v>3.7999999999999999E-2</v>
      </c>
      <c r="P37" s="64">
        <v>1.4999999999999902E-2</v>
      </c>
      <c r="Q37" s="37"/>
      <c r="R37" s="25">
        <f t="shared" si="93"/>
        <v>0</v>
      </c>
      <c r="S37" s="25">
        <f t="shared" si="94"/>
        <v>0</v>
      </c>
      <c r="T37" s="25">
        <f t="shared" si="95"/>
        <v>0</v>
      </c>
      <c r="U37" s="25">
        <f t="shared" si="96"/>
        <v>0</v>
      </c>
      <c r="V37" s="25">
        <f t="shared" si="97"/>
        <v>0</v>
      </c>
      <c r="W37" s="25">
        <f t="shared" si="98"/>
        <v>0</v>
      </c>
      <c r="X37" s="25">
        <f t="shared" si="99"/>
        <v>0</v>
      </c>
      <c r="Y37" s="25">
        <f t="shared" ref="Y37" si="109">SUM(R37:X37)</f>
        <v>0</v>
      </c>
    </row>
    <row r="38" spans="2:25" ht="15" customHeight="1" x14ac:dyDescent="0.35">
      <c r="B38" s="225" t="s">
        <v>38</v>
      </c>
      <c r="C38" s="225"/>
      <c r="D38" s="225"/>
      <c r="E38" s="225"/>
      <c r="F38" s="225"/>
      <c r="G38" s="225"/>
      <c r="H38" s="225"/>
      <c r="J38" s="26">
        <f>R38/Y38</f>
        <v>0.15947140381282493</v>
      </c>
      <c r="K38" s="26">
        <f>S38/Y38</f>
        <v>0.32722703639514733</v>
      </c>
      <c r="L38" s="26">
        <f>T38/Y38</f>
        <v>0.1054159445407279</v>
      </c>
      <c r="M38" s="26">
        <f>U38/Y38</f>
        <v>9.5329289428076253E-2</v>
      </c>
      <c r="N38" s="26">
        <f>V38/Y38</f>
        <v>0.19049393414211435</v>
      </c>
      <c r="O38" s="26">
        <f>W38/Y38</f>
        <v>9.3838821490467905E-2</v>
      </c>
      <c r="P38" s="26">
        <f>X38/Y38</f>
        <v>2.8223570190641294E-2</v>
      </c>
      <c r="R38" s="27">
        <f>SUM(R4:$R$37)</f>
        <v>0.92014999999999991</v>
      </c>
      <c r="S38" s="27">
        <f>SUM(S4:$S$37)</f>
        <v>1.8881000000000001</v>
      </c>
      <c r="T38" s="27">
        <f>SUM(T4:$T$37)</f>
        <v>0.60825000000000007</v>
      </c>
      <c r="U38" s="27">
        <f>SUM(U4:$U$37)</f>
        <v>0.55005000000000004</v>
      </c>
      <c r="V38" s="27">
        <f>SUM(V4:$V$37)</f>
        <v>1.0991499999999998</v>
      </c>
      <c r="W38" s="27">
        <f>SUM(W4:$W$37)</f>
        <v>0.54144999999999988</v>
      </c>
      <c r="X38" s="27">
        <f>SUM(X4:$X$37)</f>
        <v>0.16285000000000027</v>
      </c>
      <c r="Y38" s="27">
        <f>SUM(Y4:$Y$37)</f>
        <v>5.7700000000000005</v>
      </c>
    </row>
    <row r="39" spans="2:25" ht="15" customHeight="1" x14ac:dyDescent="0.35">
      <c r="B39" s="223" t="s">
        <v>39</v>
      </c>
      <c r="C39" s="223"/>
      <c r="D39" s="223"/>
      <c r="E39" s="223"/>
      <c r="F39" s="223"/>
      <c r="G39" s="223"/>
      <c r="H39" s="223"/>
      <c r="I39" s="223"/>
      <c r="J39" s="223"/>
      <c r="K39" s="223"/>
      <c r="L39" s="223"/>
      <c r="M39" s="223"/>
      <c r="N39" s="223"/>
      <c r="O39" s="223"/>
      <c r="P39" s="223"/>
      <c r="R39" s="224" t="s">
        <v>29</v>
      </c>
      <c r="S39" s="224"/>
      <c r="T39" s="224"/>
      <c r="U39" s="224"/>
      <c r="V39" s="224"/>
      <c r="W39" s="224"/>
      <c r="X39" s="224"/>
      <c r="Y39" s="224"/>
    </row>
    <row r="40" spans="2:25" ht="15" customHeight="1" x14ac:dyDescent="0.35">
      <c r="B40" s="226"/>
      <c r="C40" s="226"/>
      <c r="D40" s="226"/>
      <c r="E40" s="226"/>
      <c r="F40" s="226"/>
      <c r="G40" s="227"/>
      <c r="H40" s="8" t="s">
        <v>34</v>
      </c>
      <c r="I40" s="8"/>
      <c r="J40" s="13" t="s">
        <v>8</v>
      </c>
      <c r="K40" s="39" t="s">
        <v>18</v>
      </c>
      <c r="L40" s="14" t="s">
        <v>10</v>
      </c>
      <c r="M40" s="17" t="s">
        <v>14</v>
      </c>
      <c r="N40" s="15" t="s">
        <v>12</v>
      </c>
      <c r="O40" s="18" t="s">
        <v>16</v>
      </c>
      <c r="P40" s="19" t="s">
        <v>22</v>
      </c>
      <c r="R40" s="13" t="s">
        <v>8</v>
      </c>
      <c r="S40" s="39" t="s">
        <v>18</v>
      </c>
      <c r="T40" s="14" t="s">
        <v>10</v>
      </c>
      <c r="U40" s="17" t="s">
        <v>14</v>
      </c>
      <c r="V40" s="15" t="s">
        <v>12</v>
      </c>
      <c r="W40" s="18" t="s">
        <v>16</v>
      </c>
      <c r="X40" s="19" t="s">
        <v>22</v>
      </c>
      <c r="Y40" s="3" t="s">
        <v>35</v>
      </c>
    </row>
    <row r="41" spans="2:25" ht="15" customHeight="1" x14ac:dyDescent="0.35">
      <c r="B41" s="225"/>
      <c r="C41" s="225"/>
      <c r="D41" s="225"/>
      <c r="E41" s="225"/>
      <c r="F41" s="225"/>
      <c r="G41" s="228"/>
      <c r="H41" s="28">
        <v>0.5</v>
      </c>
      <c r="I41" s="28"/>
      <c r="J41" s="29">
        <f>'Scot and Wales Transition'!B20</f>
        <v>0.18514697406340058</v>
      </c>
      <c r="K41" s="29">
        <f>'Scot and Wales Transition'!C20</f>
        <v>0.30328237369417071</v>
      </c>
      <c r="L41" s="29">
        <f>'Scot and Wales Transition'!D20</f>
        <v>9.472950819672131E-2</v>
      </c>
      <c r="M41" s="29">
        <f>'Scot and Wales Transition'!E20</f>
        <v>9.0016000000000013E-2</v>
      </c>
      <c r="N41" s="29">
        <f>'Scot and Wales Transition'!F20</f>
        <v>0.17093299109574969</v>
      </c>
      <c r="O41" s="29">
        <f>'Scot and Wales Transition'!G20</f>
        <v>0.11677696866009729</v>
      </c>
      <c r="P41" s="29">
        <f>'Scot and Wales Transition'!H20+'Scot and Wales Transition'!I20+'Scot and Wales Transition'!J20</f>
        <v>3.6851811715684732E-2</v>
      </c>
      <c r="Q41" s="55"/>
      <c r="R41" s="27">
        <f>J41*H41</f>
        <v>9.2573487031700291E-2</v>
      </c>
      <c r="S41" s="27">
        <f>K41*H41</f>
        <v>0.15164118684708536</v>
      </c>
      <c r="T41" s="27">
        <f>L41*H41</f>
        <v>4.7364754098360655E-2</v>
      </c>
      <c r="U41" s="27">
        <f>M41*H41</f>
        <v>4.5008000000000006E-2</v>
      </c>
      <c r="V41" s="27">
        <f>N41*H41</f>
        <v>8.5466495547874846E-2</v>
      </c>
      <c r="W41" s="27">
        <f>O41*H41</f>
        <v>5.8388484330048646E-2</v>
      </c>
      <c r="X41" s="27">
        <f>P41*H41</f>
        <v>1.8425905857842366E-2</v>
      </c>
      <c r="Y41" s="31">
        <f>SUM(R41:X41)</f>
        <v>0.49886831371291213</v>
      </c>
    </row>
    <row r="42" spans="2:25" ht="15" customHeight="1" x14ac:dyDescent="0.35">
      <c r="B42" s="223" t="s">
        <v>40</v>
      </c>
      <c r="C42" s="223"/>
      <c r="D42" s="223"/>
      <c r="E42" s="223"/>
      <c r="F42" s="223"/>
      <c r="G42" s="223"/>
      <c r="H42" s="223"/>
      <c r="I42" s="223"/>
      <c r="J42" s="223"/>
      <c r="K42" s="223"/>
      <c r="L42" s="223"/>
      <c r="M42" s="223"/>
      <c r="N42" s="223"/>
      <c r="O42" s="223"/>
      <c r="P42" s="223"/>
      <c r="R42" s="224"/>
      <c r="S42" s="224"/>
      <c r="T42" s="224"/>
      <c r="U42" s="224"/>
      <c r="V42" s="224"/>
      <c r="W42" s="224"/>
      <c r="X42" s="224"/>
      <c r="Y42" s="224"/>
    </row>
    <row r="43" spans="2:25" ht="15" customHeight="1" x14ac:dyDescent="0.35">
      <c r="B43" s="229" t="s">
        <v>31</v>
      </c>
      <c r="C43" s="229"/>
      <c r="D43" s="229"/>
      <c r="E43" s="229"/>
      <c r="F43" s="229"/>
      <c r="G43" s="229"/>
      <c r="H43" s="230"/>
      <c r="I43" s="66"/>
      <c r="J43" s="13" t="s">
        <v>8</v>
      </c>
      <c r="K43" s="39" t="s">
        <v>18</v>
      </c>
      <c r="L43" s="14" t="s">
        <v>10</v>
      </c>
      <c r="M43" s="17" t="s">
        <v>14</v>
      </c>
      <c r="N43" s="15" t="s">
        <v>12</v>
      </c>
      <c r="O43" s="18" t="s">
        <v>16</v>
      </c>
      <c r="P43" s="19" t="s">
        <v>22</v>
      </c>
      <c r="R43" s="225"/>
      <c r="S43" s="225"/>
      <c r="T43" s="225"/>
      <c r="U43" s="225"/>
      <c r="V43" s="225"/>
      <c r="W43" s="225"/>
      <c r="X43" s="225"/>
      <c r="Y43" s="225"/>
    </row>
    <row r="44" spans="2:25" ht="15" customHeight="1" x14ac:dyDescent="0.35">
      <c r="B44" s="231" t="s">
        <v>41</v>
      </c>
      <c r="C44" s="231"/>
      <c r="D44" s="231"/>
      <c r="E44" s="231"/>
      <c r="F44" s="231"/>
      <c r="G44" s="231"/>
      <c r="H44" s="231"/>
      <c r="I44" s="32"/>
      <c r="J44" s="33">
        <v>0.35299999999999998</v>
      </c>
      <c r="K44" s="33">
        <v>0.3</v>
      </c>
      <c r="L44" s="33">
        <v>0.127</v>
      </c>
      <c r="M44" s="33">
        <v>9.7000000000000003E-2</v>
      </c>
      <c r="N44" s="33">
        <v>7.0000000000000007E-2</v>
      </c>
      <c r="O44" s="33">
        <v>3.7999999999999999E-2</v>
      </c>
      <c r="P44" s="33">
        <v>1.4999999999999902E-2</v>
      </c>
      <c r="R44" s="225"/>
      <c r="S44" s="225"/>
      <c r="T44" s="225"/>
      <c r="U44" s="225"/>
      <c r="V44" s="225"/>
      <c r="W44" s="225"/>
      <c r="X44" s="225"/>
      <c r="Y44" s="225"/>
    </row>
    <row r="45" spans="2:25" ht="15" customHeight="1" x14ac:dyDescent="0.35">
      <c r="B45" s="232">
        <f>B2</f>
        <v>46112</v>
      </c>
      <c r="C45" s="232"/>
      <c r="D45" s="233"/>
      <c r="E45" s="233"/>
      <c r="F45" s="233"/>
      <c r="G45" s="233"/>
      <c r="H45" s="233"/>
      <c r="I45" s="67"/>
      <c r="J45" s="34">
        <f>(R41+R38)/(Y38+Y41)</f>
        <v>0.16154805562216162</v>
      </c>
      <c r="K45" s="34">
        <f>(S41+S38)/(Y38+Y41)</f>
        <v>0.32537630155433778</v>
      </c>
      <c r="L45" s="34">
        <f>(T41+T38)/(Y38+Y41)</f>
        <v>0.10458263298723761</v>
      </c>
      <c r="M45" s="34">
        <f>(U41+U38)/(Y38+Y41)</f>
        <v>9.4922714949735532E-2</v>
      </c>
      <c r="N45" s="34">
        <f>(V41+V38)/(Y38+Y41)</f>
        <v>0.18896815761093128</v>
      </c>
      <c r="O45" s="34">
        <f>(W41+W38)/(Y38+Y41)</f>
        <v>9.5685290280850918E-2</v>
      </c>
      <c r="P45" s="34">
        <f>(X41+X38)/(Y38+Y41)</f>
        <v>2.8916846994745199E-2</v>
      </c>
      <c r="Q45" s="56"/>
      <c r="R45" s="225"/>
      <c r="S45" s="225"/>
      <c r="T45" s="225"/>
      <c r="U45" s="225"/>
      <c r="V45" s="225"/>
      <c r="W45" s="225"/>
      <c r="X45" s="225"/>
      <c r="Y45" s="225"/>
    </row>
    <row r="46" spans="2:25" ht="15" customHeight="1" x14ac:dyDescent="0.35">
      <c r="B46" s="234" t="s">
        <v>42</v>
      </c>
      <c r="C46" s="234"/>
      <c r="D46" s="231"/>
      <c r="E46" s="231"/>
      <c r="F46" s="231"/>
      <c r="G46" s="231"/>
      <c r="H46" s="231"/>
      <c r="I46" s="32"/>
      <c r="J46" s="30">
        <f>J45-J44</f>
        <v>-0.19145194437783836</v>
      </c>
      <c r="K46" s="30">
        <f t="shared" ref="K46:P46" si="110">K45-K44</f>
        <v>2.5376301554337788E-2</v>
      </c>
      <c r="L46" s="30">
        <f t="shared" si="110"/>
        <v>-2.2417367012762396E-2</v>
      </c>
      <c r="M46" s="30">
        <f t="shared" si="110"/>
        <v>-2.0772850502644713E-3</v>
      </c>
      <c r="N46" s="30">
        <f t="shared" si="110"/>
        <v>0.11896815761093127</v>
      </c>
      <c r="O46" s="30">
        <f t="shared" si="110"/>
        <v>5.7685290280850919E-2</v>
      </c>
      <c r="P46" s="30">
        <f t="shared" si="110"/>
        <v>1.3916846994745297E-2</v>
      </c>
      <c r="T46" s="35"/>
      <c r="U46" s="7"/>
    </row>
    <row r="47" spans="2:25" ht="15" customHeight="1" x14ac:dyDescent="0.35">
      <c r="B47" s="32"/>
      <c r="C47" s="46"/>
      <c r="D47" s="47"/>
      <c r="E47" s="48"/>
      <c r="F47" s="48"/>
      <c r="G47" s="38"/>
      <c r="H47" s="49"/>
      <c r="I47" s="49"/>
      <c r="J47" s="23"/>
      <c r="K47" s="50"/>
      <c r="L47" s="35"/>
      <c r="M47" s="35"/>
      <c r="N47" s="35"/>
      <c r="O47" s="35"/>
      <c r="P47" s="35"/>
      <c r="Q47" s="57"/>
      <c r="R47" s="35"/>
      <c r="T47" s="35"/>
      <c r="U47" s="7"/>
    </row>
    <row r="48" spans="2:25" ht="15" customHeight="1" x14ac:dyDescent="0.35">
      <c r="J48" s="25">
        <f>37/57</f>
        <v>0.64912280701754388</v>
      </c>
      <c r="S48" s="25"/>
    </row>
  </sheetData>
  <mergeCells count="14">
    <mergeCell ref="B46:H46"/>
    <mergeCell ref="B40:G41"/>
    <mergeCell ref="B42:P42"/>
    <mergeCell ref="R42:Y42"/>
    <mergeCell ref="B43:H43"/>
    <mergeCell ref="R43:Y45"/>
    <mergeCell ref="B44:H44"/>
    <mergeCell ref="B45:H45"/>
    <mergeCell ref="B1:P1"/>
    <mergeCell ref="B3:P3"/>
    <mergeCell ref="R3:Y3"/>
    <mergeCell ref="B38:H38"/>
    <mergeCell ref="B39:P39"/>
    <mergeCell ref="R39:Y39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B9C75-8555-4005-92DC-D41DC103E773}">
  <dimension ref="B1:Y23"/>
  <sheetViews>
    <sheetView zoomScale="85" zoomScaleNormal="85" workbookViewId="0">
      <selection activeCell="H23" sqref="H23"/>
    </sheetView>
  </sheetViews>
  <sheetFormatPr defaultRowHeight="15" customHeight="1" x14ac:dyDescent="0.35"/>
  <cols>
    <col min="1" max="1" width="8.7265625" style="5"/>
    <col min="2" max="2" width="16.36328125" style="5" bestFit="1" customWidth="1"/>
    <col min="3" max="3" width="16.36328125" style="5" customWidth="1"/>
    <col min="4" max="4" width="11.54296875" style="5" customWidth="1"/>
    <col min="5" max="5" width="10.6328125" style="5" bestFit="1" customWidth="1"/>
    <col min="6" max="6" width="10.6328125" style="5" customWidth="1"/>
    <col min="7" max="7" width="13.453125" style="5" bestFit="1" customWidth="1"/>
    <col min="8" max="8" width="9" style="5" bestFit="1" customWidth="1"/>
    <col min="9" max="10" width="9" style="5" customWidth="1"/>
    <col min="11" max="11" width="8.7265625" style="5"/>
    <col min="12" max="13" width="9.54296875" style="5" customWidth="1"/>
    <col min="14" max="14" width="9.81640625" style="5" bestFit="1" customWidth="1"/>
    <col min="15" max="15" width="9.81640625" style="5" customWidth="1"/>
    <col min="16" max="19" width="9.81640625" style="5" bestFit="1" customWidth="1"/>
    <col min="20" max="20" width="8.7265625" style="5"/>
    <col min="21" max="21" width="9.08984375" style="5" bestFit="1" customWidth="1"/>
    <col min="22" max="16384" width="8.7265625" style="5"/>
  </cols>
  <sheetData>
    <row r="1" spans="2:25" ht="15" customHeight="1" x14ac:dyDescent="0.35">
      <c r="B1" s="222" t="s">
        <v>27</v>
      </c>
      <c r="C1" s="222"/>
      <c r="D1" s="222"/>
      <c r="E1" s="222"/>
      <c r="F1" s="222"/>
      <c r="G1" s="222"/>
      <c r="H1" s="222"/>
      <c r="I1" s="222"/>
      <c r="J1" s="222"/>
      <c r="K1" s="222"/>
      <c r="L1" s="222"/>
      <c r="M1" s="222"/>
      <c r="N1" s="222"/>
      <c r="O1" s="222"/>
      <c r="P1" s="222"/>
      <c r="Q1" s="4"/>
    </row>
    <row r="2" spans="2:25" ht="15" customHeight="1" x14ac:dyDescent="0.35">
      <c r="B2" s="58">
        <f>'Scotland Polls'!B2</f>
        <v>46112</v>
      </c>
      <c r="C2" s="6"/>
      <c r="D2" s="6"/>
      <c r="E2" s="6"/>
      <c r="F2" s="6"/>
      <c r="G2" s="6"/>
      <c r="H2" s="6"/>
      <c r="I2" s="6"/>
      <c r="J2" s="45"/>
      <c r="K2" s="45"/>
      <c r="L2" s="45"/>
      <c r="M2" s="45"/>
      <c r="N2" s="45"/>
      <c r="O2" s="45"/>
      <c r="P2" s="45"/>
      <c r="R2" s="7"/>
    </row>
    <row r="3" spans="2:25" ht="15" customHeight="1" x14ac:dyDescent="0.35">
      <c r="B3" s="223" t="s">
        <v>28</v>
      </c>
      <c r="C3" s="223"/>
      <c r="D3" s="223"/>
      <c r="E3" s="223"/>
      <c r="F3" s="223"/>
      <c r="G3" s="223"/>
      <c r="H3" s="223"/>
      <c r="I3" s="223"/>
      <c r="J3" s="223"/>
      <c r="K3" s="223"/>
      <c r="L3" s="223"/>
      <c r="M3" s="223"/>
      <c r="N3" s="223"/>
      <c r="O3" s="223"/>
      <c r="P3" s="223"/>
      <c r="R3" s="224" t="s">
        <v>29</v>
      </c>
      <c r="S3" s="224"/>
      <c r="T3" s="224"/>
      <c r="U3" s="224"/>
      <c r="V3" s="224"/>
      <c r="W3" s="224"/>
      <c r="X3" s="224"/>
      <c r="Y3" s="224"/>
    </row>
    <row r="4" spans="2:25" ht="23" x14ac:dyDescent="0.35">
      <c r="B4" s="8" t="s">
        <v>30</v>
      </c>
      <c r="C4" s="9" t="s">
        <v>817</v>
      </c>
      <c r="D4" s="10" t="s">
        <v>31</v>
      </c>
      <c r="E4" s="11" t="s">
        <v>32</v>
      </c>
      <c r="F4" s="8" t="s">
        <v>33</v>
      </c>
      <c r="G4" s="12" t="s">
        <v>816</v>
      </c>
      <c r="H4" s="68" t="s">
        <v>819</v>
      </c>
      <c r="I4" s="68" t="s">
        <v>820</v>
      </c>
      <c r="J4" s="13" t="s">
        <v>8</v>
      </c>
      <c r="K4" s="14" t="s">
        <v>10</v>
      </c>
      <c r="L4" s="15" t="s">
        <v>12</v>
      </c>
      <c r="M4" s="16" t="s">
        <v>20</v>
      </c>
      <c r="N4" s="17" t="s">
        <v>14</v>
      </c>
      <c r="O4" s="18" t="s">
        <v>16</v>
      </c>
      <c r="P4" s="19" t="s">
        <v>22</v>
      </c>
      <c r="R4" s="13" t="s">
        <v>8</v>
      </c>
      <c r="S4" s="14" t="s">
        <v>10</v>
      </c>
      <c r="T4" s="15" t="s">
        <v>12</v>
      </c>
      <c r="U4" s="16" t="s">
        <v>20</v>
      </c>
      <c r="V4" s="17" t="s">
        <v>14</v>
      </c>
      <c r="W4" s="18" t="s">
        <v>16</v>
      </c>
      <c r="X4" s="19" t="s">
        <v>22</v>
      </c>
      <c r="Y4" s="3" t="s">
        <v>35</v>
      </c>
    </row>
    <row r="5" spans="2:25" ht="15" customHeight="1" x14ac:dyDescent="0.35">
      <c r="B5" s="1" t="s">
        <v>36</v>
      </c>
      <c r="C5" s="20" t="str">
        <f>IF(G5&gt;184,"Null",B5)</f>
        <v>YouGov</v>
      </c>
      <c r="D5" s="21">
        <v>46100</v>
      </c>
      <c r="E5" s="22" t="str">
        <f>TEXT(D5*1,"mmm-yy")</f>
        <v>Mar-26</v>
      </c>
      <c r="F5" s="23" t="str">
        <f>IF(ISNUMBER(MATCH(C5, $C$3:C4, 0)), "Old", "Latest")</f>
        <v>Latest</v>
      </c>
      <c r="G5" s="12">
        <f>IF(($B$2-D5)&lt;0,"0",($B$2-D5))</f>
        <v>12</v>
      </c>
      <c r="H5" s="24">
        <f>IF(F5="Latest",(100%-(G5*0.5%)),0)</f>
        <v>0.94</v>
      </c>
      <c r="I5" s="24">
        <f>H5</f>
        <v>0.94</v>
      </c>
      <c r="J5" s="2">
        <v>0.12</v>
      </c>
      <c r="K5" s="2">
        <v>0.12</v>
      </c>
      <c r="L5" s="2">
        <v>0.24</v>
      </c>
      <c r="M5" s="2">
        <v>0.28999999999999998</v>
      </c>
      <c r="N5" s="2">
        <v>0.05</v>
      </c>
      <c r="O5" s="2">
        <v>0.14000000000000001</v>
      </c>
      <c r="P5" s="2">
        <f>100%-O5-N5-M5-L5-K5-J5</f>
        <v>4.0000000000000036E-2</v>
      </c>
      <c r="R5" s="25">
        <f t="shared" ref="R5" si="0">J5*$I5</f>
        <v>0.11279999999999998</v>
      </c>
      <c r="S5" s="25">
        <f t="shared" ref="S5" si="1">K5*$I5</f>
        <v>0.11279999999999998</v>
      </c>
      <c r="T5" s="25">
        <f t="shared" ref="T5" si="2">L5*$I5</f>
        <v>0.22559999999999997</v>
      </c>
      <c r="U5" s="25">
        <f t="shared" ref="U5" si="3">M5*$I5</f>
        <v>0.27259999999999995</v>
      </c>
      <c r="V5" s="25">
        <f t="shared" ref="V5" si="4">N5*$I5</f>
        <v>4.7E-2</v>
      </c>
      <c r="W5" s="25">
        <f t="shared" ref="W5" si="5">O5*$I5</f>
        <v>0.13159999999999999</v>
      </c>
      <c r="X5" s="25">
        <f t="shared" ref="X5" si="6">P5*$I5</f>
        <v>3.7600000000000029E-2</v>
      </c>
      <c r="Y5" s="25">
        <f t="shared" ref="Y5" si="7">SUM(R5:X5)</f>
        <v>0.94</v>
      </c>
    </row>
    <row r="6" spans="2:25" ht="15" customHeight="1" x14ac:dyDescent="0.35">
      <c r="B6" s="1" t="s">
        <v>36</v>
      </c>
      <c r="C6" s="20" t="str">
        <f>IF(G6&gt;184,"Null",B6)</f>
        <v>YouGov</v>
      </c>
      <c r="D6" s="21">
        <v>46034</v>
      </c>
      <c r="E6" s="22" t="str">
        <f>TEXT(D6*1,"mmm-yy")</f>
        <v>Jan-26</v>
      </c>
      <c r="F6" s="23" t="str">
        <f>IF(ISNUMBER(MATCH(C6, $C$3:C5, 0)), "Old", "Latest")</f>
        <v>Old</v>
      </c>
      <c r="G6" s="12">
        <f>IF(($B$2-D6)&lt;0,"0",($B$2-D6))</f>
        <v>78</v>
      </c>
      <c r="H6" s="24">
        <f>IF(F6="Latest",(100%-(G6*0.5%)),0)</f>
        <v>0</v>
      </c>
      <c r="I6" s="24">
        <f>H6</f>
        <v>0</v>
      </c>
      <c r="J6" s="2">
        <v>0.13</v>
      </c>
      <c r="K6" s="2">
        <v>0.12</v>
      </c>
      <c r="L6" s="2">
        <v>0.25</v>
      </c>
      <c r="M6" s="2">
        <v>0.28999999999999998</v>
      </c>
      <c r="N6" s="2">
        <v>0.06</v>
      </c>
      <c r="O6" s="2">
        <v>0.12</v>
      </c>
      <c r="P6" s="2">
        <f>100%-O6-N6-M6-L6-K6-J6</f>
        <v>3.0000000000000027E-2</v>
      </c>
      <c r="R6" s="25">
        <f t="shared" ref="R6:X6" si="8">J6*$I6</f>
        <v>0</v>
      </c>
      <c r="S6" s="25">
        <f t="shared" si="8"/>
        <v>0</v>
      </c>
      <c r="T6" s="25">
        <f t="shared" si="8"/>
        <v>0</v>
      </c>
      <c r="U6" s="25">
        <f t="shared" si="8"/>
        <v>0</v>
      </c>
      <c r="V6" s="25">
        <f t="shared" si="8"/>
        <v>0</v>
      </c>
      <c r="W6" s="25">
        <f t="shared" si="8"/>
        <v>0</v>
      </c>
      <c r="X6" s="25">
        <f t="shared" si="8"/>
        <v>0</v>
      </c>
      <c r="Y6" s="25">
        <f t="shared" ref="Y6:Y11" si="9">SUM(R6:X6)</f>
        <v>0</v>
      </c>
    </row>
    <row r="7" spans="2:25" ht="15" customHeight="1" x14ac:dyDescent="0.35">
      <c r="B7" s="1" t="s">
        <v>786</v>
      </c>
      <c r="C7" s="20" t="str">
        <f t="shared" ref="C7:C11" si="10">IF(G7&gt;184,"Null",B7)</f>
        <v>YouGov (non-MRP)</v>
      </c>
      <c r="D7" s="21">
        <v>46001</v>
      </c>
      <c r="E7" s="22" t="str">
        <f>TEXT(D7*1,"mmm-yy")</f>
        <v>Dec-25</v>
      </c>
      <c r="F7" s="23" t="str">
        <f>IF(ISNUMBER(MATCH(C7, $C$3:C6, 0)), "Old", "Latest")</f>
        <v>Latest</v>
      </c>
      <c r="G7" s="12">
        <f t="shared" ref="G7:G11" si="11">IF(($B$2-D7)&lt;0,"0",($B$2-D7))</f>
        <v>111</v>
      </c>
      <c r="H7" s="24">
        <f t="shared" ref="H7:H11" si="12">IF(F7="Latest",(100%-(G7*0.5%)),0)</f>
        <v>0.44499999999999995</v>
      </c>
      <c r="I7" s="24">
        <f>H7</f>
        <v>0.44499999999999995</v>
      </c>
      <c r="J7" s="2">
        <v>0.15</v>
      </c>
      <c r="K7" s="2">
        <v>0.13</v>
      </c>
      <c r="L7" s="2">
        <v>0.31</v>
      </c>
      <c r="M7" s="2">
        <v>0.19</v>
      </c>
      <c r="N7" s="2">
        <v>0.08</v>
      </c>
      <c r="O7" s="2">
        <v>0.14000000000000001</v>
      </c>
      <c r="P7" s="2">
        <f t="shared" ref="P7:P10" si="13">100%-O7-N7-M7-L7-K7-J7</f>
        <v>0</v>
      </c>
      <c r="R7" s="25">
        <f t="shared" ref="R7:R11" si="14">J7*$I7</f>
        <v>6.674999999999999E-2</v>
      </c>
      <c r="S7" s="25">
        <f t="shared" ref="S7:S11" si="15">K7*$I7</f>
        <v>5.7849999999999999E-2</v>
      </c>
      <c r="T7" s="25">
        <f t="shared" ref="T7:T11" si="16">L7*$I7</f>
        <v>0.13794999999999999</v>
      </c>
      <c r="U7" s="25">
        <f t="shared" ref="U7:U11" si="17">M7*$I7</f>
        <v>8.4549999999999986E-2</v>
      </c>
      <c r="V7" s="25">
        <f t="shared" ref="V7:V11" si="18">N7*$I7</f>
        <v>3.56E-2</v>
      </c>
      <c r="W7" s="25">
        <f t="shared" ref="W7:W11" si="19">O7*$I7</f>
        <v>6.2300000000000001E-2</v>
      </c>
      <c r="X7" s="25">
        <f t="shared" ref="X7:X11" si="20">P7*$I7</f>
        <v>0</v>
      </c>
      <c r="Y7" s="25">
        <f t="shared" si="9"/>
        <v>0.44500000000000001</v>
      </c>
    </row>
    <row r="8" spans="2:25" ht="15" customHeight="1" x14ac:dyDescent="0.35">
      <c r="B8" s="1" t="s">
        <v>36</v>
      </c>
      <c r="C8" s="20" t="str">
        <f t="shared" si="10"/>
        <v>Null</v>
      </c>
      <c r="D8" s="21">
        <v>45910</v>
      </c>
      <c r="E8" s="22" t="str">
        <f>TEXT(D8*1,"mmm-yy")</f>
        <v>Sep-25</v>
      </c>
      <c r="F8" s="23" t="str">
        <f>IF(ISNUMBER(MATCH(C8, $C$3:C7, 0)), "Old", "Latest")</f>
        <v>Old</v>
      </c>
      <c r="G8" s="12">
        <f t="shared" si="11"/>
        <v>202</v>
      </c>
      <c r="H8" s="24">
        <f t="shared" si="12"/>
        <v>0</v>
      </c>
      <c r="I8" s="24">
        <f>H8</f>
        <v>0</v>
      </c>
      <c r="J8" s="2">
        <v>0.18</v>
      </c>
      <c r="K8" s="2">
        <v>0.11</v>
      </c>
      <c r="L8" s="2">
        <v>0.28999999999999998</v>
      </c>
      <c r="M8" s="2">
        <v>0.23</v>
      </c>
      <c r="N8" s="2">
        <v>0.09</v>
      </c>
      <c r="O8" s="2">
        <v>7.0000000000000007E-2</v>
      </c>
      <c r="P8" s="2">
        <f t="shared" si="13"/>
        <v>3.0000000000000027E-2</v>
      </c>
      <c r="Q8" s="25"/>
      <c r="R8" s="25">
        <f t="shared" si="14"/>
        <v>0</v>
      </c>
      <c r="S8" s="25">
        <f t="shared" si="15"/>
        <v>0</v>
      </c>
      <c r="T8" s="25">
        <f t="shared" si="16"/>
        <v>0</v>
      </c>
      <c r="U8" s="25">
        <f t="shared" si="17"/>
        <v>0</v>
      </c>
      <c r="V8" s="25">
        <f t="shared" si="18"/>
        <v>0</v>
      </c>
      <c r="W8" s="25">
        <f t="shared" si="19"/>
        <v>0</v>
      </c>
      <c r="X8" s="25">
        <f t="shared" si="20"/>
        <v>0</v>
      </c>
      <c r="Y8" s="25">
        <f t="shared" si="9"/>
        <v>0</v>
      </c>
    </row>
    <row r="9" spans="2:25" ht="15" customHeight="1" x14ac:dyDescent="0.35">
      <c r="B9" s="1" t="s">
        <v>36</v>
      </c>
      <c r="C9" s="20" t="str">
        <f t="shared" si="10"/>
        <v>Null</v>
      </c>
      <c r="D9" s="21">
        <v>45777</v>
      </c>
      <c r="E9" s="22" t="str">
        <f t="shared" ref="E9:E11" si="21">TEXT(D9*1,"mmm-yy")</f>
        <v>Apr-25</v>
      </c>
      <c r="F9" s="23" t="str">
        <f>IF(ISNUMBER(MATCH(C9, $C$3:C8, 0)), "Old", "Latest")</f>
        <v>Old</v>
      </c>
      <c r="G9" s="12">
        <f t="shared" si="11"/>
        <v>335</v>
      </c>
      <c r="H9" s="24">
        <f t="shared" si="12"/>
        <v>0</v>
      </c>
      <c r="I9" s="24">
        <f>H9</f>
        <v>0</v>
      </c>
      <c r="J9" s="2">
        <v>0.2</v>
      </c>
      <c r="K9" s="2">
        <v>0.13</v>
      </c>
      <c r="L9" s="2">
        <v>0.24</v>
      </c>
      <c r="M9" s="2">
        <v>0.24</v>
      </c>
      <c r="N9" s="2">
        <v>0.09</v>
      </c>
      <c r="O9" s="2">
        <v>7.0000000000000007E-2</v>
      </c>
      <c r="P9" s="2">
        <f t="shared" si="13"/>
        <v>2.9999999999999971E-2</v>
      </c>
      <c r="Q9" s="25"/>
      <c r="R9" s="25">
        <f t="shared" si="14"/>
        <v>0</v>
      </c>
      <c r="S9" s="25">
        <f t="shared" si="15"/>
        <v>0</v>
      </c>
      <c r="T9" s="25">
        <f t="shared" si="16"/>
        <v>0</v>
      </c>
      <c r="U9" s="25">
        <f t="shared" si="17"/>
        <v>0</v>
      </c>
      <c r="V9" s="25">
        <f t="shared" si="18"/>
        <v>0</v>
      </c>
      <c r="W9" s="25">
        <f t="shared" si="19"/>
        <v>0</v>
      </c>
      <c r="X9" s="25">
        <f t="shared" si="20"/>
        <v>0</v>
      </c>
      <c r="Y9" s="25">
        <f t="shared" si="9"/>
        <v>0</v>
      </c>
    </row>
    <row r="10" spans="2:25" ht="15" customHeight="1" x14ac:dyDescent="0.35">
      <c r="B10" s="1" t="s">
        <v>37</v>
      </c>
      <c r="C10" s="20" t="str">
        <f t="shared" si="10"/>
        <v>Null</v>
      </c>
      <c r="D10" s="21">
        <v>45750</v>
      </c>
      <c r="E10" s="22" t="str">
        <f t="shared" si="21"/>
        <v>Apr-25</v>
      </c>
      <c r="F10" s="23" t="str">
        <f>IF(ISNUMBER(MATCH(C10, $C$3:C9, 0)), "Old", "Latest")</f>
        <v>Old</v>
      </c>
      <c r="G10" s="12">
        <f t="shared" si="11"/>
        <v>362</v>
      </c>
      <c r="H10" s="24">
        <f t="shared" si="12"/>
        <v>0</v>
      </c>
      <c r="I10" s="24">
        <f>H10</f>
        <v>0</v>
      </c>
      <c r="J10" s="2">
        <v>0.28999999999999998</v>
      </c>
      <c r="K10" s="2">
        <v>0.15</v>
      </c>
      <c r="L10" s="2">
        <v>0.25</v>
      </c>
      <c r="M10" s="2">
        <v>0.18</v>
      </c>
      <c r="N10" s="2">
        <v>0.06</v>
      </c>
      <c r="O10" s="2">
        <v>0.06</v>
      </c>
      <c r="P10" s="2">
        <f t="shared" si="13"/>
        <v>9.9999999999999534E-3</v>
      </c>
      <c r="Q10" s="25"/>
      <c r="R10" s="25">
        <f t="shared" si="14"/>
        <v>0</v>
      </c>
      <c r="S10" s="25">
        <f t="shared" si="15"/>
        <v>0</v>
      </c>
      <c r="T10" s="25">
        <f t="shared" si="16"/>
        <v>0</v>
      </c>
      <c r="U10" s="25">
        <f t="shared" si="17"/>
        <v>0</v>
      </c>
      <c r="V10" s="25">
        <f t="shared" si="18"/>
        <v>0</v>
      </c>
      <c r="W10" s="25">
        <f t="shared" si="19"/>
        <v>0</v>
      </c>
      <c r="X10" s="25">
        <f t="shared" si="20"/>
        <v>0</v>
      </c>
      <c r="Y10" s="25">
        <f t="shared" si="9"/>
        <v>0</v>
      </c>
    </row>
    <row r="11" spans="2:25" ht="15" customHeight="1" x14ac:dyDescent="0.35">
      <c r="B11" s="62" t="s">
        <v>41</v>
      </c>
      <c r="C11" s="20" t="str">
        <f t="shared" si="10"/>
        <v>Null</v>
      </c>
      <c r="D11" s="21">
        <v>45477</v>
      </c>
      <c r="E11" s="22" t="str">
        <f t="shared" si="21"/>
        <v>Jul-24</v>
      </c>
      <c r="F11" s="23" t="str">
        <f>IF(ISNUMBER(MATCH(C11, $C$3:C10, 0)), "Old", "Latest")</f>
        <v>Old</v>
      </c>
      <c r="G11" s="12">
        <f t="shared" si="11"/>
        <v>635</v>
      </c>
      <c r="H11" s="24">
        <f t="shared" si="12"/>
        <v>0</v>
      </c>
      <c r="I11" s="24">
        <f>H11</f>
        <v>0</v>
      </c>
      <c r="J11" s="63">
        <v>0.37</v>
      </c>
      <c r="K11" s="63">
        <v>0.182</v>
      </c>
      <c r="L11" s="63">
        <v>0.16900000000000001</v>
      </c>
      <c r="M11" s="63">
        <v>0.14799999999999999</v>
      </c>
      <c r="N11" s="63">
        <v>6.5000000000000002E-2</v>
      </c>
      <c r="O11" s="63">
        <v>4.7E-2</v>
      </c>
      <c r="P11" s="63">
        <v>1.899999999999985E-2</v>
      </c>
      <c r="Q11" s="25"/>
      <c r="R11" s="25">
        <f t="shared" si="14"/>
        <v>0</v>
      </c>
      <c r="S11" s="25">
        <f t="shared" si="15"/>
        <v>0</v>
      </c>
      <c r="T11" s="25">
        <f t="shared" si="16"/>
        <v>0</v>
      </c>
      <c r="U11" s="25">
        <f t="shared" si="17"/>
        <v>0</v>
      </c>
      <c r="V11" s="25">
        <f t="shared" si="18"/>
        <v>0</v>
      </c>
      <c r="W11" s="25">
        <f t="shared" si="19"/>
        <v>0</v>
      </c>
      <c r="X11" s="25">
        <f t="shared" si="20"/>
        <v>0</v>
      </c>
      <c r="Y11" s="25">
        <f t="shared" si="9"/>
        <v>0</v>
      </c>
    </row>
    <row r="12" spans="2:25" ht="15" customHeight="1" x14ac:dyDescent="0.35">
      <c r="B12" s="225" t="s">
        <v>38</v>
      </c>
      <c r="C12" s="225"/>
      <c r="D12" s="225"/>
      <c r="E12" s="225"/>
      <c r="F12" s="225"/>
      <c r="G12" s="225"/>
      <c r="H12" s="225"/>
      <c r="J12" s="26">
        <f>R12/Y12</f>
        <v>0.12963898916967509</v>
      </c>
      <c r="K12" s="26">
        <f>S12/Y12</f>
        <v>0.12321299638989168</v>
      </c>
      <c r="L12" s="26">
        <f>T12/Y12</f>
        <v>0.26249097472924182</v>
      </c>
      <c r="M12" s="26">
        <f>U12/Y12</f>
        <v>0.257870036101083</v>
      </c>
      <c r="N12" s="26">
        <f>V12/Y12</f>
        <v>5.9638989169675097E-2</v>
      </c>
      <c r="O12" s="26">
        <f>W12/Y12</f>
        <v>0.13999999999999999</v>
      </c>
      <c r="P12" s="26">
        <f>X12/Y12</f>
        <v>2.7148014440433233E-2</v>
      </c>
      <c r="R12" s="27">
        <f>SUM(R4:R11)</f>
        <v>0.17954999999999999</v>
      </c>
      <c r="S12" s="27">
        <f>SUM(S4:S11)</f>
        <v>0.17064999999999997</v>
      </c>
      <c r="T12" s="27">
        <f t="shared" ref="T12:Y12" si="22">SUM(T4:T11)</f>
        <v>0.36354999999999993</v>
      </c>
      <c r="U12" s="27">
        <f t="shared" si="22"/>
        <v>0.35714999999999997</v>
      </c>
      <c r="V12" s="27">
        <f t="shared" si="22"/>
        <v>8.2600000000000007E-2</v>
      </c>
      <c r="W12" s="27">
        <f t="shared" si="22"/>
        <v>0.19389999999999999</v>
      </c>
      <c r="X12" s="27">
        <f t="shared" si="22"/>
        <v>3.7600000000000029E-2</v>
      </c>
      <c r="Y12" s="27">
        <f t="shared" si="22"/>
        <v>1.385</v>
      </c>
    </row>
    <row r="13" spans="2:25" ht="15" customHeight="1" x14ac:dyDescent="0.35">
      <c r="B13" s="223" t="s">
        <v>39</v>
      </c>
      <c r="C13" s="223"/>
      <c r="D13" s="223"/>
      <c r="E13" s="223"/>
      <c r="F13" s="223"/>
      <c r="G13" s="223"/>
      <c r="H13" s="223"/>
      <c r="I13" s="223"/>
      <c r="J13" s="223"/>
      <c r="K13" s="223"/>
      <c r="L13" s="223"/>
      <c r="M13" s="223"/>
      <c r="N13" s="223"/>
      <c r="O13" s="223"/>
      <c r="P13" s="223"/>
      <c r="R13" s="224" t="s">
        <v>29</v>
      </c>
      <c r="S13" s="224"/>
      <c r="T13" s="224"/>
      <c r="U13" s="224"/>
      <c r="V13" s="224"/>
      <c r="W13" s="224"/>
      <c r="X13" s="224"/>
      <c r="Y13" s="224"/>
    </row>
    <row r="14" spans="2:25" ht="15" customHeight="1" x14ac:dyDescent="0.35">
      <c r="B14" s="226"/>
      <c r="C14" s="226"/>
      <c r="D14" s="226"/>
      <c r="E14" s="226"/>
      <c r="F14" s="226"/>
      <c r="G14" s="227"/>
      <c r="H14" s="8" t="s">
        <v>34</v>
      </c>
      <c r="I14" s="8"/>
      <c r="J14" s="13" t="s">
        <v>8</v>
      </c>
      <c r="K14" s="14" t="s">
        <v>10</v>
      </c>
      <c r="L14" s="15" t="s">
        <v>12</v>
      </c>
      <c r="M14" s="16" t="s">
        <v>20</v>
      </c>
      <c r="N14" s="17" t="s">
        <v>14</v>
      </c>
      <c r="O14" s="18" t="s">
        <v>16</v>
      </c>
      <c r="P14" s="19" t="s">
        <v>22</v>
      </c>
      <c r="R14" s="13" t="s">
        <v>8</v>
      </c>
      <c r="S14" s="14" t="s">
        <v>10</v>
      </c>
      <c r="T14" s="15" t="s">
        <v>12</v>
      </c>
      <c r="U14" s="16" t="s">
        <v>20</v>
      </c>
      <c r="V14" s="17" t="s">
        <v>14</v>
      </c>
      <c r="W14" s="18" t="s">
        <v>16</v>
      </c>
      <c r="X14" s="19" t="s">
        <v>22</v>
      </c>
      <c r="Y14" s="3" t="s">
        <v>35</v>
      </c>
    </row>
    <row r="15" spans="2:25" ht="15" customHeight="1" x14ac:dyDescent="0.35">
      <c r="B15" s="225"/>
      <c r="C15" s="225"/>
      <c r="D15" s="225"/>
      <c r="E15" s="225"/>
      <c r="F15" s="225"/>
      <c r="G15" s="228"/>
      <c r="H15" s="28">
        <v>0.5</v>
      </c>
      <c r="I15" s="28"/>
      <c r="J15" s="29">
        <f>'Scot and Wales Transition'!B32</f>
        <v>0.19406340057636889</v>
      </c>
      <c r="K15" s="29">
        <f>'Scot and Wales Transition'!C32</f>
        <v>0.13575409836065572</v>
      </c>
      <c r="L15" s="29">
        <f>'Scot and Wales Transition'!D32</f>
        <v>0.28333351222990077</v>
      </c>
      <c r="M15" s="29">
        <f>'Scot and Wales Transition'!E32</f>
        <v>0.15171816299934635</v>
      </c>
      <c r="N15" s="29">
        <f>'Scot and Wales Transition'!F32</f>
        <v>6.0320000000000006E-2</v>
      </c>
      <c r="O15" s="29">
        <f>'Scot and Wales Transition'!G32</f>
        <v>0.13623591198431279</v>
      </c>
      <c r="P15" s="29">
        <f>'Scot and Wales Transition'!H32</f>
        <v>6.1323938565210302E-3</v>
      </c>
      <c r="Q15" s="37">
        <f>100%-O15-N15-M15-L15-K15-J15</f>
        <v>3.857491384941536E-2</v>
      </c>
      <c r="R15" s="27">
        <f>J15*H15</f>
        <v>9.7031700288184447E-2</v>
      </c>
      <c r="S15" s="27">
        <f>K15*H15</f>
        <v>6.7877049180327859E-2</v>
      </c>
      <c r="T15" s="27">
        <f>L15*H15</f>
        <v>0.14166675611495039</v>
      </c>
      <c r="U15" s="27">
        <f>M15*H15</f>
        <v>7.5859081499673173E-2</v>
      </c>
      <c r="V15" s="27">
        <f>N15*H15</f>
        <v>3.0160000000000003E-2</v>
      </c>
      <c r="W15" s="27">
        <f>O15*H15</f>
        <v>6.8117955992156393E-2</v>
      </c>
      <c r="X15" s="27">
        <f>P15*H15</f>
        <v>3.0661969282605151E-3</v>
      </c>
      <c r="Y15" s="31">
        <f>SUM(R15:X15)</f>
        <v>0.48377874000355281</v>
      </c>
    </row>
    <row r="16" spans="2:25" ht="15" customHeight="1" x14ac:dyDescent="0.35">
      <c r="B16" s="223" t="s">
        <v>40</v>
      </c>
      <c r="C16" s="223"/>
      <c r="D16" s="223"/>
      <c r="E16" s="223"/>
      <c r="F16" s="223"/>
      <c r="G16" s="223"/>
      <c r="H16" s="223"/>
      <c r="I16" s="223"/>
      <c r="J16" s="223"/>
      <c r="K16" s="223"/>
      <c r="L16" s="223"/>
      <c r="M16" s="223"/>
      <c r="N16" s="223"/>
      <c r="O16" s="223"/>
      <c r="P16" s="223"/>
      <c r="R16" s="224"/>
      <c r="S16" s="224"/>
      <c r="T16" s="224"/>
      <c r="U16" s="224"/>
      <c r="V16" s="224"/>
      <c r="W16" s="224"/>
      <c r="X16" s="224"/>
      <c r="Y16" s="224"/>
    </row>
    <row r="17" spans="2:25" ht="15" customHeight="1" x14ac:dyDescent="0.35">
      <c r="B17" s="229" t="s">
        <v>31</v>
      </c>
      <c r="C17" s="229"/>
      <c r="D17" s="229"/>
      <c r="E17" s="229"/>
      <c r="F17" s="229"/>
      <c r="G17" s="229"/>
      <c r="H17" s="230"/>
      <c r="I17" s="66"/>
      <c r="J17" s="13" t="s">
        <v>8</v>
      </c>
      <c r="K17" s="14" t="s">
        <v>10</v>
      </c>
      <c r="L17" s="15" t="s">
        <v>12</v>
      </c>
      <c r="M17" s="16" t="s">
        <v>20</v>
      </c>
      <c r="N17" s="17" t="s">
        <v>14</v>
      </c>
      <c r="O17" s="18" t="s">
        <v>16</v>
      </c>
      <c r="P17" s="19" t="s">
        <v>22</v>
      </c>
      <c r="R17" s="225"/>
      <c r="S17" s="225"/>
      <c r="T17" s="225"/>
      <c r="U17" s="225"/>
      <c r="V17" s="225"/>
      <c r="W17" s="225"/>
      <c r="X17" s="225"/>
      <c r="Y17" s="225"/>
    </row>
    <row r="18" spans="2:25" ht="15" customHeight="1" x14ac:dyDescent="0.35">
      <c r="B18" s="231" t="s">
        <v>41</v>
      </c>
      <c r="C18" s="231"/>
      <c r="D18" s="231"/>
      <c r="E18" s="231"/>
      <c r="F18" s="231"/>
      <c r="G18" s="231"/>
      <c r="H18" s="231"/>
      <c r="I18" s="32"/>
      <c r="J18" s="33">
        <v>0.37</v>
      </c>
      <c r="K18" s="33">
        <v>0.182</v>
      </c>
      <c r="L18" s="33">
        <v>0.16900000000000001</v>
      </c>
      <c r="M18" s="33">
        <v>0.14799999999999999</v>
      </c>
      <c r="N18" s="33">
        <v>6.5000000000000002E-2</v>
      </c>
      <c r="O18" s="33">
        <v>4.7E-2</v>
      </c>
      <c r="P18" s="33">
        <f>100%-O18-N18-M18-L18-K18-J18</f>
        <v>1.899999999999985E-2</v>
      </c>
      <c r="R18" s="225"/>
      <c r="S18" s="225"/>
      <c r="T18" s="225"/>
      <c r="U18" s="225"/>
      <c r="V18" s="225"/>
      <c r="W18" s="225"/>
      <c r="X18" s="225"/>
      <c r="Y18" s="225"/>
    </row>
    <row r="19" spans="2:25" ht="15" customHeight="1" x14ac:dyDescent="0.35">
      <c r="B19" s="232">
        <f>B2</f>
        <v>46112</v>
      </c>
      <c r="C19" s="232"/>
      <c r="D19" s="233"/>
      <c r="E19" s="233"/>
      <c r="F19" s="233"/>
      <c r="G19" s="233"/>
      <c r="H19" s="233"/>
      <c r="I19" s="67"/>
      <c r="J19" s="34">
        <f>(R15+R12)/(Y12+Y15)</f>
        <v>0.14800130928697239</v>
      </c>
      <c r="K19" s="34">
        <f>(S15+S12)/(Y12+Y15)</f>
        <v>0.12763792956028297</v>
      </c>
      <c r="L19" s="34">
        <f>(T15+T12)/(Y12+Y15)</f>
        <v>0.27034594588441746</v>
      </c>
      <c r="M19" s="34">
        <f>(U15+U12)/(Y12+Y15)</f>
        <v>0.23170698180077215</v>
      </c>
      <c r="N19" s="34">
        <f>(V15+V12)/(Y12+Y15)</f>
        <v>6.0338871363543892E-2</v>
      </c>
      <c r="O19" s="34">
        <f>(W15+W12)/(Y12+Y15)</f>
        <v>0.14020812115598993</v>
      </c>
      <c r="P19" s="34">
        <f>(X15+X12)/(Y12+Y15)</f>
        <v>2.1760840948021075E-2</v>
      </c>
      <c r="Q19" s="4"/>
      <c r="R19" s="225"/>
      <c r="S19" s="225"/>
      <c r="T19" s="225"/>
      <c r="U19" s="225"/>
      <c r="V19" s="225"/>
      <c r="W19" s="225"/>
      <c r="X19" s="225"/>
      <c r="Y19" s="225"/>
    </row>
    <row r="20" spans="2:25" ht="15" customHeight="1" x14ac:dyDescent="0.35">
      <c r="B20" s="234" t="s">
        <v>42</v>
      </c>
      <c r="C20" s="234"/>
      <c r="D20" s="231"/>
      <c r="E20" s="231"/>
      <c r="F20" s="231"/>
      <c r="G20" s="231"/>
      <c r="H20" s="231"/>
      <c r="I20" s="32"/>
      <c r="J20" s="30">
        <f>J19-J18</f>
        <v>-0.22199869071302761</v>
      </c>
      <c r="K20" s="30">
        <f t="shared" ref="K20:O20" si="23">K19-K18</f>
        <v>-5.4362070439717025E-2</v>
      </c>
      <c r="L20" s="30">
        <f t="shared" si="23"/>
        <v>0.10134594588441745</v>
      </c>
      <c r="M20" s="30">
        <f t="shared" si="23"/>
        <v>8.3706981800772157E-2</v>
      </c>
      <c r="N20" s="30">
        <f t="shared" si="23"/>
        <v>-4.6611286364561105E-3</v>
      </c>
      <c r="O20" s="30">
        <f t="shared" si="23"/>
        <v>9.3208121155989934E-2</v>
      </c>
      <c r="P20" s="30">
        <f>P19-P18</f>
        <v>2.7608409480212245E-3</v>
      </c>
      <c r="T20" s="35"/>
      <c r="U20" s="7"/>
    </row>
    <row r="21" spans="2:25" ht="15" customHeight="1" x14ac:dyDescent="0.35">
      <c r="B21" s="1"/>
      <c r="C21" s="32"/>
      <c r="E21" s="36"/>
      <c r="J21" s="70"/>
      <c r="K21" s="70"/>
      <c r="L21" s="40"/>
      <c r="M21" s="40"/>
      <c r="N21" s="40"/>
      <c r="O21" s="40"/>
      <c r="P21" s="40"/>
      <c r="Q21" s="35"/>
      <c r="R21" s="35"/>
      <c r="T21" s="35"/>
      <c r="U21" s="7"/>
    </row>
    <row r="22" spans="2:25" ht="15" customHeight="1" x14ac:dyDescent="0.35">
      <c r="D22" s="25"/>
      <c r="E22" s="36"/>
    </row>
    <row r="23" spans="2:25" ht="15" customHeight="1" x14ac:dyDescent="0.35">
      <c r="D23" s="36"/>
      <c r="E23" s="36"/>
    </row>
  </sheetData>
  <mergeCells count="14">
    <mergeCell ref="B20:H20"/>
    <mergeCell ref="B14:G15"/>
    <mergeCell ref="B16:P16"/>
    <mergeCell ref="R16:Y16"/>
    <mergeCell ref="B17:H17"/>
    <mergeCell ref="R17:Y19"/>
    <mergeCell ref="B18:H18"/>
    <mergeCell ref="B19:H19"/>
    <mergeCell ref="B1:P1"/>
    <mergeCell ref="B3:P3"/>
    <mergeCell ref="R3:Y3"/>
    <mergeCell ref="B12:H12"/>
    <mergeCell ref="B13:P13"/>
    <mergeCell ref="R13:Y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09ED51-2C37-4CE1-A00D-6C6A9A782593}">
  <dimension ref="A1:Z633"/>
  <sheetViews>
    <sheetView zoomScale="70" zoomScaleNormal="70" workbookViewId="0">
      <pane ySplit="1" topLeftCell="A2" activePane="bottomLeft" state="frozen"/>
      <selection activeCell="D1" sqref="D1"/>
      <selection pane="bottomLeft" activeCell="C185" sqref="C185"/>
    </sheetView>
  </sheetViews>
  <sheetFormatPr defaultRowHeight="18.5" customHeight="1" x14ac:dyDescent="0.35"/>
  <cols>
    <col min="1" max="1" width="35" style="353" bestFit="1" customWidth="1"/>
    <col min="2" max="16384" width="8.7265625" style="353"/>
  </cols>
  <sheetData>
    <row r="1" spans="1:26" ht="18.5" customHeight="1" x14ac:dyDescent="0.35">
      <c r="A1" s="415" t="s">
        <v>64</v>
      </c>
      <c r="B1" s="416" t="s">
        <v>65</v>
      </c>
      <c r="C1" s="352" t="s">
        <v>66</v>
      </c>
      <c r="D1" s="352" t="s">
        <v>67</v>
      </c>
      <c r="E1" s="417" t="s">
        <v>8</v>
      </c>
      <c r="F1" s="418" t="s">
        <v>10</v>
      </c>
      <c r="G1" s="419" t="s">
        <v>12</v>
      </c>
      <c r="H1" s="420" t="s">
        <v>14</v>
      </c>
      <c r="I1" s="421" t="s">
        <v>16</v>
      </c>
      <c r="J1" s="422" t="s">
        <v>18</v>
      </c>
      <c r="K1" s="423" t="s">
        <v>25</v>
      </c>
      <c r="L1" s="424" t="s">
        <v>26</v>
      </c>
      <c r="M1" s="425" t="s">
        <v>20</v>
      </c>
      <c r="N1" s="426" t="s">
        <v>22</v>
      </c>
      <c r="Q1" s="417" t="s">
        <v>8</v>
      </c>
      <c r="R1" s="418" t="s">
        <v>10</v>
      </c>
      <c r="S1" s="419" t="s">
        <v>12</v>
      </c>
      <c r="T1" s="420" t="s">
        <v>14</v>
      </c>
      <c r="U1" s="421" t="s">
        <v>16</v>
      </c>
      <c r="V1" s="422" t="s">
        <v>18</v>
      </c>
      <c r="W1" s="423" t="s">
        <v>25</v>
      </c>
      <c r="X1" s="424" t="s">
        <v>26</v>
      </c>
      <c r="Y1" s="425" t="s">
        <v>20</v>
      </c>
      <c r="Z1" s="426" t="s">
        <v>22</v>
      </c>
    </row>
    <row r="2" spans="1:26" ht="18.5" customHeight="1" x14ac:dyDescent="0.35">
      <c r="A2" s="353" t="s">
        <v>68</v>
      </c>
      <c r="B2" s="427" t="s">
        <v>69</v>
      </c>
      <c r="C2" s="353" t="s">
        <v>70</v>
      </c>
      <c r="D2" s="353" t="s">
        <v>71</v>
      </c>
      <c r="E2" s="428">
        <v>15746</v>
      </c>
      <c r="F2" s="428">
        <v>10725</v>
      </c>
      <c r="G2" s="428">
        <v>12192</v>
      </c>
      <c r="H2" s="428">
        <v>1590</v>
      </c>
      <c r="I2" s="428">
        <v>2278</v>
      </c>
      <c r="J2" s="428"/>
      <c r="K2" s="428"/>
      <c r="L2" s="428"/>
      <c r="M2" s="428"/>
      <c r="N2" s="428">
        <v>0</v>
      </c>
      <c r="O2" s="428">
        <f t="shared" ref="O2:O65" si="0">SUM(E2:N2)</f>
        <v>42531</v>
      </c>
      <c r="Q2" s="429">
        <f t="shared" ref="Q2:Q65" si="1">E2/O2</f>
        <v>0.37022407185347156</v>
      </c>
      <c r="R2" s="429">
        <f t="shared" ref="R2:R65" si="2">F2/O2</f>
        <v>0.25216900613670029</v>
      </c>
      <c r="S2" s="429">
        <f t="shared" ref="S2:S65" si="3">G2/O2</f>
        <v>0.2866614939691049</v>
      </c>
      <c r="T2" s="429">
        <f t="shared" ref="T2:T65" si="4">H2/O2</f>
        <v>3.7384496014671649E-2</v>
      </c>
      <c r="U2" s="429">
        <f t="shared" ref="U2:U65" si="5">I2/O2</f>
        <v>5.3560932026051583E-2</v>
      </c>
      <c r="V2" s="429">
        <f t="shared" ref="V2:V65" si="6">J2/O2</f>
        <v>0</v>
      </c>
      <c r="W2" s="429">
        <f t="shared" ref="W2:W65" si="7">K2/O2</f>
        <v>0</v>
      </c>
      <c r="X2" s="429">
        <f t="shared" ref="X2:X65" si="8">L2/O2</f>
        <v>0</v>
      </c>
      <c r="Y2" s="429">
        <f t="shared" ref="Y2:Y65" si="9">M2/O2</f>
        <v>0</v>
      </c>
      <c r="Z2" s="429">
        <f t="shared" ref="Z2:Z65" si="10">N2/O2</f>
        <v>0</v>
      </c>
    </row>
    <row r="3" spans="1:26" ht="18.5" customHeight="1" x14ac:dyDescent="0.35">
      <c r="A3" s="353" t="s">
        <v>72</v>
      </c>
      <c r="B3" s="427" t="s">
        <v>69</v>
      </c>
      <c r="C3" s="353" t="s">
        <v>70</v>
      </c>
      <c r="D3" s="353" t="s">
        <v>71</v>
      </c>
      <c r="E3" s="428">
        <v>17197</v>
      </c>
      <c r="F3" s="428">
        <v>10874</v>
      </c>
      <c r="G3" s="428">
        <v>9131</v>
      </c>
      <c r="H3" s="428">
        <v>1478</v>
      </c>
      <c r="I3" s="428">
        <v>3754</v>
      </c>
      <c r="J3" s="428"/>
      <c r="K3" s="428"/>
      <c r="L3" s="428"/>
      <c r="M3" s="428"/>
      <c r="N3" s="428">
        <v>0</v>
      </c>
      <c r="O3" s="428">
        <f t="shared" si="0"/>
        <v>42434</v>
      </c>
      <c r="Q3" s="429">
        <f t="shared" si="1"/>
        <v>0.40526464627421405</v>
      </c>
      <c r="R3" s="429">
        <f t="shared" si="2"/>
        <v>0.25625677522741197</v>
      </c>
      <c r="S3" s="429">
        <f t="shared" si="3"/>
        <v>0.21518122260451525</v>
      </c>
      <c r="T3" s="429">
        <f t="shared" si="4"/>
        <v>3.4830560399679501E-2</v>
      </c>
      <c r="U3" s="429">
        <f t="shared" si="5"/>
        <v>8.8466795494179198E-2</v>
      </c>
      <c r="V3" s="429">
        <f t="shared" si="6"/>
        <v>0</v>
      </c>
      <c r="W3" s="429">
        <f t="shared" si="7"/>
        <v>0</v>
      </c>
      <c r="X3" s="429">
        <f t="shared" si="8"/>
        <v>0</v>
      </c>
      <c r="Y3" s="429">
        <f t="shared" si="9"/>
        <v>0</v>
      </c>
      <c r="Z3" s="429">
        <f t="shared" si="10"/>
        <v>0</v>
      </c>
    </row>
    <row r="4" spans="1:26" ht="18.5" customHeight="1" x14ac:dyDescent="0.35">
      <c r="A4" s="353" t="s">
        <v>73</v>
      </c>
      <c r="B4" s="427" t="s">
        <v>69</v>
      </c>
      <c r="C4" s="353" t="s">
        <v>70</v>
      </c>
      <c r="D4" s="353" t="s">
        <v>71</v>
      </c>
      <c r="E4" s="428">
        <v>19316</v>
      </c>
      <c r="F4" s="428">
        <v>8496</v>
      </c>
      <c r="G4" s="428">
        <v>7897</v>
      </c>
      <c r="H4" s="428">
        <v>2553</v>
      </c>
      <c r="I4" s="428">
        <v>2682</v>
      </c>
      <c r="J4" s="428"/>
      <c r="K4" s="428"/>
      <c r="L4" s="428">
        <v>248</v>
      </c>
      <c r="M4" s="428"/>
      <c r="N4" s="428">
        <v>363</v>
      </c>
      <c r="O4" s="428">
        <f t="shared" si="0"/>
        <v>41555</v>
      </c>
      <c r="Q4" s="429">
        <f t="shared" si="1"/>
        <v>0.46482974371315122</v>
      </c>
      <c r="R4" s="429">
        <f t="shared" si="2"/>
        <v>0.20445193117555047</v>
      </c>
      <c r="S4" s="429">
        <f t="shared" si="3"/>
        <v>0.19003729996390326</v>
      </c>
      <c r="T4" s="429">
        <f t="shared" si="4"/>
        <v>6.1436650222596562E-2</v>
      </c>
      <c r="U4" s="429">
        <f t="shared" si="5"/>
        <v>6.4540969799061487E-2</v>
      </c>
      <c r="V4" s="429">
        <f t="shared" si="6"/>
        <v>0</v>
      </c>
      <c r="W4" s="429">
        <f t="shared" si="7"/>
        <v>0</v>
      </c>
      <c r="X4" s="429">
        <f t="shared" si="8"/>
        <v>5.967994224521718E-3</v>
      </c>
      <c r="Y4" s="429">
        <f t="shared" si="9"/>
        <v>0</v>
      </c>
      <c r="Z4" s="429">
        <f t="shared" si="10"/>
        <v>8.7354109012152577E-3</v>
      </c>
    </row>
    <row r="5" spans="1:26" ht="18.5" customHeight="1" x14ac:dyDescent="0.35">
      <c r="A5" s="353" t="s">
        <v>74</v>
      </c>
      <c r="B5" s="427" t="s">
        <v>69</v>
      </c>
      <c r="C5" s="353" t="s">
        <v>70</v>
      </c>
      <c r="D5" s="353" t="s">
        <v>71</v>
      </c>
      <c r="E5" s="428">
        <v>18619</v>
      </c>
      <c r="F5" s="428">
        <v>9704</v>
      </c>
      <c r="G5" s="428">
        <v>7488</v>
      </c>
      <c r="H5" s="428">
        <v>1822</v>
      </c>
      <c r="I5" s="428">
        <v>3286</v>
      </c>
      <c r="J5" s="428"/>
      <c r="K5" s="428"/>
      <c r="L5" s="428"/>
      <c r="M5" s="428"/>
      <c r="N5" s="428">
        <v>0</v>
      </c>
      <c r="O5" s="428">
        <f t="shared" si="0"/>
        <v>40919</v>
      </c>
      <c r="Q5" s="429">
        <f t="shared" si="1"/>
        <v>0.45502089493878151</v>
      </c>
      <c r="R5" s="429">
        <f t="shared" si="2"/>
        <v>0.23715144553874729</v>
      </c>
      <c r="S5" s="429">
        <f t="shared" si="3"/>
        <v>0.18299567438109435</v>
      </c>
      <c r="T5" s="429">
        <f t="shared" si="4"/>
        <v>4.4526992350741708E-2</v>
      </c>
      <c r="U5" s="429">
        <f t="shared" si="5"/>
        <v>8.030499279063516E-2</v>
      </c>
      <c r="V5" s="429">
        <f t="shared" si="6"/>
        <v>0</v>
      </c>
      <c r="W5" s="429">
        <f t="shared" si="7"/>
        <v>0</v>
      </c>
      <c r="X5" s="429">
        <f t="shared" si="8"/>
        <v>0</v>
      </c>
      <c r="Y5" s="429">
        <f t="shared" si="9"/>
        <v>0</v>
      </c>
      <c r="Z5" s="429">
        <f t="shared" si="10"/>
        <v>0</v>
      </c>
    </row>
    <row r="6" spans="1:26" ht="18.5" customHeight="1" x14ac:dyDescent="0.35">
      <c r="A6" s="353" t="s">
        <v>75</v>
      </c>
      <c r="B6" s="427" t="s">
        <v>69</v>
      </c>
      <c r="C6" s="353" t="s">
        <v>70</v>
      </c>
      <c r="D6" s="353" t="s">
        <v>71</v>
      </c>
      <c r="E6" s="428">
        <v>14503</v>
      </c>
      <c r="F6" s="428">
        <v>5192</v>
      </c>
      <c r="G6" s="428">
        <v>8501</v>
      </c>
      <c r="H6" s="428">
        <v>1807</v>
      </c>
      <c r="I6" s="428">
        <v>1899</v>
      </c>
      <c r="J6" s="428"/>
      <c r="K6" s="428">
        <v>292</v>
      </c>
      <c r="L6" s="428">
        <v>5205</v>
      </c>
      <c r="M6" s="428"/>
      <c r="N6" s="428">
        <v>0</v>
      </c>
      <c r="O6" s="428">
        <f t="shared" si="0"/>
        <v>37399</v>
      </c>
      <c r="Q6" s="429">
        <f t="shared" si="1"/>
        <v>0.38779111740955641</v>
      </c>
      <c r="R6" s="429">
        <f t="shared" si="2"/>
        <v>0.13882724137009012</v>
      </c>
      <c r="S6" s="429">
        <f t="shared" si="3"/>
        <v>0.22730554292895533</v>
      </c>
      <c r="T6" s="429">
        <f t="shared" si="4"/>
        <v>4.8316799914436215E-2</v>
      </c>
      <c r="U6" s="429">
        <f t="shared" si="5"/>
        <v>5.0776758736864623E-2</v>
      </c>
      <c r="V6" s="429">
        <f t="shared" si="6"/>
        <v>0</v>
      </c>
      <c r="W6" s="429">
        <f t="shared" si="7"/>
        <v>7.8076953929249442E-3</v>
      </c>
      <c r="X6" s="429">
        <f t="shared" si="8"/>
        <v>0.13917484424717239</v>
      </c>
      <c r="Y6" s="429">
        <f t="shared" si="9"/>
        <v>0</v>
      </c>
      <c r="Z6" s="429">
        <f t="shared" si="10"/>
        <v>0</v>
      </c>
    </row>
    <row r="7" spans="1:26" ht="18.5" customHeight="1" x14ac:dyDescent="0.35">
      <c r="A7" s="353" t="s">
        <v>76</v>
      </c>
      <c r="B7" s="427" t="s">
        <v>69</v>
      </c>
      <c r="C7" s="353" t="s">
        <v>70</v>
      </c>
      <c r="D7" s="353" t="s">
        <v>71</v>
      </c>
      <c r="E7" s="428">
        <v>17759</v>
      </c>
      <c r="F7" s="428">
        <v>17409</v>
      </c>
      <c r="G7" s="428">
        <v>7728</v>
      </c>
      <c r="H7" s="428">
        <v>4860</v>
      </c>
      <c r="I7" s="428">
        <v>2830</v>
      </c>
      <c r="J7" s="428"/>
      <c r="K7" s="428">
        <v>369</v>
      </c>
      <c r="L7" s="428"/>
      <c r="M7" s="428"/>
      <c r="N7" s="428">
        <v>317</v>
      </c>
      <c r="O7" s="428">
        <f t="shared" si="0"/>
        <v>51272</v>
      </c>
      <c r="Q7" s="429">
        <f t="shared" si="1"/>
        <v>0.346368388204088</v>
      </c>
      <c r="R7" s="429">
        <f t="shared" si="2"/>
        <v>0.33954205024184742</v>
      </c>
      <c r="S7" s="429">
        <f t="shared" si="3"/>
        <v>0.15072554220627243</v>
      </c>
      <c r="T7" s="429">
        <f t="shared" si="4"/>
        <v>9.4788578561398038E-2</v>
      </c>
      <c r="U7" s="429">
        <f t="shared" si="5"/>
        <v>5.5195818380402557E-2</v>
      </c>
      <c r="V7" s="429">
        <f t="shared" si="6"/>
        <v>0</v>
      </c>
      <c r="W7" s="429">
        <f t="shared" si="7"/>
        <v>7.1969105944765174E-3</v>
      </c>
      <c r="X7" s="429">
        <f t="shared" si="8"/>
        <v>0</v>
      </c>
      <c r="Y7" s="429">
        <f t="shared" si="9"/>
        <v>0</v>
      </c>
      <c r="Z7" s="429">
        <f t="shared" si="10"/>
        <v>6.182711811515057E-3</v>
      </c>
    </row>
    <row r="8" spans="1:26" ht="18.5" customHeight="1" x14ac:dyDescent="0.35">
      <c r="A8" s="353" t="s">
        <v>77</v>
      </c>
      <c r="B8" s="427" t="s">
        <v>69</v>
      </c>
      <c r="C8" s="353" t="s">
        <v>70</v>
      </c>
      <c r="D8" s="353" t="s">
        <v>71</v>
      </c>
      <c r="E8" s="428">
        <v>17224</v>
      </c>
      <c r="F8" s="428">
        <v>11365</v>
      </c>
      <c r="G8" s="428">
        <v>9162</v>
      </c>
      <c r="H8" s="428">
        <v>2426</v>
      </c>
      <c r="I8" s="428">
        <v>2478</v>
      </c>
      <c r="J8" s="428"/>
      <c r="K8" s="428">
        <v>351</v>
      </c>
      <c r="L8" s="428"/>
      <c r="M8" s="428"/>
      <c r="N8" s="428">
        <v>0</v>
      </c>
      <c r="O8" s="428">
        <f t="shared" si="0"/>
        <v>43006</v>
      </c>
      <c r="Q8" s="429">
        <f t="shared" si="1"/>
        <v>0.40050225549923268</v>
      </c>
      <c r="R8" s="429">
        <f t="shared" si="2"/>
        <v>0.26426545133237223</v>
      </c>
      <c r="S8" s="429">
        <f t="shared" si="3"/>
        <v>0.21304004092452217</v>
      </c>
      <c r="T8" s="429">
        <f t="shared" si="4"/>
        <v>5.6410733386039157E-2</v>
      </c>
      <c r="U8" s="429">
        <f t="shared" si="5"/>
        <v>5.7619866995302978E-2</v>
      </c>
      <c r="V8" s="429">
        <f t="shared" si="6"/>
        <v>0</v>
      </c>
      <c r="W8" s="429">
        <f t="shared" si="7"/>
        <v>8.1616518625308096E-3</v>
      </c>
      <c r="X8" s="429">
        <f t="shared" si="8"/>
        <v>0</v>
      </c>
      <c r="Y8" s="429">
        <f t="shared" si="9"/>
        <v>0</v>
      </c>
      <c r="Z8" s="429">
        <f t="shared" si="10"/>
        <v>0</v>
      </c>
    </row>
    <row r="9" spans="1:26" ht="18.5" customHeight="1" x14ac:dyDescent="0.35">
      <c r="A9" s="353" t="s">
        <v>78</v>
      </c>
      <c r="B9" s="427" t="s">
        <v>69</v>
      </c>
      <c r="C9" s="353" t="s">
        <v>70</v>
      </c>
      <c r="D9" s="353" t="s">
        <v>71</v>
      </c>
      <c r="E9" s="428">
        <v>22533</v>
      </c>
      <c r="F9" s="428">
        <v>14625</v>
      </c>
      <c r="G9" s="428">
        <v>6959</v>
      </c>
      <c r="H9" s="428">
        <v>1707</v>
      </c>
      <c r="I9" s="428">
        <v>3382</v>
      </c>
      <c r="J9" s="428"/>
      <c r="K9" s="428"/>
      <c r="L9" s="428"/>
      <c r="M9" s="428"/>
      <c r="N9" s="428">
        <v>0</v>
      </c>
      <c r="O9" s="428">
        <f t="shared" si="0"/>
        <v>49206</v>
      </c>
      <c r="Q9" s="429">
        <f t="shared" si="1"/>
        <v>0.45793195951713206</v>
      </c>
      <c r="R9" s="429">
        <f t="shared" si="2"/>
        <v>0.29721985123765393</v>
      </c>
      <c r="S9" s="429">
        <f t="shared" si="3"/>
        <v>0.14142584237694589</v>
      </c>
      <c r="T9" s="429">
        <f t="shared" si="4"/>
        <v>3.4690891354712837E-2</v>
      </c>
      <c r="U9" s="429">
        <f t="shared" si="5"/>
        <v>6.8731455513555251E-2</v>
      </c>
      <c r="V9" s="429">
        <f t="shared" si="6"/>
        <v>0</v>
      </c>
      <c r="W9" s="429">
        <f t="shared" si="7"/>
        <v>0</v>
      </c>
      <c r="X9" s="429">
        <f t="shared" si="8"/>
        <v>0</v>
      </c>
      <c r="Y9" s="429">
        <f t="shared" si="9"/>
        <v>0</v>
      </c>
      <c r="Z9" s="429">
        <f t="shared" si="10"/>
        <v>0</v>
      </c>
    </row>
    <row r="10" spans="1:26" ht="18.5" customHeight="1" x14ac:dyDescent="0.35">
      <c r="A10" s="353" t="s">
        <v>79</v>
      </c>
      <c r="B10" s="427" t="s">
        <v>69</v>
      </c>
      <c r="C10" s="353" t="s">
        <v>70</v>
      </c>
      <c r="D10" s="353" t="s">
        <v>71</v>
      </c>
      <c r="E10" s="428">
        <v>17346</v>
      </c>
      <c r="F10" s="428">
        <v>15468</v>
      </c>
      <c r="G10" s="428">
        <v>8356</v>
      </c>
      <c r="H10" s="428">
        <v>2361</v>
      </c>
      <c r="I10" s="428">
        <v>3547</v>
      </c>
      <c r="J10" s="428"/>
      <c r="K10" s="428">
        <v>315</v>
      </c>
      <c r="L10" s="428">
        <v>150</v>
      </c>
      <c r="M10" s="428"/>
      <c r="N10" s="428">
        <v>0</v>
      </c>
      <c r="O10" s="428">
        <f t="shared" si="0"/>
        <v>47543</v>
      </c>
      <c r="Q10" s="429">
        <f t="shared" si="1"/>
        <v>0.36484866331531457</v>
      </c>
      <c r="R10" s="429">
        <f t="shared" si="2"/>
        <v>0.32534758008539638</v>
      </c>
      <c r="S10" s="429">
        <f t="shared" si="3"/>
        <v>0.17575668342342721</v>
      </c>
      <c r="T10" s="429">
        <f t="shared" si="4"/>
        <v>4.9660307511095222E-2</v>
      </c>
      <c r="U10" s="429">
        <f t="shared" si="5"/>
        <v>7.4606146015186253E-2</v>
      </c>
      <c r="V10" s="429">
        <f t="shared" si="6"/>
        <v>0</v>
      </c>
      <c r="W10" s="429">
        <f t="shared" si="7"/>
        <v>6.625581052941548E-3</v>
      </c>
      <c r="X10" s="429">
        <f t="shared" si="8"/>
        <v>3.1550385966388323E-3</v>
      </c>
      <c r="Y10" s="429">
        <f t="shared" si="9"/>
        <v>0</v>
      </c>
      <c r="Z10" s="429">
        <f t="shared" si="10"/>
        <v>0</v>
      </c>
    </row>
    <row r="11" spans="1:26" ht="18.5" customHeight="1" x14ac:dyDescent="0.35">
      <c r="A11" s="353" t="s">
        <v>80</v>
      </c>
      <c r="B11" s="427" t="s">
        <v>69</v>
      </c>
      <c r="C11" s="353" t="s">
        <v>70</v>
      </c>
      <c r="D11" s="353" t="s">
        <v>71</v>
      </c>
      <c r="E11" s="428">
        <v>17591</v>
      </c>
      <c r="F11" s="428">
        <v>15838</v>
      </c>
      <c r="G11" s="428">
        <v>7899</v>
      </c>
      <c r="H11" s="428">
        <v>2159</v>
      </c>
      <c r="I11" s="428">
        <v>2271</v>
      </c>
      <c r="J11" s="428"/>
      <c r="K11" s="428"/>
      <c r="L11" s="428"/>
      <c r="M11" s="428"/>
      <c r="N11" s="428">
        <v>108</v>
      </c>
      <c r="O11" s="428">
        <f t="shared" si="0"/>
        <v>45866</v>
      </c>
      <c r="Q11" s="429">
        <f t="shared" si="1"/>
        <v>0.38353028387040511</v>
      </c>
      <c r="R11" s="429">
        <f t="shared" si="2"/>
        <v>0.34531025160249423</v>
      </c>
      <c r="S11" s="429">
        <f t="shared" si="3"/>
        <v>0.17221907295164174</v>
      </c>
      <c r="T11" s="429">
        <f t="shared" si="4"/>
        <v>4.7071905114899927E-2</v>
      </c>
      <c r="U11" s="429">
        <f t="shared" si="5"/>
        <v>4.951380107269001E-2</v>
      </c>
      <c r="V11" s="429">
        <f t="shared" si="6"/>
        <v>0</v>
      </c>
      <c r="W11" s="429">
        <f t="shared" si="7"/>
        <v>0</v>
      </c>
      <c r="X11" s="429">
        <f t="shared" si="8"/>
        <v>0</v>
      </c>
      <c r="Y11" s="429">
        <f t="shared" si="9"/>
        <v>0</v>
      </c>
      <c r="Z11" s="429">
        <f t="shared" si="10"/>
        <v>2.3546853878690099E-3</v>
      </c>
    </row>
    <row r="12" spans="1:26" ht="18.5" customHeight="1" x14ac:dyDescent="0.35">
      <c r="A12" s="353" t="s">
        <v>81</v>
      </c>
      <c r="B12" s="427" t="s">
        <v>69</v>
      </c>
      <c r="C12" s="353" t="s">
        <v>70</v>
      </c>
      <c r="D12" s="353" t="s">
        <v>71</v>
      </c>
      <c r="E12" s="428">
        <v>17734</v>
      </c>
      <c r="F12" s="428">
        <v>13566</v>
      </c>
      <c r="G12" s="428">
        <v>8979</v>
      </c>
      <c r="H12" s="428">
        <v>2134</v>
      </c>
      <c r="I12" s="428">
        <v>1941</v>
      </c>
      <c r="J12" s="428"/>
      <c r="K12" s="428">
        <v>1200</v>
      </c>
      <c r="L12" s="428"/>
      <c r="M12" s="428"/>
      <c r="N12" s="428">
        <v>183</v>
      </c>
      <c r="O12" s="428">
        <f t="shared" si="0"/>
        <v>45737</v>
      </c>
      <c r="Q12" s="429">
        <f t="shared" si="1"/>
        <v>0.38773859238690778</v>
      </c>
      <c r="R12" s="429">
        <f t="shared" si="2"/>
        <v>0.2966088724664932</v>
      </c>
      <c r="S12" s="429">
        <f t="shared" si="3"/>
        <v>0.19631807945427115</v>
      </c>
      <c r="T12" s="429">
        <f t="shared" si="4"/>
        <v>4.6658066773072132E-2</v>
      </c>
      <c r="U12" s="429">
        <f t="shared" si="5"/>
        <v>4.2438288475413775E-2</v>
      </c>
      <c r="V12" s="429">
        <f t="shared" si="6"/>
        <v>0</v>
      </c>
      <c r="W12" s="429">
        <f t="shared" si="7"/>
        <v>2.6236963508756588E-2</v>
      </c>
      <c r="X12" s="429">
        <f t="shared" si="8"/>
        <v>0</v>
      </c>
      <c r="Y12" s="429">
        <f t="shared" si="9"/>
        <v>0</v>
      </c>
      <c r="Z12" s="429">
        <f t="shared" si="10"/>
        <v>4.0011369350853795E-3</v>
      </c>
    </row>
    <row r="13" spans="1:26" ht="18.5" customHeight="1" x14ac:dyDescent="0.35">
      <c r="A13" s="353" t="s">
        <v>82</v>
      </c>
      <c r="B13" s="427" t="s">
        <v>83</v>
      </c>
      <c r="C13" s="353" t="s">
        <v>70</v>
      </c>
      <c r="D13" s="353" t="s">
        <v>71</v>
      </c>
      <c r="E13" s="428">
        <v>16236</v>
      </c>
      <c r="F13" s="428">
        <v>18614</v>
      </c>
      <c r="G13" s="428">
        <v>6332</v>
      </c>
      <c r="H13" s="428">
        <v>4732</v>
      </c>
      <c r="I13" s="428">
        <v>4269</v>
      </c>
      <c r="J13" s="428"/>
      <c r="K13" s="428"/>
      <c r="L13" s="428"/>
      <c r="M13" s="428"/>
      <c r="N13" s="428">
        <v>203</v>
      </c>
      <c r="O13" s="428">
        <f t="shared" si="0"/>
        <v>50386</v>
      </c>
      <c r="Q13" s="429">
        <f t="shared" si="1"/>
        <v>0.32223236613344974</v>
      </c>
      <c r="R13" s="429">
        <f t="shared" si="2"/>
        <v>0.36942801571865203</v>
      </c>
      <c r="S13" s="429">
        <f t="shared" si="3"/>
        <v>0.12566982892073195</v>
      </c>
      <c r="T13" s="429">
        <f t="shared" si="4"/>
        <v>9.391497638232843E-2</v>
      </c>
      <c r="U13" s="429">
        <f t="shared" si="5"/>
        <v>8.4725915929027909E-2</v>
      </c>
      <c r="V13" s="429">
        <f t="shared" si="6"/>
        <v>0</v>
      </c>
      <c r="W13" s="429">
        <f t="shared" si="7"/>
        <v>0</v>
      </c>
      <c r="X13" s="429">
        <f t="shared" si="8"/>
        <v>0</v>
      </c>
      <c r="Y13" s="429">
        <f t="shared" si="9"/>
        <v>0</v>
      </c>
      <c r="Z13" s="429">
        <f t="shared" si="10"/>
        <v>4.0288969158099475E-3</v>
      </c>
    </row>
    <row r="14" spans="1:26" ht="18.5" customHeight="1" x14ac:dyDescent="0.35">
      <c r="A14" s="353" t="s">
        <v>84</v>
      </c>
      <c r="B14" s="427" t="s">
        <v>83</v>
      </c>
      <c r="C14" s="353" t="s">
        <v>70</v>
      </c>
      <c r="D14" s="353" t="s">
        <v>71</v>
      </c>
      <c r="E14" s="428">
        <v>8601</v>
      </c>
      <c r="F14" s="428">
        <v>17032</v>
      </c>
      <c r="G14" s="428">
        <v>8817</v>
      </c>
      <c r="H14" s="428">
        <v>11624</v>
      </c>
      <c r="I14" s="428">
        <v>1514</v>
      </c>
      <c r="J14" s="428"/>
      <c r="K14" s="428">
        <v>211</v>
      </c>
      <c r="L14" s="428"/>
      <c r="M14" s="428"/>
      <c r="N14" s="428">
        <v>0</v>
      </c>
      <c r="O14" s="428">
        <f t="shared" si="0"/>
        <v>47799</v>
      </c>
      <c r="Q14" s="429">
        <f t="shared" si="1"/>
        <v>0.17994100294985252</v>
      </c>
      <c r="R14" s="429">
        <f t="shared" si="2"/>
        <v>0.35632544613904055</v>
      </c>
      <c r="S14" s="429">
        <f t="shared" si="3"/>
        <v>0.18445992593987323</v>
      </c>
      <c r="T14" s="429">
        <f t="shared" si="4"/>
        <v>0.24318500387037387</v>
      </c>
      <c r="U14" s="429">
        <f t="shared" si="5"/>
        <v>3.1674302809682212E-2</v>
      </c>
      <c r="V14" s="429">
        <f t="shared" si="6"/>
        <v>0</v>
      </c>
      <c r="W14" s="429">
        <f t="shared" si="7"/>
        <v>4.4143182911776397E-3</v>
      </c>
      <c r="X14" s="429">
        <f t="shared" si="8"/>
        <v>0</v>
      </c>
      <c r="Y14" s="429">
        <f t="shared" si="9"/>
        <v>0</v>
      </c>
      <c r="Z14" s="429">
        <f t="shared" si="10"/>
        <v>0</v>
      </c>
    </row>
    <row r="15" spans="1:26" ht="18.5" customHeight="1" x14ac:dyDescent="0.35">
      <c r="A15" s="353" t="s">
        <v>85</v>
      </c>
      <c r="B15" s="427" t="s">
        <v>83</v>
      </c>
      <c r="C15" s="353" t="s">
        <v>70</v>
      </c>
      <c r="D15" s="353" t="s">
        <v>71</v>
      </c>
      <c r="E15" s="428">
        <v>10100</v>
      </c>
      <c r="F15" s="428">
        <v>14526</v>
      </c>
      <c r="G15" s="428">
        <v>2611</v>
      </c>
      <c r="H15" s="428">
        <v>6329</v>
      </c>
      <c r="I15" s="428">
        <v>2143</v>
      </c>
      <c r="J15" s="428"/>
      <c r="K15" s="428">
        <v>5532</v>
      </c>
      <c r="L15" s="428"/>
      <c r="M15" s="428"/>
      <c r="N15" s="428">
        <v>5473</v>
      </c>
      <c r="O15" s="428">
        <f t="shared" si="0"/>
        <v>46714</v>
      </c>
      <c r="Q15" s="429">
        <f t="shared" si="1"/>
        <v>0.21620927345121377</v>
      </c>
      <c r="R15" s="429">
        <f t="shared" si="2"/>
        <v>0.310956030312112</v>
      </c>
      <c r="S15" s="429">
        <f t="shared" si="3"/>
        <v>5.5893308215952391E-2</v>
      </c>
      <c r="T15" s="429">
        <f t="shared" si="4"/>
        <v>0.13548400907650812</v>
      </c>
      <c r="U15" s="429">
        <f t="shared" si="5"/>
        <v>4.5874898317420899E-2</v>
      </c>
      <c r="V15" s="429">
        <f t="shared" si="6"/>
        <v>0</v>
      </c>
      <c r="W15" s="429">
        <f t="shared" si="7"/>
        <v>0.11842274264674402</v>
      </c>
      <c r="X15" s="429">
        <f t="shared" si="8"/>
        <v>0</v>
      </c>
      <c r="Y15" s="429">
        <f t="shared" si="9"/>
        <v>0</v>
      </c>
      <c r="Z15" s="429">
        <f t="shared" si="10"/>
        <v>0.11715973798004881</v>
      </c>
    </row>
    <row r="16" spans="1:26" ht="18.5" customHeight="1" x14ac:dyDescent="0.35">
      <c r="A16" s="353" t="s">
        <v>86</v>
      </c>
      <c r="B16" s="427" t="s">
        <v>83</v>
      </c>
      <c r="C16" s="353" t="s">
        <v>70</v>
      </c>
      <c r="D16" s="353" t="s">
        <v>71</v>
      </c>
      <c r="E16" s="428">
        <v>13760</v>
      </c>
      <c r="F16" s="428">
        <v>4820</v>
      </c>
      <c r="G16" s="428">
        <v>2470</v>
      </c>
      <c r="H16" s="428">
        <v>1425</v>
      </c>
      <c r="I16" s="428">
        <v>3826</v>
      </c>
      <c r="J16" s="428"/>
      <c r="K16" s="428">
        <v>14739</v>
      </c>
      <c r="L16" s="428"/>
      <c r="M16" s="428"/>
      <c r="N16" s="428">
        <v>807</v>
      </c>
      <c r="O16" s="428">
        <f t="shared" si="0"/>
        <v>41847</v>
      </c>
      <c r="Q16" s="429">
        <f t="shared" si="1"/>
        <v>0.32881688054101849</v>
      </c>
      <c r="R16" s="429">
        <f t="shared" si="2"/>
        <v>0.11518149449183931</v>
      </c>
      <c r="S16" s="429">
        <f t="shared" si="3"/>
        <v>5.9024541783162472E-2</v>
      </c>
      <c r="T16" s="429">
        <f t="shared" si="4"/>
        <v>3.405262025951681E-2</v>
      </c>
      <c r="U16" s="429">
        <f t="shared" si="5"/>
        <v>9.1428298324850055E-2</v>
      </c>
      <c r="V16" s="429">
        <f t="shared" si="6"/>
        <v>0</v>
      </c>
      <c r="W16" s="429">
        <f t="shared" si="7"/>
        <v>0.35221162807369705</v>
      </c>
      <c r="X16" s="429">
        <f t="shared" si="8"/>
        <v>0</v>
      </c>
      <c r="Y16" s="429">
        <f t="shared" si="9"/>
        <v>0</v>
      </c>
      <c r="Z16" s="429">
        <f t="shared" si="10"/>
        <v>1.9284536525915837E-2</v>
      </c>
    </row>
    <row r="17" spans="1:26" ht="18.5" customHeight="1" x14ac:dyDescent="0.35">
      <c r="A17" s="353" t="s">
        <v>87</v>
      </c>
      <c r="B17" s="427" t="s">
        <v>83</v>
      </c>
      <c r="C17" s="353" t="s">
        <v>70</v>
      </c>
      <c r="D17" s="353" t="s">
        <v>71</v>
      </c>
      <c r="E17" s="428">
        <v>15798</v>
      </c>
      <c r="F17" s="428">
        <v>7021</v>
      </c>
      <c r="G17" s="428">
        <v>5666</v>
      </c>
      <c r="H17" s="428">
        <v>2179</v>
      </c>
      <c r="I17" s="428">
        <v>4089</v>
      </c>
      <c r="J17" s="428"/>
      <c r="K17" s="428"/>
      <c r="L17" s="428"/>
      <c r="M17" s="428"/>
      <c r="N17" s="428">
        <v>644</v>
      </c>
      <c r="O17" s="428">
        <f t="shared" si="0"/>
        <v>35397</v>
      </c>
      <c r="Q17" s="429">
        <f t="shared" si="1"/>
        <v>0.44630900923807104</v>
      </c>
      <c r="R17" s="429">
        <f t="shared" si="2"/>
        <v>0.19835014266745771</v>
      </c>
      <c r="S17" s="429">
        <f t="shared" si="3"/>
        <v>0.16007006243466959</v>
      </c>
      <c r="T17" s="429">
        <f t="shared" si="4"/>
        <v>6.1558889171398706E-2</v>
      </c>
      <c r="U17" s="429">
        <f t="shared" si="5"/>
        <v>0.11551826425968302</v>
      </c>
      <c r="V17" s="429">
        <f t="shared" si="6"/>
        <v>0</v>
      </c>
      <c r="W17" s="429">
        <f t="shared" si="7"/>
        <v>0</v>
      </c>
      <c r="X17" s="429">
        <f t="shared" si="8"/>
        <v>0</v>
      </c>
      <c r="Y17" s="429">
        <f t="shared" si="9"/>
        <v>0</v>
      </c>
      <c r="Z17" s="429">
        <f t="shared" si="10"/>
        <v>1.8193632228719947E-2</v>
      </c>
    </row>
    <row r="18" spans="1:26" ht="18.5" customHeight="1" x14ac:dyDescent="0.35">
      <c r="A18" s="353" t="s">
        <v>88</v>
      </c>
      <c r="B18" s="427" t="s">
        <v>83</v>
      </c>
      <c r="C18" s="353" t="s">
        <v>70</v>
      </c>
      <c r="D18" s="353" t="s">
        <v>71</v>
      </c>
      <c r="E18" s="428">
        <v>17249</v>
      </c>
      <c r="F18" s="428">
        <v>12289</v>
      </c>
      <c r="G18" s="428">
        <v>7204</v>
      </c>
      <c r="H18" s="428">
        <v>2561</v>
      </c>
      <c r="I18" s="428">
        <v>2956</v>
      </c>
      <c r="J18" s="428"/>
      <c r="K18" s="428"/>
      <c r="L18" s="428"/>
      <c r="M18" s="428"/>
      <c r="N18" s="428">
        <v>0</v>
      </c>
      <c r="O18" s="428">
        <f t="shared" si="0"/>
        <v>42259</v>
      </c>
      <c r="Q18" s="429">
        <f t="shared" si="1"/>
        <v>0.40817340684824532</v>
      </c>
      <c r="R18" s="429">
        <f t="shared" si="2"/>
        <v>0.29080195934593817</v>
      </c>
      <c r="S18" s="429">
        <f t="shared" si="3"/>
        <v>0.17047256205778652</v>
      </c>
      <c r="T18" s="429">
        <f t="shared" si="4"/>
        <v>6.0602475212380796E-2</v>
      </c>
      <c r="U18" s="429">
        <f t="shared" si="5"/>
        <v>6.9949596535649208E-2</v>
      </c>
      <c r="V18" s="429">
        <f t="shared" si="6"/>
        <v>0</v>
      </c>
      <c r="W18" s="429">
        <f t="shared" si="7"/>
        <v>0</v>
      </c>
      <c r="X18" s="429">
        <f t="shared" si="8"/>
        <v>0</v>
      </c>
      <c r="Y18" s="429">
        <f t="shared" si="9"/>
        <v>0</v>
      </c>
      <c r="Z18" s="429">
        <f t="shared" si="10"/>
        <v>0</v>
      </c>
    </row>
    <row r="19" spans="1:26" ht="18.5" customHeight="1" x14ac:dyDescent="0.35">
      <c r="A19" s="353" t="s">
        <v>89</v>
      </c>
      <c r="B19" s="427" t="s">
        <v>83</v>
      </c>
      <c r="C19" s="353" t="s">
        <v>70</v>
      </c>
      <c r="D19" s="353" t="s">
        <v>71</v>
      </c>
      <c r="E19" s="428">
        <v>12130</v>
      </c>
      <c r="F19" s="428">
        <v>17526</v>
      </c>
      <c r="G19" s="428">
        <v>8945</v>
      </c>
      <c r="H19" s="428">
        <v>2547</v>
      </c>
      <c r="I19" s="428">
        <v>3685</v>
      </c>
      <c r="J19" s="428"/>
      <c r="K19" s="428">
        <v>517</v>
      </c>
      <c r="L19" s="428"/>
      <c r="M19" s="428"/>
      <c r="N19" s="428">
        <v>636</v>
      </c>
      <c r="O19" s="428">
        <f t="shared" si="0"/>
        <v>45986</v>
      </c>
      <c r="Q19" s="429">
        <f t="shared" si="1"/>
        <v>0.26377593180533204</v>
      </c>
      <c r="R19" s="429">
        <f t="shared" si="2"/>
        <v>0.38111599182359851</v>
      </c>
      <c r="S19" s="429">
        <f t="shared" si="3"/>
        <v>0.19451572217631452</v>
      </c>
      <c r="T19" s="429">
        <f t="shared" si="4"/>
        <v>5.5386421954507895E-2</v>
      </c>
      <c r="U19" s="429">
        <f t="shared" si="5"/>
        <v>8.0133083982081507E-2</v>
      </c>
      <c r="V19" s="429">
        <f t="shared" si="6"/>
        <v>0</v>
      </c>
      <c r="W19" s="429">
        <f t="shared" si="7"/>
        <v>1.1242552081068152E-2</v>
      </c>
      <c r="X19" s="429">
        <f t="shared" si="8"/>
        <v>0</v>
      </c>
      <c r="Y19" s="429">
        <f t="shared" si="9"/>
        <v>0</v>
      </c>
      <c r="Z19" s="429">
        <f t="shared" si="10"/>
        <v>1.3830296177097377E-2</v>
      </c>
    </row>
    <row r="20" spans="1:26" ht="18.5" customHeight="1" x14ac:dyDescent="0.35">
      <c r="A20" s="353" t="s">
        <v>90</v>
      </c>
      <c r="B20" s="427" t="s">
        <v>83</v>
      </c>
      <c r="C20" s="353" t="s">
        <v>70</v>
      </c>
      <c r="D20" s="353" t="s">
        <v>71</v>
      </c>
      <c r="E20" s="428">
        <v>15534</v>
      </c>
      <c r="F20" s="428">
        <v>17735</v>
      </c>
      <c r="G20" s="428">
        <v>8923</v>
      </c>
      <c r="H20" s="428">
        <v>2444</v>
      </c>
      <c r="I20" s="428">
        <v>3414</v>
      </c>
      <c r="J20" s="428"/>
      <c r="K20" s="428"/>
      <c r="L20" s="428"/>
      <c r="M20" s="428"/>
      <c r="N20" s="428">
        <v>0</v>
      </c>
      <c r="O20" s="428">
        <f t="shared" si="0"/>
        <v>48050</v>
      </c>
      <c r="Q20" s="429">
        <f t="shared" si="1"/>
        <v>0.32328824141519252</v>
      </c>
      <c r="R20" s="429">
        <f t="shared" si="2"/>
        <v>0.36909469302809572</v>
      </c>
      <c r="S20" s="429">
        <f t="shared" si="3"/>
        <v>0.18570239334027056</v>
      </c>
      <c r="T20" s="429">
        <f t="shared" si="4"/>
        <v>5.0863683662851197E-2</v>
      </c>
      <c r="U20" s="429">
        <f t="shared" si="5"/>
        <v>7.1050988553590017E-2</v>
      </c>
      <c r="V20" s="429">
        <f t="shared" si="6"/>
        <v>0</v>
      </c>
      <c r="W20" s="429">
        <f t="shared" si="7"/>
        <v>0</v>
      </c>
      <c r="X20" s="429">
        <f t="shared" si="8"/>
        <v>0</v>
      </c>
      <c r="Y20" s="429">
        <f t="shared" si="9"/>
        <v>0</v>
      </c>
      <c r="Z20" s="429">
        <f t="shared" si="10"/>
        <v>0</v>
      </c>
    </row>
    <row r="21" spans="1:26" ht="18.5" customHeight="1" x14ac:dyDescent="0.35">
      <c r="A21" s="353" t="s">
        <v>91</v>
      </c>
      <c r="B21" s="427" t="s">
        <v>83</v>
      </c>
      <c r="C21" s="353" t="s">
        <v>70</v>
      </c>
      <c r="D21" s="353" t="s">
        <v>71</v>
      </c>
      <c r="E21" s="428">
        <v>16871</v>
      </c>
      <c r="F21" s="428">
        <v>15859</v>
      </c>
      <c r="G21" s="428">
        <v>9678</v>
      </c>
      <c r="H21" s="428">
        <v>1629</v>
      </c>
      <c r="I21" s="428">
        <v>2831</v>
      </c>
      <c r="J21" s="428"/>
      <c r="K21" s="428">
        <v>1568</v>
      </c>
      <c r="L21" s="428"/>
      <c r="M21" s="428"/>
      <c r="N21" s="428">
        <v>136</v>
      </c>
      <c r="O21" s="428">
        <f t="shared" si="0"/>
        <v>48572</v>
      </c>
      <c r="Q21" s="429">
        <f t="shared" si="1"/>
        <v>0.34734003129374946</v>
      </c>
      <c r="R21" s="429">
        <f t="shared" si="2"/>
        <v>0.32650498229432595</v>
      </c>
      <c r="S21" s="429">
        <f t="shared" si="3"/>
        <v>0.1992505970517994</v>
      </c>
      <c r="T21" s="429">
        <f t="shared" si="4"/>
        <v>3.3537840731285518E-2</v>
      </c>
      <c r="U21" s="429">
        <f t="shared" si="5"/>
        <v>5.8284608416371571E-2</v>
      </c>
      <c r="V21" s="429">
        <f t="shared" si="6"/>
        <v>0</v>
      </c>
      <c r="W21" s="429">
        <f t="shared" si="7"/>
        <v>3.2281973153257024E-2</v>
      </c>
      <c r="X21" s="429">
        <f t="shared" si="8"/>
        <v>0</v>
      </c>
      <c r="Y21" s="429">
        <f t="shared" si="9"/>
        <v>0</v>
      </c>
      <c r="Z21" s="429">
        <f t="shared" si="10"/>
        <v>2.7999670592110679E-3</v>
      </c>
    </row>
    <row r="22" spans="1:26" ht="18.5" customHeight="1" x14ac:dyDescent="0.35">
      <c r="A22" s="353" t="s">
        <v>92</v>
      </c>
      <c r="B22" s="427" t="s">
        <v>83</v>
      </c>
      <c r="C22" s="353" t="s">
        <v>70</v>
      </c>
      <c r="D22" s="353" t="s">
        <v>71</v>
      </c>
      <c r="E22" s="428">
        <v>12758</v>
      </c>
      <c r="F22" s="428">
        <v>18264</v>
      </c>
      <c r="G22" s="428">
        <v>10235</v>
      </c>
      <c r="H22" s="428">
        <v>7621</v>
      </c>
      <c r="I22" s="428">
        <v>2481</v>
      </c>
      <c r="J22" s="428"/>
      <c r="K22" s="428"/>
      <c r="L22" s="428"/>
      <c r="M22" s="428"/>
      <c r="N22" s="428">
        <v>0</v>
      </c>
      <c r="O22" s="428">
        <f t="shared" si="0"/>
        <v>51359</v>
      </c>
      <c r="Q22" s="429">
        <f t="shared" si="1"/>
        <v>0.24840826340076716</v>
      </c>
      <c r="R22" s="429">
        <f t="shared" si="2"/>
        <v>0.35561440059191185</v>
      </c>
      <c r="S22" s="429">
        <f t="shared" si="3"/>
        <v>0.19928347514554412</v>
      </c>
      <c r="T22" s="429">
        <f t="shared" si="4"/>
        <v>0.14838684553826983</v>
      </c>
      <c r="U22" s="429">
        <f t="shared" si="5"/>
        <v>4.8307015323507077E-2</v>
      </c>
      <c r="V22" s="429">
        <f t="shared" si="6"/>
        <v>0</v>
      </c>
      <c r="W22" s="429">
        <f t="shared" si="7"/>
        <v>0</v>
      </c>
      <c r="X22" s="429">
        <f t="shared" si="8"/>
        <v>0</v>
      </c>
      <c r="Y22" s="429">
        <f t="shared" si="9"/>
        <v>0</v>
      </c>
      <c r="Z22" s="429">
        <f t="shared" si="10"/>
        <v>0</v>
      </c>
    </row>
    <row r="23" spans="1:26" ht="18.5" customHeight="1" x14ac:dyDescent="0.35">
      <c r="A23" s="353" t="s">
        <v>93</v>
      </c>
      <c r="B23" s="427" t="s">
        <v>94</v>
      </c>
      <c r="C23" s="353" t="s">
        <v>70</v>
      </c>
      <c r="D23" s="353" t="s">
        <v>71</v>
      </c>
      <c r="E23" s="428">
        <v>7629</v>
      </c>
      <c r="F23" s="428">
        <v>13510</v>
      </c>
      <c r="G23" s="428">
        <v>15520</v>
      </c>
      <c r="H23" s="428">
        <v>1375</v>
      </c>
      <c r="I23" s="428">
        <v>1506</v>
      </c>
      <c r="J23" s="428"/>
      <c r="K23" s="428"/>
      <c r="L23" s="428"/>
      <c r="M23" s="428"/>
      <c r="N23" s="428">
        <v>915</v>
      </c>
      <c r="O23" s="428">
        <f t="shared" si="0"/>
        <v>40455</v>
      </c>
      <c r="Q23" s="429">
        <f t="shared" si="1"/>
        <v>0.1885799035965888</v>
      </c>
      <c r="R23" s="429">
        <f t="shared" si="2"/>
        <v>0.33395130391793348</v>
      </c>
      <c r="S23" s="429">
        <f t="shared" si="3"/>
        <v>0.38363613891978743</v>
      </c>
      <c r="T23" s="429">
        <f t="shared" si="4"/>
        <v>3.3988382153009519E-2</v>
      </c>
      <c r="U23" s="429">
        <f t="shared" si="5"/>
        <v>3.722654801631442E-2</v>
      </c>
      <c r="V23" s="429">
        <f t="shared" si="6"/>
        <v>0</v>
      </c>
      <c r="W23" s="429">
        <f t="shared" si="7"/>
        <v>0</v>
      </c>
      <c r="X23" s="429">
        <f t="shared" si="8"/>
        <v>0</v>
      </c>
      <c r="Y23" s="429">
        <f t="shared" si="9"/>
        <v>0</v>
      </c>
      <c r="Z23" s="429">
        <f t="shared" si="10"/>
        <v>2.2617723396366331E-2</v>
      </c>
    </row>
    <row r="24" spans="1:26" ht="18.5" customHeight="1" x14ac:dyDescent="0.35">
      <c r="A24" s="353" t="s">
        <v>95</v>
      </c>
      <c r="B24" s="427" t="s">
        <v>94</v>
      </c>
      <c r="C24" s="353" t="s">
        <v>70</v>
      </c>
      <c r="D24" s="353" t="s">
        <v>71</v>
      </c>
      <c r="E24" s="428">
        <v>13104</v>
      </c>
      <c r="F24" s="428">
        <v>16636</v>
      </c>
      <c r="G24" s="428">
        <v>9916</v>
      </c>
      <c r="H24" s="428">
        <v>5001</v>
      </c>
      <c r="I24" s="428">
        <v>1832</v>
      </c>
      <c r="J24" s="428"/>
      <c r="K24" s="428"/>
      <c r="L24" s="428"/>
      <c r="M24" s="428"/>
      <c r="N24" s="428">
        <v>196</v>
      </c>
      <c r="O24" s="428">
        <f t="shared" si="0"/>
        <v>46685</v>
      </c>
      <c r="Q24" s="429">
        <f t="shared" si="1"/>
        <v>0.28068972903502193</v>
      </c>
      <c r="R24" s="429">
        <f t="shared" si="2"/>
        <v>0.35634572132376569</v>
      </c>
      <c r="S24" s="429">
        <f t="shared" si="3"/>
        <v>0.21240227053657493</v>
      </c>
      <c r="T24" s="429">
        <f t="shared" si="4"/>
        <v>0.10712220199207455</v>
      </c>
      <c r="U24" s="429">
        <f t="shared" si="5"/>
        <v>3.9241726464603194E-2</v>
      </c>
      <c r="V24" s="429">
        <f t="shared" si="6"/>
        <v>0</v>
      </c>
      <c r="W24" s="429">
        <f t="shared" si="7"/>
        <v>0</v>
      </c>
      <c r="X24" s="429">
        <f t="shared" si="8"/>
        <v>0</v>
      </c>
      <c r="Y24" s="429">
        <f t="shared" si="9"/>
        <v>0</v>
      </c>
      <c r="Z24" s="429">
        <f t="shared" si="10"/>
        <v>4.1983506479597301E-3</v>
      </c>
    </row>
    <row r="25" spans="1:26" ht="18.5" customHeight="1" x14ac:dyDescent="0.35">
      <c r="A25" s="353" t="s">
        <v>96</v>
      </c>
      <c r="B25" s="427" t="s">
        <v>94</v>
      </c>
      <c r="C25" s="353" t="s">
        <v>70</v>
      </c>
      <c r="D25" s="353" t="s">
        <v>71</v>
      </c>
      <c r="E25" s="428">
        <v>12274</v>
      </c>
      <c r="F25" s="428">
        <v>16770</v>
      </c>
      <c r="G25" s="428">
        <v>9393</v>
      </c>
      <c r="H25" s="428">
        <v>2027</v>
      </c>
      <c r="I25" s="428">
        <v>2570</v>
      </c>
      <c r="J25" s="428"/>
      <c r="K25" s="428">
        <v>1642</v>
      </c>
      <c r="L25" s="428"/>
      <c r="M25" s="428"/>
      <c r="N25" s="428">
        <v>1449</v>
      </c>
      <c r="O25" s="428">
        <f t="shared" si="0"/>
        <v>46125</v>
      </c>
      <c r="Q25" s="429">
        <f t="shared" si="1"/>
        <v>0.26610298102981028</v>
      </c>
      <c r="R25" s="429">
        <f t="shared" si="2"/>
        <v>0.36357723577235773</v>
      </c>
      <c r="S25" s="429">
        <f t="shared" si="3"/>
        <v>0.20364227642276422</v>
      </c>
      <c r="T25" s="429">
        <f t="shared" si="4"/>
        <v>4.394579945799458E-2</v>
      </c>
      <c r="U25" s="429">
        <f t="shared" si="5"/>
        <v>5.5718157181571817E-2</v>
      </c>
      <c r="V25" s="429">
        <f t="shared" si="6"/>
        <v>0</v>
      </c>
      <c r="W25" s="429">
        <f t="shared" si="7"/>
        <v>3.5598915989159895E-2</v>
      </c>
      <c r="X25" s="429">
        <f t="shared" si="8"/>
        <v>0</v>
      </c>
      <c r="Y25" s="429">
        <f t="shared" si="9"/>
        <v>0</v>
      </c>
      <c r="Z25" s="429">
        <f t="shared" si="10"/>
        <v>3.1414634146341464E-2</v>
      </c>
    </row>
    <row r="26" spans="1:26" ht="18.5" customHeight="1" x14ac:dyDescent="0.35">
      <c r="A26" s="353" t="s">
        <v>97</v>
      </c>
      <c r="B26" s="427" t="s">
        <v>94</v>
      </c>
      <c r="C26" s="353" t="s">
        <v>70</v>
      </c>
      <c r="D26" s="353" t="s">
        <v>71</v>
      </c>
      <c r="E26" s="428">
        <v>18470</v>
      </c>
      <c r="F26" s="428">
        <v>9677</v>
      </c>
      <c r="G26" s="428">
        <v>7602</v>
      </c>
      <c r="H26" s="428">
        <v>2580</v>
      </c>
      <c r="I26" s="428">
        <v>2751</v>
      </c>
      <c r="J26" s="428"/>
      <c r="K26" s="428"/>
      <c r="L26" s="428">
        <v>479</v>
      </c>
      <c r="M26" s="428"/>
      <c r="N26" s="428">
        <v>601</v>
      </c>
      <c r="O26" s="428">
        <f t="shared" si="0"/>
        <v>42160</v>
      </c>
      <c r="Q26" s="429">
        <f t="shared" si="1"/>
        <v>0.43809297912713474</v>
      </c>
      <c r="R26" s="429">
        <f t="shared" si="2"/>
        <v>0.22953036053130929</v>
      </c>
      <c r="S26" s="429">
        <f t="shared" si="3"/>
        <v>0.18031309297912712</v>
      </c>
      <c r="T26" s="429">
        <f t="shared" si="4"/>
        <v>6.1195445920303605E-2</v>
      </c>
      <c r="U26" s="429">
        <f t="shared" si="5"/>
        <v>6.5251423149905119E-2</v>
      </c>
      <c r="V26" s="429">
        <f t="shared" si="6"/>
        <v>0</v>
      </c>
      <c r="W26" s="429">
        <f t="shared" si="7"/>
        <v>0</v>
      </c>
      <c r="X26" s="429">
        <f t="shared" si="8"/>
        <v>1.1361480075901329E-2</v>
      </c>
      <c r="Y26" s="429">
        <f t="shared" si="9"/>
        <v>0</v>
      </c>
      <c r="Z26" s="429">
        <f t="shared" si="10"/>
        <v>1.4255218216318786E-2</v>
      </c>
    </row>
    <row r="27" spans="1:26" ht="18.5" customHeight="1" x14ac:dyDescent="0.35">
      <c r="A27" s="353" t="s">
        <v>98</v>
      </c>
      <c r="B27" s="427" t="s">
        <v>94</v>
      </c>
      <c r="C27" s="353" t="s">
        <v>70</v>
      </c>
      <c r="D27" s="353" t="s">
        <v>71</v>
      </c>
      <c r="E27" s="428">
        <v>10475</v>
      </c>
      <c r="F27" s="428">
        <v>17441</v>
      </c>
      <c r="G27" s="428">
        <v>11935</v>
      </c>
      <c r="H27" s="428">
        <v>2364</v>
      </c>
      <c r="I27" s="428">
        <v>2504</v>
      </c>
      <c r="J27" s="428"/>
      <c r="K27" s="428">
        <v>1359</v>
      </c>
      <c r="L27" s="428"/>
      <c r="M27" s="428"/>
      <c r="N27" s="428">
        <v>401</v>
      </c>
      <c r="O27" s="428">
        <f t="shared" si="0"/>
        <v>46479</v>
      </c>
      <c r="Q27" s="429">
        <f t="shared" si="1"/>
        <v>0.2253705974741281</v>
      </c>
      <c r="R27" s="429">
        <f t="shared" si="2"/>
        <v>0.37524473418102799</v>
      </c>
      <c r="S27" s="429">
        <f t="shared" si="3"/>
        <v>0.25678263301706145</v>
      </c>
      <c r="T27" s="429">
        <f t="shared" si="4"/>
        <v>5.0861679468146903E-2</v>
      </c>
      <c r="U27" s="429">
        <f t="shared" si="5"/>
        <v>5.3873792465414488E-2</v>
      </c>
      <c r="V27" s="429">
        <f t="shared" si="6"/>
        <v>0</v>
      </c>
      <c r="W27" s="429">
        <f t="shared" si="7"/>
        <v>2.9239011166333182E-2</v>
      </c>
      <c r="X27" s="429">
        <f t="shared" si="8"/>
        <v>0</v>
      </c>
      <c r="Y27" s="429">
        <f t="shared" si="9"/>
        <v>0</v>
      </c>
      <c r="Z27" s="429">
        <f t="shared" si="10"/>
        <v>8.6275522278878632E-3</v>
      </c>
    </row>
    <row r="28" spans="1:26" ht="18.5" customHeight="1" x14ac:dyDescent="0.35">
      <c r="A28" s="353" t="s">
        <v>99</v>
      </c>
      <c r="B28" s="427" t="s">
        <v>94</v>
      </c>
      <c r="C28" s="353" t="s">
        <v>70</v>
      </c>
      <c r="D28" s="353" t="s">
        <v>71</v>
      </c>
      <c r="E28" s="428">
        <v>10854</v>
      </c>
      <c r="F28" s="428">
        <v>21248</v>
      </c>
      <c r="G28" s="428">
        <v>7008</v>
      </c>
      <c r="H28" s="428">
        <v>6252</v>
      </c>
      <c r="I28" s="428">
        <v>2806</v>
      </c>
      <c r="J28" s="428"/>
      <c r="K28" s="428"/>
      <c r="L28" s="428"/>
      <c r="M28" s="428"/>
      <c r="N28" s="428">
        <v>409</v>
      </c>
      <c r="O28" s="428">
        <f t="shared" si="0"/>
        <v>48577</v>
      </c>
      <c r="Q28" s="429">
        <f t="shared" si="1"/>
        <v>0.22343907610597608</v>
      </c>
      <c r="R28" s="429">
        <f t="shared" si="2"/>
        <v>0.43740865018424357</v>
      </c>
      <c r="S28" s="429">
        <f t="shared" si="3"/>
        <v>0.14426580480474299</v>
      </c>
      <c r="T28" s="429">
        <f t="shared" si="4"/>
        <v>0.12870288408094366</v>
      </c>
      <c r="U28" s="429">
        <f t="shared" si="5"/>
        <v>5.7763962369022377E-2</v>
      </c>
      <c r="V28" s="429">
        <f t="shared" si="6"/>
        <v>0</v>
      </c>
      <c r="W28" s="429">
        <f t="shared" si="7"/>
        <v>0</v>
      </c>
      <c r="X28" s="429">
        <f t="shared" si="8"/>
        <v>0</v>
      </c>
      <c r="Y28" s="429">
        <f t="shared" si="9"/>
        <v>0</v>
      </c>
      <c r="Z28" s="429">
        <f t="shared" si="10"/>
        <v>8.4196224550713294E-3</v>
      </c>
    </row>
    <row r="29" spans="1:26" ht="18.5" customHeight="1" x14ac:dyDescent="0.35">
      <c r="A29" s="353" t="s">
        <v>100</v>
      </c>
      <c r="B29" s="427" t="s">
        <v>94</v>
      </c>
      <c r="C29" s="353" t="s">
        <v>70</v>
      </c>
      <c r="D29" s="353" t="s">
        <v>71</v>
      </c>
      <c r="E29" s="428">
        <v>13002</v>
      </c>
      <c r="F29" s="428">
        <v>17348</v>
      </c>
      <c r="G29" s="428">
        <v>10484</v>
      </c>
      <c r="H29" s="428">
        <v>2264</v>
      </c>
      <c r="I29" s="428">
        <v>2435</v>
      </c>
      <c r="J29" s="428"/>
      <c r="K29" s="428">
        <v>3032</v>
      </c>
      <c r="L29" s="428"/>
      <c r="M29" s="428"/>
      <c r="N29" s="428">
        <v>0</v>
      </c>
      <c r="O29" s="428">
        <f t="shared" si="0"/>
        <v>48565</v>
      </c>
      <c r="Q29" s="429">
        <f t="shared" si="1"/>
        <v>0.2677236693091733</v>
      </c>
      <c r="R29" s="429">
        <f t="shared" si="2"/>
        <v>0.35721198393905074</v>
      </c>
      <c r="S29" s="429">
        <f t="shared" si="3"/>
        <v>0.21587563059816742</v>
      </c>
      <c r="T29" s="429">
        <f t="shared" si="4"/>
        <v>4.6617934726655E-2</v>
      </c>
      <c r="U29" s="429">
        <f t="shared" si="5"/>
        <v>5.0138988983836098E-2</v>
      </c>
      <c r="V29" s="429">
        <f t="shared" si="6"/>
        <v>0</v>
      </c>
      <c r="W29" s="429">
        <f t="shared" si="7"/>
        <v>6.2431792443117473E-2</v>
      </c>
      <c r="X29" s="429">
        <f t="shared" si="8"/>
        <v>0</v>
      </c>
      <c r="Y29" s="429">
        <f t="shared" si="9"/>
        <v>0</v>
      </c>
      <c r="Z29" s="429">
        <f t="shared" si="10"/>
        <v>0</v>
      </c>
    </row>
    <row r="30" spans="1:26" ht="18.5" customHeight="1" x14ac:dyDescent="0.35">
      <c r="A30" s="353" t="s">
        <v>101</v>
      </c>
      <c r="B30" s="427" t="s">
        <v>94</v>
      </c>
      <c r="C30" s="353" t="s">
        <v>70</v>
      </c>
      <c r="D30" s="353" t="s">
        <v>71</v>
      </c>
      <c r="E30" s="428">
        <v>9086</v>
      </c>
      <c r="F30" s="428">
        <v>17462</v>
      </c>
      <c r="G30" s="428">
        <v>10606</v>
      </c>
      <c r="H30" s="428">
        <v>1945</v>
      </c>
      <c r="I30" s="428">
        <v>1800</v>
      </c>
      <c r="J30" s="428"/>
      <c r="K30" s="428">
        <v>5031</v>
      </c>
      <c r="L30" s="428"/>
      <c r="M30" s="428"/>
      <c r="N30" s="428">
        <v>0</v>
      </c>
      <c r="O30" s="428">
        <f t="shared" si="0"/>
        <v>45930</v>
      </c>
      <c r="Q30" s="429">
        <f t="shared" si="1"/>
        <v>0.19782277378619639</v>
      </c>
      <c r="R30" s="429">
        <f t="shared" si="2"/>
        <v>0.38018724145438709</v>
      </c>
      <c r="S30" s="429">
        <f t="shared" si="3"/>
        <v>0.23091661223601131</v>
      </c>
      <c r="T30" s="429">
        <f t="shared" si="4"/>
        <v>4.2347049858480298E-2</v>
      </c>
      <c r="U30" s="429">
        <f t="shared" si="5"/>
        <v>3.9190071848465055E-2</v>
      </c>
      <c r="V30" s="429">
        <f t="shared" si="6"/>
        <v>0</v>
      </c>
      <c r="W30" s="429">
        <f t="shared" si="7"/>
        <v>0.10953625081645983</v>
      </c>
      <c r="X30" s="429">
        <f t="shared" si="8"/>
        <v>0</v>
      </c>
      <c r="Y30" s="429">
        <f t="shared" si="9"/>
        <v>0</v>
      </c>
      <c r="Z30" s="429">
        <f t="shared" si="10"/>
        <v>0</v>
      </c>
    </row>
    <row r="31" spans="1:26" ht="18.5" customHeight="1" x14ac:dyDescent="0.35">
      <c r="A31" s="353" t="s">
        <v>102</v>
      </c>
      <c r="B31" s="427" t="s">
        <v>103</v>
      </c>
      <c r="C31" s="353" t="s">
        <v>70</v>
      </c>
      <c r="D31" s="353" t="s">
        <v>71</v>
      </c>
      <c r="E31" s="428">
        <v>21020</v>
      </c>
      <c r="F31" s="428">
        <v>14689</v>
      </c>
      <c r="G31" s="428">
        <v>8760</v>
      </c>
      <c r="H31" s="428">
        <v>2191</v>
      </c>
      <c r="I31" s="428">
        <v>2507</v>
      </c>
      <c r="J31" s="428"/>
      <c r="K31" s="428">
        <v>422</v>
      </c>
      <c r="L31" s="428"/>
      <c r="M31" s="428"/>
      <c r="N31" s="428">
        <v>0</v>
      </c>
      <c r="O31" s="428">
        <f t="shared" si="0"/>
        <v>49589</v>
      </c>
      <c r="Q31" s="429">
        <f t="shared" si="1"/>
        <v>0.42388432918590818</v>
      </c>
      <c r="R31" s="429">
        <f t="shared" si="2"/>
        <v>0.29621488636592791</v>
      </c>
      <c r="S31" s="429">
        <f t="shared" si="3"/>
        <v>0.17665208009840891</v>
      </c>
      <c r="T31" s="429">
        <f t="shared" si="4"/>
        <v>4.4183185787170544E-2</v>
      </c>
      <c r="U31" s="429">
        <f t="shared" si="5"/>
        <v>5.0555566758756984E-2</v>
      </c>
      <c r="V31" s="429">
        <f t="shared" si="6"/>
        <v>0</v>
      </c>
      <c r="W31" s="429">
        <f t="shared" si="7"/>
        <v>8.5099518038274612E-3</v>
      </c>
      <c r="X31" s="429">
        <f t="shared" si="8"/>
        <v>0</v>
      </c>
      <c r="Y31" s="429">
        <f t="shared" si="9"/>
        <v>0</v>
      </c>
      <c r="Z31" s="429">
        <f t="shared" si="10"/>
        <v>0</v>
      </c>
    </row>
    <row r="32" spans="1:26" ht="18.5" customHeight="1" x14ac:dyDescent="0.35">
      <c r="A32" s="353" t="s">
        <v>104</v>
      </c>
      <c r="B32" s="427" t="s">
        <v>103</v>
      </c>
      <c r="C32" s="353" t="s">
        <v>70</v>
      </c>
      <c r="D32" s="353" t="s">
        <v>71</v>
      </c>
      <c r="E32" s="428">
        <v>14860</v>
      </c>
      <c r="F32" s="428">
        <v>17872</v>
      </c>
      <c r="G32" s="428">
        <v>10636</v>
      </c>
      <c r="H32" s="428">
        <v>6755</v>
      </c>
      <c r="I32" s="428">
        <v>2959</v>
      </c>
      <c r="J32" s="428"/>
      <c r="K32" s="428"/>
      <c r="L32" s="428"/>
      <c r="M32" s="428"/>
      <c r="N32" s="428">
        <v>0</v>
      </c>
      <c r="O32" s="428">
        <f t="shared" si="0"/>
        <v>53082</v>
      </c>
      <c r="Q32" s="429">
        <f t="shared" si="1"/>
        <v>0.2799442372178893</v>
      </c>
      <c r="R32" s="429">
        <f t="shared" si="2"/>
        <v>0.33668663577107116</v>
      </c>
      <c r="S32" s="429">
        <f t="shared" si="3"/>
        <v>0.20036924004370596</v>
      </c>
      <c r="T32" s="429">
        <f t="shared" si="4"/>
        <v>0.12725594363437701</v>
      </c>
      <c r="U32" s="429">
        <f t="shared" si="5"/>
        <v>5.5743943332956555E-2</v>
      </c>
      <c r="V32" s="429">
        <f t="shared" si="6"/>
        <v>0</v>
      </c>
      <c r="W32" s="429">
        <f t="shared" si="7"/>
        <v>0</v>
      </c>
      <c r="X32" s="429">
        <f t="shared" si="8"/>
        <v>0</v>
      </c>
      <c r="Y32" s="429">
        <f t="shared" si="9"/>
        <v>0</v>
      </c>
      <c r="Z32" s="429">
        <f t="shared" si="10"/>
        <v>0</v>
      </c>
    </row>
    <row r="33" spans="1:26" ht="18.5" customHeight="1" x14ac:dyDescent="0.35">
      <c r="A33" s="353" t="s">
        <v>105</v>
      </c>
      <c r="B33" s="427" t="s">
        <v>103</v>
      </c>
      <c r="C33" s="353" t="s">
        <v>70</v>
      </c>
      <c r="D33" s="353" t="s">
        <v>71</v>
      </c>
      <c r="E33" s="428">
        <v>18009</v>
      </c>
      <c r="F33" s="428">
        <v>14189</v>
      </c>
      <c r="G33" s="428">
        <v>8468</v>
      </c>
      <c r="H33" s="428">
        <v>1357</v>
      </c>
      <c r="I33" s="428">
        <v>7004</v>
      </c>
      <c r="J33" s="428"/>
      <c r="K33" s="428">
        <v>1057</v>
      </c>
      <c r="L33" s="428"/>
      <c r="M33" s="428"/>
      <c r="N33" s="428">
        <v>147</v>
      </c>
      <c r="O33" s="428">
        <f t="shared" si="0"/>
        <v>50231</v>
      </c>
      <c r="Q33" s="429">
        <f t="shared" si="1"/>
        <v>0.35852362087157336</v>
      </c>
      <c r="R33" s="429">
        <f t="shared" si="2"/>
        <v>0.28247496565865698</v>
      </c>
      <c r="S33" s="429">
        <f t="shared" si="3"/>
        <v>0.16858115506360613</v>
      </c>
      <c r="T33" s="429">
        <f t="shared" si="4"/>
        <v>2.7015189823017659E-2</v>
      </c>
      <c r="U33" s="429">
        <f t="shared" si="5"/>
        <v>0.13943580657362983</v>
      </c>
      <c r="V33" s="429">
        <f t="shared" si="6"/>
        <v>0</v>
      </c>
      <c r="W33" s="429">
        <f t="shared" si="7"/>
        <v>2.1042782345563497E-2</v>
      </c>
      <c r="X33" s="429">
        <f t="shared" si="8"/>
        <v>0</v>
      </c>
      <c r="Y33" s="429">
        <f t="shared" si="9"/>
        <v>0</v>
      </c>
      <c r="Z33" s="429">
        <f t="shared" si="10"/>
        <v>2.9264796639525393E-3</v>
      </c>
    </row>
    <row r="34" spans="1:26" ht="18.5" customHeight="1" x14ac:dyDescent="0.35">
      <c r="A34" s="353" t="s">
        <v>106</v>
      </c>
      <c r="B34" s="427" t="s">
        <v>103</v>
      </c>
      <c r="C34" s="353" t="s">
        <v>70</v>
      </c>
      <c r="D34" s="353" t="s">
        <v>71</v>
      </c>
      <c r="E34" s="428">
        <v>18209</v>
      </c>
      <c r="F34" s="428">
        <v>9195</v>
      </c>
      <c r="G34" s="428">
        <v>7010</v>
      </c>
      <c r="H34" s="428">
        <v>2251</v>
      </c>
      <c r="I34" s="428">
        <v>2558</v>
      </c>
      <c r="J34" s="428"/>
      <c r="K34" s="428">
        <v>1059</v>
      </c>
      <c r="L34" s="428">
        <v>1531</v>
      </c>
      <c r="M34" s="428"/>
      <c r="N34" s="428">
        <v>0</v>
      </c>
      <c r="O34" s="428">
        <f t="shared" si="0"/>
        <v>41813</v>
      </c>
      <c r="Q34" s="429">
        <f t="shared" si="1"/>
        <v>0.43548657116207878</v>
      </c>
      <c r="R34" s="429">
        <f t="shared" si="2"/>
        <v>0.2199076842130438</v>
      </c>
      <c r="S34" s="429">
        <f t="shared" si="3"/>
        <v>0.167651208954153</v>
      </c>
      <c r="T34" s="429">
        <f t="shared" si="4"/>
        <v>5.3834931719800062E-2</v>
      </c>
      <c r="U34" s="429">
        <f t="shared" si="5"/>
        <v>6.1177145863726592E-2</v>
      </c>
      <c r="V34" s="429">
        <f t="shared" si="6"/>
        <v>0</v>
      </c>
      <c r="W34" s="429">
        <f t="shared" si="7"/>
        <v>2.5327051395499008E-2</v>
      </c>
      <c r="X34" s="429">
        <f t="shared" si="8"/>
        <v>3.6615406691698757E-2</v>
      </c>
      <c r="Y34" s="429">
        <f t="shared" si="9"/>
        <v>0</v>
      </c>
      <c r="Z34" s="429">
        <f t="shared" si="10"/>
        <v>0</v>
      </c>
    </row>
    <row r="35" spans="1:26" ht="18.5" customHeight="1" x14ac:dyDescent="0.35">
      <c r="A35" s="353" t="s">
        <v>107</v>
      </c>
      <c r="B35" s="427" t="s">
        <v>103</v>
      </c>
      <c r="C35" s="353" t="s">
        <v>70</v>
      </c>
      <c r="D35" s="353" t="s">
        <v>71</v>
      </c>
      <c r="E35" s="428">
        <v>16890</v>
      </c>
      <c r="F35" s="428">
        <v>12819</v>
      </c>
      <c r="G35" s="428">
        <v>8210</v>
      </c>
      <c r="H35" s="428">
        <v>3193</v>
      </c>
      <c r="I35" s="428">
        <v>2398</v>
      </c>
      <c r="J35" s="428"/>
      <c r="K35" s="428"/>
      <c r="L35" s="428"/>
      <c r="M35" s="428"/>
      <c r="N35" s="428">
        <v>394</v>
      </c>
      <c r="O35" s="428">
        <f t="shared" si="0"/>
        <v>43904</v>
      </c>
      <c r="Q35" s="429">
        <f t="shared" si="1"/>
        <v>0.38470298833819244</v>
      </c>
      <c r="R35" s="429">
        <f t="shared" si="2"/>
        <v>0.29197795189504372</v>
      </c>
      <c r="S35" s="429">
        <f t="shared" si="3"/>
        <v>0.18699890670553937</v>
      </c>
      <c r="T35" s="429">
        <f t="shared" si="4"/>
        <v>7.2726858600583089E-2</v>
      </c>
      <c r="U35" s="429">
        <f t="shared" si="5"/>
        <v>5.461916909620991E-2</v>
      </c>
      <c r="V35" s="429">
        <f t="shared" si="6"/>
        <v>0</v>
      </c>
      <c r="W35" s="429">
        <f t="shared" si="7"/>
        <v>0</v>
      </c>
      <c r="X35" s="429">
        <f t="shared" si="8"/>
        <v>0</v>
      </c>
      <c r="Y35" s="429">
        <f t="shared" si="9"/>
        <v>0</v>
      </c>
      <c r="Z35" s="429">
        <f t="shared" si="10"/>
        <v>8.9741253644314862E-3</v>
      </c>
    </row>
    <row r="36" spans="1:26" ht="18.5" customHeight="1" x14ac:dyDescent="0.35">
      <c r="A36" s="353" t="s">
        <v>108</v>
      </c>
      <c r="B36" s="427" t="s">
        <v>103</v>
      </c>
      <c r="C36" s="353" t="s">
        <v>70</v>
      </c>
      <c r="D36" s="353" t="s">
        <v>71</v>
      </c>
      <c r="E36" s="428">
        <v>15504</v>
      </c>
      <c r="F36" s="428">
        <v>19191</v>
      </c>
      <c r="G36" s="428">
        <v>8962</v>
      </c>
      <c r="H36" s="428">
        <v>4989</v>
      </c>
      <c r="I36" s="428">
        <v>3040</v>
      </c>
      <c r="J36" s="428"/>
      <c r="K36" s="428">
        <v>1556</v>
      </c>
      <c r="L36" s="428">
        <v>246</v>
      </c>
      <c r="M36" s="428"/>
      <c r="N36" s="428">
        <v>209</v>
      </c>
      <c r="O36" s="428">
        <f t="shared" si="0"/>
        <v>53697</v>
      </c>
      <c r="Q36" s="429">
        <f t="shared" si="1"/>
        <v>0.28873121403430357</v>
      </c>
      <c r="R36" s="429">
        <f t="shared" si="2"/>
        <v>0.35739426783619199</v>
      </c>
      <c r="S36" s="429">
        <f t="shared" si="3"/>
        <v>0.1668994543456804</v>
      </c>
      <c r="T36" s="429">
        <f t="shared" si="4"/>
        <v>9.2910218447957993E-2</v>
      </c>
      <c r="U36" s="429">
        <f t="shared" si="5"/>
        <v>5.6613963536137957E-2</v>
      </c>
      <c r="V36" s="429">
        <f t="shared" si="6"/>
        <v>0</v>
      </c>
      <c r="W36" s="429">
        <f t="shared" si="7"/>
        <v>2.8977410283628508E-2</v>
      </c>
      <c r="X36" s="429">
        <f t="shared" si="8"/>
        <v>4.581261522990111E-3</v>
      </c>
      <c r="Y36" s="429">
        <f t="shared" si="9"/>
        <v>0</v>
      </c>
      <c r="Z36" s="429">
        <f t="shared" si="10"/>
        <v>3.8922099931094846E-3</v>
      </c>
    </row>
    <row r="37" spans="1:26" ht="18.5" customHeight="1" x14ac:dyDescent="0.35">
      <c r="A37" s="353" t="s">
        <v>109</v>
      </c>
      <c r="B37" s="427" t="s">
        <v>103</v>
      </c>
      <c r="C37" s="353" t="s">
        <v>70</v>
      </c>
      <c r="D37" s="353" t="s">
        <v>71</v>
      </c>
      <c r="E37" s="428">
        <v>17734</v>
      </c>
      <c r="F37" s="428">
        <v>12248</v>
      </c>
      <c r="G37" s="428">
        <v>9456</v>
      </c>
      <c r="H37" s="428">
        <v>1570</v>
      </c>
      <c r="I37" s="428">
        <v>2704</v>
      </c>
      <c r="J37" s="428"/>
      <c r="K37" s="428"/>
      <c r="L37" s="428"/>
      <c r="M37" s="428"/>
      <c r="N37" s="428">
        <v>273</v>
      </c>
      <c r="O37" s="428">
        <f t="shared" si="0"/>
        <v>43985</v>
      </c>
      <c r="Q37" s="429">
        <f t="shared" si="1"/>
        <v>0.40318290326247586</v>
      </c>
      <c r="R37" s="429">
        <f t="shared" si="2"/>
        <v>0.27845856542002956</v>
      </c>
      <c r="S37" s="429">
        <f t="shared" si="3"/>
        <v>0.21498238035693987</v>
      </c>
      <c r="T37" s="429">
        <f t="shared" si="4"/>
        <v>3.5693986586336254E-2</v>
      </c>
      <c r="U37" s="429">
        <f t="shared" si="5"/>
        <v>6.1475503012390589E-2</v>
      </c>
      <c r="V37" s="429">
        <f t="shared" si="6"/>
        <v>0</v>
      </c>
      <c r="W37" s="429">
        <f t="shared" si="7"/>
        <v>0</v>
      </c>
      <c r="X37" s="429">
        <f t="shared" si="8"/>
        <v>0</v>
      </c>
      <c r="Y37" s="429">
        <f t="shared" si="9"/>
        <v>0</v>
      </c>
      <c r="Z37" s="429">
        <f t="shared" si="10"/>
        <v>6.2066613618278962E-3</v>
      </c>
    </row>
    <row r="38" spans="1:26" ht="18.5" customHeight="1" x14ac:dyDescent="0.35">
      <c r="A38" s="353" t="s">
        <v>110</v>
      </c>
      <c r="B38" s="427" t="s">
        <v>111</v>
      </c>
      <c r="C38" s="353" t="s">
        <v>70</v>
      </c>
      <c r="D38" s="353" t="s">
        <v>71</v>
      </c>
      <c r="E38" s="428">
        <v>11553</v>
      </c>
      <c r="F38" s="428">
        <v>3271</v>
      </c>
      <c r="G38" s="428">
        <v>17062</v>
      </c>
      <c r="H38" s="428">
        <v>619</v>
      </c>
      <c r="I38" s="428">
        <v>1100</v>
      </c>
      <c r="J38" s="428"/>
      <c r="K38" s="428">
        <v>6276</v>
      </c>
      <c r="L38" s="428"/>
      <c r="M38" s="428"/>
      <c r="N38" s="428">
        <v>0</v>
      </c>
      <c r="O38" s="428">
        <f t="shared" si="0"/>
        <v>39881</v>
      </c>
      <c r="Q38" s="429">
        <f t="shared" si="1"/>
        <v>0.28968681828439607</v>
      </c>
      <c r="R38" s="429">
        <f t="shared" si="2"/>
        <v>8.2019006544469794E-2</v>
      </c>
      <c r="S38" s="429">
        <f t="shared" si="3"/>
        <v>0.42782277274892805</v>
      </c>
      <c r="T38" s="429">
        <f t="shared" si="4"/>
        <v>1.5521175497103884E-2</v>
      </c>
      <c r="U38" s="429">
        <f t="shared" si="5"/>
        <v>2.7582056618439859E-2</v>
      </c>
      <c r="V38" s="429">
        <f t="shared" si="6"/>
        <v>0</v>
      </c>
      <c r="W38" s="429">
        <f t="shared" si="7"/>
        <v>0.15736817030666231</v>
      </c>
      <c r="X38" s="429">
        <f t="shared" si="8"/>
        <v>0</v>
      </c>
      <c r="Y38" s="429">
        <f t="shared" si="9"/>
        <v>0</v>
      </c>
      <c r="Z38" s="429">
        <f t="shared" si="10"/>
        <v>0</v>
      </c>
    </row>
    <row r="39" spans="1:26" ht="18.5" customHeight="1" x14ac:dyDescent="0.35">
      <c r="A39" s="353" t="s">
        <v>112</v>
      </c>
      <c r="B39" s="427" t="s">
        <v>111</v>
      </c>
      <c r="C39" s="353" t="s">
        <v>70</v>
      </c>
      <c r="D39" s="353" t="s">
        <v>71</v>
      </c>
      <c r="E39" s="428">
        <v>18476</v>
      </c>
      <c r="F39" s="428">
        <v>12708</v>
      </c>
      <c r="G39" s="428">
        <v>9751</v>
      </c>
      <c r="H39" s="428">
        <v>1996</v>
      </c>
      <c r="I39" s="428">
        <v>1947</v>
      </c>
      <c r="J39" s="428"/>
      <c r="K39" s="428"/>
      <c r="L39" s="428"/>
      <c r="M39" s="428"/>
      <c r="N39" s="428">
        <v>0</v>
      </c>
      <c r="O39" s="428">
        <f t="shared" si="0"/>
        <v>44878</v>
      </c>
      <c r="Q39" s="429">
        <f t="shared" si="1"/>
        <v>0.41169392575426711</v>
      </c>
      <c r="R39" s="429">
        <f t="shared" si="2"/>
        <v>0.28316769909532508</v>
      </c>
      <c r="S39" s="429">
        <f t="shared" si="3"/>
        <v>0.21727795356299301</v>
      </c>
      <c r="T39" s="429">
        <f t="shared" si="4"/>
        <v>4.4476135300147067E-2</v>
      </c>
      <c r="U39" s="429">
        <f t="shared" si="5"/>
        <v>4.3384286287267704E-2</v>
      </c>
      <c r="V39" s="429">
        <f t="shared" si="6"/>
        <v>0</v>
      </c>
      <c r="W39" s="429">
        <f t="shared" si="7"/>
        <v>0</v>
      </c>
      <c r="X39" s="429">
        <f t="shared" si="8"/>
        <v>0</v>
      </c>
      <c r="Y39" s="429">
        <f t="shared" si="9"/>
        <v>0</v>
      </c>
      <c r="Z39" s="429">
        <f t="shared" si="10"/>
        <v>0</v>
      </c>
    </row>
    <row r="40" spans="1:26" ht="18.5" customHeight="1" x14ac:dyDescent="0.35">
      <c r="A40" s="353" t="s">
        <v>113</v>
      </c>
      <c r="B40" s="427" t="s">
        <v>111</v>
      </c>
      <c r="C40" s="353" t="s">
        <v>70</v>
      </c>
      <c r="D40" s="353" t="s">
        <v>71</v>
      </c>
      <c r="E40" s="428">
        <v>19561</v>
      </c>
      <c r="F40" s="428">
        <v>11158</v>
      </c>
      <c r="G40" s="428">
        <v>8402</v>
      </c>
      <c r="H40" s="428">
        <v>3807</v>
      </c>
      <c r="I40" s="428">
        <v>3488</v>
      </c>
      <c r="J40" s="428"/>
      <c r="K40" s="428">
        <v>1034</v>
      </c>
      <c r="L40" s="428">
        <v>388</v>
      </c>
      <c r="M40" s="428"/>
      <c r="N40" s="428">
        <v>0</v>
      </c>
      <c r="O40" s="428">
        <f t="shared" si="0"/>
        <v>47838</v>
      </c>
      <c r="Q40" s="429">
        <f t="shared" si="1"/>
        <v>0.40890087378234874</v>
      </c>
      <c r="R40" s="429">
        <f t="shared" si="2"/>
        <v>0.23324553702077847</v>
      </c>
      <c r="S40" s="429">
        <f t="shared" si="3"/>
        <v>0.17563443287762867</v>
      </c>
      <c r="T40" s="429">
        <f t="shared" si="4"/>
        <v>7.9581086165809611E-2</v>
      </c>
      <c r="U40" s="429">
        <f t="shared" si="5"/>
        <v>7.2912747188427607E-2</v>
      </c>
      <c r="V40" s="429">
        <f t="shared" si="6"/>
        <v>0</v>
      </c>
      <c r="W40" s="429">
        <f t="shared" si="7"/>
        <v>2.1614615995651992E-2</v>
      </c>
      <c r="X40" s="429">
        <f t="shared" si="8"/>
        <v>8.1107069693549059E-3</v>
      </c>
      <c r="Y40" s="429">
        <f t="shared" si="9"/>
        <v>0</v>
      </c>
      <c r="Z40" s="429">
        <f t="shared" si="10"/>
        <v>0</v>
      </c>
    </row>
    <row r="41" spans="1:26" ht="18.5" customHeight="1" x14ac:dyDescent="0.35">
      <c r="A41" s="353" t="s">
        <v>114</v>
      </c>
      <c r="B41" s="427" t="s">
        <v>111</v>
      </c>
      <c r="C41" s="353" t="s">
        <v>70</v>
      </c>
      <c r="D41" s="353" t="s">
        <v>71</v>
      </c>
      <c r="E41" s="428">
        <v>23278</v>
      </c>
      <c r="F41" s="428">
        <v>11397</v>
      </c>
      <c r="G41" s="428">
        <v>8211</v>
      </c>
      <c r="H41" s="428">
        <v>2473</v>
      </c>
      <c r="I41" s="428">
        <v>3122</v>
      </c>
      <c r="J41" s="428"/>
      <c r="K41" s="428">
        <v>241</v>
      </c>
      <c r="L41" s="428"/>
      <c r="M41" s="428"/>
      <c r="N41" s="428">
        <v>0</v>
      </c>
      <c r="O41" s="428">
        <f t="shared" si="0"/>
        <v>48722</v>
      </c>
      <c r="Q41" s="429">
        <f t="shared" si="1"/>
        <v>0.47777184844628712</v>
      </c>
      <c r="R41" s="429">
        <f t="shared" si="2"/>
        <v>0.23391896884364352</v>
      </c>
      <c r="S41" s="429">
        <f t="shared" si="3"/>
        <v>0.16852756454989531</v>
      </c>
      <c r="T41" s="429">
        <f t="shared" si="4"/>
        <v>5.0757358072328722E-2</v>
      </c>
      <c r="U41" s="429">
        <f t="shared" si="5"/>
        <v>6.4077829317351509E-2</v>
      </c>
      <c r="V41" s="429">
        <f t="shared" si="6"/>
        <v>0</v>
      </c>
      <c r="W41" s="429">
        <f t="shared" si="7"/>
        <v>4.9464307704938223E-3</v>
      </c>
      <c r="X41" s="429">
        <f t="shared" si="8"/>
        <v>0</v>
      </c>
      <c r="Y41" s="429">
        <f t="shared" si="9"/>
        <v>0</v>
      </c>
      <c r="Z41" s="429">
        <f t="shared" si="10"/>
        <v>0</v>
      </c>
    </row>
    <row r="42" spans="1:26" ht="18.5" customHeight="1" x14ac:dyDescent="0.35">
      <c r="A42" s="353" t="s">
        <v>115</v>
      </c>
      <c r="B42" s="427" t="s">
        <v>111</v>
      </c>
      <c r="C42" s="353" t="s">
        <v>70</v>
      </c>
      <c r="D42" s="353" t="s">
        <v>71</v>
      </c>
      <c r="E42" s="428">
        <v>16048</v>
      </c>
      <c r="F42" s="428">
        <v>12563</v>
      </c>
      <c r="G42" s="428">
        <v>9385</v>
      </c>
      <c r="H42" s="428">
        <v>799</v>
      </c>
      <c r="I42" s="428">
        <v>1326</v>
      </c>
      <c r="J42" s="428"/>
      <c r="K42" s="428">
        <v>335</v>
      </c>
      <c r="L42" s="428"/>
      <c r="M42" s="428"/>
      <c r="N42" s="428">
        <v>631</v>
      </c>
      <c r="O42" s="428">
        <f t="shared" si="0"/>
        <v>41087</v>
      </c>
      <c r="Q42" s="429">
        <f t="shared" si="1"/>
        <v>0.3905858300679047</v>
      </c>
      <c r="R42" s="429">
        <f t="shared" si="2"/>
        <v>0.30576581400442965</v>
      </c>
      <c r="S42" s="429">
        <f t="shared" si="3"/>
        <v>0.22841774770608708</v>
      </c>
      <c r="T42" s="429">
        <f t="shared" si="4"/>
        <v>1.9446540268211358E-2</v>
      </c>
      <c r="U42" s="429">
        <f t="shared" si="5"/>
        <v>3.2272981721712467E-2</v>
      </c>
      <c r="V42" s="429">
        <f t="shared" si="6"/>
        <v>0</v>
      </c>
      <c r="W42" s="429">
        <f t="shared" si="7"/>
        <v>8.153430525470344E-3</v>
      </c>
      <c r="X42" s="429">
        <f t="shared" si="8"/>
        <v>0</v>
      </c>
      <c r="Y42" s="429">
        <f t="shared" si="9"/>
        <v>0</v>
      </c>
      <c r="Z42" s="429">
        <f t="shared" si="10"/>
        <v>1.5357655706184439E-2</v>
      </c>
    </row>
    <row r="43" spans="1:26" ht="18.5" customHeight="1" x14ac:dyDescent="0.35">
      <c r="A43" s="353" t="s">
        <v>116</v>
      </c>
      <c r="B43" s="427" t="s">
        <v>111</v>
      </c>
      <c r="C43" s="353" t="s">
        <v>70</v>
      </c>
      <c r="D43" s="353" t="s">
        <v>71</v>
      </c>
      <c r="E43" s="428">
        <v>17396</v>
      </c>
      <c r="F43" s="428">
        <v>20968</v>
      </c>
      <c r="G43" s="428">
        <v>8280</v>
      </c>
      <c r="H43" s="428">
        <v>3026</v>
      </c>
      <c r="I43" s="428">
        <v>2345</v>
      </c>
      <c r="J43" s="428"/>
      <c r="K43" s="428">
        <v>329</v>
      </c>
      <c r="L43" s="428">
        <v>150</v>
      </c>
      <c r="M43" s="428"/>
      <c r="N43" s="428">
        <v>965</v>
      </c>
      <c r="O43" s="428">
        <f t="shared" si="0"/>
        <v>53459</v>
      </c>
      <c r="Q43" s="429">
        <f t="shared" si="1"/>
        <v>0.32540825679492696</v>
      </c>
      <c r="R43" s="429">
        <f t="shared" si="2"/>
        <v>0.39222581791653416</v>
      </c>
      <c r="S43" s="429">
        <f t="shared" si="3"/>
        <v>0.15488505209599882</v>
      </c>
      <c r="T43" s="429">
        <f t="shared" si="4"/>
        <v>5.6604126526871058E-2</v>
      </c>
      <c r="U43" s="429">
        <f t="shared" si="5"/>
        <v>4.3865392169700146E-2</v>
      </c>
      <c r="V43" s="429">
        <f t="shared" si="6"/>
        <v>0</v>
      </c>
      <c r="W43" s="429">
        <f t="shared" si="7"/>
        <v>6.1542490506743489E-3</v>
      </c>
      <c r="X43" s="429">
        <f t="shared" si="8"/>
        <v>2.8058886249275146E-3</v>
      </c>
      <c r="Y43" s="429">
        <f t="shared" si="9"/>
        <v>0</v>
      </c>
      <c r="Z43" s="429">
        <f t="shared" si="10"/>
        <v>1.8051216820367009E-2</v>
      </c>
    </row>
    <row r="44" spans="1:26" ht="18.5" customHeight="1" x14ac:dyDescent="0.35">
      <c r="A44" s="353" t="s">
        <v>117</v>
      </c>
      <c r="B44" s="427" t="s">
        <v>111</v>
      </c>
      <c r="C44" s="353" t="s">
        <v>70</v>
      </c>
      <c r="D44" s="353" t="s">
        <v>71</v>
      </c>
      <c r="E44" s="428">
        <v>19494</v>
      </c>
      <c r="F44" s="428">
        <v>3925</v>
      </c>
      <c r="G44" s="428">
        <v>3578</v>
      </c>
      <c r="H44" s="428">
        <v>1741</v>
      </c>
      <c r="I44" s="428">
        <v>4332</v>
      </c>
      <c r="J44" s="428"/>
      <c r="K44" s="428">
        <v>494</v>
      </c>
      <c r="L44" s="428">
        <v>2465</v>
      </c>
      <c r="M44" s="428"/>
      <c r="N44" s="428">
        <v>372</v>
      </c>
      <c r="O44" s="428">
        <f t="shared" si="0"/>
        <v>36401</v>
      </c>
      <c r="Q44" s="429">
        <f t="shared" si="1"/>
        <v>0.53553473805664675</v>
      </c>
      <c r="R44" s="429">
        <f t="shared" si="2"/>
        <v>0.10782670805747095</v>
      </c>
      <c r="S44" s="429">
        <f t="shared" si="3"/>
        <v>9.8294002912007905E-2</v>
      </c>
      <c r="T44" s="429">
        <f t="shared" si="4"/>
        <v>4.7828356363836158E-2</v>
      </c>
      <c r="U44" s="429">
        <f t="shared" si="5"/>
        <v>0.11900771956814374</v>
      </c>
      <c r="V44" s="429">
        <f t="shared" si="6"/>
        <v>0</v>
      </c>
      <c r="W44" s="429">
        <f t="shared" si="7"/>
        <v>1.3571055740226916E-2</v>
      </c>
      <c r="X44" s="429">
        <f t="shared" si="8"/>
        <v>6.7717919837367108E-2</v>
      </c>
      <c r="Y44" s="429">
        <f t="shared" si="9"/>
        <v>0</v>
      </c>
      <c r="Z44" s="429">
        <f t="shared" si="10"/>
        <v>1.0219499464300431E-2</v>
      </c>
    </row>
    <row r="45" spans="1:26" ht="18.5" customHeight="1" x14ac:dyDescent="0.35">
      <c r="A45" s="353" t="s">
        <v>118</v>
      </c>
      <c r="B45" s="427" t="s">
        <v>111</v>
      </c>
      <c r="C45" s="353" t="s">
        <v>70</v>
      </c>
      <c r="D45" s="353" t="s">
        <v>71</v>
      </c>
      <c r="E45" s="428">
        <v>16480</v>
      </c>
      <c r="F45" s="428">
        <v>6787</v>
      </c>
      <c r="G45" s="428">
        <v>7053</v>
      </c>
      <c r="H45" s="428">
        <v>1336</v>
      </c>
      <c r="I45" s="428">
        <v>3351</v>
      </c>
      <c r="J45" s="428"/>
      <c r="K45" s="428"/>
      <c r="L45" s="428"/>
      <c r="M45" s="428"/>
      <c r="N45" s="428">
        <v>0</v>
      </c>
      <c r="O45" s="428">
        <f t="shared" si="0"/>
        <v>35007</v>
      </c>
      <c r="Q45" s="429">
        <f t="shared" si="1"/>
        <v>0.47076299025909102</v>
      </c>
      <c r="R45" s="429">
        <f t="shared" si="2"/>
        <v>0.19387551061216329</v>
      </c>
      <c r="S45" s="429">
        <f t="shared" si="3"/>
        <v>0.20147399091610249</v>
      </c>
      <c r="T45" s="429">
        <f t="shared" si="4"/>
        <v>3.8163795812266116E-2</v>
      </c>
      <c r="U45" s="429">
        <f t="shared" si="5"/>
        <v>9.5723712400377067E-2</v>
      </c>
      <c r="V45" s="429">
        <f t="shared" si="6"/>
        <v>0</v>
      </c>
      <c r="W45" s="429">
        <f t="shared" si="7"/>
        <v>0</v>
      </c>
      <c r="X45" s="429">
        <f t="shared" si="8"/>
        <v>0</v>
      </c>
      <c r="Y45" s="429">
        <f t="shared" si="9"/>
        <v>0</v>
      </c>
      <c r="Z45" s="429">
        <f t="shared" si="10"/>
        <v>0</v>
      </c>
    </row>
    <row r="46" spans="1:26" ht="18.5" customHeight="1" x14ac:dyDescent="0.35">
      <c r="A46" s="353" t="s">
        <v>119</v>
      </c>
      <c r="B46" s="427" t="s">
        <v>111</v>
      </c>
      <c r="C46" s="353" t="s">
        <v>70</v>
      </c>
      <c r="D46" s="353" t="s">
        <v>71</v>
      </c>
      <c r="E46" s="428">
        <v>15579</v>
      </c>
      <c r="F46" s="428">
        <v>5285</v>
      </c>
      <c r="G46" s="428">
        <v>4936</v>
      </c>
      <c r="H46" s="428">
        <v>2059</v>
      </c>
      <c r="I46" s="428">
        <v>2923</v>
      </c>
      <c r="J46" s="428"/>
      <c r="K46" s="428"/>
      <c r="L46" s="428">
        <v>1496</v>
      </c>
      <c r="M46" s="428"/>
      <c r="N46" s="428">
        <v>601</v>
      </c>
      <c r="O46" s="428">
        <f t="shared" si="0"/>
        <v>32879</v>
      </c>
      <c r="Q46" s="429">
        <f t="shared" si="1"/>
        <v>0.47382827944888833</v>
      </c>
      <c r="R46" s="429">
        <f t="shared" si="2"/>
        <v>0.16074089844581649</v>
      </c>
      <c r="S46" s="429">
        <f t="shared" si="3"/>
        <v>0.15012622038383164</v>
      </c>
      <c r="T46" s="429">
        <f t="shared" si="4"/>
        <v>6.2623559110678545E-2</v>
      </c>
      <c r="U46" s="429">
        <f t="shared" si="5"/>
        <v>8.8901730587913258E-2</v>
      </c>
      <c r="V46" s="429">
        <f t="shared" si="6"/>
        <v>0</v>
      </c>
      <c r="W46" s="429">
        <f t="shared" si="7"/>
        <v>0</v>
      </c>
      <c r="X46" s="429">
        <f t="shared" si="8"/>
        <v>4.5500167280026767E-2</v>
      </c>
      <c r="Y46" s="429">
        <f t="shared" si="9"/>
        <v>0</v>
      </c>
      <c r="Z46" s="429">
        <f t="shared" si="10"/>
        <v>1.8279144742844977E-2</v>
      </c>
    </row>
    <row r="47" spans="1:26" ht="18.5" customHeight="1" x14ac:dyDescent="0.35">
      <c r="A47" s="353" t="s">
        <v>120</v>
      </c>
      <c r="B47" s="427" t="s">
        <v>111</v>
      </c>
      <c r="C47" s="353" t="s">
        <v>70</v>
      </c>
      <c r="D47" s="353" t="s">
        <v>71</v>
      </c>
      <c r="E47" s="428">
        <v>25291</v>
      </c>
      <c r="F47" s="428">
        <v>17865</v>
      </c>
      <c r="G47" s="428">
        <v>6353</v>
      </c>
      <c r="H47" s="428">
        <v>3133</v>
      </c>
      <c r="I47" s="428">
        <v>4367</v>
      </c>
      <c r="J47" s="428"/>
      <c r="K47" s="428">
        <v>549</v>
      </c>
      <c r="L47" s="428"/>
      <c r="M47" s="428"/>
      <c r="N47" s="428">
        <v>186</v>
      </c>
      <c r="O47" s="428">
        <f t="shared" si="0"/>
        <v>57744</v>
      </c>
      <c r="Q47" s="429">
        <f t="shared" si="1"/>
        <v>0.43798489886395126</v>
      </c>
      <c r="R47" s="429">
        <f t="shared" si="2"/>
        <v>0.30938279301745636</v>
      </c>
      <c r="S47" s="429">
        <f t="shared" si="3"/>
        <v>0.11002008866722084</v>
      </c>
      <c r="T47" s="429">
        <f t="shared" si="4"/>
        <v>5.4256719312829035E-2</v>
      </c>
      <c r="U47" s="429">
        <f t="shared" si="5"/>
        <v>7.5626904959822661E-2</v>
      </c>
      <c r="V47" s="429">
        <f t="shared" si="6"/>
        <v>0</v>
      </c>
      <c r="W47" s="429">
        <f t="shared" si="7"/>
        <v>9.5074812967581041E-3</v>
      </c>
      <c r="X47" s="429">
        <f t="shared" si="8"/>
        <v>0</v>
      </c>
      <c r="Y47" s="429">
        <f t="shared" si="9"/>
        <v>0</v>
      </c>
      <c r="Z47" s="429">
        <f t="shared" si="10"/>
        <v>3.2211138819617621E-3</v>
      </c>
    </row>
    <row r="48" spans="1:26" ht="18.5" customHeight="1" x14ac:dyDescent="0.35">
      <c r="A48" s="353" t="s">
        <v>121</v>
      </c>
      <c r="B48" s="427" t="s">
        <v>111</v>
      </c>
      <c r="C48" s="353" t="s">
        <v>70</v>
      </c>
      <c r="D48" s="353" t="s">
        <v>71</v>
      </c>
      <c r="E48" s="428">
        <v>18841</v>
      </c>
      <c r="F48" s="428">
        <v>13398</v>
      </c>
      <c r="G48" s="428">
        <v>11320</v>
      </c>
      <c r="H48" s="428">
        <v>1838</v>
      </c>
      <c r="I48" s="428">
        <v>2216</v>
      </c>
      <c r="J48" s="428"/>
      <c r="K48" s="428">
        <v>864</v>
      </c>
      <c r="L48" s="428"/>
      <c r="M48" s="428"/>
      <c r="N48" s="428">
        <v>183</v>
      </c>
      <c r="O48" s="428">
        <f t="shared" si="0"/>
        <v>48660</v>
      </c>
      <c r="Q48" s="429">
        <f t="shared" si="1"/>
        <v>0.38719687628442251</v>
      </c>
      <c r="R48" s="429">
        <f t="shared" si="2"/>
        <v>0.2753390875462392</v>
      </c>
      <c r="S48" s="429">
        <f t="shared" si="3"/>
        <v>0.23263460748047679</v>
      </c>
      <c r="T48" s="429">
        <f t="shared" si="4"/>
        <v>3.7772297575010279E-2</v>
      </c>
      <c r="U48" s="429">
        <f t="shared" si="5"/>
        <v>4.5540484997944927E-2</v>
      </c>
      <c r="V48" s="429">
        <f t="shared" si="6"/>
        <v>0</v>
      </c>
      <c r="W48" s="429">
        <f t="shared" si="7"/>
        <v>1.775585696670777E-2</v>
      </c>
      <c r="X48" s="429">
        <f t="shared" si="8"/>
        <v>0</v>
      </c>
      <c r="Y48" s="429">
        <f t="shared" si="9"/>
        <v>0</v>
      </c>
      <c r="Z48" s="429">
        <f t="shared" si="10"/>
        <v>3.7607891491985204E-3</v>
      </c>
    </row>
    <row r="49" spans="1:26" ht="18.5" customHeight="1" x14ac:dyDescent="0.35">
      <c r="A49" s="353" t="s">
        <v>122</v>
      </c>
      <c r="B49" s="427" t="s">
        <v>123</v>
      </c>
      <c r="C49" s="353" t="s">
        <v>56</v>
      </c>
      <c r="D49" s="353" t="s">
        <v>71</v>
      </c>
      <c r="E49" s="428">
        <v>18342</v>
      </c>
      <c r="F49" s="428">
        <v>8912</v>
      </c>
      <c r="G49" s="428">
        <v>4548</v>
      </c>
      <c r="H49" s="428">
        <v>4025</v>
      </c>
      <c r="I49" s="428">
        <v>2394</v>
      </c>
      <c r="J49" s="428"/>
      <c r="K49" s="428">
        <v>1442</v>
      </c>
      <c r="L49" s="428">
        <v>996</v>
      </c>
      <c r="M49" s="428"/>
      <c r="N49" s="428">
        <v>0</v>
      </c>
      <c r="O49" s="428">
        <f t="shared" si="0"/>
        <v>40659</v>
      </c>
      <c r="Q49" s="429">
        <f t="shared" si="1"/>
        <v>0.45111783368995795</v>
      </c>
      <c r="R49" s="429">
        <f t="shared" si="2"/>
        <v>0.21918886347426153</v>
      </c>
      <c r="S49" s="429">
        <f t="shared" si="3"/>
        <v>0.11185715339777171</v>
      </c>
      <c r="T49" s="429">
        <f t="shared" si="4"/>
        <v>9.8994072653041151E-2</v>
      </c>
      <c r="U49" s="429">
        <f t="shared" si="5"/>
        <v>5.8879952777982733E-2</v>
      </c>
      <c r="V49" s="429">
        <f t="shared" si="6"/>
        <v>0</v>
      </c>
      <c r="W49" s="429">
        <f t="shared" si="7"/>
        <v>3.5465702550480829E-2</v>
      </c>
      <c r="X49" s="429">
        <f t="shared" si="8"/>
        <v>2.4496421456504096E-2</v>
      </c>
      <c r="Y49" s="429">
        <f t="shared" si="9"/>
        <v>0</v>
      </c>
      <c r="Z49" s="429">
        <f t="shared" si="10"/>
        <v>0</v>
      </c>
    </row>
    <row r="50" spans="1:26" ht="18.5" customHeight="1" x14ac:dyDescent="0.35">
      <c r="A50" s="353" t="s">
        <v>124</v>
      </c>
      <c r="B50" s="427" t="s">
        <v>123</v>
      </c>
      <c r="C50" s="353" t="s">
        <v>56</v>
      </c>
      <c r="D50" s="353" t="s">
        <v>71</v>
      </c>
      <c r="E50" s="428">
        <v>14976</v>
      </c>
      <c r="F50" s="428">
        <v>14309</v>
      </c>
      <c r="G50" s="428">
        <v>8071</v>
      </c>
      <c r="H50" s="428">
        <v>6497</v>
      </c>
      <c r="I50" s="428">
        <v>2115</v>
      </c>
      <c r="J50" s="428"/>
      <c r="K50" s="428"/>
      <c r="L50" s="428"/>
      <c r="M50" s="428"/>
      <c r="N50" s="428">
        <v>77</v>
      </c>
      <c r="O50" s="428">
        <f t="shared" si="0"/>
        <v>46045</v>
      </c>
      <c r="Q50" s="429">
        <f t="shared" si="1"/>
        <v>0.32524704093821261</v>
      </c>
      <c r="R50" s="429">
        <f t="shared" si="2"/>
        <v>0.31076121185796501</v>
      </c>
      <c r="S50" s="429">
        <f t="shared" si="3"/>
        <v>0.17528504723639918</v>
      </c>
      <c r="T50" s="429">
        <f t="shared" si="4"/>
        <v>0.14110109675317625</v>
      </c>
      <c r="U50" s="429">
        <f t="shared" si="5"/>
        <v>4.593332609403844E-2</v>
      </c>
      <c r="V50" s="429">
        <f t="shared" si="6"/>
        <v>0</v>
      </c>
      <c r="W50" s="429">
        <f t="shared" si="7"/>
        <v>0</v>
      </c>
      <c r="X50" s="429">
        <f t="shared" si="8"/>
        <v>0</v>
      </c>
      <c r="Y50" s="429">
        <f t="shared" si="9"/>
        <v>0</v>
      </c>
      <c r="Z50" s="429">
        <f t="shared" si="10"/>
        <v>1.6722771202084916E-3</v>
      </c>
    </row>
    <row r="51" spans="1:26" ht="18.5" customHeight="1" x14ac:dyDescent="0.35">
      <c r="A51" s="353" t="s">
        <v>125</v>
      </c>
      <c r="B51" s="427" t="s">
        <v>123</v>
      </c>
      <c r="C51" s="353" t="s">
        <v>56</v>
      </c>
      <c r="D51" s="353" t="s">
        <v>71</v>
      </c>
      <c r="E51" s="428">
        <v>14677</v>
      </c>
      <c r="F51" s="428">
        <v>7167</v>
      </c>
      <c r="G51" s="428">
        <v>4666</v>
      </c>
      <c r="H51" s="428">
        <v>1890</v>
      </c>
      <c r="I51" s="428">
        <v>1940</v>
      </c>
      <c r="J51" s="428"/>
      <c r="K51" s="428">
        <v>4392</v>
      </c>
      <c r="L51" s="428">
        <v>3914</v>
      </c>
      <c r="M51" s="428"/>
      <c r="N51" s="428">
        <v>98</v>
      </c>
      <c r="O51" s="428">
        <f t="shared" si="0"/>
        <v>38744</v>
      </c>
      <c r="Q51" s="429">
        <f t="shared" si="1"/>
        <v>0.37881994631426802</v>
      </c>
      <c r="R51" s="429">
        <f t="shared" si="2"/>
        <v>0.18498348131323561</v>
      </c>
      <c r="S51" s="429">
        <f t="shared" si="3"/>
        <v>0.12043155069172001</v>
      </c>
      <c r="T51" s="429">
        <f t="shared" si="4"/>
        <v>4.8781746851125338E-2</v>
      </c>
      <c r="U51" s="429">
        <f t="shared" si="5"/>
        <v>5.0072269254594258E-2</v>
      </c>
      <c r="V51" s="429">
        <f t="shared" si="6"/>
        <v>0</v>
      </c>
      <c r="W51" s="429">
        <f t="shared" si="7"/>
        <v>0.11335948792071031</v>
      </c>
      <c r="X51" s="429">
        <f t="shared" si="8"/>
        <v>0.10102209374354738</v>
      </c>
      <c r="Y51" s="429">
        <f t="shared" si="9"/>
        <v>0</v>
      </c>
      <c r="Z51" s="429">
        <f t="shared" si="10"/>
        <v>2.5294239107990914E-3</v>
      </c>
    </row>
    <row r="52" spans="1:26" ht="18.5" customHeight="1" x14ac:dyDescent="0.35">
      <c r="A52" s="353" t="s">
        <v>126</v>
      </c>
      <c r="B52" s="427" t="s">
        <v>123</v>
      </c>
      <c r="C52" s="353" t="s">
        <v>56</v>
      </c>
      <c r="D52" s="353" t="s">
        <v>71</v>
      </c>
      <c r="E52" s="428">
        <v>13593</v>
      </c>
      <c r="F52" s="428">
        <v>6735</v>
      </c>
      <c r="G52" s="428">
        <v>4759</v>
      </c>
      <c r="H52" s="428">
        <v>2400</v>
      </c>
      <c r="I52" s="428">
        <v>2401</v>
      </c>
      <c r="J52" s="428"/>
      <c r="K52" s="428">
        <v>5384</v>
      </c>
      <c r="L52" s="428">
        <v>3110</v>
      </c>
      <c r="M52" s="428"/>
      <c r="N52" s="428">
        <v>0</v>
      </c>
      <c r="O52" s="428">
        <f t="shared" si="0"/>
        <v>38382</v>
      </c>
      <c r="Q52" s="429">
        <f t="shared" si="1"/>
        <v>0.3541503829920275</v>
      </c>
      <c r="R52" s="429">
        <f t="shared" si="2"/>
        <v>0.17547287791152102</v>
      </c>
      <c r="S52" s="429">
        <f t="shared" si="3"/>
        <v>0.12399041217237247</v>
      </c>
      <c r="T52" s="429">
        <f t="shared" si="4"/>
        <v>6.2529310614350478E-2</v>
      </c>
      <c r="U52" s="429">
        <f t="shared" si="5"/>
        <v>6.2555364493773122E-2</v>
      </c>
      <c r="V52" s="429">
        <f t="shared" si="6"/>
        <v>0</v>
      </c>
      <c r="W52" s="429">
        <f t="shared" si="7"/>
        <v>0.14027408681152623</v>
      </c>
      <c r="X52" s="429">
        <f t="shared" si="8"/>
        <v>8.1027565004429161E-2</v>
      </c>
      <c r="Y52" s="429">
        <f t="shared" si="9"/>
        <v>0</v>
      </c>
      <c r="Z52" s="429">
        <f t="shared" si="10"/>
        <v>0</v>
      </c>
    </row>
    <row r="53" spans="1:26" ht="18.5" customHeight="1" x14ac:dyDescent="0.35">
      <c r="A53" s="353" t="s">
        <v>127</v>
      </c>
      <c r="B53" s="427" t="s">
        <v>123</v>
      </c>
      <c r="C53" s="353" t="s">
        <v>56</v>
      </c>
      <c r="D53" s="353" t="s">
        <v>71</v>
      </c>
      <c r="E53" s="428">
        <v>15591</v>
      </c>
      <c r="F53" s="428">
        <v>16912</v>
      </c>
      <c r="G53" s="428">
        <v>8594</v>
      </c>
      <c r="H53" s="428">
        <v>4068</v>
      </c>
      <c r="I53" s="428">
        <v>2584</v>
      </c>
      <c r="J53" s="428"/>
      <c r="K53" s="428">
        <v>1700</v>
      </c>
      <c r="L53" s="428"/>
      <c r="M53" s="428"/>
      <c r="N53" s="428">
        <v>1072</v>
      </c>
      <c r="O53" s="428">
        <f t="shared" si="0"/>
        <v>50521</v>
      </c>
      <c r="Q53" s="429">
        <f t="shared" si="1"/>
        <v>0.30860434274856002</v>
      </c>
      <c r="R53" s="429">
        <f t="shared" si="2"/>
        <v>0.33475188535460504</v>
      </c>
      <c r="S53" s="429">
        <f t="shared" si="3"/>
        <v>0.17010748005779774</v>
      </c>
      <c r="T53" s="429">
        <f t="shared" si="4"/>
        <v>8.0520971477207492E-2</v>
      </c>
      <c r="U53" s="429">
        <f t="shared" si="5"/>
        <v>5.1147047762316662E-2</v>
      </c>
      <c r="V53" s="429">
        <f t="shared" si="6"/>
        <v>0</v>
      </c>
      <c r="W53" s="429">
        <f t="shared" si="7"/>
        <v>3.3649373527839907E-2</v>
      </c>
      <c r="X53" s="429">
        <f t="shared" si="8"/>
        <v>0</v>
      </c>
      <c r="Y53" s="429">
        <f t="shared" si="9"/>
        <v>0</v>
      </c>
      <c r="Z53" s="429">
        <f t="shared" si="10"/>
        <v>2.1218899071673167E-2</v>
      </c>
    </row>
    <row r="54" spans="1:26" ht="18.5" customHeight="1" x14ac:dyDescent="0.35">
      <c r="A54" s="353" t="s">
        <v>128</v>
      </c>
      <c r="B54" s="427" t="s">
        <v>123</v>
      </c>
      <c r="C54" s="353" t="s">
        <v>56</v>
      </c>
      <c r="D54" s="353" t="s">
        <v>71</v>
      </c>
      <c r="E54" s="428">
        <v>14567</v>
      </c>
      <c r="F54" s="428">
        <v>19981</v>
      </c>
      <c r="G54" s="428">
        <v>8433</v>
      </c>
      <c r="H54" s="428">
        <v>5553</v>
      </c>
      <c r="I54" s="428">
        <v>3027</v>
      </c>
      <c r="J54" s="428"/>
      <c r="K54" s="428"/>
      <c r="L54" s="428"/>
      <c r="M54" s="428"/>
      <c r="N54" s="428">
        <v>0</v>
      </c>
      <c r="O54" s="428">
        <f t="shared" si="0"/>
        <v>51561</v>
      </c>
      <c r="Q54" s="429">
        <f t="shared" si="1"/>
        <v>0.28251973390741064</v>
      </c>
      <c r="R54" s="429">
        <f t="shared" si="2"/>
        <v>0.38752157638525242</v>
      </c>
      <c r="S54" s="429">
        <f t="shared" si="3"/>
        <v>0.16355384883923896</v>
      </c>
      <c r="T54" s="429">
        <f t="shared" si="4"/>
        <v>0.10769767847791936</v>
      </c>
      <c r="U54" s="429">
        <f t="shared" si="5"/>
        <v>5.8707162390178626E-2</v>
      </c>
      <c r="V54" s="429">
        <f t="shared" si="6"/>
        <v>0</v>
      </c>
      <c r="W54" s="429">
        <f t="shared" si="7"/>
        <v>0</v>
      </c>
      <c r="X54" s="429">
        <f t="shared" si="8"/>
        <v>0</v>
      </c>
      <c r="Y54" s="429">
        <f t="shared" si="9"/>
        <v>0</v>
      </c>
      <c r="Z54" s="429">
        <f t="shared" si="10"/>
        <v>0</v>
      </c>
    </row>
    <row r="55" spans="1:26" ht="18.5" customHeight="1" x14ac:dyDescent="0.35">
      <c r="A55" s="353" t="s">
        <v>129</v>
      </c>
      <c r="B55" s="427" t="s">
        <v>130</v>
      </c>
      <c r="C55" s="353" t="s">
        <v>56</v>
      </c>
      <c r="D55" s="353" t="s">
        <v>71</v>
      </c>
      <c r="E55" s="428">
        <v>19614</v>
      </c>
      <c r="F55" s="428">
        <v>5073</v>
      </c>
      <c r="G55" s="428"/>
      <c r="H55" s="428">
        <v>8536</v>
      </c>
      <c r="I55" s="428">
        <v>6842</v>
      </c>
      <c r="J55" s="428"/>
      <c r="K55" s="428">
        <v>819</v>
      </c>
      <c r="L55" s="428">
        <v>951</v>
      </c>
      <c r="M55" s="428"/>
      <c r="N55" s="428">
        <v>265</v>
      </c>
      <c r="O55" s="428">
        <f t="shared" si="0"/>
        <v>42100</v>
      </c>
      <c r="Q55" s="429">
        <f t="shared" si="1"/>
        <v>0.46589073634204275</v>
      </c>
      <c r="R55" s="429">
        <f t="shared" si="2"/>
        <v>0.12049881235154394</v>
      </c>
      <c r="S55" s="429">
        <f t="shared" si="3"/>
        <v>0</v>
      </c>
      <c r="T55" s="429">
        <f t="shared" si="4"/>
        <v>0.20275534441805226</v>
      </c>
      <c r="U55" s="429">
        <f t="shared" si="5"/>
        <v>0.16251781472684085</v>
      </c>
      <c r="V55" s="429">
        <f t="shared" si="6"/>
        <v>0</v>
      </c>
      <c r="W55" s="429">
        <f t="shared" si="7"/>
        <v>1.9453681710213777E-2</v>
      </c>
      <c r="X55" s="429">
        <f t="shared" si="8"/>
        <v>2.2589073634204277E-2</v>
      </c>
      <c r="Y55" s="429">
        <f t="shared" si="9"/>
        <v>0</v>
      </c>
      <c r="Z55" s="429">
        <f t="shared" si="10"/>
        <v>6.2945368171021376E-3</v>
      </c>
    </row>
    <row r="56" spans="1:26" ht="18.5" customHeight="1" x14ac:dyDescent="0.35">
      <c r="A56" s="353" t="s">
        <v>131</v>
      </c>
      <c r="B56" s="427" t="s">
        <v>130</v>
      </c>
      <c r="C56" s="353" t="s">
        <v>56</v>
      </c>
      <c r="D56" s="353" t="s">
        <v>71</v>
      </c>
      <c r="E56" s="428">
        <v>9160</v>
      </c>
      <c r="F56" s="428">
        <v>16632</v>
      </c>
      <c r="G56" s="428">
        <v>6443</v>
      </c>
      <c r="H56" s="428">
        <v>17127</v>
      </c>
      <c r="I56" s="428">
        <v>2359</v>
      </c>
      <c r="J56" s="428"/>
      <c r="K56" s="428">
        <v>103</v>
      </c>
      <c r="L56" s="428"/>
      <c r="M56" s="428"/>
      <c r="N56" s="428">
        <v>545</v>
      </c>
      <c r="O56" s="428">
        <f t="shared" si="0"/>
        <v>52369</v>
      </c>
      <c r="Q56" s="429">
        <f t="shared" si="1"/>
        <v>0.17491263915675304</v>
      </c>
      <c r="R56" s="429">
        <f t="shared" si="2"/>
        <v>0.31759246882697778</v>
      </c>
      <c r="S56" s="429">
        <f t="shared" si="3"/>
        <v>0.12303080066451527</v>
      </c>
      <c r="T56" s="429">
        <f t="shared" si="4"/>
        <v>0.32704462563730452</v>
      </c>
      <c r="U56" s="429">
        <f t="shared" si="5"/>
        <v>4.5045733162748958E-2</v>
      </c>
      <c r="V56" s="429">
        <f t="shared" si="6"/>
        <v>0</v>
      </c>
      <c r="W56" s="429">
        <f t="shared" si="7"/>
        <v>1.9668124271992973E-3</v>
      </c>
      <c r="X56" s="429">
        <f t="shared" si="8"/>
        <v>0</v>
      </c>
      <c r="Y56" s="429">
        <f t="shared" si="9"/>
        <v>0</v>
      </c>
      <c r="Z56" s="429">
        <f t="shared" si="10"/>
        <v>1.0406920124501137E-2</v>
      </c>
    </row>
    <row r="57" spans="1:26" ht="18.5" customHeight="1" x14ac:dyDescent="0.35">
      <c r="A57" s="353" t="s">
        <v>132</v>
      </c>
      <c r="B57" s="427" t="s">
        <v>130</v>
      </c>
      <c r="C57" s="353" t="s">
        <v>56</v>
      </c>
      <c r="D57" s="353" t="s">
        <v>71</v>
      </c>
      <c r="E57" s="428">
        <v>16758</v>
      </c>
      <c r="F57" s="428">
        <v>18257</v>
      </c>
      <c r="G57" s="428">
        <v>8039</v>
      </c>
      <c r="H57" s="428">
        <v>4821</v>
      </c>
      <c r="I57" s="428">
        <v>3042</v>
      </c>
      <c r="J57" s="428"/>
      <c r="K57" s="428"/>
      <c r="L57" s="428"/>
      <c r="M57" s="428"/>
      <c r="N57" s="428">
        <v>1123</v>
      </c>
      <c r="O57" s="428">
        <f t="shared" si="0"/>
        <v>52040</v>
      </c>
      <c r="Q57" s="429">
        <f t="shared" si="1"/>
        <v>0.32202152190622596</v>
      </c>
      <c r="R57" s="429">
        <f t="shared" si="2"/>
        <v>0.350826287471176</v>
      </c>
      <c r="S57" s="429">
        <f t="shared" si="3"/>
        <v>0.1544773251345119</v>
      </c>
      <c r="T57" s="429">
        <f t="shared" si="4"/>
        <v>9.2640276710222902E-2</v>
      </c>
      <c r="U57" s="429">
        <f t="shared" si="5"/>
        <v>5.8455034588777863E-2</v>
      </c>
      <c r="V57" s="429">
        <f t="shared" si="6"/>
        <v>0</v>
      </c>
      <c r="W57" s="429">
        <f t="shared" si="7"/>
        <v>0</v>
      </c>
      <c r="X57" s="429">
        <f t="shared" si="8"/>
        <v>0</v>
      </c>
      <c r="Y57" s="429">
        <f t="shared" si="9"/>
        <v>0</v>
      </c>
      <c r="Z57" s="429">
        <f t="shared" si="10"/>
        <v>2.1579554189085318E-2</v>
      </c>
    </row>
    <row r="58" spans="1:26" ht="18.5" customHeight="1" x14ac:dyDescent="0.35">
      <c r="A58" s="353" t="s">
        <v>133</v>
      </c>
      <c r="B58" s="427" t="s">
        <v>130</v>
      </c>
      <c r="C58" s="353" t="s">
        <v>56</v>
      </c>
      <c r="D58" s="353" t="s">
        <v>71</v>
      </c>
      <c r="E58" s="428">
        <v>8008</v>
      </c>
      <c r="F58" s="428">
        <v>16246</v>
      </c>
      <c r="G58" s="428">
        <v>9057</v>
      </c>
      <c r="H58" s="428">
        <v>2716</v>
      </c>
      <c r="I58" s="428">
        <v>2001</v>
      </c>
      <c r="J58" s="428"/>
      <c r="K58" s="428">
        <v>958</v>
      </c>
      <c r="L58" s="428">
        <v>190</v>
      </c>
      <c r="M58" s="428"/>
      <c r="N58" s="428">
        <v>0</v>
      </c>
      <c r="O58" s="428">
        <f t="shared" si="0"/>
        <v>39176</v>
      </c>
      <c r="Q58" s="429">
        <f t="shared" si="1"/>
        <v>0.20441086379415968</v>
      </c>
      <c r="R58" s="429">
        <f t="shared" si="2"/>
        <v>0.41469266898100876</v>
      </c>
      <c r="S58" s="429">
        <f t="shared" si="3"/>
        <v>0.23118746171125179</v>
      </c>
      <c r="T58" s="429">
        <f t="shared" si="4"/>
        <v>6.932816009801919E-2</v>
      </c>
      <c r="U58" s="429">
        <f t="shared" si="5"/>
        <v>5.1077190116397796E-2</v>
      </c>
      <c r="V58" s="429">
        <f t="shared" si="6"/>
        <v>0</v>
      </c>
      <c r="W58" s="429">
        <f t="shared" si="7"/>
        <v>2.4453747192158464E-2</v>
      </c>
      <c r="X58" s="429">
        <f t="shared" si="8"/>
        <v>4.8499081070042882E-3</v>
      </c>
      <c r="Y58" s="429">
        <f t="shared" si="9"/>
        <v>0</v>
      </c>
      <c r="Z58" s="429">
        <f t="shared" si="10"/>
        <v>0</v>
      </c>
    </row>
    <row r="59" spans="1:26" ht="18.5" customHeight="1" x14ac:dyDescent="0.35">
      <c r="A59" s="353" t="s">
        <v>134</v>
      </c>
      <c r="B59" s="427" t="s">
        <v>130</v>
      </c>
      <c r="C59" s="353" t="s">
        <v>56</v>
      </c>
      <c r="D59" s="353" t="s">
        <v>71</v>
      </c>
      <c r="E59" s="428">
        <v>14785</v>
      </c>
      <c r="F59" s="428">
        <v>14746</v>
      </c>
      <c r="G59" s="428">
        <v>8741</v>
      </c>
      <c r="H59" s="428">
        <v>3192</v>
      </c>
      <c r="I59" s="428">
        <v>2960</v>
      </c>
      <c r="J59" s="428"/>
      <c r="K59" s="428"/>
      <c r="L59" s="428"/>
      <c r="M59" s="428"/>
      <c r="N59" s="428">
        <v>0</v>
      </c>
      <c r="O59" s="428">
        <f t="shared" si="0"/>
        <v>44424</v>
      </c>
      <c r="Q59" s="429">
        <f t="shared" si="1"/>
        <v>0.33281559517377995</v>
      </c>
      <c r="R59" s="429">
        <f t="shared" si="2"/>
        <v>0.33193769133801548</v>
      </c>
      <c r="S59" s="429">
        <f t="shared" si="3"/>
        <v>0.19676301098505311</v>
      </c>
      <c r="T59" s="429">
        <f t="shared" si="4"/>
        <v>7.1853052404105888E-2</v>
      </c>
      <c r="U59" s="429">
        <f t="shared" si="5"/>
        <v>6.6630650099045563E-2</v>
      </c>
      <c r="V59" s="429">
        <f t="shared" si="6"/>
        <v>0</v>
      </c>
      <c r="W59" s="429">
        <f t="shared" si="7"/>
        <v>0</v>
      </c>
      <c r="X59" s="429">
        <f t="shared" si="8"/>
        <v>0</v>
      </c>
      <c r="Y59" s="429">
        <f t="shared" si="9"/>
        <v>0</v>
      </c>
      <c r="Z59" s="429">
        <f t="shared" si="10"/>
        <v>0</v>
      </c>
    </row>
    <row r="60" spans="1:26" ht="18.5" customHeight="1" x14ac:dyDescent="0.35">
      <c r="A60" s="353" t="s">
        <v>135</v>
      </c>
      <c r="B60" s="427" t="s">
        <v>130</v>
      </c>
      <c r="C60" s="353" t="s">
        <v>56</v>
      </c>
      <c r="D60" s="353" t="s">
        <v>71</v>
      </c>
      <c r="E60" s="428">
        <v>13418</v>
      </c>
      <c r="F60" s="428">
        <v>13300</v>
      </c>
      <c r="G60" s="428">
        <v>5379</v>
      </c>
      <c r="H60" s="428">
        <v>1746</v>
      </c>
      <c r="I60" s="428">
        <v>2542</v>
      </c>
      <c r="J60" s="428"/>
      <c r="K60" s="428">
        <v>211</v>
      </c>
      <c r="L60" s="428">
        <v>5051</v>
      </c>
      <c r="M60" s="428"/>
      <c r="N60" s="428">
        <v>225</v>
      </c>
      <c r="O60" s="428">
        <f t="shared" si="0"/>
        <v>41872</v>
      </c>
      <c r="Q60" s="429">
        <f t="shared" si="1"/>
        <v>0.32045280855941916</v>
      </c>
      <c r="R60" s="429">
        <f t="shared" si="2"/>
        <v>0.31763469621704243</v>
      </c>
      <c r="S60" s="429">
        <f t="shared" si="3"/>
        <v>0.12846293465800535</v>
      </c>
      <c r="T60" s="429">
        <f t="shared" si="4"/>
        <v>4.1698509743981656E-2</v>
      </c>
      <c r="U60" s="429">
        <f t="shared" si="5"/>
        <v>6.0708826901031715E-2</v>
      </c>
      <c r="V60" s="429">
        <f t="shared" si="6"/>
        <v>0</v>
      </c>
      <c r="W60" s="429">
        <f t="shared" si="7"/>
        <v>5.0391669850974397E-3</v>
      </c>
      <c r="X60" s="429">
        <f t="shared" si="8"/>
        <v>0.12062953763851739</v>
      </c>
      <c r="Y60" s="429">
        <f t="shared" si="9"/>
        <v>0</v>
      </c>
      <c r="Z60" s="429">
        <f t="shared" si="10"/>
        <v>5.3735192969048525E-3</v>
      </c>
    </row>
    <row r="61" spans="1:26" ht="18.5" customHeight="1" x14ac:dyDescent="0.35">
      <c r="A61" s="353" t="s">
        <v>136</v>
      </c>
      <c r="B61" s="427" t="s">
        <v>130</v>
      </c>
      <c r="C61" s="353" t="s">
        <v>56</v>
      </c>
      <c r="D61" s="353" t="s">
        <v>71</v>
      </c>
      <c r="E61" s="428">
        <v>6106</v>
      </c>
      <c r="F61" s="428">
        <v>15063</v>
      </c>
      <c r="G61" s="428">
        <v>4897</v>
      </c>
      <c r="H61" s="428">
        <v>25704</v>
      </c>
      <c r="I61" s="428">
        <v>2656</v>
      </c>
      <c r="J61" s="428"/>
      <c r="K61" s="428">
        <v>459</v>
      </c>
      <c r="L61" s="428"/>
      <c r="M61" s="428"/>
      <c r="N61" s="428">
        <v>0</v>
      </c>
      <c r="O61" s="428">
        <f t="shared" si="0"/>
        <v>54885</v>
      </c>
      <c r="Q61" s="429">
        <f t="shared" si="1"/>
        <v>0.11125079712125353</v>
      </c>
      <c r="R61" s="429">
        <f t="shared" si="2"/>
        <v>0.2744465701011205</v>
      </c>
      <c r="S61" s="429">
        <f t="shared" si="3"/>
        <v>8.9222920652272941E-2</v>
      </c>
      <c r="T61" s="429">
        <f t="shared" si="4"/>
        <v>0.4683246788740093</v>
      </c>
      <c r="U61" s="429">
        <f t="shared" si="5"/>
        <v>4.8392092557164978E-2</v>
      </c>
      <c r="V61" s="429">
        <f t="shared" si="6"/>
        <v>0</v>
      </c>
      <c r="W61" s="429">
        <f t="shared" si="7"/>
        <v>8.3629406941787381E-3</v>
      </c>
      <c r="X61" s="429">
        <f t="shared" si="8"/>
        <v>0</v>
      </c>
      <c r="Y61" s="429">
        <f t="shared" si="9"/>
        <v>0</v>
      </c>
      <c r="Z61" s="429">
        <f t="shared" si="10"/>
        <v>0</v>
      </c>
    </row>
    <row r="62" spans="1:26" ht="18.5" customHeight="1" x14ac:dyDescent="0.35">
      <c r="A62" s="353" t="s">
        <v>137</v>
      </c>
      <c r="B62" s="427" t="s">
        <v>130</v>
      </c>
      <c r="C62" s="353" t="s">
        <v>56</v>
      </c>
      <c r="D62" s="353" t="s">
        <v>71</v>
      </c>
      <c r="E62" s="428">
        <v>6918</v>
      </c>
      <c r="F62" s="428">
        <v>14896</v>
      </c>
      <c r="G62" s="428">
        <v>5673</v>
      </c>
      <c r="H62" s="428">
        <v>19517</v>
      </c>
      <c r="I62" s="428">
        <v>2663</v>
      </c>
      <c r="J62" s="428"/>
      <c r="K62" s="428">
        <v>2941</v>
      </c>
      <c r="L62" s="428"/>
      <c r="M62" s="428"/>
      <c r="N62" s="428">
        <v>274</v>
      </c>
      <c r="O62" s="428">
        <f t="shared" si="0"/>
        <v>52882</v>
      </c>
      <c r="Q62" s="429">
        <f t="shared" si="1"/>
        <v>0.13081956053099353</v>
      </c>
      <c r="R62" s="429">
        <f t="shared" si="2"/>
        <v>0.28168374872357321</v>
      </c>
      <c r="S62" s="429">
        <f t="shared" si="3"/>
        <v>0.1072765780416777</v>
      </c>
      <c r="T62" s="429">
        <f t="shared" si="4"/>
        <v>0.36906697931243143</v>
      </c>
      <c r="U62" s="429">
        <f t="shared" si="5"/>
        <v>5.0357399493211302E-2</v>
      </c>
      <c r="V62" s="429">
        <f t="shared" si="6"/>
        <v>0</v>
      </c>
      <c r="W62" s="429">
        <f t="shared" si="7"/>
        <v>5.5614386747853711E-2</v>
      </c>
      <c r="X62" s="429">
        <f t="shared" si="8"/>
        <v>0</v>
      </c>
      <c r="Y62" s="429">
        <f t="shared" si="9"/>
        <v>0</v>
      </c>
      <c r="Z62" s="429">
        <f t="shared" si="10"/>
        <v>5.1813471502590676E-3</v>
      </c>
    </row>
    <row r="63" spans="1:26" ht="18.5" customHeight="1" x14ac:dyDescent="0.35">
      <c r="A63" s="353" t="s">
        <v>138</v>
      </c>
      <c r="B63" s="427" t="s">
        <v>139</v>
      </c>
      <c r="C63" s="353" t="s">
        <v>56</v>
      </c>
      <c r="D63" s="353" t="s">
        <v>71</v>
      </c>
      <c r="E63" s="428">
        <v>12885</v>
      </c>
      <c r="F63" s="428">
        <v>12905</v>
      </c>
      <c r="G63" s="428">
        <v>11354</v>
      </c>
      <c r="H63" s="428">
        <v>2292</v>
      </c>
      <c r="I63" s="428">
        <v>2123</v>
      </c>
      <c r="J63" s="428"/>
      <c r="K63" s="428"/>
      <c r="L63" s="428"/>
      <c r="M63" s="428"/>
      <c r="N63" s="428">
        <v>565</v>
      </c>
      <c r="O63" s="428">
        <f t="shared" si="0"/>
        <v>42124</v>
      </c>
      <c r="Q63" s="429">
        <f t="shared" si="1"/>
        <v>0.30588263222865825</v>
      </c>
      <c r="R63" s="429">
        <f t="shared" si="2"/>
        <v>0.30635742094767826</v>
      </c>
      <c r="S63" s="429">
        <f t="shared" si="3"/>
        <v>0.26953755578767447</v>
      </c>
      <c r="T63" s="429">
        <f t="shared" si="4"/>
        <v>5.4410787199696137E-2</v>
      </c>
      <c r="U63" s="429">
        <f t="shared" si="5"/>
        <v>5.039882252397683E-2</v>
      </c>
      <c r="V63" s="429">
        <f t="shared" si="6"/>
        <v>0</v>
      </c>
      <c r="W63" s="429">
        <f t="shared" si="7"/>
        <v>0</v>
      </c>
      <c r="X63" s="429">
        <f t="shared" si="8"/>
        <v>0</v>
      </c>
      <c r="Y63" s="429">
        <f t="shared" si="9"/>
        <v>0</v>
      </c>
      <c r="Z63" s="429">
        <f t="shared" si="10"/>
        <v>1.3412781312316019E-2</v>
      </c>
    </row>
    <row r="64" spans="1:26" ht="18.5" customHeight="1" x14ac:dyDescent="0.35">
      <c r="A64" s="353" t="s">
        <v>140</v>
      </c>
      <c r="B64" s="427" t="s">
        <v>139</v>
      </c>
      <c r="C64" s="353" t="s">
        <v>56</v>
      </c>
      <c r="D64" s="353" t="s">
        <v>71</v>
      </c>
      <c r="E64" s="428">
        <v>13744</v>
      </c>
      <c r="F64" s="428">
        <v>17414</v>
      </c>
      <c r="G64" s="428">
        <v>11346</v>
      </c>
      <c r="H64" s="428">
        <v>2879</v>
      </c>
      <c r="I64" s="428">
        <v>2878</v>
      </c>
      <c r="J64" s="428"/>
      <c r="K64" s="428">
        <v>767</v>
      </c>
      <c r="L64" s="428"/>
      <c r="M64" s="428"/>
      <c r="N64" s="428">
        <v>0</v>
      </c>
      <c r="O64" s="428">
        <f t="shared" si="0"/>
        <v>49028</v>
      </c>
      <c r="Q64" s="429">
        <f t="shared" si="1"/>
        <v>0.2803296075711838</v>
      </c>
      <c r="R64" s="429">
        <f t="shared" si="2"/>
        <v>0.35518479236354739</v>
      </c>
      <c r="S64" s="429">
        <f t="shared" si="3"/>
        <v>0.23141878110467487</v>
      </c>
      <c r="T64" s="429">
        <f t="shared" si="4"/>
        <v>5.8721546871175652E-2</v>
      </c>
      <c r="U64" s="429">
        <f t="shared" si="5"/>
        <v>5.8701150363057841E-2</v>
      </c>
      <c r="V64" s="429">
        <f t="shared" si="6"/>
        <v>0</v>
      </c>
      <c r="W64" s="429">
        <f t="shared" si="7"/>
        <v>1.5644121726360448E-2</v>
      </c>
      <c r="X64" s="429">
        <f t="shared" si="8"/>
        <v>0</v>
      </c>
      <c r="Y64" s="429">
        <f t="shared" si="9"/>
        <v>0</v>
      </c>
      <c r="Z64" s="429">
        <f t="shared" si="10"/>
        <v>0</v>
      </c>
    </row>
    <row r="65" spans="1:26" ht="18.5" customHeight="1" x14ac:dyDescent="0.35">
      <c r="A65" s="353" t="s">
        <v>141</v>
      </c>
      <c r="B65" s="427" t="s">
        <v>139</v>
      </c>
      <c r="C65" s="353" t="s">
        <v>56</v>
      </c>
      <c r="D65" s="353" t="s">
        <v>71</v>
      </c>
      <c r="E65" s="428">
        <v>11082</v>
      </c>
      <c r="F65" s="428">
        <v>17731</v>
      </c>
      <c r="G65" s="428">
        <v>11751</v>
      </c>
      <c r="H65" s="428">
        <v>5809</v>
      </c>
      <c r="I65" s="428">
        <v>1770</v>
      </c>
      <c r="J65" s="428"/>
      <c r="K65" s="428"/>
      <c r="L65" s="428"/>
      <c r="M65" s="428"/>
      <c r="N65" s="428">
        <v>189</v>
      </c>
      <c r="O65" s="428">
        <f t="shared" si="0"/>
        <v>48332</v>
      </c>
      <c r="Q65" s="429">
        <f t="shared" si="1"/>
        <v>0.2292890838367955</v>
      </c>
      <c r="R65" s="429">
        <f t="shared" si="2"/>
        <v>0.36685839609368537</v>
      </c>
      <c r="S65" s="429">
        <f t="shared" si="3"/>
        <v>0.24313084498882728</v>
      </c>
      <c r="T65" s="429">
        <f t="shared" si="4"/>
        <v>0.12018952246958536</v>
      </c>
      <c r="U65" s="429">
        <f t="shared" si="5"/>
        <v>3.6621699908963003E-2</v>
      </c>
      <c r="V65" s="429">
        <f t="shared" si="6"/>
        <v>0</v>
      </c>
      <c r="W65" s="429">
        <f t="shared" si="7"/>
        <v>0</v>
      </c>
      <c r="X65" s="429">
        <f t="shared" si="8"/>
        <v>0</v>
      </c>
      <c r="Y65" s="429">
        <f t="shared" si="9"/>
        <v>0</v>
      </c>
      <c r="Z65" s="429">
        <f t="shared" si="10"/>
        <v>3.9104527021435074E-3</v>
      </c>
    </row>
    <row r="66" spans="1:26" ht="18.5" customHeight="1" x14ac:dyDescent="0.35">
      <c r="A66" s="353" t="s">
        <v>142</v>
      </c>
      <c r="B66" s="427" t="s">
        <v>139</v>
      </c>
      <c r="C66" s="353" t="s">
        <v>56</v>
      </c>
      <c r="D66" s="353" t="s">
        <v>71</v>
      </c>
      <c r="E66" s="428">
        <v>9455</v>
      </c>
      <c r="F66" s="428">
        <v>15485</v>
      </c>
      <c r="G66" s="428">
        <v>12234</v>
      </c>
      <c r="H66" s="428">
        <v>1341</v>
      </c>
      <c r="I66" s="428">
        <v>2118</v>
      </c>
      <c r="J66" s="428"/>
      <c r="K66" s="428"/>
      <c r="L66" s="428"/>
      <c r="M66" s="428"/>
      <c r="N66" s="428">
        <v>0</v>
      </c>
      <c r="O66" s="428">
        <f t="shared" ref="O66:O129" si="11">SUM(E66:N66)</f>
        <v>40633</v>
      </c>
      <c r="Q66" s="429">
        <f t="shared" ref="Q66:Q129" si="12">E66/O66</f>
        <v>0.23269263898801468</v>
      </c>
      <c r="R66" s="429">
        <f t="shared" ref="R66:R129" si="13">F66/O66</f>
        <v>0.38109418452981569</v>
      </c>
      <c r="S66" s="429">
        <f t="shared" ref="S66:S129" si="14">G66/O66</f>
        <v>0.30108532473605198</v>
      </c>
      <c r="T66" s="429">
        <f t="shared" ref="T66:T129" si="15">H66/O66</f>
        <v>3.3002731769743804E-2</v>
      </c>
      <c r="U66" s="429">
        <f t="shared" ref="U66:U129" si="16">I66/O66</f>
        <v>5.2125119976373882E-2</v>
      </c>
      <c r="V66" s="429">
        <f t="shared" ref="V66:V129" si="17">J66/O66</f>
        <v>0</v>
      </c>
      <c r="W66" s="429">
        <f t="shared" ref="W66:W129" si="18">K66/O66</f>
        <v>0</v>
      </c>
      <c r="X66" s="429">
        <f t="shared" ref="X66:X129" si="19">L66/O66</f>
        <v>0</v>
      </c>
      <c r="Y66" s="429">
        <f t="shared" ref="Y66:Y129" si="20">M66/O66</f>
        <v>0</v>
      </c>
      <c r="Z66" s="429">
        <f t="shared" ref="Z66:Z129" si="21">N66/O66</f>
        <v>0</v>
      </c>
    </row>
    <row r="67" spans="1:26" ht="18.5" customHeight="1" x14ac:dyDescent="0.35">
      <c r="A67" s="353" t="s">
        <v>143</v>
      </c>
      <c r="B67" s="427" t="s">
        <v>139</v>
      </c>
      <c r="C67" s="353" t="s">
        <v>56</v>
      </c>
      <c r="D67" s="353" t="s">
        <v>71</v>
      </c>
      <c r="E67" s="428">
        <v>6108</v>
      </c>
      <c r="F67" s="428">
        <v>15461</v>
      </c>
      <c r="G67" s="428">
        <v>6754</v>
      </c>
      <c r="H67" s="428">
        <v>20214</v>
      </c>
      <c r="I67" s="428">
        <v>1588</v>
      </c>
      <c r="J67" s="428"/>
      <c r="K67" s="428">
        <v>69</v>
      </c>
      <c r="L67" s="428">
        <v>105</v>
      </c>
      <c r="M67" s="428"/>
      <c r="N67" s="428">
        <v>417</v>
      </c>
      <c r="O67" s="428">
        <f t="shared" si="11"/>
        <v>50716</v>
      </c>
      <c r="Q67" s="429">
        <f t="shared" si="12"/>
        <v>0.12043536556510766</v>
      </c>
      <c r="R67" s="429">
        <f t="shared" si="13"/>
        <v>0.30485448379209718</v>
      </c>
      <c r="S67" s="429">
        <f t="shared" si="14"/>
        <v>0.13317296316744223</v>
      </c>
      <c r="T67" s="429">
        <f t="shared" si="15"/>
        <v>0.39857244262165786</v>
      </c>
      <c r="U67" s="429">
        <f t="shared" si="16"/>
        <v>3.1311617635460212E-2</v>
      </c>
      <c r="V67" s="429">
        <f t="shared" si="17"/>
        <v>0</v>
      </c>
      <c r="W67" s="429">
        <f t="shared" si="18"/>
        <v>1.3605173909614324E-3</v>
      </c>
      <c r="X67" s="429">
        <f t="shared" si="19"/>
        <v>2.070352551463049E-3</v>
      </c>
      <c r="Y67" s="429">
        <f t="shared" si="20"/>
        <v>0</v>
      </c>
      <c r="Z67" s="429">
        <f t="shared" si="21"/>
        <v>8.2222572758103955E-3</v>
      </c>
    </row>
    <row r="68" spans="1:26" ht="18.5" customHeight="1" x14ac:dyDescent="0.35">
      <c r="A68" s="353" t="s">
        <v>144</v>
      </c>
      <c r="B68" s="427" t="s">
        <v>139</v>
      </c>
      <c r="C68" s="353" t="s">
        <v>56</v>
      </c>
      <c r="D68" s="353" t="s">
        <v>71</v>
      </c>
      <c r="E68" s="428">
        <v>7448</v>
      </c>
      <c r="F68" s="428">
        <v>12820</v>
      </c>
      <c r="G68" s="428">
        <v>21225</v>
      </c>
      <c r="H68" s="428">
        <v>2016</v>
      </c>
      <c r="I68" s="428">
        <v>1935</v>
      </c>
      <c r="J68" s="428"/>
      <c r="K68" s="428">
        <v>317</v>
      </c>
      <c r="L68" s="428"/>
      <c r="M68" s="428"/>
      <c r="N68" s="428">
        <v>197</v>
      </c>
      <c r="O68" s="428">
        <f t="shared" si="11"/>
        <v>45958</v>
      </c>
      <c r="Q68" s="429">
        <f t="shared" si="12"/>
        <v>0.16206101222855651</v>
      </c>
      <c r="R68" s="429">
        <f t="shared" si="13"/>
        <v>0.27895034596805779</v>
      </c>
      <c r="S68" s="429">
        <f t="shared" si="14"/>
        <v>0.46183471865616432</v>
      </c>
      <c r="T68" s="429">
        <f t="shared" si="15"/>
        <v>4.3866138648331082E-2</v>
      </c>
      <c r="U68" s="429">
        <f t="shared" si="16"/>
        <v>4.2103659863353494E-2</v>
      </c>
      <c r="V68" s="429">
        <f t="shared" si="17"/>
        <v>0</v>
      </c>
      <c r="W68" s="429">
        <f t="shared" si="18"/>
        <v>6.8976021584925369E-3</v>
      </c>
      <c r="X68" s="429">
        <f t="shared" si="19"/>
        <v>0</v>
      </c>
      <c r="Y68" s="429">
        <f t="shared" si="20"/>
        <v>0</v>
      </c>
      <c r="Z68" s="429">
        <f t="shared" si="21"/>
        <v>4.2865224770442575E-3</v>
      </c>
    </row>
    <row r="69" spans="1:26" ht="18.5" customHeight="1" x14ac:dyDescent="0.35">
      <c r="A69" s="353" t="s">
        <v>145</v>
      </c>
      <c r="B69" s="427" t="s">
        <v>139</v>
      </c>
      <c r="C69" s="353" t="s">
        <v>56</v>
      </c>
      <c r="D69" s="353" t="s">
        <v>71</v>
      </c>
      <c r="E69" s="428">
        <v>18804</v>
      </c>
      <c r="F69" s="428">
        <v>10554</v>
      </c>
      <c r="G69" s="428">
        <v>6664</v>
      </c>
      <c r="H69" s="428">
        <v>6393</v>
      </c>
      <c r="I69" s="428">
        <v>2414</v>
      </c>
      <c r="J69" s="428"/>
      <c r="K69" s="428"/>
      <c r="L69" s="428"/>
      <c r="M69" s="428"/>
      <c r="N69" s="428">
        <v>74</v>
      </c>
      <c r="O69" s="428">
        <f t="shared" si="11"/>
        <v>44903</v>
      </c>
      <c r="Q69" s="429">
        <f t="shared" si="12"/>
        <v>0.41876934725964859</v>
      </c>
      <c r="R69" s="429">
        <f t="shared" si="13"/>
        <v>0.23503997505734583</v>
      </c>
      <c r="S69" s="429">
        <f t="shared" si="14"/>
        <v>0.14840879228559339</v>
      </c>
      <c r="T69" s="429">
        <f t="shared" si="15"/>
        <v>0.14237356078658442</v>
      </c>
      <c r="U69" s="429">
        <f t="shared" si="16"/>
        <v>5.3760327817740462E-2</v>
      </c>
      <c r="V69" s="429">
        <f t="shared" si="17"/>
        <v>0</v>
      </c>
      <c r="W69" s="429">
        <f t="shared" si="18"/>
        <v>0</v>
      </c>
      <c r="X69" s="429">
        <f t="shared" si="19"/>
        <v>0</v>
      </c>
      <c r="Y69" s="429">
        <f t="shared" si="20"/>
        <v>0</v>
      </c>
      <c r="Z69" s="429">
        <f t="shared" si="21"/>
        <v>1.6479967930873216E-3</v>
      </c>
    </row>
    <row r="70" spans="1:26" ht="18.5" customHeight="1" x14ac:dyDescent="0.35">
      <c r="A70" s="353" t="s">
        <v>146</v>
      </c>
      <c r="B70" s="427" t="s">
        <v>139</v>
      </c>
      <c r="C70" s="353" t="s">
        <v>56</v>
      </c>
      <c r="D70" s="353" t="s">
        <v>71</v>
      </c>
      <c r="E70" s="428">
        <v>12356</v>
      </c>
      <c r="F70" s="428">
        <v>18038</v>
      </c>
      <c r="G70" s="428"/>
      <c r="H70" s="428">
        <v>5268</v>
      </c>
      <c r="I70" s="428">
        <v>2486</v>
      </c>
      <c r="J70" s="428"/>
      <c r="K70" s="428">
        <v>3037</v>
      </c>
      <c r="L70" s="428"/>
      <c r="M70" s="428"/>
      <c r="N70" s="428">
        <v>568</v>
      </c>
      <c r="O70" s="428">
        <f t="shared" si="11"/>
        <v>41753</v>
      </c>
      <c r="Q70" s="429">
        <f t="shared" si="12"/>
        <v>0.29593083131751013</v>
      </c>
      <c r="R70" s="429">
        <f t="shared" si="13"/>
        <v>0.43201686106387566</v>
      </c>
      <c r="S70" s="429">
        <f t="shared" si="14"/>
        <v>0</v>
      </c>
      <c r="T70" s="429">
        <f t="shared" si="15"/>
        <v>0.12617057456949202</v>
      </c>
      <c r="U70" s="429">
        <f t="shared" si="16"/>
        <v>5.954063181088784E-2</v>
      </c>
      <c r="V70" s="429">
        <f t="shared" si="17"/>
        <v>0</v>
      </c>
      <c r="W70" s="429">
        <f t="shared" si="18"/>
        <v>7.2737288338562495E-2</v>
      </c>
      <c r="X70" s="429">
        <f t="shared" si="19"/>
        <v>0</v>
      </c>
      <c r="Y70" s="429">
        <f t="shared" si="20"/>
        <v>0</v>
      </c>
      <c r="Z70" s="429">
        <f t="shared" si="21"/>
        <v>1.360381289967188E-2</v>
      </c>
    </row>
    <row r="71" spans="1:26" ht="18.5" customHeight="1" x14ac:dyDescent="0.35">
      <c r="A71" s="353" t="s">
        <v>147</v>
      </c>
      <c r="B71" s="427" t="s">
        <v>139</v>
      </c>
      <c r="C71" s="353" t="s">
        <v>56</v>
      </c>
      <c r="D71" s="353" t="s">
        <v>71</v>
      </c>
      <c r="E71" s="428">
        <v>16313</v>
      </c>
      <c r="F71" s="428">
        <v>13809</v>
      </c>
      <c r="G71" s="428">
        <v>9461</v>
      </c>
      <c r="H71" s="428">
        <v>1350</v>
      </c>
      <c r="I71" s="428">
        <v>2267</v>
      </c>
      <c r="J71" s="428"/>
      <c r="K71" s="428"/>
      <c r="L71" s="428"/>
      <c r="M71" s="428"/>
      <c r="N71" s="428">
        <v>157</v>
      </c>
      <c r="O71" s="428">
        <f t="shared" si="11"/>
        <v>43357</v>
      </c>
      <c r="Q71" s="429">
        <f t="shared" si="12"/>
        <v>0.37624835666674356</v>
      </c>
      <c r="R71" s="429">
        <f t="shared" si="13"/>
        <v>0.3184952833452499</v>
      </c>
      <c r="S71" s="429">
        <f t="shared" si="14"/>
        <v>0.21821159213045183</v>
      </c>
      <c r="T71" s="429">
        <f t="shared" si="15"/>
        <v>3.1136840648568857E-2</v>
      </c>
      <c r="U71" s="429">
        <f t="shared" si="16"/>
        <v>5.2286827963189335E-2</v>
      </c>
      <c r="V71" s="429">
        <f t="shared" si="17"/>
        <v>0</v>
      </c>
      <c r="W71" s="429">
        <f t="shared" si="18"/>
        <v>0</v>
      </c>
      <c r="X71" s="429">
        <f t="shared" si="19"/>
        <v>0</v>
      </c>
      <c r="Y71" s="429">
        <f t="shared" si="20"/>
        <v>0</v>
      </c>
      <c r="Z71" s="429">
        <f t="shared" si="21"/>
        <v>3.6210992457965264E-3</v>
      </c>
    </row>
    <row r="72" spans="1:26" ht="18.5" customHeight="1" x14ac:dyDescent="0.35">
      <c r="A72" s="353" t="s">
        <v>148</v>
      </c>
      <c r="B72" s="427" t="s">
        <v>139</v>
      </c>
      <c r="C72" s="353" t="s">
        <v>56</v>
      </c>
      <c r="D72" s="353" t="s">
        <v>71</v>
      </c>
      <c r="E72" s="428">
        <v>15360</v>
      </c>
      <c r="F72" s="428">
        <v>16522</v>
      </c>
      <c r="G72" s="428">
        <v>9806</v>
      </c>
      <c r="H72" s="428">
        <v>3561</v>
      </c>
      <c r="I72" s="428">
        <v>2794</v>
      </c>
      <c r="J72" s="428"/>
      <c r="K72" s="428"/>
      <c r="L72" s="428"/>
      <c r="M72" s="428"/>
      <c r="N72" s="428">
        <v>0</v>
      </c>
      <c r="O72" s="428">
        <f t="shared" si="11"/>
        <v>48043</v>
      </c>
      <c r="Q72" s="429">
        <f t="shared" si="12"/>
        <v>0.31971358990903981</v>
      </c>
      <c r="R72" s="429">
        <f t="shared" si="13"/>
        <v>0.34390025602064817</v>
      </c>
      <c r="S72" s="429">
        <f t="shared" si="14"/>
        <v>0.2041088191828154</v>
      </c>
      <c r="T72" s="429">
        <f t="shared" si="15"/>
        <v>7.4121099848052791E-2</v>
      </c>
      <c r="U72" s="429">
        <f t="shared" si="16"/>
        <v>5.8156235039443831E-2</v>
      </c>
      <c r="V72" s="429">
        <f t="shared" si="17"/>
        <v>0</v>
      </c>
      <c r="W72" s="429">
        <f t="shared" si="18"/>
        <v>0</v>
      </c>
      <c r="X72" s="429">
        <f t="shared" si="19"/>
        <v>0</v>
      </c>
      <c r="Y72" s="429">
        <f t="shared" si="20"/>
        <v>0</v>
      </c>
      <c r="Z72" s="429">
        <f t="shared" si="21"/>
        <v>0</v>
      </c>
    </row>
    <row r="73" spans="1:26" ht="18.5" customHeight="1" x14ac:dyDescent="0.35">
      <c r="A73" s="353" t="s">
        <v>149</v>
      </c>
      <c r="B73" s="427" t="s">
        <v>139</v>
      </c>
      <c r="C73" s="353" t="s">
        <v>56</v>
      </c>
      <c r="D73" s="353" t="s">
        <v>71</v>
      </c>
      <c r="E73" s="428">
        <v>9817</v>
      </c>
      <c r="F73" s="428">
        <v>19374</v>
      </c>
      <c r="G73" s="428">
        <v>12468</v>
      </c>
      <c r="H73" s="428">
        <v>5882</v>
      </c>
      <c r="I73" s="428">
        <v>2300</v>
      </c>
      <c r="J73" s="428"/>
      <c r="K73" s="428"/>
      <c r="L73" s="428"/>
      <c r="M73" s="428"/>
      <c r="N73" s="428">
        <v>0</v>
      </c>
      <c r="O73" s="428">
        <f t="shared" si="11"/>
        <v>49841</v>
      </c>
      <c r="Q73" s="429">
        <f t="shared" si="12"/>
        <v>0.19696635300254811</v>
      </c>
      <c r="R73" s="429">
        <f t="shared" si="13"/>
        <v>0.38871611725286409</v>
      </c>
      <c r="S73" s="429">
        <f t="shared" si="14"/>
        <v>0.2501554944724223</v>
      </c>
      <c r="T73" s="429">
        <f t="shared" si="15"/>
        <v>0.11801528861780462</v>
      </c>
      <c r="U73" s="429">
        <f t="shared" si="16"/>
        <v>4.6146746654360866E-2</v>
      </c>
      <c r="V73" s="429">
        <f t="shared" si="17"/>
        <v>0</v>
      </c>
      <c r="W73" s="429">
        <f t="shared" si="18"/>
        <v>0</v>
      </c>
      <c r="X73" s="429">
        <f t="shared" si="19"/>
        <v>0</v>
      </c>
      <c r="Y73" s="429">
        <f t="shared" si="20"/>
        <v>0</v>
      </c>
      <c r="Z73" s="429">
        <f t="shared" si="21"/>
        <v>0</v>
      </c>
    </row>
    <row r="74" spans="1:26" ht="18.5" customHeight="1" x14ac:dyDescent="0.35">
      <c r="A74" s="353" t="s">
        <v>150</v>
      </c>
      <c r="B74" s="427" t="s">
        <v>139</v>
      </c>
      <c r="C74" s="353" t="s">
        <v>56</v>
      </c>
      <c r="D74" s="353" t="s">
        <v>71</v>
      </c>
      <c r="E74" s="428">
        <v>16750</v>
      </c>
      <c r="F74" s="428">
        <v>19360</v>
      </c>
      <c r="G74" s="428">
        <v>7668</v>
      </c>
      <c r="H74" s="428">
        <v>6055</v>
      </c>
      <c r="I74" s="428">
        <v>2846</v>
      </c>
      <c r="J74" s="428"/>
      <c r="K74" s="428">
        <v>852</v>
      </c>
      <c r="L74" s="428"/>
      <c r="M74" s="428"/>
      <c r="N74" s="428">
        <v>855</v>
      </c>
      <c r="O74" s="428">
        <f t="shared" si="11"/>
        <v>54386</v>
      </c>
      <c r="Q74" s="429">
        <f t="shared" si="12"/>
        <v>0.30798367226859852</v>
      </c>
      <c r="R74" s="429">
        <f t="shared" si="13"/>
        <v>0.35597396388776525</v>
      </c>
      <c r="S74" s="429">
        <f t="shared" si="14"/>
        <v>0.14099216710182769</v>
      </c>
      <c r="T74" s="429">
        <f t="shared" si="15"/>
        <v>0.11133379913948442</v>
      </c>
      <c r="U74" s="429">
        <f t="shared" si="16"/>
        <v>5.2329643658294414E-2</v>
      </c>
      <c r="V74" s="429">
        <f t="shared" si="17"/>
        <v>0</v>
      </c>
      <c r="W74" s="429">
        <f t="shared" si="18"/>
        <v>1.5665796344647518E-2</v>
      </c>
      <c r="X74" s="429">
        <f t="shared" si="19"/>
        <v>0</v>
      </c>
      <c r="Y74" s="429">
        <f t="shared" si="20"/>
        <v>0</v>
      </c>
      <c r="Z74" s="429">
        <f t="shared" si="21"/>
        <v>1.5720957599382194E-2</v>
      </c>
    </row>
    <row r="75" spans="1:26" ht="18.5" customHeight="1" x14ac:dyDescent="0.35">
      <c r="A75" s="353" t="s">
        <v>151</v>
      </c>
      <c r="B75" s="427" t="s">
        <v>139</v>
      </c>
      <c r="C75" s="353" t="s">
        <v>56</v>
      </c>
      <c r="D75" s="353" t="s">
        <v>71</v>
      </c>
      <c r="E75" s="428">
        <v>11823</v>
      </c>
      <c r="F75" s="428">
        <v>17756</v>
      </c>
      <c r="G75" s="428">
        <v>12135</v>
      </c>
      <c r="H75" s="428">
        <v>4068</v>
      </c>
      <c r="I75" s="428">
        <v>2196</v>
      </c>
      <c r="J75" s="428"/>
      <c r="K75" s="428"/>
      <c r="L75" s="428"/>
      <c r="M75" s="428"/>
      <c r="N75" s="428">
        <v>0</v>
      </c>
      <c r="O75" s="428">
        <f t="shared" si="11"/>
        <v>47978</v>
      </c>
      <c r="Q75" s="429">
        <f t="shared" si="12"/>
        <v>0.24642544499562299</v>
      </c>
      <c r="R75" s="429">
        <f t="shared" si="13"/>
        <v>0.37008628954937678</v>
      </c>
      <c r="S75" s="429">
        <f t="shared" si="14"/>
        <v>0.2529284255283672</v>
      </c>
      <c r="T75" s="429">
        <f t="shared" si="15"/>
        <v>8.4788861561549037E-2</v>
      </c>
      <c r="U75" s="429">
        <f t="shared" si="16"/>
        <v>4.5770978365083995E-2</v>
      </c>
      <c r="V75" s="429">
        <f t="shared" si="17"/>
        <v>0</v>
      </c>
      <c r="W75" s="429">
        <f t="shared" si="18"/>
        <v>0</v>
      </c>
      <c r="X75" s="429">
        <f t="shared" si="19"/>
        <v>0</v>
      </c>
      <c r="Y75" s="429">
        <f t="shared" si="20"/>
        <v>0</v>
      </c>
      <c r="Z75" s="429">
        <f t="shared" si="21"/>
        <v>0</v>
      </c>
    </row>
    <row r="76" spans="1:26" ht="18.5" customHeight="1" x14ac:dyDescent="0.35">
      <c r="A76" s="353" t="s">
        <v>152</v>
      </c>
      <c r="B76" s="427" t="s">
        <v>139</v>
      </c>
      <c r="C76" s="353" t="s">
        <v>56</v>
      </c>
      <c r="D76" s="353" t="s">
        <v>71</v>
      </c>
      <c r="E76" s="428">
        <v>12080</v>
      </c>
      <c r="F76" s="428">
        <v>10159</v>
      </c>
      <c r="G76" s="428">
        <v>12178</v>
      </c>
      <c r="H76" s="428">
        <v>1071</v>
      </c>
      <c r="I76" s="428">
        <v>1718</v>
      </c>
      <c r="J76" s="428"/>
      <c r="K76" s="428">
        <v>1928</v>
      </c>
      <c r="L76" s="428"/>
      <c r="M76" s="428"/>
      <c r="N76" s="428">
        <v>415</v>
      </c>
      <c r="O76" s="428">
        <f t="shared" si="11"/>
        <v>39549</v>
      </c>
      <c r="Q76" s="429">
        <f t="shared" si="12"/>
        <v>0.30544387974411491</v>
      </c>
      <c r="R76" s="429">
        <f t="shared" si="13"/>
        <v>0.25687122303977344</v>
      </c>
      <c r="S76" s="429">
        <f t="shared" si="14"/>
        <v>0.30792181850362843</v>
      </c>
      <c r="T76" s="429">
        <f t="shared" si="15"/>
        <v>2.7080330728969128E-2</v>
      </c>
      <c r="U76" s="429">
        <f t="shared" si="16"/>
        <v>4.3439783559634883E-2</v>
      </c>
      <c r="V76" s="429">
        <f t="shared" si="17"/>
        <v>0</v>
      </c>
      <c r="W76" s="429">
        <f t="shared" si="18"/>
        <v>4.8749652330020987E-2</v>
      </c>
      <c r="X76" s="429">
        <f t="shared" si="19"/>
        <v>0</v>
      </c>
      <c r="Y76" s="429">
        <f t="shared" si="20"/>
        <v>0</v>
      </c>
      <c r="Z76" s="429">
        <f t="shared" si="21"/>
        <v>1.0493312093858252E-2</v>
      </c>
    </row>
    <row r="77" spans="1:26" ht="18.5" customHeight="1" x14ac:dyDescent="0.35">
      <c r="A77" s="353" t="s">
        <v>153</v>
      </c>
      <c r="B77" s="427" t="s">
        <v>139</v>
      </c>
      <c r="C77" s="353" t="s">
        <v>56</v>
      </c>
      <c r="D77" s="353" t="s">
        <v>71</v>
      </c>
      <c r="E77" s="428">
        <v>15395</v>
      </c>
      <c r="F77" s="428">
        <v>11316</v>
      </c>
      <c r="G77" s="428">
        <v>7214</v>
      </c>
      <c r="H77" s="428">
        <v>2269</v>
      </c>
      <c r="I77" s="428">
        <v>2716</v>
      </c>
      <c r="J77" s="428"/>
      <c r="K77" s="428"/>
      <c r="L77" s="428"/>
      <c r="M77" s="428"/>
      <c r="N77" s="428">
        <v>694</v>
      </c>
      <c r="O77" s="428">
        <f t="shared" si="11"/>
        <v>39604</v>
      </c>
      <c r="Q77" s="429">
        <f t="shared" si="12"/>
        <v>0.3887233612766387</v>
      </c>
      <c r="R77" s="429">
        <f t="shared" si="13"/>
        <v>0.28572871427128571</v>
      </c>
      <c r="S77" s="429">
        <f t="shared" si="14"/>
        <v>0.18215331784668215</v>
      </c>
      <c r="T77" s="429">
        <f t="shared" si="15"/>
        <v>5.7292192707807291E-2</v>
      </c>
      <c r="U77" s="429">
        <f t="shared" si="16"/>
        <v>6.8578931421068579E-2</v>
      </c>
      <c r="V77" s="429">
        <f t="shared" si="17"/>
        <v>0</v>
      </c>
      <c r="W77" s="429">
        <f t="shared" si="18"/>
        <v>0</v>
      </c>
      <c r="X77" s="429">
        <f t="shared" si="19"/>
        <v>0</v>
      </c>
      <c r="Y77" s="429">
        <f t="shared" si="20"/>
        <v>0</v>
      </c>
      <c r="Z77" s="429">
        <f t="shared" si="21"/>
        <v>1.7523482476517523E-2</v>
      </c>
    </row>
    <row r="78" spans="1:26" ht="18.5" customHeight="1" x14ac:dyDescent="0.35">
      <c r="A78" s="353" t="s">
        <v>154</v>
      </c>
      <c r="B78" s="427" t="s">
        <v>139</v>
      </c>
      <c r="C78" s="353" t="s">
        <v>56</v>
      </c>
      <c r="D78" s="353" t="s">
        <v>71</v>
      </c>
      <c r="E78" s="428">
        <v>16739</v>
      </c>
      <c r="F78" s="428">
        <v>14790</v>
      </c>
      <c r="G78" s="428">
        <v>8273</v>
      </c>
      <c r="H78" s="428">
        <v>3174</v>
      </c>
      <c r="I78" s="428">
        <v>3262</v>
      </c>
      <c r="J78" s="428"/>
      <c r="K78" s="428">
        <v>172</v>
      </c>
      <c r="L78" s="428"/>
      <c r="M78" s="428"/>
      <c r="N78" s="428">
        <v>558</v>
      </c>
      <c r="O78" s="428">
        <f t="shared" si="11"/>
        <v>46968</v>
      </c>
      <c r="Q78" s="429">
        <f t="shared" si="12"/>
        <v>0.35639158576051783</v>
      </c>
      <c r="R78" s="429">
        <f t="shared" si="13"/>
        <v>0.31489524782830863</v>
      </c>
      <c r="S78" s="429">
        <f t="shared" si="14"/>
        <v>0.17614120252086526</v>
      </c>
      <c r="T78" s="429">
        <f t="shared" si="15"/>
        <v>6.7577925396014302E-2</v>
      </c>
      <c r="U78" s="429">
        <f t="shared" si="16"/>
        <v>6.9451541475046841E-2</v>
      </c>
      <c r="V78" s="429">
        <f t="shared" si="17"/>
        <v>0</v>
      </c>
      <c r="W78" s="429">
        <f t="shared" si="18"/>
        <v>3.6620677908363142E-3</v>
      </c>
      <c r="X78" s="429">
        <f t="shared" si="19"/>
        <v>0</v>
      </c>
      <c r="Y78" s="429">
        <f t="shared" si="20"/>
        <v>0</v>
      </c>
      <c r="Z78" s="429">
        <f t="shared" si="21"/>
        <v>1.1880429228410833E-2</v>
      </c>
    </row>
    <row r="79" spans="1:26" ht="18.5" customHeight="1" x14ac:dyDescent="0.35">
      <c r="A79" s="353" t="s">
        <v>155</v>
      </c>
      <c r="B79" s="427" t="s">
        <v>139</v>
      </c>
      <c r="C79" s="353" t="s">
        <v>56</v>
      </c>
      <c r="D79" s="353" t="s">
        <v>71</v>
      </c>
      <c r="E79" s="428">
        <v>16050</v>
      </c>
      <c r="F79" s="428">
        <v>8009</v>
      </c>
      <c r="G79" s="428">
        <v>9576</v>
      </c>
      <c r="H79" s="428">
        <v>1157</v>
      </c>
      <c r="I79" s="428">
        <v>1632</v>
      </c>
      <c r="J79" s="428"/>
      <c r="K79" s="428">
        <v>443</v>
      </c>
      <c r="L79" s="428">
        <v>691</v>
      </c>
      <c r="M79" s="428"/>
      <c r="N79" s="428">
        <v>0</v>
      </c>
      <c r="O79" s="428">
        <f t="shared" si="11"/>
        <v>37558</v>
      </c>
      <c r="Q79" s="429">
        <f t="shared" si="12"/>
        <v>0.42733904893764313</v>
      </c>
      <c r="R79" s="429">
        <f t="shared" si="13"/>
        <v>0.21324351669417968</v>
      </c>
      <c r="S79" s="429">
        <f t="shared" si="14"/>
        <v>0.25496565312316949</v>
      </c>
      <c r="T79" s="429">
        <f t="shared" si="15"/>
        <v>3.0805687203791468E-2</v>
      </c>
      <c r="U79" s="429">
        <f t="shared" si="16"/>
        <v>4.3452793013472497E-2</v>
      </c>
      <c r="V79" s="429">
        <f t="shared" si="17"/>
        <v>0</v>
      </c>
      <c r="W79" s="429">
        <f t="shared" si="18"/>
        <v>1.1795090260397252E-2</v>
      </c>
      <c r="X79" s="429">
        <f t="shared" si="19"/>
        <v>1.8398210767346504E-2</v>
      </c>
      <c r="Y79" s="429">
        <f t="shared" si="20"/>
        <v>0</v>
      </c>
      <c r="Z79" s="429">
        <f t="shared" si="21"/>
        <v>0</v>
      </c>
    </row>
    <row r="80" spans="1:26" ht="18.5" customHeight="1" x14ac:dyDescent="0.35">
      <c r="A80" s="353" t="s">
        <v>156</v>
      </c>
      <c r="B80" s="427" t="s">
        <v>139</v>
      </c>
      <c r="C80" s="353" t="s">
        <v>56</v>
      </c>
      <c r="D80" s="353" t="s">
        <v>71</v>
      </c>
      <c r="E80" s="428">
        <v>13682</v>
      </c>
      <c r="F80" s="428">
        <v>18827</v>
      </c>
      <c r="G80" s="428">
        <v>9870</v>
      </c>
      <c r="H80" s="428">
        <v>3439</v>
      </c>
      <c r="I80" s="428">
        <v>3539</v>
      </c>
      <c r="J80" s="428"/>
      <c r="K80" s="428">
        <v>1246</v>
      </c>
      <c r="L80" s="428"/>
      <c r="M80" s="428"/>
      <c r="N80" s="428">
        <v>0</v>
      </c>
      <c r="O80" s="428">
        <f t="shared" si="11"/>
        <v>50603</v>
      </c>
      <c r="Q80" s="429">
        <f t="shared" si="12"/>
        <v>0.27037922652807145</v>
      </c>
      <c r="R80" s="429">
        <f t="shared" si="13"/>
        <v>0.37205304033357706</v>
      </c>
      <c r="S80" s="429">
        <f t="shared" si="14"/>
        <v>0.19504772444321483</v>
      </c>
      <c r="T80" s="429">
        <f t="shared" si="15"/>
        <v>6.7960397604885092E-2</v>
      </c>
      <c r="U80" s="429">
        <f t="shared" si="16"/>
        <v>6.9936565025788988E-2</v>
      </c>
      <c r="V80" s="429">
        <f t="shared" si="17"/>
        <v>0</v>
      </c>
      <c r="W80" s="429">
        <f t="shared" si="18"/>
        <v>2.462304606446258E-2</v>
      </c>
      <c r="X80" s="429">
        <f t="shared" si="19"/>
        <v>0</v>
      </c>
      <c r="Y80" s="429">
        <f t="shared" si="20"/>
        <v>0</v>
      </c>
      <c r="Z80" s="429">
        <f t="shared" si="21"/>
        <v>0</v>
      </c>
    </row>
    <row r="81" spans="1:26" ht="18.5" customHeight="1" x14ac:dyDescent="0.35">
      <c r="A81" s="353" t="s">
        <v>157</v>
      </c>
      <c r="B81" s="427" t="s">
        <v>158</v>
      </c>
      <c r="C81" s="353" t="s">
        <v>56</v>
      </c>
      <c r="D81" s="353" t="s">
        <v>71</v>
      </c>
      <c r="E81" s="428">
        <v>12952</v>
      </c>
      <c r="F81" s="428">
        <v>15810</v>
      </c>
      <c r="G81" s="428">
        <v>8782</v>
      </c>
      <c r="H81" s="428">
        <v>2688</v>
      </c>
      <c r="I81" s="428">
        <v>2461</v>
      </c>
      <c r="J81" s="428"/>
      <c r="K81" s="428"/>
      <c r="L81" s="428"/>
      <c r="M81" s="428"/>
      <c r="N81" s="428">
        <v>259</v>
      </c>
      <c r="O81" s="428">
        <f t="shared" si="11"/>
        <v>42952</v>
      </c>
      <c r="Q81" s="429">
        <f t="shared" si="12"/>
        <v>0.30154591171540324</v>
      </c>
      <c r="R81" s="429">
        <f t="shared" si="13"/>
        <v>0.36808530452598248</v>
      </c>
      <c r="S81" s="429">
        <f t="shared" si="14"/>
        <v>0.2044607934438443</v>
      </c>
      <c r="T81" s="429">
        <f t="shared" si="15"/>
        <v>6.2581486310299875E-2</v>
      </c>
      <c r="U81" s="429">
        <f t="shared" si="16"/>
        <v>5.7296517042279754E-2</v>
      </c>
      <c r="V81" s="429">
        <f t="shared" si="17"/>
        <v>0</v>
      </c>
      <c r="W81" s="429">
        <f t="shared" si="18"/>
        <v>0</v>
      </c>
      <c r="X81" s="429">
        <f t="shared" si="19"/>
        <v>0</v>
      </c>
      <c r="Y81" s="429">
        <f t="shared" si="20"/>
        <v>0</v>
      </c>
      <c r="Z81" s="429">
        <f t="shared" si="21"/>
        <v>6.0299869621903519E-3</v>
      </c>
    </row>
    <row r="82" spans="1:26" ht="18.5" customHeight="1" x14ac:dyDescent="0.35">
      <c r="A82" s="353" t="s">
        <v>159</v>
      </c>
      <c r="B82" s="427" t="s">
        <v>158</v>
      </c>
      <c r="C82" s="353" t="s">
        <v>56</v>
      </c>
      <c r="D82" s="353" t="s">
        <v>71</v>
      </c>
      <c r="E82" s="428">
        <v>4061</v>
      </c>
      <c r="F82" s="428">
        <v>16574</v>
      </c>
      <c r="G82" s="428">
        <v>4245</v>
      </c>
      <c r="H82" s="428">
        <v>27282</v>
      </c>
      <c r="I82" s="428">
        <v>1951</v>
      </c>
      <c r="J82" s="428"/>
      <c r="K82" s="428"/>
      <c r="L82" s="428"/>
      <c r="M82" s="428"/>
      <c r="N82" s="428">
        <v>223</v>
      </c>
      <c r="O82" s="428">
        <f t="shared" si="11"/>
        <v>54336</v>
      </c>
      <c r="Q82" s="429">
        <f t="shared" si="12"/>
        <v>7.4738663133097766E-2</v>
      </c>
      <c r="R82" s="429">
        <f t="shared" si="13"/>
        <v>0.30502797408716137</v>
      </c>
      <c r="S82" s="429">
        <f t="shared" si="14"/>
        <v>7.8125E-2</v>
      </c>
      <c r="T82" s="429">
        <f t="shared" si="15"/>
        <v>0.50209805653710249</v>
      </c>
      <c r="U82" s="429">
        <f t="shared" si="16"/>
        <v>3.5906213191990576E-2</v>
      </c>
      <c r="V82" s="429">
        <f t="shared" si="17"/>
        <v>0</v>
      </c>
      <c r="W82" s="429">
        <f t="shared" si="18"/>
        <v>0</v>
      </c>
      <c r="X82" s="429">
        <f t="shared" si="19"/>
        <v>0</v>
      </c>
      <c r="Y82" s="429">
        <f t="shared" si="20"/>
        <v>0</v>
      </c>
      <c r="Z82" s="429">
        <f t="shared" si="21"/>
        <v>4.1040930506478206E-3</v>
      </c>
    </row>
    <row r="83" spans="1:26" ht="18.5" customHeight="1" x14ac:dyDescent="0.35">
      <c r="A83" s="353" t="s">
        <v>160</v>
      </c>
      <c r="B83" s="427" t="s">
        <v>158</v>
      </c>
      <c r="C83" s="353" t="s">
        <v>56</v>
      </c>
      <c r="D83" s="353" t="s">
        <v>71</v>
      </c>
      <c r="E83" s="428">
        <v>16844</v>
      </c>
      <c r="F83" s="428">
        <v>11987</v>
      </c>
      <c r="G83" s="428">
        <v>7689</v>
      </c>
      <c r="H83" s="428">
        <v>5096</v>
      </c>
      <c r="I83" s="428">
        <v>2492</v>
      </c>
      <c r="J83" s="428"/>
      <c r="K83" s="428"/>
      <c r="L83" s="428"/>
      <c r="M83" s="428"/>
      <c r="N83" s="428">
        <v>0</v>
      </c>
      <c r="O83" s="428">
        <f t="shared" si="11"/>
        <v>44108</v>
      </c>
      <c r="Q83" s="429">
        <f t="shared" si="12"/>
        <v>0.38188083794323024</v>
      </c>
      <c r="R83" s="429">
        <f t="shared" si="13"/>
        <v>0.27176475922735105</v>
      </c>
      <c r="S83" s="429">
        <f t="shared" si="14"/>
        <v>0.17432211843656478</v>
      </c>
      <c r="T83" s="429">
        <f t="shared" si="15"/>
        <v>0.11553459689852182</v>
      </c>
      <c r="U83" s="429">
        <f t="shared" si="16"/>
        <v>5.6497687494332094E-2</v>
      </c>
      <c r="V83" s="429">
        <f t="shared" si="17"/>
        <v>0</v>
      </c>
      <c r="W83" s="429">
        <f t="shared" si="18"/>
        <v>0</v>
      </c>
      <c r="X83" s="429">
        <f t="shared" si="19"/>
        <v>0</v>
      </c>
      <c r="Y83" s="429">
        <f t="shared" si="20"/>
        <v>0</v>
      </c>
      <c r="Z83" s="429">
        <f t="shared" si="21"/>
        <v>0</v>
      </c>
    </row>
    <row r="84" spans="1:26" ht="18.5" customHeight="1" x14ac:dyDescent="0.35">
      <c r="A84" s="353" t="s">
        <v>161</v>
      </c>
      <c r="B84" s="427" t="s">
        <v>158</v>
      </c>
      <c r="C84" s="353" t="s">
        <v>56</v>
      </c>
      <c r="D84" s="353" t="s">
        <v>71</v>
      </c>
      <c r="E84" s="428">
        <v>20808</v>
      </c>
      <c r="F84" s="428">
        <v>16060</v>
      </c>
      <c r="G84" s="428">
        <v>8325</v>
      </c>
      <c r="H84" s="428">
        <v>4167</v>
      </c>
      <c r="I84" s="428">
        <v>4373</v>
      </c>
      <c r="J84" s="428"/>
      <c r="K84" s="428"/>
      <c r="L84" s="428"/>
      <c r="M84" s="428"/>
      <c r="N84" s="428">
        <v>276</v>
      </c>
      <c r="O84" s="428">
        <f t="shared" si="11"/>
        <v>54009</v>
      </c>
      <c r="Q84" s="429">
        <f t="shared" si="12"/>
        <v>0.38526912181303113</v>
      </c>
      <c r="R84" s="429">
        <f t="shared" si="13"/>
        <v>0.29735784776611307</v>
      </c>
      <c r="S84" s="429">
        <f t="shared" si="14"/>
        <v>0.15414097650391601</v>
      </c>
      <c r="T84" s="429">
        <f t="shared" si="15"/>
        <v>7.7153807698716881E-2</v>
      </c>
      <c r="U84" s="429">
        <f t="shared" si="16"/>
        <v>8.0967986817011978E-2</v>
      </c>
      <c r="V84" s="429">
        <f t="shared" si="17"/>
        <v>0</v>
      </c>
      <c r="W84" s="429">
        <f t="shared" si="18"/>
        <v>0</v>
      </c>
      <c r="X84" s="429">
        <f t="shared" si="19"/>
        <v>0</v>
      </c>
      <c r="Y84" s="429">
        <f t="shared" si="20"/>
        <v>0</v>
      </c>
      <c r="Z84" s="429">
        <f t="shared" si="21"/>
        <v>5.1102594012109089E-3</v>
      </c>
    </row>
    <row r="85" spans="1:26" ht="18.5" customHeight="1" x14ac:dyDescent="0.35">
      <c r="A85" s="353" t="s">
        <v>162</v>
      </c>
      <c r="B85" s="427" t="s">
        <v>158</v>
      </c>
      <c r="C85" s="353" t="s">
        <v>56</v>
      </c>
      <c r="D85" s="353" t="s">
        <v>71</v>
      </c>
      <c r="E85" s="428">
        <v>13459</v>
      </c>
      <c r="F85" s="428">
        <v>21451</v>
      </c>
      <c r="G85" s="428">
        <v>6584</v>
      </c>
      <c r="H85" s="428">
        <v>3710</v>
      </c>
      <c r="I85" s="428">
        <v>2267</v>
      </c>
      <c r="J85" s="428"/>
      <c r="K85" s="428">
        <v>536</v>
      </c>
      <c r="L85" s="428"/>
      <c r="M85" s="428"/>
      <c r="N85" s="428">
        <v>0</v>
      </c>
      <c r="O85" s="428">
        <f t="shared" si="11"/>
        <v>48007</v>
      </c>
      <c r="Q85" s="429">
        <f t="shared" si="12"/>
        <v>0.28035494823671547</v>
      </c>
      <c r="R85" s="429">
        <f t="shared" si="13"/>
        <v>0.44683067052721476</v>
      </c>
      <c r="S85" s="429">
        <f t="shared" si="14"/>
        <v>0.13714666611119211</v>
      </c>
      <c r="T85" s="429">
        <f t="shared" si="15"/>
        <v>7.7280396608827878E-2</v>
      </c>
      <c r="U85" s="429">
        <f t="shared" si="16"/>
        <v>4.7222280084154397E-2</v>
      </c>
      <c r="V85" s="429">
        <f t="shared" si="17"/>
        <v>0</v>
      </c>
      <c r="W85" s="429">
        <f t="shared" si="18"/>
        <v>1.1165038431895348E-2</v>
      </c>
      <c r="X85" s="429">
        <f t="shared" si="19"/>
        <v>0</v>
      </c>
      <c r="Y85" s="429">
        <f t="shared" si="20"/>
        <v>0</v>
      </c>
      <c r="Z85" s="429">
        <f t="shared" si="21"/>
        <v>0</v>
      </c>
    </row>
    <row r="86" spans="1:26" ht="18.5" customHeight="1" x14ac:dyDescent="0.35">
      <c r="A86" s="353" t="s">
        <v>163</v>
      </c>
      <c r="B86" s="427" t="s">
        <v>158</v>
      </c>
      <c r="C86" s="353" t="s">
        <v>56</v>
      </c>
      <c r="D86" s="353" t="s">
        <v>71</v>
      </c>
      <c r="E86" s="428">
        <v>23067</v>
      </c>
      <c r="F86" s="428">
        <v>14958</v>
      </c>
      <c r="G86" s="428">
        <v>6760</v>
      </c>
      <c r="H86" s="428">
        <v>4913</v>
      </c>
      <c r="I86" s="428">
        <v>2631</v>
      </c>
      <c r="J86" s="428"/>
      <c r="K86" s="428"/>
      <c r="L86" s="428"/>
      <c r="M86" s="428"/>
      <c r="N86" s="428">
        <v>181</v>
      </c>
      <c r="O86" s="428">
        <f t="shared" si="11"/>
        <v>52510</v>
      </c>
      <c r="Q86" s="429">
        <f t="shared" si="12"/>
        <v>0.43928775471338793</v>
      </c>
      <c r="R86" s="429">
        <f t="shared" si="13"/>
        <v>0.28486002666158827</v>
      </c>
      <c r="S86" s="429">
        <f t="shared" si="14"/>
        <v>0.12873738335555132</v>
      </c>
      <c r="T86" s="429">
        <f t="shared" si="15"/>
        <v>9.3563130832222438E-2</v>
      </c>
      <c r="U86" s="429">
        <f t="shared" si="16"/>
        <v>5.010474195391354E-2</v>
      </c>
      <c r="V86" s="429">
        <f t="shared" si="17"/>
        <v>0</v>
      </c>
      <c r="W86" s="429">
        <f t="shared" si="18"/>
        <v>0</v>
      </c>
      <c r="X86" s="429">
        <f t="shared" si="19"/>
        <v>0</v>
      </c>
      <c r="Y86" s="429">
        <f t="shared" si="20"/>
        <v>0</v>
      </c>
      <c r="Z86" s="429">
        <f t="shared" si="21"/>
        <v>3.4469624833365071E-3</v>
      </c>
    </row>
    <row r="87" spans="1:26" ht="18.5" customHeight="1" x14ac:dyDescent="0.35">
      <c r="A87" s="353" t="s">
        <v>164</v>
      </c>
      <c r="B87" s="427" t="s">
        <v>158</v>
      </c>
      <c r="C87" s="353" t="s">
        <v>56</v>
      </c>
      <c r="D87" s="353" t="s">
        <v>71</v>
      </c>
      <c r="E87" s="428">
        <v>18358</v>
      </c>
      <c r="F87" s="428">
        <v>16435</v>
      </c>
      <c r="G87" s="428">
        <v>8463</v>
      </c>
      <c r="H87" s="428">
        <v>5462</v>
      </c>
      <c r="I87" s="428">
        <v>3802</v>
      </c>
      <c r="J87" s="428"/>
      <c r="K87" s="428"/>
      <c r="L87" s="428"/>
      <c r="M87" s="428"/>
      <c r="N87" s="428">
        <v>0</v>
      </c>
      <c r="O87" s="428">
        <f t="shared" si="11"/>
        <v>52520</v>
      </c>
      <c r="Q87" s="429">
        <f t="shared" si="12"/>
        <v>0.34954303122619956</v>
      </c>
      <c r="R87" s="429">
        <f t="shared" si="13"/>
        <v>0.31292840822543794</v>
      </c>
      <c r="S87" s="429">
        <f t="shared" si="14"/>
        <v>0.16113861386138614</v>
      </c>
      <c r="T87" s="429">
        <f t="shared" si="15"/>
        <v>0.10399847677075399</v>
      </c>
      <c r="U87" s="429">
        <f t="shared" si="16"/>
        <v>7.239146991622239E-2</v>
      </c>
      <c r="V87" s="429">
        <f t="shared" si="17"/>
        <v>0</v>
      </c>
      <c r="W87" s="429">
        <f t="shared" si="18"/>
        <v>0</v>
      </c>
      <c r="X87" s="429">
        <f t="shared" si="19"/>
        <v>0</v>
      </c>
      <c r="Y87" s="429">
        <f t="shared" si="20"/>
        <v>0</v>
      </c>
      <c r="Z87" s="429">
        <f t="shared" si="21"/>
        <v>0</v>
      </c>
    </row>
    <row r="88" spans="1:26" ht="18.5" customHeight="1" x14ac:dyDescent="0.35">
      <c r="A88" s="353" t="s">
        <v>165</v>
      </c>
      <c r="B88" s="427" t="s">
        <v>158</v>
      </c>
      <c r="C88" s="353" t="s">
        <v>56</v>
      </c>
      <c r="D88" s="353" t="s">
        <v>71</v>
      </c>
      <c r="E88" s="428">
        <v>9637</v>
      </c>
      <c r="F88" s="428">
        <v>16458</v>
      </c>
      <c r="G88" s="428">
        <v>6790</v>
      </c>
      <c r="H88" s="428">
        <v>12002</v>
      </c>
      <c r="I88" s="428">
        <v>2532</v>
      </c>
      <c r="J88" s="428"/>
      <c r="K88" s="428"/>
      <c r="L88" s="428"/>
      <c r="M88" s="428"/>
      <c r="N88" s="428">
        <v>835</v>
      </c>
      <c r="O88" s="428">
        <f t="shared" si="11"/>
        <v>48254</v>
      </c>
      <c r="Q88" s="429">
        <f t="shared" si="12"/>
        <v>0.19971401334604386</v>
      </c>
      <c r="R88" s="429">
        <f t="shared" si="13"/>
        <v>0.34107017034857212</v>
      </c>
      <c r="S88" s="429">
        <f t="shared" si="14"/>
        <v>0.14071372321465578</v>
      </c>
      <c r="T88" s="429">
        <f t="shared" si="15"/>
        <v>0.24872549425954324</v>
      </c>
      <c r="U88" s="429">
        <f t="shared" si="16"/>
        <v>5.247233389978033E-2</v>
      </c>
      <c r="V88" s="429">
        <f t="shared" si="17"/>
        <v>0</v>
      </c>
      <c r="W88" s="429">
        <f t="shared" si="18"/>
        <v>0</v>
      </c>
      <c r="X88" s="429">
        <f t="shared" si="19"/>
        <v>0</v>
      </c>
      <c r="Y88" s="429">
        <f t="shared" si="20"/>
        <v>0</v>
      </c>
      <c r="Z88" s="429">
        <f t="shared" si="21"/>
        <v>1.7304264931404651E-2</v>
      </c>
    </row>
    <row r="89" spans="1:26" ht="18.5" customHeight="1" x14ac:dyDescent="0.35">
      <c r="A89" s="353" t="s">
        <v>166</v>
      </c>
      <c r="B89" s="427" t="s">
        <v>158</v>
      </c>
      <c r="C89" s="353" t="s">
        <v>56</v>
      </c>
      <c r="D89" s="353" t="s">
        <v>71</v>
      </c>
      <c r="E89" s="428">
        <v>5189</v>
      </c>
      <c r="F89" s="428">
        <v>9388</v>
      </c>
      <c r="G89" s="428">
        <v>4336</v>
      </c>
      <c r="H89" s="428">
        <v>29222</v>
      </c>
      <c r="I89" s="428">
        <v>3273</v>
      </c>
      <c r="J89" s="428"/>
      <c r="K89" s="428"/>
      <c r="L89" s="428"/>
      <c r="M89" s="428"/>
      <c r="N89" s="428">
        <v>207</v>
      </c>
      <c r="O89" s="428">
        <f t="shared" si="11"/>
        <v>51615</v>
      </c>
      <c r="Q89" s="429">
        <f t="shared" si="12"/>
        <v>0.10053279085537151</v>
      </c>
      <c r="R89" s="429">
        <f t="shared" si="13"/>
        <v>0.18188511091736898</v>
      </c>
      <c r="S89" s="429">
        <f t="shared" si="14"/>
        <v>8.4006587232393681E-2</v>
      </c>
      <c r="T89" s="429">
        <f t="shared" si="15"/>
        <v>0.56615325002421779</v>
      </c>
      <c r="U89" s="429">
        <f t="shared" si="16"/>
        <v>6.3411798895669863E-2</v>
      </c>
      <c r="V89" s="429">
        <f t="shared" si="17"/>
        <v>0</v>
      </c>
      <c r="W89" s="429">
        <f t="shared" si="18"/>
        <v>0</v>
      </c>
      <c r="X89" s="429">
        <f t="shared" si="19"/>
        <v>0</v>
      </c>
      <c r="Y89" s="429">
        <f t="shared" si="20"/>
        <v>0</v>
      </c>
      <c r="Z89" s="429">
        <f t="shared" si="21"/>
        <v>4.0104620749782044E-3</v>
      </c>
    </row>
    <row r="90" spans="1:26" ht="18.5" customHeight="1" x14ac:dyDescent="0.35">
      <c r="A90" s="353" t="s">
        <v>167</v>
      </c>
      <c r="B90" s="427" t="s">
        <v>158</v>
      </c>
      <c r="C90" s="353" t="s">
        <v>56</v>
      </c>
      <c r="D90" s="353" t="s">
        <v>71</v>
      </c>
      <c r="E90" s="428">
        <v>17698</v>
      </c>
      <c r="F90" s="428">
        <v>11080</v>
      </c>
      <c r="G90" s="428">
        <v>7667</v>
      </c>
      <c r="H90" s="428">
        <v>3467</v>
      </c>
      <c r="I90" s="428">
        <v>2655</v>
      </c>
      <c r="J90" s="428"/>
      <c r="K90" s="428"/>
      <c r="L90" s="428"/>
      <c r="M90" s="428"/>
      <c r="N90" s="428">
        <v>148</v>
      </c>
      <c r="O90" s="428">
        <f t="shared" si="11"/>
        <v>42715</v>
      </c>
      <c r="Q90" s="429">
        <f t="shared" si="12"/>
        <v>0.41432751960669556</v>
      </c>
      <c r="R90" s="429">
        <f t="shared" si="13"/>
        <v>0.25939365562448791</v>
      </c>
      <c r="S90" s="429">
        <f t="shared" si="14"/>
        <v>0.17949198173943579</v>
      </c>
      <c r="T90" s="429">
        <f t="shared" si="15"/>
        <v>8.1165866791525224E-2</v>
      </c>
      <c r="U90" s="429">
        <f t="shared" si="16"/>
        <v>6.215615123492918E-2</v>
      </c>
      <c r="V90" s="429">
        <f t="shared" si="17"/>
        <v>0</v>
      </c>
      <c r="W90" s="429">
        <f t="shared" si="18"/>
        <v>0</v>
      </c>
      <c r="X90" s="429">
        <f t="shared" si="19"/>
        <v>0</v>
      </c>
      <c r="Y90" s="429">
        <f t="shared" si="20"/>
        <v>0</v>
      </c>
      <c r="Z90" s="429">
        <f t="shared" si="21"/>
        <v>3.4648250029263726E-3</v>
      </c>
    </row>
    <row r="91" spans="1:26" ht="18.5" customHeight="1" x14ac:dyDescent="0.35">
      <c r="A91" s="353" t="s">
        <v>168</v>
      </c>
      <c r="B91" s="427" t="s">
        <v>158</v>
      </c>
      <c r="C91" s="353" t="s">
        <v>56</v>
      </c>
      <c r="D91" s="353" t="s">
        <v>71</v>
      </c>
      <c r="E91" s="428">
        <v>15708</v>
      </c>
      <c r="F91" s="428">
        <v>10985</v>
      </c>
      <c r="G91" s="428">
        <v>4930</v>
      </c>
      <c r="H91" s="428">
        <v>7577</v>
      </c>
      <c r="I91" s="428">
        <v>2428</v>
      </c>
      <c r="J91" s="428"/>
      <c r="K91" s="428"/>
      <c r="L91" s="428">
        <v>2659</v>
      </c>
      <c r="M91" s="428"/>
      <c r="N91" s="428">
        <v>168</v>
      </c>
      <c r="O91" s="428">
        <f t="shared" si="11"/>
        <v>44455</v>
      </c>
      <c r="Q91" s="429">
        <f t="shared" si="12"/>
        <v>0.35334608030592735</v>
      </c>
      <c r="R91" s="429">
        <f t="shared" si="13"/>
        <v>0.24710381284444943</v>
      </c>
      <c r="S91" s="429">
        <f t="shared" si="14"/>
        <v>0.11089866156787763</v>
      </c>
      <c r="T91" s="429">
        <f t="shared" si="15"/>
        <v>0.17044202002024519</v>
      </c>
      <c r="U91" s="429">
        <f t="shared" si="16"/>
        <v>5.4617028455741762E-2</v>
      </c>
      <c r="V91" s="429">
        <f t="shared" si="17"/>
        <v>0</v>
      </c>
      <c r="W91" s="429">
        <f t="shared" si="18"/>
        <v>0</v>
      </c>
      <c r="X91" s="429">
        <f t="shared" si="19"/>
        <v>5.9813294342593637E-2</v>
      </c>
      <c r="Y91" s="429">
        <f t="shared" si="20"/>
        <v>0</v>
      </c>
      <c r="Z91" s="429">
        <f t="shared" si="21"/>
        <v>3.7791024631649984E-3</v>
      </c>
    </row>
    <row r="92" spans="1:26" ht="18.5" customHeight="1" x14ac:dyDescent="0.35">
      <c r="A92" s="353" t="s">
        <v>169</v>
      </c>
      <c r="B92" s="427" t="s">
        <v>158</v>
      </c>
      <c r="C92" s="353" t="s">
        <v>56</v>
      </c>
      <c r="D92" s="353" t="s">
        <v>71</v>
      </c>
      <c r="E92" s="428">
        <v>19877</v>
      </c>
      <c r="F92" s="428">
        <v>16078</v>
      </c>
      <c r="G92" s="428">
        <v>6397</v>
      </c>
      <c r="H92" s="428">
        <v>3117</v>
      </c>
      <c r="I92" s="428">
        <v>2986</v>
      </c>
      <c r="J92" s="428"/>
      <c r="K92" s="428"/>
      <c r="L92" s="428"/>
      <c r="M92" s="428"/>
      <c r="N92" s="428">
        <v>0</v>
      </c>
      <c r="O92" s="428">
        <f t="shared" si="11"/>
        <v>48455</v>
      </c>
      <c r="Q92" s="429">
        <f t="shared" si="12"/>
        <v>0.41021566401816117</v>
      </c>
      <c r="R92" s="429">
        <f t="shared" si="13"/>
        <v>0.33181302239191002</v>
      </c>
      <c r="S92" s="429">
        <f t="shared" si="14"/>
        <v>0.13201939944278196</v>
      </c>
      <c r="T92" s="429">
        <f t="shared" si="15"/>
        <v>6.4327726756784651E-2</v>
      </c>
      <c r="U92" s="429">
        <f t="shared" si="16"/>
        <v>6.1624187390362191E-2</v>
      </c>
      <c r="V92" s="429">
        <f t="shared" si="17"/>
        <v>0</v>
      </c>
      <c r="W92" s="429">
        <f t="shared" si="18"/>
        <v>0</v>
      </c>
      <c r="X92" s="429">
        <f t="shared" si="19"/>
        <v>0</v>
      </c>
      <c r="Y92" s="429">
        <f t="shared" si="20"/>
        <v>0</v>
      </c>
      <c r="Z92" s="429">
        <f t="shared" si="21"/>
        <v>0</v>
      </c>
    </row>
    <row r="93" spans="1:26" ht="18.5" customHeight="1" x14ac:dyDescent="0.35">
      <c r="A93" s="353" t="s">
        <v>170</v>
      </c>
      <c r="B93" s="427" t="s">
        <v>171</v>
      </c>
      <c r="C93" s="353" t="s">
        <v>56</v>
      </c>
      <c r="D93" s="353" t="s">
        <v>71</v>
      </c>
      <c r="E93" s="428">
        <v>15603</v>
      </c>
      <c r="F93" s="428">
        <v>16322</v>
      </c>
      <c r="G93" s="428">
        <v>8859</v>
      </c>
      <c r="H93" s="428">
        <v>5526</v>
      </c>
      <c r="I93" s="428">
        <v>3202</v>
      </c>
      <c r="J93" s="428"/>
      <c r="K93" s="428"/>
      <c r="L93" s="428"/>
      <c r="M93" s="428"/>
      <c r="N93" s="428">
        <v>0</v>
      </c>
      <c r="O93" s="428">
        <f t="shared" si="11"/>
        <v>49512</v>
      </c>
      <c r="Q93" s="429">
        <f t="shared" si="12"/>
        <v>0.31513572467280659</v>
      </c>
      <c r="R93" s="429">
        <f t="shared" si="13"/>
        <v>0.32965745677815478</v>
      </c>
      <c r="S93" s="429">
        <f t="shared" si="14"/>
        <v>0.17892632089190499</v>
      </c>
      <c r="T93" s="429">
        <f t="shared" si="15"/>
        <v>0.11160930683470674</v>
      </c>
      <c r="U93" s="429">
        <f t="shared" si="16"/>
        <v>6.467119082242688E-2</v>
      </c>
      <c r="V93" s="429">
        <f t="shared" si="17"/>
        <v>0</v>
      </c>
      <c r="W93" s="429">
        <f t="shared" si="18"/>
        <v>0</v>
      </c>
      <c r="X93" s="429">
        <f t="shared" si="19"/>
        <v>0</v>
      </c>
      <c r="Y93" s="429">
        <f t="shared" si="20"/>
        <v>0</v>
      </c>
      <c r="Z93" s="429">
        <f t="shared" si="21"/>
        <v>0</v>
      </c>
    </row>
    <row r="94" spans="1:26" ht="18.5" customHeight="1" x14ac:dyDescent="0.35">
      <c r="A94" s="353" t="s">
        <v>172</v>
      </c>
      <c r="B94" s="427" t="s">
        <v>171</v>
      </c>
      <c r="C94" s="353" t="s">
        <v>56</v>
      </c>
      <c r="D94" s="353" t="s">
        <v>71</v>
      </c>
      <c r="E94" s="428">
        <v>12959</v>
      </c>
      <c r="F94" s="428">
        <v>10034</v>
      </c>
      <c r="G94" s="428">
        <v>14385</v>
      </c>
      <c r="H94" s="428">
        <v>1102</v>
      </c>
      <c r="I94" s="428">
        <v>1736</v>
      </c>
      <c r="J94" s="428"/>
      <c r="K94" s="428">
        <v>230</v>
      </c>
      <c r="L94" s="428"/>
      <c r="M94" s="428"/>
      <c r="N94" s="428">
        <v>302</v>
      </c>
      <c r="O94" s="428">
        <f t="shared" si="11"/>
        <v>40748</v>
      </c>
      <c r="Q94" s="429">
        <f t="shared" si="12"/>
        <v>0.31802787866889171</v>
      </c>
      <c r="R94" s="429">
        <f t="shared" si="13"/>
        <v>0.24624521448905468</v>
      </c>
      <c r="S94" s="429">
        <f t="shared" si="14"/>
        <v>0.35302346127417294</v>
      </c>
      <c r="T94" s="429">
        <f t="shared" si="15"/>
        <v>2.7044272111514677E-2</v>
      </c>
      <c r="U94" s="429">
        <f t="shared" si="16"/>
        <v>4.2603317954255426E-2</v>
      </c>
      <c r="V94" s="429">
        <f t="shared" si="17"/>
        <v>0</v>
      </c>
      <c r="W94" s="429">
        <f t="shared" si="18"/>
        <v>5.6444488073034262E-3</v>
      </c>
      <c r="X94" s="429">
        <f t="shared" si="19"/>
        <v>0</v>
      </c>
      <c r="Y94" s="429">
        <f t="shared" si="20"/>
        <v>0</v>
      </c>
      <c r="Z94" s="429">
        <f t="shared" si="21"/>
        <v>7.4114066948071074E-3</v>
      </c>
    </row>
    <row r="95" spans="1:26" ht="18.5" customHeight="1" x14ac:dyDescent="0.35">
      <c r="A95" s="353" t="s">
        <v>173</v>
      </c>
      <c r="B95" s="427" t="s">
        <v>171</v>
      </c>
      <c r="C95" s="353" t="s">
        <v>56</v>
      </c>
      <c r="D95" s="353" t="s">
        <v>71</v>
      </c>
      <c r="E95" s="428">
        <v>13716</v>
      </c>
      <c r="F95" s="428">
        <v>16770</v>
      </c>
      <c r="G95" s="428">
        <v>9427</v>
      </c>
      <c r="H95" s="428">
        <v>3126</v>
      </c>
      <c r="I95" s="428">
        <v>2858</v>
      </c>
      <c r="J95" s="428"/>
      <c r="K95" s="428"/>
      <c r="L95" s="428"/>
      <c r="M95" s="428"/>
      <c r="N95" s="428">
        <v>0</v>
      </c>
      <c r="O95" s="428">
        <f t="shared" si="11"/>
        <v>45897</v>
      </c>
      <c r="Q95" s="429">
        <f t="shared" si="12"/>
        <v>0.29884306163801555</v>
      </c>
      <c r="R95" s="429">
        <f t="shared" si="13"/>
        <v>0.3653833583894372</v>
      </c>
      <c r="S95" s="429">
        <f t="shared" si="14"/>
        <v>0.20539468810597641</v>
      </c>
      <c r="T95" s="429">
        <f t="shared" si="15"/>
        <v>6.8109026733773448E-2</v>
      </c>
      <c r="U95" s="429">
        <f t="shared" si="16"/>
        <v>6.226986513279735E-2</v>
      </c>
      <c r="V95" s="429">
        <f t="shared" si="17"/>
        <v>0</v>
      </c>
      <c r="W95" s="429">
        <f t="shared" si="18"/>
        <v>0</v>
      </c>
      <c r="X95" s="429">
        <f t="shared" si="19"/>
        <v>0</v>
      </c>
      <c r="Y95" s="429">
        <f t="shared" si="20"/>
        <v>0</v>
      </c>
      <c r="Z95" s="429">
        <f t="shared" si="21"/>
        <v>0</v>
      </c>
    </row>
    <row r="96" spans="1:26" ht="18.5" customHeight="1" x14ac:dyDescent="0.35">
      <c r="A96" s="353" t="s">
        <v>174</v>
      </c>
      <c r="B96" s="427" t="s">
        <v>171</v>
      </c>
      <c r="C96" s="353" t="s">
        <v>56</v>
      </c>
      <c r="D96" s="353" t="s">
        <v>71</v>
      </c>
      <c r="E96" s="428">
        <v>2878</v>
      </c>
      <c r="F96" s="428">
        <v>16903</v>
      </c>
      <c r="G96" s="428">
        <v>6368</v>
      </c>
      <c r="H96" s="428">
        <v>19488</v>
      </c>
      <c r="I96" s="428">
        <v>1406</v>
      </c>
      <c r="J96" s="428"/>
      <c r="K96" s="428"/>
      <c r="L96" s="428"/>
      <c r="M96" s="428"/>
      <c r="N96" s="428">
        <v>0</v>
      </c>
      <c r="O96" s="428">
        <f t="shared" si="11"/>
        <v>47043</v>
      </c>
      <c r="Q96" s="429">
        <f t="shared" si="12"/>
        <v>6.117807112641626E-2</v>
      </c>
      <c r="R96" s="429">
        <f t="shared" si="13"/>
        <v>0.35930956784218693</v>
      </c>
      <c r="S96" s="429">
        <f t="shared" si="14"/>
        <v>0.13536551665497523</v>
      </c>
      <c r="T96" s="429">
        <f t="shared" si="15"/>
        <v>0.41425929468783879</v>
      </c>
      <c r="U96" s="429">
        <f t="shared" si="16"/>
        <v>2.9887549688582787E-2</v>
      </c>
      <c r="V96" s="429">
        <f t="shared" si="17"/>
        <v>0</v>
      </c>
      <c r="W96" s="429">
        <f t="shared" si="18"/>
        <v>0</v>
      </c>
      <c r="X96" s="429">
        <f t="shared" si="19"/>
        <v>0</v>
      </c>
      <c r="Y96" s="429">
        <f t="shared" si="20"/>
        <v>0</v>
      </c>
      <c r="Z96" s="429">
        <f t="shared" si="21"/>
        <v>0</v>
      </c>
    </row>
    <row r="97" spans="1:26" ht="18.5" customHeight="1" x14ac:dyDescent="0.35">
      <c r="A97" s="353" t="s">
        <v>175</v>
      </c>
      <c r="B97" s="427" t="s">
        <v>171</v>
      </c>
      <c r="C97" s="353" t="s">
        <v>56</v>
      </c>
      <c r="D97" s="353" t="s">
        <v>71</v>
      </c>
      <c r="E97" s="428">
        <v>11143</v>
      </c>
      <c r="F97" s="428">
        <v>16097</v>
      </c>
      <c r="G97" s="428">
        <v>8697</v>
      </c>
      <c r="H97" s="428">
        <v>6492</v>
      </c>
      <c r="I97" s="428">
        <v>2137</v>
      </c>
      <c r="J97" s="428"/>
      <c r="K97" s="428"/>
      <c r="L97" s="428"/>
      <c r="M97" s="428"/>
      <c r="N97" s="428">
        <v>0</v>
      </c>
      <c r="O97" s="428">
        <f t="shared" si="11"/>
        <v>44566</v>
      </c>
      <c r="Q97" s="429">
        <f t="shared" si="12"/>
        <v>0.25003365794551902</v>
      </c>
      <c r="R97" s="429">
        <f t="shared" si="13"/>
        <v>0.36119463267962126</v>
      </c>
      <c r="S97" s="429">
        <f t="shared" si="14"/>
        <v>0.19514876811919402</v>
      </c>
      <c r="T97" s="429">
        <f t="shared" si="15"/>
        <v>0.14567158820625589</v>
      </c>
      <c r="U97" s="429">
        <f t="shared" si="16"/>
        <v>4.7951353049409867E-2</v>
      </c>
      <c r="V97" s="429">
        <f t="shared" si="17"/>
        <v>0</v>
      </c>
      <c r="W97" s="429">
        <f t="shared" si="18"/>
        <v>0</v>
      </c>
      <c r="X97" s="429">
        <f t="shared" si="19"/>
        <v>0</v>
      </c>
      <c r="Y97" s="429">
        <f t="shared" si="20"/>
        <v>0</v>
      </c>
      <c r="Z97" s="429">
        <f t="shared" si="21"/>
        <v>0</v>
      </c>
    </row>
    <row r="98" spans="1:26" ht="18.5" customHeight="1" x14ac:dyDescent="0.35">
      <c r="A98" s="353" t="s">
        <v>176</v>
      </c>
      <c r="B98" s="427" t="s">
        <v>171</v>
      </c>
      <c r="C98" s="353" t="s">
        <v>56</v>
      </c>
      <c r="D98" s="353" t="s">
        <v>71</v>
      </c>
      <c r="E98" s="428">
        <v>20794</v>
      </c>
      <c r="F98" s="428">
        <v>9944</v>
      </c>
      <c r="G98" s="428">
        <v>8229</v>
      </c>
      <c r="H98" s="428">
        <v>2073</v>
      </c>
      <c r="I98" s="428">
        <v>4372</v>
      </c>
      <c r="J98" s="428"/>
      <c r="K98" s="428">
        <v>353</v>
      </c>
      <c r="L98" s="428"/>
      <c r="M98" s="428"/>
      <c r="N98" s="428">
        <v>0</v>
      </c>
      <c r="O98" s="428">
        <f t="shared" si="11"/>
        <v>45765</v>
      </c>
      <c r="Q98" s="429">
        <f t="shared" si="12"/>
        <v>0.45436468917294875</v>
      </c>
      <c r="R98" s="429">
        <f t="shared" si="13"/>
        <v>0.21728395061728395</v>
      </c>
      <c r="S98" s="429">
        <f t="shared" si="14"/>
        <v>0.17980989839396919</v>
      </c>
      <c r="T98" s="429">
        <f t="shared" si="15"/>
        <v>4.5296624057686002E-2</v>
      </c>
      <c r="U98" s="429">
        <f t="shared" si="16"/>
        <v>9.5531519720310279E-2</v>
      </c>
      <c r="V98" s="429">
        <f t="shared" si="17"/>
        <v>0</v>
      </c>
      <c r="W98" s="429">
        <f t="shared" si="18"/>
        <v>7.713318037801814E-3</v>
      </c>
      <c r="X98" s="429">
        <f t="shared" si="19"/>
        <v>0</v>
      </c>
      <c r="Y98" s="429">
        <f t="shared" si="20"/>
        <v>0</v>
      </c>
      <c r="Z98" s="429">
        <f t="shared" si="21"/>
        <v>0</v>
      </c>
    </row>
    <row r="99" spans="1:26" ht="18.5" customHeight="1" x14ac:dyDescent="0.35">
      <c r="A99" s="353" t="s">
        <v>177</v>
      </c>
      <c r="B99" s="427" t="s">
        <v>171</v>
      </c>
      <c r="C99" s="353" t="s">
        <v>56</v>
      </c>
      <c r="D99" s="353" t="s">
        <v>71</v>
      </c>
      <c r="E99" s="428">
        <v>21484</v>
      </c>
      <c r="F99" s="428">
        <v>5806</v>
      </c>
      <c r="G99" s="428">
        <v>5227</v>
      </c>
      <c r="H99" s="428">
        <v>3577</v>
      </c>
      <c r="I99" s="428">
        <v>8245</v>
      </c>
      <c r="J99" s="428"/>
      <c r="K99" s="428">
        <v>301</v>
      </c>
      <c r="L99" s="428"/>
      <c r="M99" s="428"/>
      <c r="N99" s="428">
        <v>455</v>
      </c>
      <c r="O99" s="428">
        <f t="shared" si="11"/>
        <v>45095</v>
      </c>
      <c r="Q99" s="429">
        <f t="shared" si="12"/>
        <v>0.47641645415234507</v>
      </c>
      <c r="R99" s="429">
        <f t="shared" si="13"/>
        <v>0.12875041578889013</v>
      </c>
      <c r="S99" s="429">
        <f t="shared" si="14"/>
        <v>0.11591085486195808</v>
      </c>
      <c r="T99" s="429">
        <f t="shared" si="15"/>
        <v>7.9321432531322761E-2</v>
      </c>
      <c r="U99" s="429">
        <f t="shared" si="16"/>
        <v>0.18283623461581106</v>
      </c>
      <c r="V99" s="429">
        <f t="shared" si="17"/>
        <v>0</v>
      </c>
      <c r="W99" s="429">
        <f t="shared" si="18"/>
        <v>6.6747976494068075E-3</v>
      </c>
      <c r="X99" s="429">
        <f t="shared" si="19"/>
        <v>0</v>
      </c>
      <c r="Y99" s="429">
        <f t="shared" si="20"/>
        <v>0</v>
      </c>
      <c r="Z99" s="429">
        <f t="shared" si="21"/>
        <v>1.0089810400266104E-2</v>
      </c>
    </row>
    <row r="100" spans="1:26" ht="18.5" customHeight="1" x14ac:dyDescent="0.35">
      <c r="A100" s="353" t="s">
        <v>178</v>
      </c>
      <c r="B100" s="427" t="s">
        <v>171</v>
      </c>
      <c r="C100" s="353" t="s">
        <v>56</v>
      </c>
      <c r="D100" s="353" t="s">
        <v>71</v>
      </c>
      <c r="E100" s="428">
        <v>17353</v>
      </c>
      <c r="F100" s="428">
        <v>14527</v>
      </c>
      <c r="G100" s="428">
        <v>7583</v>
      </c>
      <c r="H100" s="428">
        <v>5746</v>
      </c>
      <c r="I100" s="428">
        <v>3987</v>
      </c>
      <c r="J100" s="428"/>
      <c r="K100" s="428">
        <v>254</v>
      </c>
      <c r="L100" s="428"/>
      <c r="M100" s="428"/>
      <c r="N100" s="428">
        <v>129</v>
      </c>
      <c r="O100" s="428">
        <f t="shared" si="11"/>
        <v>49579</v>
      </c>
      <c r="Q100" s="429">
        <f t="shared" si="12"/>
        <v>0.35000705944048893</v>
      </c>
      <c r="R100" s="429">
        <f t="shared" si="13"/>
        <v>0.2930071199499788</v>
      </c>
      <c r="S100" s="429">
        <f t="shared" si="14"/>
        <v>0.15294782064987192</v>
      </c>
      <c r="T100" s="429">
        <f t="shared" si="15"/>
        <v>0.11589584299804352</v>
      </c>
      <c r="U100" s="429">
        <f t="shared" si="16"/>
        <v>8.0417112083745135E-2</v>
      </c>
      <c r="V100" s="429">
        <f t="shared" si="17"/>
        <v>0</v>
      </c>
      <c r="W100" s="429">
        <f t="shared" si="18"/>
        <v>5.123136811956675E-3</v>
      </c>
      <c r="X100" s="429">
        <f t="shared" si="19"/>
        <v>0</v>
      </c>
      <c r="Y100" s="429">
        <f t="shared" si="20"/>
        <v>0</v>
      </c>
      <c r="Z100" s="429">
        <f t="shared" si="21"/>
        <v>2.6019080659150044E-3</v>
      </c>
    </row>
    <row r="101" spans="1:26" ht="18.5" customHeight="1" x14ac:dyDescent="0.35">
      <c r="A101" s="353" t="s">
        <v>179</v>
      </c>
      <c r="B101" s="427" t="s">
        <v>171</v>
      </c>
      <c r="C101" s="353" t="s">
        <v>56</v>
      </c>
      <c r="D101" s="353" t="s">
        <v>71</v>
      </c>
      <c r="E101" s="428">
        <v>11847</v>
      </c>
      <c r="F101" s="428">
        <v>11217</v>
      </c>
      <c r="G101" s="428">
        <v>9958</v>
      </c>
      <c r="H101" s="428">
        <v>2618</v>
      </c>
      <c r="I101" s="428">
        <v>1838</v>
      </c>
      <c r="J101" s="428"/>
      <c r="K101" s="428">
        <v>6282</v>
      </c>
      <c r="L101" s="428"/>
      <c r="M101" s="428"/>
      <c r="N101" s="428">
        <v>575</v>
      </c>
      <c r="O101" s="428">
        <f t="shared" si="11"/>
        <v>44335</v>
      </c>
      <c r="Q101" s="429">
        <f t="shared" si="12"/>
        <v>0.26721551821360101</v>
      </c>
      <c r="R101" s="429">
        <f t="shared" si="13"/>
        <v>0.25300552610804106</v>
      </c>
      <c r="S101" s="429">
        <f t="shared" si="14"/>
        <v>0.22460809743994586</v>
      </c>
      <c r="T101" s="429">
        <f t="shared" si="15"/>
        <v>5.9050411638660198E-2</v>
      </c>
      <c r="U101" s="429">
        <f t="shared" si="16"/>
        <v>4.1457088079395514E-2</v>
      </c>
      <c r="V101" s="429">
        <f t="shared" si="17"/>
        <v>0</v>
      </c>
      <c r="W101" s="429">
        <f t="shared" si="18"/>
        <v>0.14169392128115485</v>
      </c>
      <c r="X101" s="429">
        <f t="shared" si="19"/>
        <v>0</v>
      </c>
      <c r="Y101" s="429">
        <f t="shared" si="20"/>
        <v>0</v>
      </c>
      <c r="Z101" s="429">
        <f t="shared" si="21"/>
        <v>1.2969437239201534E-2</v>
      </c>
    </row>
    <row r="102" spans="1:26" ht="18.5" customHeight="1" x14ac:dyDescent="0.35">
      <c r="A102" s="353" t="s">
        <v>180</v>
      </c>
      <c r="B102" s="427" t="s">
        <v>181</v>
      </c>
      <c r="C102" s="353" t="s">
        <v>56</v>
      </c>
      <c r="D102" s="353" t="s">
        <v>71</v>
      </c>
      <c r="E102" s="428">
        <v>16745</v>
      </c>
      <c r="F102" s="428">
        <v>15293</v>
      </c>
      <c r="G102" s="428">
        <v>8595</v>
      </c>
      <c r="H102" s="428">
        <v>3154</v>
      </c>
      <c r="I102" s="428">
        <v>5761</v>
      </c>
      <c r="J102" s="428"/>
      <c r="K102" s="428">
        <v>819</v>
      </c>
      <c r="L102" s="428"/>
      <c r="M102" s="428"/>
      <c r="N102" s="428">
        <v>526</v>
      </c>
      <c r="O102" s="428">
        <f t="shared" si="11"/>
        <v>50893</v>
      </c>
      <c r="Q102" s="429">
        <f t="shared" si="12"/>
        <v>0.32902363782838506</v>
      </c>
      <c r="R102" s="429">
        <f t="shared" si="13"/>
        <v>0.30049319159805865</v>
      </c>
      <c r="S102" s="429">
        <f t="shared" si="14"/>
        <v>0.16888373646670465</v>
      </c>
      <c r="T102" s="429">
        <f t="shared" si="15"/>
        <v>6.1973159373587723E-2</v>
      </c>
      <c r="U102" s="429">
        <f t="shared" si="16"/>
        <v>0.11319827874167371</v>
      </c>
      <c r="V102" s="429">
        <f t="shared" si="17"/>
        <v>0</v>
      </c>
      <c r="W102" s="429">
        <f t="shared" si="18"/>
        <v>1.6092586406774998E-2</v>
      </c>
      <c r="X102" s="429">
        <f t="shared" si="19"/>
        <v>0</v>
      </c>
      <c r="Y102" s="429">
        <f t="shared" si="20"/>
        <v>0</v>
      </c>
      <c r="Z102" s="429">
        <f t="shared" si="21"/>
        <v>1.03354095848152E-2</v>
      </c>
    </row>
    <row r="103" spans="1:26" ht="18.5" customHeight="1" x14ac:dyDescent="0.35">
      <c r="A103" s="353" t="s">
        <v>182</v>
      </c>
      <c r="B103" s="427" t="s">
        <v>181</v>
      </c>
      <c r="C103" s="353" t="s">
        <v>56</v>
      </c>
      <c r="D103" s="353" t="s">
        <v>71</v>
      </c>
      <c r="E103" s="428">
        <v>10854</v>
      </c>
      <c r="F103" s="428">
        <v>15144</v>
      </c>
      <c r="G103" s="428">
        <v>8806</v>
      </c>
      <c r="H103" s="428">
        <v>5407</v>
      </c>
      <c r="I103" s="428">
        <v>5652</v>
      </c>
      <c r="J103" s="428"/>
      <c r="K103" s="428"/>
      <c r="L103" s="428"/>
      <c r="M103" s="428"/>
      <c r="N103" s="428">
        <v>560</v>
      </c>
      <c r="O103" s="428">
        <f t="shared" si="11"/>
        <v>46423</v>
      </c>
      <c r="Q103" s="429">
        <f t="shared" si="12"/>
        <v>0.23380651832066002</v>
      </c>
      <c r="R103" s="429">
        <f t="shared" si="13"/>
        <v>0.32621760765137969</v>
      </c>
      <c r="S103" s="429">
        <f t="shared" si="14"/>
        <v>0.18969045516231178</v>
      </c>
      <c r="T103" s="429">
        <f t="shared" si="15"/>
        <v>0.11647243823104926</v>
      </c>
      <c r="U103" s="429">
        <f t="shared" si="16"/>
        <v>0.12174999461473839</v>
      </c>
      <c r="V103" s="429">
        <f t="shared" si="17"/>
        <v>0</v>
      </c>
      <c r="W103" s="429">
        <f t="shared" si="18"/>
        <v>0</v>
      </c>
      <c r="X103" s="429">
        <f t="shared" si="19"/>
        <v>0</v>
      </c>
      <c r="Y103" s="429">
        <f t="shared" si="20"/>
        <v>0</v>
      </c>
      <c r="Z103" s="429">
        <f t="shared" si="21"/>
        <v>1.2062986019860845E-2</v>
      </c>
    </row>
    <row r="104" spans="1:26" ht="18.5" customHeight="1" x14ac:dyDescent="0.35">
      <c r="A104" s="353" t="s">
        <v>183</v>
      </c>
      <c r="B104" s="427" t="s">
        <v>181</v>
      </c>
      <c r="C104" s="353" t="s">
        <v>56</v>
      </c>
      <c r="D104" s="353" t="s">
        <v>71</v>
      </c>
      <c r="E104" s="428">
        <v>19099</v>
      </c>
      <c r="F104" s="428">
        <v>11696</v>
      </c>
      <c r="G104" s="428">
        <v>7027</v>
      </c>
      <c r="H104" s="428">
        <v>2241</v>
      </c>
      <c r="I104" s="428">
        <v>3652</v>
      </c>
      <c r="J104" s="428"/>
      <c r="K104" s="428"/>
      <c r="L104" s="428"/>
      <c r="M104" s="428"/>
      <c r="N104" s="428">
        <v>356</v>
      </c>
      <c r="O104" s="428">
        <f t="shared" si="11"/>
        <v>44071</v>
      </c>
      <c r="Q104" s="429">
        <f t="shared" si="12"/>
        <v>0.43336888203126772</v>
      </c>
      <c r="R104" s="429">
        <f t="shared" si="13"/>
        <v>0.26538993896212931</v>
      </c>
      <c r="S104" s="429">
        <f t="shared" si="14"/>
        <v>0.15944725556488393</v>
      </c>
      <c r="T104" s="429">
        <f t="shared" si="15"/>
        <v>5.084976515168705E-2</v>
      </c>
      <c r="U104" s="429">
        <f t="shared" si="16"/>
        <v>8.2866283950897415E-2</v>
      </c>
      <c r="V104" s="429">
        <f t="shared" si="17"/>
        <v>0</v>
      </c>
      <c r="W104" s="429">
        <f t="shared" si="18"/>
        <v>0</v>
      </c>
      <c r="X104" s="429">
        <f t="shared" si="19"/>
        <v>0</v>
      </c>
      <c r="Y104" s="429">
        <f t="shared" si="20"/>
        <v>0</v>
      </c>
      <c r="Z104" s="429">
        <f t="shared" si="21"/>
        <v>8.0778743391345786E-3</v>
      </c>
    </row>
    <row r="105" spans="1:26" ht="18.5" customHeight="1" x14ac:dyDescent="0.35">
      <c r="A105" s="353" t="s">
        <v>184</v>
      </c>
      <c r="B105" s="427" t="s">
        <v>181</v>
      </c>
      <c r="C105" s="353" t="s">
        <v>56</v>
      </c>
      <c r="D105" s="353" t="s">
        <v>71</v>
      </c>
      <c r="E105" s="428">
        <v>14464</v>
      </c>
      <c r="F105" s="428">
        <v>12448</v>
      </c>
      <c r="G105" s="428">
        <v>10328</v>
      </c>
      <c r="H105" s="428">
        <v>1489</v>
      </c>
      <c r="I105" s="428">
        <v>3095</v>
      </c>
      <c r="J105" s="428"/>
      <c r="K105" s="428"/>
      <c r="L105" s="428"/>
      <c r="M105" s="428"/>
      <c r="N105" s="428">
        <v>0</v>
      </c>
      <c r="O105" s="428">
        <f t="shared" si="11"/>
        <v>41824</v>
      </c>
      <c r="Q105" s="429">
        <f t="shared" si="12"/>
        <v>0.34583014537107881</v>
      </c>
      <c r="R105" s="429">
        <f t="shared" si="13"/>
        <v>0.29762815608263199</v>
      </c>
      <c r="S105" s="429">
        <f t="shared" si="14"/>
        <v>0.24693955623565417</v>
      </c>
      <c r="T105" s="429">
        <f t="shared" si="15"/>
        <v>3.5601568477429228E-2</v>
      </c>
      <c r="U105" s="429">
        <f t="shared" si="16"/>
        <v>7.400057383320581E-2</v>
      </c>
      <c r="V105" s="429">
        <f t="shared" si="17"/>
        <v>0</v>
      </c>
      <c r="W105" s="429">
        <f t="shared" si="18"/>
        <v>0</v>
      </c>
      <c r="X105" s="429">
        <f t="shared" si="19"/>
        <v>0</v>
      </c>
      <c r="Y105" s="429">
        <f t="shared" si="20"/>
        <v>0</v>
      </c>
      <c r="Z105" s="429">
        <f t="shared" si="21"/>
        <v>0</v>
      </c>
    </row>
    <row r="106" spans="1:26" ht="18.5" customHeight="1" x14ac:dyDescent="0.35">
      <c r="A106" s="353" t="s">
        <v>185</v>
      </c>
      <c r="B106" s="427" t="s">
        <v>181</v>
      </c>
      <c r="C106" s="353" t="s">
        <v>56</v>
      </c>
      <c r="D106" s="353" t="s">
        <v>71</v>
      </c>
      <c r="E106" s="428">
        <v>13035</v>
      </c>
      <c r="F106" s="428">
        <v>16082</v>
      </c>
      <c r="G106" s="428">
        <v>9252</v>
      </c>
      <c r="H106" s="428">
        <v>6424</v>
      </c>
      <c r="I106" s="428">
        <v>4008</v>
      </c>
      <c r="J106" s="428"/>
      <c r="K106" s="428"/>
      <c r="L106" s="428"/>
      <c r="M106" s="428"/>
      <c r="N106" s="428">
        <v>0</v>
      </c>
      <c r="O106" s="428">
        <f t="shared" si="11"/>
        <v>48801</v>
      </c>
      <c r="Q106" s="429">
        <f t="shared" si="12"/>
        <v>0.26710518227085511</v>
      </c>
      <c r="R106" s="429">
        <f t="shared" si="13"/>
        <v>0.32954242740927442</v>
      </c>
      <c r="S106" s="429">
        <f t="shared" si="14"/>
        <v>0.18958627896969324</v>
      </c>
      <c r="T106" s="429">
        <f t="shared" si="15"/>
        <v>0.13163664679002479</v>
      </c>
      <c r="U106" s="429">
        <f t="shared" si="16"/>
        <v>8.2129464560152451E-2</v>
      </c>
      <c r="V106" s="429">
        <f t="shared" si="17"/>
        <v>0</v>
      </c>
      <c r="W106" s="429">
        <f t="shared" si="18"/>
        <v>0</v>
      </c>
      <c r="X106" s="429">
        <f t="shared" si="19"/>
        <v>0</v>
      </c>
      <c r="Y106" s="429">
        <f t="shared" si="20"/>
        <v>0</v>
      </c>
      <c r="Z106" s="429">
        <f t="shared" si="21"/>
        <v>0</v>
      </c>
    </row>
    <row r="107" spans="1:26" ht="18.5" customHeight="1" x14ac:dyDescent="0.35">
      <c r="A107" s="353" t="s">
        <v>186</v>
      </c>
      <c r="B107" s="427" t="s">
        <v>181</v>
      </c>
      <c r="C107" s="353" t="s">
        <v>56</v>
      </c>
      <c r="D107" s="353" t="s">
        <v>71</v>
      </c>
      <c r="E107" s="428">
        <v>15672</v>
      </c>
      <c r="F107" s="428">
        <v>14602</v>
      </c>
      <c r="G107" s="428">
        <v>7850</v>
      </c>
      <c r="H107" s="428">
        <v>6947</v>
      </c>
      <c r="I107" s="428">
        <v>4380</v>
      </c>
      <c r="J107" s="428"/>
      <c r="K107" s="428"/>
      <c r="L107" s="428"/>
      <c r="M107" s="428"/>
      <c r="N107" s="428">
        <v>0</v>
      </c>
      <c r="O107" s="428">
        <f t="shared" si="11"/>
        <v>49451</v>
      </c>
      <c r="Q107" s="429">
        <f t="shared" si="12"/>
        <v>0.31691977917534531</v>
      </c>
      <c r="R107" s="429">
        <f t="shared" si="13"/>
        <v>0.29528219853996884</v>
      </c>
      <c r="S107" s="429">
        <f t="shared" si="14"/>
        <v>0.15874299811935047</v>
      </c>
      <c r="T107" s="429">
        <f t="shared" si="15"/>
        <v>0.14048249782613093</v>
      </c>
      <c r="U107" s="429">
        <f t="shared" si="16"/>
        <v>8.8572526339204469E-2</v>
      </c>
      <c r="V107" s="429">
        <f t="shared" si="17"/>
        <v>0</v>
      </c>
      <c r="W107" s="429">
        <f t="shared" si="18"/>
        <v>0</v>
      </c>
      <c r="X107" s="429">
        <f t="shared" si="19"/>
        <v>0</v>
      </c>
      <c r="Y107" s="429">
        <f t="shared" si="20"/>
        <v>0</v>
      </c>
      <c r="Z107" s="429">
        <f t="shared" si="21"/>
        <v>0</v>
      </c>
    </row>
    <row r="108" spans="1:26" ht="18.5" customHeight="1" x14ac:dyDescent="0.35">
      <c r="A108" s="353" t="s">
        <v>187</v>
      </c>
      <c r="B108" s="427" t="s">
        <v>181</v>
      </c>
      <c r="C108" s="353" t="s">
        <v>56</v>
      </c>
      <c r="D108" s="353" t="s">
        <v>71</v>
      </c>
      <c r="E108" s="428">
        <v>4621</v>
      </c>
      <c r="F108" s="428">
        <v>14873</v>
      </c>
      <c r="G108" s="428">
        <v>7779</v>
      </c>
      <c r="H108" s="428">
        <v>1214</v>
      </c>
      <c r="I108" s="428">
        <v>20467</v>
      </c>
      <c r="J108" s="428"/>
      <c r="K108" s="428"/>
      <c r="L108" s="428"/>
      <c r="M108" s="428"/>
      <c r="N108" s="428">
        <v>118</v>
      </c>
      <c r="O108" s="428">
        <f t="shared" si="11"/>
        <v>49072</v>
      </c>
      <c r="Q108" s="429">
        <f t="shared" si="12"/>
        <v>9.4167753505053797E-2</v>
      </c>
      <c r="R108" s="429">
        <f t="shared" si="13"/>
        <v>0.3030852624714705</v>
      </c>
      <c r="S108" s="429">
        <f t="shared" si="14"/>
        <v>0.1585221715030975</v>
      </c>
      <c r="T108" s="429">
        <f t="shared" si="15"/>
        <v>2.473915878708836E-2</v>
      </c>
      <c r="U108" s="429">
        <f t="shared" si="16"/>
        <v>0.41708102380176065</v>
      </c>
      <c r="V108" s="429">
        <f t="shared" si="17"/>
        <v>0</v>
      </c>
      <c r="W108" s="429">
        <f t="shared" si="18"/>
        <v>0</v>
      </c>
      <c r="X108" s="429">
        <f t="shared" si="19"/>
        <v>0</v>
      </c>
      <c r="Y108" s="429">
        <f t="shared" si="20"/>
        <v>0</v>
      </c>
      <c r="Z108" s="429">
        <f t="shared" si="21"/>
        <v>2.4046299315291816E-3</v>
      </c>
    </row>
    <row r="109" spans="1:26" ht="18.5" customHeight="1" x14ac:dyDescent="0.35">
      <c r="A109" s="353" t="s">
        <v>188</v>
      </c>
      <c r="B109" s="427" t="s">
        <v>181</v>
      </c>
      <c r="C109" s="353" t="s">
        <v>56</v>
      </c>
      <c r="D109" s="353" t="s">
        <v>71</v>
      </c>
      <c r="E109" s="428">
        <v>12567</v>
      </c>
      <c r="F109" s="428">
        <v>15814</v>
      </c>
      <c r="G109" s="428">
        <v>9623</v>
      </c>
      <c r="H109" s="428">
        <v>4284</v>
      </c>
      <c r="I109" s="428">
        <v>2910</v>
      </c>
      <c r="J109" s="428"/>
      <c r="K109" s="428">
        <v>485</v>
      </c>
      <c r="L109" s="428"/>
      <c r="M109" s="428"/>
      <c r="N109" s="428">
        <v>478</v>
      </c>
      <c r="O109" s="428">
        <f t="shared" si="11"/>
        <v>46161</v>
      </c>
      <c r="Q109" s="429">
        <f t="shared" si="12"/>
        <v>0.27224280236563331</v>
      </c>
      <c r="R109" s="429">
        <f t="shared" si="13"/>
        <v>0.34258356621390351</v>
      </c>
      <c r="S109" s="429">
        <f t="shared" si="14"/>
        <v>0.20846602110006282</v>
      </c>
      <c r="T109" s="429">
        <f t="shared" si="15"/>
        <v>9.2805615129654906E-2</v>
      </c>
      <c r="U109" s="429">
        <f t="shared" si="16"/>
        <v>6.3040228764541489E-2</v>
      </c>
      <c r="V109" s="429">
        <f t="shared" si="17"/>
        <v>0</v>
      </c>
      <c r="W109" s="429">
        <f t="shared" si="18"/>
        <v>1.0506704794090249E-2</v>
      </c>
      <c r="X109" s="429">
        <f t="shared" si="19"/>
        <v>0</v>
      </c>
      <c r="Y109" s="429">
        <f t="shared" si="20"/>
        <v>0</v>
      </c>
      <c r="Z109" s="429">
        <f t="shared" si="21"/>
        <v>1.0355061632113688E-2</v>
      </c>
    </row>
    <row r="110" spans="1:26" ht="18.5" customHeight="1" x14ac:dyDescent="0.35">
      <c r="A110" s="353" t="s">
        <v>189</v>
      </c>
      <c r="B110" s="427" t="s">
        <v>190</v>
      </c>
      <c r="C110" s="353" t="s">
        <v>191</v>
      </c>
      <c r="D110" s="353" t="s">
        <v>71</v>
      </c>
      <c r="E110" s="428">
        <v>16227</v>
      </c>
      <c r="F110" s="428">
        <v>4294</v>
      </c>
      <c r="G110" s="428">
        <v>5173</v>
      </c>
      <c r="H110" s="428">
        <v>1015</v>
      </c>
      <c r="I110" s="428">
        <v>4988</v>
      </c>
      <c r="J110" s="428"/>
      <c r="K110" s="428">
        <v>753</v>
      </c>
      <c r="L110" s="428">
        <v>3578</v>
      </c>
      <c r="M110" s="428"/>
      <c r="N110" s="428">
        <v>449</v>
      </c>
      <c r="O110" s="428">
        <f t="shared" si="11"/>
        <v>36477</v>
      </c>
      <c r="Q110" s="429">
        <f t="shared" si="12"/>
        <v>0.44485566247224279</v>
      </c>
      <c r="R110" s="429">
        <f t="shared" si="13"/>
        <v>0.11771801409107109</v>
      </c>
      <c r="S110" s="429">
        <f t="shared" si="14"/>
        <v>0.14181539052005374</v>
      </c>
      <c r="T110" s="429">
        <f t="shared" si="15"/>
        <v>2.7825753214354251E-2</v>
      </c>
      <c r="U110" s="429">
        <f t="shared" si="16"/>
        <v>0.13674370151054088</v>
      </c>
      <c r="V110" s="429">
        <f t="shared" si="17"/>
        <v>0</v>
      </c>
      <c r="W110" s="429">
        <f t="shared" si="18"/>
        <v>2.0643144995476603E-2</v>
      </c>
      <c r="X110" s="429">
        <f t="shared" si="19"/>
        <v>9.8089206897497047E-2</v>
      </c>
      <c r="Y110" s="429">
        <f t="shared" si="20"/>
        <v>0</v>
      </c>
      <c r="Z110" s="429">
        <f t="shared" si="21"/>
        <v>1.2309126298763604E-2</v>
      </c>
    </row>
    <row r="111" spans="1:26" ht="18.5" customHeight="1" x14ac:dyDescent="0.35">
      <c r="A111" s="353" t="s">
        <v>192</v>
      </c>
      <c r="B111" s="427" t="s">
        <v>190</v>
      </c>
      <c r="C111" s="353" t="s">
        <v>191</v>
      </c>
      <c r="D111" s="353" t="s">
        <v>71</v>
      </c>
      <c r="E111" s="428">
        <v>22983</v>
      </c>
      <c r="F111" s="428">
        <v>10944</v>
      </c>
      <c r="G111" s="428">
        <v>2825</v>
      </c>
      <c r="H111" s="428">
        <v>4826</v>
      </c>
      <c r="I111" s="428">
        <v>4239</v>
      </c>
      <c r="J111" s="428"/>
      <c r="K111" s="428">
        <v>216</v>
      </c>
      <c r="L111" s="428">
        <v>499</v>
      </c>
      <c r="M111" s="428"/>
      <c r="N111" s="428">
        <v>550</v>
      </c>
      <c r="O111" s="428">
        <f t="shared" si="11"/>
        <v>47082</v>
      </c>
      <c r="Q111" s="429">
        <f t="shared" si="12"/>
        <v>0.48814833694405507</v>
      </c>
      <c r="R111" s="429">
        <f t="shared" si="13"/>
        <v>0.23244552058111381</v>
      </c>
      <c r="S111" s="429">
        <f t="shared" si="14"/>
        <v>6.0001699163162142E-2</v>
      </c>
      <c r="T111" s="429">
        <f t="shared" si="15"/>
        <v>0.10250201775625505</v>
      </c>
      <c r="U111" s="429">
        <f t="shared" si="16"/>
        <v>9.0034408054033385E-2</v>
      </c>
      <c r="V111" s="429">
        <f t="shared" si="17"/>
        <v>0</v>
      </c>
      <c r="W111" s="429">
        <f t="shared" si="18"/>
        <v>4.5877405377851409E-3</v>
      </c>
      <c r="X111" s="429">
        <f t="shared" si="19"/>
        <v>1.0598530223864746E-2</v>
      </c>
      <c r="Y111" s="429">
        <f t="shared" si="20"/>
        <v>0</v>
      </c>
      <c r="Z111" s="429">
        <f t="shared" si="21"/>
        <v>1.1681746739730683E-2</v>
      </c>
    </row>
    <row r="112" spans="1:26" ht="18.5" customHeight="1" x14ac:dyDescent="0.35">
      <c r="A112" s="353" t="s">
        <v>193</v>
      </c>
      <c r="B112" s="427" t="s">
        <v>190</v>
      </c>
      <c r="C112" s="353" t="s">
        <v>191</v>
      </c>
      <c r="D112" s="353" t="s">
        <v>71</v>
      </c>
      <c r="E112" s="428">
        <v>25753</v>
      </c>
      <c r="F112" s="428">
        <v>12848</v>
      </c>
      <c r="G112" s="428">
        <v>5355</v>
      </c>
      <c r="H112" s="428">
        <v>4436</v>
      </c>
      <c r="I112" s="428">
        <v>3830</v>
      </c>
      <c r="J112" s="428"/>
      <c r="K112" s="428"/>
      <c r="L112" s="428"/>
      <c r="M112" s="428"/>
      <c r="N112" s="428">
        <v>0</v>
      </c>
      <c r="O112" s="428">
        <f t="shared" si="11"/>
        <v>52222</v>
      </c>
      <c r="Q112" s="429">
        <f t="shared" si="12"/>
        <v>0.49314465167936883</v>
      </c>
      <c r="R112" s="429">
        <f t="shared" si="13"/>
        <v>0.24602657883650569</v>
      </c>
      <c r="S112" s="429">
        <f t="shared" si="14"/>
        <v>0.10254298954463636</v>
      </c>
      <c r="T112" s="429">
        <f t="shared" si="15"/>
        <v>8.494504231932902E-2</v>
      </c>
      <c r="U112" s="429">
        <f t="shared" si="16"/>
        <v>7.3340737620160079E-2</v>
      </c>
      <c r="V112" s="429">
        <f t="shared" si="17"/>
        <v>0</v>
      </c>
      <c r="W112" s="429">
        <f t="shared" si="18"/>
        <v>0</v>
      </c>
      <c r="X112" s="429">
        <f t="shared" si="19"/>
        <v>0</v>
      </c>
      <c r="Y112" s="429">
        <f t="shared" si="20"/>
        <v>0</v>
      </c>
      <c r="Z112" s="429">
        <f t="shared" si="21"/>
        <v>0</v>
      </c>
    </row>
    <row r="113" spans="1:26" ht="18.5" customHeight="1" x14ac:dyDescent="0.35">
      <c r="A113" s="353" t="s">
        <v>194</v>
      </c>
      <c r="B113" s="427" t="s">
        <v>190</v>
      </c>
      <c r="C113" s="353" t="s">
        <v>191</v>
      </c>
      <c r="D113" s="353" t="s">
        <v>71</v>
      </c>
      <c r="E113" s="428">
        <v>16857</v>
      </c>
      <c r="F113" s="428">
        <v>2879</v>
      </c>
      <c r="G113" s="428">
        <v>3397</v>
      </c>
      <c r="H113" s="428">
        <v>9070</v>
      </c>
      <c r="I113" s="428">
        <v>4477</v>
      </c>
      <c r="J113" s="428"/>
      <c r="K113" s="428">
        <v>403</v>
      </c>
      <c r="L113" s="428"/>
      <c r="M113" s="428"/>
      <c r="N113" s="428">
        <v>520</v>
      </c>
      <c r="O113" s="428">
        <f t="shared" si="11"/>
        <v>37603</v>
      </c>
      <c r="Q113" s="429">
        <f t="shared" si="12"/>
        <v>0.44828870036965135</v>
      </c>
      <c r="R113" s="429">
        <f t="shared" si="13"/>
        <v>7.6563040182964129E-2</v>
      </c>
      <c r="S113" s="429">
        <f t="shared" si="14"/>
        <v>9.0338536818870829E-2</v>
      </c>
      <c r="T113" s="429">
        <f t="shared" si="15"/>
        <v>0.24120415924261362</v>
      </c>
      <c r="U113" s="429">
        <f t="shared" si="16"/>
        <v>0.11905964949605084</v>
      </c>
      <c r="V113" s="429">
        <f t="shared" si="17"/>
        <v>0</v>
      </c>
      <c r="W113" s="429">
        <f t="shared" si="18"/>
        <v>1.0717230008244023E-2</v>
      </c>
      <c r="X113" s="429">
        <f t="shared" si="19"/>
        <v>0</v>
      </c>
      <c r="Y113" s="429">
        <f t="shared" si="20"/>
        <v>0</v>
      </c>
      <c r="Z113" s="429">
        <f t="shared" si="21"/>
        <v>1.3828683881605191E-2</v>
      </c>
    </row>
    <row r="114" spans="1:26" ht="18.5" customHeight="1" x14ac:dyDescent="0.35">
      <c r="A114" s="353" t="s">
        <v>195</v>
      </c>
      <c r="B114" s="427" t="s">
        <v>190</v>
      </c>
      <c r="C114" s="353" t="s">
        <v>191</v>
      </c>
      <c r="D114" s="353" t="s">
        <v>71</v>
      </c>
      <c r="E114" s="428">
        <v>15896</v>
      </c>
      <c r="F114" s="428">
        <v>1920</v>
      </c>
      <c r="G114" s="428">
        <v>1964</v>
      </c>
      <c r="H114" s="428">
        <v>4777</v>
      </c>
      <c r="I114" s="428">
        <v>6391</v>
      </c>
      <c r="J114" s="428"/>
      <c r="K114" s="428">
        <v>14207</v>
      </c>
      <c r="L114" s="428"/>
      <c r="M114" s="428"/>
      <c r="N114" s="428">
        <v>1492</v>
      </c>
      <c r="O114" s="428">
        <f t="shared" si="11"/>
        <v>46647</v>
      </c>
      <c r="Q114" s="429">
        <f t="shared" si="12"/>
        <v>0.3407721825626514</v>
      </c>
      <c r="R114" s="429">
        <f t="shared" si="13"/>
        <v>4.1160203228503438E-2</v>
      </c>
      <c r="S114" s="429">
        <f t="shared" si="14"/>
        <v>4.2103457885823314E-2</v>
      </c>
      <c r="T114" s="429">
        <f t="shared" si="15"/>
        <v>0.10240744313675049</v>
      </c>
      <c r="U114" s="429">
        <f t="shared" si="16"/>
        <v>0.1370077389757112</v>
      </c>
      <c r="V114" s="429">
        <f t="shared" si="17"/>
        <v>0</v>
      </c>
      <c r="W114" s="429">
        <f t="shared" si="18"/>
        <v>0.30456406628507726</v>
      </c>
      <c r="X114" s="429">
        <f t="shared" si="19"/>
        <v>0</v>
      </c>
      <c r="Y114" s="429">
        <f t="shared" si="20"/>
        <v>0</v>
      </c>
      <c r="Z114" s="429">
        <f t="shared" si="21"/>
        <v>3.1984907925482885E-2</v>
      </c>
    </row>
    <row r="115" spans="1:26" ht="18.5" customHeight="1" x14ac:dyDescent="0.35">
      <c r="A115" s="353" t="s">
        <v>196</v>
      </c>
      <c r="B115" s="427" t="s">
        <v>190</v>
      </c>
      <c r="C115" s="353" t="s">
        <v>191</v>
      </c>
      <c r="D115" s="353" t="s">
        <v>71</v>
      </c>
      <c r="E115" s="428">
        <v>15717</v>
      </c>
      <c r="F115" s="428">
        <v>13603</v>
      </c>
      <c r="G115" s="428">
        <v>9861</v>
      </c>
      <c r="H115" s="428">
        <v>2204</v>
      </c>
      <c r="I115" s="428">
        <v>2076</v>
      </c>
      <c r="J115" s="428"/>
      <c r="K115" s="428"/>
      <c r="L115" s="428"/>
      <c r="M115" s="428"/>
      <c r="N115" s="428">
        <v>0</v>
      </c>
      <c r="O115" s="428">
        <f t="shared" si="11"/>
        <v>43461</v>
      </c>
      <c r="Q115" s="429">
        <f t="shared" si="12"/>
        <v>0.36163456892386275</v>
      </c>
      <c r="R115" s="429">
        <f t="shared" si="13"/>
        <v>0.31299325832355446</v>
      </c>
      <c r="S115" s="429">
        <f t="shared" si="14"/>
        <v>0.2268930765513909</v>
      </c>
      <c r="T115" s="429">
        <f t="shared" si="15"/>
        <v>5.0712132716688528E-2</v>
      </c>
      <c r="U115" s="429">
        <f t="shared" si="16"/>
        <v>4.776696348450335E-2</v>
      </c>
      <c r="V115" s="429">
        <f t="shared" si="17"/>
        <v>0</v>
      </c>
      <c r="W115" s="429">
        <f t="shared" si="18"/>
        <v>0</v>
      </c>
      <c r="X115" s="429">
        <f t="shared" si="19"/>
        <v>0</v>
      </c>
      <c r="Y115" s="429">
        <f t="shared" si="20"/>
        <v>0</v>
      </c>
      <c r="Z115" s="429">
        <f t="shared" si="21"/>
        <v>0</v>
      </c>
    </row>
    <row r="116" spans="1:26" ht="18.5" customHeight="1" x14ac:dyDescent="0.35">
      <c r="A116" s="353" t="s">
        <v>197</v>
      </c>
      <c r="B116" s="427" t="s">
        <v>190</v>
      </c>
      <c r="C116" s="353" t="s">
        <v>191</v>
      </c>
      <c r="D116" s="353" t="s">
        <v>71</v>
      </c>
      <c r="E116" s="428">
        <v>19370</v>
      </c>
      <c r="F116" s="428">
        <v>6323</v>
      </c>
      <c r="G116" s="428">
        <v>2024</v>
      </c>
      <c r="H116" s="428">
        <v>2635</v>
      </c>
      <c r="I116" s="428">
        <v>3729</v>
      </c>
      <c r="J116" s="428"/>
      <c r="K116" s="428">
        <v>1846</v>
      </c>
      <c r="L116" s="428">
        <v>1052</v>
      </c>
      <c r="M116" s="428"/>
      <c r="N116" s="428">
        <v>823</v>
      </c>
      <c r="O116" s="428">
        <f t="shared" si="11"/>
        <v>37802</v>
      </c>
      <c r="Q116" s="429">
        <f t="shared" si="12"/>
        <v>0.51240675096555732</v>
      </c>
      <c r="R116" s="429">
        <f t="shared" si="13"/>
        <v>0.16726628220729062</v>
      </c>
      <c r="S116" s="429">
        <f t="shared" si="14"/>
        <v>5.3542140627480028E-2</v>
      </c>
      <c r="T116" s="429">
        <f t="shared" si="15"/>
        <v>6.9705306597534517E-2</v>
      </c>
      <c r="U116" s="429">
        <f t="shared" si="16"/>
        <v>9.8645574308237657E-2</v>
      </c>
      <c r="V116" s="429">
        <f t="shared" si="17"/>
        <v>0</v>
      </c>
      <c r="W116" s="429">
        <f t="shared" si="18"/>
        <v>4.8833395058462514E-2</v>
      </c>
      <c r="X116" s="429">
        <f t="shared" si="19"/>
        <v>2.7829215385429342E-2</v>
      </c>
      <c r="Y116" s="429">
        <f t="shared" si="20"/>
        <v>0</v>
      </c>
      <c r="Z116" s="429">
        <f t="shared" si="21"/>
        <v>2.1771334850007935E-2</v>
      </c>
    </row>
    <row r="117" spans="1:26" ht="18.5" customHeight="1" x14ac:dyDescent="0.35">
      <c r="A117" s="353" t="s">
        <v>198</v>
      </c>
      <c r="B117" s="427" t="s">
        <v>190</v>
      </c>
      <c r="C117" s="353" t="s">
        <v>191</v>
      </c>
      <c r="D117" s="353" t="s">
        <v>71</v>
      </c>
      <c r="E117" s="428">
        <v>17258</v>
      </c>
      <c r="F117" s="428">
        <v>13465</v>
      </c>
      <c r="G117" s="428">
        <v>2061</v>
      </c>
      <c r="H117" s="428">
        <v>3013</v>
      </c>
      <c r="I117" s="428">
        <v>2805</v>
      </c>
      <c r="J117" s="428"/>
      <c r="K117" s="428"/>
      <c r="L117" s="428">
        <v>2774</v>
      </c>
      <c r="M117" s="428"/>
      <c r="N117" s="428">
        <v>0</v>
      </c>
      <c r="O117" s="428">
        <f t="shared" si="11"/>
        <v>41376</v>
      </c>
      <c r="Q117" s="429">
        <f t="shared" si="12"/>
        <v>0.41710170146945091</v>
      </c>
      <c r="R117" s="429">
        <f t="shared" si="13"/>
        <v>0.32543020108275328</v>
      </c>
      <c r="S117" s="429">
        <f t="shared" si="14"/>
        <v>4.9811484918793503E-2</v>
      </c>
      <c r="T117" s="429">
        <f t="shared" si="15"/>
        <v>7.2819992266047948E-2</v>
      </c>
      <c r="U117" s="429">
        <f t="shared" si="16"/>
        <v>6.7792923433874705E-2</v>
      </c>
      <c r="V117" s="429">
        <f t="shared" si="17"/>
        <v>0</v>
      </c>
      <c r="W117" s="429">
        <f t="shared" si="18"/>
        <v>0</v>
      </c>
      <c r="X117" s="429">
        <f t="shared" si="19"/>
        <v>6.7043696829079666E-2</v>
      </c>
      <c r="Y117" s="429">
        <f t="shared" si="20"/>
        <v>0</v>
      </c>
      <c r="Z117" s="429">
        <f t="shared" si="21"/>
        <v>0</v>
      </c>
    </row>
    <row r="118" spans="1:26" ht="18.5" customHeight="1" x14ac:dyDescent="0.35">
      <c r="A118" s="353" t="s">
        <v>199</v>
      </c>
      <c r="B118" s="427" t="s">
        <v>190</v>
      </c>
      <c r="C118" s="353" t="s">
        <v>191</v>
      </c>
      <c r="D118" s="353" t="s">
        <v>71</v>
      </c>
      <c r="E118" s="428">
        <v>20007</v>
      </c>
      <c r="F118" s="428">
        <v>10183</v>
      </c>
      <c r="G118" s="428">
        <v>3940</v>
      </c>
      <c r="H118" s="428">
        <v>3863</v>
      </c>
      <c r="I118" s="428">
        <v>4029</v>
      </c>
      <c r="J118" s="428"/>
      <c r="K118" s="428">
        <v>486</v>
      </c>
      <c r="L118" s="428">
        <v>2746</v>
      </c>
      <c r="M118" s="428"/>
      <c r="N118" s="428">
        <v>0</v>
      </c>
      <c r="O118" s="428">
        <f t="shared" si="11"/>
        <v>45254</v>
      </c>
      <c r="Q118" s="429">
        <f t="shared" si="12"/>
        <v>0.4421045653422902</v>
      </c>
      <c r="R118" s="429">
        <f t="shared" si="13"/>
        <v>0.22501878287002253</v>
      </c>
      <c r="S118" s="429">
        <f t="shared" si="14"/>
        <v>8.7064126928006358E-2</v>
      </c>
      <c r="T118" s="429">
        <f t="shared" si="15"/>
        <v>8.5362619878905727E-2</v>
      </c>
      <c r="U118" s="429">
        <f t="shared" si="16"/>
        <v>8.9030803906836958E-2</v>
      </c>
      <c r="V118" s="429">
        <f t="shared" si="17"/>
        <v>0</v>
      </c>
      <c r="W118" s="429">
        <f t="shared" si="18"/>
        <v>1.0739382154063729E-2</v>
      </c>
      <c r="X118" s="429">
        <f t="shared" si="19"/>
        <v>6.067971891987449E-2</v>
      </c>
      <c r="Y118" s="429">
        <f t="shared" si="20"/>
        <v>0</v>
      </c>
      <c r="Z118" s="429">
        <f t="shared" si="21"/>
        <v>0</v>
      </c>
    </row>
    <row r="119" spans="1:26" ht="18.5" customHeight="1" x14ac:dyDescent="0.35">
      <c r="A119" s="353" t="s">
        <v>200</v>
      </c>
      <c r="B119" s="427" t="s">
        <v>190</v>
      </c>
      <c r="C119" s="353" t="s">
        <v>191</v>
      </c>
      <c r="D119" s="353" t="s">
        <v>71</v>
      </c>
      <c r="E119" s="428">
        <v>15627</v>
      </c>
      <c r="F119" s="428">
        <v>15929</v>
      </c>
      <c r="G119" s="428">
        <v>8203</v>
      </c>
      <c r="H119" s="428">
        <v>4352</v>
      </c>
      <c r="I119" s="428">
        <v>2583</v>
      </c>
      <c r="J119" s="428"/>
      <c r="K119" s="428"/>
      <c r="L119" s="428"/>
      <c r="M119" s="428"/>
      <c r="N119" s="428">
        <v>94</v>
      </c>
      <c r="O119" s="428">
        <f t="shared" si="11"/>
        <v>46788</v>
      </c>
      <c r="Q119" s="429">
        <f t="shared" si="12"/>
        <v>0.33399589638368815</v>
      </c>
      <c r="R119" s="429">
        <f t="shared" si="13"/>
        <v>0.34045054287424126</v>
      </c>
      <c r="S119" s="429">
        <f t="shared" si="14"/>
        <v>0.17532273232452766</v>
      </c>
      <c r="T119" s="429">
        <f t="shared" si="15"/>
        <v>9.301530306916303E-2</v>
      </c>
      <c r="U119" s="429">
        <f t="shared" si="16"/>
        <v>5.5206463195691204E-2</v>
      </c>
      <c r="V119" s="429">
        <f t="shared" si="17"/>
        <v>0</v>
      </c>
      <c r="W119" s="429">
        <f t="shared" si="18"/>
        <v>0</v>
      </c>
      <c r="X119" s="429">
        <f t="shared" si="19"/>
        <v>0</v>
      </c>
      <c r="Y119" s="429">
        <f t="shared" si="20"/>
        <v>0</v>
      </c>
      <c r="Z119" s="429">
        <f t="shared" si="21"/>
        <v>2.0090621526887235E-3</v>
      </c>
    </row>
    <row r="120" spans="1:26" ht="18.5" customHeight="1" x14ac:dyDescent="0.35">
      <c r="A120" s="353" t="s">
        <v>201</v>
      </c>
      <c r="B120" s="427" t="s">
        <v>190</v>
      </c>
      <c r="C120" s="353" t="s">
        <v>191</v>
      </c>
      <c r="D120" s="353" t="s">
        <v>71</v>
      </c>
      <c r="E120" s="428">
        <v>6108</v>
      </c>
      <c r="F120" s="428">
        <v>12221</v>
      </c>
      <c r="G120" s="428">
        <v>5941</v>
      </c>
      <c r="H120" s="428">
        <v>20126</v>
      </c>
      <c r="I120" s="428">
        <v>1517</v>
      </c>
      <c r="J120" s="428"/>
      <c r="K120" s="428"/>
      <c r="L120" s="428">
        <v>441</v>
      </c>
      <c r="M120" s="428"/>
      <c r="N120" s="428">
        <v>316</v>
      </c>
      <c r="O120" s="428">
        <f t="shared" si="11"/>
        <v>46670</v>
      </c>
      <c r="Q120" s="429">
        <f t="shared" si="12"/>
        <v>0.13087636597385902</v>
      </c>
      <c r="R120" s="429">
        <f t="shared" si="13"/>
        <v>0.26185986715234627</v>
      </c>
      <c r="S120" s="429">
        <f t="shared" si="14"/>
        <v>0.12729805013927575</v>
      </c>
      <c r="T120" s="429">
        <f t="shared" si="15"/>
        <v>0.43124062566959503</v>
      </c>
      <c r="U120" s="429">
        <f t="shared" si="16"/>
        <v>3.2504821084208269E-2</v>
      </c>
      <c r="V120" s="429">
        <f t="shared" si="17"/>
        <v>0</v>
      </c>
      <c r="W120" s="429">
        <f t="shared" si="18"/>
        <v>0</v>
      </c>
      <c r="X120" s="429">
        <f t="shared" si="19"/>
        <v>9.4493250482108413E-3</v>
      </c>
      <c r="Y120" s="429">
        <f t="shared" si="20"/>
        <v>0</v>
      </c>
      <c r="Z120" s="429">
        <f t="shared" si="21"/>
        <v>6.7709449325048209E-3</v>
      </c>
    </row>
    <row r="121" spans="1:26" ht="18.5" customHeight="1" x14ac:dyDescent="0.35">
      <c r="A121" s="353" t="s">
        <v>202</v>
      </c>
      <c r="B121" s="427" t="s">
        <v>190</v>
      </c>
      <c r="C121" s="353" t="s">
        <v>191</v>
      </c>
      <c r="D121" s="353" t="s">
        <v>71</v>
      </c>
      <c r="E121" s="428">
        <v>18556</v>
      </c>
      <c r="F121" s="428">
        <v>18404</v>
      </c>
      <c r="G121" s="428">
        <v>3144</v>
      </c>
      <c r="H121" s="428">
        <v>3611</v>
      </c>
      <c r="I121" s="428">
        <v>2798</v>
      </c>
      <c r="J121" s="428"/>
      <c r="K121" s="428"/>
      <c r="L121" s="428">
        <v>538</v>
      </c>
      <c r="M121" s="428"/>
      <c r="N121" s="428">
        <v>65</v>
      </c>
      <c r="O121" s="428">
        <f t="shared" si="11"/>
        <v>47116</v>
      </c>
      <c r="Q121" s="429">
        <f t="shared" si="12"/>
        <v>0.39383648866627047</v>
      </c>
      <c r="R121" s="429">
        <f t="shared" si="13"/>
        <v>0.39061040835385008</v>
      </c>
      <c r="S121" s="429">
        <f t="shared" si="14"/>
        <v>6.6728924356906361E-2</v>
      </c>
      <c r="T121" s="429">
        <f t="shared" si="15"/>
        <v>7.6640631632566431E-2</v>
      </c>
      <c r="U121" s="429">
        <f t="shared" si="16"/>
        <v>5.9385346803633582E-2</v>
      </c>
      <c r="V121" s="429">
        <f t="shared" si="17"/>
        <v>0</v>
      </c>
      <c r="W121" s="429">
        <f t="shared" si="18"/>
        <v>0</v>
      </c>
      <c r="X121" s="429">
        <f t="shared" si="19"/>
        <v>1.1418626368961711E-2</v>
      </c>
      <c r="Y121" s="429">
        <f t="shared" si="20"/>
        <v>0</v>
      </c>
      <c r="Z121" s="429">
        <f t="shared" si="21"/>
        <v>1.3795738178113593E-3</v>
      </c>
    </row>
    <row r="122" spans="1:26" ht="18.5" customHeight="1" x14ac:dyDescent="0.35">
      <c r="A122" s="353" t="s">
        <v>203</v>
      </c>
      <c r="B122" s="427" t="s">
        <v>190</v>
      </c>
      <c r="C122" s="353" t="s">
        <v>191</v>
      </c>
      <c r="D122" s="353" t="s">
        <v>71</v>
      </c>
      <c r="E122" s="428">
        <v>12523</v>
      </c>
      <c r="F122" s="428">
        <v>17281</v>
      </c>
      <c r="G122" s="428">
        <v>3653</v>
      </c>
      <c r="H122" s="428">
        <v>1275</v>
      </c>
      <c r="I122" s="428">
        <v>1334</v>
      </c>
      <c r="J122" s="428"/>
      <c r="K122" s="428">
        <v>12445</v>
      </c>
      <c r="L122" s="428"/>
      <c r="M122" s="428"/>
      <c r="N122" s="428">
        <v>0</v>
      </c>
      <c r="O122" s="428">
        <f t="shared" si="11"/>
        <v>48511</v>
      </c>
      <c r="Q122" s="429">
        <f t="shared" si="12"/>
        <v>0.25814763661849888</v>
      </c>
      <c r="R122" s="429">
        <f t="shared" si="13"/>
        <v>0.35622848426130155</v>
      </c>
      <c r="S122" s="429">
        <f t="shared" si="14"/>
        <v>7.530250870936489E-2</v>
      </c>
      <c r="T122" s="429">
        <f t="shared" si="15"/>
        <v>2.6282698769351281E-2</v>
      </c>
      <c r="U122" s="429">
        <f t="shared" si="16"/>
        <v>2.7498917771227146E-2</v>
      </c>
      <c r="V122" s="429">
        <f t="shared" si="17"/>
        <v>0</v>
      </c>
      <c r="W122" s="429">
        <f t="shared" si="18"/>
        <v>0.25653975387025624</v>
      </c>
      <c r="X122" s="429">
        <f t="shared" si="19"/>
        <v>0</v>
      </c>
      <c r="Y122" s="429">
        <f t="shared" si="20"/>
        <v>0</v>
      </c>
      <c r="Z122" s="429">
        <f t="shared" si="21"/>
        <v>0</v>
      </c>
    </row>
    <row r="123" spans="1:26" ht="18.5" customHeight="1" x14ac:dyDescent="0.35">
      <c r="A123" s="353" t="s">
        <v>204</v>
      </c>
      <c r="B123" s="427" t="s">
        <v>190</v>
      </c>
      <c r="C123" s="353" t="s">
        <v>191</v>
      </c>
      <c r="D123" s="353" t="s">
        <v>71</v>
      </c>
      <c r="E123" s="428">
        <v>21585</v>
      </c>
      <c r="F123" s="428">
        <v>18671</v>
      </c>
      <c r="G123" s="428">
        <v>3986</v>
      </c>
      <c r="H123" s="428">
        <v>2614</v>
      </c>
      <c r="I123" s="428">
        <v>3442</v>
      </c>
      <c r="J123" s="428"/>
      <c r="K123" s="428">
        <v>182</v>
      </c>
      <c r="L123" s="428"/>
      <c r="M123" s="428"/>
      <c r="N123" s="428">
        <v>379</v>
      </c>
      <c r="O123" s="428">
        <f t="shared" si="11"/>
        <v>50859</v>
      </c>
      <c r="Q123" s="429">
        <f t="shared" si="12"/>
        <v>0.42440865923435378</v>
      </c>
      <c r="R123" s="429">
        <f t="shared" si="13"/>
        <v>0.36711299868263236</v>
      </c>
      <c r="S123" s="429">
        <f t="shared" si="14"/>
        <v>7.8373542539176944E-2</v>
      </c>
      <c r="T123" s="429">
        <f t="shared" si="15"/>
        <v>5.1396999547769322E-2</v>
      </c>
      <c r="U123" s="429">
        <f t="shared" si="16"/>
        <v>6.7677303918677129E-2</v>
      </c>
      <c r="V123" s="429">
        <f t="shared" si="17"/>
        <v>0</v>
      </c>
      <c r="W123" s="429">
        <f t="shared" si="18"/>
        <v>3.5785210090642757E-3</v>
      </c>
      <c r="X123" s="429">
        <f t="shared" si="19"/>
        <v>0</v>
      </c>
      <c r="Y123" s="429">
        <f t="shared" si="20"/>
        <v>0</v>
      </c>
      <c r="Z123" s="429">
        <f t="shared" si="21"/>
        <v>7.4519750683261568E-3</v>
      </c>
    </row>
    <row r="124" spans="1:26" ht="18.5" customHeight="1" x14ac:dyDescent="0.35">
      <c r="A124" s="353" t="s">
        <v>205</v>
      </c>
      <c r="B124" s="427" t="s">
        <v>190</v>
      </c>
      <c r="C124" s="353" t="s">
        <v>191</v>
      </c>
      <c r="D124" s="353" t="s">
        <v>71</v>
      </c>
      <c r="E124" s="428">
        <v>15302</v>
      </c>
      <c r="F124" s="428">
        <v>12594</v>
      </c>
      <c r="G124" s="428">
        <v>2752</v>
      </c>
      <c r="H124" s="428">
        <v>4335</v>
      </c>
      <c r="I124" s="428">
        <v>2844</v>
      </c>
      <c r="J124" s="428"/>
      <c r="K124" s="428"/>
      <c r="L124" s="428">
        <v>727</v>
      </c>
      <c r="M124" s="428"/>
      <c r="N124" s="428">
        <v>352</v>
      </c>
      <c r="O124" s="428">
        <f t="shared" si="11"/>
        <v>38906</v>
      </c>
      <c r="Q124" s="429">
        <f t="shared" si="12"/>
        <v>0.39330694494422452</v>
      </c>
      <c r="R124" s="429">
        <f t="shared" si="13"/>
        <v>0.32370328484038452</v>
      </c>
      <c r="S124" s="429">
        <f t="shared" si="14"/>
        <v>7.0734591065645405E-2</v>
      </c>
      <c r="T124" s="429">
        <f t="shared" si="15"/>
        <v>0.11142240271423431</v>
      </c>
      <c r="U124" s="429">
        <f t="shared" si="16"/>
        <v>7.3099264894874824E-2</v>
      </c>
      <c r="V124" s="429">
        <f t="shared" si="17"/>
        <v>0</v>
      </c>
      <c r="W124" s="429">
        <f t="shared" si="18"/>
        <v>0</v>
      </c>
      <c r="X124" s="429">
        <f t="shared" si="19"/>
        <v>1.8686063846193389E-2</v>
      </c>
      <c r="Y124" s="429">
        <f t="shared" si="20"/>
        <v>0</v>
      </c>
      <c r="Z124" s="429">
        <f t="shared" si="21"/>
        <v>9.0474476944430171E-3</v>
      </c>
    </row>
    <row r="125" spans="1:26" ht="18.5" customHeight="1" x14ac:dyDescent="0.35">
      <c r="A125" s="353" t="s">
        <v>206</v>
      </c>
      <c r="B125" s="427" t="s">
        <v>190</v>
      </c>
      <c r="C125" s="353" t="s">
        <v>191</v>
      </c>
      <c r="D125" s="353" t="s">
        <v>71</v>
      </c>
      <c r="E125" s="428">
        <v>24166</v>
      </c>
      <c r="F125" s="428">
        <v>4360</v>
      </c>
      <c r="G125" s="428">
        <v>1758</v>
      </c>
      <c r="H125" s="428">
        <v>6161</v>
      </c>
      <c r="I125" s="428">
        <v>5768</v>
      </c>
      <c r="J125" s="428"/>
      <c r="K125" s="428">
        <v>406</v>
      </c>
      <c r="L125" s="428"/>
      <c r="M125" s="428"/>
      <c r="N125" s="428">
        <v>122</v>
      </c>
      <c r="O125" s="428">
        <f t="shared" si="11"/>
        <v>42741</v>
      </c>
      <c r="Q125" s="429">
        <f t="shared" si="12"/>
        <v>0.56540558246180483</v>
      </c>
      <c r="R125" s="429">
        <f t="shared" si="13"/>
        <v>0.10200977983669077</v>
      </c>
      <c r="S125" s="429">
        <f t="shared" si="14"/>
        <v>4.1131466273601459E-2</v>
      </c>
      <c r="T125" s="429">
        <f t="shared" si="15"/>
        <v>0.14414730586556235</v>
      </c>
      <c r="U125" s="429">
        <f t="shared" si="16"/>
        <v>0.13495238763716338</v>
      </c>
      <c r="V125" s="429">
        <f t="shared" si="17"/>
        <v>0</v>
      </c>
      <c r="W125" s="429">
        <f t="shared" si="18"/>
        <v>9.4990758288294608E-3</v>
      </c>
      <c r="X125" s="429">
        <f t="shared" si="19"/>
        <v>0</v>
      </c>
      <c r="Y125" s="429">
        <f t="shared" si="20"/>
        <v>0</v>
      </c>
      <c r="Z125" s="429">
        <f t="shared" si="21"/>
        <v>2.854402096347769E-3</v>
      </c>
    </row>
    <row r="126" spans="1:26" ht="18.5" customHeight="1" x14ac:dyDescent="0.35">
      <c r="A126" s="353" t="s">
        <v>207</v>
      </c>
      <c r="B126" s="427" t="s">
        <v>190</v>
      </c>
      <c r="C126" s="353" t="s">
        <v>191</v>
      </c>
      <c r="D126" s="353" t="s">
        <v>71</v>
      </c>
      <c r="E126" s="428">
        <v>18541</v>
      </c>
      <c r="F126" s="428">
        <v>11716</v>
      </c>
      <c r="G126" s="428">
        <v>5862</v>
      </c>
      <c r="H126" s="428">
        <v>3563</v>
      </c>
      <c r="I126" s="428">
        <v>4097</v>
      </c>
      <c r="J126" s="428"/>
      <c r="K126" s="428"/>
      <c r="L126" s="428"/>
      <c r="M126" s="428"/>
      <c r="N126" s="428">
        <v>0</v>
      </c>
      <c r="O126" s="428">
        <f t="shared" si="11"/>
        <v>43779</v>
      </c>
      <c r="Q126" s="429">
        <f t="shared" si="12"/>
        <v>0.42351355672811164</v>
      </c>
      <c r="R126" s="429">
        <f t="shared" si="13"/>
        <v>0.26761689394458532</v>
      </c>
      <c r="S126" s="429">
        <f t="shared" si="14"/>
        <v>0.13389981497978481</v>
      </c>
      <c r="T126" s="429">
        <f t="shared" si="15"/>
        <v>8.1386052673656326E-2</v>
      </c>
      <c r="U126" s="429">
        <f t="shared" si="16"/>
        <v>9.3583681673861899E-2</v>
      </c>
      <c r="V126" s="429">
        <f t="shared" si="17"/>
        <v>0</v>
      </c>
      <c r="W126" s="429">
        <f t="shared" si="18"/>
        <v>0</v>
      </c>
      <c r="X126" s="429">
        <f t="shared" si="19"/>
        <v>0</v>
      </c>
      <c r="Y126" s="429">
        <f t="shared" si="20"/>
        <v>0</v>
      </c>
      <c r="Z126" s="429">
        <f t="shared" si="21"/>
        <v>0</v>
      </c>
    </row>
    <row r="127" spans="1:26" ht="18.5" customHeight="1" x14ac:dyDescent="0.35">
      <c r="A127" s="353" t="s">
        <v>208</v>
      </c>
      <c r="B127" s="427" t="s">
        <v>190</v>
      </c>
      <c r="C127" s="353" t="s">
        <v>191</v>
      </c>
      <c r="D127" s="353" t="s">
        <v>71</v>
      </c>
      <c r="E127" s="428">
        <v>17444</v>
      </c>
      <c r="F127" s="428">
        <v>19757</v>
      </c>
      <c r="G127" s="428">
        <v>4149</v>
      </c>
      <c r="H127" s="428">
        <v>4384</v>
      </c>
      <c r="I127" s="428">
        <v>2859</v>
      </c>
      <c r="J127" s="428"/>
      <c r="K127" s="428">
        <v>173</v>
      </c>
      <c r="L127" s="428">
        <v>612</v>
      </c>
      <c r="M127" s="428"/>
      <c r="N127" s="428">
        <v>0</v>
      </c>
      <c r="O127" s="428">
        <f t="shared" si="11"/>
        <v>49378</v>
      </c>
      <c r="Q127" s="429">
        <f t="shared" si="12"/>
        <v>0.35327473773745394</v>
      </c>
      <c r="R127" s="429">
        <f t="shared" si="13"/>
        <v>0.40011746121754627</v>
      </c>
      <c r="S127" s="429">
        <f t="shared" si="14"/>
        <v>8.4025274413706511E-2</v>
      </c>
      <c r="T127" s="429">
        <f t="shared" si="15"/>
        <v>8.8784478917736651E-2</v>
      </c>
      <c r="U127" s="429">
        <f t="shared" si="16"/>
        <v>5.7900279476690027E-2</v>
      </c>
      <c r="V127" s="429">
        <f t="shared" si="17"/>
        <v>0</v>
      </c>
      <c r="W127" s="429">
        <f t="shared" si="18"/>
        <v>3.5035845923285674E-3</v>
      </c>
      <c r="X127" s="429">
        <f t="shared" si="19"/>
        <v>1.2394183644538053E-2</v>
      </c>
      <c r="Y127" s="429">
        <f t="shared" si="20"/>
        <v>0</v>
      </c>
      <c r="Z127" s="429">
        <f t="shared" si="21"/>
        <v>0</v>
      </c>
    </row>
    <row r="128" spans="1:26" ht="18.5" customHeight="1" x14ac:dyDescent="0.35">
      <c r="A128" s="353" t="s">
        <v>209</v>
      </c>
      <c r="B128" s="427" t="s">
        <v>190</v>
      </c>
      <c r="C128" s="353" t="s">
        <v>191</v>
      </c>
      <c r="D128" s="353" t="s">
        <v>71</v>
      </c>
      <c r="E128" s="428">
        <v>20612</v>
      </c>
      <c r="F128" s="428">
        <v>6386</v>
      </c>
      <c r="G128" s="428">
        <v>2148</v>
      </c>
      <c r="H128" s="428">
        <v>3667</v>
      </c>
      <c r="I128" s="428">
        <v>3851</v>
      </c>
      <c r="J128" s="428"/>
      <c r="K128" s="428"/>
      <c r="L128" s="428">
        <v>708</v>
      </c>
      <c r="M128" s="428"/>
      <c r="N128" s="428">
        <v>750</v>
      </c>
      <c r="O128" s="428">
        <f t="shared" si="11"/>
        <v>38122</v>
      </c>
      <c r="Q128" s="429">
        <f t="shared" si="12"/>
        <v>0.54068516866901006</v>
      </c>
      <c r="R128" s="429">
        <f t="shared" si="13"/>
        <v>0.16751482083836106</v>
      </c>
      <c r="S128" s="429">
        <f t="shared" si="14"/>
        <v>5.6345417344315619E-2</v>
      </c>
      <c r="T128" s="429">
        <f t="shared" si="15"/>
        <v>9.6191175699071402E-2</v>
      </c>
      <c r="U128" s="429">
        <f t="shared" si="16"/>
        <v>0.10101778500603326</v>
      </c>
      <c r="V128" s="429">
        <f t="shared" si="17"/>
        <v>0</v>
      </c>
      <c r="W128" s="429">
        <f t="shared" si="18"/>
        <v>0</v>
      </c>
      <c r="X128" s="429">
        <f t="shared" si="19"/>
        <v>1.8571953202874979E-2</v>
      </c>
      <c r="Y128" s="429">
        <f t="shared" si="20"/>
        <v>0</v>
      </c>
      <c r="Z128" s="429">
        <f t="shared" si="21"/>
        <v>1.9673679240333666E-2</v>
      </c>
    </row>
    <row r="129" spans="1:26" ht="18.5" customHeight="1" x14ac:dyDescent="0.35">
      <c r="A129" s="353" t="s">
        <v>210</v>
      </c>
      <c r="B129" s="427" t="s">
        <v>190</v>
      </c>
      <c r="C129" s="353" t="s">
        <v>191</v>
      </c>
      <c r="D129" s="353" t="s">
        <v>71</v>
      </c>
      <c r="E129" s="428">
        <v>16571</v>
      </c>
      <c r="F129" s="428">
        <v>6926</v>
      </c>
      <c r="G129" s="428">
        <v>9398</v>
      </c>
      <c r="H129" s="428">
        <v>1033</v>
      </c>
      <c r="I129" s="428">
        <v>4184</v>
      </c>
      <c r="J129" s="428"/>
      <c r="K129" s="428">
        <v>755</v>
      </c>
      <c r="L129" s="428"/>
      <c r="M129" s="428"/>
      <c r="N129" s="428">
        <v>0</v>
      </c>
      <c r="O129" s="428">
        <f t="shared" si="11"/>
        <v>38867</v>
      </c>
      <c r="Q129" s="429">
        <f t="shared" si="12"/>
        <v>0.4263514035042581</v>
      </c>
      <c r="R129" s="429">
        <f t="shared" si="13"/>
        <v>0.17819744256052691</v>
      </c>
      <c r="S129" s="429">
        <f t="shared" si="14"/>
        <v>0.24179895541204621</v>
      </c>
      <c r="T129" s="429">
        <f t="shared" si="15"/>
        <v>2.6577816656803973E-2</v>
      </c>
      <c r="U129" s="429">
        <f t="shared" si="16"/>
        <v>0.10764916252862325</v>
      </c>
      <c r="V129" s="429">
        <f t="shared" si="17"/>
        <v>0</v>
      </c>
      <c r="W129" s="429">
        <f t="shared" si="18"/>
        <v>1.942521933774153E-2</v>
      </c>
      <c r="X129" s="429">
        <f t="shared" si="19"/>
        <v>0</v>
      </c>
      <c r="Y129" s="429">
        <f t="shared" si="20"/>
        <v>0</v>
      </c>
      <c r="Z129" s="429">
        <f t="shared" si="21"/>
        <v>0</v>
      </c>
    </row>
    <row r="130" spans="1:26" ht="18.5" customHeight="1" x14ac:dyDescent="0.35">
      <c r="A130" s="353" t="s">
        <v>211</v>
      </c>
      <c r="B130" s="427" t="s">
        <v>190</v>
      </c>
      <c r="C130" s="353" t="s">
        <v>191</v>
      </c>
      <c r="D130" s="353" t="s">
        <v>71</v>
      </c>
      <c r="E130" s="428">
        <v>27356</v>
      </c>
      <c r="F130" s="428">
        <v>3873</v>
      </c>
      <c r="G130" s="428">
        <v>1801</v>
      </c>
      <c r="H130" s="428">
        <v>3485</v>
      </c>
      <c r="I130" s="428">
        <v>8567</v>
      </c>
      <c r="J130" s="428"/>
      <c r="K130" s="428">
        <v>296</v>
      </c>
      <c r="L130" s="428"/>
      <c r="M130" s="428"/>
      <c r="N130" s="428">
        <v>0</v>
      </c>
      <c r="O130" s="428">
        <f t="shared" ref="O130:O193" si="22">SUM(E130:N130)</f>
        <v>45378</v>
      </c>
      <c r="Q130" s="429">
        <f t="shared" ref="Q130:Q193" si="23">E130/O130</f>
        <v>0.60284719467583414</v>
      </c>
      <c r="R130" s="429">
        <f t="shared" ref="R130:R193" si="24">F130/O130</f>
        <v>8.5349728943540926E-2</v>
      </c>
      <c r="S130" s="429">
        <f t="shared" ref="S130:S193" si="25">G130/O130</f>
        <v>3.9688835999823702E-2</v>
      </c>
      <c r="T130" s="429">
        <f t="shared" ref="T130:T193" si="26">H130/O130</f>
        <v>7.6799330071840977E-2</v>
      </c>
      <c r="U130" s="429">
        <f t="shared" ref="U130:U193" si="27">I130/O130</f>
        <v>0.18879192560271496</v>
      </c>
      <c r="V130" s="429">
        <f t="shared" ref="V130:V193" si="28">J130/O130</f>
        <v>0</v>
      </c>
      <c r="W130" s="429">
        <f t="shared" ref="W130:W193" si="29">K130/O130</f>
        <v>6.5229847062453173E-3</v>
      </c>
      <c r="X130" s="429">
        <f t="shared" ref="X130:X193" si="30">L130/O130</f>
        <v>0</v>
      </c>
      <c r="Y130" s="429">
        <f t="shared" ref="Y130:Y193" si="31">M130/O130</f>
        <v>0</v>
      </c>
      <c r="Z130" s="429">
        <f t="shared" ref="Z130:Z193" si="32">N130/O130</f>
        <v>0</v>
      </c>
    </row>
    <row r="131" spans="1:26" ht="18.5" customHeight="1" x14ac:dyDescent="0.35">
      <c r="A131" s="353" t="s">
        <v>212</v>
      </c>
      <c r="B131" s="427" t="s">
        <v>190</v>
      </c>
      <c r="C131" s="353" t="s">
        <v>191</v>
      </c>
      <c r="D131" s="353" t="s">
        <v>71</v>
      </c>
      <c r="E131" s="428">
        <v>22340</v>
      </c>
      <c r="F131" s="428">
        <v>8345</v>
      </c>
      <c r="G131" s="428">
        <v>3105</v>
      </c>
      <c r="H131" s="428">
        <v>6056</v>
      </c>
      <c r="I131" s="428">
        <v>5444</v>
      </c>
      <c r="J131" s="428"/>
      <c r="K131" s="428">
        <v>303</v>
      </c>
      <c r="L131" s="428">
        <v>1766</v>
      </c>
      <c r="M131" s="428"/>
      <c r="N131" s="428">
        <v>410</v>
      </c>
      <c r="O131" s="428">
        <f t="shared" si="22"/>
        <v>47769</v>
      </c>
      <c r="Q131" s="429">
        <f t="shared" si="23"/>
        <v>0.46766731562310287</v>
      </c>
      <c r="R131" s="429">
        <f t="shared" si="24"/>
        <v>0.17469488580460132</v>
      </c>
      <c r="S131" s="429">
        <f t="shared" si="25"/>
        <v>6.5000314011178797E-2</v>
      </c>
      <c r="T131" s="429">
        <f t="shared" si="26"/>
        <v>0.12677677992003181</v>
      </c>
      <c r="U131" s="429">
        <f t="shared" si="27"/>
        <v>0.11396512382507484</v>
      </c>
      <c r="V131" s="429">
        <f t="shared" si="28"/>
        <v>0</v>
      </c>
      <c r="W131" s="429">
        <f t="shared" si="29"/>
        <v>6.3430258117188974E-3</v>
      </c>
      <c r="X131" s="429">
        <f t="shared" si="30"/>
        <v>3.6969582783813772E-2</v>
      </c>
      <c r="Y131" s="429">
        <f t="shared" si="31"/>
        <v>0</v>
      </c>
      <c r="Z131" s="429">
        <f t="shared" si="32"/>
        <v>8.5829722204777154E-3</v>
      </c>
    </row>
    <row r="132" spans="1:26" ht="18.5" customHeight="1" x14ac:dyDescent="0.35">
      <c r="A132" s="353" t="s">
        <v>213</v>
      </c>
      <c r="B132" s="427" t="s">
        <v>190</v>
      </c>
      <c r="C132" s="353" t="s">
        <v>191</v>
      </c>
      <c r="D132" s="353" t="s">
        <v>71</v>
      </c>
      <c r="E132" s="428">
        <v>20663</v>
      </c>
      <c r="F132" s="428">
        <v>8144</v>
      </c>
      <c r="G132" s="428">
        <v>3948</v>
      </c>
      <c r="H132" s="428">
        <v>2543</v>
      </c>
      <c r="I132" s="428">
        <v>4056</v>
      </c>
      <c r="J132" s="428"/>
      <c r="K132" s="428">
        <v>499</v>
      </c>
      <c r="L132" s="428">
        <v>3139</v>
      </c>
      <c r="M132" s="428"/>
      <c r="N132" s="428">
        <v>240</v>
      </c>
      <c r="O132" s="428">
        <f t="shared" si="22"/>
        <v>43232</v>
      </c>
      <c r="Q132" s="429">
        <f t="shared" si="23"/>
        <v>0.47795614359733529</v>
      </c>
      <c r="R132" s="429">
        <f t="shared" si="24"/>
        <v>0.18837897853441896</v>
      </c>
      <c r="S132" s="429">
        <f t="shared" si="25"/>
        <v>9.1321243523316067E-2</v>
      </c>
      <c r="T132" s="429">
        <f t="shared" si="26"/>
        <v>5.8822168763878607E-2</v>
      </c>
      <c r="U132" s="429">
        <f t="shared" si="27"/>
        <v>9.3819393042190974E-2</v>
      </c>
      <c r="V132" s="429">
        <f t="shared" si="28"/>
        <v>0</v>
      </c>
      <c r="W132" s="429">
        <f t="shared" si="29"/>
        <v>1.154237601776462E-2</v>
      </c>
      <c r="X132" s="429">
        <f t="shared" si="30"/>
        <v>7.2608253145817911E-2</v>
      </c>
      <c r="Y132" s="429">
        <f t="shared" si="31"/>
        <v>0</v>
      </c>
      <c r="Z132" s="429">
        <f t="shared" si="32"/>
        <v>5.5514433752775726E-3</v>
      </c>
    </row>
    <row r="133" spans="1:26" ht="18.5" customHeight="1" x14ac:dyDescent="0.35">
      <c r="A133" s="353" t="s">
        <v>214</v>
      </c>
      <c r="B133" s="427" t="s">
        <v>190</v>
      </c>
      <c r="C133" s="353" t="s">
        <v>191</v>
      </c>
      <c r="D133" s="353" t="s">
        <v>71</v>
      </c>
      <c r="E133" s="428">
        <v>23000</v>
      </c>
      <c r="F133" s="428">
        <v>7207</v>
      </c>
      <c r="G133" s="428">
        <v>2585</v>
      </c>
      <c r="H133" s="428">
        <v>2832</v>
      </c>
      <c r="I133" s="428">
        <v>4356</v>
      </c>
      <c r="J133" s="428"/>
      <c r="K133" s="428">
        <v>740</v>
      </c>
      <c r="L133" s="428">
        <v>4237</v>
      </c>
      <c r="M133" s="428"/>
      <c r="N133" s="428">
        <v>1032</v>
      </c>
      <c r="O133" s="428">
        <f t="shared" si="22"/>
        <v>45989</v>
      </c>
      <c r="Q133" s="429">
        <f t="shared" si="23"/>
        <v>0.50011959381591253</v>
      </c>
      <c r="R133" s="429">
        <f t="shared" si="24"/>
        <v>0.1567113875057079</v>
      </c>
      <c r="S133" s="429">
        <f t="shared" si="25"/>
        <v>5.6209093478875385E-2</v>
      </c>
      <c r="T133" s="429">
        <f t="shared" si="26"/>
        <v>6.1579943029854964E-2</v>
      </c>
      <c r="U133" s="429">
        <f t="shared" si="27"/>
        <v>9.4718302202700652E-2</v>
      </c>
      <c r="V133" s="429">
        <f t="shared" si="28"/>
        <v>0</v>
      </c>
      <c r="W133" s="429">
        <f t="shared" si="29"/>
        <v>1.6090804322772836E-2</v>
      </c>
      <c r="X133" s="429">
        <f t="shared" si="30"/>
        <v>9.2130726912957442E-2</v>
      </c>
      <c r="Y133" s="429">
        <f t="shared" si="31"/>
        <v>0</v>
      </c>
      <c r="Z133" s="429">
        <f t="shared" si="32"/>
        <v>2.2440148731218336E-2</v>
      </c>
    </row>
    <row r="134" spans="1:26" ht="18.5" customHeight="1" x14ac:dyDescent="0.35">
      <c r="A134" s="353" t="s">
        <v>215</v>
      </c>
      <c r="B134" s="427" t="s">
        <v>190</v>
      </c>
      <c r="C134" s="353" t="s">
        <v>191</v>
      </c>
      <c r="D134" s="353" t="s">
        <v>71</v>
      </c>
      <c r="E134" s="428">
        <v>19570</v>
      </c>
      <c r="F134" s="428">
        <v>3876</v>
      </c>
      <c r="G134" s="428">
        <v>1340</v>
      </c>
      <c r="H134" s="428">
        <v>1210</v>
      </c>
      <c r="I134" s="428">
        <v>4226</v>
      </c>
      <c r="J134" s="428"/>
      <c r="K134" s="428">
        <v>6707</v>
      </c>
      <c r="L134" s="428"/>
      <c r="M134" s="428"/>
      <c r="N134" s="428">
        <v>963</v>
      </c>
      <c r="O134" s="428">
        <f t="shared" si="22"/>
        <v>37892</v>
      </c>
      <c r="Q134" s="429">
        <f t="shared" si="23"/>
        <v>0.5164678560118231</v>
      </c>
      <c r="R134" s="429">
        <f t="shared" si="24"/>
        <v>0.10229072099651641</v>
      </c>
      <c r="S134" s="429">
        <f t="shared" si="25"/>
        <v>3.5363665153594424E-2</v>
      </c>
      <c r="T134" s="429">
        <f t="shared" si="26"/>
        <v>3.1932861817797954E-2</v>
      </c>
      <c r="U134" s="429">
        <f t="shared" si="27"/>
        <v>0.11152749920827615</v>
      </c>
      <c r="V134" s="429">
        <f t="shared" si="28"/>
        <v>0</v>
      </c>
      <c r="W134" s="429">
        <f t="shared" si="29"/>
        <v>0.17700306133220733</v>
      </c>
      <c r="X134" s="429">
        <f t="shared" si="30"/>
        <v>0</v>
      </c>
      <c r="Y134" s="429">
        <f t="shared" si="31"/>
        <v>0</v>
      </c>
      <c r="Z134" s="429">
        <f t="shared" si="32"/>
        <v>2.5414335479784653E-2</v>
      </c>
    </row>
    <row r="135" spans="1:26" ht="18.5" customHeight="1" x14ac:dyDescent="0.35">
      <c r="A135" s="353" t="s">
        <v>216</v>
      </c>
      <c r="B135" s="427" t="s">
        <v>190</v>
      </c>
      <c r="C135" s="353" t="s">
        <v>191</v>
      </c>
      <c r="D135" s="353" t="s">
        <v>71</v>
      </c>
      <c r="E135" s="428">
        <v>20520</v>
      </c>
      <c r="F135" s="428">
        <v>788</v>
      </c>
      <c r="G135" s="428">
        <v>3501</v>
      </c>
      <c r="H135" s="428">
        <v>2721</v>
      </c>
      <c r="I135" s="428">
        <v>3681</v>
      </c>
      <c r="J135" s="428"/>
      <c r="K135" s="428">
        <v>1700</v>
      </c>
      <c r="L135" s="428">
        <v>668</v>
      </c>
      <c r="M135" s="428"/>
      <c r="N135" s="428">
        <v>366</v>
      </c>
      <c r="O135" s="428">
        <f t="shared" si="22"/>
        <v>33945</v>
      </c>
      <c r="Q135" s="429">
        <f t="shared" si="23"/>
        <v>0.60450729120636326</v>
      </c>
      <c r="R135" s="429">
        <f t="shared" si="24"/>
        <v>2.3214022683753131E-2</v>
      </c>
      <c r="S135" s="429">
        <f t="shared" si="25"/>
        <v>0.10313742819266461</v>
      </c>
      <c r="T135" s="429">
        <f t="shared" si="26"/>
        <v>8.0159080866106944E-2</v>
      </c>
      <c r="U135" s="429">
        <f t="shared" si="27"/>
        <v>0.10844012372956252</v>
      </c>
      <c r="V135" s="429">
        <f t="shared" si="28"/>
        <v>0</v>
      </c>
      <c r="W135" s="429">
        <f t="shared" si="29"/>
        <v>5.0081013404035937E-2</v>
      </c>
      <c r="X135" s="429">
        <f t="shared" si="30"/>
        <v>1.9678892325821182E-2</v>
      </c>
      <c r="Y135" s="429">
        <f t="shared" si="31"/>
        <v>0</v>
      </c>
      <c r="Z135" s="429">
        <f t="shared" si="32"/>
        <v>1.0782147591692444E-2</v>
      </c>
    </row>
    <row r="136" spans="1:26" ht="18.5" customHeight="1" x14ac:dyDescent="0.35">
      <c r="A136" s="353" t="s">
        <v>217</v>
      </c>
      <c r="B136" s="427" t="s">
        <v>190</v>
      </c>
      <c r="C136" s="353" t="s">
        <v>191</v>
      </c>
      <c r="D136" s="353" t="s">
        <v>71</v>
      </c>
      <c r="E136" s="428">
        <v>20069</v>
      </c>
      <c r="F136" s="428">
        <v>11640</v>
      </c>
      <c r="G136" s="428">
        <v>7428</v>
      </c>
      <c r="H136" s="428">
        <v>2423</v>
      </c>
      <c r="I136" s="428">
        <v>3079</v>
      </c>
      <c r="J136" s="428"/>
      <c r="K136" s="428">
        <v>307</v>
      </c>
      <c r="L136" s="428">
        <v>356</v>
      </c>
      <c r="M136" s="428"/>
      <c r="N136" s="428">
        <v>264</v>
      </c>
      <c r="O136" s="428">
        <f t="shared" si="22"/>
        <v>45566</v>
      </c>
      <c r="Q136" s="429">
        <f t="shared" si="23"/>
        <v>0.44043804591142516</v>
      </c>
      <c r="R136" s="429">
        <f t="shared" si="24"/>
        <v>0.25545362770486768</v>
      </c>
      <c r="S136" s="429">
        <f t="shared" si="25"/>
        <v>0.1630162840714568</v>
      </c>
      <c r="T136" s="429">
        <f t="shared" si="26"/>
        <v>5.3175613395953121E-2</v>
      </c>
      <c r="U136" s="429">
        <f t="shared" si="27"/>
        <v>6.7572312689285874E-2</v>
      </c>
      <c r="V136" s="429">
        <f t="shared" si="28"/>
        <v>0</v>
      </c>
      <c r="W136" s="429">
        <f t="shared" si="29"/>
        <v>6.7374796997761487E-3</v>
      </c>
      <c r="X136" s="429">
        <f t="shared" si="30"/>
        <v>7.8128429091866743E-3</v>
      </c>
      <c r="Y136" s="429">
        <f t="shared" si="31"/>
        <v>0</v>
      </c>
      <c r="Z136" s="429">
        <f t="shared" si="32"/>
        <v>5.7937936180485448E-3</v>
      </c>
    </row>
    <row r="137" spans="1:26" ht="18.5" customHeight="1" x14ac:dyDescent="0.35">
      <c r="A137" s="353" t="s">
        <v>218</v>
      </c>
      <c r="B137" s="427" t="s">
        <v>190</v>
      </c>
      <c r="C137" s="353" t="s">
        <v>191</v>
      </c>
      <c r="D137" s="353" t="s">
        <v>71</v>
      </c>
      <c r="E137" s="428">
        <v>21368</v>
      </c>
      <c r="F137" s="428">
        <v>8632</v>
      </c>
      <c r="G137" s="428">
        <v>5146</v>
      </c>
      <c r="H137" s="428">
        <v>2517</v>
      </c>
      <c r="I137" s="428">
        <v>3713</v>
      </c>
      <c r="J137" s="428"/>
      <c r="K137" s="428">
        <v>1448</v>
      </c>
      <c r="L137" s="428">
        <v>668</v>
      </c>
      <c r="M137" s="428"/>
      <c r="N137" s="428">
        <v>0</v>
      </c>
      <c r="O137" s="428">
        <f t="shared" si="22"/>
        <v>43492</v>
      </c>
      <c r="Q137" s="429">
        <f t="shared" si="23"/>
        <v>0.49130874643612621</v>
      </c>
      <c r="R137" s="429">
        <f t="shared" si="24"/>
        <v>0.19847328244274809</v>
      </c>
      <c r="S137" s="429">
        <f t="shared" si="25"/>
        <v>0.1183206106870229</v>
      </c>
      <c r="T137" s="429">
        <f t="shared" si="26"/>
        <v>5.787271222293755E-2</v>
      </c>
      <c r="U137" s="429">
        <f t="shared" si="27"/>
        <v>8.5372022440908676E-2</v>
      </c>
      <c r="V137" s="429">
        <f t="shared" si="28"/>
        <v>0</v>
      </c>
      <c r="W137" s="429">
        <f t="shared" si="29"/>
        <v>3.3293479260553663E-2</v>
      </c>
      <c r="X137" s="429">
        <f t="shared" si="30"/>
        <v>1.5359146509702933E-2</v>
      </c>
      <c r="Y137" s="429">
        <f t="shared" si="31"/>
        <v>0</v>
      </c>
      <c r="Z137" s="429">
        <f t="shared" si="32"/>
        <v>0</v>
      </c>
    </row>
    <row r="138" spans="1:26" ht="18.5" customHeight="1" x14ac:dyDescent="0.35">
      <c r="A138" s="353" t="s">
        <v>219</v>
      </c>
      <c r="B138" s="427" t="s">
        <v>190</v>
      </c>
      <c r="C138" s="353" t="s">
        <v>191</v>
      </c>
      <c r="D138" s="353" t="s">
        <v>71</v>
      </c>
      <c r="E138" s="428">
        <v>22246</v>
      </c>
      <c r="F138" s="428">
        <v>5564</v>
      </c>
      <c r="G138" s="428">
        <v>5944</v>
      </c>
      <c r="H138" s="428">
        <v>1872</v>
      </c>
      <c r="I138" s="428">
        <v>3482</v>
      </c>
      <c r="J138" s="428"/>
      <c r="K138" s="428">
        <v>200</v>
      </c>
      <c r="L138" s="428">
        <v>1071</v>
      </c>
      <c r="M138" s="428"/>
      <c r="N138" s="428">
        <v>0</v>
      </c>
      <c r="O138" s="428">
        <f t="shared" si="22"/>
        <v>40379</v>
      </c>
      <c r="Q138" s="429">
        <f t="shared" si="23"/>
        <v>0.55092993882958963</v>
      </c>
      <c r="R138" s="429">
        <f t="shared" si="24"/>
        <v>0.13779439807820898</v>
      </c>
      <c r="S138" s="429">
        <f t="shared" si="25"/>
        <v>0.14720523044156616</v>
      </c>
      <c r="T138" s="429">
        <f t="shared" si="26"/>
        <v>4.6360732063696473E-2</v>
      </c>
      <c r="U138" s="429">
        <f t="shared" si="27"/>
        <v>8.6232942866341408E-2</v>
      </c>
      <c r="V138" s="429">
        <f t="shared" si="28"/>
        <v>0</v>
      </c>
      <c r="W138" s="429">
        <f t="shared" si="29"/>
        <v>4.9530696649248375E-3</v>
      </c>
      <c r="X138" s="429">
        <f t="shared" si="30"/>
        <v>2.6523688055672501E-2</v>
      </c>
      <c r="Y138" s="429">
        <f t="shared" si="31"/>
        <v>0</v>
      </c>
      <c r="Z138" s="429">
        <f t="shared" si="32"/>
        <v>0</v>
      </c>
    </row>
    <row r="139" spans="1:26" ht="18.5" customHeight="1" x14ac:dyDescent="0.35">
      <c r="A139" s="353" t="s">
        <v>220</v>
      </c>
      <c r="B139" s="427" t="s">
        <v>190</v>
      </c>
      <c r="C139" s="353" t="s">
        <v>191</v>
      </c>
      <c r="D139" s="353" t="s">
        <v>71</v>
      </c>
      <c r="E139" s="428">
        <v>16139</v>
      </c>
      <c r="F139" s="428">
        <v>8195</v>
      </c>
      <c r="G139" s="428">
        <v>5130</v>
      </c>
      <c r="H139" s="428">
        <v>1821</v>
      </c>
      <c r="I139" s="428">
        <v>2543</v>
      </c>
      <c r="J139" s="428"/>
      <c r="K139" s="428">
        <v>1658</v>
      </c>
      <c r="L139" s="428"/>
      <c r="M139" s="428"/>
      <c r="N139" s="428">
        <v>1200</v>
      </c>
      <c r="O139" s="428">
        <f t="shared" si="22"/>
        <v>36686</v>
      </c>
      <c r="Q139" s="429">
        <f t="shared" si="23"/>
        <v>0.4399225862726926</v>
      </c>
      <c r="R139" s="429">
        <f t="shared" si="24"/>
        <v>0.22338221664940305</v>
      </c>
      <c r="S139" s="429">
        <f t="shared" si="25"/>
        <v>0.13983535953769829</v>
      </c>
      <c r="T139" s="429">
        <f t="shared" si="26"/>
        <v>4.963746388268004E-2</v>
      </c>
      <c r="U139" s="429">
        <f t="shared" si="27"/>
        <v>6.9317995965763504E-2</v>
      </c>
      <c r="V139" s="429">
        <f t="shared" si="28"/>
        <v>0</v>
      </c>
      <c r="W139" s="429">
        <f t="shared" si="29"/>
        <v>4.5194352068909122E-2</v>
      </c>
      <c r="X139" s="429">
        <f t="shared" si="30"/>
        <v>0</v>
      </c>
      <c r="Y139" s="429">
        <f t="shared" si="31"/>
        <v>0</v>
      </c>
      <c r="Z139" s="429">
        <f t="shared" si="32"/>
        <v>3.2710025622853404E-2</v>
      </c>
    </row>
    <row r="140" spans="1:26" ht="18.5" customHeight="1" x14ac:dyDescent="0.35">
      <c r="A140" s="353" t="s">
        <v>221</v>
      </c>
      <c r="B140" s="427" t="s">
        <v>190</v>
      </c>
      <c r="C140" s="353" t="s">
        <v>191</v>
      </c>
      <c r="D140" s="353" t="s">
        <v>71</v>
      </c>
      <c r="E140" s="428">
        <v>21857</v>
      </c>
      <c r="F140" s="428">
        <v>17276</v>
      </c>
      <c r="G140" s="428">
        <v>2598</v>
      </c>
      <c r="H140" s="428">
        <v>3375</v>
      </c>
      <c r="I140" s="428">
        <v>3107</v>
      </c>
      <c r="J140" s="428"/>
      <c r="K140" s="428">
        <v>272</v>
      </c>
      <c r="L140" s="428"/>
      <c r="M140" s="428"/>
      <c r="N140" s="428">
        <v>804</v>
      </c>
      <c r="O140" s="428">
        <f t="shared" si="22"/>
        <v>49289</v>
      </c>
      <c r="Q140" s="429">
        <f t="shared" si="23"/>
        <v>0.44344579926555622</v>
      </c>
      <c r="R140" s="429">
        <f t="shared" si="24"/>
        <v>0.35050416928726491</v>
      </c>
      <c r="S140" s="429">
        <f t="shared" si="25"/>
        <v>5.2709529509626894E-2</v>
      </c>
      <c r="T140" s="429">
        <f t="shared" si="26"/>
        <v>6.8473695956501449E-2</v>
      </c>
      <c r="U140" s="429">
        <f t="shared" si="27"/>
        <v>6.303637728499259E-2</v>
      </c>
      <c r="V140" s="429">
        <f t="shared" si="28"/>
        <v>0</v>
      </c>
      <c r="W140" s="429">
        <f t="shared" si="29"/>
        <v>5.5184726815313764E-3</v>
      </c>
      <c r="X140" s="429">
        <f t="shared" si="30"/>
        <v>0</v>
      </c>
      <c r="Y140" s="429">
        <f t="shared" si="31"/>
        <v>0</v>
      </c>
      <c r="Z140" s="429">
        <f t="shared" si="32"/>
        <v>1.6311956014526566E-2</v>
      </c>
    </row>
    <row r="141" spans="1:26" ht="18.5" customHeight="1" x14ac:dyDescent="0.35">
      <c r="A141" s="353" t="s">
        <v>222</v>
      </c>
      <c r="B141" s="427" t="s">
        <v>190</v>
      </c>
      <c r="C141" s="353" t="s">
        <v>191</v>
      </c>
      <c r="D141" s="353" t="s">
        <v>71</v>
      </c>
      <c r="E141" s="428">
        <v>23999</v>
      </c>
      <c r="F141" s="428">
        <v>4863</v>
      </c>
      <c r="G141" s="428">
        <v>3305</v>
      </c>
      <c r="H141" s="428">
        <v>3865</v>
      </c>
      <c r="I141" s="428">
        <v>5633</v>
      </c>
      <c r="J141" s="428"/>
      <c r="K141" s="428">
        <v>311</v>
      </c>
      <c r="L141" s="428">
        <v>570</v>
      </c>
      <c r="M141" s="428"/>
      <c r="N141" s="428">
        <v>173</v>
      </c>
      <c r="O141" s="428">
        <f t="shared" si="22"/>
        <v>42719</v>
      </c>
      <c r="Q141" s="429">
        <f t="shared" si="23"/>
        <v>0.56178749502563263</v>
      </c>
      <c r="R141" s="429">
        <f t="shared" si="24"/>
        <v>0.11383693438516819</v>
      </c>
      <c r="S141" s="429">
        <f t="shared" si="25"/>
        <v>7.7366043212622013E-2</v>
      </c>
      <c r="T141" s="429">
        <f t="shared" si="26"/>
        <v>9.047496430159882E-2</v>
      </c>
      <c r="U141" s="429">
        <f t="shared" si="27"/>
        <v>0.13186170088251128</v>
      </c>
      <c r="V141" s="429">
        <f t="shared" si="28"/>
        <v>0</v>
      </c>
      <c r="W141" s="429">
        <f t="shared" si="29"/>
        <v>7.2801329619139026E-3</v>
      </c>
      <c r="X141" s="429">
        <f t="shared" si="30"/>
        <v>1.3343008965565673E-2</v>
      </c>
      <c r="Y141" s="429">
        <f t="shared" si="31"/>
        <v>0</v>
      </c>
      <c r="Z141" s="429">
        <f t="shared" si="32"/>
        <v>4.0497202649874761E-3</v>
      </c>
    </row>
    <row r="142" spans="1:26" ht="18.5" customHeight="1" x14ac:dyDescent="0.35">
      <c r="A142" s="353" t="s">
        <v>223</v>
      </c>
      <c r="B142" s="427" t="s">
        <v>190</v>
      </c>
      <c r="C142" s="353" t="s">
        <v>191</v>
      </c>
      <c r="D142" s="353" t="s">
        <v>71</v>
      </c>
      <c r="E142" s="428">
        <v>24355</v>
      </c>
      <c r="F142" s="428">
        <v>3457</v>
      </c>
      <c r="G142" s="428">
        <v>1283</v>
      </c>
      <c r="H142" s="428">
        <v>1562</v>
      </c>
      <c r="I142" s="428">
        <v>9275</v>
      </c>
      <c r="J142" s="428"/>
      <c r="K142" s="428">
        <v>621</v>
      </c>
      <c r="L142" s="428"/>
      <c r="M142" s="428"/>
      <c r="N142" s="428">
        <v>406</v>
      </c>
      <c r="O142" s="428">
        <f t="shared" si="22"/>
        <v>40959</v>
      </c>
      <c r="Q142" s="429">
        <f t="shared" si="23"/>
        <v>0.59461900925315558</v>
      </c>
      <c r="R142" s="429">
        <f t="shared" si="24"/>
        <v>8.4401474645377089E-2</v>
      </c>
      <c r="S142" s="429">
        <f t="shared" si="25"/>
        <v>3.1324006933763034E-2</v>
      </c>
      <c r="T142" s="429">
        <f t="shared" si="26"/>
        <v>3.8135696672282039E-2</v>
      </c>
      <c r="U142" s="429">
        <f t="shared" si="27"/>
        <v>0.22644595815327523</v>
      </c>
      <c r="V142" s="429">
        <f t="shared" si="28"/>
        <v>0</v>
      </c>
      <c r="W142" s="429">
        <f t="shared" si="29"/>
        <v>1.5161502966381015E-2</v>
      </c>
      <c r="X142" s="429">
        <f t="shared" si="30"/>
        <v>0</v>
      </c>
      <c r="Y142" s="429">
        <f t="shared" si="31"/>
        <v>0</v>
      </c>
      <c r="Z142" s="429">
        <f t="shared" si="32"/>
        <v>9.9123513757660101E-3</v>
      </c>
    </row>
    <row r="143" spans="1:26" ht="18.5" customHeight="1" x14ac:dyDescent="0.35">
      <c r="A143" s="353" t="s">
        <v>224</v>
      </c>
      <c r="B143" s="427" t="s">
        <v>190</v>
      </c>
      <c r="C143" s="353" t="s">
        <v>191</v>
      </c>
      <c r="D143" s="353" t="s">
        <v>71</v>
      </c>
      <c r="E143" s="428">
        <v>24724</v>
      </c>
      <c r="F143" s="428">
        <v>2076</v>
      </c>
      <c r="G143" s="428">
        <v>1601</v>
      </c>
      <c r="H143" s="428">
        <v>1996</v>
      </c>
      <c r="I143" s="428">
        <v>9987</v>
      </c>
      <c r="J143" s="428"/>
      <c r="K143" s="428"/>
      <c r="L143" s="428">
        <v>1007</v>
      </c>
      <c r="M143" s="428"/>
      <c r="N143" s="428">
        <v>310</v>
      </c>
      <c r="O143" s="428">
        <f t="shared" si="22"/>
        <v>41701</v>
      </c>
      <c r="Q143" s="429">
        <f t="shared" si="23"/>
        <v>0.59288746073235654</v>
      </c>
      <c r="R143" s="429">
        <f t="shared" si="24"/>
        <v>4.9782978825447834E-2</v>
      </c>
      <c r="S143" s="429">
        <f t="shared" si="25"/>
        <v>3.8392364691494207E-2</v>
      </c>
      <c r="T143" s="429">
        <f t="shared" si="26"/>
        <v>4.786455960288722E-2</v>
      </c>
      <c r="U143" s="429">
        <f t="shared" si="27"/>
        <v>0.23949065969641015</v>
      </c>
      <c r="V143" s="429">
        <f t="shared" si="28"/>
        <v>0</v>
      </c>
      <c r="W143" s="429">
        <f t="shared" si="29"/>
        <v>0</v>
      </c>
      <c r="X143" s="429">
        <f t="shared" si="30"/>
        <v>2.4148101963981677E-2</v>
      </c>
      <c r="Y143" s="429">
        <f t="shared" si="31"/>
        <v>0</v>
      </c>
      <c r="Z143" s="429">
        <f t="shared" si="32"/>
        <v>7.4338744874223638E-3</v>
      </c>
    </row>
    <row r="144" spans="1:26" ht="18.5" customHeight="1" x14ac:dyDescent="0.35">
      <c r="A144" s="353" t="s">
        <v>225</v>
      </c>
      <c r="B144" s="427" t="s">
        <v>190</v>
      </c>
      <c r="C144" s="353" t="s">
        <v>191</v>
      </c>
      <c r="D144" s="353" t="s">
        <v>71</v>
      </c>
      <c r="E144" s="428">
        <v>24073</v>
      </c>
      <c r="F144" s="428">
        <v>8783</v>
      </c>
      <c r="G144" s="428">
        <v>2929</v>
      </c>
      <c r="H144" s="428">
        <v>4292</v>
      </c>
      <c r="I144" s="428">
        <v>4468</v>
      </c>
      <c r="J144" s="428"/>
      <c r="K144" s="428"/>
      <c r="L144" s="428">
        <v>439</v>
      </c>
      <c r="M144" s="428"/>
      <c r="N144" s="428">
        <v>1037</v>
      </c>
      <c r="O144" s="428">
        <f t="shared" si="22"/>
        <v>46021</v>
      </c>
      <c r="Q144" s="429">
        <f t="shared" si="23"/>
        <v>0.52308728623889089</v>
      </c>
      <c r="R144" s="429">
        <f t="shared" si="24"/>
        <v>0.1908476565046392</v>
      </c>
      <c r="S144" s="429">
        <f t="shared" si="25"/>
        <v>6.3644857782316766E-2</v>
      </c>
      <c r="T144" s="429">
        <f t="shared" si="26"/>
        <v>9.3261771799830515E-2</v>
      </c>
      <c r="U144" s="429">
        <f t="shared" si="27"/>
        <v>9.7086112861519747E-2</v>
      </c>
      <c r="V144" s="429">
        <f t="shared" si="28"/>
        <v>0</v>
      </c>
      <c r="W144" s="429">
        <f t="shared" si="29"/>
        <v>0</v>
      </c>
      <c r="X144" s="429">
        <f t="shared" si="30"/>
        <v>9.5391234436452924E-3</v>
      </c>
      <c r="Y144" s="429">
        <f t="shared" si="31"/>
        <v>0</v>
      </c>
      <c r="Z144" s="429">
        <f t="shared" si="32"/>
        <v>2.253319136915756E-2</v>
      </c>
    </row>
    <row r="145" spans="1:26" ht="18.5" customHeight="1" x14ac:dyDescent="0.35">
      <c r="A145" s="353" t="s">
        <v>226</v>
      </c>
      <c r="B145" s="427" t="s">
        <v>190</v>
      </c>
      <c r="C145" s="353" t="s">
        <v>191</v>
      </c>
      <c r="D145" s="353" t="s">
        <v>71</v>
      </c>
      <c r="E145" s="428">
        <v>23432</v>
      </c>
      <c r="F145" s="428">
        <v>8462</v>
      </c>
      <c r="G145" s="428">
        <v>2940</v>
      </c>
      <c r="H145" s="428">
        <v>6181</v>
      </c>
      <c r="I145" s="428">
        <v>6630</v>
      </c>
      <c r="J145" s="428"/>
      <c r="K145" s="428">
        <v>373</v>
      </c>
      <c r="L145" s="428"/>
      <c r="M145" s="428"/>
      <c r="N145" s="428">
        <v>532</v>
      </c>
      <c r="O145" s="428">
        <f t="shared" si="22"/>
        <v>48550</v>
      </c>
      <c r="Q145" s="429">
        <f t="shared" si="23"/>
        <v>0.48263645726055615</v>
      </c>
      <c r="R145" s="429">
        <f t="shared" si="24"/>
        <v>0.17429454170957775</v>
      </c>
      <c r="S145" s="429">
        <f t="shared" si="25"/>
        <v>6.0556127703398556E-2</v>
      </c>
      <c r="T145" s="429">
        <f t="shared" si="26"/>
        <v>0.12731204943357363</v>
      </c>
      <c r="U145" s="429">
        <f t="shared" si="27"/>
        <v>0.13656024716786819</v>
      </c>
      <c r="V145" s="429">
        <f t="shared" si="28"/>
        <v>0</v>
      </c>
      <c r="W145" s="429">
        <f t="shared" si="29"/>
        <v>7.6828012358393406E-3</v>
      </c>
      <c r="X145" s="429">
        <f t="shared" si="30"/>
        <v>0</v>
      </c>
      <c r="Y145" s="429">
        <f t="shared" si="31"/>
        <v>0</v>
      </c>
      <c r="Z145" s="429">
        <f t="shared" si="32"/>
        <v>1.0957775489186406E-2</v>
      </c>
    </row>
    <row r="146" spans="1:26" ht="18.5" customHeight="1" x14ac:dyDescent="0.35">
      <c r="A146" s="353" t="s">
        <v>227</v>
      </c>
      <c r="B146" s="427" t="s">
        <v>190</v>
      </c>
      <c r="C146" s="353" t="s">
        <v>191</v>
      </c>
      <c r="D146" s="353" t="s">
        <v>71</v>
      </c>
      <c r="E146" s="428">
        <v>13786</v>
      </c>
      <c r="F146" s="428">
        <v>25466</v>
      </c>
      <c r="G146" s="428">
        <v>2188</v>
      </c>
      <c r="H146" s="428">
        <v>1511</v>
      </c>
      <c r="I146" s="428">
        <v>2006</v>
      </c>
      <c r="J146" s="428"/>
      <c r="K146" s="428">
        <v>2097</v>
      </c>
      <c r="L146" s="428">
        <v>723</v>
      </c>
      <c r="M146" s="428"/>
      <c r="N146" s="428">
        <v>0</v>
      </c>
      <c r="O146" s="428">
        <f t="shared" si="22"/>
        <v>47777</v>
      </c>
      <c r="Q146" s="429">
        <f t="shared" si="23"/>
        <v>0.28854888335391504</v>
      </c>
      <c r="R146" s="429">
        <f t="shared" si="24"/>
        <v>0.53301797936245476</v>
      </c>
      <c r="S146" s="429">
        <f t="shared" si="25"/>
        <v>4.5796094355024387E-2</v>
      </c>
      <c r="T146" s="429">
        <f t="shared" si="26"/>
        <v>3.1626096238775978E-2</v>
      </c>
      <c r="U146" s="429">
        <f t="shared" si="27"/>
        <v>4.1986730016535155E-2</v>
      </c>
      <c r="V146" s="429">
        <f t="shared" si="28"/>
        <v>0</v>
      </c>
      <c r="W146" s="429">
        <f t="shared" si="29"/>
        <v>4.3891412185779771E-2</v>
      </c>
      <c r="X146" s="429">
        <f t="shared" si="30"/>
        <v>1.5132804487514914E-2</v>
      </c>
      <c r="Y146" s="429">
        <f t="shared" si="31"/>
        <v>0</v>
      </c>
      <c r="Z146" s="429">
        <f t="shared" si="32"/>
        <v>0</v>
      </c>
    </row>
    <row r="147" spans="1:26" ht="18.5" customHeight="1" x14ac:dyDescent="0.35">
      <c r="A147" s="353" t="s">
        <v>228</v>
      </c>
      <c r="B147" s="427" t="s">
        <v>190</v>
      </c>
      <c r="C147" s="353" t="s">
        <v>191</v>
      </c>
      <c r="D147" s="353" t="s">
        <v>71</v>
      </c>
      <c r="E147" s="428">
        <v>19833</v>
      </c>
      <c r="F147" s="428">
        <v>13191</v>
      </c>
      <c r="G147" s="428">
        <v>2639</v>
      </c>
      <c r="H147" s="428">
        <v>2404</v>
      </c>
      <c r="I147" s="428">
        <v>2438</v>
      </c>
      <c r="J147" s="428"/>
      <c r="K147" s="428">
        <v>4120</v>
      </c>
      <c r="L147" s="428"/>
      <c r="M147" s="428"/>
      <c r="N147" s="428">
        <v>616</v>
      </c>
      <c r="O147" s="428">
        <f t="shared" si="22"/>
        <v>45241</v>
      </c>
      <c r="Q147" s="429">
        <f t="shared" si="23"/>
        <v>0.43838553524457902</v>
      </c>
      <c r="R147" s="429">
        <f t="shared" si="24"/>
        <v>0.29157180433677415</v>
      </c>
      <c r="S147" s="429">
        <f t="shared" si="25"/>
        <v>5.833204394244159E-2</v>
      </c>
      <c r="T147" s="429">
        <f t="shared" si="26"/>
        <v>5.313764063570655E-2</v>
      </c>
      <c r="U147" s="429">
        <f t="shared" si="27"/>
        <v>5.3889171326893748E-2</v>
      </c>
      <c r="V147" s="429">
        <f t="shared" si="28"/>
        <v>0</v>
      </c>
      <c r="W147" s="429">
        <f t="shared" si="29"/>
        <v>9.1067836696801574E-2</v>
      </c>
      <c r="X147" s="429">
        <f t="shared" si="30"/>
        <v>0</v>
      </c>
      <c r="Y147" s="429">
        <f t="shared" si="31"/>
        <v>0</v>
      </c>
      <c r="Z147" s="429">
        <f t="shared" si="32"/>
        <v>1.3615967816803342E-2</v>
      </c>
    </row>
    <row r="148" spans="1:26" ht="18.5" customHeight="1" x14ac:dyDescent="0.35">
      <c r="A148" s="353" t="s">
        <v>229</v>
      </c>
      <c r="B148" s="427" t="s">
        <v>190</v>
      </c>
      <c r="C148" s="353" t="s">
        <v>191</v>
      </c>
      <c r="D148" s="353" t="s">
        <v>71</v>
      </c>
      <c r="E148" s="428">
        <v>20405</v>
      </c>
      <c r="F148" s="428">
        <v>8374</v>
      </c>
      <c r="G148" s="428">
        <v>4114</v>
      </c>
      <c r="H148" s="428">
        <v>1316</v>
      </c>
      <c r="I148" s="428">
        <v>2131</v>
      </c>
      <c r="J148" s="428"/>
      <c r="K148" s="428"/>
      <c r="L148" s="428">
        <v>1975</v>
      </c>
      <c r="M148" s="428"/>
      <c r="N148" s="428">
        <v>0</v>
      </c>
      <c r="O148" s="428">
        <f t="shared" si="22"/>
        <v>38315</v>
      </c>
      <c r="Q148" s="429">
        <f t="shared" si="23"/>
        <v>0.53255904998042547</v>
      </c>
      <c r="R148" s="429">
        <f t="shared" si="24"/>
        <v>0.21855670103092784</v>
      </c>
      <c r="S148" s="429">
        <f t="shared" si="25"/>
        <v>0.10737309147853322</v>
      </c>
      <c r="T148" s="429">
        <f t="shared" si="26"/>
        <v>3.4346861542476834E-2</v>
      </c>
      <c r="U148" s="429">
        <f t="shared" si="27"/>
        <v>5.5617904215059376E-2</v>
      </c>
      <c r="V148" s="429">
        <f t="shared" si="28"/>
        <v>0</v>
      </c>
      <c r="W148" s="429">
        <f t="shared" si="29"/>
        <v>0</v>
      </c>
      <c r="X148" s="429">
        <f t="shared" si="30"/>
        <v>5.1546391752577317E-2</v>
      </c>
      <c r="Y148" s="429">
        <f t="shared" si="31"/>
        <v>0</v>
      </c>
      <c r="Z148" s="429">
        <f t="shared" si="32"/>
        <v>0</v>
      </c>
    </row>
    <row r="149" spans="1:26" ht="18.5" customHeight="1" x14ac:dyDescent="0.35">
      <c r="A149" s="353" t="s">
        <v>230</v>
      </c>
      <c r="B149" s="427" t="s">
        <v>190</v>
      </c>
      <c r="C149" s="353" t="s">
        <v>191</v>
      </c>
      <c r="D149" s="353" t="s">
        <v>71</v>
      </c>
      <c r="E149" s="428">
        <v>15855</v>
      </c>
      <c r="F149" s="428">
        <v>15840</v>
      </c>
      <c r="G149" s="428">
        <v>3038</v>
      </c>
      <c r="H149" s="428">
        <v>1966</v>
      </c>
      <c r="I149" s="428">
        <v>2667</v>
      </c>
      <c r="J149" s="428"/>
      <c r="K149" s="428"/>
      <c r="L149" s="428">
        <v>1518</v>
      </c>
      <c r="M149" s="428"/>
      <c r="N149" s="428">
        <v>372</v>
      </c>
      <c r="O149" s="428">
        <f t="shared" si="22"/>
        <v>41256</v>
      </c>
      <c r="Q149" s="429">
        <f t="shared" si="23"/>
        <v>0.38430773705642818</v>
      </c>
      <c r="R149" s="429">
        <f t="shared" si="24"/>
        <v>0.38394415357766143</v>
      </c>
      <c r="S149" s="429">
        <f t="shared" si="25"/>
        <v>7.3637773899554004E-2</v>
      </c>
      <c r="T149" s="429">
        <f t="shared" si="26"/>
        <v>4.7653674617025403E-2</v>
      </c>
      <c r="U149" s="429">
        <f t="shared" si="27"/>
        <v>6.464514252472367E-2</v>
      </c>
      <c r="V149" s="429">
        <f t="shared" si="28"/>
        <v>0</v>
      </c>
      <c r="W149" s="429">
        <f t="shared" si="29"/>
        <v>0</v>
      </c>
      <c r="X149" s="429">
        <f t="shared" si="30"/>
        <v>3.6794648051192556E-2</v>
      </c>
      <c r="Y149" s="429">
        <f t="shared" si="31"/>
        <v>0</v>
      </c>
      <c r="Z149" s="429">
        <f t="shared" si="32"/>
        <v>9.0168702734147767E-3</v>
      </c>
    </row>
    <row r="150" spans="1:26" ht="18.5" customHeight="1" x14ac:dyDescent="0.35">
      <c r="A150" s="353" t="s">
        <v>231</v>
      </c>
      <c r="B150" s="427" t="s">
        <v>190</v>
      </c>
      <c r="C150" s="353" t="s">
        <v>191</v>
      </c>
      <c r="D150" s="353" t="s">
        <v>71</v>
      </c>
      <c r="E150" s="428">
        <v>18884</v>
      </c>
      <c r="F150" s="428">
        <v>2776</v>
      </c>
      <c r="G150" s="428">
        <v>2371</v>
      </c>
      <c r="H150" s="428">
        <v>2236</v>
      </c>
      <c r="I150" s="428">
        <v>4030</v>
      </c>
      <c r="J150" s="428"/>
      <c r="K150" s="428">
        <v>7312</v>
      </c>
      <c r="L150" s="428"/>
      <c r="M150" s="428"/>
      <c r="N150" s="428">
        <v>993</v>
      </c>
      <c r="O150" s="428">
        <f t="shared" si="22"/>
        <v>38602</v>
      </c>
      <c r="Q150" s="429">
        <f t="shared" si="23"/>
        <v>0.4891974509092793</v>
      </c>
      <c r="R150" s="429">
        <f t="shared" si="24"/>
        <v>7.1913372364126205E-2</v>
      </c>
      <c r="S150" s="429">
        <f t="shared" si="25"/>
        <v>6.1421687995440649E-2</v>
      </c>
      <c r="T150" s="429">
        <f t="shared" si="26"/>
        <v>5.7924459872545464E-2</v>
      </c>
      <c r="U150" s="429">
        <f t="shared" si="27"/>
        <v>0.10439873581679705</v>
      </c>
      <c r="V150" s="429">
        <f t="shared" si="28"/>
        <v>0</v>
      </c>
      <c r="W150" s="429">
        <f t="shared" si="29"/>
        <v>0.18942023729340449</v>
      </c>
      <c r="X150" s="429">
        <f t="shared" si="30"/>
        <v>0</v>
      </c>
      <c r="Y150" s="429">
        <f t="shared" si="31"/>
        <v>0</v>
      </c>
      <c r="Z150" s="429">
        <f t="shared" si="32"/>
        <v>2.5724055748406818E-2</v>
      </c>
    </row>
    <row r="151" spans="1:26" ht="18.5" customHeight="1" x14ac:dyDescent="0.35">
      <c r="A151" s="353" t="s">
        <v>232</v>
      </c>
      <c r="B151" s="427" t="s">
        <v>190</v>
      </c>
      <c r="C151" s="353" t="s">
        <v>191</v>
      </c>
      <c r="D151" s="353" t="s">
        <v>71</v>
      </c>
      <c r="E151" s="428">
        <v>12939</v>
      </c>
      <c r="F151" s="428">
        <v>15260</v>
      </c>
      <c r="G151" s="428">
        <v>13317</v>
      </c>
      <c r="H151" s="428">
        <v>2391</v>
      </c>
      <c r="I151" s="428">
        <v>2620</v>
      </c>
      <c r="J151" s="428"/>
      <c r="K151" s="428">
        <v>394</v>
      </c>
      <c r="L151" s="428"/>
      <c r="M151" s="428"/>
      <c r="N151" s="428">
        <v>0</v>
      </c>
      <c r="O151" s="428">
        <f t="shared" si="22"/>
        <v>46921</v>
      </c>
      <c r="Q151" s="429">
        <f t="shared" si="23"/>
        <v>0.27576138615971529</v>
      </c>
      <c r="R151" s="429">
        <f t="shared" si="24"/>
        <v>0.32522751007011785</v>
      </c>
      <c r="S151" s="429">
        <f t="shared" si="25"/>
        <v>0.28381748044585581</v>
      </c>
      <c r="T151" s="429">
        <f t="shared" si="26"/>
        <v>5.0957993222650835E-2</v>
      </c>
      <c r="U151" s="429">
        <f t="shared" si="27"/>
        <v>5.583853711557725E-2</v>
      </c>
      <c r="V151" s="429">
        <f t="shared" si="28"/>
        <v>0</v>
      </c>
      <c r="W151" s="429">
        <f t="shared" si="29"/>
        <v>8.3970929860829914E-3</v>
      </c>
      <c r="X151" s="429">
        <f t="shared" si="30"/>
        <v>0</v>
      </c>
      <c r="Y151" s="429">
        <f t="shared" si="31"/>
        <v>0</v>
      </c>
      <c r="Z151" s="429">
        <f t="shared" si="32"/>
        <v>0</v>
      </c>
    </row>
    <row r="152" spans="1:26" ht="18.5" customHeight="1" x14ac:dyDescent="0.35">
      <c r="A152" s="353" t="s">
        <v>233</v>
      </c>
      <c r="B152" s="427" t="s">
        <v>190</v>
      </c>
      <c r="C152" s="353" t="s">
        <v>191</v>
      </c>
      <c r="D152" s="353" t="s">
        <v>71</v>
      </c>
      <c r="E152" s="428">
        <v>28535</v>
      </c>
      <c r="F152" s="428">
        <v>4011</v>
      </c>
      <c r="G152" s="428">
        <v>1989</v>
      </c>
      <c r="H152" s="428">
        <v>6099</v>
      </c>
      <c r="I152" s="428">
        <v>7060</v>
      </c>
      <c r="J152" s="428"/>
      <c r="K152" s="428"/>
      <c r="L152" s="428">
        <v>766</v>
      </c>
      <c r="M152" s="428"/>
      <c r="N152" s="428">
        <v>182</v>
      </c>
      <c r="O152" s="428">
        <f t="shared" si="22"/>
        <v>48642</v>
      </c>
      <c r="Q152" s="429">
        <f t="shared" si="23"/>
        <v>0.58663295094774059</v>
      </c>
      <c r="R152" s="429">
        <f t="shared" si="24"/>
        <v>8.2459602812384361E-2</v>
      </c>
      <c r="S152" s="429">
        <f t="shared" si="25"/>
        <v>4.0890588380411992E-2</v>
      </c>
      <c r="T152" s="429">
        <f t="shared" si="26"/>
        <v>0.12538546934747749</v>
      </c>
      <c r="U152" s="429">
        <f t="shared" si="27"/>
        <v>0.1451420583035237</v>
      </c>
      <c r="V152" s="429">
        <f t="shared" si="28"/>
        <v>0</v>
      </c>
      <c r="W152" s="429">
        <f t="shared" si="29"/>
        <v>0</v>
      </c>
      <c r="X152" s="429">
        <f t="shared" si="30"/>
        <v>1.5747707742280334E-2</v>
      </c>
      <c r="Y152" s="429">
        <f t="shared" si="31"/>
        <v>0</v>
      </c>
      <c r="Z152" s="429">
        <f t="shared" si="32"/>
        <v>3.7416224661814892E-3</v>
      </c>
    </row>
    <row r="153" spans="1:26" ht="18.5" customHeight="1" x14ac:dyDescent="0.35">
      <c r="A153" s="353" t="s">
        <v>234</v>
      </c>
      <c r="B153" s="427" t="s">
        <v>190</v>
      </c>
      <c r="C153" s="353" t="s">
        <v>191</v>
      </c>
      <c r="D153" s="353" t="s">
        <v>71</v>
      </c>
      <c r="E153" s="428">
        <v>15647</v>
      </c>
      <c r="F153" s="428">
        <v>9619</v>
      </c>
      <c r="G153" s="428">
        <v>3621</v>
      </c>
      <c r="H153" s="428">
        <v>1088</v>
      </c>
      <c r="I153" s="428">
        <v>1794</v>
      </c>
      <c r="J153" s="428"/>
      <c r="K153" s="428">
        <v>15119</v>
      </c>
      <c r="L153" s="428"/>
      <c r="M153" s="428"/>
      <c r="N153" s="428">
        <v>0</v>
      </c>
      <c r="O153" s="428">
        <f t="shared" si="22"/>
        <v>46888</v>
      </c>
      <c r="Q153" s="429">
        <f t="shared" si="23"/>
        <v>0.33371011772735026</v>
      </c>
      <c r="R153" s="429">
        <f t="shared" si="24"/>
        <v>0.20514843883296366</v>
      </c>
      <c r="S153" s="429">
        <f t="shared" si="25"/>
        <v>7.7226582494454868E-2</v>
      </c>
      <c r="T153" s="429">
        <f t="shared" si="26"/>
        <v>2.3204231359836205E-2</v>
      </c>
      <c r="U153" s="429">
        <f t="shared" si="27"/>
        <v>3.8261388841494624E-2</v>
      </c>
      <c r="V153" s="429">
        <f t="shared" si="28"/>
        <v>0</v>
      </c>
      <c r="W153" s="429">
        <f t="shared" si="29"/>
        <v>0.32244924074390036</v>
      </c>
      <c r="X153" s="429">
        <f t="shared" si="30"/>
        <v>0</v>
      </c>
      <c r="Y153" s="429">
        <f t="shared" si="31"/>
        <v>0</v>
      </c>
      <c r="Z153" s="429">
        <f t="shared" si="32"/>
        <v>0</v>
      </c>
    </row>
    <row r="154" spans="1:26" ht="18.5" customHeight="1" x14ac:dyDescent="0.35">
      <c r="A154" s="353" t="s">
        <v>235</v>
      </c>
      <c r="B154" s="427" t="s">
        <v>190</v>
      </c>
      <c r="C154" s="353" t="s">
        <v>191</v>
      </c>
      <c r="D154" s="353" t="s">
        <v>71</v>
      </c>
      <c r="E154" s="428">
        <v>16537</v>
      </c>
      <c r="F154" s="428">
        <v>6142</v>
      </c>
      <c r="G154" s="428">
        <v>2329</v>
      </c>
      <c r="H154" s="428">
        <v>1340</v>
      </c>
      <c r="I154" s="428">
        <v>3537</v>
      </c>
      <c r="J154" s="428"/>
      <c r="K154" s="428">
        <v>9643</v>
      </c>
      <c r="L154" s="428">
        <v>1366</v>
      </c>
      <c r="M154" s="428"/>
      <c r="N154" s="428">
        <v>376</v>
      </c>
      <c r="O154" s="428">
        <f t="shared" si="22"/>
        <v>41270</v>
      </c>
      <c r="Q154" s="429">
        <f t="shared" si="23"/>
        <v>0.40070268960503996</v>
      </c>
      <c r="R154" s="429">
        <f t="shared" si="24"/>
        <v>0.14882481221226071</v>
      </c>
      <c r="S154" s="429">
        <f t="shared" si="25"/>
        <v>5.6433244487521204E-2</v>
      </c>
      <c r="T154" s="429">
        <f t="shared" si="26"/>
        <v>3.2469105888054274E-2</v>
      </c>
      <c r="U154" s="429">
        <f t="shared" si="27"/>
        <v>8.570390113884177E-2</v>
      </c>
      <c r="V154" s="429">
        <f t="shared" si="28"/>
        <v>0</v>
      </c>
      <c r="W154" s="429">
        <f t="shared" si="29"/>
        <v>0.23365640901381149</v>
      </c>
      <c r="X154" s="429">
        <f t="shared" si="30"/>
        <v>3.3099103464986672E-2</v>
      </c>
      <c r="Y154" s="429">
        <f t="shared" si="31"/>
        <v>0</v>
      </c>
      <c r="Z154" s="429">
        <f t="shared" si="32"/>
        <v>9.1107341894838875E-3</v>
      </c>
    </row>
    <row r="155" spans="1:26" ht="18.5" customHeight="1" x14ac:dyDescent="0.35">
      <c r="A155" s="353" t="s">
        <v>236</v>
      </c>
      <c r="B155" s="427" t="s">
        <v>190</v>
      </c>
      <c r="C155" s="353" t="s">
        <v>191</v>
      </c>
      <c r="D155" s="353" t="s">
        <v>71</v>
      </c>
      <c r="E155" s="428">
        <v>16873</v>
      </c>
      <c r="F155" s="428">
        <v>1950</v>
      </c>
      <c r="G155" s="428">
        <v>1710</v>
      </c>
      <c r="H155" s="428">
        <v>1661</v>
      </c>
      <c r="I155" s="428">
        <v>2660</v>
      </c>
      <c r="J155" s="428"/>
      <c r="K155" s="428">
        <v>24120</v>
      </c>
      <c r="L155" s="428"/>
      <c r="M155" s="428"/>
      <c r="N155" s="428">
        <v>32</v>
      </c>
      <c r="O155" s="428">
        <f t="shared" si="22"/>
        <v>49006</v>
      </c>
      <c r="Q155" s="429">
        <f t="shared" si="23"/>
        <v>0.34430477900665224</v>
      </c>
      <c r="R155" s="429">
        <f t="shared" si="24"/>
        <v>3.9791045994368036E-2</v>
      </c>
      <c r="S155" s="429">
        <f t="shared" si="25"/>
        <v>3.4893686487368895E-2</v>
      </c>
      <c r="T155" s="429">
        <f t="shared" si="26"/>
        <v>3.3893808921356572E-2</v>
      </c>
      <c r="U155" s="429">
        <f t="shared" si="27"/>
        <v>5.4279067869240499E-2</v>
      </c>
      <c r="V155" s="429">
        <f t="shared" si="28"/>
        <v>0</v>
      </c>
      <c r="W155" s="429">
        <f t="shared" si="29"/>
        <v>0.49218463045341387</v>
      </c>
      <c r="X155" s="429">
        <f t="shared" si="30"/>
        <v>0</v>
      </c>
      <c r="Y155" s="429">
        <f t="shared" si="31"/>
        <v>0</v>
      </c>
      <c r="Z155" s="429">
        <f t="shared" si="32"/>
        <v>6.5298126759988568E-4</v>
      </c>
    </row>
    <row r="156" spans="1:26" ht="18.5" customHeight="1" x14ac:dyDescent="0.35">
      <c r="A156" s="353" t="s">
        <v>237</v>
      </c>
      <c r="B156" s="427" t="s">
        <v>190</v>
      </c>
      <c r="C156" s="353" t="s">
        <v>191</v>
      </c>
      <c r="D156" s="353" t="s">
        <v>71</v>
      </c>
      <c r="E156" s="428">
        <v>22946</v>
      </c>
      <c r="F156" s="428">
        <v>3584</v>
      </c>
      <c r="G156" s="428">
        <v>3388</v>
      </c>
      <c r="H156" s="428">
        <v>4045</v>
      </c>
      <c r="I156" s="428">
        <v>7491</v>
      </c>
      <c r="J156" s="428"/>
      <c r="K156" s="428">
        <v>569</v>
      </c>
      <c r="L156" s="428"/>
      <c r="M156" s="428"/>
      <c r="N156" s="428">
        <v>731</v>
      </c>
      <c r="O156" s="428">
        <f t="shared" si="22"/>
        <v>42754</v>
      </c>
      <c r="Q156" s="429">
        <f t="shared" si="23"/>
        <v>0.5366983206249708</v>
      </c>
      <c r="R156" s="429">
        <f t="shared" si="24"/>
        <v>8.3828413715675731E-2</v>
      </c>
      <c r="S156" s="429">
        <f t="shared" si="25"/>
        <v>7.9244047340599713E-2</v>
      </c>
      <c r="T156" s="429">
        <f t="shared" si="26"/>
        <v>9.4611030546849412E-2</v>
      </c>
      <c r="U156" s="429">
        <f t="shared" si="27"/>
        <v>0.17521167610048183</v>
      </c>
      <c r="V156" s="429">
        <f t="shared" si="28"/>
        <v>0</v>
      </c>
      <c r="W156" s="429">
        <f t="shared" si="29"/>
        <v>1.3308696262338026E-2</v>
      </c>
      <c r="X156" s="429">
        <f t="shared" si="30"/>
        <v>0</v>
      </c>
      <c r="Y156" s="429">
        <f t="shared" si="31"/>
        <v>0</v>
      </c>
      <c r="Z156" s="429">
        <f t="shared" si="32"/>
        <v>1.7097815409084529E-2</v>
      </c>
    </row>
    <row r="157" spans="1:26" ht="18.5" customHeight="1" x14ac:dyDescent="0.35">
      <c r="A157" s="353" t="s">
        <v>238</v>
      </c>
      <c r="B157" s="427" t="s">
        <v>190</v>
      </c>
      <c r="C157" s="353" t="s">
        <v>191</v>
      </c>
      <c r="D157" s="353" t="s">
        <v>71</v>
      </c>
      <c r="E157" s="428">
        <v>17025</v>
      </c>
      <c r="F157" s="428">
        <v>14122</v>
      </c>
      <c r="G157" s="428">
        <v>2514</v>
      </c>
      <c r="H157" s="428">
        <v>2910</v>
      </c>
      <c r="I157" s="428">
        <v>2732</v>
      </c>
      <c r="J157" s="428"/>
      <c r="K157" s="428">
        <v>1824</v>
      </c>
      <c r="L157" s="428"/>
      <c r="M157" s="428"/>
      <c r="N157" s="428">
        <v>781</v>
      </c>
      <c r="O157" s="428">
        <f t="shared" si="22"/>
        <v>41908</v>
      </c>
      <c r="Q157" s="429">
        <f t="shared" si="23"/>
        <v>0.40624701727593776</v>
      </c>
      <c r="R157" s="429">
        <f t="shared" si="24"/>
        <v>0.33697623365467216</v>
      </c>
      <c r="S157" s="429">
        <f t="shared" si="25"/>
        <v>5.9988546339601032E-2</v>
      </c>
      <c r="T157" s="429">
        <f t="shared" si="26"/>
        <v>6.9437816168750596E-2</v>
      </c>
      <c r="U157" s="429">
        <f t="shared" si="27"/>
        <v>6.5190417104132856E-2</v>
      </c>
      <c r="V157" s="429">
        <f t="shared" si="28"/>
        <v>0</v>
      </c>
      <c r="W157" s="429">
        <f t="shared" si="29"/>
        <v>4.352390951608285E-2</v>
      </c>
      <c r="X157" s="429">
        <f t="shared" si="30"/>
        <v>0</v>
      </c>
      <c r="Y157" s="429">
        <f t="shared" si="31"/>
        <v>0</v>
      </c>
      <c r="Z157" s="429">
        <f t="shared" si="32"/>
        <v>1.8636059940822753E-2</v>
      </c>
    </row>
    <row r="158" spans="1:26" ht="18.5" customHeight="1" x14ac:dyDescent="0.35">
      <c r="A158" s="353" t="s">
        <v>239</v>
      </c>
      <c r="B158" s="427" t="s">
        <v>190</v>
      </c>
      <c r="C158" s="353" t="s">
        <v>191</v>
      </c>
      <c r="D158" s="353" t="s">
        <v>71</v>
      </c>
      <c r="E158" s="428">
        <v>6561</v>
      </c>
      <c r="F158" s="428">
        <v>8635</v>
      </c>
      <c r="G158" s="428">
        <v>4787</v>
      </c>
      <c r="H158" s="428">
        <v>25870</v>
      </c>
      <c r="I158" s="428">
        <v>3009</v>
      </c>
      <c r="J158" s="428"/>
      <c r="K158" s="428"/>
      <c r="L158" s="428">
        <v>395</v>
      </c>
      <c r="M158" s="428"/>
      <c r="N158" s="428">
        <v>1407</v>
      </c>
      <c r="O158" s="428">
        <f t="shared" si="22"/>
        <v>50664</v>
      </c>
      <c r="Q158" s="429">
        <f t="shared" si="23"/>
        <v>0.12950023685457129</v>
      </c>
      <c r="R158" s="429">
        <f t="shared" si="24"/>
        <v>0.17043660192641719</v>
      </c>
      <c r="S158" s="429">
        <f t="shared" si="25"/>
        <v>9.4485236065056058E-2</v>
      </c>
      <c r="T158" s="429">
        <f t="shared" si="26"/>
        <v>0.510618979946313</v>
      </c>
      <c r="U158" s="429">
        <f t="shared" si="27"/>
        <v>5.9391283751776408E-2</v>
      </c>
      <c r="V158" s="429">
        <f t="shared" si="28"/>
        <v>0</v>
      </c>
      <c r="W158" s="429">
        <f t="shared" si="29"/>
        <v>0</v>
      </c>
      <c r="X158" s="429">
        <f t="shared" si="30"/>
        <v>7.7964629717353542E-3</v>
      </c>
      <c r="Y158" s="429">
        <f t="shared" si="31"/>
        <v>0</v>
      </c>
      <c r="Z158" s="429">
        <f t="shared" si="32"/>
        <v>2.7771198484130743E-2</v>
      </c>
    </row>
    <row r="159" spans="1:26" ht="18.5" customHeight="1" x14ac:dyDescent="0.35">
      <c r="A159" s="353" t="s">
        <v>240</v>
      </c>
      <c r="B159" s="427" t="s">
        <v>190</v>
      </c>
      <c r="C159" s="353" t="s">
        <v>191</v>
      </c>
      <c r="D159" s="353" t="s">
        <v>71</v>
      </c>
      <c r="E159" s="428">
        <v>23646</v>
      </c>
      <c r="F159" s="428">
        <v>4401</v>
      </c>
      <c r="G159" s="428">
        <v>3469</v>
      </c>
      <c r="H159" s="428">
        <v>2471</v>
      </c>
      <c r="I159" s="428">
        <v>5573</v>
      </c>
      <c r="J159" s="428"/>
      <c r="K159" s="428"/>
      <c r="L159" s="428">
        <v>577</v>
      </c>
      <c r="M159" s="428"/>
      <c r="N159" s="428">
        <v>500</v>
      </c>
      <c r="O159" s="428">
        <f t="shared" si="22"/>
        <v>40637</v>
      </c>
      <c r="Q159" s="429">
        <f t="shared" si="23"/>
        <v>0.58188350518000842</v>
      </c>
      <c r="R159" s="429">
        <f t="shared" si="24"/>
        <v>0.10830031744469326</v>
      </c>
      <c r="S159" s="429">
        <f t="shared" si="25"/>
        <v>8.5365553559563948E-2</v>
      </c>
      <c r="T159" s="429">
        <f t="shared" si="26"/>
        <v>6.0806654034500578E-2</v>
      </c>
      <c r="U159" s="429">
        <f t="shared" si="27"/>
        <v>0.13714102911140094</v>
      </c>
      <c r="V159" s="429">
        <f t="shared" si="28"/>
        <v>0</v>
      </c>
      <c r="W159" s="429">
        <f t="shared" si="29"/>
        <v>0</v>
      </c>
      <c r="X159" s="429">
        <f t="shared" si="30"/>
        <v>1.4198882791544652E-2</v>
      </c>
      <c r="Y159" s="429">
        <f t="shared" si="31"/>
        <v>0</v>
      </c>
      <c r="Z159" s="429">
        <f t="shared" si="32"/>
        <v>1.230405787828826E-2</v>
      </c>
    </row>
    <row r="160" spans="1:26" ht="18.5" customHeight="1" x14ac:dyDescent="0.35">
      <c r="A160" s="353" t="s">
        <v>241</v>
      </c>
      <c r="B160" s="427" t="s">
        <v>190</v>
      </c>
      <c r="C160" s="353" t="s">
        <v>191</v>
      </c>
      <c r="D160" s="353" t="s">
        <v>71</v>
      </c>
      <c r="E160" s="428">
        <v>25467</v>
      </c>
      <c r="F160" s="428">
        <v>2701</v>
      </c>
      <c r="G160" s="428">
        <v>2000</v>
      </c>
      <c r="H160" s="428">
        <v>3284</v>
      </c>
      <c r="I160" s="428">
        <v>9685</v>
      </c>
      <c r="J160" s="428"/>
      <c r="K160" s="428">
        <v>243</v>
      </c>
      <c r="L160" s="428">
        <v>457</v>
      </c>
      <c r="M160" s="428"/>
      <c r="N160" s="428">
        <v>330</v>
      </c>
      <c r="O160" s="428">
        <f t="shared" si="22"/>
        <v>44167</v>
      </c>
      <c r="Q160" s="429">
        <f t="shared" si="23"/>
        <v>0.57660696900400754</v>
      </c>
      <c r="R160" s="429">
        <f t="shared" si="24"/>
        <v>6.1154255439581591E-2</v>
      </c>
      <c r="S160" s="429">
        <f t="shared" si="25"/>
        <v>4.5282677111870853E-2</v>
      </c>
      <c r="T160" s="429">
        <f t="shared" si="26"/>
        <v>7.4354155817691947E-2</v>
      </c>
      <c r="U160" s="429">
        <f t="shared" si="27"/>
        <v>0.21928136391423461</v>
      </c>
      <c r="V160" s="429">
        <f t="shared" si="28"/>
        <v>0</v>
      </c>
      <c r="W160" s="429">
        <f t="shared" si="29"/>
        <v>5.5018452690923083E-3</v>
      </c>
      <c r="X160" s="429">
        <f t="shared" si="30"/>
        <v>1.034709172006249E-2</v>
      </c>
      <c r="Y160" s="429">
        <f t="shared" si="31"/>
        <v>0</v>
      </c>
      <c r="Z160" s="429">
        <f t="shared" si="32"/>
        <v>7.4716417234586907E-3</v>
      </c>
    </row>
    <row r="161" spans="1:26" ht="18.5" customHeight="1" x14ac:dyDescent="0.35">
      <c r="A161" s="353" t="s">
        <v>242</v>
      </c>
      <c r="B161" s="427" t="s">
        <v>190</v>
      </c>
      <c r="C161" s="353" t="s">
        <v>191</v>
      </c>
      <c r="D161" s="353" t="s">
        <v>71</v>
      </c>
      <c r="E161" s="428">
        <v>27406</v>
      </c>
      <c r="F161" s="428">
        <v>3477</v>
      </c>
      <c r="G161" s="428">
        <v>2234</v>
      </c>
      <c r="H161" s="428">
        <v>3558</v>
      </c>
      <c r="I161" s="428">
        <v>9009</v>
      </c>
      <c r="J161" s="428"/>
      <c r="K161" s="428"/>
      <c r="L161" s="428">
        <v>427</v>
      </c>
      <c r="M161" s="428"/>
      <c r="N161" s="428">
        <v>303</v>
      </c>
      <c r="O161" s="428">
        <f t="shared" si="22"/>
        <v>46414</v>
      </c>
      <c r="Q161" s="429">
        <f t="shared" si="23"/>
        <v>0.59046839315723709</v>
      </c>
      <c r="R161" s="429">
        <f t="shared" si="24"/>
        <v>7.4912741845132941E-2</v>
      </c>
      <c r="S161" s="429">
        <f t="shared" si="25"/>
        <v>4.8132029129142072E-2</v>
      </c>
      <c r="T161" s="429">
        <f t="shared" si="26"/>
        <v>7.665790494247425E-2</v>
      </c>
      <c r="U161" s="429">
        <f t="shared" si="27"/>
        <v>0.19410091782651787</v>
      </c>
      <c r="V161" s="429">
        <f t="shared" si="28"/>
        <v>0</v>
      </c>
      <c r="W161" s="429">
        <f t="shared" si="29"/>
        <v>0</v>
      </c>
      <c r="X161" s="429">
        <f t="shared" si="30"/>
        <v>9.199810402033869E-3</v>
      </c>
      <c r="Y161" s="429">
        <f t="shared" si="31"/>
        <v>0</v>
      </c>
      <c r="Z161" s="429">
        <f t="shared" si="32"/>
        <v>6.528202697461973E-3</v>
      </c>
    </row>
    <row r="162" spans="1:26" ht="18.5" customHeight="1" x14ac:dyDescent="0.35">
      <c r="A162" s="353" t="s">
        <v>243</v>
      </c>
      <c r="B162" s="427" t="s">
        <v>190</v>
      </c>
      <c r="C162" s="353" t="s">
        <v>191</v>
      </c>
      <c r="D162" s="353" t="s">
        <v>71</v>
      </c>
      <c r="E162" s="428">
        <v>20755</v>
      </c>
      <c r="F162" s="428">
        <v>4846</v>
      </c>
      <c r="G162" s="428">
        <v>2475</v>
      </c>
      <c r="H162" s="428">
        <v>2815</v>
      </c>
      <c r="I162" s="428">
        <v>6791</v>
      </c>
      <c r="J162" s="428"/>
      <c r="K162" s="428">
        <v>4173</v>
      </c>
      <c r="L162" s="428">
        <v>1633</v>
      </c>
      <c r="M162" s="428"/>
      <c r="N162" s="428">
        <v>244</v>
      </c>
      <c r="O162" s="428">
        <f t="shared" si="22"/>
        <v>43732</v>
      </c>
      <c r="Q162" s="429">
        <f t="shared" si="23"/>
        <v>0.47459526205067226</v>
      </c>
      <c r="R162" s="429">
        <f t="shared" si="24"/>
        <v>0.1108113052227202</v>
      </c>
      <c r="S162" s="429">
        <f t="shared" si="25"/>
        <v>5.6594713253452847E-2</v>
      </c>
      <c r="T162" s="429">
        <f t="shared" si="26"/>
        <v>6.4369340528674657E-2</v>
      </c>
      <c r="U162" s="429">
        <f t="shared" si="27"/>
        <v>0.15528674654715083</v>
      </c>
      <c r="V162" s="429">
        <f t="shared" si="28"/>
        <v>0</v>
      </c>
      <c r="W162" s="429">
        <f t="shared" si="29"/>
        <v>9.5422116527942927E-2</v>
      </c>
      <c r="X162" s="429">
        <f t="shared" si="30"/>
        <v>3.7341077471874144E-2</v>
      </c>
      <c r="Y162" s="429">
        <f t="shared" si="31"/>
        <v>0</v>
      </c>
      <c r="Z162" s="429">
        <f t="shared" si="32"/>
        <v>5.5794383975121195E-3</v>
      </c>
    </row>
    <row r="163" spans="1:26" ht="18.5" customHeight="1" x14ac:dyDescent="0.35">
      <c r="A163" s="353" t="s">
        <v>244</v>
      </c>
      <c r="B163" s="427" t="s">
        <v>190</v>
      </c>
      <c r="C163" s="353" t="s">
        <v>191</v>
      </c>
      <c r="D163" s="353" t="s">
        <v>71</v>
      </c>
      <c r="E163" s="428">
        <v>25085</v>
      </c>
      <c r="F163" s="428">
        <v>6324</v>
      </c>
      <c r="G163" s="428">
        <v>4135</v>
      </c>
      <c r="H163" s="428">
        <v>3622</v>
      </c>
      <c r="I163" s="428">
        <v>4635</v>
      </c>
      <c r="J163" s="428"/>
      <c r="K163" s="428"/>
      <c r="L163" s="428">
        <v>1091</v>
      </c>
      <c r="M163" s="428"/>
      <c r="N163" s="428">
        <v>363</v>
      </c>
      <c r="O163" s="428">
        <f t="shared" si="22"/>
        <v>45255</v>
      </c>
      <c r="Q163" s="429">
        <f t="shared" si="23"/>
        <v>0.5543033918903989</v>
      </c>
      <c r="R163" s="429">
        <f t="shared" si="24"/>
        <v>0.13974146503148824</v>
      </c>
      <c r="S163" s="429">
        <f t="shared" si="25"/>
        <v>9.1371119213346591E-2</v>
      </c>
      <c r="T163" s="429">
        <f t="shared" si="26"/>
        <v>8.0035355209369136E-2</v>
      </c>
      <c r="U163" s="429">
        <f t="shared" si="27"/>
        <v>0.10241962214119987</v>
      </c>
      <c r="V163" s="429">
        <f t="shared" si="28"/>
        <v>0</v>
      </c>
      <c r="W163" s="429">
        <f t="shared" si="29"/>
        <v>0</v>
      </c>
      <c r="X163" s="429">
        <f t="shared" si="30"/>
        <v>2.4107833388575847E-2</v>
      </c>
      <c r="Y163" s="429">
        <f t="shared" si="31"/>
        <v>0</v>
      </c>
      <c r="Z163" s="429">
        <f t="shared" si="32"/>
        <v>8.0212131256214778E-3</v>
      </c>
    </row>
    <row r="164" spans="1:26" ht="18.5" customHeight="1" x14ac:dyDescent="0.35">
      <c r="A164" s="353" t="s">
        <v>245</v>
      </c>
      <c r="B164" s="427" t="s">
        <v>190</v>
      </c>
      <c r="C164" s="353" t="s">
        <v>191</v>
      </c>
      <c r="D164" s="353" t="s">
        <v>71</v>
      </c>
      <c r="E164" s="428">
        <v>14362</v>
      </c>
      <c r="F164" s="428">
        <v>17910</v>
      </c>
      <c r="G164" s="428">
        <v>10384</v>
      </c>
      <c r="H164" s="428">
        <v>1927</v>
      </c>
      <c r="I164" s="428">
        <v>2601</v>
      </c>
      <c r="J164" s="428"/>
      <c r="K164" s="428">
        <v>198</v>
      </c>
      <c r="L164" s="428"/>
      <c r="M164" s="428"/>
      <c r="N164" s="428">
        <v>251</v>
      </c>
      <c r="O164" s="428">
        <f t="shared" si="22"/>
        <v>47633</v>
      </c>
      <c r="Q164" s="429">
        <f t="shared" si="23"/>
        <v>0.30151365649864592</v>
      </c>
      <c r="R164" s="429">
        <f t="shared" si="24"/>
        <v>0.37599983204920956</v>
      </c>
      <c r="S164" s="429">
        <f t="shared" si="25"/>
        <v>0.21800012596309282</v>
      </c>
      <c r="T164" s="429">
        <f t="shared" si="26"/>
        <v>4.0455146642033882E-2</v>
      </c>
      <c r="U164" s="429">
        <f t="shared" si="27"/>
        <v>5.4605000734784706E-2</v>
      </c>
      <c r="V164" s="429">
        <f t="shared" si="28"/>
        <v>0</v>
      </c>
      <c r="W164" s="429">
        <f t="shared" si="29"/>
        <v>4.1567820628555831E-3</v>
      </c>
      <c r="X164" s="429">
        <f t="shared" si="30"/>
        <v>0</v>
      </c>
      <c r="Y164" s="429">
        <f t="shared" si="31"/>
        <v>0</v>
      </c>
      <c r="Z164" s="429">
        <f t="shared" si="32"/>
        <v>5.2694560493775321E-3</v>
      </c>
    </row>
    <row r="165" spans="1:26" ht="18.5" customHeight="1" x14ac:dyDescent="0.35">
      <c r="A165" s="353" t="s">
        <v>246</v>
      </c>
      <c r="B165" s="427" t="s">
        <v>190</v>
      </c>
      <c r="C165" s="353" t="s">
        <v>191</v>
      </c>
      <c r="D165" s="353" t="s">
        <v>71</v>
      </c>
      <c r="E165" s="428">
        <v>12386</v>
      </c>
      <c r="F165" s="428">
        <v>17504</v>
      </c>
      <c r="G165" s="428">
        <v>8896</v>
      </c>
      <c r="H165" s="428">
        <v>4728</v>
      </c>
      <c r="I165" s="428">
        <v>2319</v>
      </c>
      <c r="J165" s="428"/>
      <c r="K165" s="428"/>
      <c r="L165" s="428"/>
      <c r="M165" s="428"/>
      <c r="N165" s="428">
        <v>240</v>
      </c>
      <c r="O165" s="428">
        <f t="shared" si="22"/>
        <v>46073</v>
      </c>
      <c r="Q165" s="429">
        <f t="shared" si="23"/>
        <v>0.2688342413126994</v>
      </c>
      <c r="R165" s="429">
        <f t="shared" si="24"/>
        <v>0.379918824474204</v>
      </c>
      <c r="S165" s="429">
        <f t="shared" si="25"/>
        <v>0.19308488702710916</v>
      </c>
      <c r="T165" s="429">
        <f t="shared" si="26"/>
        <v>0.10261975560523517</v>
      </c>
      <c r="U165" s="429">
        <f t="shared" si="27"/>
        <v>5.0333166930740345E-2</v>
      </c>
      <c r="V165" s="429">
        <f t="shared" si="28"/>
        <v>0</v>
      </c>
      <c r="W165" s="429">
        <f t="shared" si="29"/>
        <v>0</v>
      </c>
      <c r="X165" s="429">
        <f t="shared" si="30"/>
        <v>0</v>
      </c>
      <c r="Y165" s="429">
        <f t="shared" si="31"/>
        <v>0</v>
      </c>
      <c r="Z165" s="429">
        <f t="shared" si="32"/>
        <v>5.2091246500119374E-3</v>
      </c>
    </row>
    <row r="166" spans="1:26" ht="18.5" customHeight="1" x14ac:dyDescent="0.35">
      <c r="A166" s="353" t="s">
        <v>247</v>
      </c>
      <c r="B166" s="427" t="s">
        <v>190</v>
      </c>
      <c r="C166" s="353" t="s">
        <v>191</v>
      </c>
      <c r="D166" s="353" t="s">
        <v>71</v>
      </c>
      <c r="E166" s="428">
        <v>22813</v>
      </c>
      <c r="F166" s="428">
        <v>2276</v>
      </c>
      <c r="G166" s="428">
        <v>1790</v>
      </c>
      <c r="H166" s="428">
        <v>2724</v>
      </c>
      <c r="I166" s="428">
        <v>7585</v>
      </c>
      <c r="J166" s="428"/>
      <c r="K166" s="428">
        <v>555</v>
      </c>
      <c r="L166" s="428"/>
      <c r="M166" s="428"/>
      <c r="N166" s="428">
        <v>1054</v>
      </c>
      <c r="O166" s="428">
        <f t="shared" si="22"/>
        <v>38797</v>
      </c>
      <c r="Q166" s="429">
        <f t="shared" si="23"/>
        <v>0.58800938216872434</v>
      </c>
      <c r="R166" s="429">
        <f t="shared" si="24"/>
        <v>5.8664329716215172E-2</v>
      </c>
      <c r="S166" s="429">
        <f t="shared" si="25"/>
        <v>4.6137587957831794E-2</v>
      </c>
      <c r="T166" s="429">
        <f t="shared" si="26"/>
        <v>7.0211614300074748E-2</v>
      </c>
      <c r="U166" s="429">
        <f t="shared" si="27"/>
        <v>0.19550480707271181</v>
      </c>
      <c r="V166" s="429">
        <f t="shared" si="28"/>
        <v>0</v>
      </c>
      <c r="W166" s="429">
        <f t="shared" si="29"/>
        <v>1.4305229785808182E-2</v>
      </c>
      <c r="X166" s="429">
        <f t="shared" si="30"/>
        <v>0</v>
      </c>
      <c r="Y166" s="429">
        <f t="shared" si="31"/>
        <v>0</v>
      </c>
      <c r="Z166" s="429">
        <f t="shared" si="32"/>
        <v>2.7167048998633914E-2</v>
      </c>
    </row>
    <row r="167" spans="1:26" ht="18.5" customHeight="1" x14ac:dyDescent="0.35">
      <c r="A167" s="353" t="s">
        <v>248</v>
      </c>
      <c r="B167" s="427" t="s">
        <v>190</v>
      </c>
      <c r="C167" s="353" t="s">
        <v>191</v>
      </c>
      <c r="D167" s="353" t="s">
        <v>71</v>
      </c>
      <c r="E167" s="428">
        <v>18535</v>
      </c>
      <c r="F167" s="428">
        <v>4738</v>
      </c>
      <c r="G167" s="428">
        <v>3403</v>
      </c>
      <c r="H167" s="428">
        <v>4189</v>
      </c>
      <c r="I167" s="428">
        <v>5975</v>
      </c>
      <c r="J167" s="428"/>
      <c r="K167" s="428">
        <v>4554</v>
      </c>
      <c r="L167" s="428">
        <v>1463</v>
      </c>
      <c r="M167" s="428"/>
      <c r="N167" s="428">
        <v>194</v>
      </c>
      <c r="O167" s="428">
        <f t="shared" si="22"/>
        <v>43051</v>
      </c>
      <c r="Q167" s="429">
        <f t="shared" si="23"/>
        <v>0.43053587605398247</v>
      </c>
      <c r="R167" s="429">
        <f t="shared" si="24"/>
        <v>0.11005551555132286</v>
      </c>
      <c r="S167" s="429">
        <f t="shared" si="25"/>
        <v>7.9045782908643239E-2</v>
      </c>
      <c r="T167" s="429">
        <f t="shared" si="26"/>
        <v>9.7303198531973709E-2</v>
      </c>
      <c r="U167" s="429">
        <f t="shared" si="27"/>
        <v>0.13878887830712411</v>
      </c>
      <c r="V167" s="429">
        <f t="shared" si="28"/>
        <v>0</v>
      </c>
      <c r="W167" s="429">
        <f t="shared" si="29"/>
        <v>0.10578151494738798</v>
      </c>
      <c r="X167" s="429">
        <f t="shared" si="30"/>
        <v>3.3982950454112565E-2</v>
      </c>
      <c r="Y167" s="429">
        <f t="shared" si="31"/>
        <v>0</v>
      </c>
      <c r="Z167" s="429">
        <f t="shared" si="32"/>
        <v>4.5062832454530674E-3</v>
      </c>
    </row>
    <row r="168" spans="1:26" ht="18.5" customHeight="1" x14ac:dyDescent="0.35">
      <c r="A168" s="353" t="s">
        <v>249</v>
      </c>
      <c r="B168" s="427" t="s">
        <v>190</v>
      </c>
      <c r="C168" s="353" t="s">
        <v>191</v>
      </c>
      <c r="D168" s="353" t="s">
        <v>71</v>
      </c>
      <c r="E168" s="428">
        <v>20952</v>
      </c>
      <c r="F168" s="428">
        <v>10011</v>
      </c>
      <c r="G168" s="428">
        <v>2681</v>
      </c>
      <c r="H168" s="428">
        <v>5189</v>
      </c>
      <c r="I168" s="428">
        <v>3182</v>
      </c>
      <c r="J168" s="428"/>
      <c r="K168" s="428"/>
      <c r="L168" s="428">
        <v>433</v>
      </c>
      <c r="M168" s="428"/>
      <c r="N168" s="428">
        <v>289</v>
      </c>
      <c r="O168" s="428">
        <f t="shared" si="22"/>
        <v>42737</v>
      </c>
      <c r="Q168" s="429">
        <f t="shared" si="23"/>
        <v>0.49025434635093712</v>
      </c>
      <c r="R168" s="429">
        <f t="shared" si="24"/>
        <v>0.23424667150244519</v>
      </c>
      <c r="S168" s="429">
        <f t="shared" si="25"/>
        <v>6.2732526850270254E-2</v>
      </c>
      <c r="T168" s="429">
        <f t="shared" si="26"/>
        <v>0.12141703909960924</v>
      </c>
      <c r="U168" s="429">
        <f t="shared" si="27"/>
        <v>7.4455389943140604E-2</v>
      </c>
      <c r="V168" s="429">
        <f t="shared" si="28"/>
        <v>0</v>
      </c>
      <c r="W168" s="429">
        <f t="shared" si="29"/>
        <v>0</v>
      </c>
      <c r="X168" s="429">
        <f t="shared" si="30"/>
        <v>1.0131735966492734E-2</v>
      </c>
      <c r="Y168" s="429">
        <f t="shared" si="31"/>
        <v>0</v>
      </c>
      <c r="Z168" s="429">
        <f t="shared" si="32"/>
        <v>6.762290287104851E-3</v>
      </c>
    </row>
    <row r="169" spans="1:26" ht="18.5" customHeight="1" x14ac:dyDescent="0.35">
      <c r="A169" s="353" t="s">
        <v>250</v>
      </c>
      <c r="B169" s="427" t="s">
        <v>190</v>
      </c>
      <c r="C169" s="353" t="s">
        <v>191</v>
      </c>
      <c r="D169" s="353" t="s">
        <v>71</v>
      </c>
      <c r="E169" s="428">
        <v>20126</v>
      </c>
      <c r="F169" s="428">
        <v>5088</v>
      </c>
      <c r="G169" s="428">
        <v>2106</v>
      </c>
      <c r="H169" s="428">
        <v>3417</v>
      </c>
      <c r="I169" s="428">
        <v>5213</v>
      </c>
      <c r="J169" s="428"/>
      <c r="K169" s="428">
        <v>601</v>
      </c>
      <c r="L169" s="428">
        <v>1792</v>
      </c>
      <c r="M169" s="428"/>
      <c r="N169" s="428">
        <v>0</v>
      </c>
      <c r="O169" s="428">
        <f t="shared" si="22"/>
        <v>38343</v>
      </c>
      <c r="Q169" s="429">
        <f t="shared" si="23"/>
        <v>0.52489372245259891</v>
      </c>
      <c r="R169" s="429">
        <f t="shared" si="24"/>
        <v>0.13269697206791331</v>
      </c>
      <c r="S169" s="429">
        <f t="shared" si="25"/>
        <v>5.492527971207261E-2</v>
      </c>
      <c r="T169" s="429">
        <f t="shared" si="26"/>
        <v>8.9116657538533761E-2</v>
      </c>
      <c r="U169" s="429">
        <f t="shared" si="27"/>
        <v>0.13595701953420442</v>
      </c>
      <c r="V169" s="429">
        <f t="shared" si="28"/>
        <v>0</v>
      </c>
      <c r="W169" s="429">
        <f t="shared" si="29"/>
        <v>1.5674308217927653E-2</v>
      </c>
      <c r="X169" s="429">
        <f t="shared" si="30"/>
        <v>4.6736040476749341E-2</v>
      </c>
      <c r="Y169" s="429">
        <f t="shared" si="31"/>
        <v>0</v>
      </c>
      <c r="Z169" s="429">
        <f t="shared" si="32"/>
        <v>0</v>
      </c>
    </row>
    <row r="170" spans="1:26" ht="18.5" customHeight="1" x14ac:dyDescent="0.35">
      <c r="A170" s="353" t="s">
        <v>251</v>
      </c>
      <c r="B170" s="427" t="s">
        <v>190</v>
      </c>
      <c r="C170" s="353" t="s">
        <v>191</v>
      </c>
      <c r="D170" s="353" t="s">
        <v>71</v>
      </c>
      <c r="E170" s="428">
        <v>5048</v>
      </c>
      <c r="F170" s="428">
        <v>11373</v>
      </c>
      <c r="G170" s="428">
        <v>3258</v>
      </c>
      <c r="H170" s="428">
        <v>28528</v>
      </c>
      <c r="I170" s="428">
        <v>2728</v>
      </c>
      <c r="J170" s="428"/>
      <c r="K170" s="428"/>
      <c r="L170" s="428"/>
      <c r="M170" s="428"/>
      <c r="N170" s="428">
        <v>582</v>
      </c>
      <c r="O170" s="428">
        <f t="shared" si="22"/>
        <v>51517</v>
      </c>
      <c r="Q170" s="429">
        <f t="shared" si="23"/>
        <v>9.7987072228584743E-2</v>
      </c>
      <c r="R170" s="429">
        <f t="shared" si="24"/>
        <v>0.22076207853718191</v>
      </c>
      <c r="S170" s="429">
        <f t="shared" si="25"/>
        <v>6.3241260166546964E-2</v>
      </c>
      <c r="T170" s="429">
        <f t="shared" si="26"/>
        <v>0.55375895335520309</v>
      </c>
      <c r="U170" s="429">
        <f t="shared" si="27"/>
        <v>5.2953394025273208E-2</v>
      </c>
      <c r="V170" s="429">
        <f t="shared" si="28"/>
        <v>0</v>
      </c>
      <c r="W170" s="429">
        <f t="shared" si="29"/>
        <v>0</v>
      </c>
      <c r="X170" s="429">
        <f t="shared" si="30"/>
        <v>0</v>
      </c>
      <c r="Y170" s="429">
        <f t="shared" si="31"/>
        <v>0</v>
      </c>
      <c r="Z170" s="429">
        <f t="shared" si="32"/>
        <v>1.1297241687210047E-2</v>
      </c>
    </row>
    <row r="171" spans="1:26" ht="18.5" customHeight="1" x14ac:dyDescent="0.35">
      <c r="A171" s="353" t="s">
        <v>252</v>
      </c>
      <c r="B171" s="427" t="s">
        <v>190</v>
      </c>
      <c r="C171" s="353" t="s">
        <v>191</v>
      </c>
      <c r="D171" s="353" t="s">
        <v>71</v>
      </c>
      <c r="E171" s="428">
        <v>13876</v>
      </c>
      <c r="F171" s="428">
        <v>15339</v>
      </c>
      <c r="G171" s="428">
        <v>9624</v>
      </c>
      <c r="H171" s="428">
        <v>1895</v>
      </c>
      <c r="I171" s="428">
        <v>2220</v>
      </c>
      <c r="J171" s="428"/>
      <c r="K171" s="428"/>
      <c r="L171" s="428">
        <v>898</v>
      </c>
      <c r="M171" s="428"/>
      <c r="N171" s="428">
        <v>195</v>
      </c>
      <c r="O171" s="428">
        <f t="shared" si="22"/>
        <v>44047</v>
      </c>
      <c r="Q171" s="429">
        <f t="shared" si="23"/>
        <v>0.31502713011101779</v>
      </c>
      <c r="R171" s="429">
        <f t="shared" si="24"/>
        <v>0.34824165096374327</v>
      </c>
      <c r="S171" s="429">
        <f t="shared" si="25"/>
        <v>0.2184938815356324</v>
      </c>
      <c r="T171" s="429">
        <f t="shared" si="26"/>
        <v>4.3022226258314984E-2</v>
      </c>
      <c r="U171" s="429">
        <f t="shared" si="27"/>
        <v>5.0400708334279294E-2</v>
      </c>
      <c r="V171" s="429">
        <f t="shared" si="28"/>
        <v>0</v>
      </c>
      <c r="W171" s="429">
        <f t="shared" si="29"/>
        <v>0</v>
      </c>
      <c r="X171" s="429">
        <f t="shared" si="30"/>
        <v>2.0387313551433695E-2</v>
      </c>
      <c r="Y171" s="429">
        <f t="shared" si="31"/>
        <v>0</v>
      </c>
      <c r="Z171" s="429">
        <f t="shared" si="32"/>
        <v>4.4270892455785865E-3</v>
      </c>
    </row>
    <row r="172" spans="1:26" ht="18.5" customHeight="1" x14ac:dyDescent="0.35">
      <c r="A172" s="353" t="s">
        <v>253</v>
      </c>
      <c r="B172" s="427" t="s">
        <v>190</v>
      </c>
      <c r="C172" s="353" t="s">
        <v>191</v>
      </c>
      <c r="D172" s="353" t="s">
        <v>71</v>
      </c>
      <c r="E172" s="428">
        <v>13785</v>
      </c>
      <c r="F172" s="428">
        <v>21366</v>
      </c>
      <c r="G172" s="428">
        <v>4671</v>
      </c>
      <c r="H172" s="428">
        <v>4343</v>
      </c>
      <c r="I172" s="428">
        <v>2926</v>
      </c>
      <c r="J172" s="428"/>
      <c r="K172" s="428"/>
      <c r="L172" s="428"/>
      <c r="M172" s="428"/>
      <c r="N172" s="428">
        <v>0</v>
      </c>
      <c r="O172" s="428">
        <f t="shared" si="22"/>
        <v>47091</v>
      </c>
      <c r="Q172" s="429">
        <f t="shared" si="23"/>
        <v>0.29273109511371598</v>
      </c>
      <c r="R172" s="429">
        <f t="shared" si="24"/>
        <v>0.45371727081607949</v>
      </c>
      <c r="S172" s="429">
        <f t="shared" si="25"/>
        <v>9.9190928202841311E-2</v>
      </c>
      <c r="T172" s="429">
        <f t="shared" si="26"/>
        <v>9.2225690683994818E-2</v>
      </c>
      <c r="U172" s="429">
        <f t="shared" si="27"/>
        <v>6.2135015183368371E-2</v>
      </c>
      <c r="V172" s="429">
        <f t="shared" si="28"/>
        <v>0</v>
      </c>
      <c r="W172" s="429">
        <f t="shared" si="29"/>
        <v>0</v>
      </c>
      <c r="X172" s="429">
        <f t="shared" si="30"/>
        <v>0</v>
      </c>
      <c r="Y172" s="429">
        <f t="shared" si="31"/>
        <v>0</v>
      </c>
      <c r="Z172" s="429">
        <f t="shared" si="32"/>
        <v>0</v>
      </c>
    </row>
    <row r="173" spans="1:26" ht="18.5" customHeight="1" x14ac:dyDescent="0.35">
      <c r="A173" s="353" t="s">
        <v>254</v>
      </c>
      <c r="B173" s="427" t="s">
        <v>190</v>
      </c>
      <c r="C173" s="353" t="s">
        <v>191</v>
      </c>
      <c r="D173" s="353" t="s">
        <v>71</v>
      </c>
      <c r="E173" s="428">
        <v>23337</v>
      </c>
      <c r="F173" s="428">
        <v>8037</v>
      </c>
      <c r="G173" s="428">
        <v>3147</v>
      </c>
      <c r="H173" s="428">
        <v>3925</v>
      </c>
      <c r="I173" s="428">
        <v>5607</v>
      </c>
      <c r="J173" s="428"/>
      <c r="K173" s="428"/>
      <c r="L173" s="428">
        <v>833</v>
      </c>
      <c r="M173" s="428"/>
      <c r="N173" s="428">
        <v>785</v>
      </c>
      <c r="O173" s="428">
        <f t="shared" si="22"/>
        <v>45671</v>
      </c>
      <c r="Q173" s="429">
        <f t="shared" si="23"/>
        <v>0.51098070985964839</v>
      </c>
      <c r="R173" s="429">
        <f t="shared" si="24"/>
        <v>0.17597600227715618</v>
      </c>
      <c r="S173" s="429">
        <f t="shared" si="25"/>
        <v>6.8905870245889081E-2</v>
      </c>
      <c r="T173" s="429">
        <f t="shared" si="26"/>
        <v>8.5940750147796188E-2</v>
      </c>
      <c r="U173" s="429">
        <f t="shared" si="27"/>
        <v>0.1227693722493486</v>
      </c>
      <c r="V173" s="429">
        <f t="shared" si="28"/>
        <v>0</v>
      </c>
      <c r="W173" s="429">
        <f t="shared" si="29"/>
        <v>0</v>
      </c>
      <c r="X173" s="429">
        <f t="shared" si="30"/>
        <v>1.8239145190602352E-2</v>
      </c>
      <c r="Y173" s="429">
        <f t="shared" si="31"/>
        <v>0</v>
      </c>
      <c r="Z173" s="429">
        <f t="shared" si="32"/>
        <v>1.718815002955924E-2</v>
      </c>
    </row>
    <row r="174" spans="1:26" ht="18.5" customHeight="1" x14ac:dyDescent="0.35">
      <c r="A174" s="353" t="s">
        <v>255</v>
      </c>
      <c r="B174" s="427" t="s">
        <v>190</v>
      </c>
      <c r="C174" s="353" t="s">
        <v>191</v>
      </c>
      <c r="D174" s="353" t="s">
        <v>71</v>
      </c>
      <c r="E174" s="428">
        <v>19145</v>
      </c>
      <c r="F174" s="428">
        <v>3114</v>
      </c>
      <c r="G174" s="428">
        <v>2093</v>
      </c>
      <c r="H174" s="428">
        <v>1926</v>
      </c>
      <c r="I174" s="428">
        <v>7511</v>
      </c>
      <c r="J174" s="428"/>
      <c r="K174" s="428">
        <v>2380</v>
      </c>
      <c r="L174" s="428">
        <v>3274</v>
      </c>
      <c r="M174" s="428"/>
      <c r="N174" s="428">
        <v>3992</v>
      </c>
      <c r="O174" s="428">
        <f t="shared" si="22"/>
        <v>43435</v>
      </c>
      <c r="Q174" s="429">
        <f t="shared" si="23"/>
        <v>0.44077356970185333</v>
      </c>
      <c r="R174" s="429">
        <f t="shared" si="24"/>
        <v>7.1693334868193848E-2</v>
      </c>
      <c r="S174" s="429">
        <f t="shared" si="25"/>
        <v>4.8186946011281227E-2</v>
      </c>
      <c r="T174" s="429">
        <f t="shared" si="26"/>
        <v>4.4342120409807756E-2</v>
      </c>
      <c r="U174" s="429">
        <f t="shared" si="27"/>
        <v>0.17292506043513295</v>
      </c>
      <c r="V174" s="429">
        <f t="shared" si="28"/>
        <v>0</v>
      </c>
      <c r="W174" s="429">
        <f t="shared" si="29"/>
        <v>5.4794520547945202E-2</v>
      </c>
      <c r="X174" s="429">
        <f t="shared" si="30"/>
        <v>7.5377000115114542E-2</v>
      </c>
      <c r="Y174" s="429">
        <f t="shared" si="31"/>
        <v>0</v>
      </c>
      <c r="Z174" s="429">
        <f t="shared" si="32"/>
        <v>9.1907447910671111E-2</v>
      </c>
    </row>
    <row r="175" spans="1:26" ht="18.5" customHeight="1" x14ac:dyDescent="0.35">
      <c r="A175" s="353" t="s">
        <v>256</v>
      </c>
      <c r="B175" s="427" t="s">
        <v>190</v>
      </c>
      <c r="C175" s="353" t="s">
        <v>191</v>
      </c>
      <c r="D175" s="353" t="s">
        <v>71</v>
      </c>
      <c r="E175" s="428">
        <v>23232</v>
      </c>
      <c r="F175" s="428">
        <v>5328</v>
      </c>
      <c r="G175" s="428">
        <v>1994</v>
      </c>
      <c r="H175" s="428">
        <v>5031</v>
      </c>
      <c r="I175" s="428">
        <v>7629</v>
      </c>
      <c r="J175" s="428"/>
      <c r="K175" s="428"/>
      <c r="L175" s="428">
        <v>910</v>
      </c>
      <c r="M175" s="428"/>
      <c r="N175" s="428">
        <v>429</v>
      </c>
      <c r="O175" s="428">
        <f t="shared" si="22"/>
        <v>44553</v>
      </c>
      <c r="Q175" s="429">
        <f t="shared" si="23"/>
        <v>0.52144636724799676</v>
      </c>
      <c r="R175" s="429">
        <f t="shared" si="24"/>
        <v>0.11958790653828025</v>
      </c>
      <c r="S175" s="429">
        <f t="shared" si="25"/>
        <v>4.4755684241240767E-2</v>
      </c>
      <c r="T175" s="429">
        <f t="shared" si="26"/>
        <v>0.11292168877516666</v>
      </c>
      <c r="U175" s="429">
        <f t="shared" si="27"/>
        <v>0.17123426031917044</v>
      </c>
      <c r="V175" s="429">
        <f t="shared" si="28"/>
        <v>0</v>
      </c>
      <c r="W175" s="429">
        <f t="shared" si="29"/>
        <v>0</v>
      </c>
      <c r="X175" s="429">
        <f t="shared" si="30"/>
        <v>2.0425111664758827E-2</v>
      </c>
      <c r="Y175" s="429">
        <f t="shared" si="31"/>
        <v>0</v>
      </c>
      <c r="Z175" s="429">
        <f t="shared" si="32"/>
        <v>9.6289812133863034E-3</v>
      </c>
    </row>
    <row r="176" spans="1:26" ht="18.5" customHeight="1" x14ac:dyDescent="0.35">
      <c r="A176" s="353" t="s">
        <v>257</v>
      </c>
      <c r="B176" s="427" t="s">
        <v>190</v>
      </c>
      <c r="C176" s="353" t="s">
        <v>191</v>
      </c>
      <c r="D176" s="353" t="s">
        <v>71</v>
      </c>
      <c r="E176" s="428">
        <v>8430</v>
      </c>
      <c r="F176" s="428">
        <v>13775</v>
      </c>
      <c r="G176" s="428">
        <v>5787</v>
      </c>
      <c r="H176" s="428">
        <v>17576</v>
      </c>
      <c r="I176" s="428">
        <v>1721</v>
      </c>
      <c r="J176" s="428"/>
      <c r="K176" s="428">
        <v>317</v>
      </c>
      <c r="L176" s="428"/>
      <c r="M176" s="428"/>
      <c r="N176" s="428">
        <v>0</v>
      </c>
      <c r="O176" s="428">
        <f t="shared" si="22"/>
        <v>47606</v>
      </c>
      <c r="Q176" s="429">
        <f t="shared" si="23"/>
        <v>0.17707851951434694</v>
      </c>
      <c r="R176" s="429">
        <f t="shared" si="24"/>
        <v>0.28935428307356215</v>
      </c>
      <c r="S176" s="429">
        <f t="shared" si="25"/>
        <v>0.12156030752426165</v>
      </c>
      <c r="T176" s="429">
        <f t="shared" si="26"/>
        <v>0.36919716002184599</v>
      </c>
      <c r="U176" s="429">
        <f t="shared" si="27"/>
        <v>3.6150905348065372E-2</v>
      </c>
      <c r="V176" s="429">
        <f t="shared" si="28"/>
        <v>0</v>
      </c>
      <c r="W176" s="429">
        <f t="shared" si="29"/>
        <v>6.6588245179179098E-3</v>
      </c>
      <c r="X176" s="429">
        <f t="shared" si="30"/>
        <v>0</v>
      </c>
      <c r="Y176" s="429">
        <f t="shared" si="31"/>
        <v>0</v>
      </c>
      <c r="Z176" s="429">
        <f t="shared" si="32"/>
        <v>0</v>
      </c>
    </row>
    <row r="177" spans="1:26" ht="18.5" customHeight="1" x14ac:dyDescent="0.35">
      <c r="A177" s="353" t="s">
        <v>258</v>
      </c>
      <c r="B177" s="427" t="s">
        <v>190</v>
      </c>
      <c r="C177" s="353" t="s">
        <v>191</v>
      </c>
      <c r="D177" s="353" t="s">
        <v>71</v>
      </c>
      <c r="E177" s="428">
        <v>29209</v>
      </c>
      <c r="F177" s="428">
        <v>9722</v>
      </c>
      <c r="G177" s="428">
        <v>2546</v>
      </c>
      <c r="H177" s="428">
        <v>4438</v>
      </c>
      <c r="I177" s="428">
        <v>5672</v>
      </c>
      <c r="J177" s="428"/>
      <c r="K177" s="428">
        <v>179</v>
      </c>
      <c r="L177" s="428">
        <v>807</v>
      </c>
      <c r="M177" s="428"/>
      <c r="N177" s="428">
        <v>370</v>
      </c>
      <c r="O177" s="428">
        <f t="shared" si="22"/>
        <v>52943</v>
      </c>
      <c r="Q177" s="429">
        <f t="shared" si="23"/>
        <v>0.55170655232986421</v>
      </c>
      <c r="R177" s="429">
        <f t="shared" si="24"/>
        <v>0.1836314526944072</v>
      </c>
      <c r="S177" s="429">
        <f t="shared" si="25"/>
        <v>4.8089454696560452E-2</v>
      </c>
      <c r="T177" s="429">
        <f t="shared" si="26"/>
        <v>8.3826001548835544E-2</v>
      </c>
      <c r="U177" s="429">
        <f t="shared" si="27"/>
        <v>0.1071340876036492</v>
      </c>
      <c r="V177" s="429">
        <f t="shared" si="28"/>
        <v>0</v>
      </c>
      <c r="W177" s="429">
        <f t="shared" si="29"/>
        <v>3.3809946546285627E-3</v>
      </c>
      <c r="X177" s="429">
        <f t="shared" si="30"/>
        <v>1.5242808303269554E-2</v>
      </c>
      <c r="Y177" s="429">
        <f t="shared" si="31"/>
        <v>0</v>
      </c>
      <c r="Z177" s="429">
        <f t="shared" si="32"/>
        <v>6.9886481687852975E-3</v>
      </c>
    </row>
    <row r="178" spans="1:26" ht="18.5" customHeight="1" x14ac:dyDescent="0.35">
      <c r="A178" s="353" t="s">
        <v>259</v>
      </c>
      <c r="B178" s="427" t="s">
        <v>190</v>
      </c>
      <c r="C178" s="353" t="s">
        <v>191</v>
      </c>
      <c r="D178" s="353" t="s">
        <v>71</v>
      </c>
      <c r="E178" s="428">
        <v>23066</v>
      </c>
      <c r="F178" s="428">
        <v>2320</v>
      </c>
      <c r="G178" s="428">
        <v>1602</v>
      </c>
      <c r="H178" s="428">
        <v>1928</v>
      </c>
      <c r="I178" s="428">
        <v>7632</v>
      </c>
      <c r="J178" s="428"/>
      <c r="K178" s="428">
        <v>2348</v>
      </c>
      <c r="L178" s="428">
        <v>659</v>
      </c>
      <c r="M178" s="428"/>
      <c r="N178" s="428">
        <v>593</v>
      </c>
      <c r="O178" s="428">
        <f t="shared" si="22"/>
        <v>40148</v>
      </c>
      <c r="Q178" s="429">
        <f t="shared" si="23"/>
        <v>0.57452426023712266</v>
      </c>
      <c r="R178" s="429">
        <f t="shared" si="24"/>
        <v>5.778619109295606E-2</v>
      </c>
      <c r="S178" s="429">
        <f t="shared" si="25"/>
        <v>3.9902361263325692E-2</v>
      </c>
      <c r="T178" s="429">
        <f t="shared" si="26"/>
        <v>4.8022317425525554E-2</v>
      </c>
      <c r="U178" s="429">
        <f t="shared" si="27"/>
        <v>0.19009664242303478</v>
      </c>
      <c r="V178" s="429">
        <f t="shared" si="28"/>
        <v>0</v>
      </c>
      <c r="W178" s="429">
        <f t="shared" si="29"/>
        <v>5.8483610640629673E-2</v>
      </c>
      <c r="X178" s="429">
        <f t="shared" si="30"/>
        <v>1.6414267211318122E-2</v>
      </c>
      <c r="Y178" s="429">
        <f t="shared" si="31"/>
        <v>0</v>
      </c>
      <c r="Z178" s="429">
        <f t="shared" si="32"/>
        <v>1.4770349706087477E-2</v>
      </c>
    </row>
    <row r="179" spans="1:26" ht="18.5" customHeight="1" x14ac:dyDescent="0.35">
      <c r="A179" s="353" t="s">
        <v>260</v>
      </c>
      <c r="B179" s="427" t="s">
        <v>190</v>
      </c>
      <c r="C179" s="353" t="s">
        <v>191</v>
      </c>
      <c r="D179" s="353" t="s">
        <v>71</v>
      </c>
      <c r="E179" s="428">
        <v>6693</v>
      </c>
      <c r="F179" s="428">
        <v>8728</v>
      </c>
      <c r="G179" s="428">
        <v>4092</v>
      </c>
      <c r="H179" s="428">
        <v>30185</v>
      </c>
      <c r="I179" s="428">
        <v>3590</v>
      </c>
      <c r="J179" s="428"/>
      <c r="K179" s="428"/>
      <c r="L179" s="428">
        <v>347</v>
      </c>
      <c r="M179" s="428"/>
      <c r="N179" s="428">
        <v>0</v>
      </c>
      <c r="O179" s="428">
        <f t="shared" si="22"/>
        <v>53635</v>
      </c>
      <c r="Q179" s="429">
        <f t="shared" si="23"/>
        <v>0.12478791833690688</v>
      </c>
      <c r="R179" s="429">
        <f t="shared" si="24"/>
        <v>0.16272956092104038</v>
      </c>
      <c r="S179" s="429">
        <f t="shared" si="25"/>
        <v>7.6293465088095466E-2</v>
      </c>
      <c r="T179" s="429">
        <f t="shared" si="26"/>
        <v>0.56278549454647153</v>
      </c>
      <c r="U179" s="429">
        <f t="shared" si="27"/>
        <v>6.6933905099282182E-2</v>
      </c>
      <c r="V179" s="429">
        <f t="shared" si="28"/>
        <v>0</v>
      </c>
      <c r="W179" s="429">
        <f t="shared" si="29"/>
        <v>0</v>
      </c>
      <c r="X179" s="429">
        <f t="shared" si="30"/>
        <v>6.4696560082035982E-3</v>
      </c>
      <c r="Y179" s="429">
        <f t="shared" si="31"/>
        <v>0</v>
      </c>
      <c r="Z179" s="429">
        <f t="shared" si="32"/>
        <v>0</v>
      </c>
    </row>
    <row r="180" spans="1:26" ht="18.5" customHeight="1" x14ac:dyDescent="0.35">
      <c r="A180" s="353" t="s">
        <v>261</v>
      </c>
      <c r="B180" s="427" t="s">
        <v>190</v>
      </c>
      <c r="C180" s="353" t="s">
        <v>191</v>
      </c>
      <c r="D180" s="353" t="s">
        <v>71</v>
      </c>
      <c r="E180" s="428">
        <v>16599</v>
      </c>
      <c r="F180" s="428">
        <v>16012</v>
      </c>
      <c r="G180" s="428">
        <v>6610</v>
      </c>
      <c r="H180" s="428">
        <v>1752</v>
      </c>
      <c r="I180" s="428">
        <v>4354</v>
      </c>
      <c r="J180" s="428"/>
      <c r="K180" s="428"/>
      <c r="L180" s="428"/>
      <c r="M180" s="428"/>
      <c r="N180" s="428">
        <v>587</v>
      </c>
      <c r="O180" s="428">
        <f t="shared" si="22"/>
        <v>45914</v>
      </c>
      <c r="Q180" s="429">
        <f t="shared" si="23"/>
        <v>0.36152371825586965</v>
      </c>
      <c r="R180" s="429">
        <f t="shared" si="24"/>
        <v>0.34873894672648864</v>
      </c>
      <c r="S180" s="429">
        <f t="shared" si="25"/>
        <v>0.14396480376355797</v>
      </c>
      <c r="T180" s="429">
        <f t="shared" si="26"/>
        <v>3.8158295944592066E-2</v>
      </c>
      <c r="U180" s="429">
        <f t="shared" si="27"/>
        <v>9.4829463780110645E-2</v>
      </c>
      <c r="V180" s="429">
        <f t="shared" si="28"/>
        <v>0</v>
      </c>
      <c r="W180" s="429">
        <f t="shared" si="29"/>
        <v>0</v>
      </c>
      <c r="X180" s="429">
        <f t="shared" si="30"/>
        <v>0</v>
      </c>
      <c r="Y180" s="429">
        <f t="shared" si="31"/>
        <v>0</v>
      </c>
      <c r="Z180" s="429">
        <f t="shared" si="32"/>
        <v>1.2784771529381017E-2</v>
      </c>
    </row>
    <row r="181" spans="1:26" ht="18.5" customHeight="1" x14ac:dyDescent="0.35">
      <c r="A181" s="353" t="s">
        <v>262</v>
      </c>
      <c r="B181" s="427" t="s">
        <v>190</v>
      </c>
      <c r="C181" s="353" t="s">
        <v>191</v>
      </c>
      <c r="D181" s="353" t="s">
        <v>71</v>
      </c>
      <c r="E181" s="428">
        <v>21528</v>
      </c>
      <c r="F181" s="428">
        <v>2809</v>
      </c>
      <c r="G181" s="428">
        <v>2033</v>
      </c>
      <c r="H181" s="428">
        <v>4549</v>
      </c>
      <c r="I181" s="428">
        <v>6416</v>
      </c>
      <c r="J181" s="428"/>
      <c r="K181" s="428"/>
      <c r="L181" s="428"/>
      <c r="M181" s="428"/>
      <c r="N181" s="428">
        <v>201</v>
      </c>
      <c r="O181" s="428">
        <f t="shared" si="22"/>
        <v>37536</v>
      </c>
      <c r="Q181" s="429">
        <f t="shared" si="23"/>
        <v>0.57352941176470584</v>
      </c>
      <c r="R181" s="429">
        <f t="shared" si="24"/>
        <v>7.4834825234441599E-2</v>
      </c>
      <c r="S181" s="429">
        <f t="shared" si="25"/>
        <v>5.4161338448422851E-2</v>
      </c>
      <c r="T181" s="429">
        <f t="shared" si="26"/>
        <v>0.12119032395566923</v>
      </c>
      <c r="U181" s="429">
        <f t="shared" si="27"/>
        <v>0.17092924126172207</v>
      </c>
      <c r="V181" s="429">
        <f t="shared" si="28"/>
        <v>0</v>
      </c>
      <c r="W181" s="429">
        <f t="shared" si="29"/>
        <v>0</v>
      </c>
      <c r="X181" s="429">
        <f t="shared" si="30"/>
        <v>0</v>
      </c>
      <c r="Y181" s="429">
        <f t="shared" si="31"/>
        <v>0</v>
      </c>
      <c r="Z181" s="429">
        <f t="shared" si="32"/>
        <v>5.3548593350383634E-3</v>
      </c>
    </row>
    <row r="182" spans="1:26" ht="18.5" customHeight="1" x14ac:dyDescent="0.35">
      <c r="A182" s="353" t="s">
        <v>263</v>
      </c>
      <c r="B182" s="427" t="s">
        <v>190</v>
      </c>
      <c r="C182" s="353" t="s">
        <v>191</v>
      </c>
      <c r="D182" s="353" t="s">
        <v>71</v>
      </c>
      <c r="E182" s="428">
        <v>27172</v>
      </c>
      <c r="F182" s="428">
        <v>2353</v>
      </c>
      <c r="G182" s="428">
        <v>1836</v>
      </c>
      <c r="H182" s="428">
        <v>1736</v>
      </c>
      <c r="I182" s="428">
        <v>9176</v>
      </c>
      <c r="J182" s="428"/>
      <c r="K182" s="428">
        <v>914</v>
      </c>
      <c r="L182" s="428">
        <v>1535</v>
      </c>
      <c r="M182" s="428"/>
      <c r="N182" s="428">
        <v>1137</v>
      </c>
      <c r="O182" s="428">
        <f t="shared" si="22"/>
        <v>45859</v>
      </c>
      <c r="Q182" s="429">
        <f t="shared" si="23"/>
        <v>0.59251182973898253</v>
      </c>
      <c r="R182" s="429">
        <f t="shared" si="24"/>
        <v>5.1309448527006696E-2</v>
      </c>
      <c r="S182" s="429">
        <f t="shared" si="25"/>
        <v>4.0035761791578535E-2</v>
      </c>
      <c r="T182" s="429">
        <f t="shared" si="26"/>
        <v>3.7855164744106939E-2</v>
      </c>
      <c r="U182" s="429">
        <f t="shared" si="27"/>
        <v>0.20009158507599381</v>
      </c>
      <c r="V182" s="429">
        <f t="shared" si="28"/>
        <v>0</v>
      </c>
      <c r="W182" s="429">
        <f t="shared" si="29"/>
        <v>1.9930657013890404E-2</v>
      </c>
      <c r="X182" s="429">
        <f t="shared" si="30"/>
        <v>3.3472164678689027E-2</v>
      </c>
      <c r="Y182" s="429">
        <f t="shared" si="31"/>
        <v>0</v>
      </c>
      <c r="Z182" s="429">
        <f t="shared" si="32"/>
        <v>2.4793388429752067E-2</v>
      </c>
    </row>
    <row r="183" spans="1:26" ht="18.5" customHeight="1" x14ac:dyDescent="0.35">
      <c r="A183" s="353" t="s">
        <v>264</v>
      </c>
      <c r="B183" s="427" t="s">
        <v>190</v>
      </c>
      <c r="C183" s="353" t="s">
        <v>191</v>
      </c>
      <c r="D183" s="353" t="s">
        <v>71</v>
      </c>
      <c r="E183" s="428">
        <v>16434</v>
      </c>
      <c r="F183" s="428">
        <v>3781</v>
      </c>
      <c r="G183" s="428">
        <v>2800</v>
      </c>
      <c r="H183" s="428">
        <v>1606</v>
      </c>
      <c r="I183" s="428">
        <v>3897</v>
      </c>
      <c r="J183" s="428"/>
      <c r="K183" s="428">
        <v>7830</v>
      </c>
      <c r="L183" s="428"/>
      <c r="M183" s="428"/>
      <c r="N183" s="428">
        <v>0</v>
      </c>
      <c r="O183" s="428">
        <f t="shared" si="22"/>
        <v>36348</v>
      </c>
      <c r="Q183" s="429">
        <f t="shared" si="23"/>
        <v>0.45212941564872894</v>
      </c>
      <c r="R183" s="429">
        <f t="shared" si="24"/>
        <v>0.10402222955871024</v>
      </c>
      <c r="S183" s="429">
        <f t="shared" si="25"/>
        <v>7.7033124243424678E-2</v>
      </c>
      <c r="T183" s="429">
        <f t="shared" si="26"/>
        <v>4.4183999119621439E-2</v>
      </c>
      <c r="U183" s="429">
        <f t="shared" si="27"/>
        <v>0.10721360184879498</v>
      </c>
      <c r="V183" s="429">
        <f t="shared" si="28"/>
        <v>0</v>
      </c>
      <c r="W183" s="429">
        <f t="shared" si="29"/>
        <v>0.21541762958071972</v>
      </c>
      <c r="X183" s="429">
        <f t="shared" si="30"/>
        <v>0</v>
      </c>
      <c r="Y183" s="429">
        <f t="shared" si="31"/>
        <v>0</v>
      </c>
      <c r="Z183" s="429">
        <f t="shared" si="32"/>
        <v>0</v>
      </c>
    </row>
    <row r="184" spans="1:26" ht="18.5" customHeight="1" x14ac:dyDescent="0.35">
      <c r="A184" s="353" t="s">
        <v>265</v>
      </c>
      <c r="B184" s="427" t="s">
        <v>190</v>
      </c>
      <c r="C184" s="353" t="s">
        <v>191</v>
      </c>
      <c r="D184" s="353" t="s">
        <v>71</v>
      </c>
      <c r="E184" s="428">
        <v>11733</v>
      </c>
      <c r="F184" s="428">
        <v>12180</v>
      </c>
      <c r="G184" s="428">
        <v>3221</v>
      </c>
      <c r="H184" s="428">
        <v>24790</v>
      </c>
      <c r="I184" s="428">
        <v>2442</v>
      </c>
      <c r="J184" s="428"/>
      <c r="K184" s="428">
        <v>129</v>
      </c>
      <c r="L184" s="428">
        <v>341</v>
      </c>
      <c r="M184" s="428"/>
      <c r="N184" s="428">
        <v>149</v>
      </c>
      <c r="O184" s="428">
        <f t="shared" si="22"/>
        <v>54985</v>
      </c>
      <c r="Q184" s="429">
        <f t="shared" si="23"/>
        <v>0.21338546876420841</v>
      </c>
      <c r="R184" s="429">
        <f t="shared" si="24"/>
        <v>0.22151495862507956</v>
      </c>
      <c r="S184" s="429">
        <f t="shared" si="25"/>
        <v>5.8579612621624082E-2</v>
      </c>
      <c r="T184" s="429">
        <f t="shared" si="26"/>
        <v>0.4508502318814222</v>
      </c>
      <c r="U184" s="429">
        <f t="shared" si="27"/>
        <v>4.4412112394289355E-2</v>
      </c>
      <c r="V184" s="429">
        <f t="shared" si="28"/>
        <v>0</v>
      </c>
      <c r="W184" s="429">
        <f t="shared" si="29"/>
        <v>2.3460943893789214E-3</v>
      </c>
      <c r="X184" s="429">
        <f t="shared" si="30"/>
        <v>6.2016913703737383E-3</v>
      </c>
      <c r="Y184" s="429">
        <f t="shared" si="31"/>
        <v>0</v>
      </c>
      <c r="Z184" s="429">
        <f t="shared" si="32"/>
        <v>2.7098299536237156E-3</v>
      </c>
    </row>
    <row r="185" spans="1:26" ht="18.5" customHeight="1" x14ac:dyDescent="0.35">
      <c r="A185" s="353" t="s">
        <v>266</v>
      </c>
      <c r="B185" s="427" t="s">
        <v>267</v>
      </c>
      <c r="C185" s="353" t="s">
        <v>268</v>
      </c>
      <c r="D185" s="353" t="s">
        <v>71</v>
      </c>
      <c r="E185" s="428">
        <v>16414</v>
      </c>
      <c r="F185" s="428">
        <v>7767</v>
      </c>
      <c r="G185" s="428">
        <v>8716</v>
      </c>
      <c r="H185" s="428">
        <v>572</v>
      </c>
      <c r="I185" s="428">
        <v>834</v>
      </c>
      <c r="J185" s="428"/>
      <c r="K185" s="428">
        <v>895</v>
      </c>
      <c r="L185" s="428">
        <v>248</v>
      </c>
      <c r="M185" s="428"/>
      <c r="N185" s="428">
        <v>65</v>
      </c>
      <c r="O185" s="428">
        <f t="shared" si="22"/>
        <v>35511</v>
      </c>
      <c r="Q185" s="429">
        <f t="shared" si="23"/>
        <v>0.46222297316324518</v>
      </c>
      <c r="R185" s="429">
        <f t="shared" si="24"/>
        <v>0.21872095970262737</v>
      </c>
      <c r="S185" s="429">
        <f t="shared" si="25"/>
        <v>0.24544507335755117</v>
      </c>
      <c r="T185" s="429">
        <f t="shared" si="26"/>
        <v>1.6107684942693812E-2</v>
      </c>
      <c r="U185" s="429">
        <f t="shared" si="27"/>
        <v>2.3485680493368251E-2</v>
      </c>
      <c r="V185" s="429">
        <f t="shared" si="28"/>
        <v>0</v>
      </c>
      <c r="W185" s="429">
        <f t="shared" si="29"/>
        <v>2.5203458083410773E-2</v>
      </c>
      <c r="X185" s="429">
        <f t="shared" si="30"/>
        <v>6.9837515136154998E-3</v>
      </c>
      <c r="Y185" s="429">
        <f t="shared" si="31"/>
        <v>0</v>
      </c>
      <c r="Z185" s="429">
        <f t="shared" si="32"/>
        <v>1.8304187434879332E-3</v>
      </c>
    </row>
    <row r="186" spans="1:26" ht="18.5" customHeight="1" x14ac:dyDescent="0.35">
      <c r="A186" s="353" t="s">
        <v>269</v>
      </c>
      <c r="B186" s="427" t="s">
        <v>267</v>
      </c>
      <c r="C186" s="353" t="s">
        <v>268</v>
      </c>
      <c r="D186" s="353" t="s">
        <v>71</v>
      </c>
      <c r="E186" s="428">
        <v>16238</v>
      </c>
      <c r="F186" s="428">
        <v>6174</v>
      </c>
      <c r="G186" s="428">
        <v>7046</v>
      </c>
      <c r="H186" s="428">
        <v>1037</v>
      </c>
      <c r="I186" s="428">
        <v>1522</v>
      </c>
      <c r="J186" s="428"/>
      <c r="K186" s="428">
        <v>383</v>
      </c>
      <c r="L186" s="428">
        <v>2007</v>
      </c>
      <c r="M186" s="428"/>
      <c r="N186" s="428">
        <v>0</v>
      </c>
      <c r="O186" s="428">
        <f t="shared" si="22"/>
        <v>34407</v>
      </c>
      <c r="Q186" s="429">
        <f t="shared" si="23"/>
        <v>0.47193884965268695</v>
      </c>
      <c r="R186" s="429">
        <f t="shared" si="24"/>
        <v>0.17944023018571803</v>
      </c>
      <c r="S186" s="429">
        <f t="shared" si="25"/>
        <v>0.20478391025082104</v>
      </c>
      <c r="T186" s="429">
        <f t="shared" si="26"/>
        <v>3.0139215857238354E-2</v>
      </c>
      <c r="U186" s="429">
        <f t="shared" si="27"/>
        <v>4.4235184700787633E-2</v>
      </c>
      <c r="V186" s="429">
        <f t="shared" si="28"/>
        <v>0</v>
      </c>
      <c r="W186" s="429">
        <f t="shared" si="29"/>
        <v>1.113145580841108E-2</v>
      </c>
      <c r="X186" s="429">
        <f t="shared" si="30"/>
        <v>5.8331153544336906E-2</v>
      </c>
      <c r="Y186" s="429">
        <f t="shared" si="31"/>
        <v>0</v>
      </c>
      <c r="Z186" s="429">
        <f t="shared" si="32"/>
        <v>0</v>
      </c>
    </row>
    <row r="187" spans="1:26" ht="18.5" customHeight="1" x14ac:dyDescent="0.35">
      <c r="A187" s="353" t="s">
        <v>270</v>
      </c>
      <c r="B187" s="427" t="s">
        <v>267</v>
      </c>
      <c r="C187" s="353" t="s">
        <v>268</v>
      </c>
      <c r="D187" s="353" t="s">
        <v>71</v>
      </c>
      <c r="E187" s="428">
        <v>16468</v>
      </c>
      <c r="F187" s="428">
        <v>16254</v>
      </c>
      <c r="G187" s="428"/>
      <c r="H187" s="428">
        <v>2032</v>
      </c>
      <c r="I187" s="428">
        <v>1446</v>
      </c>
      <c r="J187" s="428"/>
      <c r="K187" s="428"/>
      <c r="L187" s="428"/>
      <c r="M187" s="428"/>
      <c r="N187" s="428">
        <v>1835</v>
      </c>
      <c r="O187" s="428">
        <f t="shared" si="22"/>
        <v>38035</v>
      </c>
      <c r="Q187" s="429">
        <f t="shared" si="23"/>
        <v>0.43296963323254894</v>
      </c>
      <c r="R187" s="429">
        <f t="shared" si="24"/>
        <v>0.42734323649270411</v>
      </c>
      <c r="S187" s="429">
        <f t="shared" si="25"/>
        <v>0</v>
      </c>
      <c r="T187" s="429">
        <f t="shared" si="26"/>
        <v>5.342447745497568E-2</v>
      </c>
      <c r="U187" s="429">
        <f t="shared" si="27"/>
        <v>3.8017615354278951E-2</v>
      </c>
      <c r="V187" s="429">
        <f t="shared" si="28"/>
        <v>0</v>
      </c>
      <c r="W187" s="429">
        <f t="shared" si="29"/>
        <v>0</v>
      </c>
      <c r="X187" s="429">
        <f t="shared" si="30"/>
        <v>0</v>
      </c>
      <c r="Y187" s="429">
        <f t="shared" si="31"/>
        <v>0</v>
      </c>
      <c r="Z187" s="429">
        <f t="shared" si="32"/>
        <v>4.8245037465492309E-2</v>
      </c>
    </row>
    <row r="188" spans="1:26" ht="18.5" customHeight="1" x14ac:dyDescent="0.35">
      <c r="A188" s="353" t="s">
        <v>271</v>
      </c>
      <c r="B188" s="427" t="s">
        <v>267</v>
      </c>
      <c r="C188" s="353" t="s">
        <v>268</v>
      </c>
      <c r="D188" s="353" t="s">
        <v>71</v>
      </c>
      <c r="E188" s="428">
        <v>15663</v>
      </c>
      <c r="F188" s="428">
        <v>12314</v>
      </c>
      <c r="G188" s="428">
        <v>7216</v>
      </c>
      <c r="H188" s="428">
        <v>1542</v>
      </c>
      <c r="I188" s="428">
        <v>1217</v>
      </c>
      <c r="J188" s="428"/>
      <c r="K188" s="428"/>
      <c r="L188" s="428"/>
      <c r="M188" s="428"/>
      <c r="N188" s="428">
        <v>169</v>
      </c>
      <c r="O188" s="428">
        <f t="shared" si="22"/>
        <v>38121</v>
      </c>
      <c r="Q188" s="429">
        <f t="shared" si="23"/>
        <v>0.4108758951758873</v>
      </c>
      <c r="R188" s="429">
        <f t="shared" si="24"/>
        <v>0.32302405498281789</v>
      </c>
      <c r="S188" s="429">
        <f t="shared" si="25"/>
        <v>0.18929199129088953</v>
      </c>
      <c r="T188" s="429">
        <f t="shared" si="26"/>
        <v>4.045014558904541E-2</v>
      </c>
      <c r="U188" s="429">
        <f t="shared" si="27"/>
        <v>3.1924660948033895E-2</v>
      </c>
      <c r="V188" s="429">
        <f t="shared" si="28"/>
        <v>0</v>
      </c>
      <c r="W188" s="429">
        <f t="shared" si="29"/>
        <v>0</v>
      </c>
      <c r="X188" s="429">
        <f t="shared" si="30"/>
        <v>0</v>
      </c>
      <c r="Y188" s="429">
        <f t="shared" si="31"/>
        <v>0</v>
      </c>
      <c r="Z188" s="429">
        <f t="shared" si="32"/>
        <v>4.4332520133259883E-3</v>
      </c>
    </row>
    <row r="189" spans="1:26" ht="18.5" customHeight="1" x14ac:dyDescent="0.35">
      <c r="A189" s="353" t="s">
        <v>272</v>
      </c>
      <c r="B189" s="427" t="s">
        <v>267</v>
      </c>
      <c r="C189" s="353" t="s">
        <v>268</v>
      </c>
      <c r="D189" s="353" t="s">
        <v>71</v>
      </c>
      <c r="E189" s="428">
        <v>17128</v>
      </c>
      <c r="F189" s="428">
        <v>8028</v>
      </c>
      <c r="G189" s="428">
        <v>9189</v>
      </c>
      <c r="H189" s="428">
        <v>1133</v>
      </c>
      <c r="I189" s="428">
        <v>1923</v>
      </c>
      <c r="J189" s="428"/>
      <c r="K189" s="428"/>
      <c r="L189" s="428"/>
      <c r="M189" s="428"/>
      <c r="N189" s="428">
        <v>0</v>
      </c>
      <c r="O189" s="428">
        <f t="shared" si="22"/>
        <v>37401</v>
      </c>
      <c r="Q189" s="429">
        <f t="shared" si="23"/>
        <v>0.45795566963450174</v>
      </c>
      <c r="R189" s="429">
        <f t="shared" si="24"/>
        <v>0.21464666720141173</v>
      </c>
      <c r="S189" s="429">
        <f t="shared" si="25"/>
        <v>0.24568861795139169</v>
      </c>
      <c r="T189" s="429">
        <f t="shared" si="26"/>
        <v>3.0293307665570441E-2</v>
      </c>
      <c r="U189" s="429">
        <f t="shared" si="27"/>
        <v>5.1415737547124411E-2</v>
      </c>
      <c r="V189" s="429">
        <f t="shared" si="28"/>
        <v>0</v>
      </c>
      <c r="W189" s="429">
        <f t="shared" si="29"/>
        <v>0</v>
      </c>
      <c r="X189" s="429">
        <f t="shared" si="30"/>
        <v>0</v>
      </c>
      <c r="Y189" s="429">
        <f t="shared" si="31"/>
        <v>0</v>
      </c>
      <c r="Z189" s="429">
        <f t="shared" si="32"/>
        <v>0</v>
      </c>
    </row>
    <row r="190" spans="1:26" ht="18.5" customHeight="1" x14ac:dyDescent="0.35">
      <c r="A190" s="353" t="s">
        <v>273</v>
      </c>
      <c r="B190" s="427" t="s">
        <v>267</v>
      </c>
      <c r="C190" s="353" t="s">
        <v>268</v>
      </c>
      <c r="D190" s="353" t="s">
        <v>71</v>
      </c>
      <c r="E190" s="428">
        <v>18233</v>
      </c>
      <c r="F190" s="428">
        <v>20372</v>
      </c>
      <c r="G190" s="428">
        <v>6833</v>
      </c>
      <c r="H190" s="428">
        <v>1203</v>
      </c>
      <c r="I190" s="428">
        <v>1477</v>
      </c>
      <c r="J190" s="428"/>
      <c r="K190" s="428">
        <v>263</v>
      </c>
      <c r="L190" s="428"/>
      <c r="M190" s="428"/>
      <c r="N190" s="428">
        <v>257</v>
      </c>
      <c r="O190" s="428">
        <f t="shared" si="22"/>
        <v>48638</v>
      </c>
      <c r="Q190" s="429">
        <f t="shared" si="23"/>
        <v>0.37487149965047906</v>
      </c>
      <c r="R190" s="429">
        <f t="shared" si="24"/>
        <v>0.41884945927052919</v>
      </c>
      <c r="S190" s="429">
        <f t="shared" si="25"/>
        <v>0.14048686212426498</v>
      </c>
      <c r="T190" s="429">
        <f t="shared" si="26"/>
        <v>2.4733747275792591E-2</v>
      </c>
      <c r="U190" s="429">
        <f t="shared" si="27"/>
        <v>3.0367202598791068E-2</v>
      </c>
      <c r="V190" s="429">
        <f t="shared" si="28"/>
        <v>0</v>
      </c>
      <c r="W190" s="429">
        <f t="shared" si="29"/>
        <v>5.4072947078416056E-3</v>
      </c>
      <c r="X190" s="429">
        <f t="shared" si="30"/>
        <v>0</v>
      </c>
      <c r="Y190" s="429">
        <f t="shared" si="31"/>
        <v>0</v>
      </c>
      <c r="Z190" s="429">
        <f t="shared" si="32"/>
        <v>5.2839343723014923E-3</v>
      </c>
    </row>
    <row r="191" spans="1:26" ht="18.5" customHeight="1" x14ac:dyDescent="0.35">
      <c r="A191" s="353" t="s">
        <v>274</v>
      </c>
      <c r="B191" s="427" t="s">
        <v>275</v>
      </c>
      <c r="C191" s="353" t="s">
        <v>268</v>
      </c>
      <c r="D191" s="353" t="s">
        <v>71</v>
      </c>
      <c r="E191" s="428">
        <v>17036</v>
      </c>
      <c r="F191" s="428">
        <v>10364</v>
      </c>
      <c r="G191" s="428">
        <v>9466</v>
      </c>
      <c r="H191" s="428">
        <v>1373</v>
      </c>
      <c r="I191" s="428">
        <v>1857</v>
      </c>
      <c r="J191" s="428"/>
      <c r="K191" s="428"/>
      <c r="L191" s="428"/>
      <c r="M191" s="428"/>
      <c r="N191" s="428">
        <v>331</v>
      </c>
      <c r="O191" s="428">
        <f t="shared" si="22"/>
        <v>40427</v>
      </c>
      <c r="Q191" s="429">
        <f t="shared" si="23"/>
        <v>0.42140153857570434</v>
      </c>
      <c r="R191" s="429">
        <f t="shared" si="24"/>
        <v>0.25636332154253344</v>
      </c>
      <c r="S191" s="429">
        <f t="shared" si="25"/>
        <v>0.23415044401019122</v>
      </c>
      <c r="T191" s="429">
        <f t="shared" si="26"/>
        <v>3.3962450837311697E-2</v>
      </c>
      <c r="U191" s="429">
        <f t="shared" si="27"/>
        <v>4.5934647636480572E-2</v>
      </c>
      <c r="V191" s="429">
        <f t="shared" si="28"/>
        <v>0</v>
      </c>
      <c r="W191" s="429">
        <f t="shared" si="29"/>
        <v>0</v>
      </c>
      <c r="X191" s="429">
        <f t="shared" si="30"/>
        <v>0</v>
      </c>
      <c r="Y191" s="429">
        <f t="shared" si="31"/>
        <v>0</v>
      </c>
      <c r="Z191" s="429">
        <f t="shared" si="32"/>
        <v>8.1875973977787123E-3</v>
      </c>
    </row>
    <row r="192" spans="1:26" ht="18.5" customHeight="1" x14ac:dyDescent="0.35">
      <c r="A192" s="353" t="s">
        <v>276</v>
      </c>
      <c r="B192" s="427" t="s">
        <v>275</v>
      </c>
      <c r="C192" s="353" t="s">
        <v>268</v>
      </c>
      <c r="D192" s="353" t="s">
        <v>71</v>
      </c>
      <c r="E192" s="428">
        <v>19131</v>
      </c>
      <c r="F192" s="428">
        <v>5221</v>
      </c>
      <c r="G192" s="428">
        <v>7374</v>
      </c>
      <c r="H192" s="428">
        <v>5920</v>
      </c>
      <c r="I192" s="428">
        <v>2803</v>
      </c>
      <c r="J192" s="428"/>
      <c r="K192" s="428"/>
      <c r="L192" s="428"/>
      <c r="M192" s="428"/>
      <c r="N192" s="428">
        <v>178</v>
      </c>
      <c r="O192" s="428">
        <f t="shared" si="22"/>
        <v>40627</v>
      </c>
      <c r="Q192" s="429">
        <f t="shared" si="23"/>
        <v>0.4708937406158466</v>
      </c>
      <c r="R192" s="429">
        <f t="shared" si="24"/>
        <v>0.12851059640140794</v>
      </c>
      <c r="S192" s="429">
        <f t="shared" si="25"/>
        <v>0.18150491052748172</v>
      </c>
      <c r="T192" s="429">
        <f t="shared" si="26"/>
        <v>0.1457159032170724</v>
      </c>
      <c r="U192" s="429">
        <f t="shared" si="27"/>
        <v>6.8993526472542893E-2</v>
      </c>
      <c r="V192" s="429">
        <f t="shared" si="28"/>
        <v>0</v>
      </c>
      <c r="W192" s="429">
        <f t="shared" si="29"/>
        <v>0</v>
      </c>
      <c r="X192" s="429">
        <f t="shared" si="30"/>
        <v>0</v>
      </c>
      <c r="Y192" s="429">
        <f t="shared" si="31"/>
        <v>0</v>
      </c>
      <c r="Z192" s="429">
        <f t="shared" si="32"/>
        <v>4.3813227656484604E-3</v>
      </c>
    </row>
    <row r="193" spans="1:26" ht="18.5" customHeight="1" x14ac:dyDescent="0.35">
      <c r="A193" s="353" t="s">
        <v>277</v>
      </c>
      <c r="B193" s="427" t="s">
        <v>275</v>
      </c>
      <c r="C193" s="353" t="s">
        <v>268</v>
      </c>
      <c r="D193" s="353" t="s">
        <v>71</v>
      </c>
      <c r="E193" s="428">
        <v>16621</v>
      </c>
      <c r="F193" s="428">
        <v>14323</v>
      </c>
      <c r="G193" s="428">
        <v>6852</v>
      </c>
      <c r="H193" s="428">
        <v>1735</v>
      </c>
      <c r="I193" s="428">
        <v>2847</v>
      </c>
      <c r="J193" s="428"/>
      <c r="K193" s="428"/>
      <c r="L193" s="428"/>
      <c r="M193" s="428"/>
      <c r="N193" s="428">
        <v>0</v>
      </c>
      <c r="O193" s="428">
        <f t="shared" si="22"/>
        <v>42378</v>
      </c>
      <c r="Q193" s="429">
        <f t="shared" si="23"/>
        <v>0.39220822124687338</v>
      </c>
      <c r="R193" s="429">
        <f t="shared" si="24"/>
        <v>0.33798197177780925</v>
      </c>
      <c r="S193" s="429">
        <f t="shared" si="25"/>
        <v>0.16168766812968993</v>
      </c>
      <c r="T193" s="429">
        <f t="shared" si="26"/>
        <v>4.0941054320638069E-2</v>
      </c>
      <c r="U193" s="429">
        <f t="shared" si="27"/>
        <v>6.7181084524989387E-2</v>
      </c>
      <c r="V193" s="429">
        <f t="shared" si="28"/>
        <v>0</v>
      </c>
      <c r="W193" s="429">
        <f t="shared" si="29"/>
        <v>0</v>
      </c>
      <c r="X193" s="429">
        <f t="shared" si="30"/>
        <v>0</v>
      </c>
      <c r="Y193" s="429">
        <f t="shared" si="31"/>
        <v>0</v>
      </c>
      <c r="Z193" s="429">
        <f t="shared" si="32"/>
        <v>0</v>
      </c>
    </row>
    <row r="194" spans="1:26" ht="18.5" customHeight="1" x14ac:dyDescent="0.35">
      <c r="A194" s="353" t="s">
        <v>278</v>
      </c>
      <c r="B194" s="427" t="s">
        <v>275</v>
      </c>
      <c r="C194" s="353" t="s">
        <v>268</v>
      </c>
      <c r="D194" s="353" t="s">
        <v>71</v>
      </c>
      <c r="E194" s="428">
        <v>16774</v>
      </c>
      <c r="F194" s="428">
        <v>3753</v>
      </c>
      <c r="G194" s="428">
        <v>10232</v>
      </c>
      <c r="H194" s="428">
        <v>811</v>
      </c>
      <c r="I194" s="428">
        <v>1173</v>
      </c>
      <c r="J194" s="428"/>
      <c r="K194" s="428"/>
      <c r="L194" s="428"/>
      <c r="M194" s="428"/>
      <c r="N194" s="428">
        <v>1581</v>
      </c>
      <c r="O194" s="428">
        <f t="shared" ref="O194:O257" si="33">SUM(E194:N194)</f>
        <v>34324</v>
      </c>
      <c r="Q194" s="429">
        <f t="shared" ref="Q194:Q257" si="34">E194/O194</f>
        <v>0.48869595618226314</v>
      </c>
      <c r="R194" s="429">
        <f t="shared" ref="R194:R257" si="35">F194/O194</f>
        <v>0.10934040321640834</v>
      </c>
      <c r="S194" s="429">
        <f t="shared" ref="S194:S257" si="36">G194/O194</f>
        <v>0.2981004544924834</v>
      </c>
      <c r="T194" s="429">
        <f t="shared" ref="T194:T257" si="37">H194/O194</f>
        <v>2.3627782309754108E-2</v>
      </c>
      <c r="U194" s="429">
        <f t="shared" ref="U194:U257" si="38">I194/O194</f>
        <v>3.4174338655168397E-2</v>
      </c>
      <c r="V194" s="429">
        <f t="shared" ref="V194:V257" si="39">J194/O194</f>
        <v>0</v>
      </c>
      <c r="W194" s="429">
        <f t="shared" ref="W194:W257" si="40">K194/O194</f>
        <v>0</v>
      </c>
      <c r="X194" s="429">
        <f t="shared" ref="X194:X257" si="41">L194/O194</f>
        <v>0</v>
      </c>
      <c r="Y194" s="429">
        <f t="shared" ref="Y194:Y257" si="42">M194/O194</f>
        <v>0</v>
      </c>
      <c r="Z194" s="429">
        <f t="shared" ref="Z194:Z257" si="43">N194/O194</f>
        <v>4.6061065143922622E-2</v>
      </c>
    </row>
    <row r="195" spans="1:26" ht="18.5" customHeight="1" x14ac:dyDescent="0.35">
      <c r="A195" s="353" t="s">
        <v>279</v>
      </c>
      <c r="B195" s="427" t="s">
        <v>275</v>
      </c>
      <c r="C195" s="353" t="s">
        <v>268</v>
      </c>
      <c r="D195" s="353" t="s">
        <v>71</v>
      </c>
      <c r="E195" s="428">
        <v>18394</v>
      </c>
      <c r="F195" s="428">
        <v>8195</v>
      </c>
      <c r="G195" s="428">
        <v>9555</v>
      </c>
      <c r="H195" s="428">
        <v>1491</v>
      </c>
      <c r="I195" s="428">
        <v>1701</v>
      </c>
      <c r="J195" s="428"/>
      <c r="K195" s="428"/>
      <c r="L195" s="428">
        <v>246</v>
      </c>
      <c r="M195" s="428"/>
      <c r="N195" s="428">
        <v>264</v>
      </c>
      <c r="O195" s="428">
        <f t="shared" si="33"/>
        <v>39846</v>
      </c>
      <c r="Q195" s="429">
        <f t="shared" si="34"/>
        <v>0.46162726497013501</v>
      </c>
      <c r="R195" s="429">
        <f t="shared" si="35"/>
        <v>0.20566681724639863</v>
      </c>
      <c r="S195" s="429">
        <f t="shared" si="36"/>
        <v>0.23979822315916277</v>
      </c>
      <c r="T195" s="429">
        <f t="shared" si="37"/>
        <v>3.7419063394067156E-2</v>
      </c>
      <c r="U195" s="429">
        <f t="shared" si="38"/>
        <v>4.2689354012949855E-2</v>
      </c>
      <c r="V195" s="429">
        <f t="shared" si="39"/>
        <v>0</v>
      </c>
      <c r="W195" s="429">
        <f t="shared" si="40"/>
        <v>0</v>
      </c>
      <c r="X195" s="429">
        <f t="shared" si="41"/>
        <v>6.1737690106911606E-3</v>
      </c>
      <c r="Y195" s="429">
        <f t="shared" si="42"/>
        <v>0</v>
      </c>
      <c r="Z195" s="429">
        <f t="shared" si="43"/>
        <v>6.6255082065953923E-3</v>
      </c>
    </row>
    <row r="196" spans="1:26" ht="18.5" customHeight="1" x14ac:dyDescent="0.35">
      <c r="A196" s="353" t="s">
        <v>280</v>
      </c>
      <c r="B196" s="427" t="s">
        <v>275</v>
      </c>
      <c r="C196" s="353" t="s">
        <v>268</v>
      </c>
      <c r="D196" s="353" t="s">
        <v>71</v>
      </c>
      <c r="E196" s="428">
        <v>16562</v>
      </c>
      <c r="F196" s="428">
        <v>6492</v>
      </c>
      <c r="G196" s="428">
        <v>10689</v>
      </c>
      <c r="H196" s="428">
        <v>4208</v>
      </c>
      <c r="I196" s="428">
        <v>2366</v>
      </c>
      <c r="J196" s="428"/>
      <c r="K196" s="428"/>
      <c r="L196" s="428">
        <v>928</v>
      </c>
      <c r="M196" s="428"/>
      <c r="N196" s="428">
        <v>320</v>
      </c>
      <c r="O196" s="428">
        <f t="shared" si="33"/>
        <v>41565</v>
      </c>
      <c r="Q196" s="429">
        <f t="shared" si="34"/>
        <v>0.39846024299290267</v>
      </c>
      <c r="R196" s="429">
        <f t="shared" si="35"/>
        <v>0.15618910140743414</v>
      </c>
      <c r="S196" s="429">
        <f t="shared" si="36"/>
        <v>0.2571634788884879</v>
      </c>
      <c r="T196" s="429">
        <f t="shared" si="37"/>
        <v>0.10123902321664863</v>
      </c>
      <c r="U196" s="429">
        <f t="shared" si="38"/>
        <v>5.6922891856128956E-2</v>
      </c>
      <c r="V196" s="429">
        <f t="shared" si="39"/>
        <v>0</v>
      </c>
      <c r="W196" s="429">
        <f t="shared" si="40"/>
        <v>0</v>
      </c>
      <c r="X196" s="429">
        <f t="shared" si="41"/>
        <v>2.2326476602911104E-2</v>
      </c>
      <c r="Y196" s="429">
        <f t="shared" si="42"/>
        <v>0</v>
      </c>
      <c r="Z196" s="429">
        <f t="shared" si="43"/>
        <v>7.6987850354865873E-3</v>
      </c>
    </row>
    <row r="197" spans="1:26" ht="18.5" customHeight="1" x14ac:dyDescent="0.35">
      <c r="A197" s="353" t="s">
        <v>281</v>
      </c>
      <c r="B197" s="427" t="s">
        <v>282</v>
      </c>
      <c r="C197" s="353" t="s">
        <v>268</v>
      </c>
      <c r="D197" s="353" t="s">
        <v>71</v>
      </c>
      <c r="E197" s="428">
        <v>20030</v>
      </c>
      <c r="F197" s="428">
        <v>6121</v>
      </c>
      <c r="G197" s="428">
        <v>10857</v>
      </c>
      <c r="H197" s="428">
        <v>1433</v>
      </c>
      <c r="I197" s="428">
        <v>1960</v>
      </c>
      <c r="J197" s="428"/>
      <c r="K197" s="428"/>
      <c r="L197" s="428"/>
      <c r="M197" s="428"/>
      <c r="N197" s="428">
        <v>0</v>
      </c>
      <c r="O197" s="428">
        <f t="shared" si="33"/>
        <v>40401</v>
      </c>
      <c r="Q197" s="429">
        <f t="shared" si="34"/>
        <v>0.49577980743050915</v>
      </c>
      <c r="R197" s="429">
        <f t="shared" si="35"/>
        <v>0.15150615083785055</v>
      </c>
      <c r="S197" s="429">
        <f t="shared" si="36"/>
        <v>0.26873097200564344</v>
      </c>
      <c r="T197" s="429">
        <f t="shared" si="37"/>
        <v>3.5469419073785299E-2</v>
      </c>
      <c r="U197" s="429">
        <f t="shared" si="38"/>
        <v>4.8513650652211582E-2</v>
      </c>
      <c r="V197" s="429">
        <f t="shared" si="39"/>
        <v>0</v>
      </c>
      <c r="W197" s="429">
        <f t="shared" si="40"/>
        <v>0</v>
      </c>
      <c r="X197" s="429">
        <f t="shared" si="41"/>
        <v>0</v>
      </c>
      <c r="Y197" s="429">
        <f t="shared" si="42"/>
        <v>0</v>
      </c>
      <c r="Z197" s="429">
        <f t="shared" si="43"/>
        <v>0</v>
      </c>
    </row>
    <row r="198" spans="1:26" ht="18.5" customHeight="1" x14ac:dyDescent="0.35">
      <c r="A198" s="353" t="s">
        <v>283</v>
      </c>
      <c r="B198" s="427" t="s">
        <v>282</v>
      </c>
      <c r="C198" s="353" t="s">
        <v>268</v>
      </c>
      <c r="D198" s="353" t="s">
        <v>71</v>
      </c>
      <c r="E198" s="428">
        <v>22274</v>
      </c>
      <c r="F198" s="428">
        <v>8592</v>
      </c>
      <c r="G198" s="428">
        <v>9454</v>
      </c>
      <c r="H198" s="428">
        <v>1898</v>
      </c>
      <c r="I198" s="428">
        <v>2144</v>
      </c>
      <c r="J198" s="428"/>
      <c r="K198" s="428">
        <v>573</v>
      </c>
      <c r="L198" s="428"/>
      <c r="M198" s="428"/>
      <c r="N198" s="428">
        <v>459</v>
      </c>
      <c r="O198" s="428">
        <f t="shared" si="33"/>
        <v>45394</v>
      </c>
      <c r="Q198" s="429">
        <f t="shared" si="34"/>
        <v>0.49068158787504956</v>
      </c>
      <c r="R198" s="429">
        <f t="shared" si="35"/>
        <v>0.18927611578622724</v>
      </c>
      <c r="S198" s="429">
        <f t="shared" si="36"/>
        <v>0.20826540952548794</v>
      </c>
      <c r="T198" s="429">
        <f t="shared" si="37"/>
        <v>4.1811693175309514E-2</v>
      </c>
      <c r="U198" s="429">
        <f t="shared" si="38"/>
        <v>4.7230911574216855E-2</v>
      </c>
      <c r="V198" s="429">
        <f t="shared" si="39"/>
        <v>0</v>
      </c>
      <c r="W198" s="429">
        <f t="shared" si="40"/>
        <v>1.2622813587698815E-2</v>
      </c>
      <c r="X198" s="429">
        <f t="shared" si="41"/>
        <v>0</v>
      </c>
      <c r="Y198" s="429">
        <f t="shared" si="42"/>
        <v>0</v>
      </c>
      <c r="Z198" s="429">
        <f t="shared" si="43"/>
        <v>1.0111468476010046E-2</v>
      </c>
    </row>
    <row r="199" spans="1:26" ht="18.5" customHeight="1" x14ac:dyDescent="0.35">
      <c r="A199" s="430" t="s">
        <v>284</v>
      </c>
      <c r="B199" s="431" t="s">
        <v>282</v>
      </c>
      <c r="C199" s="430" t="s">
        <v>268</v>
      </c>
      <c r="D199" s="430" t="s">
        <v>71</v>
      </c>
      <c r="E199" s="432">
        <v>23988</v>
      </c>
      <c r="F199" s="432">
        <v>20978</v>
      </c>
      <c r="G199" s="432"/>
      <c r="H199" s="432">
        <v>2376</v>
      </c>
      <c r="I199" s="432">
        <v>2467</v>
      </c>
      <c r="J199" s="432"/>
      <c r="K199" s="432">
        <v>1511</v>
      </c>
      <c r="L199" s="432"/>
      <c r="M199" s="432"/>
      <c r="N199" s="432">
        <v>1211</v>
      </c>
      <c r="O199" s="428">
        <f t="shared" si="33"/>
        <v>52531</v>
      </c>
      <c r="Q199" s="429">
        <f t="shared" si="34"/>
        <v>0.45664464792217929</v>
      </c>
      <c r="R199" s="429">
        <f t="shared" si="35"/>
        <v>0.39934514857893433</v>
      </c>
      <c r="S199" s="429">
        <f t="shared" si="36"/>
        <v>0</v>
      </c>
      <c r="T199" s="429">
        <f t="shared" si="37"/>
        <v>4.523043536197674E-2</v>
      </c>
      <c r="U199" s="429">
        <f t="shared" si="38"/>
        <v>4.6962745807237631E-2</v>
      </c>
      <c r="V199" s="429">
        <f t="shared" si="39"/>
        <v>0</v>
      </c>
      <c r="W199" s="429">
        <f t="shared" si="40"/>
        <v>2.8763967942738573E-2</v>
      </c>
      <c r="X199" s="429">
        <f t="shared" si="41"/>
        <v>0</v>
      </c>
      <c r="Y199" s="429">
        <f t="shared" si="42"/>
        <v>0</v>
      </c>
      <c r="Z199" s="429">
        <f t="shared" si="43"/>
        <v>2.305305438693343E-2</v>
      </c>
    </row>
    <row r="200" spans="1:26" ht="18.5" customHeight="1" x14ac:dyDescent="0.35">
      <c r="A200" s="353" t="s">
        <v>285</v>
      </c>
      <c r="B200" s="427" t="s">
        <v>282</v>
      </c>
      <c r="C200" s="353" t="s">
        <v>268</v>
      </c>
      <c r="D200" s="353" t="s">
        <v>71</v>
      </c>
      <c r="E200" s="428">
        <v>17855</v>
      </c>
      <c r="F200" s="428">
        <v>12788</v>
      </c>
      <c r="G200" s="428">
        <v>7688</v>
      </c>
      <c r="H200" s="428">
        <v>5169</v>
      </c>
      <c r="I200" s="428">
        <v>1743</v>
      </c>
      <c r="J200" s="428"/>
      <c r="K200" s="428">
        <v>3220</v>
      </c>
      <c r="L200" s="428"/>
      <c r="M200" s="428"/>
      <c r="N200" s="428">
        <v>380</v>
      </c>
      <c r="O200" s="428">
        <f t="shared" si="33"/>
        <v>48843</v>
      </c>
      <c r="Q200" s="429">
        <f t="shared" si="34"/>
        <v>0.36555903609524393</v>
      </c>
      <c r="R200" s="429">
        <f t="shared" si="35"/>
        <v>0.26181847961836907</v>
      </c>
      <c r="S200" s="429">
        <f t="shared" si="36"/>
        <v>0.15740228896668917</v>
      </c>
      <c r="T200" s="429">
        <f t="shared" si="37"/>
        <v>0.10582888028990849</v>
      </c>
      <c r="U200" s="429">
        <f t="shared" si="38"/>
        <v>3.5685768687427059E-2</v>
      </c>
      <c r="V200" s="429">
        <f t="shared" si="39"/>
        <v>0</v>
      </c>
      <c r="W200" s="429">
        <f t="shared" si="40"/>
        <v>6.5925516450668464E-2</v>
      </c>
      <c r="X200" s="429">
        <f t="shared" si="41"/>
        <v>0</v>
      </c>
      <c r="Y200" s="429">
        <f t="shared" si="42"/>
        <v>0</v>
      </c>
      <c r="Z200" s="429">
        <f t="shared" si="43"/>
        <v>7.7800298916937943E-3</v>
      </c>
    </row>
    <row r="201" spans="1:26" ht="18.5" customHeight="1" x14ac:dyDescent="0.35">
      <c r="A201" s="353" t="s">
        <v>286</v>
      </c>
      <c r="B201" s="427" t="s">
        <v>287</v>
      </c>
      <c r="C201" s="353" t="s">
        <v>268</v>
      </c>
      <c r="D201" s="353" t="s">
        <v>71</v>
      </c>
      <c r="E201" s="428">
        <v>21160</v>
      </c>
      <c r="F201" s="428">
        <v>6052</v>
      </c>
      <c r="G201" s="428">
        <v>10007</v>
      </c>
      <c r="H201" s="428">
        <v>2273</v>
      </c>
      <c r="I201" s="428">
        <v>2589</v>
      </c>
      <c r="J201" s="428"/>
      <c r="K201" s="428"/>
      <c r="L201" s="428"/>
      <c r="M201" s="428"/>
      <c r="N201" s="428">
        <v>135</v>
      </c>
      <c r="O201" s="428">
        <f t="shared" si="33"/>
        <v>42216</v>
      </c>
      <c r="Q201" s="429">
        <f t="shared" si="34"/>
        <v>0.50123176046996398</v>
      </c>
      <c r="R201" s="429">
        <f t="shared" si="35"/>
        <v>0.14335796854273261</v>
      </c>
      <c r="S201" s="429">
        <f t="shared" si="36"/>
        <v>0.23704282736403259</v>
      </c>
      <c r="T201" s="429">
        <f t="shared" si="37"/>
        <v>5.3842145158233844E-2</v>
      </c>
      <c r="U201" s="429">
        <f t="shared" si="38"/>
        <v>6.1327458783399659E-2</v>
      </c>
      <c r="V201" s="429">
        <f t="shared" si="39"/>
        <v>0</v>
      </c>
      <c r="W201" s="429">
        <f t="shared" si="40"/>
        <v>0</v>
      </c>
      <c r="X201" s="429">
        <f t="shared" si="41"/>
        <v>0</v>
      </c>
      <c r="Y201" s="429">
        <f t="shared" si="42"/>
        <v>0</v>
      </c>
      <c r="Z201" s="429">
        <f t="shared" si="43"/>
        <v>3.197839681637294E-3</v>
      </c>
    </row>
    <row r="202" spans="1:26" ht="18.5" customHeight="1" x14ac:dyDescent="0.35">
      <c r="A202" s="353" t="s">
        <v>288</v>
      </c>
      <c r="B202" s="427" t="s">
        <v>287</v>
      </c>
      <c r="C202" s="353" t="s">
        <v>268</v>
      </c>
      <c r="D202" s="353" t="s">
        <v>71</v>
      </c>
      <c r="E202" s="428">
        <v>18245</v>
      </c>
      <c r="F202" s="428">
        <v>4628</v>
      </c>
      <c r="G202" s="428">
        <v>8601</v>
      </c>
      <c r="H202" s="428">
        <v>4987</v>
      </c>
      <c r="I202" s="428">
        <v>3217</v>
      </c>
      <c r="J202" s="428"/>
      <c r="K202" s="428"/>
      <c r="L202" s="428"/>
      <c r="M202" s="428"/>
      <c r="N202" s="428">
        <v>539</v>
      </c>
      <c r="O202" s="428">
        <f t="shared" si="33"/>
        <v>40217</v>
      </c>
      <c r="Q202" s="429">
        <f t="shared" si="34"/>
        <v>0.45366387348633663</v>
      </c>
      <c r="R202" s="429">
        <f t="shared" si="35"/>
        <v>0.11507571425019271</v>
      </c>
      <c r="S202" s="429">
        <f t="shared" si="36"/>
        <v>0.21386478354924535</v>
      </c>
      <c r="T202" s="429">
        <f t="shared" si="37"/>
        <v>0.12400228758982519</v>
      </c>
      <c r="U202" s="429">
        <f t="shared" si="38"/>
        <v>7.9991048561553577E-2</v>
      </c>
      <c r="V202" s="429">
        <f t="shared" si="39"/>
        <v>0</v>
      </c>
      <c r="W202" s="429">
        <f t="shared" si="40"/>
        <v>0</v>
      </c>
      <c r="X202" s="429">
        <f t="shared" si="41"/>
        <v>0</v>
      </c>
      <c r="Y202" s="429">
        <f t="shared" si="42"/>
        <v>0</v>
      </c>
      <c r="Z202" s="429">
        <f t="shared" si="43"/>
        <v>1.3402292562846557E-2</v>
      </c>
    </row>
    <row r="203" spans="1:26" ht="18.5" customHeight="1" x14ac:dyDescent="0.35">
      <c r="A203" s="353" t="s">
        <v>289</v>
      </c>
      <c r="B203" s="427" t="s">
        <v>287</v>
      </c>
      <c r="C203" s="353" t="s">
        <v>268</v>
      </c>
      <c r="D203" s="353" t="s">
        <v>71</v>
      </c>
      <c r="E203" s="428">
        <v>18847</v>
      </c>
      <c r="F203" s="428">
        <v>5514</v>
      </c>
      <c r="G203" s="428">
        <v>11668</v>
      </c>
      <c r="H203" s="428">
        <v>2290</v>
      </c>
      <c r="I203" s="428">
        <v>1723</v>
      </c>
      <c r="J203" s="428"/>
      <c r="K203" s="428"/>
      <c r="L203" s="428"/>
      <c r="M203" s="428"/>
      <c r="N203" s="428">
        <v>0</v>
      </c>
      <c r="O203" s="428">
        <f t="shared" si="33"/>
        <v>40042</v>
      </c>
      <c r="Q203" s="429">
        <f t="shared" si="34"/>
        <v>0.47068078517556566</v>
      </c>
      <c r="R203" s="429">
        <f t="shared" si="35"/>
        <v>0.13770540932021377</v>
      </c>
      <c r="S203" s="429">
        <f t="shared" si="36"/>
        <v>0.291394036261925</v>
      </c>
      <c r="T203" s="429">
        <f t="shared" si="37"/>
        <v>5.7189950551920485E-2</v>
      </c>
      <c r="U203" s="429">
        <f t="shared" si="38"/>
        <v>4.3029818690375109E-2</v>
      </c>
      <c r="V203" s="429">
        <f t="shared" si="39"/>
        <v>0</v>
      </c>
      <c r="W203" s="429">
        <f t="shared" si="40"/>
        <v>0</v>
      </c>
      <c r="X203" s="429">
        <f t="shared" si="41"/>
        <v>0</v>
      </c>
      <c r="Y203" s="429">
        <f t="shared" si="42"/>
        <v>0</v>
      </c>
      <c r="Z203" s="429">
        <f t="shared" si="43"/>
        <v>0</v>
      </c>
    </row>
    <row r="204" spans="1:26" ht="18.5" customHeight="1" x14ac:dyDescent="0.35">
      <c r="A204" s="353" t="s">
        <v>290</v>
      </c>
      <c r="B204" s="427" t="s">
        <v>287</v>
      </c>
      <c r="C204" s="353" t="s">
        <v>268</v>
      </c>
      <c r="D204" s="353" t="s">
        <v>71</v>
      </c>
      <c r="E204" s="428">
        <v>18856</v>
      </c>
      <c r="F204" s="428">
        <v>3354</v>
      </c>
      <c r="G204" s="428">
        <v>9892</v>
      </c>
      <c r="H204" s="428">
        <v>1740</v>
      </c>
      <c r="I204" s="428">
        <v>2384</v>
      </c>
      <c r="J204" s="428"/>
      <c r="K204" s="428"/>
      <c r="L204" s="428"/>
      <c r="M204" s="428"/>
      <c r="N204" s="428">
        <v>502</v>
      </c>
      <c r="O204" s="428">
        <f t="shared" si="33"/>
        <v>36728</v>
      </c>
      <c r="Q204" s="429">
        <f t="shared" si="34"/>
        <v>0.51339577434110217</v>
      </c>
      <c r="R204" s="429">
        <f t="shared" si="35"/>
        <v>9.1319973861903728E-2</v>
      </c>
      <c r="S204" s="429">
        <f t="shared" si="36"/>
        <v>0.26933130037028968</v>
      </c>
      <c r="T204" s="429">
        <f t="shared" si="37"/>
        <v>4.7375299499019821E-2</v>
      </c>
      <c r="U204" s="429">
        <f t="shared" si="38"/>
        <v>6.4909605750381183E-2</v>
      </c>
      <c r="V204" s="429">
        <f t="shared" si="39"/>
        <v>0</v>
      </c>
      <c r="W204" s="429">
        <f t="shared" si="40"/>
        <v>0</v>
      </c>
      <c r="X204" s="429">
        <f t="shared" si="41"/>
        <v>0</v>
      </c>
      <c r="Y204" s="429">
        <f t="shared" si="42"/>
        <v>0</v>
      </c>
      <c r="Z204" s="429">
        <f t="shared" si="43"/>
        <v>1.366804617730342E-2</v>
      </c>
    </row>
    <row r="205" spans="1:26" ht="18.5" customHeight="1" x14ac:dyDescent="0.35">
      <c r="A205" s="353" t="s">
        <v>291</v>
      </c>
      <c r="B205" s="427" t="s">
        <v>287</v>
      </c>
      <c r="C205" s="353" t="s">
        <v>268</v>
      </c>
      <c r="D205" s="353" t="s">
        <v>71</v>
      </c>
      <c r="E205" s="428">
        <v>18875</v>
      </c>
      <c r="F205" s="428">
        <v>4228</v>
      </c>
      <c r="G205" s="428">
        <v>7815</v>
      </c>
      <c r="H205" s="428">
        <v>1946</v>
      </c>
      <c r="I205" s="428">
        <v>3228</v>
      </c>
      <c r="J205" s="428"/>
      <c r="K205" s="428">
        <v>3627</v>
      </c>
      <c r="L205" s="428"/>
      <c r="M205" s="428"/>
      <c r="N205" s="428">
        <v>1636</v>
      </c>
      <c r="O205" s="428">
        <f t="shared" si="33"/>
        <v>41355</v>
      </c>
      <c r="Q205" s="429">
        <f t="shared" si="34"/>
        <v>0.45641397654455323</v>
      </c>
      <c r="R205" s="429">
        <f t="shared" si="35"/>
        <v>0.10223673074597993</v>
      </c>
      <c r="S205" s="429">
        <f t="shared" si="36"/>
        <v>0.18897352194414219</v>
      </c>
      <c r="T205" s="429">
        <f t="shared" si="37"/>
        <v>4.7055978720831823E-2</v>
      </c>
      <c r="U205" s="429">
        <f t="shared" si="38"/>
        <v>7.8055857816467178E-2</v>
      </c>
      <c r="V205" s="429">
        <f t="shared" si="39"/>
        <v>0</v>
      </c>
      <c r="W205" s="429">
        <f t="shared" si="40"/>
        <v>8.7704026115342767E-2</v>
      </c>
      <c r="X205" s="429">
        <f t="shared" si="41"/>
        <v>0</v>
      </c>
      <c r="Y205" s="429">
        <f t="shared" si="42"/>
        <v>0</v>
      </c>
      <c r="Z205" s="429">
        <f t="shared" si="43"/>
        <v>3.9559908112682868E-2</v>
      </c>
    </row>
    <row r="206" spans="1:26" ht="18.5" customHeight="1" x14ac:dyDescent="0.35">
      <c r="A206" s="353" t="s">
        <v>292</v>
      </c>
      <c r="B206" s="427" t="s">
        <v>287</v>
      </c>
      <c r="C206" s="353" t="s">
        <v>268</v>
      </c>
      <c r="D206" s="353" t="s">
        <v>71</v>
      </c>
      <c r="E206" s="428">
        <v>21200</v>
      </c>
      <c r="F206" s="428">
        <v>3522</v>
      </c>
      <c r="G206" s="428">
        <v>8383</v>
      </c>
      <c r="H206" s="428">
        <v>2965</v>
      </c>
      <c r="I206" s="428">
        <v>5257</v>
      </c>
      <c r="J206" s="428"/>
      <c r="K206" s="428"/>
      <c r="L206" s="428">
        <v>430</v>
      </c>
      <c r="M206" s="428"/>
      <c r="N206" s="428">
        <v>564</v>
      </c>
      <c r="O206" s="428">
        <f t="shared" si="33"/>
        <v>42321</v>
      </c>
      <c r="Q206" s="429">
        <f t="shared" si="34"/>
        <v>0.50093334278490587</v>
      </c>
      <c r="R206" s="429">
        <f t="shared" si="35"/>
        <v>8.3221095909831996E-2</v>
      </c>
      <c r="S206" s="429">
        <f t="shared" si="36"/>
        <v>0.19808133078140874</v>
      </c>
      <c r="T206" s="429">
        <f t="shared" si="37"/>
        <v>7.0059781196096502E-2</v>
      </c>
      <c r="U206" s="429">
        <f t="shared" si="38"/>
        <v>0.12421729165189858</v>
      </c>
      <c r="V206" s="429">
        <f t="shared" si="39"/>
        <v>0</v>
      </c>
      <c r="W206" s="429">
        <f t="shared" si="40"/>
        <v>0</v>
      </c>
      <c r="X206" s="429">
        <f t="shared" si="41"/>
        <v>1.016044044327875E-2</v>
      </c>
      <c r="Y206" s="429">
        <f t="shared" si="42"/>
        <v>0</v>
      </c>
      <c r="Z206" s="429">
        <f t="shared" si="43"/>
        <v>1.332671723257957E-2</v>
      </c>
    </row>
    <row r="207" spans="1:26" ht="18.5" customHeight="1" x14ac:dyDescent="0.35">
      <c r="A207" s="353" t="s">
        <v>293</v>
      </c>
      <c r="B207" s="427" t="s">
        <v>287</v>
      </c>
      <c r="C207" s="353" t="s">
        <v>268</v>
      </c>
      <c r="D207" s="353" t="s">
        <v>71</v>
      </c>
      <c r="E207" s="428">
        <v>24440</v>
      </c>
      <c r="F207" s="428">
        <v>6678</v>
      </c>
      <c r="G207" s="428">
        <v>5933</v>
      </c>
      <c r="H207" s="428">
        <v>5936</v>
      </c>
      <c r="I207" s="428">
        <v>5035</v>
      </c>
      <c r="J207" s="428"/>
      <c r="K207" s="428">
        <v>310</v>
      </c>
      <c r="L207" s="428"/>
      <c r="M207" s="428"/>
      <c r="N207" s="428">
        <v>285</v>
      </c>
      <c r="O207" s="428">
        <f t="shared" si="33"/>
        <v>48617</v>
      </c>
      <c r="Q207" s="429">
        <f t="shared" si="34"/>
        <v>0.50270481518810295</v>
      </c>
      <c r="R207" s="429">
        <f t="shared" si="35"/>
        <v>0.13735935989468703</v>
      </c>
      <c r="S207" s="429">
        <f t="shared" si="36"/>
        <v>0.1220355019849024</v>
      </c>
      <c r="T207" s="429">
        <f t="shared" si="37"/>
        <v>0.12209720879527737</v>
      </c>
      <c r="U207" s="429">
        <f t="shared" si="38"/>
        <v>0.10356459674599421</v>
      </c>
      <c r="V207" s="429">
        <f t="shared" si="39"/>
        <v>0</v>
      </c>
      <c r="W207" s="429">
        <f t="shared" si="40"/>
        <v>6.3763704054137444E-3</v>
      </c>
      <c r="X207" s="429">
        <f t="shared" si="41"/>
        <v>0</v>
      </c>
      <c r="Y207" s="429">
        <f t="shared" si="42"/>
        <v>0</v>
      </c>
      <c r="Z207" s="429">
        <f t="shared" si="43"/>
        <v>5.8621469856223133E-3</v>
      </c>
    </row>
    <row r="208" spans="1:26" ht="18.5" customHeight="1" x14ac:dyDescent="0.35">
      <c r="A208" s="353" t="s">
        <v>294</v>
      </c>
      <c r="B208" s="427" t="s">
        <v>287</v>
      </c>
      <c r="C208" s="353" t="s">
        <v>268</v>
      </c>
      <c r="D208" s="353" t="s">
        <v>71</v>
      </c>
      <c r="E208" s="428">
        <v>15122</v>
      </c>
      <c r="F208" s="428">
        <v>4128</v>
      </c>
      <c r="G208" s="428">
        <v>8469</v>
      </c>
      <c r="H208" s="428">
        <v>1402</v>
      </c>
      <c r="I208" s="428">
        <v>5433</v>
      </c>
      <c r="J208" s="428"/>
      <c r="K208" s="428">
        <v>2270</v>
      </c>
      <c r="L208" s="428"/>
      <c r="M208" s="428"/>
      <c r="N208" s="428">
        <v>0</v>
      </c>
      <c r="O208" s="428">
        <f t="shared" si="33"/>
        <v>36824</v>
      </c>
      <c r="Q208" s="429">
        <f t="shared" si="34"/>
        <v>0.41065609385183577</v>
      </c>
      <c r="R208" s="429">
        <f t="shared" si="35"/>
        <v>0.1121008038235933</v>
      </c>
      <c r="S208" s="429">
        <f t="shared" si="36"/>
        <v>0.22998587877471213</v>
      </c>
      <c r="T208" s="429">
        <f t="shared" si="37"/>
        <v>3.8072995872257223E-2</v>
      </c>
      <c r="U208" s="429">
        <f t="shared" si="38"/>
        <v>0.1475396480556159</v>
      </c>
      <c r="V208" s="429">
        <f t="shared" si="39"/>
        <v>0</v>
      </c>
      <c r="W208" s="429">
        <f t="shared" si="40"/>
        <v>6.1644579621985662E-2</v>
      </c>
      <c r="X208" s="429">
        <f t="shared" si="41"/>
        <v>0</v>
      </c>
      <c r="Y208" s="429">
        <f t="shared" si="42"/>
        <v>0</v>
      </c>
      <c r="Z208" s="429">
        <f t="shared" si="43"/>
        <v>0</v>
      </c>
    </row>
    <row r="209" spans="1:26" ht="18.5" customHeight="1" x14ac:dyDescent="0.35">
      <c r="A209" s="353" t="s">
        <v>295</v>
      </c>
      <c r="B209" s="427" t="s">
        <v>287</v>
      </c>
      <c r="C209" s="353" t="s">
        <v>268</v>
      </c>
      <c r="D209" s="353" t="s">
        <v>71</v>
      </c>
      <c r="E209" s="428">
        <v>16852</v>
      </c>
      <c r="F209" s="428">
        <v>5731</v>
      </c>
      <c r="G209" s="428">
        <v>10779</v>
      </c>
      <c r="H209" s="428">
        <v>3602</v>
      </c>
      <c r="I209" s="428">
        <v>2993</v>
      </c>
      <c r="J209" s="428"/>
      <c r="K209" s="428"/>
      <c r="L209" s="428"/>
      <c r="M209" s="428"/>
      <c r="N209" s="428">
        <v>0</v>
      </c>
      <c r="O209" s="428">
        <f t="shared" si="33"/>
        <v>39957</v>
      </c>
      <c r="Q209" s="429">
        <f t="shared" si="34"/>
        <v>0.42175338488875541</v>
      </c>
      <c r="R209" s="429">
        <f t="shared" si="35"/>
        <v>0.14342918637535351</v>
      </c>
      <c r="S209" s="429">
        <f t="shared" si="36"/>
        <v>0.26976499737217507</v>
      </c>
      <c r="T209" s="429">
        <f t="shared" si="37"/>
        <v>9.0146907926020467E-2</v>
      </c>
      <c r="U209" s="429">
        <f t="shared" si="38"/>
        <v>7.490552343769552E-2</v>
      </c>
      <c r="V209" s="429">
        <f t="shared" si="39"/>
        <v>0</v>
      </c>
      <c r="W209" s="429">
        <f t="shared" si="40"/>
        <v>0</v>
      </c>
      <c r="X209" s="429">
        <f t="shared" si="41"/>
        <v>0</v>
      </c>
      <c r="Y209" s="429">
        <f t="shared" si="42"/>
        <v>0</v>
      </c>
      <c r="Z209" s="429">
        <f t="shared" si="43"/>
        <v>0</v>
      </c>
    </row>
    <row r="210" spans="1:26" ht="18.5" customHeight="1" x14ac:dyDescent="0.35">
      <c r="A210" s="353" t="s">
        <v>296</v>
      </c>
      <c r="B210" s="427" t="s">
        <v>287</v>
      </c>
      <c r="C210" s="353" t="s">
        <v>268</v>
      </c>
      <c r="D210" s="353" t="s">
        <v>71</v>
      </c>
      <c r="E210" s="428">
        <v>24491</v>
      </c>
      <c r="F210" s="428">
        <v>9036</v>
      </c>
      <c r="G210" s="428">
        <v>7392</v>
      </c>
      <c r="H210" s="428">
        <v>2709</v>
      </c>
      <c r="I210" s="428">
        <v>3592</v>
      </c>
      <c r="J210" s="428"/>
      <c r="K210" s="428">
        <v>531</v>
      </c>
      <c r="L210" s="428"/>
      <c r="M210" s="428"/>
      <c r="N210" s="428">
        <v>667</v>
      </c>
      <c r="O210" s="428">
        <f t="shared" si="33"/>
        <v>48418</v>
      </c>
      <c r="Q210" s="429">
        <f t="shared" si="34"/>
        <v>0.50582428022636206</v>
      </c>
      <c r="R210" s="429">
        <f t="shared" si="35"/>
        <v>0.18662480895534719</v>
      </c>
      <c r="S210" s="429">
        <f t="shared" si="36"/>
        <v>0.15267049444421496</v>
      </c>
      <c r="T210" s="429">
        <f t="shared" si="37"/>
        <v>5.5950266429840141E-2</v>
      </c>
      <c r="U210" s="429">
        <f t="shared" si="38"/>
        <v>7.4187285720186708E-2</v>
      </c>
      <c r="V210" s="429">
        <f t="shared" si="39"/>
        <v>0</v>
      </c>
      <c r="W210" s="429">
        <f t="shared" si="40"/>
        <v>1.0966995745383947E-2</v>
      </c>
      <c r="X210" s="429">
        <f t="shared" si="41"/>
        <v>0</v>
      </c>
      <c r="Y210" s="429">
        <f t="shared" si="42"/>
        <v>0</v>
      </c>
      <c r="Z210" s="429">
        <f t="shared" si="43"/>
        <v>1.3775868478664959E-2</v>
      </c>
    </row>
    <row r="211" spans="1:26" ht="18.5" customHeight="1" x14ac:dyDescent="0.35">
      <c r="A211" s="353" t="s">
        <v>297</v>
      </c>
      <c r="B211" s="427" t="s">
        <v>287</v>
      </c>
      <c r="C211" s="353" t="s">
        <v>268</v>
      </c>
      <c r="D211" s="353" t="s">
        <v>71</v>
      </c>
      <c r="E211" s="428">
        <v>17682</v>
      </c>
      <c r="F211" s="428">
        <v>4654</v>
      </c>
      <c r="G211" s="428">
        <v>10769</v>
      </c>
      <c r="H211" s="428">
        <v>1062</v>
      </c>
      <c r="I211" s="428">
        <v>1687</v>
      </c>
      <c r="J211" s="428"/>
      <c r="K211" s="428">
        <v>627</v>
      </c>
      <c r="L211" s="428"/>
      <c r="M211" s="428"/>
      <c r="N211" s="428">
        <v>0</v>
      </c>
      <c r="O211" s="428">
        <f t="shared" si="33"/>
        <v>36481</v>
      </c>
      <c r="Q211" s="429">
        <f t="shared" si="34"/>
        <v>0.48469066089197116</v>
      </c>
      <c r="R211" s="429">
        <f t="shared" si="35"/>
        <v>0.12757325731202543</v>
      </c>
      <c r="S211" s="429">
        <f t="shared" si="36"/>
        <v>0.29519475891559988</v>
      </c>
      <c r="T211" s="429">
        <f t="shared" si="37"/>
        <v>2.9111044105150627E-2</v>
      </c>
      <c r="U211" s="429">
        <f t="shared" si="38"/>
        <v>4.6243249910912533E-2</v>
      </c>
      <c r="V211" s="429">
        <f t="shared" si="39"/>
        <v>0</v>
      </c>
      <c r="W211" s="429">
        <f t="shared" si="40"/>
        <v>1.7187028864340342E-2</v>
      </c>
      <c r="X211" s="429">
        <f t="shared" si="41"/>
        <v>0</v>
      </c>
      <c r="Y211" s="429">
        <f t="shared" si="42"/>
        <v>0</v>
      </c>
      <c r="Z211" s="429">
        <f t="shared" si="43"/>
        <v>0</v>
      </c>
    </row>
    <row r="212" spans="1:26" ht="18.5" customHeight="1" x14ac:dyDescent="0.35">
      <c r="A212" s="353" t="s">
        <v>298</v>
      </c>
      <c r="B212" s="427" t="s">
        <v>299</v>
      </c>
      <c r="C212" s="353" t="s">
        <v>300</v>
      </c>
      <c r="D212" s="353" t="s">
        <v>71</v>
      </c>
      <c r="E212" s="428">
        <v>22258</v>
      </c>
      <c r="F212" s="428">
        <v>10388</v>
      </c>
      <c r="G212" s="428">
        <v>5870</v>
      </c>
      <c r="H212" s="428">
        <v>2076</v>
      </c>
      <c r="I212" s="428">
        <v>4102</v>
      </c>
      <c r="J212" s="428"/>
      <c r="K212" s="428"/>
      <c r="L212" s="428"/>
      <c r="M212" s="428"/>
      <c r="N212" s="428">
        <v>0</v>
      </c>
      <c r="O212" s="428">
        <f t="shared" si="33"/>
        <v>44694</v>
      </c>
      <c r="Q212" s="429">
        <f t="shared" si="34"/>
        <v>0.49800868125475456</v>
      </c>
      <c r="R212" s="429">
        <f t="shared" si="35"/>
        <v>0.23242493399561462</v>
      </c>
      <c r="S212" s="429">
        <f t="shared" si="36"/>
        <v>0.13133753971450307</v>
      </c>
      <c r="T212" s="429">
        <f t="shared" si="37"/>
        <v>4.6449187810444353E-2</v>
      </c>
      <c r="U212" s="429">
        <f t="shared" si="38"/>
        <v>9.1779657224683397E-2</v>
      </c>
      <c r="V212" s="429">
        <f t="shared" si="39"/>
        <v>0</v>
      </c>
      <c r="W212" s="429">
        <f t="shared" si="40"/>
        <v>0</v>
      </c>
      <c r="X212" s="429">
        <f t="shared" si="41"/>
        <v>0</v>
      </c>
      <c r="Y212" s="429">
        <f t="shared" si="42"/>
        <v>0</v>
      </c>
      <c r="Z212" s="429">
        <f t="shared" si="43"/>
        <v>0</v>
      </c>
    </row>
    <row r="213" spans="1:26" ht="18.5" customHeight="1" x14ac:dyDescent="0.35">
      <c r="A213" s="353" t="s">
        <v>301</v>
      </c>
      <c r="B213" s="427" t="s">
        <v>299</v>
      </c>
      <c r="C213" s="353" t="s">
        <v>300</v>
      </c>
      <c r="D213" s="353" t="s">
        <v>71</v>
      </c>
      <c r="E213" s="428">
        <v>16848</v>
      </c>
      <c r="F213" s="428">
        <v>19905</v>
      </c>
      <c r="G213" s="428">
        <v>6414</v>
      </c>
      <c r="H213" s="428">
        <v>5430</v>
      </c>
      <c r="I213" s="428">
        <v>2278</v>
      </c>
      <c r="J213" s="428"/>
      <c r="K213" s="428">
        <v>1611</v>
      </c>
      <c r="L213" s="428"/>
      <c r="M213" s="428"/>
      <c r="N213" s="428">
        <v>0</v>
      </c>
      <c r="O213" s="428">
        <f t="shared" si="33"/>
        <v>52486</v>
      </c>
      <c r="Q213" s="429">
        <f t="shared" si="34"/>
        <v>0.32099988568380139</v>
      </c>
      <c r="R213" s="429">
        <f t="shared" si="35"/>
        <v>0.37924398887322336</v>
      </c>
      <c r="S213" s="429">
        <f t="shared" si="36"/>
        <v>0.122204016309111</v>
      </c>
      <c r="T213" s="429">
        <f t="shared" si="37"/>
        <v>0.10345615973783485</v>
      </c>
      <c r="U213" s="429">
        <f t="shared" si="38"/>
        <v>4.3402050070494989E-2</v>
      </c>
      <c r="V213" s="429">
        <f t="shared" si="39"/>
        <v>0</v>
      </c>
      <c r="W213" s="429">
        <f t="shared" si="40"/>
        <v>3.0693899325534429E-2</v>
      </c>
      <c r="X213" s="429">
        <f t="shared" si="41"/>
        <v>0</v>
      </c>
      <c r="Y213" s="429">
        <f t="shared" si="42"/>
        <v>0</v>
      </c>
      <c r="Z213" s="429">
        <f t="shared" si="43"/>
        <v>0</v>
      </c>
    </row>
    <row r="214" spans="1:26" ht="18.5" customHeight="1" x14ac:dyDescent="0.35">
      <c r="A214" s="353" t="s">
        <v>302</v>
      </c>
      <c r="B214" s="427" t="s">
        <v>299</v>
      </c>
      <c r="C214" s="353" t="s">
        <v>300</v>
      </c>
      <c r="D214" s="353" t="s">
        <v>71</v>
      </c>
      <c r="E214" s="428">
        <v>18875</v>
      </c>
      <c r="F214" s="428">
        <v>15488</v>
      </c>
      <c r="G214" s="428">
        <v>8245</v>
      </c>
      <c r="H214" s="428">
        <v>2785</v>
      </c>
      <c r="I214" s="428">
        <v>2007</v>
      </c>
      <c r="J214" s="428"/>
      <c r="K214" s="428">
        <v>2181</v>
      </c>
      <c r="L214" s="428"/>
      <c r="M214" s="428"/>
      <c r="N214" s="428">
        <v>544</v>
      </c>
      <c r="O214" s="428">
        <f t="shared" si="33"/>
        <v>50125</v>
      </c>
      <c r="Q214" s="429">
        <f t="shared" si="34"/>
        <v>0.37655860349127179</v>
      </c>
      <c r="R214" s="429">
        <f t="shared" si="35"/>
        <v>0.30898753117206984</v>
      </c>
      <c r="S214" s="429">
        <f t="shared" si="36"/>
        <v>0.16448877805486284</v>
      </c>
      <c r="T214" s="429">
        <f t="shared" si="37"/>
        <v>5.5561097256857858E-2</v>
      </c>
      <c r="U214" s="429">
        <f t="shared" si="38"/>
        <v>4.0039900249376557E-2</v>
      </c>
      <c r="V214" s="429">
        <f t="shared" si="39"/>
        <v>0</v>
      </c>
      <c r="W214" s="429">
        <f t="shared" si="40"/>
        <v>4.3511221945137159E-2</v>
      </c>
      <c r="X214" s="429">
        <f t="shared" si="41"/>
        <v>0</v>
      </c>
      <c r="Y214" s="429">
        <f t="shared" si="42"/>
        <v>0</v>
      </c>
      <c r="Z214" s="429">
        <f t="shared" si="43"/>
        <v>1.085286783042394E-2</v>
      </c>
    </row>
    <row r="215" spans="1:26" ht="18.5" customHeight="1" x14ac:dyDescent="0.35">
      <c r="A215" s="353" t="s">
        <v>303</v>
      </c>
      <c r="B215" s="427" t="s">
        <v>299</v>
      </c>
      <c r="C215" s="353" t="s">
        <v>300</v>
      </c>
      <c r="D215" s="353" t="s">
        <v>71</v>
      </c>
      <c r="E215" s="428">
        <v>20837</v>
      </c>
      <c r="F215" s="428">
        <v>11110</v>
      </c>
      <c r="G215" s="428">
        <v>9602</v>
      </c>
      <c r="H215" s="428">
        <v>2286</v>
      </c>
      <c r="I215" s="428">
        <v>2151</v>
      </c>
      <c r="J215" s="428"/>
      <c r="K215" s="428"/>
      <c r="L215" s="428">
        <v>373</v>
      </c>
      <c r="M215" s="428"/>
      <c r="N215" s="428">
        <v>838</v>
      </c>
      <c r="O215" s="428">
        <f t="shared" si="33"/>
        <v>47197</v>
      </c>
      <c r="Q215" s="429">
        <f t="shared" si="34"/>
        <v>0.44148992520711061</v>
      </c>
      <c r="R215" s="429">
        <f t="shared" si="35"/>
        <v>0.23539631756255694</v>
      </c>
      <c r="S215" s="429">
        <f t="shared" si="36"/>
        <v>0.20344513422463292</v>
      </c>
      <c r="T215" s="429">
        <f t="shared" si="37"/>
        <v>4.8435281903510818E-2</v>
      </c>
      <c r="U215" s="429">
        <f t="shared" si="38"/>
        <v>4.55749306099964E-2</v>
      </c>
      <c r="V215" s="429">
        <f t="shared" si="39"/>
        <v>0</v>
      </c>
      <c r="W215" s="429">
        <f t="shared" si="40"/>
        <v>0</v>
      </c>
      <c r="X215" s="429">
        <f t="shared" si="41"/>
        <v>7.9030446850435407E-3</v>
      </c>
      <c r="Y215" s="429">
        <f t="shared" si="42"/>
        <v>0</v>
      </c>
      <c r="Z215" s="429">
        <f t="shared" si="43"/>
        <v>1.775536580714876E-2</v>
      </c>
    </row>
    <row r="216" spans="1:26" ht="18.5" customHeight="1" x14ac:dyDescent="0.35">
      <c r="A216" s="353" t="s">
        <v>304</v>
      </c>
      <c r="B216" s="427" t="s">
        <v>299</v>
      </c>
      <c r="C216" s="353" t="s">
        <v>300</v>
      </c>
      <c r="D216" s="353" t="s">
        <v>71</v>
      </c>
      <c r="E216" s="428">
        <v>24186</v>
      </c>
      <c r="F216" s="428">
        <v>5210</v>
      </c>
      <c r="G216" s="428">
        <v>7278</v>
      </c>
      <c r="H216" s="428">
        <v>2328</v>
      </c>
      <c r="I216" s="428">
        <v>2706</v>
      </c>
      <c r="J216" s="428"/>
      <c r="K216" s="428">
        <v>256</v>
      </c>
      <c r="L216" s="428"/>
      <c r="M216" s="428"/>
      <c r="N216" s="428">
        <v>0</v>
      </c>
      <c r="O216" s="428">
        <f t="shared" si="33"/>
        <v>41964</v>
      </c>
      <c r="Q216" s="429">
        <f t="shared" si="34"/>
        <v>0.57635115813554472</v>
      </c>
      <c r="R216" s="429">
        <f t="shared" si="35"/>
        <v>0.124154036793442</v>
      </c>
      <c r="S216" s="429">
        <f t="shared" si="36"/>
        <v>0.17343437231913067</v>
      </c>
      <c r="T216" s="429">
        <f t="shared" si="37"/>
        <v>5.5476122390620532E-2</v>
      </c>
      <c r="U216" s="429">
        <f t="shared" si="38"/>
        <v>6.4483843294252219E-2</v>
      </c>
      <c r="V216" s="429">
        <f t="shared" si="39"/>
        <v>0</v>
      </c>
      <c r="W216" s="429">
        <f t="shared" si="40"/>
        <v>6.1004670670098179E-3</v>
      </c>
      <c r="X216" s="429">
        <f t="shared" si="41"/>
        <v>0</v>
      </c>
      <c r="Y216" s="429">
        <f t="shared" si="42"/>
        <v>0</v>
      </c>
      <c r="Z216" s="429">
        <f t="shared" si="43"/>
        <v>0</v>
      </c>
    </row>
    <row r="217" spans="1:26" ht="18.5" customHeight="1" x14ac:dyDescent="0.35">
      <c r="A217" s="353" t="s">
        <v>305</v>
      </c>
      <c r="B217" s="427" t="s">
        <v>299</v>
      </c>
      <c r="C217" s="353" t="s">
        <v>300</v>
      </c>
      <c r="D217" s="353" t="s">
        <v>71</v>
      </c>
      <c r="E217" s="428">
        <v>24672</v>
      </c>
      <c r="F217" s="428">
        <v>15552</v>
      </c>
      <c r="G217" s="428">
        <v>6592</v>
      </c>
      <c r="H217" s="428">
        <v>2482</v>
      </c>
      <c r="I217" s="428">
        <v>2493</v>
      </c>
      <c r="J217" s="428"/>
      <c r="K217" s="428">
        <v>779</v>
      </c>
      <c r="L217" s="428"/>
      <c r="M217" s="428"/>
      <c r="N217" s="428">
        <v>222</v>
      </c>
      <c r="O217" s="428">
        <f t="shared" si="33"/>
        <v>52792</v>
      </c>
      <c r="Q217" s="429">
        <f t="shared" si="34"/>
        <v>0.46734353689953023</v>
      </c>
      <c r="R217" s="429">
        <f t="shared" si="35"/>
        <v>0.29459008940748599</v>
      </c>
      <c r="S217" s="429">
        <f t="shared" si="36"/>
        <v>0.12486740415214427</v>
      </c>
      <c r="T217" s="429">
        <f t="shared" si="37"/>
        <v>4.701469919684801E-2</v>
      </c>
      <c r="U217" s="429">
        <f t="shared" si="38"/>
        <v>4.7223064100621305E-2</v>
      </c>
      <c r="V217" s="429">
        <f t="shared" si="39"/>
        <v>0</v>
      </c>
      <c r="W217" s="429">
        <f t="shared" si="40"/>
        <v>1.4756023639945446E-2</v>
      </c>
      <c r="X217" s="429">
        <f t="shared" si="41"/>
        <v>0</v>
      </c>
      <c r="Y217" s="429">
        <f t="shared" si="42"/>
        <v>0</v>
      </c>
      <c r="Z217" s="429">
        <f t="shared" si="43"/>
        <v>4.2051826034247616E-3</v>
      </c>
    </row>
    <row r="218" spans="1:26" ht="18.5" customHeight="1" x14ac:dyDescent="0.35">
      <c r="A218" s="353" t="s">
        <v>306</v>
      </c>
      <c r="B218" s="427" t="s">
        <v>299</v>
      </c>
      <c r="C218" s="353" t="s">
        <v>300</v>
      </c>
      <c r="D218" s="353" t="s">
        <v>71</v>
      </c>
      <c r="E218" s="428">
        <v>18457</v>
      </c>
      <c r="F218" s="428">
        <v>9530</v>
      </c>
      <c r="G218" s="428">
        <v>7967</v>
      </c>
      <c r="H218" s="428">
        <v>2465</v>
      </c>
      <c r="I218" s="428">
        <v>1967</v>
      </c>
      <c r="J218" s="428"/>
      <c r="K218" s="428">
        <v>850</v>
      </c>
      <c r="L218" s="428"/>
      <c r="M218" s="428"/>
      <c r="N218" s="428">
        <v>273</v>
      </c>
      <c r="O218" s="428">
        <f t="shared" si="33"/>
        <v>41509</v>
      </c>
      <c r="Q218" s="429">
        <f t="shared" si="34"/>
        <v>0.44465055771037604</v>
      </c>
      <c r="R218" s="429">
        <f t="shared" si="35"/>
        <v>0.22958876388253149</v>
      </c>
      <c r="S218" s="429">
        <f t="shared" si="36"/>
        <v>0.19193427931292009</v>
      </c>
      <c r="T218" s="429">
        <f t="shared" si="37"/>
        <v>5.9384711749259196E-2</v>
      </c>
      <c r="U218" s="429">
        <f t="shared" si="38"/>
        <v>4.7387313594642128E-2</v>
      </c>
      <c r="V218" s="429">
        <f t="shared" si="39"/>
        <v>0</v>
      </c>
      <c r="W218" s="429">
        <f t="shared" si="40"/>
        <v>2.0477486810089377E-2</v>
      </c>
      <c r="X218" s="429">
        <f t="shared" si="41"/>
        <v>0</v>
      </c>
      <c r="Y218" s="429">
        <f t="shared" si="42"/>
        <v>0</v>
      </c>
      <c r="Z218" s="429">
        <f t="shared" si="43"/>
        <v>6.5768869401816475E-3</v>
      </c>
    </row>
    <row r="219" spans="1:26" ht="18.5" customHeight="1" x14ac:dyDescent="0.35">
      <c r="A219" s="353" t="s">
        <v>307</v>
      </c>
      <c r="B219" s="427" t="s">
        <v>299</v>
      </c>
      <c r="C219" s="353" t="s">
        <v>300</v>
      </c>
      <c r="D219" s="353" t="s">
        <v>71</v>
      </c>
      <c r="E219" s="428">
        <v>22358</v>
      </c>
      <c r="F219" s="428">
        <v>6756</v>
      </c>
      <c r="G219" s="428">
        <v>7662</v>
      </c>
      <c r="H219" s="428">
        <v>2149</v>
      </c>
      <c r="I219" s="428">
        <v>2715</v>
      </c>
      <c r="J219" s="428"/>
      <c r="K219" s="428"/>
      <c r="L219" s="428"/>
      <c r="M219" s="428"/>
      <c r="N219" s="428">
        <v>595</v>
      </c>
      <c r="O219" s="428">
        <f t="shared" si="33"/>
        <v>42235</v>
      </c>
      <c r="Q219" s="429">
        <f t="shared" si="34"/>
        <v>0.52937137445246829</v>
      </c>
      <c r="R219" s="429">
        <f t="shared" si="35"/>
        <v>0.15996211672783237</v>
      </c>
      <c r="S219" s="429">
        <f t="shared" si="36"/>
        <v>0.18141351959275481</v>
      </c>
      <c r="T219" s="429">
        <f t="shared" si="37"/>
        <v>5.0881969930152718E-2</v>
      </c>
      <c r="U219" s="429">
        <f t="shared" si="38"/>
        <v>6.4283177459453056E-2</v>
      </c>
      <c r="V219" s="429">
        <f t="shared" si="39"/>
        <v>0</v>
      </c>
      <c r="W219" s="429">
        <f t="shared" si="40"/>
        <v>0</v>
      </c>
      <c r="X219" s="429">
        <f t="shared" si="41"/>
        <v>0</v>
      </c>
      <c r="Y219" s="429">
        <f t="shared" si="42"/>
        <v>0</v>
      </c>
      <c r="Z219" s="429">
        <f t="shared" si="43"/>
        <v>1.40878418373387E-2</v>
      </c>
    </row>
    <row r="220" spans="1:26" ht="18.5" customHeight="1" x14ac:dyDescent="0.35">
      <c r="A220" s="353" t="s">
        <v>308</v>
      </c>
      <c r="B220" s="427" t="s">
        <v>299</v>
      </c>
      <c r="C220" s="353" t="s">
        <v>300</v>
      </c>
      <c r="D220" s="353" t="s">
        <v>71</v>
      </c>
      <c r="E220" s="428">
        <v>18820</v>
      </c>
      <c r="F220" s="428">
        <v>19956</v>
      </c>
      <c r="G220" s="428">
        <v>5948</v>
      </c>
      <c r="H220" s="428">
        <v>4614</v>
      </c>
      <c r="I220" s="428">
        <v>2571</v>
      </c>
      <c r="J220" s="428"/>
      <c r="K220" s="428"/>
      <c r="L220" s="428"/>
      <c r="M220" s="428"/>
      <c r="N220" s="428">
        <v>0</v>
      </c>
      <c r="O220" s="428">
        <f t="shared" si="33"/>
        <v>51909</v>
      </c>
      <c r="Q220" s="429">
        <f t="shared" si="34"/>
        <v>0.36255755264019729</v>
      </c>
      <c r="R220" s="429">
        <f t="shared" si="35"/>
        <v>0.38444200427671504</v>
      </c>
      <c r="S220" s="429">
        <f t="shared" si="36"/>
        <v>0.11458513937852781</v>
      </c>
      <c r="T220" s="429">
        <f t="shared" si="37"/>
        <v>8.8886320291278964E-2</v>
      </c>
      <c r="U220" s="429">
        <f t="shared" si="38"/>
        <v>4.9528983413280936E-2</v>
      </c>
      <c r="V220" s="429">
        <f t="shared" si="39"/>
        <v>0</v>
      </c>
      <c r="W220" s="429">
        <f t="shared" si="40"/>
        <v>0</v>
      </c>
      <c r="X220" s="429">
        <f t="shared" si="41"/>
        <v>0</v>
      </c>
      <c r="Y220" s="429">
        <f t="shared" si="42"/>
        <v>0</v>
      </c>
      <c r="Z220" s="429">
        <f t="shared" si="43"/>
        <v>0</v>
      </c>
    </row>
    <row r="221" spans="1:26" ht="18.5" customHeight="1" x14ac:dyDescent="0.35">
      <c r="A221" s="353" t="s">
        <v>309</v>
      </c>
      <c r="B221" s="427" t="s">
        <v>299</v>
      </c>
      <c r="C221" s="353" t="s">
        <v>300</v>
      </c>
      <c r="D221" s="353" t="s">
        <v>71</v>
      </c>
      <c r="E221" s="428">
        <v>18730</v>
      </c>
      <c r="F221" s="428">
        <v>6486</v>
      </c>
      <c r="G221" s="428">
        <v>9540</v>
      </c>
      <c r="H221" s="428">
        <v>2737</v>
      </c>
      <c r="I221" s="428">
        <v>1889</v>
      </c>
      <c r="J221" s="428"/>
      <c r="K221" s="428">
        <v>659</v>
      </c>
      <c r="L221" s="428"/>
      <c r="M221" s="428"/>
      <c r="N221" s="428">
        <v>0</v>
      </c>
      <c r="O221" s="428">
        <f t="shared" si="33"/>
        <v>40041</v>
      </c>
      <c r="Q221" s="429">
        <f t="shared" si="34"/>
        <v>0.46777053520141854</v>
      </c>
      <c r="R221" s="429">
        <f t="shared" si="35"/>
        <v>0.16198396643440474</v>
      </c>
      <c r="S221" s="429">
        <f t="shared" si="36"/>
        <v>0.23825578781748707</v>
      </c>
      <c r="T221" s="429">
        <f t="shared" si="37"/>
        <v>6.8354936190404836E-2</v>
      </c>
      <c r="U221" s="429">
        <f t="shared" si="38"/>
        <v>4.7176643939961536E-2</v>
      </c>
      <c r="V221" s="429">
        <f t="shared" si="39"/>
        <v>0</v>
      </c>
      <c r="W221" s="429">
        <f t="shared" si="40"/>
        <v>1.6458130416323269E-2</v>
      </c>
      <c r="X221" s="429">
        <f t="shared" si="41"/>
        <v>0</v>
      </c>
      <c r="Y221" s="429">
        <f t="shared" si="42"/>
        <v>0</v>
      </c>
      <c r="Z221" s="429">
        <f t="shared" si="43"/>
        <v>0</v>
      </c>
    </row>
    <row r="222" spans="1:26" ht="18.5" customHeight="1" x14ac:dyDescent="0.35">
      <c r="A222" s="353" t="s">
        <v>310</v>
      </c>
      <c r="B222" s="427" t="s">
        <v>299</v>
      </c>
      <c r="C222" s="353" t="s">
        <v>300</v>
      </c>
      <c r="D222" s="353" t="s">
        <v>71</v>
      </c>
      <c r="E222" s="428">
        <v>23201</v>
      </c>
      <c r="F222" s="428">
        <v>11861</v>
      </c>
      <c r="G222" s="428">
        <v>7913</v>
      </c>
      <c r="H222" s="428">
        <v>3829</v>
      </c>
      <c r="I222" s="428">
        <v>2313</v>
      </c>
      <c r="J222" s="428"/>
      <c r="K222" s="428">
        <v>445</v>
      </c>
      <c r="L222" s="428"/>
      <c r="M222" s="428"/>
      <c r="N222" s="428">
        <v>110</v>
      </c>
      <c r="O222" s="428">
        <f t="shared" si="33"/>
        <v>49672</v>
      </c>
      <c r="Q222" s="429">
        <f t="shared" si="34"/>
        <v>0.4670840715090997</v>
      </c>
      <c r="R222" s="429">
        <f t="shared" si="35"/>
        <v>0.23878643904010308</v>
      </c>
      <c r="S222" s="429">
        <f t="shared" si="36"/>
        <v>0.15930504106941537</v>
      </c>
      <c r="T222" s="429">
        <f t="shared" si="37"/>
        <v>7.7085682074408121E-2</v>
      </c>
      <c r="U222" s="429">
        <f t="shared" si="38"/>
        <v>4.6565469479787402E-2</v>
      </c>
      <c r="V222" s="429">
        <f t="shared" si="39"/>
        <v>0</v>
      </c>
      <c r="W222" s="429">
        <f t="shared" si="40"/>
        <v>8.9587695281043642E-3</v>
      </c>
      <c r="X222" s="429">
        <f t="shared" si="41"/>
        <v>0</v>
      </c>
      <c r="Y222" s="429">
        <f t="shared" si="42"/>
        <v>0</v>
      </c>
      <c r="Z222" s="429">
        <f t="shared" si="43"/>
        <v>2.2145272990819779E-3</v>
      </c>
    </row>
    <row r="223" spans="1:26" ht="18.5" customHeight="1" x14ac:dyDescent="0.35">
      <c r="A223" s="353" t="s">
        <v>311</v>
      </c>
      <c r="B223" s="427" t="s">
        <v>312</v>
      </c>
      <c r="C223" s="353" t="s">
        <v>300</v>
      </c>
      <c r="D223" s="353" t="s">
        <v>71</v>
      </c>
      <c r="E223" s="428">
        <v>18537</v>
      </c>
      <c r="F223" s="428">
        <v>13213</v>
      </c>
      <c r="G223" s="428">
        <v>7035</v>
      </c>
      <c r="H223" s="428">
        <v>1680</v>
      </c>
      <c r="I223" s="428">
        <v>1466</v>
      </c>
      <c r="J223" s="428"/>
      <c r="K223" s="428"/>
      <c r="L223" s="428"/>
      <c r="M223" s="428"/>
      <c r="N223" s="428">
        <v>290</v>
      </c>
      <c r="O223" s="428">
        <f t="shared" si="33"/>
        <v>42221</v>
      </c>
      <c r="Q223" s="429">
        <f t="shared" si="34"/>
        <v>0.43904691977925675</v>
      </c>
      <c r="R223" s="429">
        <f t="shared" si="35"/>
        <v>0.31294853272068401</v>
      </c>
      <c r="S223" s="429">
        <f t="shared" si="36"/>
        <v>0.16662324435707349</v>
      </c>
      <c r="T223" s="429">
        <f t="shared" si="37"/>
        <v>3.9790625518107102E-2</v>
      </c>
      <c r="U223" s="429">
        <f t="shared" si="38"/>
        <v>3.4722057743776791E-2</v>
      </c>
      <c r="V223" s="429">
        <f t="shared" si="39"/>
        <v>0</v>
      </c>
      <c r="W223" s="429">
        <f t="shared" si="40"/>
        <v>0</v>
      </c>
      <c r="X223" s="429">
        <f t="shared" si="41"/>
        <v>0</v>
      </c>
      <c r="Y223" s="429">
        <f t="shared" si="42"/>
        <v>0</v>
      </c>
      <c r="Z223" s="429">
        <f t="shared" si="43"/>
        <v>6.8686198811018211E-3</v>
      </c>
    </row>
    <row r="224" spans="1:26" ht="18.5" customHeight="1" x14ac:dyDescent="0.35">
      <c r="A224" s="353" t="s">
        <v>313</v>
      </c>
      <c r="B224" s="427" t="s">
        <v>312</v>
      </c>
      <c r="C224" s="353" t="s">
        <v>300</v>
      </c>
      <c r="D224" s="353" t="s">
        <v>71</v>
      </c>
      <c r="E224" s="428">
        <v>18129</v>
      </c>
      <c r="F224" s="428">
        <v>12929</v>
      </c>
      <c r="G224" s="428">
        <v>9295</v>
      </c>
      <c r="H224" s="428">
        <v>2982</v>
      </c>
      <c r="I224" s="428">
        <v>1922</v>
      </c>
      <c r="J224" s="428"/>
      <c r="K224" s="428">
        <v>303</v>
      </c>
      <c r="L224" s="428"/>
      <c r="M224" s="428"/>
      <c r="N224" s="428">
        <v>419</v>
      </c>
      <c r="O224" s="428">
        <f t="shared" si="33"/>
        <v>45979</v>
      </c>
      <c r="Q224" s="429">
        <f t="shared" si="34"/>
        <v>0.39428869701385416</v>
      </c>
      <c r="R224" s="429">
        <f t="shared" si="35"/>
        <v>0.28119358837730268</v>
      </c>
      <c r="S224" s="429">
        <f t="shared" si="36"/>
        <v>0.20215750668783575</v>
      </c>
      <c r="T224" s="429">
        <f t="shared" si="37"/>
        <v>6.4855694991191634E-2</v>
      </c>
      <c r="U224" s="429">
        <f t="shared" si="38"/>
        <v>4.1801692076817679E-2</v>
      </c>
      <c r="V224" s="429">
        <f t="shared" si="39"/>
        <v>0</v>
      </c>
      <c r="W224" s="429">
        <f t="shared" si="40"/>
        <v>6.5899649840144413E-3</v>
      </c>
      <c r="X224" s="429">
        <f t="shared" si="41"/>
        <v>0</v>
      </c>
      <c r="Y224" s="429">
        <f t="shared" si="42"/>
        <v>0</v>
      </c>
      <c r="Z224" s="429">
        <f t="shared" si="43"/>
        <v>9.1128558689836658E-3</v>
      </c>
    </row>
    <row r="225" spans="1:26" ht="18.5" customHeight="1" x14ac:dyDescent="0.35">
      <c r="A225" s="353" t="s">
        <v>314</v>
      </c>
      <c r="B225" s="427" t="s">
        <v>312</v>
      </c>
      <c r="C225" s="353" t="s">
        <v>300</v>
      </c>
      <c r="D225" s="353" t="s">
        <v>71</v>
      </c>
      <c r="E225" s="428">
        <v>19986</v>
      </c>
      <c r="F225" s="428">
        <v>14729</v>
      </c>
      <c r="G225" s="428">
        <v>7624</v>
      </c>
      <c r="H225" s="428">
        <v>4742</v>
      </c>
      <c r="I225" s="428">
        <v>1730</v>
      </c>
      <c r="J225" s="428"/>
      <c r="K225" s="428">
        <v>195</v>
      </c>
      <c r="L225" s="428"/>
      <c r="M225" s="428"/>
      <c r="N225" s="428">
        <v>0</v>
      </c>
      <c r="O225" s="428">
        <f t="shared" si="33"/>
        <v>49006</v>
      </c>
      <c r="Q225" s="429">
        <f t="shared" si="34"/>
        <v>0.40782761294535363</v>
      </c>
      <c r="R225" s="429">
        <f t="shared" si="35"/>
        <v>0.30055503407745993</v>
      </c>
      <c r="S225" s="429">
        <f t="shared" si="36"/>
        <v>0.15557278700567279</v>
      </c>
      <c r="T225" s="429">
        <f t="shared" si="37"/>
        <v>9.676366159245807E-2</v>
      </c>
      <c r="U225" s="429">
        <f t="shared" si="38"/>
        <v>3.5301799779618823E-2</v>
      </c>
      <c r="V225" s="429">
        <f t="shared" si="39"/>
        <v>0</v>
      </c>
      <c r="W225" s="429">
        <f t="shared" si="40"/>
        <v>3.9791045994368038E-3</v>
      </c>
      <c r="X225" s="429">
        <f t="shared" si="41"/>
        <v>0</v>
      </c>
      <c r="Y225" s="429">
        <f t="shared" si="42"/>
        <v>0</v>
      </c>
      <c r="Z225" s="429">
        <f t="shared" si="43"/>
        <v>0</v>
      </c>
    </row>
    <row r="226" spans="1:26" ht="18.5" customHeight="1" x14ac:dyDescent="0.35">
      <c r="A226" s="353" t="s">
        <v>315</v>
      </c>
      <c r="B226" s="427" t="s">
        <v>312</v>
      </c>
      <c r="C226" s="353" t="s">
        <v>300</v>
      </c>
      <c r="D226" s="353" t="s">
        <v>71</v>
      </c>
      <c r="E226" s="428">
        <v>2306</v>
      </c>
      <c r="F226" s="428">
        <v>9589</v>
      </c>
      <c r="G226" s="428">
        <v>4842</v>
      </c>
      <c r="H226" s="428">
        <v>31061</v>
      </c>
      <c r="I226" s="428">
        <v>1486</v>
      </c>
      <c r="J226" s="428"/>
      <c r="K226" s="428">
        <v>111</v>
      </c>
      <c r="L226" s="428"/>
      <c r="M226" s="428"/>
      <c r="N226" s="428">
        <v>0</v>
      </c>
      <c r="O226" s="428">
        <f t="shared" si="33"/>
        <v>49395</v>
      </c>
      <c r="Q226" s="429">
        <f t="shared" si="34"/>
        <v>4.6684887134325337E-2</v>
      </c>
      <c r="R226" s="429">
        <f t="shared" si="35"/>
        <v>0.19412896042109526</v>
      </c>
      <c r="S226" s="429">
        <f t="shared" si="36"/>
        <v>9.8026116003644095E-2</v>
      </c>
      <c r="T226" s="429">
        <f t="shared" si="37"/>
        <v>0.62882882882882885</v>
      </c>
      <c r="U226" s="429">
        <f t="shared" si="38"/>
        <v>3.0084016600870532E-2</v>
      </c>
      <c r="V226" s="429">
        <f t="shared" si="39"/>
        <v>0</v>
      </c>
      <c r="W226" s="429">
        <f t="shared" si="40"/>
        <v>2.2471910112359553E-3</v>
      </c>
      <c r="X226" s="429">
        <f t="shared" si="41"/>
        <v>0</v>
      </c>
      <c r="Y226" s="429">
        <f t="shared" si="42"/>
        <v>0</v>
      </c>
      <c r="Z226" s="429">
        <f t="shared" si="43"/>
        <v>0</v>
      </c>
    </row>
    <row r="227" spans="1:26" ht="18.5" customHeight="1" x14ac:dyDescent="0.35">
      <c r="A227" s="353" t="s">
        <v>316</v>
      </c>
      <c r="B227" s="427" t="s">
        <v>312</v>
      </c>
      <c r="C227" s="353" t="s">
        <v>300</v>
      </c>
      <c r="D227" s="353" t="s">
        <v>71</v>
      </c>
      <c r="E227" s="428">
        <v>22173</v>
      </c>
      <c r="F227" s="428">
        <v>8455</v>
      </c>
      <c r="G227" s="428">
        <v>8887</v>
      </c>
      <c r="H227" s="428">
        <v>1118</v>
      </c>
      <c r="I227" s="428">
        <v>1207</v>
      </c>
      <c r="J227" s="428"/>
      <c r="K227" s="428"/>
      <c r="L227" s="428"/>
      <c r="M227" s="428"/>
      <c r="N227" s="428">
        <v>0</v>
      </c>
      <c r="O227" s="428">
        <f t="shared" si="33"/>
        <v>41840</v>
      </c>
      <c r="Q227" s="429">
        <f t="shared" si="34"/>
        <v>0.52994741873804974</v>
      </c>
      <c r="R227" s="429">
        <f t="shared" si="35"/>
        <v>0.20207934990439771</v>
      </c>
      <c r="S227" s="429">
        <f t="shared" si="36"/>
        <v>0.21240439770554492</v>
      </c>
      <c r="T227" s="429">
        <f t="shared" si="37"/>
        <v>2.6720841300191204E-2</v>
      </c>
      <c r="U227" s="429">
        <f t="shared" si="38"/>
        <v>2.8847992351816443E-2</v>
      </c>
      <c r="V227" s="429">
        <f t="shared" si="39"/>
        <v>0</v>
      </c>
      <c r="W227" s="429">
        <f t="shared" si="40"/>
        <v>0</v>
      </c>
      <c r="X227" s="429">
        <f t="shared" si="41"/>
        <v>0</v>
      </c>
      <c r="Y227" s="429">
        <f t="shared" si="42"/>
        <v>0</v>
      </c>
      <c r="Z227" s="429">
        <f t="shared" si="43"/>
        <v>0</v>
      </c>
    </row>
    <row r="228" spans="1:26" ht="18.5" customHeight="1" x14ac:dyDescent="0.35">
      <c r="A228" s="353" t="s">
        <v>317</v>
      </c>
      <c r="B228" s="427" t="s">
        <v>318</v>
      </c>
      <c r="C228" s="353" t="s">
        <v>300</v>
      </c>
      <c r="D228" s="353" t="s">
        <v>71</v>
      </c>
      <c r="E228" s="428">
        <v>20798</v>
      </c>
      <c r="F228" s="428">
        <v>16624</v>
      </c>
      <c r="G228" s="428">
        <v>4961</v>
      </c>
      <c r="H228" s="428">
        <v>4727</v>
      </c>
      <c r="I228" s="428">
        <v>3699</v>
      </c>
      <c r="J228" s="428"/>
      <c r="K228" s="428"/>
      <c r="L228" s="428">
        <v>643</v>
      </c>
      <c r="M228" s="428"/>
      <c r="N228" s="428">
        <v>0</v>
      </c>
      <c r="O228" s="428">
        <f t="shared" si="33"/>
        <v>51452</v>
      </c>
      <c r="Q228" s="429">
        <f t="shared" si="34"/>
        <v>0.40422141024644331</v>
      </c>
      <c r="R228" s="429">
        <f t="shared" si="35"/>
        <v>0.32309725569462799</v>
      </c>
      <c r="S228" s="429">
        <f t="shared" si="36"/>
        <v>9.6419964238513567E-2</v>
      </c>
      <c r="T228" s="429">
        <f t="shared" si="37"/>
        <v>9.1872036072455879E-2</v>
      </c>
      <c r="U228" s="429">
        <f t="shared" si="38"/>
        <v>7.1892249086527249E-2</v>
      </c>
      <c r="V228" s="429">
        <f t="shared" si="39"/>
        <v>0</v>
      </c>
      <c r="W228" s="429">
        <f t="shared" si="40"/>
        <v>0</v>
      </c>
      <c r="X228" s="429">
        <f t="shared" si="41"/>
        <v>1.2497084661432014E-2</v>
      </c>
      <c r="Y228" s="429">
        <f t="shared" si="42"/>
        <v>0</v>
      </c>
      <c r="Z228" s="429">
        <f t="shared" si="43"/>
        <v>0</v>
      </c>
    </row>
    <row r="229" spans="1:26" ht="18.5" customHeight="1" x14ac:dyDescent="0.35">
      <c r="A229" s="353" t="s">
        <v>319</v>
      </c>
      <c r="B229" s="427" t="s">
        <v>318</v>
      </c>
      <c r="C229" s="353" t="s">
        <v>300</v>
      </c>
      <c r="D229" s="353" t="s">
        <v>71</v>
      </c>
      <c r="E229" s="428">
        <v>15575</v>
      </c>
      <c r="F229" s="428">
        <v>4375</v>
      </c>
      <c r="G229" s="428">
        <v>8784</v>
      </c>
      <c r="H229" s="428">
        <v>1411</v>
      </c>
      <c r="I229" s="428">
        <v>2481</v>
      </c>
      <c r="J229" s="428"/>
      <c r="K229" s="428"/>
      <c r="L229" s="428">
        <v>2835</v>
      </c>
      <c r="M229" s="428"/>
      <c r="N229" s="428">
        <v>0</v>
      </c>
      <c r="O229" s="428">
        <f t="shared" si="33"/>
        <v>35461</v>
      </c>
      <c r="Q229" s="429">
        <f t="shared" si="34"/>
        <v>0.43921491215701758</v>
      </c>
      <c r="R229" s="429">
        <f t="shared" si="35"/>
        <v>0.12337497532500494</v>
      </c>
      <c r="S229" s="429">
        <f t="shared" si="36"/>
        <v>0.24770875045824992</v>
      </c>
      <c r="T229" s="429">
        <f t="shared" si="37"/>
        <v>3.9790192041961589E-2</v>
      </c>
      <c r="U229" s="429">
        <f t="shared" si="38"/>
        <v>6.9964186007162796E-2</v>
      </c>
      <c r="V229" s="429">
        <f t="shared" si="39"/>
        <v>0</v>
      </c>
      <c r="W229" s="429">
        <f t="shared" si="40"/>
        <v>0</v>
      </c>
      <c r="X229" s="429">
        <f t="shared" si="41"/>
        <v>7.9946984010603198E-2</v>
      </c>
      <c r="Y229" s="429">
        <f t="shared" si="42"/>
        <v>0</v>
      </c>
      <c r="Z229" s="429">
        <f t="shared" si="43"/>
        <v>0</v>
      </c>
    </row>
    <row r="230" spans="1:26" ht="18.5" customHeight="1" x14ac:dyDescent="0.35">
      <c r="A230" s="353" t="s">
        <v>320</v>
      </c>
      <c r="B230" s="427" t="s">
        <v>318</v>
      </c>
      <c r="C230" s="353" t="s">
        <v>300</v>
      </c>
      <c r="D230" s="353" t="s">
        <v>71</v>
      </c>
      <c r="E230" s="428">
        <v>16864</v>
      </c>
      <c r="F230" s="428">
        <v>3073</v>
      </c>
      <c r="G230" s="428">
        <v>6614</v>
      </c>
      <c r="H230" s="428">
        <v>1592</v>
      </c>
      <c r="I230" s="428">
        <v>3197</v>
      </c>
      <c r="J230" s="428"/>
      <c r="K230" s="428"/>
      <c r="L230" s="428"/>
      <c r="M230" s="428"/>
      <c r="N230" s="428">
        <v>0</v>
      </c>
      <c r="O230" s="428">
        <f t="shared" si="33"/>
        <v>31340</v>
      </c>
      <c r="Q230" s="429">
        <f t="shared" si="34"/>
        <v>0.53809827696234847</v>
      </c>
      <c r="R230" s="429">
        <f t="shared" si="35"/>
        <v>9.805360561582642E-2</v>
      </c>
      <c r="S230" s="429">
        <f t="shared" si="36"/>
        <v>0.21104020421186981</v>
      </c>
      <c r="T230" s="429">
        <f t="shared" si="37"/>
        <v>5.0797702616464581E-2</v>
      </c>
      <c r="U230" s="429">
        <f t="shared" si="38"/>
        <v>0.10201021059349075</v>
      </c>
      <c r="V230" s="429">
        <f t="shared" si="39"/>
        <v>0</v>
      </c>
      <c r="W230" s="429">
        <f t="shared" si="40"/>
        <v>0</v>
      </c>
      <c r="X230" s="429">
        <f t="shared" si="41"/>
        <v>0</v>
      </c>
      <c r="Y230" s="429">
        <f t="shared" si="42"/>
        <v>0</v>
      </c>
      <c r="Z230" s="429">
        <f t="shared" si="43"/>
        <v>0</v>
      </c>
    </row>
    <row r="231" spans="1:26" ht="18.5" customHeight="1" x14ac:dyDescent="0.35">
      <c r="A231" s="353" t="s">
        <v>321</v>
      </c>
      <c r="B231" s="427" t="s">
        <v>318</v>
      </c>
      <c r="C231" s="353" t="s">
        <v>300</v>
      </c>
      <c r="D231" s="353" t="s">
        <v>71</v>
      </c>
      <c r="E231" s="428">
        <v>16166</v>
      </c>
      <c r="F231" s="428">
        <v>9513</v>
      </c>
      <c r="G231" s="428">
        <v>9427</v>
      </c>
      <c r="H231" s="428">
        <v>1507</v>
      </c>
      <c r="I231" s="428">
        <v>4683</v>
      </c>
      <c r="J231" s="428"/>
      <c r="K231" s="428">
        <v>345</v>
      </c>
      <c r="L231" s="428">
        <v>1463</v>
      </c>
      <c r="M231" s="428"/>
      <c r="N231" s="428">
        <v>254</v>
      </c>
      <c r="O231" s="428">
        <f t="shared" si="33"/>
        <v>43358</v>
      </c>
      <c r="Q231" s="429">
        <f t="shared" si="34"/>
        <v>0.37284930116702802</v>
      </c>
      <c r="R231" s="429">
        <f t="shared" si="35"/>
        <v>0.21940587665482725</v>
      </c>
      <c r="S231" s="429">
        <f t="shared" si="36"/>
        <v>0.21742239033165736</v>
      </c>
      <c r="T231" s="429">
        <f t="shared" si="37"/>
        <v>3.4757138244383964E-2</v>
      </c>
      <c r="U231" s="429">
        <f t="shared" si="38"/>
        <v>0.10800774943493703</v>
      </c>
      <c r="V231" s="429">
        <f t="shared" si="39"/>
        <v>0</v>
      </c>
      <c r="W231" s="429">
        <f t="shared" si="40"/>
        <v>7.9570090871350155E-3</v>
      </c>
      <c r="X231" s="429">
        <f t="shared" si="41"/>
        <v>3.3742331288343558E-2</v>
      </c>
      <c r="Y231" s="429">
        <f t="shared" si="42"/>
        <v>0</v>
      </c>
      <c r="Z231" s="429">
        <f t="shared" si="43"/>
        <v>5.8582037916878084E-3</v>
      </c>
    </row>
    <row r="232" spans="1:26" ht="18.5" customHeight="1" x14ac:dyDescent="0.35">
      <c r="A232" s="353" t="s">
        <v>322</v>
      </c>
      <c r="B232" s="427" t="s">
        <v>318</v>
      </c>
      <c r="C232" s="353" t="s">
        <v>300</v>
      </c>
      <c r="D232" s="353" t="s">
        <v>71</v>
      </c>
      <c r="E232" s="428">
        <v>15093</v>
      </c>
      <c r="F232" s="428">
        <v>4170</v>
      </c>
      <c r="G232" s="428">
        <v>8350</v>
      </c>
      <c r="H232" s="428">
        <v>1384</v>
      </c>
      <c r="I232" s="428">
        <v>2827</v>
      </c>
      <c r="J232" s="428"/>
      <c r="K232" s="428">
        <v>433</v>
      </c>
      <c r="L232" s="428">
        <v>4673</v>
      </c>
      <c r="M232" s="428"/>
      <c r="N232" s="428">
        <v>0</v>
      </c>
      <c r="O232" s="428">
        <f t="shared" si="33"/>
        <v>36930</v>
      </c>
      <c r="Q232" s="429">
        <f t="shared" si="34"/>
        <v>0.40869212022745738</v>
      </c>
      <c r="R232" s="429">
        <f t="shared" si="35"/>
        <v>0.11291632818846466</v>
      </c>
      <c r="S232" s="429">
        <f t="shared" si="36"/>
        <v>0.22610343893853235</v>
      </c>
      <c r="T232" s="429">
        <f t="shared" si="37"/>
        <v>3.7476306525859732E-2</v>
      </c>
      <c r="U232" s="429">
        <f t="shared" si="38"/>
        <v>7.6550230165177369E-2</v>
      </c>
      <c r="V232" s="429">
        <f t="shared" si="39"/>
        <v>0</v>
      </c>
      <c r="W232" s="429">
        <f t="shared" si="40"/>
        <v>1.1724884917411318E-2</v>
      </c>
      <c r="X232" s="429">
        <f t="shared" si="41"/>
        <v>0.12653669103709722</v>
      </c>
      <c r="Y232" s="429">
        <f t="shared" si="42"/>
        <v>0</v>
      </c>
      <c r="Z232" s="429">
        <f t="shared" si="43"/>
        <v>0</v>
      </c>
    </row>
    <row r="233" spans="1:26" ht="18.5" customHeight="1" x14ac:dyDescent="0.35">
      <c r="A233" s="353" t="s">
        <v>323</v>
      </c>
      <c r="B233" s="427" t="s">
        <v>318</v>
      </c>
      <c r="C233" s="353" t="s">
        <v>300</v>
      </c>
      <c r="D233" s="353" t="s">
        <v>71</v>
      </c>
      <c r="E233" s="428">
        <v>17363</v>
      </c>
      <c r="F233" s="428">
        <v>12418</v>
      </c>
      <c r="G233" s="428">
        <v>8517</v>
      </c>
      <c r="H233" s="428">
        <v>4132</v>
      </c>
      <c r="I233" s="428">
        <v>1966</v>
      </c>
      <c r="J233" s="428"/>
      <c r="K233" s="428"/>
      <c r="L233" s="428"/>
      <c r="M233" s="428"/>
      <c r="N233" s="428">
        <v>202</v>
      </c>
      <c r="O233" s="428">
        <f t="shared" si="33"/>
        <v>44598</v>
      </c>
      <c r="Q233" s="429">
        <f t="shared" si="34"/>
        <v>0.38932239113861611</v>
      </c>
      <c r="R233" s="429">
        <f t="shared" si="35"/>
        <v>0.27844297950580743</v>
      </c>
      <c r="S233" s="429">
        <f t="shared" si="36"/>
        <v>0.19097268935826719</v>
      </c>
      <c r="T233" s="429">
        <f t="shared" si="37"/>
        <v>9.2649894614108261E-2</v>
      </c>
      <c r="U233" s="429">
        <f t="shared" si="38"/>
        <v>4.4082694291223821E-2</v>
      </c>
      <c r="V233" s="429">
        <f t="shared" si="39"/>
        <v>0</v>
      </c>
      <c r="W233" s="429">
        <f t="shared" si="40"/>
        <v>0</v>
      </c>
      <c r="X233" s="429">
        <f t="shared" si="41"/>
        <v>0</v>
      </c>
      <c r="Y233" s="429">
        <f t="shared" si="42"/>
        <v>0</v>
      </c>
      <c r="Z233" s="429">
        <f t="shared" si="43"/>
        <v>4.5293510919772184E-3</v>
      </c>
    </row>
    <row r="234" spans="1:26" ht="18.5" customHeight="1" x14ac:dyDescent="0.35">
      <c r="A234" s="353" t="s">
        <v>324</v>
      </c>
      <c r="B234" s="427" t="s">
        <v>318</v>
      </c>
      <c r="C234" s="353" t="s">
        <v>300</v>
      </c>
      <c r="D234" s="353" t="s">
        <v>71</v>
      </c>
      <c r="E234" s="428">
        <v>19625</v>
      </c>
      <c r="F234" s="428">
        <v>12681</v>
      </c>
      <c r="G234" s="428">
        <v>7385</v>
      </c>
      <c r="H234" s="428">
        <v>1317</v>
      </c>
      <c r="I234" s="428">
        <v>1747</v>
      </c>
      <c r="J234" s="428"/>
      <c r="K234" s="428">
        <v>571</v>
      </c>
      <c r="L234" s="428">
        <v>1917</v>
      </c>
      <c r="M234" s="428"/>
      <c r="N234" s="428">
        <v>277</v>
      </c>
      <c r="O234" s="428">
        <f t="shared" si="33"/>
        <v>45520</v>
      </c>
      <c r="Q234" s="429">
        <f t="shared" si="34"/>
        <v>0.43112917398945516</v>
      </c>
      <c r="R234" s="429">
        <f t="shared" si="35"/>
        <v>0.27858084358523727</v>
      </c>
      <c r="S234" s="429">
        <f t="shared" si="36"/>
        <v>0.16223637961335677</v>
      </c>
      <c r="T234" s="429">
        <f t="shared" si="37"/>
        <v>2.8932337434094905E-2</v>
      </c>
      <c r="U234" s="429">
        <f t="shared" si="38"/>
        <v>3.8378734622144112E-2</v>
      </c>
      <c r="V234" s="429">
        <f t="shared" si="39"/>
        <v>0</v>
      </c>
      <c r="W234" s="429">
        <f t="shared" si="40"/>
        <v>1.2543936731107206E-2</v>
      </c>
      <c r="X234" s="429">
        <f t="shared" si="41"/>
        <v>4.2113356766256591E-2</v>
      </c>
      <c r="Y234" s="429">
        <f t="shared" si="42"/>
        <v>0</v>
      </c>
      <c r="Z234" s="429">
        <f t="shared" si="43"/>
        <v>6.0852372583479787E-3</v>
      </c>
    </row>
    <row r="235" spans="1:26" ht="18.5" customHeight="1" x14ac:dyDescent="0.35">
      <c r="A235" s="353" t="s">
        <v>325</v>
      </c>
      <c r="B235" s="427" t="s">
        <v>318</v>
      </c>
      <c r="C235" s="353" t="s">
        <v>300</v>
      </c>
      <c r="D235" s="353" t="s">
        <v>71</v>
      </c>
      <c r="E235" s="428">
        <v>19247</v>
      </c>
      <c r="F235" s="428">
        <v>9886</v>
      </c>
      <c r="G235" s="428">
        <v>6865</v>
      </c>
      <c r="H235" s="428">
        <v>1796</v>
      </c>
      <c r="I235" s="428">
        <v>2715</v>
      </c>
      <c r="J235" s="428"/>
      <c r="K235" s="428">
        <v>277</v>
      </c>
      <c r="L235" s="428">
        <v>1023</v>
      </c>
      <c r="M235" s="428"/>
      <c r="N235" s="428">
        <v>405</v>
      </c>
      <c r="O235" s="428">
        <f t="shared" si="33"/>
        <v>42214</v>
      </c>
      <c r="Q235" s="429">
        <f t="shared" si="34"/>
        <v>0.45593878807978394</v>
      </c>
      <c r="R235" s="429">
        <f t="shared" si="35"/>
        <v>0.23418771023830956</v>
      </c>
      <c r="S235" s="429">
        <f t="shared" si="36"/>
        <v>0.16262377410337803</v>
      </c>
      <c r="T235" s="429">
        <f t="shared" si="37"/>
        <v>4.2545127208982805E-2</v>
      </c>
      <c r="U235" s="429">
        <f t="shared" si="38"/>
        <v>6.4315156109347613E-2</v>
      </c>
      <c r="V235" s="429">
        <f t="shared" si="39"/>
        <v>0</v>
      </c>
      <c r="W235" s="429">
        <f t="shared" si="40"/>
        <v>6.5618041408063675E-3</v>
      </c>
      <c r="X235" s="429">
        <f t="shared" si="41"/>
        <v>2.4233666556118822E-2</v>
      </c>
      <c r="Y235" s="429">
        <f t="shared" si="42"/>
        <v>0</v>
      </c>
      <c r="Z235" s="429">
        <f t="shared" si="43"/>
        <v>9.5939735632728472E-3</v>
      </c>
    </row>
    <row r="236" spans="1:26" ht="18.5" customHeight="1" x14ac:dyDescent="0.35">
      <c r="A236" s="353" t="s">
        <v>326</v>
      </c>
      <c r="B236" s="427" t="s">
        <v>318</v>
      </c>
      <c r="C236" s="353" t="s">
        <v>300</v>
      </c>
      <c r="D236" s="353" t="s">
        <v>71</v>
      </c>
      <c r="E236" s="428">
        <v>7909</v>
      </c>
      <c r="F236" s="428">
        <v>11446</v>
      </c>
      <c r="G236" s="428">
        <v>5149</v>
      </c>
      <c r="H236" s="428">
        <v>23681</v>
      </c>
      <c r="I236" s="428">
        <v>1630</v>
      </c>
      <c r="J236" s="428"/>
      <c r="K236" s="428"/>
      <c r="L236" s="428">
        <v>811</v>
      </c>
      <c r="M236" s="428"/>
      <c r="N236" s="428">
        <v>105</v>
      </c>
      <c r="O236" s="428">
        <f t="shared" si="33"/>
        <v>50731</v>
      </c>
      <c r="Q236" s="429">
        <f t="shared" si="34"/>
        <v>0.15590073130827306</v>
      </c>
      <c r="R236" s="429">
        <f t="shared" si="35"/>
        <v>0.22562141491395793</v>
      </c>
      <c r="S236" s="429">
        <f t="shared" si="36"/>
        <v>0.10149612662868858</v>
      </c>
      <c r="T236" s="429">
        <f t="shared" si="37"/>
        <v>0.46679545051349275</v>
      </c>
      <c r="U236" s="429">
        <f t="shared" si="38"/>
        <v>3.2130255662218367E-2</v>
      </c>
      <c r="V236" s="429">
        <f t="shared" si="39"/>
        <v>0</v>
      </c>
      <c r="W236" s="429">
        <f t="shared" si="40"/>
        <v>0</v>
      </c>
      <c r="X236" s="429">
        <f t="shared" si="41"/>
        <v>1.5986280577950367E-2</v>
      </c>
      <c r="Y236" s="429">
        <f t="shared" si="42"/>
        <v>0</v>
      </c>
      <c r="Z236" s="429">
        <f t="shared" si="43"/>
        <v>2.0697403954189745E-3</v>
      </c>
    </row>
    <row r="237" spans="1:26" ht="18.5" customHeight="1" x14ac:dyDescent="0.35">
      <c r="A237" s="353" t="s">
        <v>327</v>
      </c>
      <c r="B237" s="427" t="s">
        <v>318</v>
      </c>
      <c r="C237" s="353" t="s">
        <v>300</v>
      </c>
      <c r="D237" s="353" t="s">
        <v>71</v>
      </c>
      <c r="E237" s="428">
        <v>18555</v>
      </c>
      <c r="F237" s="428">
        <v>2888</v>
      </c>
      <c r="G237" s="428">
        <v>5142</v>
      </c>
      <c r="H237" s="428">
        <v>1399</v>
      </c>
      <c r="I237" s="428">
        <v>4810</v>
      </c>
      <c r="J237" s="428"/>
      <c r="K237" s="428"/>
      <c r="L237" s="428">
        <v>3766</v>
      </c>
      <c r="M237" s="428"/>
      <c r="N237" s="428">
        <v>0</v>
      </c>
      <c r="O237" s="428">
        <f t="shared" si="33"/>
        <v>36560</v>
      </c>
      <c r="Q237" s="429">
        <f t="shared" si="34"/>
        <v>0.50752188183807445</v>
      </c>
      <c r="R237" s="429">
        <f t="shared" si="35"/>
        <v>7.8993435448577676E-2</v>
      </c>
      <c r="S237" s="429">
        <f t="shared" si="36"/>
        <v>0.14064551422319474</v>
      </c>
      <c r="T237" s="429">
        <f t="shared" si="37"/>
        <v>3.8265864332603941E-2</v>
      </c>
      <c r="U237" s="429">
        <f t="shared" si="38"/>
        <v>0.13156455142231949</v>
      </c>
      <c r="V237" s="429">
        <f t="shared" si="39"/>
        <v>0</v>
      </c>
      <c r="W237" s="429">
        <f t="shared" si="40"/>
        <v>0</v>
      </c>
      <c r="X237" s="429">
        <f t="shared" si="41"/>
        <v>0.10300875273522976</v>
      </c>
      <c r="Y237" s="429">
        <f t="shared" si="42"/>
        <v>0</v>
      </c>
      <c r="Z237" s="429">
        <f t="shared" si="43"/>
        <v>0</v>
      </c>
    </row>
    <row r="238" spans="1:26" ht="18.5" customHeight="1" x14ac:dyDescent="0.35">
      <c r="A238" s="353" t="s">
        <v>328</v>
      </c>
      <c r="B238" s="427" t="s">
        <v>318</v>
      </c>
      <c r="C238" s="353" t="s">
        <v>300</v>
      </c>
      <c r="D238" s="353" t="s">
        <v>71</v>
      </c>
      <c r="E238" s="428">
        <v>10828</v>
      </c>
      <c r="F238" s="428">
        <v>9011</v>
      </c>
      <c r="G238" s="428">
        <v>6955</v>
      </c>
      <c r="H238" s="428">
        <v>17328</v>
      </c>
      <c r="I238" s="428">
        <v>1763</v>
      </c>
      <c r="J238" s="428"/>
      <c r="K238" s="428"/>
      <c r="L238" s="428"/>
      <c r="M238" s="428"/>
      <c r="N238" s="428">
        <v>113</v>
      </c>
      <c r="O238" s="428">
        <f t="shared" si="33"/>
        <v>45998</v>
      </c>
      <c r="Q238" s="429">
        <f t="shared" si="34"/>
        <v>0.2354015391973564</v>
      </c>
      <c r="R238" s="429">
        <f t="shared" si="35"/>
        <v>0.19589982173137963</v>
      </c>
      <c r="S238" s="429">
        <f t="shared" si="36"/>
        <v>0.15120222618374712</v>
      </c>
      <c r="T238" s="429">
        <f t="shared" si="37"/>
        <v>0.37671203095786776</v>
      </c>
      <c r="U238" s="429">
        <f t="shared" si="38"/>
        <v>3.8327753380581767E-2</v>
      </c>
      <c r="V238" s="429">
        <f t="shared" si="39"/>
        <v>0</v>
      </c>
      <c r="W238" s="429">
        <f t="shared" si="40"/>
        <v>0</v>
      </c>
      <c r="X238" s="429">
        <f t="shared" si="41"/>
        <v>0</v>
      </c>
      <c r="Y238" s="429">
        <f t="shared" si="42"/>
        <v>0</v>
      </c>
      <c r="Z238" s="429">
        <f t="shared" si="43"/>
        <v>2.4566285490673508E-3</v>
      </c>
    </row>
    <row r="239" spans="1:26" ht="18.5" customHeight="1" x14ac:dyDescent="0.35">
      <c r="A239" s="353" t="s">
        <v>329</v>
      </c>
      <c r="B239" s="427" t="s">
        <v>318</v>
      </c>
      <c r="C239" s="353" t="s">
        <v>300</v>
      </c>
      <c r="D239" s="353" t="s">
        <v>71</v>
      </c>
      <c r="E239" s="428">
        <v>15069</v>
      </c>
      <c r="F239" s="428">
        <v>6423</v>
      </c>
      <c r="G239" s="428">
        <v>8987</v>
      </c>
      <c r="H239" s="428">
        <v>2302</v>
      </c>
      <c r="I239" s="428"/>
      <c r="J239" s="428"/>
      <c r="K239" s="428">
        <v>4349</v>
      </c>
      <c r="L239" s="428"/>
      <c r="M239" s="428"/>
      <c r="N239" s="428">
        <v>0</v>
      </c>
      <c r="O239" s="428">
        <f t="shared" si="33"/>
        <v>37130</v>
      </c>
      <c r="Q239" s="429">
        <f t="shared" si="34"/>
        <v>0.40584433072986803</v>
      </c>
      <c r="R239" s="429">
        <f t="shared" si="35"/>
        <v>0.17298680312415837</v>
      </c>
      <c r="S239" s="429">
        <f t="shared" si="36"/>
        <v>0.24204147589550229</v>
      </c>
      <c r="T239" s="429">
        <f t="shared" si="37"/>
        <v>6.1998384056019394E-2</v>
      </c>
      <c r="U239" s="429">
        <f t="shared" si="38"/>
        <v>0</v>
      </c>
      <c r="V239" s="429">
        <f t="shared" si="39"/>
        <v>0</v>
      </c>
      <c r="W239" s="429">
        <f t="shared" si="40"/>
        <v>0.11712900619445192</v>
      </c>
      <c r="X239" s="429">
        <f t="shared" si="41"/>
        <v>0</v>
      </c>
      <c r="Y239" s="429">
        <f t="shared" si="42"/>
        <v>0</v>
      </c>
      <c r="Z239" s="429">
        <f t="shared" si="43"/>
        <v>0</v>
      </c>
    </row>
    <row r="240" spans="1:26" ht="18.5" customHeight="1" x14ac:dyDescent="0.35">
      <c r="A240" s="353" t="s">
        <v>330</v>
      </c>
      <c r="B240" s="427" t="s">
        <v>318</v>
      </c>
      <c r="C240" s="353" t="s">
        <v>300</v>
      </c>
      <c r="D240" s="353" t="s">
        <v>71</v>
      </c>
      <c r="E240" s="428">
        <v>19971</v>
      </c>
      <c r="F240" s="428">
        <v>6483</v>
      </c>
      <c r="G240" s="428">
        <v>11090</v>
      </c>
      <c r="H240" s="428">
        <v>1597</v>
      </c>
      <c r="I240" s="428">
        <v>1653</v>
      </c>
      <c r="J240" s="428"/>
      <c r="K240" s="428"/>
      <c r="L240" s="428"/>
      <c r="M240" s="428"/>
      <c r="N240" s="428">
        <v>376</v>
      </c>
      <c r="O240" s="428">
        <f t="shared" si="33"/>
        <v>41170</v>
      </c>
      <c r="Q240" s="429">
        <f t="shared" si="34"/>
        <v>0.48508622783580274</v>
      </c>
      <c r="R240" s="429">
        <f t="shared" si="35"/>
        <v>0.15746903084770464</v>
      </c>
      <c r="S240" s="429">
        <f t="shared" si="36"/>
        <v>0.26937090114160794</v>
      </c>
      <c r="T240" s="429">
        <f t="shared" si="37"/>
        <v>3.8790381345640029E-2</v>
      </c>
      <c r="U240" s="429">
        <f t="shared" si="38"/>
        <v>4.0150595093514693E-2</v>
      </c>
      <c r="V240" s="429">
        <f t="shared" si="39"/>
        <v>0</v>
      </c>
      <c r="W240" s="429">
        <f t="shared" si="40"/>
        <v>0</v>
      </c>
      <c r="X240" s="429">
        <f t="shared" si="41"/>
        <v>0</v>
      </c>
      <c r="Y240" s="429">
        <f t="shared" si="42"/>
        <v>0</v>
      </c>
      <c r="Z240" s="429">
        <f t="shared" si="43"/>
        <v>9.1328637357299004E-3</v>
      </c>
    </row>
    <row r="241" spans="1:26" ht="18.5" customHeight="1" x14ac:dyDescent="0.35">
      <c r="A241" s="353" t="s">
        <v>331</v>
      </c>
      <c r="B241" s="427" t="s">
        <v>318</v>
      </c>
      <c r="C241" s="353" t="s">
        <v>300</v>
      </c>
      <c r="D241" s="353" t="s">
        <v>71</v>
      </c>
      <c r="E241" s="428">
        <v>18202</v>
      </c>
      <c r="F241" s="428">
        <v>4379</v>
      </c>
      <c r="G241" s="428">
        <v>12803</v>
      </c>
      <c r="H241" s="428">
        <v>2735</v>
      </c>
      <c r="I241" s="428">
        <v>1776</v>
      </c>
      <c r="J241" s="428"/>
      <c r="K241" s="428"/>
      <c r="L241" s="428"/>
      <c r="M241" s="428"/>
      <c r="N241" s="428">
        <v>368</v>
      </c>
      <c r="O241" s="428">
        <f t="shared" si="33"/>
        <v>40263</v>
      </c>
      <c r="Q241" s="429">
        <f t="shared" si="34"/>
        <v>0.45207758984675755</v>
      </c>
      <c r="R241" s="429">
        <f t="shared" si="35"/>
        <v>0.10875990363360902</v>
      </c>
      <c r="S241" s="429">
        <f t="shared" si="36"/>
        <v>0.3179842535330204</v>
      </c>
      <c r="T241" s="429">
        <f t="shared" si="37"/>
        <v>6.7928370960931878E-2</v>
      </c>
      <c r="U241" s="429">
        <f t="shared" si="38"/>
        <v>4.4109976901870206E-2</v>
      </c>
      <c r="V241" s="429">
        <f t="shared" si="39"/>
        <v>0</v>
      </c>
      <c r="W241" s="429">
        <f t="shared" si="40"/>
        <v>0</v>
      </c>
      <c r="X241" s="429">
        <f t="shared" si="41"/>
        <v>0</v>
      </c>
      <c r="Y241" s="429">
        <f t="shared" si="42"/>
        <v>0</v>
      </c>
      <c r="Z241" s="429">
        <f t="shared" si="43"/>
        <v>9.1399051238109427E-3</v>
      </c>
    </row>
    <row r="242" spans="1:26" ht="18.5" customHeight="1" x14ac:dyDescent="0.35">
      <c r="A242" s="353" t="s">
        <v>332</v>
      </c>
      <c r="B242" s="427" t="s">
        <v>318</v>
      </c>
      <c r="C242" s="353" t="s">
        <v>300</v>
      </c>
      <c r="D242" s="353" t="s">
        <v>71</v>
      </c>
      <c r="E242" s="428">
        <v>20184</v>
      </c>
      <c r="F242" s="428">
        <v>2823</v>
      </c>
      <c r="G242" s="428">
        <v>4760</v>
      </c>
      <c r="H242" s="428">
        <v>3051</v>
      </c>
      <c r="I242" s="428">
        <v>6387</v>
      </c>
      <c r="J242" s="428"/>
      <c r="K242" s="428">
        <v>202</v>
      </c>
      <c r="L242" s="428">
        <v>1888</v>
      </c>
      <c r="M242" s="428"/>
      <c r="N242" s="428">
        <v>430</v>
      </c>
      <c r="O242" s="428">
        <f t="shared" si="33"/>
        <v>39725</v>
      </c>
      <c r="Q242" s="429">
        <f t="shared" si="34"/>
        <v>0.50809314033983632</v>
      </c>
      <c r="R242" s="429">
        <f t="shared" si="35"/>
        <v>7.1063561988672128E-2</v>
      </c>
      <c r="S242" s="429">
        <f t="shared" si="36"/>
        <v>0.1198237885462555</v>
      </c>
      <c r="T242" s="429">
        <f t="shared" si="37"/>
        <v>7.6803020767778479E-2</v>
      </c>
      <c r="U242" s="429">
        <f t="shared" si="38"/>
        <v>0.1607803650094399</v>
      </c>
      <c r="V242" s="429">
        <f t="shared" si="39"/>
        <v>0</v>
      </c>
      <c r="W242" s="429">
        <f t="shared" si="40"/>
        <v>5.0849590937696665E-3</v>
      </c>
      <c r="X242" s="429">
        <f t="shared" si="41"/>
        <v>4.7526746381371929E-2</v>
      </c>
      <c r="Y242" s="429">
        <f t="shared" si="42"/>
        <v>0</v>
      </c>
      <c r="Z242" s="429">
        <f t="shared" si="43"/>
        <v>1.0824417872876023E-2</v>
      </c>
    </row>
    <row r="243" spans="1:26" ht="18.5" customHeight="1" x14ac:dyDescent="0.35">
      <c r="A243" s="353" t="s">
        <v>333</v>
      </c>
      <c r="B243" s="427" t="s">
        <v>318</v>
      </c>
      <c r="C243" s="353" t="s">
        <v>300</v>
      </c>
      <c r="D243" s="353" t="s">
        <v>71</v>
      </c>
      <c r="E243" s="428">
        <v>15054</v>
      </c>
      <c r="F243" s="428">
        <v>1678</v>
      </c>
      <c r="G243" s="428">
        <v>1313</v>
      </c>
      <c r="H243" s="428"/>
      <c r="I243" s="428">
        <v>6819</v>
      </c>
      <c r="J243" s="428"/>
      <c r="K243" s="428">
        <v>342</v>
      </c>
      <c r="L243" s="428">
        <v>3660</v>
      </c>
      <c r="M243" s="428"/>
      <c r="N243" s="428">
        <v>167</v>
      </c>
      <c r="O243" s="428">
        <f t="shared" si="33"/>
        <v>29033</v>
      </c>
      <c r="Q243" s="429">
        <f t="shared" si="34"/>
        <v>0.51851341576826371</v>
      </c>
      <c r="R243" s="429">
        <f t="shared" si="35"/>
        <v>5.7796300761202769E-2</v>
      </c>
      <c r="S243" s="429">
        <f t="shared" si="36"/>
        <v>4.5224399820893463E-2</v>
      </c>
      <c r="T243" s="429">
        <f t="shared" si="37"/>
        <v>0</v>
      </c>
      <c r="U243" s="429">
        <f t="shared" si="38"/>
        <v>0.23487066441635379</v>
      </c>
      <c r="V243" s="429">
        <f t="shared" si="39"/>
        <v>0</v>
      </c>
      <c r="W243" s="429">
        <f t="shared" si="40"/>
        <v>1.1779698963248717E-2</v>
      </c>
      <c r="X243" s="429">
        <f t="shared" si="41"/>
        <v>0.12606344504529329</v>
      </c>
      <c r="Y243" s="429">
        <f t="shared" si="42"/>
        <v>0</v>
      </c>
      <c r="Z243" s="429">
        <f t="shared" si="43"/>
        <v>5.7520752247442568E-3</v>
      </c>
    </row>
    <row r="244" spans="1:26" ht="18.5" customHeight="1" x14ac:dyDescent="0.35">
      <c r="A244" s="353" t="s">
        <v>334</v>
      </c>
      <c r="B244" s="427" t="s">
        <v>318</v>
      </c>
      <c r="C244" s="353" t="s">
        <v>300</v>
      </c>
      <c r="D244" s="353" t="s">
        <v>71</v>
      </c>
      <c r="E244" s="428">
        <v>22066</v>
      </c>
      <c r="F244" s="428">
        <v>2280</v>
      </c>
      <c r="G244" s="428">
        <v>1961</v>
      </c>
      <c r="H244" s="428">
        <v>5412</v>
      </c>
      <c r="I244" s="428">
        <v>8084</v>
      </c>
      <c r="J244" s="428"/>
      <c r="K244" s="428">
        <v>154</v>
      </c>
      <c r="L244" s="428">
        <v>1774</v>
      </c>
      <c r="M244" s="428"/>
      <c r="N244" s="428">
        <v>0</v>
      </c>
      <c r="O244" s="428">
        <f t="shared" si="33"/>
        <v>41731</v>
      </c>
      <c r="Q244" s="429">
        <f t="shared" si="34"/>
        <v>0.52876758285207637</v>
      </c>
      <c r="R244" s="429">
        <f t="shared" si="35"/>
        <v>5.4635642567875203E-2</v>
      </c>
      <c r="S244" s="429">
        <f t="shared" si="36"/>
        <v>4.6991445208597923E-2</v>
      </c>
      <c r="T244" s="429">
        <f t="shared" si="37"/>
        <v>0.12968776209532482</v>
      </c>
      <c r="U244" s="429">
        <f t="shared" si="38"/>
        <v>0.19371690110469436</v>
      </c>
      <c r="V244" s="429">
        <f t="shared" si="39"/>
        <v>0</v>
      </c>
      <c r="W244" s="429">
        <f t="shared" si="40"/>
        <v>3.690302173444202E-3</v>
      </c>
      <c r="X244" s="429">
        <f t="shared" si="41"/>
        <v>4.2510363997987105E-2</v>
      </c>
      <c r="Y244" s="429">
        <f t="shared" si="42"/>
        <v>0</v>
      </c>
      <c r="Z244" s="429">
        <f t="shared" si="43"/>
        <v>0</v>
      </c>
    </row>
    <row r="245" spans="1:26" ht="18.5" customHeight="1" x14ac:dyDescent="0.35">
      <c r="A245" s="353" t="s">
        <v>335</v>
      </c>
      <c r="B245" s="427" t="s">
        <v>318</v>
      </c>
      <c r="C245" s="353" t="s">
        <v>300</v>
      </c>
      <c r="D245" s="353" t="s">
        <v>71</v>
      </c>
      <c r="E245" s="428">
        <v>14091</v>
      </c>
      <c r="F245" s="428">
        <v>6838</v>
      </c>
      <c r="G245" s="428">
        <v>7734</v>
      </c>
      <c r="H245" s="428">
        <v>3386</v>
      </c>
      <c r="I245" s="428">
        <v>1490</v>
      </c>
      <c r="J245" s="428"/>
      <c r="K245" s="428">
        <v>1362</v>
      </c>
      <c r="L245" s="428"/>
      <c r="M245" s="428"/>
      <c r="N245" s="428">
        <v>517</v>
      </c>
      <c r="O245" s="428">
        <f t="shared" si="33"/>
        <v>35418</v>
      </c>
      <c r="Q245" s="429">
        <f t="shared" si="34"/>
        <v>0.39784855158394039</v>
      </c>
      <c r="R245" s="429">
        <f t="shared" si="35"/>
        <v>0.19306567282172907</v>
      </c>
      <c r="S245" s="429">
        <f t="shared" si="36"/>
        <v>0.21836354396069796</v>
      </c>
      <c r="T245" s="429">
        <f t="shared" si="37"/>
        <v>9.560110678186233E-2</v>
      </c>
      <c r="U245" s="429">
        <f t="shared" si="38"/>
        <v>4.206900446100853E-2</v>
      </c>
      <c r="V245" s="429">
        <f t="shared" si="39"/>
        <v>0</v>
      </c>
      <c r="W245" s="429">
        <f t="shared" si="40"/>
        <v>3.8455022869727254E-2</v>
      </c>
      <c r="X245" s="429">
        <f t="shared" si="41"/>
        <v>0</v>
      </c>
      <c r="Y245" s="429">
        <f t="shared" si="42"/>
        <v>0</v>
      </c>
      <c r="Z245" s="429">
        <f t="shared" si="43"/>
        <v>1.4597097521034502E-2</v>
      </c>
    </row>
    <row r="246" spans="1:26" ht="18.5" customHeight="1" x14ac:dyDescent="0.35">
      <c r="A246" s="353" t="s">
        <v>336</v>
      </c>
      <c r="B246" s="427" t="s">
        <v>318</v>
      </c>
      <c r="C246" s="353" t="s">
        <v>300</v>
      </c>
      <c r="D246" s="353" t="s">
        <v>71</v>
      </c>
      <c r="E246" s="428">
        <v>13232</v>
      </c>
      <c r="F246" s="428">
        <v>4066</v>
      </c>
      <c r="G246" s="428">
        <v>6848</v>
      </c>
      <c r="H246" s="428">
        <v>1271</v>
      </c>
      <c r="I246" s="428">
        <v>1857</v>
      </c>
      <c r="J246" s="428"/>
      <c r="K246" s="428">
        <v>8256</v>
      </c>
      <c r="L246" s="428"/>
      <c r="M246" s="428"/>
      <c r="N246" s="428">
        <v>3043</v>
      </c>
      <c r="O246" s="428">
        <f t="shared" si="33"/>
        <v>38573</v>
      </c>
      <c r="Q246" s="429">
        <f t="shared" si="34"/>
        <v>0.34303787623467191</v>
      </c>
      <c r="R246" s="429">
        <f t="shared" si="35"/>
        <v>0.10541052031213544</v>
      </c>
      <c r="S246" s="429">
        <f t="shared" si="36"/>
        <v>0.17753350789412284</v>
      </c>
      <c r="T246" s="429">
        <f t="shared" si="37"/>
        <v>3.2950509423690148E-2</v>
      </c>
      <c r="U246" s="429">
        <f t="shared" si="38"/>
        <v>4.8142483084022504E-2</v>
      </c>
      <c r="V246" s="429">
        <f t="shared" si="39"/>
        <v>0</v>
      </c>
      <c r="W246" s="429">
        <f t="shared" si="40"/>
        <v>0.21403572447048452</v>
      </c>
      <c r="X246" s="429">
        <f t="shared" si="41"/>
        <v>0</v>
      </c>
      <c r="Y246" s="429">
        <f t="shared" si="42"/>
        <v>0</v>
      </c>
      <c r="Z246" s="429">
        <f t="shared" si="43"/>
        <v>7.8889378580872638E-2</v>
      </c>
    </row>
    <row r="247" spans="1:26" ht="18.5" customHeight="1" x14ac:dyDescent="0.35">
      <c r="A247" s="353" t="s">
        <v>337</v>
      </c>
      <c r="B247" s="427" t="s">
        <v>318</v>
      </c>
      <c r="C247" s="353" t="s">
        <v>300</v>
      </c>
      <c r="D247" s="353" t="s">
        <v>71</v>
      </c>
      <c r="E247" s="428">
        <v>13047</v>
      </c>
      <c r="F247" s="428">
        <v>4273</v>
      </c>
      <c r="G247" s="428">
        <v>6773</v>
      </c>
      <c r="H247" s="428">
        <v>2816</v>
      </c>
      <c r="I247" s="428">
        <v>1212</v>
      </c>
      <c r="J247" s="428"/>
      <c r="K247" s="428"/>
      <c r="L247" s="428">
        <v>11508</v>
      </c>
      <c r="M247" s="428"/>
      <c r="N247" s="428">
        <v>0</v>
      </c>
      <c r="O247" s="428">
        <f t="shared" si="33"/>
        <v>39629</v>
      </c>
      <c r="Q247" s="429">
        <f t="shared" si="34"/>
        <v>0.32922859522067172</v>
      </c>
      <c r="R247" s="429">
        <f t="shared" si="35"/>
        <v>0.10782507759469076</v>
      </c>
      <c r="S247" s="429">
        <f t="shared" si="36"/>
        <v>0.17091019203108834</v>
      </c>
      <c r="T247" s="429">
        <f t="shared" si="37"/>
        <v>7.1059072901158246E-2</v>
      </c>
      <c r="U247" s="429">
        <f t="shared" si="38"/>
        <v>3.0583663478765552E-2</v>
      </c>
      <c r="V247" s="429">
        <f t="shared" si="39"/>
        <v>0</v>
      </c>
      <c r="W247" s="429">
        <f t="shared" si="40"/>
        <v>0</v>
      </c>
      <c r="X247" s="429">
        <f t="shared" si="41"/>
        <v>0.29039339877362536</v>
      </c>
      <c r="Y247" s="429">
        <f t="shared" si="42"/>
        <v>0</v>
      </c>
      <c r="Z247" s="429">
        <f t="shared" si="43"/>
        <v>0</v>
      </c>
    </row>
    <row r="248" spans="1:26" ht="18.5" customHeight="1" x14ac:dyDescent="0.35">
      <c r="A248" s="353" t="s">
        <v>338</v>
      </c>
      <c r="B248" s="427" t="s">
        <v>318</v>
      </c>
      <c r="C248" s="353" t="s">
        <v>300</v>
      </c>
      <c r="D248" s="353" t="s">
        <v>71</v>
      </c>
      <c r="E248" s="428">
        <v>21132</v>
      </c>
      <c r="F248" s="428">
        <v>3583</v>
      </c>
      <c r="G248" s="428">
        <v>6031</v>
      </c>
      <c r="H248" s="428">
        <v>2752</v>
      </c>
      <c r="I248" s="428">
        <v>5188</v>
      </c>
      <c r="J248" s="428"/>
      <c r="K248" s="428"/>
      <c r="L248" s="428">
        <v>791</v>
      </c>
      <c r="M248" s="428"/>
      <c r="N248" s="428">
        <v>227</v>
      </c>
      <c r="O248" s="428">
        <f t="shared" si="33"/>
        <v>39704</v>
      </c>
      <c r="Q248" s="429">
        <f t="shared" si="34"/>
        <v>0.5322385653838404</v>
      </c>
      <c r="R248" s="429">
        <f t="shared" si="35"/>
        <v>9.0242796695547051E-2</v>
      </c>
      <c r="S248" s="429">
        <f t="shared" si="36"/>
        <v>0.15189905299214185</v>
      </c>
      <c r="T248" s="429">
        <f t="shared" si="37"/>
        <v>6.93129155752569E-2</v>
      </c>
      <c r="U248" s="429">
        <f t="shared" si="38"/>
        <v>0.13066693532137819</v>
      </c>
      <c r="V248" s="429">
        <f t="shared" si="39"/>
        <v>0</v>
      </c>
      <c r="W248" s="429">
        <f t="shared" si="40"/>
        <v>0</v>
      </c>
      <c r="X248" s="429">
        <f t="shared" si="41"/>
        <v>1.9922425952045134E-2</v>
      </c>
      <c r="Y248" s="429">
        <f t="shared" si="42"/>
        <v>0</v>
      </c>
      <c r="Z248" s="429">
        <f t="shared" si="43"/>
        <v>5.7173080797904494E-3</v>
      </c>
    </row>
    <row r="249" spans="1:26" ht="18.5" customHeight="1" x14ac:dyDescent="0.35">
      <c r="A249" s="353" t="s">
        <v>339</v>
      </c>
      <c r="B249" s="427" t="s">
        <v>318</v>
      </c>
      <c r="C249" s="353" t="s">
        <v>300</v>
      </c>
      <c r="D249" s="353" t="s">
        <v>71</v>
      </c>
      <c r="E249" s="428">
        <v>16320</v>
      </c>
      <c r="F249" s="428">
        <v>6872</v>
      </c>
      <c r="G249" s="428">
        <v>7781</v>
      </c>
      <c r="H249" s="428">
        <v>1080</v>
      </c>
      <c r="I249" s="428">
        <v>2745</v>
      </c>
      <c r="J249" s="428"/>
      <c r="K249" s="428">
        <v>1214</v>
      </c>
      <c r="L249" s="428">
        <v>1227</v>
      </c>
      <c r="M249" s="428"/>
      <c r="N249" s="428">
        <v>0</v>
      </c>
      <c r="O249" s="428">
        <f t="shared" si="33"/>
        <v>37239</v>
      </c>
      <c r="Q249" s="429">
        <f t="shared" si="34"/>
        <v>0.43825022154193183</v>
      </c>
      <c r="R249" s="429">
        <f t="shared" si="35"/>
        <v>0.18453771583554876</v>
      </c>
      <c r="S249" s="429">
        <f t="shared" si="36"/>
        <v>0.20894760868981443</v>
      </c>
      <c r="T249" s="429">
        <f t="shared" si="37"/>
        <v>2.9001852896157254E-2</v>
      </c>
      <c r="U249" s="429">
        <f t="shared" si="38"/>
        <v>7.3713042777733023E-2</v>
      </c>
      <c r="V249" s="429">
        <f t="shared" si="39"/>
        <v>0</v>
      </c>
      <c r="W249" s="429">
        <f t="shared" si="40"/>
        <v>3.2600230940680472E-2</v>
      </c>
      <c r="X249" s="429">
        <f t="shared" si="41"/>
        <v>3.2949327318134214E-2</v>
      </c>
      <c r="Y249" s="429">
        <f t="shared" si="42"/>
        <v>0</v>
      </c>
      <c r="Z249" s="429">
        <f t="shared" si="43"/>
        <v>0</v>
      </c>
    </row>
    <row r="250" spans="1:26" ht="18.5" customHeight="1" x14ac:dyDescent="0.35">
      <c r="A250" s="353" t="s">
        <v>340</v>
      </c>
      <c r="B250" s="427" t="s">
        <v>318</v>
      </c>
      <c r="C250" s="353" t="s">
        <v>300</v>
      </c>
      <c r="D250" s="353" t="s">
        <v>71</v>
      </c>
      <c r="E250" s="428">
        <v>21787</v>
      </c>
      <c r="F250" s="428">
        <v>4967</v>
      </c>
      <c r="G250" s="428">
        <v>6517</v>
      </c>
      <c r="H250" s="428">
        <v>3724</v>
      </c>
      <c r="I250" s="428">
        <v>4865</v>
      </c>
      <c r="J250" s="428"/>
      <c r="K250" s="428"/>
      <c r="L250" s="428">
        <v>1630</v>
      </c>
      <c r="M250" s="428"/>
      <c r="N250" s="428">
        <v>193</v>
      </c>
      <c r="O250" s="428">
        <f t="shared" si="33"/>
        <v>43683</v>
      </c>
      <c r="Q250" s="429">
        <f t="shared" si="34"/>
        <v>0.4987523750658151</v>
      </c>
      <c r="R250" s="429">
        <f t="shared" si="35"/>
        <v>0.11370556051553236</v>
      </c>
      <c r="S250" s="429">
        <f t="shared" si="36"/>
        <v>0.14918847148776412</v>
      </c>
      <c r="T250" s="429">
        <f t="shared" si="37"/>
        <v>8.5250555135865214E-2</v>
      </c>
      <c r="U250" s="429">
        <f t="shared" si="38"/>
        <v>0.11137055605155323</v>
      </c>
      <c r="V250" s="429">
        <f t="shared" si="39"/>
        <v>0</v>
      </c>
      <c r="W250" s="429">
        <f t="shared" si="40"/>
        <v>0</v>
      </c>
      <c r="X250" s="429">
        <f t="shared" si="41"/>
        <v>3.7314287022411463E-2</v>
      </c>
      <c r="Y250" s="429">
        <f t="shared" si="42"/>
        <v>0</v>
      </c>
      <c r="Z250" s="429">
        <f t="shared" si="43"/>
        <v>4.4181947210585352E-3</v>
      </c>
    </row>
    <row r="251" spans="1:26" ht="18.5" customHeight="1" x14ac:dyDescent="0.35">
      <c r="A251" s="353" t="s">
        <v>341</v>
      </c>
      <c r="B251" s="427" t="s">
        <v>318</v>
      </c>
      <c r="C251" s="353" t="s">
        <v>300</v>
      </c>
      <c r="D251" s="353" t="s">
        <v>71</v>
      </c>
      <c r="E251" s="428">
        <v>22642</v>
      </c>
      <c r="F251" s="428">
        <v>6492</v>
      </c>
      <c r="G251" s="428">
        <v>5485</v>
      </c>
      <c r="H251" s="428">
        <v>2216</v>
      </c>
      <c r="I251" s="428">
        <v>4398</v>
      </c>
      <c r="J251" s="428"/>
      <c r="K251" s="428"/>
      <c r="L251" s="428">
        <v>4461</v>
      </c>
      <c r="M251" s="428"/>
      <c r="N251" s="428">
        <v>308</v>
      </c>
      <c r="O251" s="428">
        <f t="shared" si="33"/>
        <v>46002</v>
      </c>
      <c r="Q251" s="429">
        <f t="shared" si="34"/>
        <v>0.49219599147863136</v>
      </c>
      <c r="R251" s="429">
        <f t="shared" si="35"/>
        <v>0.14112429894352418</v>
      </c>
      <c r="S251" s="429">
        <f t="shared" si="36"/>
        <v>0.11923394635015869</v>
      </c>
      <c r="T251" s="429">
        <f t="shared" si="37"/>
        <v>4.8171818616581888E-2</v>
      </c>
      <c r="U251" s="429">
        <f t="shared" si="38"/>
        <v>9.5604538933089872E-2</v>
      </c>
      <c r="V251" s="429">
        <f t="shared" si="39"/>
        <v>0</v>
      </c>
      <c r="W251" s="429">
        <f t="shared" si="40"/>
        <v>0</v>
      </c>
      <c r="X251" s="429">
        <f t="shared" si="41"/>
        <v>9.6974044606756224E-2</v>
      </c>
      <c r="Y251" s="429">
        <f t="shared" si="42"/>
        <v>0</v>
      </c>
      <c r="Z251" s="429">
        <f t="shared" si="43"/>
        <v>6.6953610712577718E-3</v>
      </c>
    </row>
    <row r="252" spans="1:26" ht="18.5" customHeight="1" x14ac:dyDescent="0.35">
      <c r="A252" s="353" t="s">
        <v>342</v>
      </c>
      <c r="B252" s="427" t="s">
        <v>318</v>
      </c>
      <c r="C252" s="353" t="s">
        <v>300</v>
      </c>
      <c r="D252" s="353" t="s">
        <v>71</v>
      </c>
      <c r="E252" s="428">
        <v>19401</v>
      </c>
      <c r="F252" s="428">
        <v>4310</v>
      </c>
      <c r="G252" s="428">
        <v>9852</v>
      </c>
      <c r="H252" s="428">
        <v>1692</v>
      </c>
      <c r="I252" s="428">
        <v>1629</v>
      </c>
      <c r="J252" s="428"/>
      <c r="K252" s="428">
        <v>3522</v>
      </c>
      <c r="L252" s="428"/>
      <c r="M252" s="428"/>
      <c r="N252" s="428">
        <v>493</v>
      </c>
      <c r="O252" s="428">
        <f t="shared" si="33"/>
        <v>40899</v>
      </c>
      <c r="Q252" s="429">
        <f t="shared" si="34"/>
        <v>0.47436367637350546</v>
      </c>
      <c r="R252" s="429">
        <f t="shared" si="35"/>
        <v>0.10538154967114111</v>
      </c>
      <c r="S252" s="429">
        <f t="shared" si="36"/>
        <v>0.24088608523435781</v>
      </c>
      <c r="T252" s="429">
        <f t="shared" si="37"/>
        <v>4.1370204650480455E-2</v>
      </c>
      <c r="U252" s="429">
        <f t="shared" si="38"/>
        <v>3.9829824690090221E-2</v>
      </c>
      <c r="V252" s="429">
        <f t="shared" si="39"/>
        <v>0</v>
      </c>
      <c r="W252" s="429">
        <f t="shared" si="40"/>
        <v>8.611457492848236E-2</v>
      </c>
      <c r="X252" s="429">
        <f t="shared" si="41"/>
        <v>0</v>
      </c>
      <c r="Y252" s="429">
        <f t="shared" si="42"/>
        <v>0</v>
      </c>
      <c r="Z252" s="429">
        <f t="shared" si="43"/>
        <v>1.2054084451942591E-2</v>
      </c>
    </row>
    <row r="253" spans="1:26" ht="18.5" customHeight="1" x14ac:dyDescent="0.35">
      <c r="A253" s="353" t="s">
        <v>343</v>
      </c>
      <c r="B253" s="427" t="s">
        <v>318</v>
      </c>
      <c r="C253" s="353" t="s">
        <v>300</v>
      </c>
      <c r="D253" s="353" t="s">
        <v>71</v>
      </c>
      <c r="E253" s="428">
        <v>20277</v>
      </c>
      <c r="F253" s="428">
        <v>6791</v>
      </c>
      <c r="G253" s="428">
        <v>9186</v>
      </c>
      <c r="H253" s="428">
        <v>1851</v>
      </c>
      <c r="I253" s="428">
        <v>3283</v>
      </c>
      <c r="J253" s="428"/>
      <c r="K253" s="428">
        <v>448</v>
      </c>
      <c r="L253" s="428">
        <v>466</v>
      </c>
      <c r="M253" s="428"/>
      <c r="N253" s="428">
        <v>241</v>
      </c>
      <c r="O253" s="428">
        <f t="shared" si="33"/>
        <v>42543</v>
      </c>
      <c r="Q253" s="429">
        <f t="shared" si="34"/>
        <v>0.4766236513645018</v>
      </c>
      <c r="R253" s="429">
        <f t="shared" si="35"/>
        <v>0.15962673060197918</v>
      </c>
      <c r="S253" s="429">
        <f t="shared" si="36"/>
        <v>0.21592271348988082</v>
      </c>
      <c r="T253" s="429">
        <f t="shared" si="37"/>
        <v>4.3508920386432552E-2</v>
      </c>
      <c r="U253" s="429">
        <f t="shared" si="38"/>
        <v>7.7168981971182105E-2</v>
      </c>
      <c r="V253" s="429">
        <f t="shared" si="39"/>
        <v>0</v>
      </c>
      <c r="W253" s="429">
        <f t="shared" si="40"/>
        <v>1.0530522060033378E-2</v>
      </c>
      <c r="X253" s="429">
        <f t="shared" si="41"/>
        <v>1.0953623392802576E-2</v>
      </c>
      <c r="Y253" s="429">
        <f t="shared" si="42"/>
        <v>0</v>
      </c>
      <c r="Z253" s="429">
        <f t="shared" si="43"/>
        <v>5.6648567331875985E-3</v>
      </c>
    </row>
    <row r="254" spans="1:26" ht="18.5" customHeight="1" x14ac:dyDescent="0.35">
      <c r="A254" s="353" t="s">
        <v>344</v>
      </c>
      <c r="B254" s="427" t="s">
        <v>318</v>
      </c>
      <c r="C254" s="353" t="s">
        <v>300</v>
      </c>
      <c r="D254" s="353" t="s">
        <v>71</v>
      </c>
      <c r="E254" s="428">
        <v>20596</v>
      </c>
      <c r="F254" s="428">
        <v>5392</v>
      </c>
      <c r="G254" s="428">
        <v>5986</v>
      </c>
      <c r="H254" s="428">
        <v>1985</v>
      </c>
      <c r="I254" s="428">
        <v>4133</v>
      </c>
      <c r="J254" s="428"/>
      <c r="K254" s="428"/>
      <c r="L254" s="428">
        <v>714</v>
      </c>
      <c r="M254" s="428"/>
      <c r="N254" s="428">
        <v>326</v>
      </c>
      <c r="O254" s="428">
        <f t="shared" si="33"/>
        <v>39132</v>
      </c>
      <c r="Q254" s="429">
        <f t="shared" si="34"/>
        <v>0.52632116937544715</v>
      </c>
      <c r="R254" s="429">
        <f t="shared" si="35"/>
        <v>0.1377900439537974</v>
      </c>
      <c r="S254" s="429">
        <f t="shared" si="36"/>
        <v>0.15296943677808444</v>
      </c>
      <c r="T254" s="429">
        <f t="shared" si="37"/>
        <v>5.0725748747827863E-2</v>
      </c>
      <c r="U254" s="429">
        <f t="shared" si="38"/>
        <v>0.10561688643565369</v>
      </c>
      <c r="V254" s="429">
        <f t="shared" si="39"/>
        <v>0</v>
      </c>
      <c r="W254" s="429">
        <f t="shared" si="40"/>
        <v>0</v>
      </c>
      <c r="X254" s="429">
        <f t="shared" si="41"/>
        <v>1.8245936829193499E-2</v>
      </c>
      <c r="Y254" s="429">
        <f t="shared" si="42"/>
        <v>0</v>
      </c>
      <c r="Z254" s="429">
        <f t="shared" si="43"/>
        <v>8.3307778799959105E-3</v>
      </c>
    </row>
    <row r="255" spans="1:26" ht="18.5" customHeight="1" x14ac:dyDescent="0.35">
      <c r="A255" s="353" t="s">
        <v>345</v>
      </c>
      <c r="B255" s="427" t="s">
        <v>346</v>
      </c>
      <c r="C255" s="353" t="s">
        <v>300</v>
      </c>
      <c r="D255" s="353" t="s">
        <v>71</v>
      </c>
      <c r="E255" s="428">
        <v>10386</v>
      </c>
      <c r="F255" s="428">
        <v>3474</v>
      </c>
      <c r="G255" s="428">
        <v>4844</v>
      </c>
      <c r="H255" s="428">
        <v>689</v>
      </c>
      <c r="I255" s="428">
        <v>1416</v>
      </c>
      <c r="J255" s="428"/>
      <c r="K255" s="428">
        <v>10518</v>
      </c>
      <c r="L255" s="428">
        <v>7105</v>
      </c>
      <c r="M255" s="428"/>
      <c r="N255" s="428">
        <v>455</v>
      </c>
      <c r="O255" s="428">
        <f t="shared" si="33"/>
        <v>38887</v>
      </c>
      <c r="Q255" s="429">
        <f t="shared" si="34"/>
        <v>0.26708154396070666</v>
      </c>
      <c r="R255" s="429">
        <f t="shared" si="35"/>
        <v>8.93357677372901E-2</v>
      </c>
      <c r="S255" s="429">
        <f t="shared" si="36"/>
        <v>0.12456605035101705</v>
      </c>
      <c r="T255" s="429">
        <f t="shared" si="37"/>
        <v>1.7718003445881658E-2</v>
      </c>
      <c r="U255" s="429">
        <f t="shared" si="38"/>
        <v>3.6413197212436035E-2</v>
      </c>
      <c r="V255" s="429">
        <f t="shared" si="39"/>
        <v>0</v>
      </c>
      <c r="W255" s="429">
        <f t="shared" si="40"/>
        <v>0.27047599454830662</v>
      </c>
      <c r="X255" s="429">
        <f t="shared" si="41"/>
        <v>0.18270887443104381</v>
      </c>
      <c r="Y255" s="429">
        <f t="shared" si="42"/>
        <v>0</v>
      </c>
      <c r="Z255" s="429">
        <f t="shared" si="43"/>
        <v>1.1700568313318076E-2</v>
      </c>
    </row>
    <row r="256" spans="1:26" ht="18.5" customHeight="1" x14ac:dyDescent="0.35">
      <c r="A256" s="353" t="s">
        <v>347</v>
      </c>
      <c r="B256" s="427" t="s">
        <v>346</v>
      </c>
      <c r="C256" s="353" t="s">
        <v>300</v>
      </c>
      <c r="D256" s="353" t="s">
        <v>71</v>
      </c>
      <c r="E256" s="428">
        <v>16744</v>
      </c>
      <c r="F256" s="428">
        <v>12097</v>
      </c>
      <c r="G256" s="428">
        <v>9913</v>
      </c>
      <c r="H256" s="428">
        <v>1318</v>
      </c>
      <c r="I256" s="428">
        <v>1269</v>
      </c>
      <c r="J256" s="428"/>
      <c r="K256" s="428">
        <v>148</v>
      </c>
      <c r="L256" s="428">
        <v>147</v>
      </c>
      <c r="M256" s="428"/>
      <c r="N256" s="428">
        <v>174</v>
      </c>
      <c r="O256" s="428">
        <f t="shared" si="33"/>
        <v>41810</v>
      </c>
      <c r="Q256" s="429">
        <f t="shared" si="34"/>
        <v>0.40047835446065533</v>
      </c>
      <c r="R256" s="429">
        <f t="shared" si="35"/>
        <v>0.28933269552738577</v>
      </c>
      <c r="S256" s="429">
        <f t="shared" si="36"/>
        <v>0.23709638842382205</v>
      </c>
      <c r="T256" s="429">
        <f t="shared" si="37"/>
        <v>3.1523558957187274E-2</v>
      </c>
      <c r="U256" s="429">
        <f t="shared" si="38"/>
        <v>3.035159052858168E-2</v>
      </c>
      <c r="V256" s="429">
        <f t="shared" si="39"/>
        <v>0</v>
      </c>
      <c r="W256" s="429">
        <f t="shared" si="40"/>
        <v>3.5398230088495575E-3</v>
      </c>
      <c r="X256" s="429">
        <f t="shared" si="41"/>
        <v>3.5159052858167901E-3</v>
      </c>
      <c r="Y256" s="429">
        <f t="shared" si="42"/>
        <v>0</v>
      </c>
      <c r="Z256" s="429">
        <f t="shared" si="43"/>
        <v>4.1616838077015066E-3</v>
      </c>
    </row>
    <row r="257" spans="1:26" ht="18.5" customHeight="1" x14ac:dyDescent="0.35">
      <c r="A257" s="353" t="s">
        <v>348</v>
      </c>
      <c r="B257" s="427" t="s">
        <v>346</v>
      </c>
      <c r="C257" s="353" t="s">
        <v>300</v>
      </c>
      <c r="D257" s="353" t="s">
        <v>71</v>
      </c>
      <c r="E257" s="428">
        <v>16916</v>
      </c>
      <c r="F257" s="428">
        <v>5504</v>
      </c>
      <c r="G257" s="428">
        <v>10068</v>
      </c>
      <c r="H257" s="428">
        <v>1041</v>
      </c>
      <c r="I257" s="428">
        <v>1207</v>
      </c>
      <c r="J257" s="428"/>
      <c r="K257" s="428">
        <v>261</v>
      </c>
      <c r="L257" s="428"/>
      <c r="M257" s="428"/>
      <c r="N257" s="428">
        <v>183</v>
      </c>
      <c r="O257" s="428">
        <f t="shared" si="33"/>
        <v>35180</v>
      </c>
      <c r="Q257" s="429">
        <f t="shared" si="34"/>
        <v>0.48084138715179081</v>
      </c>
      <c r="R257" s="429">
        <f t="shared" si="35"/>
        <v>0.15645252984650371</v>
      </c>
      <c r="S257" s="429">
        <f t="shared" si="36"/>
        <v>0.28618533257532691</v>
      </c>
      <c r="T257" s="429">
        <f t="shared" si="37"/>
        <v>2.9590676520750425E-2</v>
      </c>
      <c r="U257" s="429">
        <f t="shared" si="38"/>
        <v>3.4309266628766343E-2</v>
      </c>
      <c r="V257" s="429">
        <f t="shared" si="39"/>
        <v>0</v>
      </c>
      <c r="W257" s="429">
        <f t="shared" si="40"/>
        <v>7.4189880613985222E-3</v>
      </c>
      <c r="X257" s="429">
        <f t="shared" si="41"/>
        <v>0</v>
      </c>
      <c r="Y257" s="429">
        <f t="shared" si="42"/>
        <v>0</v>
      </c>
      <c r="Z257" s="429">
        <f t="shared" si="43"/>
        <v>5.2018192154633311E-3</v>
      </c>
    </row>
    <row r="258" spans="1:26" ht="18.5" customHeight="1" x14ac:dyDescent="0.35">
      <c r="A258" s="353" t="s">
        <v>349</v>
      </c>
      <c r="B258" s="427" t="s">
        <v>346</v>
      </c>
      <c r="C258" s="353" t="s">
        <v>300</v>
      </c>
      <c r="D258" s="353" t="s">
        <v>71</v>
      </c>
      <c r="E258" s="428">
        <v>12598</v>
      </c>
      <c r="F258" s="428">
        <v>8058</v>
      </c>
      <c r="G258" s="428">
        <v>7755</v>
      </c>
      <c r="H258" s="428">
        <v>9178</v>
      </c>
      <c r="I258" s="428">
        <v>1518</v>
      </c>
      <c r="J258" s="428"/>
      <c r="K258" s="428">
        <v>292</v>
      </c>
      <c r="L258" s="428"/>
      <c r="M258" s="428"/>
      <c r="N258" s="428">
        <v>320</v>
      </c>
      <c r="O258" s="428">
        <f t="shared" ref="O258:O321" si="44">SUM(E258:N258)</f>
        <v>39719</v>
      </c>
      <c r="Q258" s="429">
        <f t="shared" ref="Q258:Q321" si="45">E258/O258</f>
        <v>0.31717817669125609</v>
      </c>
      <c r="R258" s="429">
        <f t="shared" ref="R258:R321" si="46">F258/O258</f>
        <v>0.20287519826783151</v>
      </c>
      <c r="S258" s="429">
        <f t="shared" ref="S258:S321" si="47">G258/O258</f>
        <v>0.19524660741710517</v>
      </c>
      <c r="T258" s="429">
        <f t="shared" ref="T258:T321" si="48">H258/O258</f>
        <v>0.23107328986127545</v>
      </c>
      <c r="U258" s="429">
        <f t="shared" ref="U258:U321" si="49">I258/O258</f>
        <v>3.8218484856114204E-2</v>
      </c>
      <c r="V258" s="429">
        <f t="shared" ref="V258:V321" si="50">J258/O258</f>
        <v>0</v>
      </c>
      <c r="W258" s="429">
        <f t="shared" ref="W258:W321" si="51">K258/O258</f>
        <v>7.3516453082907423E-3</v>
      </c>
      <c r="X258" s="429">
        <f t="shared" ref="X258:X321" si="52">L258/O258</f>
        <v>0</v>
      </c>
      <c r="Y258" s="429">
        <f t="shared" ref="Y258:Y321" si="53">M258/O258</f>
        <v>0</v>
      </c>
      <c r="Z258" s="429">
        <f t="shared" ref="Z258:Z321" si="54">N258/O258</f>
        <v>8.0565975981268419E-3</v>
      </c>
    </row>
    <row r="259" spans="1:26" ht="18.5" customHeight="1" x14ac:dyDescent="0.35">
      <c r="A259" s="353" t="s">
        <v>350</v>
      </c>
      <c r="B259" s="427" t="s">
        <v>346</v>
      </c>
      <c r="C259" s="353" t="s">
        <v>300</v>
      </c>
      <c r="D259" s="353" t="s">
        <v>71</v>
      </c>
      <c r="E259" s="428"/>
      <c r="F259" s="428"/>
      <c r="G259" s="428"/>
      <c r="H259" s="428"/>
      <c r="I259" s="428">
        <v>4663</v>
      </c>
      <c r="J259" s="428"/>
      <c r="K259" s="428">
        <v>2424</v>
      </c>
      <c r="L259" s="428"/>
      <c r="M259" s="428"/>
      <c r="N259" s="428">
        <v>26877</v>
      </c>
      <c r="O259" s="428">
        <f t="shared" si="44"/>
        <v>33964</v>
      </c>
      <c r="Q259" s="429">
        <f t="shared" si="45"/>
        <v>0</v>
      </c>
      <c r="R259" s="429">
        <f t="shared" si="46"/>
        <v>0</v>
      </c>
      <c r="S259" s="429">
        <f t="shared" si="47"/>
        <v>0</v>
      </c>
      <c r="T259" s="429">
        <f t="shared" si="48"/>
        <v>0</v>
      </c>
      <c r="U259" s="429">
        <f t="shared" si="49"/>
        <v>0.13729242727593924</v>
      </c>
      <c r="V259" s="429">
        <f t="shared" si="50"/>
        <v>0</v>
      </c>
      <c r="W259" s="429">
        <f t="shared" si="51"/>
        <v>7.136968554940526E-2</v>
      </c>
      <c r="X259" s="429">
        <f t="shared" si="52"/>
        <v>0</v>
      </c>
      <c r="Y259" s="429">
        <f t="shared" si="53"/>
        <v>0</v>
      </c>
      <c r="Z259" s="429">
        <f t="shared" si="54"/>
        <v>0.79133788717465547</v>
      </c>
    </row>
    <row r="260" spans="1:26" ht="18.5" customHeight="1" x14ac:dyDescent="0.35">
      <c r="A260" s="353" t="s">
        <v>351</v>
      </c>
      <c r="B260" s="427" t="s">
        <v>346</v>
      </c>
      <c r="C260" s="353" t="s">
        <v>300</v>
      </c>
      <c r="D260" s="353" t="s">
        <v>71</v>
      </c>
      <c r="E260" s="428">
        <v>15356</v>
      </c>
      <c r="F260" s="428">
        <v>15917</v>
      </c>
      <c r="G260" s="428">
        <v>8295</v>
      </c>
      <c r="H260" s="428">
        <v>2120</v>
      </c>
      <c r="I260" s="428">
        <v>1560</v>
      </c>
      <c r="J260" s="428"/>
      <c r="K260" s="428">
        <v>4513</v>
      </c>
      <c r="L260" s="428"/>
      <c r="M260" s="428"/>
      <c r="N260" s="428">
        <v>199</v>
      </c>
      <c r="O260" s="428">
        <f t="shared" si="44"/>
        <v>47960</v>
      </c>
      <c r="Q260" s="429">
        <f t="shared" si="45"/>
        <v>0.3201834862385321</v>
      </c>
      <c r="R260" s="429">
        <f t="shared" si="46"/>
        <v>0.33188073394495415</v>
      </c>
      <c r="S260" s="429">
        <f t="shared" si="47"/>
        <v>0.17295663052543786</v>
      </c>
      <c r="T260" s="429">
        <f t="shared" si="48"/>
        <v>4.4203502919099247E-2</v>
      </c>
      <c r="U260" s="429">
        <f t="shared" si="49"/>
        <v>3.2527105921601338E-2</v>
      </c>
      <c r="V260" s="429">
        <f t="shared" si="50"/>
        <v>0</v>
      </c>
      <c r="W260" s="429">
        <f t="shared" si="51"/>
        <v>9.4099249374478736E-2</v>
      </c>
      <c r="X260" s="429">
        <f t="shared" si="52"/>
        <v>0</v>
      </c>
      <c r="Y260" s="429">
        <f t="shared" si="53"/>
        <v>0</v>
      </c>
      <c r="Z260" s="429">
        <f t="shared" si="54"/>
        <v>4.1492910758965801E-3</v>
      </c>
    </row>
    <row r="261" spans="1:26" ht="18.5" customHeight="1" x14ac:dyDescent="0.35">
      <c r="A261" s="353" t="s">
        <v>352</v>
      </c>
      <c r="B261" s="427" t="s">
        <v>346</v>
      </c>
      <c r="C261" s="353" t="s">
        <v>300</v>
      </c>
      <c r="D261" s="353" t="s">
        <v>71</v>
      </c>
      <c r="E261" s="428">
        <v>12186</v>
      </c>
      <c r="F261" s="428">
        <v>10499</v>
      </c>
      <c r="G261" s="428">
        <v>7541</v>
      </c>
      <c r="H261" s="428">
        <v>1210</v>
      </c>
      <c r="I261" s="428">
        <v>4938</v>
      </c>
      <c r="J261" s="428"/>
      <c r="K261" s="428"/>
      <c r="L261" s="428"/>
      <c r="M261" s="428"/>
      <c r="N261" s="428">
        <v>0</v>
      </c>
      <c r="O261" s="428">
        <f t="shared" si="44"/>
        <v>36374</v>
      </c>
      <c r="Q261" s="429">
        <f t="shared" si="45"/>
        <v>0.33501951943696046</v>
      </c>
      <c r="R261" s="429">
        <f t="shared" si="46"/>
        <v>0.28864023753230328</v>
      </c>
      <c r="S261" s="429">
        <f t="shared" si="47"/>
        <v>0.2073184142519382</v>
      </c>
      <c r="T261" s="429">
        <f t="shared" si="48"/>
        <v>3.3265519326991809E-2</v>
      </c>
      <c r="U261" s="429">
        <f t="shared" si="49"/>
        <v>0.13575630945180622</v>
      </c>
      <c r="V261" s="429">
        <f t="shared" si="50"/>
        <v>0</v>
      </c>
      <c r="W261" s="429">
        <f t="shared" si="51"/>
        <v>0</v>
      </c>
      <c r="X261" s="429">
        <f t="shared" si="52"/>
        <v>0</v>
      </c>
      <c r="Y261" s="429">
        <f t="shared" si="53"/>
        <v>0</v>
      </c>
      <c r="Z261" s="429">
        <f t="shared" si="54"/>
        <v>0</v>
      </c>
    </row>
    <row r="262" spans="1:26" ht="18.5" customHeight="1" x14ac:dyDescent="0.35">
      <c r="A262" s="353" t="s">
        <v>353</v>
      </c>
      <c r="B262" s="427" t="s">
        <v>346</v>
      </c>
      <c r="C262" s="353" t="s">
        <v>300</v>
      </c>
      <c r="D262" s="353" t="s">
        <v>71</v>
      </c>
      <c r="E262" s="428">
        <v>19315</v>
      </c>
      <c r="F262" s="428">
        <v>10062</v>
      </c>
      <c r="G262" s="428">
        <v>6866</v>
      </c>
      <c r="H262" s="428">
        <v>1529</v>
      </c>
      <c r="I262" s="428">
        <v>5236</v>
      </c>
      <c r="J262" s="428"/>
      <c r="K262" s="428"/>
      <c r="L262" s="428"/>
      <c r="M262" s="428"/>
      <c r="N262" s="428">
        <v>0</v>
      </c>
      <c r="O262" s="428">
        <f t="shared" si="44"/>
        <v>43008</v>
      </c>
      <c r="Q262" s="429">
        <f t="shared" si="45"/>
        <v>0.44910249255952384</v>
      </c>
      <c r="R262" s="429">
        <f t="shared" si="46"/>
        <v>0.23395647321428573</v>
      </c>
      <c r="S262" s="429">
        <f t="shared" si="47"/>
        <v>0.15964471726190477</v>
      </c>
      <c r="T262" s="429">
        <f t="shared" si="48"/>
        <v>3.5551525297619048E-2</v>
      </c>
      <c r="U262" s="429">
        <f t="shared" si="49"/>
        <v>0.12174479166666667</v>
      </c>
      <c r="V262" s="429">
        <f t="shared" si="50"/>
        <v>0</v>
      </c>
      <c r="W262" s="429">
        <f t="shared" si="51"/>
        <v>0</v>
      </c>
      <c r="X262" s="429">
        <f t="shared" si="52"/>
        <v>0</v>
      </c>
      <c r="Y262" s="429">
        <f t="shared" si="53"/>
        <v>0</v>
      </c>
      <c r="Z262" s="429">
        <f t="shared" si="54"/>
        <v>0</v>
      </c>
    </row>
    <row r="263" spans="1:26" ht="18.5" customHeight="1" x14ac:dyDescent="0.35">
      <c r="A263" s="353" t="s">
        <v>354</v>
      </c>
      <c r="B263" s="427" t="s">
        <v>346</v>
      </c>
      <c r="C263" s="353" t="s">
        <v>300</v>
      </c>
      <c r="D263" s="353" t="s">
        <v>71</v>
      </c>
      <c r="E263" s="428">
        <v>19603</v>
      </c>
      <c r="F263" s="428">
        <v>13788</v>
      </c>
      <c r="G263" s="428">
        <v>7810</v>
      </c>
      <c r="H263" s="428">
        <v>4769</v>
      </c>
      <c r="I263" s="428">
        <v>2089</v>
      </c>
      <c r="J263" s="428"/>
      <c r="K263" s="428"/>
      <c r="L263" s="428"/>
      <c r="M263" s="428"/>
      <c r="N263" s="428">
        <v>0</v>
      </c>
      <c r="O263" s="428">
        <f t="shared" si="44"/>
        <v>48059</v>
      </c>
      <c r="Q263" s="429">
        <f t="shared" si="45"/>
        <v>0.40789446305582722</v>
      </c>
      <c r="R263" s="429">
        <f t="shared" si="46"/>
        <v>0.28689735533406852</v>
      </c>
      <c r="S263" s="429">
        <f t="shared" si="47"/>
        <v>0.1625085831998169</v>
      </c>
      <c r="T263" s="429">
        <f t="shared" si="48"/>
        <v>9.9232193761834411E-2</v>
      </c>
      <c r="U263" s="429">
        <f t="shared" si="49"/>
        <v>4.3467404648452945E-2</v>
      </c>
      <c r="V263" s="429">
        <f t="shared" si="50"/>
        <v>0</v>
      </c>
      <c r="W263" s="429">
        <f t="shared" si="51"/>
        <v>0</v>
      </c>
      <c r="X263" s="429">
        <f t="shared" si="52"/>
        <v>0</v>
      </c>
      <c r="Y263" s="429">
        <f t="shared" si="53"/>
        <v>0</v>
      </c>
      <c r="Z263" s="429">
        <f t="shared" si="54"/>
        <v>0</v>
      </c>
    </row>
    <row r="264" spans="1:26" ht="18.5" customHeight="1" x14ac:dyDescent="0.35">
      <c r="A264" s="353" t="s">
        <v>355</v>
      </c>
      <c r="B264" s="427" t="s">
        <v>346</v>
      </c>
      <c r="C264" s="353" t="s">
        <v>300</v>
      </c>
      <c r="D264" s="353" t="s">
        <v>71</v>
      </c>
      <c r="E264" s="428">
        <v>16129</v>
      </c>
      <c r="F264" s="428">
        <v>15227</v>
      </c>
      <c r="G264" s="428">
        <v>8171</v>
      </c>
      <c r="H264" s="428">
        <v>2039</v>
      </c>
      <c r="I264" s="428">
        <v>1421</v>
      </c>
      <c r="J264" s="428"/>
      <c r="K264" s="428">
        <v>3108</v>
      </c>
      <c r="L264" s="428">
        <v>336</v>
      </c>
      <c r="M264" s="428"/>
      <c r="N264" s="428">
        <v>323</v>
      </c>
      <c r="O264" s="428">
        <f t="shared" si="44"/>
        <v>46754</v>
      </c>
      <c r="Q264" s="429">
        <f t="shared" si="45"/>
        <v>0.34497583094494588</v>
      </c>
      <c r="R264" s="429">
        <f t="shared" si="46"/>
        <v>0.32568336399024683</v>
      </c>
      <c r="S264" s="429">
        <f t="shared" si="47"/>
        <v>0.17476579543996235</v>
      </c>
      <c r="T264" s="429">
        <f t="shared" si="48"/>
        <v>4.3611241818881805E-2</v>
      </c>
      <c r="U264" s="429">
        <f t="shared" si="49"/>
        <v>3.039312144415451E-2</v>
      </c>
      <c r="V264" s="429">
        <f t="shared" si="50"/>
        <v>0</v>
      </c>
      <c r="W264" s="429">
        <f t="shared" si="51"/>
        <v>6.6475595670958634E-2</v>
      </c>
      <c r="X264" s="429">
        <f t="shared" si="52"/>
        <v>7.186550883346879E-3</v>
      </c>
      <c r="Y264" s="429">
        <f t="shared" si="53"/>
        <v>0</v>
      </c>
      <c r="Z264" s="429">
        <f t="shared" si="54"/>
        <v>6.9084998075031011E-3</v>
      </c>
    </row>
    <row r="265" spans="1:26" ht="18.5" customHeight="1" x14ac:dyDescent="0.35">
      <c r="A265" s="353" t="s">
        <v>356</v>
      </c>
      <c r="B265" s="427" t="s">
        <v>346</v>
      </c>
      <c r="C265" s="353" t="s">
        <v>300</v>
      </c>
      <c r="D265" s="353" t="s">
        <v>71</v>
      </c>
      <c r="E265" s="428">
        <v>14006</v>
      </c>
      <c r="F265" s="428">
        <v>5212</v>
      </c>
      <c r="G265" s="428">
        <v>5738</v>
      </c>
      <c r="H265" s="428">
        <v>3195</v>
      </c>
      <c r="I265" s="428">
        <v>1751</v>
      </c>
      <c r="J265" s="428"/>
      <c r="K265" s="428">
        <v>8715</v>
      </c>
      <c r="L265" s="428"/>
      <c r="M265" s="428"/>
      <c r="N265" s="428">
        <v>1376</v>
      </c>
      <c r="O265" s="428">
        <f t="shared" si="44"/>
        <v>39993</v>
      </c>
      <c r="Q265" s="429">
        <f t="shared" si="45"/>
        <v>0.35021128697522064</v>
      </c>
      <c r="R265" s="429">
        <f t="shared" si="46"/>
        <v>0.13032280649113595</v>
      </c>
      <c r="S265" s="429">
        <f t="shared" si="47"/>
        <v>0.1434751081439252</v>
      </c>
      <c r="T265" s="429">
        <f t="shared" si="48"/>
        <v>7.988898057160003E-2</v>
      </c>
      <c r="U265" s="429">
        <f t="shared" si="49"/>
        <v>4.3782661965844023E-2</v>
      </c>
      <c r="V265" s="429">
        <f t="shared" si="50"/>
        <v>0</v>
      </c>
      <c r="W265" s="429">
        <f t="shared" si="51"/>
        <v>0.21791313479858976</v>
      </c>
      <c r="X265" s="429">
        <f t="shared" si="52"/>
        <v>0</v>
      </c>
      <c r="Y265" s="429">
        <f t="shared" si="53"/>
        <v>0</v>
      </c>
      <c r="Z265" s="429">
        <f t="shared" si="54"/>
        <v>3.4406021053684392E-2</v>
      </c>
    </row>
    <row r="266" spans="1:26" ht="18.5" customHeight="1" x14ac:dyDescent="0.35">
      <c r="A266" s="353" t="s">
        <v>357</v>
      </c>
      <c r="B266" s="427" t="s">
        <v>346</v>
      </c>
      <c r="C266" s="353" t="s">
        <v>300</v>
      </c>
      <c r="D266" s="353" t="s">
        <v>71</v>
      </c>
      <c r="E266" s="428">
        <v>18177</v>
      </c>
      <c r="F266" s="428">
        <v>17321</v>
      </c>
      <c r="G266" s="428">
        <v>8524</v>
      </c>
      <c r="H266" s="428">
        <v>5001</v>
      </c>
      <c r="I266" s="428">
        <v>1727</v>
      </c>
      <c r="J266" s="428"/>
      <c r="K266" s="428">
        <v>1273</v>
      </c>
      <c r="L266" s="428"/>
      <c r="M266" s="428"/>
      <c r="N266" s="428">
        <v>0</v>
      </c>
      <c r="O266" s="428">
        <f t="shared" si="44"/>
        <v>52023</v>
      </c>
      <c r="Q266" s="429">
        <f t="shared" si="45"/>
        <v>0.34940314860734673</v>
      </c>
      <c r="R266" s="429">
        <f t="shared" si="46"/>
        <v>0.33294888799184974</v>
      </c>
      <c r="S266" s="429">
        <f t="shared" si="47"/>
        <v>0.16385060454029948</v>
      </c>
      <c r="T266" s="429">
        <f t="shared" si="48"/>
        <v>9.6130557637967823E-2</v>
      </c>
      <c r="U266" s="429">
        <f t="shared" si="49"/>
        <v>3.3196855237106665E-2</v>
      </c>
      <c r="V266" s="429">
        <f t="shared" si="50"/>
        <v>0</v>
      </c>
      <c r="W266" s="429">
        <f t="shared" si="51"/>
        <v>2.4469945985429523E-2</v>
      </c>
      <c r="X266" s="429">
        <f t="shared" si="52"/>
        <v>0</v>
      </c>
      <c r="Y266" s="429">
        <f t="shared" si="53"/>
        <v>0</v>
      </c>
      <c r="Z266" s="429">
        <f t="shared" si="54"/>
        <v>0</v>
      </c>
    </row>
    <row r="267" spans="1:26" ht="18.5" customHeight="1" x14ac:dyDescent="0.35">
      <c r="A267" s="353" t="s">
        <v>358</v>
      </c>
      <c r="B267" s="427" t="s">
        <v>346</v>
      </c>
      <c r="C267" s="353" t="s">
        <v>300</v>
      </c>
      <c r="D267" s="353" t="s">
        <v>71</v>
      </c>
      <c r="E267" s="428">
        <v>18247</v>
      </c>
      <c r="F267" s="428">
        <v>12619</v>
      </c>
      <c r="G267" s="428">
        <v>9695</v>
      </c>
      <c r="H267" s="428">
        <v>1241</v>
      </c>
      <c r="I267" s="428">
        <v>2325</v>
      </c>
      <c r="J267" s="428"/>
      <c r="K267" s="428"/>
      <c r="L267" s="428">
        <v>491</v>
      </c>
      <c r="M267" s="428"/>
      <c r="N267" s="428">
        <v>0</v>
      </c>
      <c r="O267" s="428">
        <f t="shared" si="44"/>
        <v>44618</v>
      </c>
      <c r="Q267" s="429">
        <f t="shared" si="45"/>
        <v>0.40896050921152899</v>
      </c>
      <c r="R267" s="429">
        <f t="shared" si="46"/>
        <v>0.2828230758886548</v>
      </c>
      <c r="S267" s="429">
        <f t="shared" si="47"/>
        <v>0.21728898650768749</v>
      </c>
      <c r="T267" s="429">
        <f t="shared" si="48"/>
        <v>2.7813886772154735E-2</v>
      </c>
      <c r="U267" s="429">
        <f t="shared" si="49"/>
        <v>5.2109014299161774E-2</v>
      </c>
      <c r="V267" s="429">
        <f t="shared" si="50"/>
        <v>0</v>
      </c>
      <c r="W267" s="429">
        <f t="shared" si="51"/>
        <v>0</v>
      </c>
      <c r="X267" s="429">
        <f t="shared" si="52"/>
        <v>1.1004527320812228E-2</v>
      </c>
      <c r="Y267" s="429">
        <f t="shared" si="53"/>
        <v>0</v>
      </c>
      <c r="Z267" s="429">
        <f t="shared" si="54"/>
        <v>0</v>
      </c>
    </row>
    <row r="268" spans="1:26" ht="18.5" customHeight="1" x14ac:dyDescent="0.35">
      <c r="A268" s="353" t="s">
        <v>359</v>
      </c>
      <c r="B268" s="427" t="s">
        <v>346</v>
      </c>
      <c r="C268" s="353" t="s">
        <v>300</v>
      </c>
      <c r="D268" s="353" t="s">
        <v>71</v>
      </c>
      <c r="E268" s="428">
        <v>19840</v>
      </c>
      <c r="F268" s="428">
        <v>13339</v>
      </c>
      <c r="G268" s="428">
        <v>8995</v>
      </c>
      <c r="H268" s="428">
        <v>2972</v>
      </c>
      <c r="I268" s="428">
        <v>1574</v>
      </c>
      <c r="J268" s="428"/>
      <c r="K268" s="428"/>
      <c r="L268" s="428"/>
      <c r="M268" s="428"/>
      <c r="N268" s="428">
        <v>0</v>
      </c>
      <c r="O268" s="428">
        <f t="shared" si="44"/>
        <v>46720</v>
      </c>
      <c r="Q268" s="429">
        <f t="shared" si="45"/>
        <v>0.42465753424657532</v>
      </c>
      <c r="R268" s="429">
        <f t="shared" si="46"/>
        <v>0.2855094178082192</v>
      </c>
      <c r="S268" s="429">
        <f t="shared" si="47"/>
        <v>0.19252996575342465</v>
      </c>
      <c r="T268" s="429">
        <f t="shared" si="48"/>
        <v>6.3613013698630136E-2</v>
      </c>
      <c r="U268" s="429">
        <f t="shared" si="49"/>
        <v>3.3690068493150684E-2</v>
      </c>
      <c r="V268" s="429">
        <f t="shared" si="50"/>
        <v>0</v>
      </c>
      <c r="W268" s="429">
        <f t="shared" si="51"/>
        <v>0</v>
      </c>
      <c r="X268" s="429">
        <f t="shared" si="52"/>
        <v>0</v>
      </c>
      <c r="Y268" s="429">
        <f t="shared" si="53"/>
        <v>0</v>
      </c>
      <c r="Z268" s="429">
        <f t="shared" si="54"/>
        <v>0</v>
      </c>
    </row>
    <row r="269" spans="1:26" ht="18.5" customHeight="1" x14ac:dyDescent="0.35">
      <c r="A269" s="353" t="s">
        <v>360</v>
      </c>
      <c r="B269" s="427" t="s">
        <v>346</v>
      </c>
      <c r="C269" s="353" t="s">
        <v>300</v>
      </c>
      <c r="D269" s="353" t="s">
        <v>71</v>
      </c>
      <c r="E269" s="428">
        <v>22305</v>
      </c>
      <c r="F269" s="428">
        <v>8680</v>
      </c>
      <c r="G269" s="428">
        <v>7909</v>
      </c>
      <c r="H269" s="428">
        <v>2043</v>
      </c>
      <c r="I269" s="428">
        <v>3263</v>
      </c>
      <c r="J269" s="428"/>
      <c r="K269" s="428"/>
      <c r="L269" s="428"/>
      <c r="M269" s="428"/>
      <c r="N269" s="428">
        <v>0</v>
      </c>
      <c r="O269" s="428">
        <f t="shared" si="44"/>
        <v>44200</v>
      </c>
      <c r="Q269" s="429">
        <f t="shared" si="45"/>
        <v>0.50463800904977374</v>
      </c>
      <c r="R269" s="429">
        <f t="shared" si="46"/>
        <v>0.19638009049773755</v>
      </c>
      <c r="S269" s="429">
        <f t="shared" si="47"/>
        <v>0.17893665158371042</v>
      </c>
      <c r="T269" s="429">
        <f t="shared" si="48"/>
        <v>4.6221719457013574E-2</v>
      </c>
      <c r="U269" s="429">
        <f t="shared" si="49"/>
        <v>7.3823529411764705E-2</v>
      </c>
      <c r="V269" s="429">
        <f t="shared" si="50"/>
        <v>0</v>
      </c>
      <c r="W269" s="429">
        <f t="shared" si="51"/>
        <v>0</v>
      </c>
      <c r="X269" s="429">
        <f t="shared" si="52"/>
        <v>0</v>
      </c>
      <c r="Y269" s="429">
        <f t="shared" si="53"/>
        <v>0</v>
      </c>
      <c r="Z269" s="429">
        <f t="shared" si="54"/>
        <v>0</v>
      </c>
    </row>
    <row r="270" spans="1:26" ht="18.5" customHeight="1" x14ac:dyDescent="0.35">
      <c r="A270" s="353" t="s">
        <v>361</v>
      </c>
      <c r="B270" s="427" t="s">
        <v>362</v>
      </c>
      <c r="C270" s="353" t="s">
        <v>300</v>
      </c>
      <c r="D270" s="353" t="s">
        <v>71</v>
      </c>
      <c r="E270" s="428">
        <v>22468</v>
      </c>
      <c r="F270" s="428">
        <v>3238</v>
      </c>
      <c r="G270" s="428">
        <v>6142</v>
      </c>
      <c r="H270" s="428">
        <v>2292</v>
      </c>
      <c r="I270" s="428">
        <v>8670</v>
      </c>
      <c r="J270" s="428"/>
      <c r="K270" s="428"/>
      <c r="L270" s="428"/>
      <c r="M270" s="428"/>
      <c r="N270" s="428">
        <v>324</v>
      </c>
      <c r="O270" s="428">
        <f t="shared" si="44"/>
        <v>43134</v>
      </c>
      <c r="Q270" s="429">
        <f t="shared" si="45"/>
        <v>0.52088839430611578</v>
      </c>
      <c r="R270" s="429">
        <f t="shared" si="46"/>
        <v>7.506839152408773E-2</v>
      </c>
      <c r="S270" s="429">
        <f t="shared" si="47"/>
        <v>0.14239347150739556</v>
      </c>
      <c r="T270" s="429">
        <f t="shared" si="48"/>
        <v>5.3136736681040478E-2</v>
      </c>
      <c r="U270" s="429">
        <f t="shared" si="49"/>
        <v>0.20100153011545416</v>
      </c>
      <c r="V270" s="429">
        <f t="shared" si="50"/>
        <v>0</v>
      </c>
      <c r="W270" s="429">
        <f t="shared" si="51"/>
        <v>0</v>
      </c>
      <c r="X270" s="429">
        <f t="shared" si="52"/>
        <v>0</v>
      </c>
      <c r="Y270" s="429">
        <f t="shared" si="53"/>
        <v>0</v>
      </c>
      <c r="Z270" s="429">
        <f t="shared" si="54"/>
        <v>7.5114758659062452E-3</v>
      </c>
    </row>
    <row r="271" spans="1:26" ht="18.5" customHeight="1" x14ac:dyDescent="0.35">
      <c r="A271" s="353" t="s">
        <v>363</v>
      </c>
      <c r="B271" s="427" t="s">
        <v>362</v>
      </c>
      <c r="C271" s="353" t="s">
        <v>300</v>
      </c>
      <c r="D271" s="353" t="s">
        <v>71</v>
      </c>
      <c r="E271" s="428">
        <v>26729</v>
      </c>
      <c r="F271" s="428">
        <v>1674</v>
      </c>
      <c r="G271" s="428">
        <v>4746</v>
      </c>
      <c r="H271" s="428">
        <v>1301</v>
      </c>
      <c r="I271" s="428">
        <v>3904</v>
      </c>
      <c r="J271" s="428"/>
      <c r="K271" s="428"/>
      <c r="L271" s="428">
        <v>526</v>
      </c>
      <c r="M271" s="428"/>
      <c r="N271" s="428">
        <v>0</v>
      </c>
      <c r="O271" s="428">
        <f t="shared" si="44"/>
        <v>38880</v>
      </c>
      <c r="Q271" s="429">
        <f t="shared" si="45"/>
        <v>0.687474279835391</v>
      </c>
      <c r="R271" s="429">
        <f t="shared" si="46"/>
        <v>4.3055555555555555E-2</v>
      </c>
      <c r="S271" s="429">
        <f t="shared" si="47"/>
        <v>0.1220679012345679</v>
      </c>
      <c r="T271" s="429">
        <f t="shared" si="48"/>
        <v>3.3461934156378603E-2</v>
      </c>
      <c r="U271" s="429">
        <f t="shared" si="49"/>
        <v>0.10041152263374485</v>
      </c>
      <c r="V271" s="429">
        <f t="shared" si="50"/>
        <v>0</v>
      </c>
      <c r="W271" s="429">
        <f t="shared" si="51"/>
        <v>0</v>
      </c>
      <c r="X271" s="429">
        <f t="shared" si="52"/>
        <v>1.3528806584362139E-2</v>
      </c>
      <c r="Y271" s="429">
        <f t="shared" si="53"/>
        <v>0</v>
      </c>
      <c r="Z271" s="429">
        <f t="shared" si="54"/>
        <v>0</v>
      </c>
    </row>
    <row r="272" spans="1:26" ht="18.5" customHeight="1" x14ac:dyDescent="0.35">
      <c r="A272" s="353" t="s">
        <v>364</v>
      </c>
      <c r="B272" s="427" t="s">
        <v>362</v>
      </c>
      <c r="C272" s="353" t="s">
        <v>300</v>
      </c>
      <c r="D272" s="353" t="s">
        <v>71</v>
      </c>
      <c r="E272" s="428">
        <v>24243</v>
      </c>
      <c r="F272" s="428">
        <v>1496</v>
      </c>
      <c r="G272" s="428">
        <v>5924</v>
      </c>
      <c r="H272" s="428">
        <v>1232</v>
      </c>
      <c r="I272" s="428">
        <v>2772</v>
      </c>
      <c r="J272" s="428"/>
      <c r="K272" s="428"/>
      <c r="L272" s="428">
        <v>245</v>
      </c>
      <c r="M272" s="428"/>
      <c r="N272" s="428">
        <v>135</v>
      </c>
      <c r="O272" s="428">
        <f t="shared" si="44"/>
        <v>36047</v>
      </c>
      <c r="Q272" s="429">
        <f t="shared" si="45"/>
        <v>0.6725386301217855</v>
      </c>
      <c r="R272" s="429">
        <f t="shared" si="46"/>
        <v>4.1501373207201708E-2</v>
      </c>
      <c r="S272" s="429">
        <f t="shared" si="47"/>
        <v>0.16434099925097789</v>
      </c>
      <c r="T272" s="429">
        <f t="shared" si="48"/>
        <v>3.4177601464754348E-2</v>
      </c>
      <c r="U272" s="429">
        <f t="shared" si="49"/>
        <v>7.6899603295697283E-2</v>
      </c>
      <c r="V272" s="429">
        <f t="shared" si="50"/>
        <v>0</v>
      </c>
      <c r="W272" s="429">
        <f t="shared" si="51"/>
        <v>0</v>
      </c>
      <c r="X272" s="429">
        <f t="shared" si="52"/>
        <v>6.7966821094681941E-3</v>
      </c>
      <c r="Y272" s="429">
        <f t="shared" si="53"/>
        <v>0</v>
      </c>
      <c r="Z272" s="429">
        <f t="shared" si="54"/>
        <v>3.7451105501151273E-3</v>
      </c>
    </row>
    <row r="273" spans="1:26" ht="18.5" customHeight="1" x14ac:dyDescent="0.35">
      <c r="A273" s="353" t="s">
        <v>365</v>
      </c>
      <c r="B273" s="427" t="s">
        <v>362</v>
      </c>
      <c r="C273" s="353" t="s">
        <v>300</v>
      </c>
      <c r="D273" s="353" t="s">
        <v>71</v>
      </c>
      <c r="E273" s="428">
        <v>24510</v>
      </c>
      <c r="F273" s="428">
        <v>2943</v>
      </c>
      <c r="G273" s="428">
        <v>4406</v>
      </c>
      <c r="H273" s="428">
        <v>3239</v>
      </c>
      <c r="I273" s="428">
        <v>2816</v>
      </c>
      <c r="J273" s="428"/>
      <c r="K273" s="428">
        <v>272</v>
      </c>
      <c r="L273" s="428"/>
      <c r="M273" s="428"/>
      <c r="N273" s="428">
        <v>3807</v>
      </c>
      <c r="O273" s="428">
        <f t="shared" si="44"/>
        <v>41993</v>
      </c>
      <c r="Q273" s="429">
        <f t="shared" si="45"/>
        <v>0.58366870668921012</v>
      </c>
      <c r="R273" s="429">
        <f t="shared" si="46"/>
        <v>7.0083109089610171E-2</v>
      </c>
      <c r="S273" s="429">
        <f t="shared" si="47"/>
        <v>0.10492224894625295</v>
      </c>
      <c r="T273" s="429">
        <f t="shared" si="48"/>
        <v>7.7131902936203658E-2</v>
      </c>
      <c r="U273" s="429">
        <f t="shared" si="49"/>
        <v>6.7058795513537967E-2</v>
      </c>
      <c r="V273" s="429">
        <f t="shared" si="50"/>
        <v>0</v>
      </c>
      <c r="W273" s="429">
        <f t="shared" si="51"/>
        <v>6.4772700211940086E-3</v>
      </c>
      <c r="X273" s="429">
        <f t="shared" si="52"/>
        <v>0</v>
      </c>
      <c r="Y273" s="429">
        <f t="shared" si="53"/>
        <v>0</v>
      </c>
      <c r="Z273" s="429">
        <f t="shared" si="54"/>
        <v>9.0657966803991144E-2</v>
      </c>
    </row>
    <row r="274" spans="1:26" ht="18.5" customHeight="1" x14ac:dyDescent="0.35">
      <c r="A274" s="353" t="s">
        <v>366</v>
      </c>
      <c r="B274" s="427" t="s">
        <v>362</v>
      </c>
      <c r="C274" s="353" t="s">
        <v>300</v>
      </c>
      <c r="D274" s="353" t="s">
        <v>71</v>
      </c>
      <c r="E274" s="428">
        <v>20039</v>
      </c>
      <c r="F274" s="428">
        <v>3272</v>
      </c>
      <c r="G274" s="428">
        <v>1155</v>
      </c>
      <c r="H274" s="428">
        <v>1544</v>
      </c>
      <c r="I274" s="428">
        <v>5246</v>
      </c>
      <c r="J274" s="428"/>
      <c r="K274" s="428"/>
      <c r="L274" s="428"/>
      <c r="M274" s="428"/>
      <c r="N274" s="428">
        <v>1125</v>
      </c>
      <c r="O274" s="428">
        <f t="shared" si="44"/>
        <v>32381</v>
      </c>
      <c r="Q274" s="429">
        <f t="shared" si="45"/>
        <v>0.61885056051388154</v>
      </c>
      <c r="R274" s="429">
        <f t="shared" si="46"/>
        <v>0.10104691022513203</v>
      </c>
      <c r="S274" s="429">
        <f t="shared" si="47"/>
        <v>3.566906519255119E-2</v>
      </c>
      <c r="T274" s="429">
        <f t="shared" si="48"/>
        <v>4.7682282820172325E-2</v>
      </c>
      <c r="U274" s="429">
        <f t="shared" si="49"/>
        <v>0.16200858528149223</v>
      </c>
      <c r="V274" s="429">
        <f t="shared" si="50"/>
        <v>0</v>
      </c>
      <c r="W274" s="429">
        <f t="shared" si="51"/>
        <v>0</v>
      </c>
      <c r="X274" s="429">
        <f t="shared" si="52"/>
        <v>0</v>
      </c>
      <c r="Y274" s="429">
        <f t="shared" si="53"/>
        <v>0</v>
      </c>
      <c r="Z274" s="429">
        <f t="shared" si="54"/>
        <v>3.4742595966770637E-2</v>
      </c>
    </row>
    <row r="275" spans="1:26" ht="18.5" customHeight="1" x14ac:dyDescent="0.35">
      <c r="A275" s="353" t="s">
        <v>367</v>
      </c>
      <c r="B275" s="427" t="s">
        <v>362</v>
      </c>
      <c r="C275" s="353" t="s">
        <v>300</v>
      </c>
      <c r="D275" s="353" t="s">
        <v>71</v>
      </c>
      <c r="E275" s="428">
        <v>26032</v>
      </c>
      <c r="F275" s="428">
        <v>1282</v>
      </c>
      <c r="G275" s="428">
        <v>5787</v>
      </c>
      <c r="H275" s="428">
        <v>945</v>
      </c>
      <c r="I275" s="428">
        <v>2388</v>
      </c>
      <c r="J275" s="428"/>
      <c r="K275" s="428"/>
      <c r="L275" s="428"/>
      <c r="M275" s="428"/>
      <c r="N275" s="428">
        <v>452</v>
      </c>
      <c r="O275" s="428">
        <f t="shared" si="44"/>
        <v>36886</v>
      </c>
      <c r="Q275" s="429">
        <f t="shared" si="45"/>
        <v>0.70574201594100738</v>
      </c>
      <c r="R275" s="429">
        <f t="shared" si="46"/>
        <v>3.4755733882773955E-2</v>
      </c>
      <c r="S275" s="429">
        <f t="shared" si="47"/>
        <v>0.15688879249579787</v>
      </c>
      <c r="T275" s="429">
        <f t="shared" si="48"/>
        <v>2.5619476224041642E-2</v>
      </c>
      <c r="U275" s="429">
        <f t="shared" si="49"/>
        <v>6.474000975980046E-2</v>
      </c>
      <c r="V275" s="429">
        <f t="shared" si="50"/>
        <v>0</v>
      </c>
      <c r="W275" s="429">
        <f t="shared" si="51"/>
        <v>0</v>
      </c>
      <c r="X275" s="429">
        <f t="shared" si="52"/>
        <v>0</v>
      </c>
      <c r="Y275" s="429">
        <f t="shared" si="53"/>
        <v>0</v>
      </c>
      <c r="Z275" s="429">
        <f t="shared" si="54"/>
        <v>1.2253971696578648E-2</v>
      </c>
    </row>
    <row r="276" spans="1:26" ht="18.5" customHeight="1" x14ac:dyDescent="0.35">
      <c r="A276" s="353" t="s">
        <v>368</v>
      </c>
      <c r="B276" s="427" t="s">
        <v>362</v>
      </c>
      <c r="C276" s="353" t="s">
        <v>300</v>
      </c>
      <c r="D276" s="353" t="s">
        <v>71</v>
      </c>
      <c r="E276" s="428">
        <v>23077</v>
      </c>
      <c r="F276" s="428">
        <v>1887</v>
      </c>
      <c r="G276" s="428">
        <v>3454</v>
      </c>
      <c r="H276" s="428">
        <v>2759</v>
      </c>
      <c r="I276" s="428">
        <v>6773</v>
      </c>
      <c r="J276" s="428"/>
      <c r="K276" s="428">
        <v>1191</v>
      </c>
      <c r="L276" s="428"/>
      <c r="M276" s="428"/>
      <c r="N276" s="428">
        <v>674</v>
      </c>
      <c r="O276" s="428">
        <f t="shared" si="44"/>
        <v>39815</v>
      </c>
      <c r="Q276" s="429">
        <f t="shared" si="45"/>
        <v>0.57960567625266857</v>
      </c>
      <c r="R276" s="429">
        <f t="shared" si="46"/>
        <v>4.7394198166520157E-2</v>
      </c>
      <c r="S276" s="429">
        <f t="shared" si="47"/>
        <v>8.6751224412909708E-2</v>
      </c>
      <c r="T276" s="429">
        <f t="shared" si="48"/>
        <v>6.9295491648876051E-2</v>
      </c>
      <c r="U276" s="429">
        <f t="shared" si="49"/>
        <v>0.17011176692201432</v>
      </c>
      <c r="V276" s="429">
        <f t="shared" si="50"/>
        <v>0</v>
      </c>
      <c r="W276" s="429">
        <f t="shared" si="51"/>
        <v>2.991334924023609E-2</v>
      </c>
      <c r="X276" s="429">
        <f t="shared" si="52"/>
        <v>0</v>
      </c>
      <c r="Y276" s="429">
        <f t="shared" si="53"/>
        <v>0</v>
      </c>
      <c r="Z276" s="429">
        <f t="shared" si="54"/>
        <v>1.6928293356775086E-2</v>
      </c>
    </row>
    <row r="277" spans="1:26" ht="18.5" customHeight="1" x14ac:dyDescent="0.35">
      <c r="A277" s="353" t="s">
        <v>369</v>
      </c>
      <c r="B277" s="427" t="s">
        <v>362</v>
      </c>
      <c r="C277" s="353" t="s">
        <v>300</v>
      </c>
      <c r="D277" s="353" t="s">
        <v>71</v>
      </c>
      <c r="E277" s="428">
        <v>25302</v>
      </c>
      <c r="F277" s="428">
        <v>1566</v>
      </c>
      <c r="G277" s="428">
        <v>4879</v>
      </c>
      <c r="H277" s="428">
        <v>1276</v>
      </c>
      <c r="I277" s="428">
        <v>2647</v>
      </c>
      <c r="J277" s="428"/>
      <c r="K277" s="428"/>
      <c r="L277" s="428"/>
      <c r="M277" s="428"/>
      <c r="N277" s="428">
        <v>2336</v>
      </c>
      <c r="O277" s="428">
        <f t="shared" si="44"/>
        <v>38006</v>
      </c>
      <c r="Q277" s="429">
        <f t="shared" si="45"/>
        <v>0.66573698889649002</v>
      </c>
      <c r="R277" s="429">
        <f t="shared" si="46"/>
        <v>4.1204020417828766E-2</v>
      </c>
      <c r="S277" s="429">
        <f t="shared" si="47"/>
        <v>0.12837446718939116</v>
      </c>
      <c r="T277" s="429">
        <f t="shared" si="48"/>
        <v>3.3573646266378994E-2</v>
      </c>
      <c r="U277" s="429">
        <f t="shared" si="49"/>
        <v>6.9646897858232915E-2</v>
      </c>
      <c r="V277" s="429">
        <f t="shared" si="50"/>
        <v>0</v>
      </c>
      <c r="W277" s="429">
        <f t="shared" si="51"/>
        <v>0</v>
      </c>
      <c r="X277" s="429">
        <f t="shared" si="52"/>
        <v>0</v>
      </c>
      <c r="Y277" s="429">
        <f t="shared" si="53"/>
        <v>0</v>
      </c>
      <c r="Z277" s="429">
        <f t="shared" si="54"/>
        <v>6.1463979371678155E-2</v>
      </c>
    </row>
    <row r="278" spans="1:26" ht="18.5" customHeight="1" x14ac:dyDescent="0.35">
      <c r="A278" s="353" t="s">
        <v>370</v>
      </c>
      <c r="B278" s="427" t="s">
        <v>362</v>
      </c>
      <c r="C278" s="353" t="s">
        <v>300</v>
      </c>
      <c r="D278" s="353" t="s">
        <v>71</v>
      </c>
      <c r="E278" s="428">
        <v>26772</v>
      </c>
      <c r="F278" s="428">
        <v>8490</v>
      </c>
      <c r="G278" s="428">
        <v>5767</v>
      </c>
      <c r="H278" s="428">
        <v>2630</v>
      </c>
      <c r="I278" s="428">
        <v>3294</v>
      </c>
      <c r="J278" s="428"/>
      <c r="K278" s="428">
        <v>496</v>
      </c>
      <c r="L278" s="428"/>
      <c r="M278" s="428"/>
      <c r="N278" s="428">
        <v>0</v>
      </c>
      <c r="O278" s="428">
        <f t="shared" si="44"/>
        <v>47449</v>
      </c>
      <c r="Q278" s="429">
        <f t="shared" si="45"/>
        <v>0.56422685409597673</v>
      </c>
      <c r="R278" s="429">
        <f t="shared" si="46"/>
        <v>0.17892895529937405</v>
      </c>
      <c r="S278" s="429">
        <f t="shared" si="47"/>
        <v>0.12154102299310839</v>
      </c>
      <c r="T278" s="429">
        <f t="shared" si="48"/>
        <v>5.5427933149276062E-2</v>
      </c>
      <c r="U278" s="429">
        <f t="shared" si="49"/>
        <v>6.9421905624986832E-2</v>
      </c>
      <c r="V278" s="429">
        <f t="shared" si="50"/>
        <v>0</v>
      </c>
      <c r="W278" s="429">
        <f t="shared" si="51"/>
        <v>1.045332883727792E-2</v>
      </c>
      <c r="X278" s="429">
        <f t="shared" si="52"/>
        <v>0</v>
      </c>
      <c r="Y278" s="429">
        <f t="shared" si="53"/>
        <v>0</v>
      </c>
      <c r="Z278" s="429">
        <f t="shared" si="54"/>
        <v>0</v>
      </c>
    </row>
    <row r="279" spans="1:26" ht="18.5" customHeight="1" x14ac:dyDescent="0.35">
      <c r="A279" s="353" t="s">
        <v>371</v>
      </c>
      <c r="B279" s="427" t="s">
        <v>362</v>
      </c>
      <c r="C279" s="353" t="s">
        <v>300</v>
      </c>
      <c r="D279" s="353" t="s">
        <v>71</v>
      </c>
      <c r="E279" s="428">
        <v>17252</v>
      </c>
      <c r="F279" s="428">
        <v>11463</v>
      </c>
      <c r="G279" s="428">
        <v>7395</v>
      </c>
      <c r="H279" s="428">
        <v>5868</v>
      </c>
      <c r="I279" s="428">
        <v>2159</v>
      </c>
      <c r="J279" s="428"/>
      <c r="K279" s="428">
        <v>922</v>
      </c>
      <c r="L279" s="428"/>
      <c r="M279" s="428"/>
      <c r="N279" s="428">
        <v>0</v>
      </c>
      <c r="O279" s="428">
        <f t="shared" si="44"/>
        <v>45059</v>
      </c>
      <c r="Q279" s="429">
        <f t="shared" si="45"/>
        <v>0.38287578508178166</v>
      </c>
      <c r="R279" s="429">
        <f t="shared" si="46"/>
        <v>0.25439978694600413</v>
      </c>
      <c r="S279" s="429">
        <f t="shared" si="47"/>
        <v>0.16411815619521072</v>
      </c>
      <c r="T279" s="429">
        <f t="shared" si="48"/>
        <v>0.13022925497680818</v>
      </c>
      <c r="U279" s="429">
        <f t="shared" si="49"/>
        <v>4.7914955946647728E-2</v>
      </c>
      <c r="V279" s="429">
        <f t="shared" si="50"/>
        <v>0</v>
      </c>
      <c r="W279" s="429">
        <f t="shared" si="51"/>
        <v>2.046206085354757E-2</v>
      </c>
      <c r="X279" s="429">
        <f t="shared" si="52"/>
        <v>0</v>
      </c>
      <c r="Y279" s="429">
        <f t="shared" si="53"/>
        <v>0</v>
      </c>
      <c r="Z279" s="429">
        <f t="shared" si="54"/>
        <v>0</v>
      </c>
    </row>
    <row r="280" spans="1:26" ht="18.5" customHeight="1" x14ac:dyDescent="0.35">
      <c r="A280" s="353" t="s">
        <v>372</v>
      </c>
      <c r="B280" s="427" t="s">
        <v>362</v>
      </c>
      <c r="C280" s="353" t="s">
        <v>300</v>
      </c>
      <c r="D280" s="353" t="s">
        <v>71</v>
      </c>
      <c r="E280" s="428">
        <v>21284</v>
      </c>
      <c r="F280" s="428">
        <v>4507</v>
      </c>
      <c r="G280" s="428">
        <v>9115</v>
      </c>
      <c r="H280" s="428">
        <v>1799</v>
      </c>
      <c r="I280" s="428">
        <v>3495</v>
      </c>
      <c r="J280" s="428"/>
      <c r="K280" s="428"/>
      <c r="L280" s="428"/>
      <c r="M280" s="428"/>
      <c r="N280" s="428">
        <v>274</v>
      </c>
      <c r="O280" s="428">
        <f t="shared" si="44"/>
        <v>40474</v>
      </c>
      <c r="Q280" s="429">
        <f t="shared" si="45"/>
        <v>0.52586845876365074</v>
      </c>
      <c r="R280" s="429">
        <f t="shared" si="46"/>
        <v>0.11135543805900085</v>
      </c>
      <c r="S280" s="429">
        <f t="shared" si="47"/>
        <v>0.22520630528240351</v>
      </c>
      <c r="T280" s="429">
        <f t="shared" si="48"/>
        <v>4.4448287789692148E-2</v>
      </c>
      <c r="U280" s="429">
        <f t="shared" si="49"/>
        <v>8.635173197608341E-2</v>
      </c>
      <c r="V280" s="429">
        <f t="shared" si="50"/>
        <v>0</v>
      </c>
      <c r="W280" s="429">
        <f t="shared" si="51"/>
        <v>0</v>
      </c>
      <c r="X280" s="429">
        <f t="shared" si="52"/>
        <v>0</v>
      </c>
      <c r="Y280" s="429">
        <f t="shared" si="53"/>
        <v>0</v>
      </c>
      <c r="Z280" s="429">
        <f t="shared" si="54"/>
        <v>6.7697781291693434E-3</v>
      </c>
    </row>
    <row r="281" spans="1:26" ht="18.5" customHeight="1" x14ac:dyDescent="0.35">
      <c r="A281" s="353" t="s">
        <v>373</v>
      </c>
      <c r="B281" s="427" t="s">
        <v>362</v>
      </c>
      <c r="C281" s="353" t="s">
        <v>300</v>
      </c>
      <c r="D281" s="353" t="s">
        <v>71</v>
      </c>
      <c r="E281" s="428">
        <v>18919</v>
      </c>
      <c r="F281" s="428">
        <v>3057</v>
      </c>
      <c r="G281" s="428">
        <v>6974</v>
      </c>
      <c r="H281" s="428">
        <v>2199</v>
      </c>
      <c r="I281" s="428">
        <v>2642</v>
      </c>
      <c r="J281" s="428"/>
      <c r="K281" s="428">
        <v>4244</v>
      </c>
      <c r="L281" s="428"/>
      <c r="M281" s="428"/>
      <c r="N281" s="428">
        <v>0</v>
      </c>
      <c r="O281" s="428">
        <f t="shared" si="44"/>
        <v>38035</v>
      </c>
      <c r="Q281" s="429">
        <f t="shared" si="45"/>
        <v>0.49741028000525833</v>
      </c>
      <c r="R281" s="429">
        <f t="shared" si="46"/>
        <v>8.0373340344419619E-2</v>
      </c>
      <c r="S281" s="429">
        <f t="shared" si="47"/>
        <v>0.18335743394242146</v>
      </c>
      <c r="T281" s="429">
        <f t="shared" si="48"/>
        <v>5.7815170237938737E-2</v>
      </c>
      <c r="U281" s="429">
        <f t="shared" si="49"/>
        <v>6.9462337320888662E-2</v>
      </c>
      <c r="V281" s="429">
        <f t="shared" si="50"/>
        <v>0</v>
      </c>
      <c r="W281" s="429">
        <f t="shared" si="51"/>
        <v>0.11158143814907322</v>
      </c>
      <c r="X281" s="429">
        <f t="shared" si="52"/>
        <v>0</v>
      </c>
      <c r="Y281" s="429">
        <f t="shared" si="53"/>
        <v>0</v>
      </c>
      <c r="Z281" s="429">
        <f t="shared" si="54"/>
        <v>0</v>
      </c>
    </row>
    <row r="282" spans="1:26" ht="18.5" customHeight="1" x14ac:dyDescent="0.35">
      <c r="A282" s="353" t="s">
        <v>374</v>
      </c>
      <c r="B282" s="427" t="s">
        <v>362</v>
      </c>
      <c r="C282" s="353" t="s">
        <v>300</v>
      </c>
      <c r="D282" s="353" t="s">
        <v>71</v>
      </c>
      <c r="E282" s="428">
        <v>24674</v>
      </c>
      <c r="F282" s="428">
        <v>4987</v>
      </c>
      <c r="G282" s="428">
        <v>6678</v>
      </c>
      <c r="H282" s="428">
        <v>1843</v>
      </c>
      <c r="I282" s="428">
        <v>3905</v>
      </c>
      <c r="J282" s="428"/>
      <c r="K282" s="428"/>
      <c r="L282" s="428">
        <v>462</v>
      </c>
      <c r="M282" s="428"/>
      <c r="N282" s="428">
        <v>197</v>
      </c>
      <c r="O282" s="428">
        <f t="shared" si="44"/>
        <v>42746</v>
      </c>
      <c r="Q282" s="429">
        <f t="shared" si="45"/>
        <v>0.57722359986899363</v>
      </c>
      <c r="R282" s="429">
        <f t="shared" si="46"/>
        <v>0.11666588686660741</v>
      </c>
      <c r="S282" s="429">
        <f t="shared" si="47"/>
        <v>0.15622514387311093</v>
      </c>
      <c r="T282" s="429">
        <f t="shared" si="48"/>
        <v>4.3115145276751039E-2</v>
      </c>
      <c r="U282" s="429">
        <f t="shared" si="49"/>
        <v>9.1353576942871842E-2</v>
      </c>
      <c r="V282" s="429">
        <f t="shared" si="50"/>
        <v>0</v>
      </c>
      <c r="W282" s="429">
        <f t="shared" si="51"/>
        <v>0</v>
      </c>
      <c r="X282" s="429">
        <f t="shared" si="52"/>
        <v>1.0808028821410191E-2</v>
      </c>
      <c r="Y282" s="429">
        <f t="shared" si="53"/>
        <v>0</v>
      </c>
      <c r="Z282" s="429">
        <f t="shared" si="54"/>
        <v>4.6086183502549944E-3</v>
      </c>
    </row>
    <row r="283" spans="1:26" ht="18.5" customHeight="1" x14ac:dyDescent="0.35">
      <c r="A283" s="353" t="s">
        <v>375</v>
      </c>
      <c r="B283" s="427" t="s">
        <v>362</v>
      </c>
      <c r="C283" s="353" t="s">
        <v>300</v>
      </c>
      <c r="D283" s="353" t="s">
        <v>71</v>
      </c>
      <c r="E283" s="428">
        <v>23484</v>
      </c>
      <c r="F283" s="428">
        <v>3507</v>
      </c>
      <c r="G283" s="428">
        <v>7059</v>
      </c>
      <c r="H283" s="428">
        <v>1593</v>
      </c>
      <c r="I283" s="428">
        <v>2058</v>
      </c>
      <c r="J283" s="428"/>
      <c r="K283" s="428"/>
      <c r="L283" s="428">
        <v>415</v>
      </c>
      <c r="M283" s="428"/>
      <c r="N283" s="428">
        <v>0</v>
      </c>
      <c r="O283" s="428">
        <f t="shared" si="44"/>
        <v>38116</v>
      </c>
      <c r="Q283" s="429">
        <f t="shared" si="45"/>
        <v>0.61611921502780986</v>
      </c>
      <c r="R283" s="429">
        <f t="shared" si="46"/>
        <v>9.200860531010599E-2</v>
      </c>
      <c r="S283" s="429">
        <f t="shared" si="47"/>
        <v>0.18519781718963166</v>
      </c>
      <c r="T283" s="429">
        <f t="shared" si="48"/>
        <v>4.1793472557456184E-2</v>
      </c>
      <c r="U283" s="429">
        <f t="shared" si="49"/>
        <v>5.3993073774792739E-2</v>
      </c>
      <c r="V283" s="429">
        <f t="shared" si="50"/>
        <v>0</v>
      </c>
      <c r="W283" s="429">
        <f t="shared" si="51"/>
        <v>0</v>
      </c>
      <c r="X283" s="429">
        <f t="shared" si="52"/>
        <v>1.088781614020359E-2</v>
      </c>
      <c r="Y283" s="429">
        <f t="shared" si="53"/>
        <v>0</v>
      </c>
      <c r="Z283" s="429">
        <f t="shared" si="54"/>
        <v>0</v>
      </c>
    </row>
    <row r="284" spans="1:26" ht="18.5" customHeight="1" x14ac:dyDescent="0.35">
      <c r="A284" s="353" t="s">
        <v>376</v>
      </c>
      <c r="B284" s="427" t="s">
        <v>362</v>
      </c>
      <c r="C284" s="353" t="s">
        <v>300</v>
      </c>
      <c r="D284" s="353" t="s">
        <v>71</v>
      </c>
      <c r="E284" s="428">
        <v>23156</v>
      </c>
      <c r="F284" s="428">
        <v>13158</v>
      </c>
      <c r="G284" s="428">
        <v>6422</v>
      </c>
      <c r="H284" s="428">
        <v>3055</v>
      </c>
      <c r="I284" s="428">
        <v>4160</v>
      </c>
      <c r="J284" s="428"/>
      <c r="K284" s="428"/>
      <c r="L284" s="428"/>
      <c r="M284" s="428"/>
      <c r="N284" s="428">
        <v>0</v>
      </c>
      <c r="O284" s="428">
        <f t="shared" si="44"/>
        <v>49951</v>
      </c>
      <c r="Q284" s="429">
        <f t="shared" si="45"/>
        <v>0.46357430281676043</v>
      </c>
      <c r="R284" s="429">
        <f t="shared" si="46"/>
        <v>0.26341814978679107</v>
      </c>
      <c r="S284" s="429">
        <f t="shared" si="47"/>
        <v>0.12856599467478128</v>
      </c>
      <c r="T284" s="429">
        <f t="shared" si="48"/>
        <v>6.115993673800324E-2</v>
      </c>
      <c r="U284" s="429">
        <f t="shared" si="49"/>
        <v>8.3281615983663987E-2</v>
      </c>
      <c r="V284" s="429">
        <f t="shared" si="50"/>
        <v>0</v>
      </c>
      <c r="W284" s="429">
        <f t="shared" si="51"/>
        <v>0</v>
      </c>
      <c r="X284" s="429">
        <f t="shared" si="52"/>
        <v>0</v>
      </c>
      <c r="Y284" s="429">
        <f t="shared" si="53"/>
        <v>0</v>
      </c>
      <c r="Z284" s="429">
        <f t="shared" si="54"/>
        <v>0</v>
      </c>
    </row>
    <row r="285" spans="1:26" ht="18.5" customHeight="1" x14ac:dyDescent="0.35">
      <c r="A285" s="353" t="s">
        <v>377</v>
      </c>
      <c r="B285" s="427" t="s">
        <v>378</v>
      </c>
      <c r="C285" s="353" t="s">
        <v>379</v>
      </c>
      <c r="D285" s="353" t="s">
        <v>71</v>
      </c>
      <c r="E285" s="428">
        <v>15081</v>
      </c>
      <c r="F285" s="428">
        <v>14451</v>
      </c>
      <c r="G285" s="428">
        <v>6746</v>
      </c>
      <c r="H285" s="428">
        <v>10440</v>
      </c>
      <c r="I285" s="428">
        <v>2590</v>
      </c>
      <c r="J285" s="428"/>
      <c r="K285" s="428"/>
      <c r="L285" s="428">
        <v>516</v>
      </c>
      <c r="M285" s="428"/>
      <c r="N285" s="428">
        <v>116</v>
      </c>
      <c r="O285" s="428">
        <f t="shared" si="44"/>
        <v>49940</v>
      </c>
      <c r="Q285" s="429">
        <f t="shared" si="45"/>
        <v>0.30198237885462553</v>
      </c>
      <c r="R285" s="429">
        <f t="shared" si="46"/>
        <v>0.28936724068882658</v>
      </c>
      <c r="S285" s="429">
        <f t="shared" si="47"/>
        <v>0.13508209851822187</v>
      </c>
      <c r="T285" s="429">
        <f t="shared" si="48"/>
        <v>0.20905086103323989</v>
      </c>
      <c r="U285" s="429">
        <f t="shared" si="49"/>
        <v>5.1862234681617943E-2</v>
      </c>
      <c r="V285" s="429">
        <f t="shared" si="50"/>
        <v>0</v>
      </c>
      <c r="W285" s="429">
        <f t="shared" si="51"/>
        <v>0</v>
      </c>
      <c r="X285" s="429">
        <f t="shared" si="52"/>
        <v>1.0332398878654385E-2</v>
      </c>
      <c r="Y285" s="429">
        <f t="shared" si="53"/>
        <v>0</v>
      </c>
      <c r="Z285" s="429">
        <f t="shared" si="54"/>
        <v>2.3227873448137767E-3</v>
      </c>
    </row>
    <row r="286" spans="1:26" ht="18.5" customHeight="1" x14ac:dyDescent="0.35">
      <c r="A286" s="353" t="s">
        <v>380</v>
      </c>
      <c r="B286" s="427" t="s">
        <v>378</v>
      </c>
      <c r="C286" s="353" t="s">
        <v>379</v>
      </c>
      <c r="D286" s="353" t="s">
        <v>71</v>
      </c>
      <c r="E286" s="428">
        <v>7216</v>
      </c>
      <c r="F286" s="428">
        <v>18494</v>
      </c>
      <c r="G286" s="428">
        <v>6055</v>
      </c>
      <c r="H286" s="428">
        <v>13039</v>
      </c>
      <c r="I286" s="428">
        <v>1977</v>
      </c>
      <c r="J286" s="428"/>
      <c r="K286" s="428">
        <v>710</v>
      </c>
      <c r="L286" s="428"/>
      <c r="M286" s="428"/>
      <c r="N286" s="428">
        <v>235</v>
      </c>
      <c r="O286" s="428">
        <f t="shared" si="44"/>
        <v>47726</v>
      </c>
      <c r="Q286" s="429">
        <f t="shared" si="45"/>
        <v>0.15119641285672381</v>
      </c>
      <c r="R286" s="429">
        <f t="shared" si="46"/>
        <v>0.38750366676444703</v>
      </c>
      <c r="S286" s="429">
        <f t="shared" si="47"/>
        <v>0.12687004986799649</v>
      </c>
      <c r="T286" s="429">
        <f t="shared" si="48"/>
        <v>0.27320538071491429</v>
      </c>
      <c r="U286" s="429">
        <f t="shared" si="49"/>
        <v>4.1423961781837992E-2</v>
      </c>
      <c r="V286" s="429">
        <f t="shared" si="50"/>
        <v>0</v>
      </c>
      <c r="W286" s="429">
        <f t="shared" si="51"/>
        <v>1.4876587185182082E-2</v>
      </c>
      <c r="X286" s="429">
        <f t="shared" si="52"/>
        <v>0</v>
      </c>
      <c r="Y286" s="429">
        <f t="shared" si="53"/>
        <v>0</v>
      </c>
      <c r="Z286" s="429">
        <f t="shared" si="54"/>
        <v>4.9239408288982945E-3</v>
      </c>
    </row>
    <row r="287" spans="1:26" ht="18.5" customHeight="1" x14ac:dyDescent="0.35">
      <c r="A287" s="353" t="s">
        <v>381</v>
      </c>
      <c r="B287" s="427" t="s">
        <v>378</v>
      </c>
      <c r="C287" s="353" t="s">
        <v>379</v>
      </c>
      <c r="D287" s="353" t="s">
        <v>71</v>
      </c>
      <c r="E287" s="428">
        <v>17602</v>
      </c>
      <c r="F287" s="428">
        <v>15181</v>
      </c>
      <c r="G287" s="428">
        <v>7468</v>
      </c>
      <c r="H287" s="428">
        <v>4300</v>
      </c>
      <c r="I287" s="428">
        <v>2590</v>
      </c>
      <c r="J287" s="428"/>
      <c r="K287" s="428">
        <v>500</v>
      </c>
      <c r="L287" s="428"/>
      <c r="M287" s="428"/>
      <c r="N287" s="428">
        <v>0</v>
      </c>
      <c r="O287" s="428">
        <f t="shared" si="44"/>
        <v>47641</v>
      </c>
      <c r="Q287" s="429">
        <f t="shared" si="45"/>
        <v>0.36947167355848953</v>
      </c>
      <c r="R287" s="429">
        <f t="shared" si="46"/>
        <v>0.31865410045968806</v>
      </c>
      <c r="S287" s="429">
        <f t="shared" si="47"/>
        <v>0.15675573560588568</v>
      </c>
      <c r="T287" s="429">
        <f t="shared" si="48"/>
        <v>9.0258390881803485E-2</v>
      </c>
      <c r="U287" s="429">
        <f t="shared" si="49"/>
        <v>5.4364937763690939E-2</v>
      </c>
      <c r="V287" s="429">
        <f t="shared" si="50"/>
        <v>0</v>
      </c>
      <c r="W287" s="429">
        <f t="shared" si="51"/>
        <v>1.0495161730442267E-2</v>
      </c>
      <c r="X287" s="429">
        <f t="shared" si="52"/>
        <v>0</v>
      </c>
      <c r="Y287" s="429">
        <f t="shared" si="53"/>
        <v>0</v>
      </c>
      <c r="Z287" s="429">
        <f t="shared" si="54"/>
        <v>0</v>
      </c>
    </row>
    <row r="288" spans="1:26" ht="18.5" customHeight="1" x14ac:dyDescent="0.35">
      <c r="A288" s="353" t="s">
        <v>382</v>
      </c>
      <c r="B288" s="427" t="s">
        <v>378</v>
      </c>
      <c r="C288" s="353" t="s">
        <v>379</v>
      </c>
      <c r="D288" s="353" t="s">
        <v>71</v>
      </c>
      <c r="E288" s="428">
        <v>3502</v>
      </c>
      <c r="F288" s="428">
        <v>18971</v>
      </c>
      <c r="G288" s="428">
        <v>5310</v>
      </c>
      <c r="H288" s="428">
        <v>24422</v>
      </c>
      <c r="I288" s="428">
        <v>1673</v>
      </c>
      <c r="J288" s="428"/>
      <c r="K288" s="428"/>
      <c r="L288" s="428">
        <v>466</v>
      </c>
      <c r="M288" s="428"/>
      <c r="N288" s="428">
        <v>111</v>
      </c>
      <c r="O288" s="428">
        <f t="shared" si="44"/>
        <v>54455</v>
      </c>
      <c r="Q288" s="429">
        <f t="shared" si="45"/>
        <v>6.430998071802406E-2</v>
      </c>
      <c r="R288" s="429">
        <f t="shared" si="46"/>
        <v>0.34837939583142041</v>
      </c>
      <c r="S288" s="429">
        <f t="shared" si="47"/>
        <v>9.7511706913965657E-2</v>
      </c>
      <c r="T288" s="429">
        <f t="shared" si="48"/>
        <v>0.44848039665779083</v>
      </c>
      <c r="U288" s="429">
        <f t="shared" si="49"/>
        <v>3.0722615003213664E-2</v>
      </c>
      <c r="V288" s="429">
        <f t="shared" si="50"/>
        <v>0</v>
      </c>
      <c r="W288" s="429">
        <f t="shared" si="51"/>
        <v>0</v>
      </c>
      <c r="X288" s="429">
        <f t="shared" si="52"/>
        <v>8.5575245615645938E-3</v>
      </c>
      <c r="Y288" s="429">
        <f t="shared" si="53"/>
        <v>0</v>
      </c>
      <c r="Z288" s="429">
        <f t="shared" si="54"/>
        <v>2.038380314020751E-3</v>
      </c>
    </row>
    <row r="289" spans="1:26" ht="18.5" customHeight="1" x14ac:dyDescent="0.35">
      <c r="A289" s="353" t="s">
        <v>383</v>
      </c>
      <c r="B289" s="427" t="s">
        <v>378</v>
      </c>
      <c r="C289" s="353" t="s">
        <v>379</v>
      </c>
      <c r="D289" s="353" t="s">
        <v>71</v>
      </c>
      <c r="E289" s="428">
        <v>9171</v>
      </c>
      <c r="F289" s="428">
        <v>20150</v>
      </c>
      <c r="G289" s="428">
        <v>6926</v>
      </c>
      <c r="H289" s="428">
        <v>14278</v>
      </c>
      <c r="I289" s="428">
        <v>2942</v>
      </c>
      <c r="J289" s="428"/>
      <c r="K289" s="428"/>
      <c r="L289" s="428"/>
      <c r="M289" s="428"/>
      <c r="N289" s="428">
        <v>484</v>
      </c>
      <c r="O289" s="428">
        <f t="shared" si="44"/>
        <v>53951</v>
      </c>
      <c r="Q289" s="429">
        <f t="shared" si="45"/>
        <v>0.16998758132379382</v>
      </c>
      <c r="R289" s="429">
        <f t="shared" si="46"/>
        <v>0.37348705306667163</v>
      </c>
      <c r="S289" s="429">
        <f t="shared" si="47"/>
        <v>0.12837574836425644</v>
      </c>
      <c r="T289" s="429">
        <f t="shared" si="48"/>
        <v>0.26464755055513334</v>
      </c>
      <c r="U289" s="429">
        <f t="shared" si="49"/>
        <v>5.4530963281496175E-2</v>
      </c>
      <c r="V289" s="429">
        <f t="shared" si="50"/>
        <v>0</v>
      </c>
      <c r="W289" s="429">
        <f t="shared" si="51"/>
        <v>0</v>
      </c>
      <c r="X289" s="429">
        <f t="shared" si="52"/>
        <v>0</v>
      </c>
      <c r="Y289" s="429">
        <f t="shared" si="53"/>
        <v>0</v>
      </c>
      <c r="Z289" s="429">
        <f t="shared" si="54"/>
        <v>8.9711034086485883E-3</v>
      </c>
    </row>
    <row r="290" spans="1:26" ht="18.5" customHeight="1" x14ac:dyDescent="0.35">
      <c r="A290" s="353" t="s">
        <v>384</v>
      </c>
      <c r="B290" s="427" t="s">
        <v>378</v>
      </c>
      <c r="C290" s="353" t="s">
        <v>379</v>
      </c>
      <c r="D290" s="353" t="s">
        <v>71</v>
      </c>
      <c r="E290" s="428">
        <v>20209</v>
      </c>
      <c r="F290" s="428">
        <v>12918</v>
      </c>
      <c r="G290" s="428">
        <v>6245</v>
      </c>
      <c r="H290" s="428">
        <v>4931</v>
      </c>
      <c r="I290" s="428">
        <v>3226</v>
      </c>
      <c r="J290" s="428"/>
      <c r="K290" s="428"/>
      <c r="L290" s="428"/>
      <c r="M290" s="428"/>
      <c r="N290" s="428">
        <v>200</v>
      </c>
      <c r="O290" s="428">
        <f t="shared" si="44"/>
        <v>47729</v>
      </c>
      <c r="Q290" s="429">
        <f t="shared" si="45"/>
        <v>0.42341134320853152</v>
      </c>
      <c r="R290" s="429">
        <f t="shared" si="46"/>
        <v>0.27065306207965806</v>
      </c>
      <c r="S290" s="429">
        <f t="shared" si="47"/>
        <v>0.13084288378134887</v>
      </c>
      <c r="T290" s="429">
        <f t="shared" si="48"/>
        <v>0.10331245154937251</v>
      </c>
      <c r="U290" s="429">
        <f t="shared" si="49"/>
        <v>6.7589934840453392E-2</v>
      </c>
      <c r="V290" s="429">
        <f t="shared" si="50"/>
        <v>0</v>
      </c>
      <c r="W290" s="429">
        <f t="shared" si="51"/>
        <v>0</v>
      </c>
      <c r="X290" s="429">
        <f t="shared" si="52"/>
        <v>0</v>
      </c>
      <c r="Y290" s="429">
        <f t="shared" si="53"/>
        <v>0</v>
      </c>
      <c r="Z290" s="429">
        <f t="shared" si="54"/>
        <v>4.1903245406356721E-3</v>
      </c>
    </row>
    <row r="291" spans="1:26" ht="18.5" customHeight="1" x14ac:dyDescent="0.35">
      <c r="A291" s="353" t="s">
        <v>385</v>
      </c>
      <c r="B291" s="427" t="s">
        <v>378</v>
      </c>
      <c r="C291" s="353" t="s">
        <v>379</v>
      </c>
      <c r="D291" s="353" t="s">
        <v>71</v>
      </c>
      <c r="E291" s="428">
        <v>19318</v>
      </c>
      <c r="F291" s="428">
        <v>13888</v>
      </c>
      <c r="G291" s="428">
        <v>6164</v>
      </c>
      <c r="H291" s="428">
        <v>3365</v>
      </c>
      <c r="I291" s="428">
        <v>3242</v>
      </c>
      <c r="J291" s="428"/>
      <c r="K291" s="428"/>
      <c r="L291" s="428"/>
      <c r="M291" s="428"/>
      <c r="N291" s="428">
        <v>0</v>
      </c>
      <c r="O291" s="428">
        <f t="shared" si="44"/>
        <v>45977</v>
      </c>
      <c r="Q291" s="429">
        <f t="shared" si="45"/>
        <v>0.42016660504165126</v>
      </c>
      <c r="R291" s="429">
        <f t="shared" si="46"/>
        <v>0.30206407551601888</v>
      </c>
      <c r="S291" s="429">
        <f t="shared" si="47"/>
        <v>0.13406703351675839</v>
      </c>
      <c r="T291" s="429">
        <f t="shared" si="48"/>
        <v>7.3188768297192078E-2</v>
      </c>
      <c r="U291" s="429">
        <f t="shared" si="49"/>
        <v>7.0513517628379402E-2</v>
      </c>
      <c r="V291" s="429">
        <f t="shared" si="50"/>
        <v>0</v>
      </c>
      <c r="W291" s="429">
        <f t="shared" si="51"/>
        <v>0</v>
      </c>
      <c r="X291" s="429">
        <f t="shared" si="52"/>
        <v>0</v>
      </c>
      <c r="Y291" s="429">
        <f t="shared" si="53"/>
        <v>0</v>
      </c>
      <c r="Z291" s="429">
        <f t="shared" si="54"/>
        <v>0</v>
      </c>
    </row>
    <row r="292" spans="1:26" ht="18.5" customHeight="1" x14ac:dyDescent="0.35">
      <c r="A292" s="353" t="s">
        <v>386</v>
      </c>
      <c r="B292" s="427" t="s">
        <v>378</v>
      </c>
      <c r="C292" s="353" t="s">
        <v>379</v>
      </c>
      <c r="D292" s="353" t="s">
        <v>71</v>
      </c>
      <c r="E292" s="428">
        <v>16035</v>
      </c>
      <c r="F292" s="428">
        <v>11444</v>
      </c>
      <c r="G292" s="428">
        <v>4769</v>
      </c>
      <c r="H292" s="428">
        <v>4236</v>
      </c>
      <c r="I292" s="428">
        <v>2193</v>
      </c>
      <c r="J292" s="428"/>
      <c r="K292" s="428">
        <v>1913</v>
      </c>
      <c r="L292" s="428">
        <v>3344</v>
      </c>
      <c r="M292" s="428"/>
      <c r="N292" s="428">
        <v>703</v>
      </c>
      <c r="O292" s="428">
        <f t="shared" si="44"/>
        <v>44637</v>
      </c>
      <c r="Q292" s="429">
        <f t="shared" si="45"/>
        <v>0.35923113112440352</v>
      </c>
      <c r="R292" s="429">
        <f t="shared" si="46"/>
        <v>0.2563792369558886</v>
      </c>
      <c r="S292" s="429">
        <f t="shared" si="47"/>
        <v>0.10683961735779735</v>
      </c>
      <c r="T292" s="429">
        <f t="shared" si="48"/>
        <v>9.4898850729215667E-2</v>
      </c>
      <c r="U292" s="429">
        <f t="shared" si="49"/>
        <v>4.9129645809530213E-2</v>
      </c>
      <c r="V292" s="429">
        <f t="shared" si="50"/>
        <v>0</v>
      </c>
      <c r="W292" s="429">
        <f t="shared" si="51"/>
        <v>4.285682281515335E-2</v>
      </c>
      <c r="X292" s="429">
        <f t="shared" si="52"/>
        <v>7.4915428904272247E-2</v>
      </c>
      <c r="Y292" s="429">
        <f t="shared" si="53"/>
        <v>0</v>
      </c>
      <c r="Z292" s="429">
        <f t="shared" si="54"/>
        <v>1.5749266303739049E-2</v>
      </c>
    </row>
    <row r="293" spans="1:26" ht="18.5" customHeight="1" x14ac:dyDescent="0.35">
      <c r="A293" s="353" t="s">
        <v>387</v>
      </c>
      <c r="B293" s="427" t="s">
        <v>388</v>
      </c>
      <c r="C293" s="353" t="s">
        <v>379</v>
      </c>
      <c r="D293" s="353" t="s">
        <v>71</v>
      </c>
      <c r="E293" s="428">
        <v>14783</v>
      </c>
      <c r="F293" s="428">
        <v>13999</v>
      </c>
      <c r="G293" s="428">
        <v>7445</v>
      </c>
      <c r="H293" s="428">
        <v>4768</v>
      </c>
      <c r="I293" s="428">
        <v>2166</v>
      </c>
      <c r="J293" s="428"/>
      <c r="K293" s="428">
        <v>480</v>
      </c>
      <c r="L293" s="428"/>
      <c r="M293" s="428"/>
      <c r="N293" s="428">
        <v>196</v>
      </c>
      <c r="O293" s="428">
        <f t="shared" si="44"/>
        <v>43837</v>
      </c>
      <c r="Q293" s="429">
        <f t="shared" si="45"/>
        <v>0.33722654378721173</v>
      </c>
      <c r="R293" s="429">
        <f t="shared" si="46"/>
        <v>0.31934210826470788</v>
      </c>
      <c r="S293" s="429">
        <f t="shared" si="47"/>
        <v>0.16983370212377671</v>
      </c>
      <c r="T293" s="429">
        <f t="shared" si="48"/>
        <v>0.10876656705522732</v>
      </c>
      <c r="U293" s="429">
        <f t="shared" si="49"/>
        <v>4.9410315486917447E-2</v>
      </c>
      <c r="V293" s="429">
        <f t="shared" si="50"/>
        <v>0</v>
      </c>
      <c r="W293" s="429">
        <f t="shared" si="51"/>
        <v>1.0949654401532952E-2</v>
      </c>
      <c r="X293" s="429">
        <f t="shared" si="52"/>
        <v>0</v>
      </c>
      <c r="Y293" s="429">
        <f t="shared" si="53"/>
        <v>0</v>
      </c>
      <c r="Z293" s="429">
        <f t="shared" si="54"/>
        <v>4.4711088806259555E-3</v>
      </c>
    </row>
    <row r="294" spans="1:26" ht="18.5" customHeight="1" x14ac:dyDescent="0.35">
      <c r="A294" s="353" t="s">
        <v>389</v>
      </c>
      <c r="B294" s="427" t="s">
        <v>388</v>
      </c>
      <c r="C294" s="353" t="s">
        <v>379</v>
      </c>
      <c r="D294" s="353" t="s">
        <v>71</v>
      </c>
      <c r="E294" s="428">
        <v>18209</v>
      </c>
      <c r="F294" s="428">
        <v>17361</v>
      </c>
      <c r="G294" s="428"/>
      <c r="H294" s="428">
        <v>6142</v>
      </c>
      <c r="I294" s="428">
        <v>3418</v>
      </c>
      <c r="J294" s="428"/>
      <c r="K294" s="428"/>
      <c r="L294" s="428"/>
      <c r="M294" s="428"/>
      <c r="N294" s="428">
        <v>784</v>
      </c>
      <c r="O294" s="428">
        <f t="shared" si="44"/>
        <v>45914</v>
      </c>
      <c r="Q294" s="429">
        <f t="shared" si="45"/>
        <v>0.39658927560221285</v>
      </c>
      <c r="R294" s="429">
        <f t="shared" si="46"/>
        <v>0.37811996340985321</v>
      </c>
      <c r="S294" s="429">
        <f t="shared" si="47"/>
        <v>0</v>
      </c>
      <c r="T294" s="429">
        <f t="shared" si="48"/>
        <v>0.13377183429890666</v>
      </c>
      <c r="U294" s="429">
        <f t="shared" si="49"/>
        <v>7.4443524850808032E-2</v>
      </c>
      <c r="V294" s="429">
        <f t="shared" si="50"/>
        <v>0</v>
      </c>
      <c r="W294" s="429">
        <f t="shared" si="51"/>
        <v>0</v>
      </c>
      <c r="X294" s="429">
        <f t="shared" si="52"/>
        <v>0</v>
      </c>
      <c r="Y294" s="429">
        <f t="shared" si="53"/>
        <v>0</v>
      </c>
      <c r="Z294" s="429">
        <f t="shared" si="54"/>
        <v>1.7075401838219279E-2</v>
      </c>
    </row>
    <row r="295" spans="1:26" ht="18.5" customHeight="1" x14ac:dyDescent="0.35">
      <c r="A295" s="353" t="s">
        <v>390</v>
      </c>
      <c r="B295" s="427" t="s">
        <v>388</v>
      </c>
      <c r="C295" s="353" t="s">
        <v>379</v>
      </c>
      <c r="D295" s="353" t="s">
        <v>71</v>
      </c>
      <c r="E295" s="428">
        <v>5766</v>
      </c>
      <c r="F295" s="428">
        <v>18932</v>
      </c>
      <c r="G295" s="428"/>
      <c r="H295" s="428">
        <v>21895</v>
      </c>
      <c r="I295" s="428">
        <v>1996</v>
      </c>
      <c r="J295" s="428"/>
      <c r="K295" s="428">
        <v>791</v>
      </c>
      <c r="L295" s="428"/>
      <c r="M295" s="428"/>
      <c r="N295" s="428">
        <v>949</v>
      </c>
      <c r="O295" s="428">
        <f t="shared" si="44"/>
        <v>50329</v>
      </c>
      <c r="Q295" s="429">
        <f t="shared" si="45"/>
        <v>0.11456615470206044</v>
      </c>
      <c r="R295" s="429">
        <f t="shared" si="46"/>
        <v>0.37616483538317869</v>
      </c>
      <c r="S295" s="429">
        <f t="shared" si="47"/>
        <v>0</v>
      </c>
      <c r="T295" s="429">
        <f t="shared" si="48"/>
        <v>0.43503745355560414</v>
      </c>
      <c r="U295" s="429">
        <f t="shared" si="49"/>
        <v>3.9659043493810726E-2</v>
      </c>
      <c r="V295" s="429">
        <f t="shared" si="50"/>
        <v>0</v>
      </c>
      <c r="W295" s="429">
        <f t="shared" si="51"/>
        <v>1.5716584871545234E-2</v>
      </c>
      <c r="X295" s="429">
        <f t="shared" si="52"/>
        <v>0</v>
      </c>
      <c r="Y295" s="429">
        <f t="shared" si="53"/>
        <v>0</v>
      </c>
      <c r="Z295" s="429">
        <f t="shared" si="54"/>
        <v>1.885592799380079E-2</v>
      </c>
    </row>
    <row r="296" spans="1:26" ht="18.5" customHeight="1" x14ac:dyDescent="0.35">
      <c r="A296" s="353" t="s">
        <v>391</v>
      </c>
      <c r="B296" s="427" t="s">
        <v>388</v>
      </c>
      <c r="C296" s="353" t="s">
        <v>379</v>
      </c>
      <c r="D296" s="353" t="s">
        <v>71</v>
      </c>
      <c r="E296" s="428">
        <v>3662</v>
      </c>
      <c r="F296" s="428">
        <v>17268</v>
      </c>
      <c r="G296" s="428">
        <v>5357</v>
      </c>
      <c r="H296" s="428">
        <v>19645</v>
      </c>
      <c r="I296" s="428">
        <v>2714</v>
      </c>
      <c r="J296" s="428"/>
      <c r="K296" s="428"/>
      <c r="L296" s="428"/>
      <c r="M296" s="428"/>
      <c r="N296" s="428">
        <v>284</v>
      </c>
      <c r="O296" s="428">
        <f t="shared" si="44"/>
        <v>48930</v>
      </c>
      <c r="Q296" s="429">
        <f t="shared" si="45"/>
        <v>7.4841610463928065E-2</v>
      </c>
      <c r="R296" s="429">
        <f t="shared" si="46"/>
        <v>0.35291232372777437</v>
      </c>
      <c r="S296" s="429">
        <f t="shared" si="47"/>
        <v>0.10948293480482321</v>
      </c>
      <c r="T296" s="429">
        <f t="shared" si="48"/>
        <v>0.4014919272430002</v>
      </c>
      <c r="U296" s="429">
        <f t="shared" si="49"/>
        <v>5.5466993664418554E-2</v>
      </c>
      <c r="V296" s="429">
        <f t="shared" si="50"/>
        <v>0</v>
      </c>
      <c r="W296" s="429">
        <f t="shared" si="51"/>
        <v>0</v>
      </c>
      <c r="X296" s="429">
        <f t="shared" si="52"/>
        <v>0</v>
      </c>
      <c r="Y296" s="429">
        <f t="shared" si="53"/>
        <v>0</v>
      </c>
      <c r="Z296" s="429">
        <f t="shared" si="54"/>
        <v>5.8042100960555894E-3</v>
      </c>
    </row>
    <row r="297" spans="1:26" ht="18.5" customHeight="1" x14ac:dyDescent="0.35">
      <c r="A297" s="353" t="s">
        <v>392</v>
      </c>
      <c r="B297" s="427" t="s">
        <v>388</v>
      </c>
      <c r="C297" s="353" t="s">
        <v>379</v>
      </c>
      <c r="D297" s="353" t="s">
        <v>71</v>
      </c>
      <c r="E297" s="428">
        <v>21598</v>
      </c>
      <c r="F297" s="428">
        <v>8961</v>
      </c>
      <c r="G297" s="428">
        <v>3904</v>
      </c>
      <c r="H297" s="428">
        <v>3963</v>
      </c>
      <c r="I297" s="428">
        <v>6417</v>
      </c>
      <c r="J297" s="428"/>
      <c r="K297" s="428">
        <v>227</v>
      </c>
      <c r="L297" s="428"/>
      <c r="M297" s="428"/>
      <c r="N297" s="428">
        <v>221</v>
      </c>
      <c r="O297" s="428">
        <f t="shared" si="44"/>
        <v>45291</v>
      </c>
      <c r="Q297" s="429">
        <f t="shared" si="45"/>
        <v>0.47687178468128327</v>
      </c>
      <c r="R297" s="429">
        <f t="shared" si="46"/>
        <v>0.19785387825395773</v>
      </c>
      <c r="S297" s="429">
        <f t="shared" si="47"/>
        <v>8.619814091099777E-2</v>
      </c>
      <c r="T297" s="429">
        <f t="shared" si="48"/>
        <v>8.750082797906869E-2</v>
      </c>
      <c r="U297" s="429">
        <f t="shared" si="49"/>
        <v>0.14168377823408623</v>
      </c>
      <c r="V297" s="429">
        <f t="shared" si="50"/>
        <v>0</v>
      </c>
      <c r="W297" s="429">
        <f t="shared" si="51"/>
        <v>5.0120332957982825E-3</v>
      </c>
      <c r="X297" s="429">
        <f t="shared" si="52"/>
        <v>0</v>
      </c>
      <c r="Y297" s="429">
        <f t="shared" si="53"/>
        <v>0</v>
      </c>
      <c r="Z297" s="429">
        <f t="shared" si="54"/>
        <v>4.8795566448080196E-3</v>
      </c>
    </row>
    <row r="298" spans="1:26" ht="18.5" customHeight="1" x14ac:dyDescent="0.35">
      <c r="A298" s="353" t="s">
        <v>393</v>
      </c>
      <c r="B298" s="427" t="s">
        <v>388</v>
      </c>
      <c r="C298" s="353" t="s">
        <v>379</v>
      </c>
      <c r="D298" s="353" t="s">
        <v>71</v>
      </c>
      <c r="E298" s="428">
        <v>16273</v>
      </c>
      <c r="F298" s="428">
        <v>14912</v>
      </c>
      <c r="G298" s="428">
        <v>6260</v>
      </c>
      <c r="H298" s="428">
        <v>5103</v>
      </c>
      <c r="I298" s="428">
        <v>3169</v>
      </c>
      <c r="J298" s="428"/>
      <c r="K298" s="428">
        <v>562</v>
      </c>
      <c r="L298" s="428"/>
      <c r="M298" s="428"/>
      <c r="N298" s="428">
        <v>272</v>
      </c>
      <c r="O298" s="428">
        <f t="shared" si="44"/>
        <v>46551</v>
      </c>
      <c r="Q298" s="429">
        <f t="shared" si="45"/>
        <v>0.34957358595948529</v>
      </c>
      <c r="R298" s="429">
        <f t="shared" si="46"/>
        <v>0.32033683486928316</v>
      </c>
      <c r="S298" s="429">
        <f t="shared" si="47"/>
        <v>0.13447616592554404</v>
      </c>
      <c r="T298" s="429">
        <f t="shared" si="48"/>
        <v>0.10962170522652574</v>
      </c>
      <c r="U298" s="429">
        <f t="shared" si="49"/>
        <v>6.8075873772851278E-2</v>
      </c>
      <c r="V298" s="429">
        <f t="shared" si="50"/>
        <v>0</v>
      </c>
      <c r="W298" s="429">
        <f t="shared" si="51"/>
        <v>1.2072780391398681E-2</v>
      </c>
      <c r="X298" s="429">
        <f t="shared" si="52"/>
        <v>0</v>
      </c>
      <c r="Y298" s="429">
        <f t="shared" si="53"/>
        <v>0</v>
      </c>
      <c r="Z298" s="429">
        <f t="shared" si="54"/>
        <v>5.8430538549118175E-3</v>
      </c>
    </row>
    <row r="299" spans="1:26" ht="18.5" customHeight="1" x14ac:dyDescent="0.35">
      <c r="A299" s="353" t="s">
        <v>394</v>
      </c>
      <c r="B299" s="427" t="s">
        <v>388</v>
      </c>
      <c r="C299" s="353" t="s">
        <v>379</v>
      </c>
      <c r="D299" s="353" t="s">
        <v>71</v>
      </c>
      <c r="E299" s="428">
        <v>14666</v>
      </c>
      <c r="F299" s="428">
        <v>7457</v>
      </c>
      <c r="G299" s="428">
        <v>3352</v>
      </c>
      <c r="H299" s="428">
        <v>2060</v>
      </c>
      <c r="I299" s="428">
        <v>1873</v>
      </c>
      <c r="J299" s="428"/>
      <c r="K299" s="428">
        <v>11019</v>
      </c>
      <c r="L299" s="428">
        <v>1105</v>
      </c>
      <c r="M299" s="428"/>
      <c r="N299" s="428">
        <v>1746</v>
      </c>
      <c r="O299" s="428">
        <f t="shared" si="44"/>
        <v>43278</v>
      </c>
      <c r="Q299" s="429">
        <f t="shared" si="45"/>
        <v>0.33887887610333195</v>
      </c>
      <c r="R299" s="429">
        <f t="shared" si="46"/>
        <v>0.17230463514949859</v>
      </c>
      <c r="S299" s="429">
        <f t="shared" si="47"/>
        <v>7.7452747354313969E-2</v>
      </c>
      <c r="T299" s="429">
        <f t="shared" si="48"/>
        <v>4.7599242109154768E-2</v>
      </c>
      <c r="U299" s="429">
        <f t="shared" si="49"/>
        <v>4.3278340034197511E-2</v>
      </c>
      <c r="V299" s="429">
        <f t="shared" si="50"/>
        <v>0</v>
      </c>
      <c r="W299" s="429">
        <f t="shared" si="51"/>
        <v>0.25460973242756135</v>
      </c>
      <c r="X299" s="429">
        <f t="shared" si="52"/>
        <v>2.5532603170201951E-2</v>
      </c>
      <c r="Y299" s="429">
        <f t="shared" si="53"/>
        <v>0</v>
      </c>
      <c r="Z299" s="429">
        <f t="shared" si="54"/>
        <v>4.0343823651739913E-2</v>
      </c>
    </row>
    <row r="300" spans="1:26" ht="18.5" customHeight="1" x14ac:dyDescent="0.35">
      <c r="A300" s="353" t="s">
        <v>395</v>
      </c>
      <c r="B300" s="427" t="s">
        <v>388</v>
      </c>
      <c r="C300" s="353" t="s">
        <v>379</v>
      </c>
      <c r="D300" s="353" t="s">
        <v>71</v>
      </c>
      <c r="E300" s="428">
        <v>10026</v>
      </c>
      <c r="F300" s="428">
        <v>16483</v>
      </c>
      <c r="G300" s="428">
        <v>4660</v>
      </c>
      <c r="H300" s="428">
        <v>9539</v>
      </c>
      <c r="I300" s="428">
        <v>2288</v>
      </c>
      <c r="J300" s="428"/>
      <c r="K300" s="428">
        <v>1629</v>
      </c>
      <c r="L300" s="428">
        <v>621</v>
      </c>
      <c r="M300" s="428"/>
      <c r="N300" s="428">
        <v>0</v>
      </c>
      <c r="O300" s="428">
        <f t="shared" si="44"/>
        <v>45246</v>
      </c>
      <c r="Q300" s="429">
        <f t="shared" si="45"/>
        <v>0.22158864872032888</v>
      </c>
      <c r="R300" s="429">
        <f t="shared" si="46"/>
        <v>0.36429739645493525</v>
      </c>
      <c r="S300" s="429">
        <f t="shared" si="47"/>
        <v>0.10299252972638465</v>
      </c>
      <c r="T300" s="429">
        <f t="shared" si="48"/>
        <v>0.21082526632188481</v>
      </c>
      <c r="U300" s="429">
        <f t="shared" si="49"/>
        <v>5.0568006011581138E-2</v>
      </c>
      <c r="V300" s="429">
        <f t="shared" si="50"/>
        <v>0</v>
      </c>
      <c r="W300" s="429">
        <f t="shared" si="51"/>
        <v>3.6003182601776949E-2</v>
      </c>
      <c r="X300" s="429">
        <f t="shared" si="52"/>
        <v>1.3724970163108341E-2</v>
      </c>
      <c r="Y300" s="429">
        <f t="shared" si="53"/>
        <v>0</v>
      </c>
      <c r="Z300" s="429">
        <f t="shared" si="54"/>
        <v>0</v>
      </c>
    </row>
    <row r="301" spans="1:26" ht="18.5" customHeight="1" x14ac:dyDescent="0.35">
      <c r="A301" s="353" t="s">
        <v>396</v>
      </c>
      <c r="B301" s="427" t="s">
        <v>388</v>
      </c>
      <c r="C301" s="353" t="s">
        <v>379</v>
      </c>
      <c r="D301" s="353" t="s">
        <v>71</v>
      </c>
      <c r="E301" s="428">
        <v>3631</v>
      </c>
      <c r="F301" s="428">
        <v>17398</v>
      </c>
      <c r="G301" s="428">
        <v>5274</v>
      </c>
      <c r="H301" s="428">
        <v>25743</v>
      </c>
      <c r="I301" s="428">
        <v>1953</v>
      </c>
      <c r="J301" s="428"/>
      <c r="K301" s="428"/>
      <c r="L301" s="428"/>
      <c r="M301" s="428"/>
      <c r="N301" s="428">
        <v>0</v>
      </c>
      <c r="O301" s="428">
        <f t="shared" si="44"/>
        <v>53999</v>
      </c>
      <c r="Q301" s="429">
        <f t="shared" si="45"/>
        <v>6.7241985962703019E-2</v>
      </c>
      <c r="R301" s="429">
        <f t="shared" si="46"/>
        <v>0.32219115168799423</v>
      </c>
      <c r="S301" s="429">
        <f t="shared" si="47"/>
        <v>9.7668475342135963E-2</v>
      </c>
      <c r="T301" s="429">
        <f t="shared" si="48"/>
        <v>0.47673105057501064</v>
      </c>
      <c r="U301" s="429">
        <f t="shared" si="49"/>
        <v>3.6167336432156152E-2</v>
      </c>
      <c r="V301" s="429">
        <f t="shared" si="50"/>
        <v>0</v>
      </c>
      <c r="W301" s="429">
        <f t="shared" si="51"/>
        <v>0</v>
      </c>
      <c r="X301" s="429">
        <f t="shared" si="52"/>
        <v>0</v>
      </c>
      <c r="Y301" s="429">
        <f t="shared" si="53"/>
        <v>0</v>
      </c>
      <c r="Z301" s="429">
        <f t="shared" si="54"/>
        <v>0</v>
      </c>
    </row>
    <row r="302" spans="1:26" ht="18.5" customHeight="1" x14ac:dyDescent="0.35">
      <c r="A302" s="353" t="s">
        <v>397</v>
      </c>
      <c r="B302" s="427" t="s">
        <v>398</v>
      </c>
      <c r="C302" s="353" t="s">
        <v>379</v>
      </c>
      <c r="D302" s="353" t="s">
        <v>71</v>
      </c>
      <c r="E302" s="428">
        <v>19764</v>
      </c>
      <c r="F302" s="428">
        <v>14081</v>
      </c>
      <c r="G302" s="428">
        <v>8210</v>
      </c>
      <c r="H302" s="428">
        <v>4052</v>
      </c>
      <c r="I302" s="428">
        <v>2155</v>
      </c>
      <c r="J302" s="428"/>
      <c r="K302" s="428"/>
      <c r="L302" s="428"/>
      <c r="M302" s="428"/>
      <c r="N302" s="428">
        <v>282</v>
      </c>
      <c r="O302" s="428">
        <f t="shared" si="44"/>
        <v>48544</v>
      </c>
      <c r="Q302" s="429">
        <f t="shared" si="45"/>
        <v>0.40713579433091629</v>
      </c>
      <c r="R302" s="429">
        <f t="shared" si="46"/>
        <v>0.29006674357284112</v>
      </c>
      <c r="S302" s="429">
        <f t="shared" si="47"/>
        <v>0.16912491760052736</v>
      </c>
      <c r="T302" s="429">
        <f t="shared" si="48"/>
        <v>8.3470665787738957E-2</v>
      </c>
      <c r="U302" s="429">
        <f t="shared" si="49"/>
        <v>4.4392715886618327E-2</v>
      </c>
      <c r="V302" s="429">
        <f t="shared" si="50"/>
        <v>0</v>
      </c>
      <c r="W302" s="429">
        <f t="shared" si="51"/>
        <v>0</v>
      </c>
      <c r="X302" s="429">
        <f t="shared" si="52"/>
        <v>0</v>
      </c>
      <c r="Y302" s="429">
        <f t="shared" si="53"/>
        <v>0</v>
      </c>
      <c r="Z302" s="429">
        <f t="shared" si="54"/>
        <v>5.8091628213579431E-3</v>
      </c>
    </row>
    <row r="303" spans="1:26" ht="18.5" customHeight="1" x14ac:dyDescent="0.35">
      <c r="A303" s="353" t="s">
        <v>399</v>
      </c>
      <c r="B303" s="427" t="s">
        <v>398</v>
      </c>
      <c r="C303" s="353" t="s">
        <v>379</v>
      </c>
      <c r="D303" s="353" t="s">
        <v>71</v>
      </c>
      <c r="E303" s="428">
        <v>20922</v>
      </c>
      <c r="F303" s="428">
        <v>14438</v>
      </c>
      <c r="G303" s="428">
        <v>6314</v>
      </c>
      <c r="H303" s="428">
        <v>3176</v>
      </c>
      <c r="I303" s="428">
        <v>3568</v>
      </c>
      <c r="J303" s="428"/>
      <c r="K303" s="428"/>
      <c r="L303" s="428"/>
      <c r="M303" s="428"/>
      <c r="N303" s="428">
        <v>571</v>
      </c>
      <c r="O303" s="428">
        <f t="shared" si="44"/>
        <v>48989</v>
      </c>
      <c r="Q303" s="429">
        <f t="shared" si="45"/>
        <v>0.42707546592092105</v>
      </c>
      <c r="R303" s="429">
        <f t="shared" si="46"/>
        <v>0.29471922268264306</v>
      </c>
      <c r="S303" s="429">
        <f t="shared" si="47"/>
        <v>0.12888607646614547</v>
      </c>
      <c r="T303" s="429">
        <f t="shared" si="48"/>
        <v>6.4830880401722829E-2</v>
      </c>
      <c r="U303" s="429">
        <f t="shared" si="49"/>
        <v>7.2832676723346063E-2</v>
      </c>
      <c r="V303" s="429">
        <f t="shared" si="50"/>
        <v>0</v>
      </c>
      <c r="W303" s="429">
        <f t="shared" si="51"/>
        <v>0</v>
      </c>
      <c r="X303" s="429">
        <f t="shared" si="52"/>
        <v>0</v>
      </c>
      <c r="Y303" s="429">
        <f t="shared" si="53"/>
        <v>0</v>
      </c>
      <c r="Z303" s="429">
        <f t="shared" si="54"/>
        <v>1.165567780522158E-2</v>
      </c>
    </row>
    <row r="304" spans="1:26" ht="18.5" customHeight="1" x14ac:dyDescent="0.35">
      <c r="A304" s="353" t="s">
        <v>400</v>
      </c>
      <c r="B304" s="427" t="s">
        <v>398</v>
      </c>
      <c r="C304" s="353" t="s">
        <v>379</v>
      </c>
      <c r="D304" s="353" t="s">
        <v>71</v>
      </c>
      <c r="E304" s="428">
        <v>4967</v>
      </c>
      <c r="F304" s="428">
        <v>18509</v>
      </c>
      <c r="G304" s="428">
        <v>6476</v>
      </c>
      <c r="H304" s="428">
        <v>17234</v>
      </c>
      <c r="I304" s="428">
        <v>2404</v>
      </c>
      <c r="J304" s="428"/>
      <c r="K304" s="428"/>
      <c r="L304" s="428"/>
      <c r="M304" s="428"/>
      <c r="N304" s="428">
        <v>516</v>
      </c>
      <c r="O304" s="428">
        <f t="shared" si="44"/>
        <v>50106</v>
      </c>
      <c r="Q304" s="429">
        <f t="shared" si="45"/>
        <v>9.9129844729174146E-2</v>
      </c>
      <c r="R304" s="429">
        <f t="shared" si="46"/>
        <v>0.36939687861733128</v>
      </c>
      <c r="S304" s="429">
        <f t="shared" si="47"/>
        <v>0.12924599848321558</v>
      </c>
      <c r="T304" s="429">
        <f t="shared" si="48"/>
        <v>0.3439508242525845</v>
      </c>
      <c r="U304" s="429">
        <f t="shared" si="49"/>
        <v>4.797828603360875E-2</v>
      </c>
      <c r="V304" s="429">
        <f t="shared" si="50"/>
        <v>0</v>
      </c>
      <c r="W304" s="429">
        <f t="shared" si="51"/>
        <v>0</v>
      </c>
      <c r="X304" s="429">
        <f t="shared" si="52"/>
        <v>0</v>
      </c>
      <c r="Y304" s="429">
        <f t="shared" si="53"/>
        <v>0</v>
      </c>
      <c r="Z304" s="429">
        <f t="shared" si="54"/>
        <v>1.0298167884085739E-2</v>
      </c>
    </row>
    <row r="305" spans="1:26" ht="18.5" customHeight="1" x14ac:dyDescent="0.35">
      <c r="A305" s="353" t="s">
        <v>401</v>
      </c>
      <c r="B305" s="427" t="s">
        <v>398</v>
      </c>
      <c r="C305" s="353" t="s">
        <v>379</v>
      </c>
      <c r="D305" s="353" t="s">
        <v>71</v>
      </c>
      <c r="E305" s="428">
        <v>7005</v>
      </c>
      <c r="F305" s="428">
        <v>14424</v>
      </c>
      <c r="G305" s="428">
        <v>6151</v>
      </c>
      <c r="H305" s="428">
        <v>15970</v>
      </c>
      <c r="I305" s="428">
        <v>2403</v>
      </c>
      <c r="J305" s="428"/>
      <c r="K305" s="428">
        <v>467</v>
      </c>
      <c r="L305" s="428"/>
      <c r="M305" s="428"/>
      <c r="N305" s="428">
        <v>0</v>
      </c>
      <c r="O305" s="428">
        <f t="shared" si="44"/>
        <v>46420</v>
      </c>
      <c r="Q305" s="429">
        <f t="shared" si="45"/>
        <v>0.15090478242137009</v>
      </c>
      <c r="R305" s="429">
        <f t="shared" si="46"/>
        <v>0.31072813442481689</v>
      </c>
      <c r="S305" s="429">
        <f t="shared" si="47"/>
        <v>0.13250753985351141</v>
      </c>
      <c r="T305" s="429">
        <f t="shared" si="48"/>
        <v>0.34403274450667815</v>
      </c>
      <c r="U305" s="429">
        <f t="shared" si="49"/>
        <v>5.1766479965532096E-2</v>
      </c>
      <c r="V305" s="429">
        <f t="shared" si="50"/>
        <v>0</v>
      </c>
      <c r="W305" s="429">
        <f t="shared" si="51"/>
        <v>1.0060318828091341E-2</v>
      </c>
      <c r="X305" s="429">
        <f t="shared" si="52"/>
        <v>0</v>
      </c>
      <c r="Y305" s="429">
        <f t="shared" si="53"/>
        <v>0</v>
      </c>
      <c r="Z305" s="429">
        <f t="shared" si="54"/>
        <v>0</v>
      </c>
    </row>
    <row r="306" spans="1:26" ht="18.5" customHeight="1" x14ac:dyDescent="0.35">
      <c r="A306" s="353" t="s">
        <v>402</v>
      </c>
      <c r="B306" s="427" t="s">
        <v>398</v>
      </c>
      <c r="C306" s="353" t="s">
        <v>379</v>
      </c>
      <c r="D306" s="353" t="s">
        <v>71</v>
      </c>
      <c r="E306" s="428">
        <v>11482</v>
      </c>
      <c r="F306" s="428">
        <v>17561</v>
      </c>
      <c r="G306" s="428">
        <v>9084</v>
      </c>
      <c r="H306" s="428">
        <v>9533</v>
      </c>
      <c r="I306" s="428">
        <v>2036</v>
      </c>
      <c r="J306" s="428"/>
      <c r="K306" s="428"/>
      <c r="L306" s="428"/>
      <c r="M306" s="428"/>
      <c r="N306" s="428">
        <v>427</v>
      </c>
      <c r="O306" s="428">
        <f t="shared" si="44"/>
        <v>50123</v>
      </c>
      <c r="Q306" s="429">
        <f t="shared" si="45"/>
        <v>0.22907647187917723</v>
      </c>
      <c r="R306" s="429">
        <f t="shared" si="46"/>
        <v>0.3503581190271931</v>
      </c>
      <c r="S306" s="429">
        <f t="shared" si="47"/>
        <v>0.18123416395666661</v>
      </c>
      <c r="T306" s="429">
        <f t="shared" si="48"/>
        <v>0.19019212736667798</v>
      </c>
      <c r="U306" s="429">
        <f t="shared" si="49"/>
        <v>4.0620074616443548E-2</v>
      </c>
      <c r="V306" s="429">
        <f t="shared" si="50"/>
        <v>0</v>
      </c>
      <c r="W306" s="429">
        <f t="shared" si="51"/>
        <v>0</v>
      </c>
      <c r="X306" s="429">
        <f t="shared" si="52"/>
        <v>0</v>
      </c>
      <c r="Y306" s="429">
        <f t="shared" si="53"/>
        <v>0</v>
      </c>
      <c r="Z306" s="429">
        <f t="shared" si="54"/>
        <v>8.5190431538415493E-3</v>
      </c>
    </row>
    <row r="307" spans="1:26" ht="18.5" customHeight="1" x14ac:dyDescent="0.35">
      <c r="A307" s="353" t="s">
        <v>403</v>
      </c>
      <c r="B307" s="427" t="s">
        <v>398</v>
      </c>
      <c r="C307" s="353" t="s">
        <v>379</v>
      </c>
      <c r="D307" s="353" t="s">
        <v>71</v>
      </c>
      <c r="E307" s="428">
        <v>7328</v>
      </c>
      <c r="F307" s="428">
        <v>18951</v>
      </c>
      <c r="G307" s="428">
        <v>6217</v>
      </c>
      <c r="H307" s="428">
        <v>17602</v>
      </c>
      <c r="I307" s="428">
        <v>2496</v>
      </c>
      <c r="J307" s="428"/>
      <c r="K307" s="428"/>
      <c r="L307" s="428"/>
      <c r="M307" s="428"/>
      <c r="N307" s="428">
        <v>421</v>
      </c>
      <c r="O307" s="428">
        <f t="shared" si="44"/>
        <v>53015</v>
      </c>
      <c r="Q307" s="429">
        <f t="shared" si="45"/>
        <v>0.13822503065170236</v>
      </c>
      <c r="R307" s="429">
        <f t="shared" si="46"/>
        <v>0.3574648684334622</v>
      </c>
      <c r="S307" s="429">
        <f t="shared" si="47"/>
        <v>0.11726869753843253</v>
      </c>
      <c r="T307" s="429">
        <f t="shared" si="48"/>
        <v>0.33201923983778175</v>
      </c>
      <c r="U307" s="429">
        <f t="shared" si="49"/>
        <v>4.7081014807130055E-2</v>
      </c>
      <c r="V307" s="429">
        <f t="shared" si="50"/>
        <v>0</v>
      </c>
      <c r="W307" s="429">
        <f t="shared" si="51"/>
        <v>0</v>
      </c>
      <c r="X307" s="429">
        <f t="shared" si="52"/>
        <v>0</v>
      </c>
      <c r="Y307" s="429">
        <f t="shared" si="53"/>
        <v>0</v>
      </c>
      <c r="Z307" s="429">
        <f t="shared" si="54"/>
        <v>7.9411487314910868E-3</v>
      </c>
    </row>
    <row r="308" spans="1:26" ht="18.5" customHeight="1" x14ac:dyDescent="0.35">
      <c r="A308" s="353" t="s">
        <v>404</v>
      </c>
      <c r="B308" s="427" t="s">
        <v>398</v>
      </c>
      <c r="C308" s="353" t="s">
        <v>379</v>
      </c>
      <c r="D308" s="353" t="s">
        <v>71</v>
      </c>
      <c r="E308" s="428">
        <v>11776</v>
      </c>
      <c r="F308" s="428">
        <v>17830</v>
      </c>
      <c r="G308" s="428">
        <v>7983</v>
      </c>
      <c r="H308" s="428">
        <v>4039</v>
      </c>
      <c r="I308" s="428">
        <v>1948</v>
      </c>
      <c r="J308" s="428"/>
      <c r="K308" s="428">
        <v>334</v>
      </c>
      <c r="L308" s="428"/>
      <c r="M308" s="428"/>
      <c r="N308" s="428">
        <v>367</v>
      </c>
      <c r="O308" s="428">
        <f t="shared" si="44"/>
        <v>44277</v>
      </c>
      <c r="Q308" s="429">
        <f t="shared" si="45"/>
        <v>0.26596201187975699</v>
      </c>
      <c r="R308" s="429">
        <f t="shared" si="46"/>
        <v>0.40269214264742414</v>
      </c>
      <c r="S308" s="429">
        <f t="shared" si="47"/>
        <v>0.18029676807371772</v>
      </c>
      <c r="T308" s="429">
        <f t="shared" si="48"/>
        <v>9.122117577975021E-2</v>
      </c>
      <c r="U308" s="429">
        <f t="shared" si="49"/>
        <v>4.3995754003207085E-2</v>
      </c>
      <c r="V308" s="429">
        <f t="shared" si="50"/>
        <v>0</v>
      </c>
      <c r="W308" s="429">
        <f t="shared" si="51"/>
        <v>7.5434198342254448E-3</v>
      </c>
      <c r="X308" s="429">
        <f t="shared" si="52"/>
        <v>0</v>
      </c>
      <c r="Y308" s="429">
        <f t="shared" si="53"/>
        <v>0</v>
      </c>
      <c r="Z308" s="429">
        <f t="shared" si="54"/>
        <v>8.2887277819183782E-3</v>
      </c>
    </row>
    <row r="309" spans="1:26" ht="18.5" customHeight="1" x14ac:dyDescent="0.35">
      <c r="A309" s="353" t="s">
        <v>405</v>
      </c>
      <c r="B309" s="427" t="s">
        <v>398</v>
      </c>
      <c r="C309" s="353" t="s">
        <v>379</v>
      </c>
      <c r="D309" s="353" t="s">
        <v>71</v>
      </c>
      <c r="E309" s="428">
        <v>8753</v>
      </c>
      <c r="F309" s="428">
        <v>19671</v>
      </c>
      <c r="G309" s="428">
        <v>8216</v>
      </c>
      <c r="H309" s="428">
        <v>14869</v>
      </c>
      <c r="I309" s="428">
        <v>2310</v>
      </c>
      <c r="J309" s="428"/>
      <c r="K309" s="428"/>
      <c r="L309" s="428"/>
      <c r="M309" s="428"/>
      <c r="N309" s="428">
        <v>185</v>
      </c>
      <c r="O309" s="428">
        <f t="shared" si="44"/>
        <v>54004</v>
      </c>
      <c r="Q309" s="429">
        <f t="shared" si="45"/>
        <v>0.16208058662321309</v>
      </c>
      <c r="R309" s="429">
        <f t="shared" si="46"/>
        <v>0.36425079623731577</v>
      </c>
      <c r="S309" s="429">
        <f t="shared" si="47"/>
        <v>0.15213687874972223</v>
      </c>
      <c r="T309" s="429">
        <f t="shared" si="48"/>
        <v>0.27533145692911637</v>
      </c>
      <c r="U309" s="429">
        <f t="shared" si="49"/>
        <v>4.2774609288200871E-2</v>
      </c>
      <c r="V309" s="429">
        <f t="shared" si="50"/>
        <v>0</v>
      </c>
      <c r="W309" s="429">
        <f t="shared" si="51"/>
        <v>0</v>
      </c>
      <c r="X309" s="429">
        <f t="shared" si="52"/>
        <v>0</v>
      </c>
      <c r="Y309" s="429">
        <f t="shared" si="53"/>
        <v>0</v>
      </c>
      <c r="Z309" s="429">
        <f t="shared" si="54"/>
        <v>3.4256721724316716E-3</v>
      </c>
    </row>
    <row r="310" spans="1:26" ht="18.5" customHeight="1" x14ac:dyDescent="0.35">
      <c r="A310" s="353" t="s">
        <v>406</v>
      </c>
      <c r="B310" s="427" t="s">
        <v>398</v>
      </c>
      <c r="C310" s="353" t="s">
        <v>379</v>
      </c>
      <c r="D310" s="353" t="s">
        <v>71</v>
      </c>
      <c r="E310" s="428">
        <v>12894</v>
      </c>
      <c r="F310" s="428">
        <v>12986</v>
      </c>
      <c r="G310" s="428">
        <v>9959</v>
      </c>
      <c r="H310" s="428">
        <v>3275</v>
      </c>
      <c r="I310" s="428">
        <v>2861</v>
      </c>
      <c r="J310" s="428"/>
      <c r="K310" s="428"/>
      <c r="L310" s="428">
        <v>211</v>
      </c>
      <c r="M310" s="428"/>
      <c r="N310" s="428">
        <v>0</v>
      </c>
      <c r="O310" s="428">
        <f t="shared" si="44"/>
        <v>42186</v>
      </c>
      <c r="Q310" s="429">
        <f t="shared" si="45"/>
        <v>0.3056464229839283</v>
      </c>
      <c r="R310" s="429">
        <f t="shared" si="46"/>
        <v>0.3078272412648746</v>
      </c>
      <c r="S310" s="429">
        <f t="shared" si="47"/>
        <v>0.23607357891243541</v>
      </c>
      <c r="T310" s="429">
        <f t="shared" si="48"/>
        <v>7.7632389892381359E-2</v>
      </c>
      <c r="U310" s="429">
        <f t="shared" si="49"/>
        <v>6.7818707628123073E-2</v>
      </c>
      <c r="V310" s="429">
        <f t="shared" si="50"/>
        <v>0</v>
      </c>
      <c r="W310" s="429">
        <f t="shared" si="51"/>
        <v>0</v>
      </c>
      <c r="X310" s="429">
        <f t="shared" si="52"/>
        <v>5.0016593182572421E-3</v>
      </c>
      <c r="Y310" s="429">
        <f t="shared" si="53"/>
        <v>0</v>
      </c>
      <c r="Z310" s="429">
        <f t="shared" si="54"/>
        <v>0</v>
      </c>
    </row>
    <row r="311" spans="1:26" ht="18.5" customHeight="1" x14ac:dyDescent="0.35">
      <c r="A311" s="353" t="s">
        <v>407</v>
      </c>
      <c r="B311" s="427" t="s">
        <v>398</v>
      </c>
      <c r="C311" s="353" t="s">
        <v>379</v>
      </c>
      <c r="D311" s="353" t="s">
        <v>71</v>
      </c>
      <c r="E311" s="428">
        <v>6264</v>
      </c>
      <c r="F311" s="428">
        <v>10427</v>
      </c>
      <c r="G311" s="428">
        <v>7104</v>
      </c>
      <c r="H311" s="428">
        <v>3550</v>
      </c>
      <c r="I311" s="428">
        <v>6313</v>
      </c>
      <c r="J311" s="428"/>
      <c r="K311" s="428">
        <v>420</v>
      </c>
      <c r="L311" s="428"/>
      <c r="M311" s="428"/>
      <c r="N311" s="428">
        <v>0</v>
      </c>
      <c r="O311" s="428">
        <f t="shared" si="44"/>
        <v>34078</v>
      </c>
      <c r="Q311" s="429">
        <f t="shared" si="45"/>
        <v>0.18381360408474676</v>
      </c>
      <c r="R311" s="429">
        <f t="shared" si="46"/>
        <v>0.30597452902165623</v>
      </c>
      <c r="S311" s="429">
        <f t="shared" si="47"/>
        <v>0.20846293796584306</v>
      </c>
      <c r="T311" s="429">
        <f t="shared" si="48"/>
        <v>0.10417278009272844</v>
      </c>
      <c r="U311" s="429">
        <f t="shared" si="49"/>
        <v>0.18525148189447738</v>
      </c>
      <c r="V311" s="429">
        <f t="shared" si="50"/>
        <v>0</v>
      </c>
      <c r="W311" s="429">
        <f t="shared" si="51"/>
        <v>1.2324666940548155E-2</v>
      </c>
      <c r="X311" s="429">
        <f t="shared" si="52"/>
        <v>0</v>
      </c>
      <c r="Y311" s="429">
        <f t="shared" si="53"/>
        <v>0</v>
      </c>
      <c r="Z311" s="429">
        <f t="shared" si="54"/>
        <v>0</v>
      </c>
    </row>
    <row r="312" spans="1:26" ht="18.5" customHeight="1" x14ac:dyDescent="0.35">
      <c r="A312" s="353" t="s">
        <v>408</v>
      </c>
      <c r="B312" s="427" t="s">
        <v>398</v>
      </c>
      <c r="C312" s="353" t="s">
        <v>379</v>
      </c>
      <c r="D312" s="353" t="s">
        <v>71</v>
      </c>
      <c r="E312" s="428">
        <v>13240</v>
      </c>
      <c r="F312" s="428">
        <v>10063</v>
      </c>
      <c r="G312" s="428">
        <v>5834</v>
      </c>
      <c r="H312" s="428">
        <v>2726</v>
      </c>
      <c r="I312" s="428">
        <v>2310</v>
      </c>
      <c r="J312" s="428"/>
      <c r="K312" s="428"/>
      <c r="L312" s="428"/>
      <c r="M312" s="428"/>
      <c r="N312" s="428">
        <v>117</v>
      </c>
      <c r="O312" s="428">
        <f t="shared" si="44"/>
        <v>34290</v>
      </c>
      <c r="Q312" s="429">
        <f t="shared" si="45"/>
        <v>0.38611840186643337</v>
      </c>
      <c r="R312" s="429">
        <f t="shared" si="46"/>
        <v>0.29346748323126276</v>
      </c>
      <c r="S312" s="429">
        <f t="shared" si="47"/>
        <v>0.17013706620005833</v>
      </c>
      <c r="T312" s="429">
        <f t="shared" si="48"/>
        <v>7.9498396033829105E-2</v>
      </c>
      <c r="U312" s="429">
        <f t="shared" si="49"/>
        <v>6.7366579177602803E-2</v>
      </c>
      <c r="V312" s="429">
        <f t="shared" si="50"/>
        <v>0</v>
      </c>
      <c r="W312" s="429">
        <f t="shared" si="51"/>
        <v>0</v>
      </c>
      <c r="X312" s="429">
        <f t="shared" si="52"/>
        <v>0</v>
      </c>
      <c r="Y312" s="429">
        <f t="shared" si="53"/>
        <v>0</v>
      </c>
      <c r="Z312" s="429">
        <f t="shared" si="54"/>
        <v>3.4120734908136482E-3</v>
      </c>
    </row>
    <row r="313" spans="1:26" ht="18.5" customHeight="1" x14ac:dyDescent="0.35">
      <c r="A313" s="353" t="s">
        <v>409</v>
      </c>
      <c r="B313" s="427" t="s">
        <v>398</v>
      </c>
      <c r="C313" s="353" t="s">
        <v>379</v>
      </c>
      <c r="D313" s="353" t="s">
        <v>71</v>
      </c>
      <c r="E313" s="428">
        <v>8917</v>
      </c>
      <c r="F313" s="428">
        <v>17412</v>
      </c>
      <c r="G313" s="428">
        <v>7646</v>
      </c>
      <c r="H313" s="428">
        <v>7198</v>
      </c>
      <c r="I313" s="428">
        <v>3118</v>
      </c>
      <c r="J313" s="428"/>
      <c r="K313" s="428"/>
      <c r="L313" s="428"/>
      <c r="M313" s="428"/>
      <c r="N313" s="428">
        <v>939</v>
      </c>
      <c r="O313" s="428">
        <f t="shared" si="44"/>
        <v>45230</v>
      </c>
      <c r="Q313" s="429">
        <f t="shared" si="45"/>
        <v>0.19714791067875304</v>
      </c>
      <c r="R313" s="429">
        <f t="shared" si="46"/>
        <v>0.38496573070970597</v>
      </c>
      <c r="S313" s="429">
        <f t="shared" si="47"/>
        <v>0.1690470926376299</v>
      </c>
      <c r="T313" s="429">
        <f t="shared" si="48"/>
        <v>0.15914216228167147</v>
      </c>
      <c r="U313" s="429">
        <f t="shared" si="49"/>
        <v>6.8936546539907148E-2</v>
      </c>
      <c r="V313" s="429">
        <f t="shared" si="50"/>
        <v>0</v>
      </c>
      <c r="W313" s="429">
        <f t="shared" si="51"/>
        <v>0</v>
      </c>
      <c r="X313" s="429">
        <f t="shared" si="52"/>
        <v>0</v>
      </c>
      <c r="Y313" s="429">
        <f t="shared" si="53"/>
        <v>0</v>
      </c>
      <c r="Z313" s="429">
        <f t="shared" si="54"/>
        <v>2.0760557152332524E-2</v>
      </c>
    </row>
    <row r="314" spans="1:26" ht="18.5" customHeight="1" x14ac:dyDescent="0.35">
      <c r="A314" s="353" t="s">
        <v>410</v>
      </c>
      <c r="B314" s="427" t="s">
        <v>398</v>
      </c>
      <c r="C314" s="353" t="s">
        <v>379</v>
      </c>
      <c r="D314" s="353" t="s">
        <v>71</v>
      </c>
      <c r="E314" s="428">
        <v>10812</v>
      </c>
      <c r="F314" s="428">
        <v>16412</v>
      </c>
      <c r="G314" s="428">
        <v>7577</v>
      </c>
      <c r="H314" s="428">
        <v>8186</v>
      </c>
      <c r="I314" s="428">
        <v>2800</v>
      </c>
      <c r="J314" s="428"/>
      <c r="K314" s="428"/>
      <c r="L314" s="428"/>
      <c r="M314" s="428"/>
      <c r="N314" s="428">
        <v>550</v>
      </c>
      <c r="O314" s="428">
        <f t="shared" si="44"/>
        <v>46337</v>
      </c>
      <c r="Q314" s="429">
        <f t="shared" si="45"/>
        <v>0.23333405270086541</v>
      </c>
      <c r="R314" s="429">
        <f t="shared" si="46"/>
        <v>0.35418779808792111</v>
      </c>
      <c r="S314" s="429">
        <f t="shared" si="47"/>
        <v>0.16351943371387875</v>
      </c>
      <c r="T314" s="429">
        <f t="shared" si="48"/>
        <v>0.17666227852472108</v>
      </c>
      <c r="U314" s="429">
        <f t="shared" si="49"/>
        <v>6.0426872693527853E-2</v>
      </c>
      <c r="V314" s="429">
        <f t="shared" si="50"/>
        <v>0</v>
      </c>
      <c r="W314" s="429">
        <f t="shared" si="51"/>
        <v>0</v>
      </c>
      <c r="X314" s="429">
        <f t="shared" si="52"/>
        <v>0</v>
      </c>
      <c r="Y314" s="429">
        <f t="shared" si="53"/>
        <v>0</v>
      </c>
      <c r="Z314" s="429">
        <f t="shared" si="54"/>
        <v>1.1869564279085828E-2</v>
      </c>
    </row>
    <row r="315" spans="1:26" ht="18.5" customHeight="1" x14ac:dyDescent="0.35">
      <c r="A315" s="353" t="s">
        <v>411</v>
      </c>
      <c r="B315" s="427" t="s">
        <v>398</v>
      </c>
      <c r="C315" s="353" t="s">
        <v>379</v>
      </c>
      <c r="D315" s="353" t="s">
        <v>71</v>
      </c>
      <c r="E315" s="428">
        <v>5057</v>
      </c>
      <c r="F315" s="428">
        <v>20544</v>
      </c>
      <c r="G315" s="428">
        <v>6673</v>
      </c>
      <c r="H315" s="428">
        <v>21178</v>
      </c>
      <c r="I315" s="428">
        <v>1425</v>
      </c>
      <c r="J315" s="428"/>
      <c r="K315" s="428"/>
      <c r="L315" s="428"/>
      <c r="M315" s="428"/>
      <c r="N315" s="428">
        <v>683</v>
      </c>
      <c r="O315" s="428">
        <f t="shared" si="44"/>
        <v>55560</v>
      </c>
      <c r="Q315" s="429">
        <f t="shared" si="45"/>
        <v>9.1018718502519802E-2</v>
      </c>
      <c r="R315" s="429">
        <f t="shared" si="46"/>
        <v>0.36976241900647949</v>
      </c>
      <c r="S315" s="429">
        <f t="shared" si="47"/>
        <v>0.12010439164866811</v>
      </c>
      <c r="T315" s="429">
        <f t="shared" si="48"/>
        <v>0.38117350611951045</v>
      </c>
      <c r="U315" s="429">
        <f t="shared" si="49"/>
        <v>2.564794816414687E-2</v>
      </c>
      <c r="V315" s="429">
        <f t="shared" si="50"/>
        <v>0</v>
      </c>
      <c r="W315" s="429">
        <f t="shared" si="51"/>
        <v>0</v>
      </c>
      <c r="X315" s="429">
        <f t="shared" si="52"/>
        <v>0</v>
      </c>
      <c r="Y315" s="429">
        <f t="shared" si="53"/>
        <v>0</v>
      </c>
      <c r="Z315" s="429">
        <f t="shared" si="54"/>
        <v>1.2293016558675306E-2</v>
      </c>
    </row>
    <row r="316" spans="1:26" ht="18.5" customHeight="1" x14ac:dyDescent="0.35">
      <c r="A316" s="353" t="s">
        <v>412</v>
      </c>
      <c r="B316" s="427" t="s">
        <v>398</v>
      </c>
      <c r="C316" s="353" t="s">
        <v>379</v>
      </c>
      <c r="D316" s="353" t="s">
        <v>71</v>
      </c>
      <c r="E316" s="428">
        <v>14482</v>
      </c>
      <c r="F316" s="428">
        <v>17770</v>
      </c>
      <c r="G316" s="428">
        <v>7734</v>
      </c>
      <c r="H316" s="428">
        <v>7626</v>
      </c>
      <c r="I316" s="428">
        <v>2745</v>
      </c>
      <c r="J316" s="428"/>
      <c r="K316" s="428"/>
      <c r="L316" s="428"/>
      <c r="M316" s="428"/>
      <c r="N316" s="428">
        <v>466</v>
      </c>
      <c r="O316" s="428">
        <f t="shared" si="44"/>
        <v>50823</v>
      </c>
      <c r="Q316" s="429">
        <f t="shared" si="45"/>
        <v>0.28494972748558722</v>
      </c>
      <c r="R316" s="429">
        <f t="shared" si="46"/>
        <v>0.34964484583751448</v>
      </c>
      <c r="S316" s="429">
        <f t="shared" si="47"/>
        <v>0.15217519626940559</v>
      </c>
      <c r="T316" s="429">
        <f t="shared" si="48"/>
        <v>0.15005017413375835</v>
      </c>
      <c r="U316" s="429">
        <f t="shared" si="49"/>
        <v>5.4010979281034176E-2</v>
      </c>
      <c r="V316" s="429">
        <f t="shared" si="50"/>
        <v>0</v>
      </c>
      <c r="W316" s="429">
        <f t="shared" si="51"/>
        <v>0</v>
      </c>
      <c r="X316" s="429">
        <f t="shared" si="52"/>
        <v>0</v>
      </c>
      <c r="Y316" s="429">
        <f t="shared" si="53"/>
        <v>0</v>
      </c>
      <c r="Z316" s="429">
        <f t="shared" si="54"/>
        <v>9.1690769927001547E-3</v>
      </c>
    </row>
    <row r="317" spans="1:26" ht="18.5" customHeight="1" x14ac:dyDescent="0.35">
      <c r="A317" s="353" t="s">
        <v>413</v>
      </c>
      <c r="B317" s="427" t="s">
        <v>398</v>
      </c>
      <c r="C317" s="353" t="s">
        <v>379</v>
      </c>
      <c r="D317" s="353" t="s">
        <v>71</v>
      </c>
      <c r="E317" s="428">
        <v>14495</v>
      </c>
      <c r="F317" s="428">
        <v>13715</v>
      </c>
      <c r="G317" s="428">
        <v>8501</v>
      </c>
      <c r="H317" s="428">
        <v>3031</v>
      </c>
      <c r="I317" s="428">
        <v>1851</v>
      </c>
      <c r="J317" s="428"/>
      <c r="K317" s="428"/>
      <c r="L317" s="428"/>
      <c r="M317" s="428"/>
      <c r="N317" s="428">
        <v>0</v>
      </c>
      <c r="O317" s="428">
        <f t="shared" si="44"/>
        <v>41593</v>
      </c>
      <c r="Q317" s="429">
        <f t="shared" si="45"/>
        <v>0.34849614117760203</v>
      </c>
      <c r="R317" s="429">
        <f t="shared" si="46"/>
        <v>0.32974298559853821</v>
      </c>
      <c r="S317" s="429">
        <f t="shared" si="47"/>
        <v>0.20438535330464261</v>
      </c>
      <c r="T317" s="429">
        <f t="shared" si="48"/>
        <v>7.2872839179669663E-2</v>
      </c>
      <c r="U317" s="429">
        <f t="shared" si="49"/>
        <v>4.4502680739547523E-2</v>
      </c>
      <c r="V317" s="429">
        <f t="shared" si="50"/>
        <v>0</v>
      </c>
      <c r="W317" s="429">
        <f t="shared" si="51"/>
        <v>0</v>
      </c>
      <c r="X317" s="429">
        <f t="shared" si="52"/>
        <v>0</v>
      </c>
      <c r="Y317" s="429">
        <f t="shared" si="53"/>
        <v>0</v>
      </c>
      <c r="Z317" s="429">
        <f t="shared" si="54"/>
        <v>0</v>
      </c>
    </row>
    <row r="318" spans="1:26" ht="18.5" customHeight="1" x14ac:dyDescent="0.35">
      <c r="A318" s="353" t="s">
        <v>414</v>
      </c>
      <c r="B318" s="427" t="s">
        <v>398</v>
      </c>
      <c r="C318" s="353" t="s">
        <v>379</v>
      </c>
      <c r="D318" s="353" t="s">
        <v>71</v>
      </c>
      <c r="E318" s="428">
        <v>18857</v>
      </c>
      <c r="F318" s="428">
        <v>5643</v>
      </c>
      <c r="G318" s="428">
        <v>5702</v>
      </c>
      <c r="H318" s="428">
        <v>4886</v>
      </c>
      <c r="I318" s="428">
        <v>3107</v>
      </c>
      <c r="J318" s="428"/>
      <c r="K318" s="428"/>
      <c r="L318" s="428"/>
      <c r="M318" s="428"/>
      <c r="N318" s="428">
        <v>733</v>
      </c>
      <c r="O318" s="428">
        <f t="shared" si="44"/>
        <v>38928</v>
      </c>
      <c r="Q318" s="429">
        <f t="shared" si="45"/>
        <v>0.48440711056309083</v>
      </c>
      <c r="R318" s="429">
        <f t="shared" si="46"/>
        <v>0.14495992601726265</v>
      </c>
      <c r="S318" s="429">
        <f t="shared" si="47"/>
        <v>0.14647554459515003</v>
      </c>
      <c r="T318" s="429">
        <f t="shared" si="48"/>
        <v>0.12551376900945335</v>
      </c>
      <c r="U318" s="429">
        <f t="shared" si="49"/>
        <v>7.9814015618577885E-2</v>
      </c>
      <c r="V318" s="429">
        <f t="shared" si="50"/>
        <v>0</v>
      </c>
      <c r="W318" s="429">
        <f t="shared" si="51"/>
        <v>0</v>
      </c>
      <c r="X318" s="429">
        <f t="shared" si="52"/>
        <v>0</v>
      </c>
      <c r="Y318" s="429">
        <f t="shared" si="53"/>
        <v>0</v>
      </c>
      <c r="Z318" s="429">
        <f t="shared" si="54"/>
        <v>1.8829634196465269E-2</v>
      </c>
    </row>
    <row r="319" spans="1:26" ht="18.5" customHeight="1" x14ac:dyDescent="0.35">
      <c r="A319" s="353" t="s">
        <v>415</v>
      </c>
      <c r="B319" s="427" t="s">
        <v>398</v>
      </c>
      <c r="C319" s="353" t="s">
        <v>379</v>
      </c>
      <c r="D319" s="353" t="s">
        <v>71</v>
      </c>
      <c r="E319" s="428">
        <v>4640</v>
      </c>
      <c r="F319" s="428">
        <v>19893</v>
      </c>
      <c r="G319" s="428">
        <v>5716</v>
      </c>
      <c r="H319" s="428">
        <v>17702</v>
      </c>
      <c r="I319" s="428">
        <v>1893</v>
      </c>
      <c r="J319" s="428"/>
      <c r="K319" s="428">
        <v>183</v>
      </c>
      <c r="L319" s="428"/>
      <c r="M319" s="428"/>
      <c r="N319" s="428">
        <v>0</v>
      </c>
      <c r="O319" s="428">
        <f t="shared" si="44"/>
        <v>50027</v>
      </c>
      <c r="Q319" s="429">
        <f t="shared" si="45"/>
        <v>9.2749915045875223E-2</v>
      </c>
      <c r="R319" s="429">
        <f t="shared" si="46"/>
        <v>0.39764527155336121</v>
      </c>
      <c r="S319" s="429">
        <f t="shared" si="47"/>
        <v>0.11425830051772043</v>
      </c>
      <c r="T319" s="429">
        <f t="shared" si="48"/>
        <v>0.35384892158234554</v>
      </c>
      <c r="U319" s="429">
        <f t="shared" si="49"/>
        <v>3.7839566634017628E-2</v>
      </c>
      <c r="V319" s="429">
        <f t="shared" si="50"/>
        <v>0</v>
      </c>
      <c r="W319" s="429">
        <f t="shared" si="51"/>
        <v>3.6580246666799926E-3</v>
      </c>
      <c r="X319" s="429">
        <f t="shared" si="52"/>
        <v>0</v>
      </c>
      <c r="Y319" s="429">
        <f t="shared" si="53"/>
        <v>0</v>
      </c>
      <c r="Z319" s="429">
        <f t="shared" si="54"/>
        <v>0</v>
      </c>
    </row>
    <row r="320" spans="1:26" ht="18.5" customHeight="1" x14ac:dyDescent="0.35">
      <c r="A320" s="353" t="s">
        <v>416</v>
      </c>
      <c r="B320" s="427" t="s">
        <v>398</v>
      </c>
      <c r="C320" s="353" t="s">
        <v>379</v>
      </c>
      <c r="D320" s="353" t="s">
        <v>71</v>
      </c>
      <c r="E320" s="428">
        <v>15782</v>
      </c>
      <c r="F320" s="428">
        <v>8677</v>
      </c>
      <c r="G320" s="428">
        <v>6853</v>
      </c>
      <c r="H320" s="428">
        <v>2684</v>
      </c>
      <c r="I320" s="428">
        <v>2793</v>
      </c>
      <c r="J320" s="428"/>
      <c r="K320" s="428"/>
      <c r="L320" s="428"/>
      <c r="M320" s="428"/>
      <c r="N320" s="428">
        <v>264</v>
      </c>
      <c r="O320" s="428">
        <f t="shared" si="44"/>
        <v>37053</v>
      </c>
      <c r="Q320" s="429">
        <f t="shared" si="45"/>
        <v>0.4259304239872615</v>
      </c>
      <c r="R320" s="429">
        <f t="shared" si="46"/>
        <v>0.23417806925215232</v>
      </c>
      <c r="S320" s="429">
        <f t="shared" si="47"/>
        <v>0.18495128599573585</v>
      </c>
      <c r="T320" s="429">
        <f t="shared" si="48"/>
        <v>7.2436779747928642E-2</v>
      </c>
      <c r="U320" s="429">
        <f t="shared" si="49"/>
        <v>7.5378511861387748E-2</v>
      </c>
      <c r="V320" s="429">
        <f t="shared" si="50"/>
        <v>0</v>
      </c>
      <c r="W320" s="429">
        <f t="shared" si="51"/>
        <v>0</v>
      </c>
      <c r="X320" s="429">
        <f t="shared" si="52"/>
        <v>0</v>
      </c>
      <c r="Y320" s="429">
        <f t="shared" si="53"/>
        <v>0</v>
      </c>
      <c r="Z320" s="429">
        <f t="shared" si="54"/>
        <v>7.1249291555339645E-3</v>
      </c>
    </row>
    <row r="321" spans="1:26" ht="18.5" customHeight="1" x14ac:dyDescent="0.35">
      <c r="A321" s="353" t="s">
        <v>417</v>
      </c>
      <c r="B321" s="427" t="s">
        <v>398</v>
      </c>
      <c r="C321" s="353" t="s">
        <v>379</v>
      </c>
      <c r="D321" s="353" t="s">
        <v>71</v>
      </c>
      <c r="E321" s="428">
        <v>15945</v>
      </c>
      <c r="F321" s="428">
        <v>6612</v>
      </c>
      <c r="G321" s="428">
        <v>5261</v>
      </c>
      <c r="H321" s="428">
        <v>3252</v>
      </c>
      <c r="I321" s="428">
        <v>3594</v>
      </c>
      <c r="J321" s="428"/>
      <c r="K321" s="428"/>
      <c r="L321" s="428">
        <v>775</v>
      </c>
      <c r="M321" s="428"/>
      <c r="N321" s="428">
        <v>336</v>
      </c>
      <c r="O321" s="428">
        <f t="shared" si="44"/>
        <v>35775</v>
      </c>
      <c r="Q321" s="429">
        <f t="shared" si="45"/>
        <v>0.44570230607966455</v>
      </c>
      <c r="R321" s="429">
        <f t="shared" si="46"/>
        <v>0.18482180293501049</v>
      </c>
      <c r="S321" s="429">
        <f t="shared" si="47"/>
        <v>0.14705800139762404</v>
      </c>
      <c r="T321" s="429">
        <f t="shared" si="48"/>
        <v>9.0901467505241085E-2</v>
      </c>
      <c r="U321" s="429">
        <f t="shared" si="49"/>
        <v>0.10046121593291404</v>
      </c>
      <c r="V321" s="429">
        <f t="shared" si="50"/>
        <v>0</v>
      </c>
      <c r="W321" s="429">
        <f t="shared" si="51"/>
        <v>0</v>
      </c>
      <c r="X321" s="429">
        <f t="shared" si="52"/>
        <v>2.1663172606568831E-2</v>
      </c>
      <c r="Y321" s="429">
        <f t="shared" si="53"/>
        <v>0</v>
      </c>
      <c r="Z321" s="429">
        <f t="shared" si="54"/>
        <v>9.3920335429769387E-3</v>
      </c>
    </row>
    <row r="322" spans="1:26" ht="18.5" customHeight="1" x14ac:dyDescent="0.35">
      <c r="A322" s="353" t="s">
        <v>418</v>
      </c>
      <c r="B322" s="427" t="s">
        <v>398</v>
      </c>
      <c r="C322" s="353" t="s">
        <v>379</v>
      </c>
      <c r="D322" s="353" t="s">
        <v>71</v>
      </c>
      <c r="E322" s="428">
        <v>3023</v>
      </c>
      <c r="F322" s="428">
        <v>16118</v>
      </c>
      <c r="G322" s="428">
        <v>4797</v>
      </c>
      <c r="H322" s="428">
        <v>29939</v>
      </c>
      <c r="I322" s="428">
        <v>2740</v>
      </c>
      <c r="J322" s="428"/>
      <c r="K322" s="428">
        <v>142</v>
      </c>
      <c r="L322" s="428"/>
      <c r="M322" s="428"/>
      <c r="N322" s="428">
        <v>317</v>
      </c>
      <c r="O322" s="428">
        <f t="shared" ref="O322:O385" si="55">SUM(E322:N322)</f>
        <v>57076</v>
      </c>
      <c r="Q322" s="429">
        <f t="shared" ref="Q322:Q385" si="56">E322/O322</f>
        <v>5.296446842806083E-2</v>
      </c>
      <c r="R322" s="429">
        <f t="shared" ref="R322:R385" si="57">F322/O322</f>
        <v>0.28239540262106666</v>
      </c>
      <c r="S322" s="429">
        <f t="shared" ref="S322:S385" si="58">G322/O322</f>
        <v>8.4045833625341654E-2</v>
      </c>
      <c r="T322" s="429">
        <f t="shared" ref="T322:T385" si="59">H322/O322</f>
        <v>0.52454621907631926</v>
      </c>
      <c r="U322" s="429">
        <f t="shared" ref="U322:U385" si="60">I322/O322</f>
        <v>4.8006167215642298E-2</v>
      </c>
      <c r="V322" s="429">
        <f t="shared" ref="V322:V385" si="61">J322/O322</f>
        <v>0</v>
      </c>
      <c r="W322" s="429">
        <f t="shared" ref="W322:W385" si="62">K322/O322</f>
        <v>2.4879108557011704E-3</v>
      </c>
      <c r="X322" s="429">
        <f t="shared" ref="X322:X385" si="63">L322/O322</f>
        <v>0</v>
      </c>
      <c r="Y322" s="429">
        <f t="shared" ref="Y322:Y385" si="64">M322/O322</f>
        <v>0</v>
      </c>
      <c r="Z322" s="429">
        <f t="shared" ref="Z322:Z385" si="65">N322/O322</f>
        <v>5.5539981778681058E-3</v>
      </c>
    </row>
    <row r="323" spans="1:26" ht="18.5" customHeight="1" x14ac:dyDescent="0.35">
      <c r="A323" s="353" t="s">
        <v>419</v>
      </c>
      <c r="B323" s="427" t="s">
        <v>420</v>
      </c>
      <c r="C323" s="353" t="s">
        <v>379</v>
      </c>
      <c r="D323" s="353" t="s">
        <v>71</v>
      </c>
      <c r="E323" s="428">
        <v>15262</v>
      </c>
      <c r="F323" s="428">
        <v>13483</v>
      </c>
      <c r="G323" s="428">
        <v>10141</v>
      </c>
      <c r="H323" s="428">
        <v>2445</v>
      </c>
      <c r="I323" s="428">
        <v>4355</v>
      </c>
      <c r="J323" s="428"/>
      <c r="K323" s="428"/>
      <c r="L323" s="428"/>
      <c r="M323" s="428"/>
      <c r="N323" s="428">
        <v>1289</v>
      </c>
      <c r="O323" s="428">
        <f t="shared" si="55"/>
        <v>46975</v>
      </c>
      <c r="Q323" s="429">
        <f t="shared" si="56"/>
        <v>0.3248962213943587</v>
      </c>
      <c r="R323" s="429">
        <f t="shared" si="57"/>
        <v>0.28702501330494945</v>
      </c>
      <c r="S323" s="429">
        <f t="shared" si="58"/>
        <v>0.21588078765300692</v>
      </c>
      <c r="T323" s="429">
        <f t="shared" si="59"/>
        <v>5.2048962213943589E-2</v>
      </c>
      <c r="U323" s="429">
        <f t="shared" si="60"/>
        <v>9.270888770622672E-2</v>
      </c>
      <c r="V323" s="429">
        <f t="shared" si="61"/>
        <v>0</v>
      </c>
      <c r="W323" s="429">
        <f t="shared" si="62"/>
        <v>0</v>
      </c>
      <c r="X323" s="429">
        <f t="shared" si="63"/>
        <v>0</v>
      </c>
      <c r="Y323" s="429">
        <f t="shared" si="64"/>
        <v>0</v>
      </c>
      <c r="Z323" s="429">
        <f t="shared" si="65"/>
        <v>2.7440127727514637E-2</v>
      </c>
    </row>
    <row r="324" spans="1:26" ht="18.5" customHeight="1" x14ac:dyDescent="0.35">
      <c r="A324" s="353" t="s">
        <v>421</v>
      </c>
      <c r="B324" s="427" t="s">
        <v>420</v>
      </c>
      <c r="C324" s="353" t="s">
        <v>379</v>
      </c>
      <c r="D324" s="353" t="s">
        <v>71</v>
      </c>
      <c r="E324" s="428">
        <v>19531</v>
      </c>
      <c r="F324" s="428">
        <v>10878</v>
      </c>
      <c r="G324" s="428">
        <v>6805</v>
      </c>
      <c r="H324" s="428">
        <v>3812</v>
      </c>
      <c r="I324" s="428">
        <v>5920</v>
      </c>
      <c r="J324" s="428"/>
      <c r="K324" s="428"/>
      <c r="L324" s="428"/>
      <c r="M324" s="428"/>
      <c r="N324" s="428">
        <v>285</v>
      </c>
      <c r="O324" s="428">
        <f t="shared" si="55"/>
        <v>47231</v>
      </c>
      <c r="Q324" s="429">
        <f t="shared" si="56"/>
        <v>0.41352078084309035</v>
      </c>
      <c r="R324" s="429">
        <f t="shared" si="57"/>
        <v>0.23031483559526583</v>
      </c>
      <c r="S324" s="429">
        <f t="shared" si="58"/>
        <v>0.14407910059071372</v>
      </c>
      <c r="T324" s="429">
        <f t="shared" si="59"/>
        <v>8.0709703372784825E-2</v>
      </c>
      <c r="U324" s="429">
        <f t="shared" si="60"/>
        <v>0.12534140712667527</v>
      </c>
      <c r="V324" s="429">
        <f t="shared" si="61"/>
        <v>0</v>
      </c>
      <c r="W324" s="429">
        <f t="shared" si="62"/>
        <v>0</v>
      </c>
      <c r="X324" s="429">
        <f t="shared" si="63"/>
        <v>0</v>
      </c>
      <c r="Y324" s="429">
        <f t="shared" si="64"/>
        <v>0</v>
      </c>
      <c r="Z324" s="429">
        <f t="shared" si="65"/>
        <v>6.0341724714700088E-3</v>
      </c>
    </row>
    <row r="325" spans="1:26" ht="18.5" customHeight="1" x14ac:dyDescent="0.35">
      <c r="A325" s="353" t="s">
        <v>422</v>
      </c>
      <c r="B325" s="427" t="s">
        <v>420</v>
      </c>
      <c r="C325" s="353" t="s">
        <v>379</v>
      </c>
      <c r="D325" s="353" t="s">
        <v>71</v>
      </c>
      <c r="E325" s="428">
        <v>13689</v>
      </c>
      <c r="F325" s="428">
        <v>11689</v>
      </c>
      <c r="G325" s="428">
        <v>9989</v>
      </c>
      <c r="H325" s="428">
        <v>2175</v>
      </c>
      <c r="I325" s="428">
        <v>2504</v>
      </c>
      <c r="J325" s="428"/>
      <c r="K325" s="428"/>
      <c r="L325" s="428">
        <v>340</v>
      </c>
      <c r="M325" s="428"/>
      <c r="N325" s="428">
        <v>457</v>
      </c>
      <c r="O325" s="428">
        <f t="shared" si="55"/>
        <v>40843</v>
      </c>
      <c r="Q325" s="429">
        <f t="shared" si="56"/>
        <v>0.33516147197806234</v>
      </c>
      <c r="R325" s="429">
        <f t="shared" si="57"/>
        <v>0.28619347256567834</v>
      </c>
      <c r="S325" s="429">
        <f t="shared" si="58"/>
        <v>0.24457067306515193</v>
      </c>
      <c r="T325" s="429">
        <f t="shared" si="59"/>
        <v>5.3252699360967611E-2</v>
      </c>
      <c r="U325" s="429">
        <f t="shared" si="60"/>
        <v>6.1307935264304773E-2</v>
      </c>
      <c r="V325" s="429">
        <f t="shared" si="61"/>
        <v>0</v>
      </c>
      <c r="W325" s="429">
        <f t="shared" si="62"/>
        <v>0</v>
      </c>
      <c r="X325" s="429">
        <f t="shared" si="63"/>
        <v>8.3245599001052807E-3</v>
      </c>
      <c r="Y325" s="429">
        <f t="shared" si="64"/>
        <v>0</v>
      </c>
      <c r="Z325" s="429">
        <f t="shared" si="65"/>
        <v>1.1189187865729746E-2</v>
      </c>
    </row>
    <row r="326" spans="1:26" ht="18.5" customHeight="1" x14ac:dyDescent="0.35">
      <c r="A326" s="353" t="s">
        <v>423</v>
      </c>
      <c r="B326" s="427" t="s">
        <v>420</v>
      </c>
      <c r="C326" s="353" t="s">
        <v>379</v>
      </c>
      <c r="D326" s="353" t="s">
        <v>71</v>
      </c>
      <c r="E326" s="428">
        <v>15392</v>
      </c>
      <c r="F326" s="428">
        <v>14200</v>
      </c>
      <c r="G326" s="428">
        <v>9523</v>
      </c>
      <c r="H326" s="428">
        <v>2184</v>
      </c>
      <c r="I326" s="428">
        <v>3189</v>
      </c>
      <c r="J326" s="428"/>
      <c r="K326" s="428"/>
      <c r="L326" s="428"/>
      <c r="M326" s="428"/>
      <c r="N326" s="428">
        <v>0</v>
      </c>
      <c r="O326" s="428">
        <f t="shared" si="55"/>
        <v>44488</v>
      </c>
      <c r="Q326" s="429">
        <f t="shared" si="56"/>
        <v>0.3459809386800935</v>
      </c>
      <c r="R326" s="429">
        <f t="shared" si="57"/>
        <v>0.31918719654738359</v>
      </c>
      <c r="S326" s="429">
        <f t="shared" si="58"/>
        <v>0.21405772343103757</v>
      </c>
      <c r="T326" s="429">
        <f t="shared" si="59"/>
        <v>4.9091889947851103E-2</v>
      </c>
      <c r="U326" s="429">
        <f t="shared" si="60"/>
        <v>7.1682251393634239E-2</v>
      </c>
      <c r="V326" s="429">
        <f t="shared" si="61"/>
        <v>0</v>
      </c>
      <c r="W326" s="429">
        <f t="shared" si="62"/>
        <v>0</v>
      </c>
      <c r="X326" s="429">
        <f t="shared" si="63"/>
        <v>0</v>
      </c>
      <c r="Y326" s="429">
        <f t="shared" si="64"/>
        <v>0</v>
      </c>
      <c r="Z326" s="429">
        <f t="shared" si="65"/>
        <v>0</v>
      </c>
    </row>
    <row r="327" spans="1:26" ht="18.5" customHeight="1" x14ac:dyDescent="0.35">
      <c r="A327" s="353" t="s">
        <v>424</v>
      </c>
      <c r="B327" s="427" t="s">
        <v>420</v>
      </c>
      <c r="C327" s="353" t="s">
        <v>379</v>
      </c>
      <c r="D327" s="353" t="s">
        <v>71</v>
      </c>
      <c r="E327" s="428">
        <v>18940</v>
      </c>
      <c r="F327" s="428">
        <v>10370</v>
      </c>
      <c r="G327" s="428">
        <v>11355</v>
      </c>
      <c r="H327" s="428">
        <v>2595</v>
      </c>
      <c r="I327" s="428">
        <v>3106</v>
      </c>
      <c r="J327" s="428"/>
      <c r="K327" s="428">
        <v>485</v>
      </c>
      <c r="L327" s="428">
        <v>98</v>
      </c>
      <c r="M327" s="428"/>
      <c r="N327" s="428">
        <v>826</v>
      </c>
      <c r="O327" s="428">
        <f t="shared" si="55"/>
        <v>47775</v>
      </c>
      <c r="Q327" s="429">
        <f t="shared" si="56"/>
        <v>0.39644165358451072</v>
      </c>
      <c r="R327" s="429">
        <f t="shared" si="57"/>
        <v>0.21705913134484564</v>
      </c>
      <c r="S327" s="429">
        <f t="shared" si="58"/>
        <v>0.23767660910518054</v>
      </c>
      <c r="T327" s="429">
        <f t="shared" si="59"/>
        <v>5.4317111459968606E-2</v>
      </c>
      <c r="U327" s="429">
        <f t="shared" si="60"/>
        <v>6.5013082155939303E-2</v>
      </c>
      <c r="V327" s="429">
        <f t="shared" si="61"/>
        <v>0</v>
      </c>
      <c r="W327" s="429">
        <f t="shared" si="62"/>
        <v>1.0151753008895866E-2</v>
      </c>
      <c r="X327" s="429">
        <f t="shared" si="63"/>
        <v>2.0512820512820513E-3</v>
      </c>
      <c r="Y327" s="429">
        <f t="shared" si="64"/>
        <v>0</v>
      </c>
      <c r="Z327" s="429">
        <f t="shared" si="65"/>
        <v>1.7289377289377291E-2</v>
      </c>
    </row>
    <row r="328" spans="1:26" ht="18.5" customHeight="1" x14ac:dyDescent="0.35">
      <c r="A328" s="353" t="s">
        <v>425</v>
      </c>
      <c r="B328" s="427" t="s">
        <v>420</v>
      </c>
      <c r="C328" s="353" t="s">
        <v>379</v>
      </c>
      <c r="D328" s="353" t="s">
        <v>71</v>
      </c>
      <c r="E328" s="428">
        <v>17054</v>
      </c>
      <c r="F328" s="428">
        <v>10083</v>
      </c>
      <c r="G328" s="428">
        <v>8591</v>
      </c>
      <c r="H328" s="428">
        <v>1365</v>
      </c>
      <c r="I328" s="428">
        <v>4590</v>
      </c>
      <c r="J328" s="428"/>
      <c r="K328" s="428">
        <v>563</v>
      </c>
      <c r="L328" s="428"/>
      <c r="M328" s="428"/>
      <c r="N328" s="428">
        <v>467</v>
      </c>
      <c r="O328" s="428">
        <f t="shared" si="55"/>
        <v>42713</v>
      </c>
      <c r="Q328" s="429">
        <f t="shared" si="56"/>
        <v>0.39926954323039826</v>
      </c>
      <c r="R328" s="429">
        <f t="shared" si="57"/>
        <v>0.23606396179149206</v>
      </c>
      <c r="S328" s="429">
        <f t="shared" si="58"/>
        <v>0.20113314447592068</v>
      </c>
      <c r="T328" s="429">
        <f t="shared" si="59"/>
        <v>3.1957483670077023E-2</v>
      </c>
      <c r="U328" s="429">
        <f t="shared" si="60"/>
        <v>0.1074614286048744</v>
      </c>
      <c r="V328" s="429">
        <f t="shared" si="61"/>
        <v>0</v>
      </c>
      <c r="W328" s="429">
        <f t="shared" si="62"/>
        <v>1.3180998759159976E-2</v>
      </c>
      <c r="X328" s="429">
        <f t="shared" si="63"/>
        <v>0</v>
      </c>
      <c r="Y328" s="429">
        <f t="shared" si="64"/>
        <v>0</v>
      </c>
      <c r="Z328" s="429">
        <f t="shared" si="65"/>
        <v>1.0933439468077634E-2</v>
      </c>
    </row>
    <row r="329" spans="1:26" ht="18.5" customHeight="1" x14ac:dyDescent="0.35">
      <c r="A329" s="353" t="s">
        <v>426</v>
      </c>
      <c r="B329" s="427" t="s">
        <v>420</v>
      </c>
      <c r="C329" s="353" t="s">
        <v>379</v>
      </c>
      <c r="D329" s="353" t="s">
        <v>71</v>
      </c>
      <c r="E329" s="428">
        <v>13347</v>
      </c>
      <c r="F329" s="428">
        <v>14816</v>
      </c>
      <c r="G329" s="428">
        <v>9884</v>
      </c>
      <c r="H329" s="428">
        <v>4158</v>
      </c>
      <c r="I329" s="428">
        <v>4218</v>
      </c>
      <c r="J329" s="428"/>
      <c r="K329" s="428"/>
      <c r="L329" s="428"/>
      <c r="M329" s="428"/>
      <c r="N329" s="428">
        <v>171</v>
      </c>
      <c r="O329" s="428">
        <f t="shared" si="55"/>
        <v>46594</v>
      </c>
      <c r="Q329" s="429">
        <f t="shared" si="56"/>
        <v>0.2864531913980341</v>
      </c>
      <c r="R329" s="429">
        <f t="shared" si="57"/>
        <v>0.31798085590419367</v>
      </c>
      <c r="S329" s="429">
        <f t="shared" si="58"/>
        <v>0.21213031720822423</v>
      </c>
      <c r="T329" s="429">
        <f t="shared" si="59"/>
        <v>8.9238957805726063E-2</v>
      </c>
      <c r="U329" s="429">
        <f t="shared" si="60"/>
        <v>9.0526677254582133E-2</v>
      </c>
      <c r="V329" s="429">
        <f t="shared" si="61"/>
        <v>0</v>
      </c>
      <c r="W329" s="429">
        <f t="shared" si="62"/>
        <v>0</v>
      </c>
      <c r="X329" s="429">
        <f t="shared" si="63"/>
        <v>0</v>
      </c>
      <c r="Y329" s="429">
        <f t="shared" si="64"/>
        <v>0</v>
      </c>
      <c r="Z329" s="429">
        <f t="shared" si="65"/>
        <v>3.6700004292398161E-3</v>
      </c>
    </row>
    <row r="330" spans="1:26" ht="18.5" customHeight="1" x14ac:dyDescent="0.35">
      <c r="A330" s="353" t="s">
        <v>427</v>
      </c>
      <c r="B330" s="427" t="s">
        <v>420</v>
      </c>
      <c r="C330" s="353" t="s">
        <v>379</v>
      </c>
      <c r="D330" s="353" t="s">
        <v>71</v>
      </c>
      <c r="E330" s="428">
        <v>15020</v>
      </c>
      <c r="F330" s="428">
        <v>11291</v>
      </c>
      <c r="G330" s="428">
        <v>10685</v>
      </c>
      <c r="H330" s="428">
        <v>1736</v>
      </c>
      <c r="I330" s="428">
        <v>3954</v>
      </c>
      <c r="J330" s="428"/>
      <c r="K330" s="428"/>
      <c r="L330" s="428"/>
      <c r="M330" s="428"/>
      <c r="N330" s="428">
        <v>560</v>
      </c>
      <c r="O330" s="428">
        <f t="shared" si="55"/>
        <v>43246</v>
      </c>
      <c r="Q330" s="429">
        <f t="shared" si="56"/>
        <v>0.34731535864588631</v>
      </c>
      <c r="R330" s="429">
        <f t="shared" si="57"/>
        <v>0.26108773065717061</v>
      </c>
      <c r="S330" s="429">
        <f t="shared" si="58"/>
        <v>0.24707487397678399</v>
      </c>
      <c r="T330" s="429">
        <f t="shared" si="59"/>
        <v>4.0142440919391391E-2</v>
      </c>
      <c r="U330" s="429">
        <f t="shared" si="60"/>
        <v>9.1430421310641441E-2</v>
      </c>
      <c r="V330" s="429">
        <f t="shared" si="61"/>
        <v>0</v>
      </c>
      <c r="W330" s="429">
        <f t="shared" si="62"/>
        <v>0</v>
      </c>
      <c r="X330" s="429">
        <f t="shared" si="63"/>
        <v>0</v>
      </c>
      <c r="Y330" s="429">
        <f t="shared" si="64"/>
        <v>0</v>
      </c>
      <c r="Z330" s="429">
        <f t="shared" si="65"/>
        <v>1.2949174490126255E-2</v>
      </c>
    </row>
    <row r="331" spans="1:26" ht="18.5" customHeight="1" x14ac:dyDescent="0.35">
      <c r="A331" s="353" t="s">
        <v>428</v>
      </c>
      <c r="B331" s="427" t="s">
        <v>420</v>
      </c>
      <c r="C331" s="353" t="s">
        <v>379</v>
      </c>
      <c r="D331" s="353" t="s">
        <v>71</v>
      </c>
      <c r="E331" s="428">
        <v>15562</v>
      </c>
      <c r="F331" s="428">
        <v>11590</v>
      </c>
      <c r="G331" s="428">
        <v>8792</v>
      </c>
      <c r="H331" s="428">
        <v>2248</v>
      </c>
      <c r="I331" s="428">
        <v>2318</v>
      </c>
      <c r="J331" s="428"/>
      <c r="K331" s="428">
        <v>344</v>
      </c>
      <c r="L331" s="428"/>
      <c r="M331" s="428"/>
      <c r="N331" s="428">
        <v>286</v>
      </c>
      <c r="O331" s="428">
        <f t="shared" si="55"/>
        <v>41140</v>
      </c>
      <c r="Q331" s="429">
        <f t="shared" si="56"/>
        <v>0.37826932425862908</v>
      </c>
      <c r="R331" s="429">
        <f t="shared" si="57"/>
        <v>0.28172095284394749</v>
      </c>
      <c r="S331" s="429">
        <f t="shared" si="58"/>
        <v>0.21370928536703937</v>
      </c>
      <c r="T331" s="429">
        <f t="shared" si="59"/>
        <v>5.4642683519688866E-2</v>
      </c>
      <c r="U331" s="429">
        <f t="shared" si="60"/>
        <v>5.6344190568789497E-2</v>
      </c>
      <c r="V331" s="429">
        <f t="shared" si="61"/>
        <v>0</v>
      </c>
      <c r="W331" s="429">
        <f t="shared" si="62"/>
        <v>8.3616917841516768E-3</v>
      </c>
      <c r="X331" s="429">
        <f t="shared" si="63"/>
        <v>0</v>
      </c>
      <c r="Y331" s="429">
        <f t="shared" si="64"/>
        <v>0</v>
      </c>
      <c r="Z331" s="429">
        <f t="shared" si="65"/>
        <v>6.9518716577540111E-3</v>
      </c>
    </row>
    <row r="332" spans="1:26" ht="18.5" customHeight="1" x14ac:dyDescent="0.35">
      <c r="A332" s="353" t="s">
        <v>429</v>
      </c>
      <c r="B332" s="427" t="s">
        <v>420</v>
      </c>
      <c r="C332" s="353" t="s">
        <v>379</v>
      </c>
      <c r="D332" s="353" t="s">
        <v>71</v>
      </c>
      <c r="E332" s="428">
        <v>16623</v>
      </c>
      <c r="F332" s="428">
        <v>13911</v>
      </c>
      <c r="G332" s="428">
        <v>8910</v>
      </c>
      <c r="H332" s="428">
        <v>1534</v>
      </c>
      <c r="I332" s="428">
        <v>2254</v>
      </c>
      <c r="J332" s="428"/>
      <c r="K332" s="428"/>
      <c r="L332" s="428"/>
      <c r="M332" s="428"/>
      <c r="N332" s="428">
        <v>0</v>
      </c>
      <c r="O332" s="428">
        <f t="shared" si="55"/>
        <v>43232</v>
      </c>
      <c r="Q332" s="429">
        <f t="shared" si="56"/>
        <v>0.38450684678016284</v>
      </c>
      <c r="R332" s="429">
        <f t="shared" si="57"/>
        <v>0.32177553663952629</v>
      </c>
      <c r="S332" s="429">
        <f t="shared" si="58"/>
        <v>0.20609733530717986</v>
      </c>
      <c r="T332" s="429">
        <f t="shared" si="59"/>
        <v>3.5482975573649149E-2</v>
      </c>
      <c r="U332" s="429">
        <f t="shared" si="60"/>
        <v>5.2137305699481863E-2</v>
      </c>
      <c r="V332" s="429">
        <f t="shared" si="61"/>
        <v>0</v>
      </c>
      <c r="W332" s="429">
        <f t="shared" si="62"/>
        <v>0</v>
      </c>
      <c r="X332" s="429">
        <f t="shared" si="63"/>
        <v>0</v>
      </c>
      <c r="Y332" s="429">
        <f t="shared" si="64"/>
        <v>0</v>
      </c>
      <c r="Z332" s="429">
        <f t="shared" si="65"/>
        <v>0</v>
      </c>
    </row>
    <row r="333" spans="1:26" ht="18.5" customHeight="1" x14ac:dyDescent="0.35">
      <c r="A333" s="353" t="s">
        <v>430</v>
      </c>
      <c r="B333" s="427" t="s">
        <v>420</v>
      </c>
      <c r="C333" s="353" t="s">
        <v>379</v>
      </c>
      <c r="D333" s="353" t="s">
        <v>71</v>
      </c>
      <c r="E333" s="428">
        <v>14744</v>
      </c>
      <c r="F333" s="428">
        <v>17243</v>
      </c>
      <c r="G333" s="428">
        <v>10602</v>
      </c>
      <c r="H333" s="428">
        <v>2709</v>
      </c>
      <c r="I333" s="428">
        <v>3529</v>
      </c>
      <c r="J333" s="428"/>
      <c r="K333" s="428"/>
      <c r="L333" s="428"/>
      <c r="M333" s="428"/>
      <c r="N333" s="428">
        <v>0</v>
      </c>
      <c r="O333" s="428">
        <f t="shared" si="55"/>
        <v>48827</v>
      </c>
      <c r="Q333" s="429">
        <f t="shared" si="56"/>
        <v>0.30196407725233987</v>
      </c>
      <c r="R333" s="429">
        <f t="shared" si="57"/>
        <v>0.35314477645564951</v>
      </c>
      <c r="S333" s="429">
        <f t="shared" si="58"/>
        <v>0.21713396276650215</v>
      </c>
      <c r="T333" s="429">
        <f t="shared" si="59"/>
        <v>5.5481598296024739E-2</v>
      </c>
      <c r="U333" s="429">
        <f t="shared" si="60"/>
        <v>7.2275585229483685E-2</v>
      </c>
      <c r="V333" s="429">
        <f t="shared" si="61"/>
        <v>0</v>
      </c>
      <c r="W333" s="429">
        <f t="shared" si="62"/>
        <v>0</v>
      </c>
      <c r="X333" s="429">
        <f t="shared" si="63"/>
        <v>0</v>
      </c>
      <c r="Y333" s="429">
        <f t="shared" si="64"/>
        <v>0</v>
      </c>
      <c r="Z333" s="429">
        <f t="shared" si="65"/>
        <v>0</v>
      </c>
    </row>
    <row r="334" spans="1:26" ht="18.5" customHeight="1" x14ac:dyDescent="0.35">
      <c r="A334" s="353" t="s">
        <v>431</v>
      </c>
      <c r="B334" s="427" t="s">
        <v>420</v>
      </c>
      <c r="C334" s="353" t="s">
        <v>379</v>
      </c>
      <c r="D334" s="353" t="s">
        <v>71</v>
      </c>
      <c r="E334" s="428">
        <v>12472</v>
      </c>
      <c r="F334" s="428">
        <v>14146</v>
      </c>
      <c r="G334" s="428">
        <v>9316</v>
      </c>
      <c r="H334" s="428">
        <v>6375</v>
      </c>
      <c r="I334" s="428">
        <v>3727</v>
      </c>
      <c r="J334" s="428"/>
      <c r="K334" s="428">
        <v>197</v>
      </c>
      <c r="L334" s="428"/>
      <c r="M334" s="428"/>
      <c r="N334" s="428">
        <v>156</v>
      </c>
      <c r="O334" s="428">
        <f t="shared" si="55"/>
        <v>46389</v>
      </c>
      <c r="Q334" s="429">
        <f t="shared" si="56"/>
        <v>0.26885684106145852</v>
      </c>
      <c r="R334" s="429">
        <f t="shared" si="57"/>
        <v>0.30494298217249777</v>
      </c>
      <c r="S334" s="429">
        <f t="shared" si="58"/>
        <v>0.20082347108150639</v>
      </c>
      <c r="T334" s="429">
        <f t="shared" si="59"/>
        <v>0.13742482053935201</v>
      </c>
      <c r="U334" s="429">
        <f t="shared" si="60"/>
        <v>8.0342322533359198E-2</v>
      </c>
      <c r="V334" s="429">
        <f t="shared" si="61"/>
        <v>0</v>
      </c>
      <c r="W334" s="429">
        <f t="shared" si="62"/>
        <v>4.2466964150984074E-3</v>
      </c>
      <c r="X334" s="429">
        <f t="shared" si="63"/>
        <v>0</v>
      </c>
      <c r="Y334" s="429">
        <f t="shared" si="64"/>
        <v>0</v>
      </c>
      <c r="Z334" s="429">
        <f t="shared" si="65"/>
        <v>3.3628661967276723E-3</v>
      </c>
    </row>
    <row r="335" spans="1:26" ht="18.5" customHeight="1" x14ac:dyDescent="0.35">
      <c r="A335" s="353" t="s">
        <v>432</v>
      </c>
      <c r="B335" s="427" t="s">
        <v>420</v>
      </c>
      <c r="C335" s="353" t="s">
        <v>379</v>
      </c>
      <c r="D335" s="353" t="s">
        <v>71</v>
      </c>
      <c r="E335" s="428">
        <v>15403</v>
      </c>
      <c r="F335" s="428">
        <v>12473</v>
      </c>
      <c r="G335" s="428">
        <v>9966</v>
      </c>
      <c r="H335" s="428">
        <v>1894</v>
      </c>
      <c r="I335" s="428">
        <v>2427</v>
      </c>
      <c r="J335" s="428"/>
      <c r="K335" s="428"/>
      <c r="L335" s="428">
        <v>245</v>
      </c>
      <c r="M335" s="428"/>
      <c r="N335" s="428">
        <v>190</v>
      </c>
      <c r="O335" s="428">
        <f t="shared" si="55"/>
        <v>42598</v>
      </c>
      <c r="Q335" s="429">
        <f t="shared" si="56"/>
        <v>0.36158974599746468</v>
      </c>
      <c r="R335" s="429">
        <f t="shared" si="57"/>
        <v>0.29280717404572987</v>
      </c>
      <c r="S335" s="429">
        <f t="shared" si="58"/>
        <v>0.2339546457580168</v>
      </c>
      <c r="T335" s="429">
        <f t="shared" si="59"/>
        <v>4.4462181323066813E-2</v>
      </c>
      <c r="U335" s="429">
        <f t="shared" si="60"/>
        <v>5.6974505845344851E-2</v>
      </c>
      <c r="V335" s="429">
        <f t="shared" si="61"/>
        <v>0</v>
      </c>
      <c r="W335" s="429">
        <f t="shared" si="62"/>
        <v>0</v>
      </c>
      <c r="X335" s="429">
        <f t="shared" si="63"/>
        <v>5.7514437297525702E-3</v>
      </c>
      <c r="Y335" s="429">
        <f t="shared" si="64"/>
        <v>0</v>
      </c>
      <c r="Z335" s="429">
        <f t="shared" si="65"/>
        <v>4.4603033006244425E-3</v>
      </c>
    </row>
    <row r="336" spans="1:26" ht="18.5" customHeight="1" x14ac:dyDescent="0.35">
      <c r="A336" s="353" t="s">
        <v>433</v>
      </c>
      <c r="B336" s="427" t="s">
        <v>420</v>
      </c>
      <c r="C336" s="353" t="s">
        <v>379</v>
      </c>
      <c r="D336" s="353" t="s">
        <v>71</v>
      </c>
      <c r="E336" s="428">
        <v>6802</v>
      </c>
      <c r="F336" s="428">
        <v>18328</v>
      </c>
      <c r="G336" s="428">
        <v>9341</v>
      </c>
      <c r="H336" s="428">
        <v>12888</v>
      </c>
      <c r="I336" s="428">
        <v>2033</v>
      </c>
      <c r="J336" s="428"/>
      <c r="K336" s="428"/>
      <c r="L336" s="428"/>
      <c r="M336" s="428"/>
      <c r="N336" s="428">
        <v>507</v>
      </c>
      <c r="O336" s="428">
        <f t="shared" si="55"/>
        <v>49899</v>
      </c>
      <c r="Q336" s="429">
        <f t="shared" si="56"/>
        <v>0.13631535702118278</v>
      </c>
      <c r="R336" s="429">
        <f t="shared" si="57"/>
        <v>0.36730194993887655</v>
      </c>
      <c r="S336" s="429">
        <f t="shared" si="58"/>
        <v>0.18719814024329146</v>
      </c>
      <c r="T336" s="429">
        <f t="shared" si="59"/>
        <v>0.25828172909276736</v>
      </c>
      <c r="U336" s="429">
        <f t="shared" si="60"/>
        <v>4.0742299444878657E-2</v>
      </c>
      <c r="V336" s="429">
        <f t="shared" si="61"/>
        <v>0</v>
      </c>
      <c r="W336" s="429">
        <f t="shared" si="62"/>
        <v>0</v>
      </c>
      <c r="X336" s="429">
        <f t="shared" si="63"/>
        <v>0</v>
      </c>
      <c r="Y336" s="429">
        <f t="shared" si="64"/>
        <v>0</v>
      </c>
      <c r="Z336" s="429">
        <f t="shared" si="65"/>
        <v>1.0160524259003186E-2</v>
      </c>
    </row>
    <row r="337" spans="1:26" ht="18.5" customHeight="1" x14ac:dyDescent="0.35">
      <c r="A337" s="353" t="s">
        <v>434</v>
      </c>
      <c r="B337" s="427" t="s">
        <v>420</v>
      </c>
      <c r="C337" s="353" t="s">
        <v>379</v>
      </c>
      <c r="D337" s="353" t="s">
        <v>71</v>
      </c>
      <c r="E337" s="428">
        <v>11919</v>
      </c>
      <c r="F337" s="428">
        <v>11564</v>
      </c>
      <c r="G337" s="428">
        <v>10512</v>
      </c>
      <c r="H337" s="428">
        <v>1312</v>
      </c>
      <c r="I337" s="428">
        <v>1692</v>
      </c>
      <c r="J337" s="428"/>
      <c r="K337" s="428">
        <v>529</v>
      </c>
      <c r="L337" s="428"/>
      <c r="M337" s="428"/>
      <c r="N337" s="428">
        <v>3461</v>
      </c>
      <c r="O337" s="428">
        <f t="shared" si="55"/>
        <v>40989</v>
      </c>
      <c r="Q337" s="429">
        <f t="shared" si="56"/>
        <v>0.29078533265022322</v>
      </c>
      <c r="R337" s="429">
        <f t="shared" si="57"/>
        <v>0.28212447241942962</v>
      </c>
      <c r="S337" s="429">
        <f t="shared" si="58"/>
        <v>0.25645904998902147</v>
      </c>
      <c r="T337" s="429">
        <f t="shared" si="59"/>
        <v>3.200858766986265E-2</v>
      </c>
      <c r="U337" s="429">
        <f t="shared" si="60"/>
        <v>4.1279367635219208E-2</v>
      </c>
      <c r="V337" s="429">
        <f t="shared" si="61"/>
        <v>0</v>
      </c>
      <c r="W337" s="429">
        <f t="shared" si="62"/>
        <v>1.2905901583351632E-2</v>
      </c>
      <c r="X337" s="429">
        <f t="shared" si="63"/>
        <v>0</v>
      </c>
      <c r="Y337" s="429">
        <f t="shared" si="64"/>
        <v>0</v>
      </c>
      <c r="Z337" s="429">
        <f t="shared" si="65"/>
        <v>8.4437288052892245E-2</v>
      </c>
    </row>
    <row r="338" spans="1:26" ht="18.5" customHeight="1" x14ac:dyDescent="0.35">
      <c r="A338" s="353" t="s">
        <v>435</v>
      </c>
      <c r="B338" s="427" t="s">
        <v>420</v>
      </c>
      <c r="C338" s="353" t="s">
        <v>379</v>
      </c>
      <c r="D338" s="353" t="s">
        <v>71</v>
      </c>
      <c r="E338" s="428">
        <v>9351</v>
      </c>
      <c r="F338" s="428">
        <v>20517</v>
      </c>
      <c r="G338" s="428">
        <v>7548</v>
      </c>
      <c r="H338" s="428">
        <v>4234</v>
      </c>
      <c r="I338" s="428">
        <v>7596</v>
      </c>
      <c r="J338" s="428"/>
      <c r="K338" s="428"/>
      <c r="L338" s="428"/>
      <c r="M338" s="428"/>
      <c r="N338" s="428">
        <v>1082</v>
      </c>
      <c r="O338" s="428">
        <f t="shared" si="55"/>
        <v>50328</v>
      </c>
      <c r="Q338" s="429">
        <f t="shared" si="56"/>
        <v>0.18580114449213161</v>
      </c>
      <c r="R338" s="429">
        <f t="shared" si="57"/>
        <v>0.40766571292322368</v>
      </c>
      <c r="S338" s="429">
        <f t="shared" si="58"/>
        <v>0.14997615641392464</v>
      </c>
      <c r="T338" s="429">
        <f t="shared" si="59"/>
        <v>8.4128119535844856E-2</v>
      </c>
      <c r="U338" s="429">
        <f t="shared" si="60"/>
        <v>0.15092989985693847</v>
      </c>
      <c r="V338" s="429">
        <f t="shared" si="61"/>
        <v>0</v>
      </c>
      <c r="W338" s="429">
        <f t="shared" si="62"/>
        <v>0</v>
      </c>
      <c r="X338" s="429">
        <f t="shared" si="63"/>
        <v>0</v>
      </c>
      <c r="Y338" s="429">
        <f t="shared" si="64"/>
        <v>0</v>
      </c>
      <c r="Z338" s="429">
        <f t="shared" si="65"/>
        <v>2.1498966777936734E-2</v>
      </c>
    </row>
    <row r="339" spans="1:26" ht="18.5" customHeight="1" x14ac:dyDescent="0.35">
      <c r="A339" s="353" t="s">
        <v>436</v>
      </c>
      <c r="B339" s="427" t="s">
        <v>420</v>
      </c>
      <c r="C339" s="353" t="s">
        <v>379</v>
      </c>
      <c r="D339" s="353" t="s">
        <v>71</v>
      </c>
      <c r="E339" s="428">
        <v>6178</v>
      </c>
      <c r="F339" s="428">
        <v>14974</v>
      </c>
      <c r="G339" s="428">
        <v>6484</v>
      </c>
      <c r="H339" s="428">
        <v>23661</v>
      </c>
      <c r="I339" s="428">
        <v>2344</v>
      </c>
      <c r="J339" s="428"/>
      <c r="K339" s="428">
        <v>609</v>
      </c>
      <c r="L339" s="428"/>
      <c r="M339" s="428"/>
      <c r="N339" s="428">
        <v>0</v>
      </c>
      <c r="O339" s="428">
        <f t="shared" si="55"/>
        <v>54250</v>
      </c>
      <c r="Q339" s="429">
        <f t="shared" si="56"/>
        <v>0.11388018433179724</v>
      </c>
      <c r="R339" s="429">
        <f t="shared" si="57"/>
        <v>0.27601843317972352</v>
      </c>
      <c r="S339" s="429">
        <f t="shared" si="58"/>
        <v>0.11952073732718894</v>
      </c>
      <c r="T339" s="429">
        <f t="shared" si="59"/>
        <v>0.43614746543778804</v>
      </c>
      <c r="U339" s="429">
        <f t="shared" si="60"/>
        <v>4.32073732718894E-2</v>
      </c>
      <c r="V339" s="429">
        <f t="shared" si="61"/>
        <v>0</v>
      </c>
      <c r="W339" s="429">
        <f t="shared" si="62"/>
        <v>1.1225806451612903E-2</v>
      </c>
      <c r="X339" s="429">
        <f t="shared" si="63"/>
        <v>0</v>
      </c>
      <c r="Y339" s="429">
        <f t="shared" si="64"/>
        <v>0</v>
      </c>
      <c r="Z339" s="429">
        <f t="shared" si="65"/>
        <v>0</v>
      </c>
    </row>
    <row r="340" spans="1:26" ht="18.5" customHeight="1" x14ac:dyDescent="0.35">
      <c r="A340" s="353" t="s">
        <v>437</v>
      </c>
      <c r="B340" s="427" t="s">
        <v>420</v>
      </c>
      <c r="C340" s="353" t="s">
        <v>379</v>
      </c>
      <c r="D340" s="353" t="s">
        <v>71</v>
      </c>
      <c r="E340" s="428">
        <v>11780</v>
      </c>
      <c r="F340" s="428">
        <v>20202</v>
      </c>
      <c r="G340" s="428">
        <v>10208</v>
      </c>
      <c r="H340" s="428">
        <v>3975</v>
      </c>
      <c r="I340" s="428">
        <v>4547</v>
      </c>
      <c r="J340" s="428"/>
      <c r="K340" s="428"/>
      <c r="L340" s="428"/>
      <c r="M340" s="428"/>
      <c r="N340" s="428">
        <v>0</v>
      </c>
      <c r="O340" s="428">
        <f t="shared" si="55"/>
        <v>50712</v>
      </c>
      <c r="Q340" s="429">
        <f t="shared" si="56"/>
        <v>0.23229215964663197</v>
      </c>
      <c r="R340" s="429">
        <f t="shared" si="57"/>
        <v>0.39836725035494558</v>
      </c>
      <c r="S340" s="429">
        <f t="shared" si="58"/>
        <v>0.201293579428932</v>
      </c>
      <c r="T340" s="429">
        <f t="shared" si="59"/>
        <v>7.838381448177946E-2</v>
      </c>
      <c r="U340" s="429">
        <f t="shared" si="60"/>
        <v>8.9663196087710992E-2</v>
      </c>
      <c r="V340" s="429">
        <f t="shared" si="61"/>
        <v>0</v>
      </c>
      <c r="W340" s="429">
        <f t="shared" si="62"/>
        <v>0</v>
      </c>
      <c r="X340" s="429">
        <f t="shared" si="63"/>
        <v>0</v>
      </c>
      <c r="Y340" s="429">
        <f t="shared" si="64"/>
        <v>0</v>
      </c>
      <c r="Z340" s="429">
        <f t="shared" si="65"/>
        <v>0</v>
      </c>
    </row>
    <row r="341" spans="1:26" ht="18.5" customHeight="1" x14ac:dyDescent="0.35">
      <c r="A341" s="353" t="s">
        <v>438</v>
      </c>
      <c r="B341" s="427" t="s">
        <v>439</v>
      </c>
      <c r="C341" s="353" t="s">
        <v>379</v>
      </c>
      <c r="D341" s="353" t="s">
        <v>71</v>
      </c>
      <c r="E341" s="428">
        <v>18468</v>
      </c>
      <c r="F341" s="428">
        <v>15212</v>
      </c>
      <c r="G341" s="428">
        <v>6284</v>
      </c>
      <c r="H341" s="428">
        <v>4352</v>
      </c>
      <c r="I341" s="428">
        <v>2615</v>
      </c>
      <c r="J341" s="428"/>
      <c r="K341" s="428">
        <v>850</v>
      </c>
      <c r="L341" s="428"/>
      <c r="M341" s="428"/>
      <c r="N341" s="428">
        <v>397</v>
      </c>
      <c r="O341" s="428">
        <f t="shared" si="55"/>
        <v>48178</v>
      </c>
      <c r="Q341" s="429">
        <f t="shared" si="56"/>
        <v>0.38332849018224086</v>
      </c>
      <c r="R341" s="429">
        <f t="shared" si="57"/>
        <v>0.31574577608036863</v>
      </c>
      <c r="S341" s="429">
        <f t="shared" si="58"/>
        <v>0.1304329777076674</v>
      </c>
      <c r="T341" s="429">
        <f t="shared" si="59"/>
        <v>9.0331686661961896E-2</v>
      </c>
      <c r="U341" s="429">
        <f t="shared" si="60"/>
        <v>5.4277886172111753E-2</v>
      </c>
      <c r="V341" s="429">
        <f t="shared" si="61"/>
        <v>0</v>
      </c>
      <c r="W341" s="429">
        <f t="shared" si="62"/>
        <v>1.7642907551164433E-2</v>
      </c>
      <c r="X341" s="429">
        <f t="shared" si="63"/>
        <v>0</v>
      </c>
      <c r="Y341" s="429">
        <f t="shared" si="64"/>
        <v>0</v>
      </c>
      <c r="Z341" s="429">
        <f t="shared" si="65"/>
        <v>8.2402756444850348E-3</v>
      </c>
    </row>
    <row r="342" spans="1:26" ht="18.5" customHeight="1" x14ac:dyDescent="0.35">
      <c r="A342" s="353" t="s">
        <v>440</v>
      </c>
      <c r="B342" s="427" t="s">
        <v>439</v>
      </c>
      <c r="C342" s="353" t="s">
        <v>379</v>
      </c>
      <c r="D342" s="353" t="s">
        <v>71</v>
      </c>
      <c r="E342" s="428">
        <v>8236</v>
      </c>
      <c r="F342" s="428">
        <v>14461</v>
      </c>
      <c r="G342" s="428">
        <v>5408</v>
      </c>
      <c r="H342" s="428">
        <v>19419</v>
      </c>
      <c r="I342" s="428">
        <v>2404</v>
      </c>
      <c r="J342" s="428"/>
      <c r="K342" s="428"/>
      <c r="L342" s="428"/>
      <c r="M342" s="428"/>
      <c r="N342" s="428">
        <v>291</v>
      </c>
      <c r="O342" s="428">
        <f t="shared" si="55"/>
        <v>50219</v>
      </c>
      <c r="Q342" s="429">
        <f t="shared" si="56"/>
        <v>0.16400167267368923</v>
      </c>
      <c r="R342" s="429">
        <f t="shared" si="57"/>
        <v>0.28795874071566541</v>
      </c>
      <c r="S342" s="429">
        <f t="shared" si="58"/>
        <v>0.10768832513590473</v>
      </c>
      <c r="T342" s="429">
        <f t="shared" si="59"/>
        <v>0.38668631394492126</v>
      </c>
      <c r="U342" s="429">
        <f t="shared" si="60"/>
        <v>4.7870327963519782E-2</v>
      </c>
      <c r="V342" s="429">
        <f t="shared" si="61"/>
        <v>0</v>
      </c>
      <c r="W342" s="429">
        <f t="shared" si="62"/>
        <v>0</v>
      </c>
      <c r="X342" s="429">
        <f t="shared" si="63"/>
        <v>0</v>
      </c>
      <c r="Y342" s="429">
        <f t="shared" si="64"/>
        <v>0</v>
      </c>
      <c r="Z342" s="429">
        <f t="shared" si="65"/>
        <v>5.7946195662996079E-3</v>
      </c>
    </row>
    <row r="343" spans="1:26" ht="18.5" customHeight="1" x14ac:dyDescent="0.35">
      <c r="A343" s="353" t="s">
        <v>441</v>
      </c>
      <c r="B343" s="427" t="s">
        <v>439</v>
      </c>
      <c r="C343" s="353" t="s">
        <v>379</v>
      </c>
      <c r="D343" s="353" t="s">
        <v>71</v>
      </c>
      <c r="E343" s="428">
        <v>8045</v>
      </c>
      <c r="F343" s="428">
        <v>15560</v>
      </c>
      <c r="G343" s="428">
        <v>6400</v>
      </c>
      <c r="H343" s="428">
        <v>21793</v>
      </c>
      <c r="I343" s="428">
        <v>2693</v>
      </c>
      <c r="J343" s="428"/>
      <c r="K343" s="428"/>
      <c r="L343" s="428"/>
      <c r="M343" s="428"/>
      <c r="N343" s="428">
        <v>242</v>
      </c>
      <c r="O343" s="428">
        <f t="shared" si="55"/>
        <v>54733</v>
      </c>
      <c r="Q343" s="429">
        <f t="shared" si="56"/>
        <v>0.14698627884457274</v>
      </c>
      <c r="R343" s="429">
        <f t="shared" si="57"/>
        <v>0.28428918568322586</v>
      </c>
      <c r="S343" s="429">
        <f t="shared" si="58"/>
        <v>0.11693128459978441</v>
      </c>
      <c r="T343" s="429">
        <f t="shared" si="59"/>
        <v>0.39816929457548461</v>
      </c>
      <c r="U343" s="429">
        <f t="shared" si="60"/>
        <v>4.920249209800303E-2</v>
      </c>
      <c r="V343" s="429">
        <f t="shared" si="61"/>
        <v>0</v>
      </c>
      <c r="W343" s="429">
        <f t="shared" si="62"/>
        <v>0</v>
      </c>
      <c r="X343" s="429">
        <f t="shared" si="63"/>
        <v>0</v>
      </c>
      <c r="Y343" s="429">
        <f t="shared" si="64"/>
        <v>0</v>
      </c>
      <c r="Z343" s="429">
        <f t="shared" si="65"/>
        <v>4.4214641989293478E-3</v>
      </c>
    </row>
    <row r="344" spans="1:26" ht="18.5" customHeight="1" x14ac:dyDescent="0.35">
      <c r="A344" s="353" t="s">
        <v>442</v>
      </c>
      <c r="B344" s="427" t="s">
        <v>439</v>
      </c>
      <c r="C344" s="353" t="s">
        <v>379</v>
      </c>
      <c r="D344" s="353" t="s">
        <v>71</v>
      </c>
      <c r="E344" s="428">
        <v>3574</v>
      </c>
      <c r="F344" s="428">
        <v>17637</v>
      </c>
      <c r="G344" s="428">
        <v>5213</v>
      </c>
      <c r="H344" s="428">
        <v>23904</v>
      </c>
      <c r="I344" s="428">
        <v>2008</v>
      </c>
      <c r="J344" s="428"/>
      <c r="K344" s="428"/>
      <c r="L344" s="428">
        <v>306</v>
      </c>
      <c r="M344" s="428"/>
      <c r="N344" s="428">
        <v>515</v>
      </c>
      <c r="O344" s="428">
        <f t="shared" si="55"/>
        <v>53157</v>
      </c>
      <c r="Q344" s="429">
        <f t="shared" si="56"/>
        <v>6.7234795041104647E-2</v>
      </c>
      <c r="R344" s="429">
        <f t="shared" si="57"/>
        <v>0.33179073311134938</v>
      </c>
      <c r="S344" s="429">
        <f t="shared" si="58"/>
        <v>9.8067987282954266E-2</v>
      </c>
      <c r="T344" s="429">
        <f t="shared" si="59"/>
        <v>0.44968677690614595</v>
      </c>
      <c r="U344" s="429">
        <f t="shared" si="60"/>
        <v>3.7774893240777319E-2</v>
      </c>
      <c r="V344" s="429">
        <f t="shared" si="61"/>
        <v>0</v>
      </c>
      <c r="W344" s="429">
        <f t="shared" si="62"/>
        <v>0</v>
      </c>
      <c r="X344" s="429">
        <f t="shared" si="63"/>
        <v>5.7565325356961454E-3</v>
      </c>
      <c r="Y344" s="429">
        <f t="shared" si="64"/>
        <v>0</v>
      </c>
      <c r="Z344" s="429">
        <f t="shared" si="65"/>
        <v>9.6882818819722712E-3</v>
      </c>
    </row>
    <row r="345" spans="1:26" ht="18.5" customHeight="1" x14ac:dyDescent="0.35">
      <c r="A345" s="353" t="s">
        <v>443</v>
      </c>
      <c r="B345" s="427" t="s">
        <v>439</v>
      </c>
      <c r="C345" s="353" t="s">
        <v>379</v>
      </c>
      <c r="D345" s="353" t="s">
        <v>71</v>
      </c>
      <c r="E345" s="428">
        <v>19541</v>
      </c>
      <c r="F345" s="428">
        <v>4739</v>
      </c>
      <c r="G345" s="428"/>
      <c r="H345" s="428">
        <v>3437</v>
      </c>
      <c r="I345" s="428">
        <v>5076</v>
      </c>
      <c r="J345" s="428"/>
      <c r="K345" s="428">
        <v>1761</v>
      </c>
      <c r="L345" s="428">
        <v>615</v>
      </c>
      <c r="M345" s="428"/>
      <c r="N345" s="428">
        <v>4172</v>
      </c>
      <c r="O345" s="428">
        <f t="shared" si="55"/>
        <v>39341</v>
      </c>
      <c r="Q345" s="429">
        <f t="shared" si="56"/>
        <v>0.49670826872728197</v>
      </c>
      <c r="R345" s="429">
        <f t="shared" si="57"/>
        <v>0.12045957143946519</v>
      </c>
      <c r="S345" s="429">
        <f t="shared" si="58"/>
        <v>0</v>
      </c>
      <c r="T345" s="429">
        <f t="shared" si="59"/>
        <v>8.7364327292137972E-2</v>
      </c>
      <c r="U345" s="429">
        <f t="shared" si="60"/>
        <v>0.12902569838082409</v>
      </c>
      <c r="V345" s="429">
        <f t="shared" si="61"/>
        <v>0</v>
      </c>
      <c r="W345" s="429">
        <f t="shared" si="62"/>
        <v>4.4762461554103863E-2</v>
      </c>
      <c r="X345" s="429">
        <f t="shared" si="63"/>
        <v>1.5632546198622303E-2</v>
      </c>
      <c r="Y345" s="429">
        <f t="shared" si="64"/>
        <v>0</v>
      </c>
      <c r="Z345" s="429">
        <f t="shared" si="65"/>
        <v>0.10604712640756463</v>
      </c>
    </row>
    <row r="346" spans="1:26" ht="18.5" customHeight="1" x14ac:dyDescent="0.35">
      <c r="A346" s="353" t="s">
        <v>444</v>
      </c>
      <c r="B346" s="427" t="s">
        <v>439</v>
      </c>
      <c r="C346" s="353" t="s">
        <v>379</v>
      </c>
      <c r="D346" s="353" t="s">
        <v>71</v>
      </c>
      <c r="E346" s="428">
        <v>5981</v>
      </c>
      <c r="F346" s="428">
        <v>8520</v>
      </c>
      <c r="G346" s="428">
        <v>4164</v>
      </c>
      <c r="H346" s="428">
        <v>23414</v>
      </c>
      <c r="I346" s="428">
        <v>3236</v>
      </c>
      <c r="J346" s="428"/>
      <c r="K346" s="428">
        <v>168</v>
      </c>
      <c r="L346" s="428"/>
      <c r="M346" s="428"/>
      <c r="N346" s="428">
        <v>515</v>
      </c>
      <c r="O346" s="428">
        <f t="shared" si="55"/>
        <v>45998</v>
      </c>
      <c r="Q346" s="429">
        <f t="shared" si="56"/>
        <v>0.13002739249532588</v>
      </c>
      <c r="R346" s="429">
        <f t="shared" si="57"/>
        <v>0.18522544458454715</v>
      </c>
      <c r="S346" s="429">
        <f t="shared" si="58"/>
        <v>9.0525675029349106E-2</v>
      </c>
      <c r="T346" s="429">
        <f t="shared" si="59"/>
        <v>0.50902213139701724</v>
      </c>
      <c r="U346" s="429">
        <f t="shared" si="60"/>
        <v>7.0350884821079179E-2</v>
      </c>
      <c r="V346" s="429">
        <f t="shared" si="61"/>
        <v>0</v>
      </c>
      <c r="W346" s="429">
        <f t="shared" si="62"/>
        <v>3.6523327101178312E-3</v>
      </c>
      <c r="X346" s="429">
        <f t="shared" si="63"/>
        <v>0</v>
      </c>
      <c r="Y346" s="429">
        <f t="shared" si="64"/>
        <v>0</v>
      </c>
      <c r="Z346" s="429">
        <f t="shared" si="65"/>
        <v>1.1196138962563589E-2</v>
      </c>
    </row>
    <row r="347" spans="1:26" ht="18.5" customHeight="1" x14ac:dyDescent="0.35">
      <c r="A347" s="353" t="s">
        <v>445</v>
      </c>
      <c r="B347" s="427" t="s">
        <v>439</v>
      </c>
      <c r="C347" s="353" t="s">
        <v>379</v>
      </c>
      <c r="D347" s="353" t="s">
        <v>71</v>
      </c>
      <c r="E347" s="428">
        <v>4773</v>
      </c>
      <c r="F347" s="428">
        <v>16493</v>
      </c>
      <c r="G347" s="428">
        <v>6307</v>
      </c>
      <c r="H347" s="428">
        <v>20832</v>
      </c>
      <c r="I347" s="428">
        <v>1661</v>
      </c>
      <c r="J347" s="428"/>
      <c r="K347" s="428">
        <v>350</v>
      </c>
      <c r="L347" s="428"/>
      <c r="M347" s="428"/>
      <c r="N347" s="428">
        <v>168</v>
      </c>
      <c r="O347" s="428">
        <f t="shared" si="55"/>
        <v>50584</v>
      </c>
      <c r="Q347" s="429">
        <f t="shared" si="56"/>
        <v>9.4357899731140282E-2</v>
      </c>
      <c r="R347" s="429">
        <f t="shared" si="57"/>
        <v>0.32605171595761506</v>
      </c>
      <c r="S347" s="429">
        <f t="shared" si="58"/>
        <v>0.12468369444883758</v>
      </c>
      <c r="T347" s="429">
        <f t="shared" si="59"/>
        <v>0.41182982761347464</v>
      </c>
      <c r="U347" s="429">
        <f t="shared" si="60"/>
        <v>3.2836470030049025E-2</v>
      </c>
      <c r="V347" s="429">
        <f t="shared" si="61"/>
        <v>0</v>
      </c>
      <c r="W347" s="429">
        <f t="shared" si="62"/>
        <v>6.919183931678001E-3</v>
      </c>
      <c r="X347" s="429">
        <f t="shared" si="63"/>
        <v>0</v>
      </c>
      <c r="Y347" s="429">
        <f t="shared" si="64"/>
        <v>0</v>
      </c>
      <c r="Z347" s="429">
        <f t="shared" si="65"/>
        <v>3.3212082872054404E-3</v>
      </c>
    </row>
    <row r="348" spans="1:26" ht="18.5" customHeight="1" x14ac:dyDescent="0.35">
      <c r="A348" s="353" t="s">
        <v>446</v>
      </c>
      <c r="B348" s="427" t="s">
        <v>447</v>
      </c>
      <c r="C348" s="353" t="s">
        <v>379</v>
      </c>
      <c r="D348" s="353" t="s">
        <v>71</v>
      </c>
      <c r="E348" s="428">
        <v>4053</v>
      </c>
      <c r="F348" s="428">
        <v>15530</v>
      </c>
      <c r="G348" s="428">
        <v>6898</v>
      </c>
      <c r="H348" s="428">
        <v>20921</v>
      </c>
      <c r="I348" s="428">
        <v>2563</v>
      </c>
      <c r="J348" s="428"/>
      <c r="K348" s="428"/>
      <c r="L348" s="428"/>
      <c r="M348" s="428"/>
      <c r="N348" s="428">
        <v>0</v>
      </c>
      <c r="O348" s="428">
        <f t="shared" si="55"/>
        <v>49965</v>
      </c>
      <c r="Q348" s="429">
        <f t="shared" si="56"/>
        <v>8.111678174722306E-2</v>
      </c>
      <c r="R348" s="429">
        <f t="shared" si="57"/>
        <v>0.31081757230061041</v>
      </c>
      <c r="S348" s="429">
        <f t="shared" si="58"/>
        <v>0.13805663964775342</v>
      </c>
      <c r="T348" s="429">
        <f t="shared" si="59"/>
        <v>0.41871309916941857</v>
      </c>
      <c r="U348" s="429">
        <f t="shared" si="60"/>
        <v>5.1295907134994496E-2</v>
      </c>
      <c r="V348" s="429">
        <f t="shared" si="61"/>
        <v>0</v>
      </c>
      <c r="W348" s="429">
        <f t="shared" si="62"/>
        <v>0</v>
      </c>
      <c r="X348" s="429">
        <f t="shared" si="63"/>
        <v>0</v>
      </c>
      <c r="Y348" s="429">
        <f t="shared" si="64"/>
        <v>0</v>
      </c>
      <c r="Z348" s="429">
        <f t="shared" si="65"/>
        <v>0</v>
      </c>
    </row>
    <row r="349" spans="1:26" ht="18.5" customHeight="1" x14ac:dyDescent="0.35">
      <c r="A349" s="353" t="s">
        <v>448</v>
      </c>
      <c r="B349" s="427" t="s">
        <v>447</v>
      </c>
      <c r="C349" s="353" t="s">
        <v>379</v>
      </c>
      <c r="D349" s="353" t="s">
        <v>71</v>
      </c>
      <c r="E349" s="428">
        <v>10052</v>
      </c>
      <c r="F349" s="428">
        <v>17502</v>
      </c>
      <c r="G349" s="428">
        <v>8380</v>
      </c>
      <c r="H349" s="428">
        <v>8833</v>
      </c>
      <c r="I349" s="428">
        <v>2957</v>
      </c>
      <c r="J349" s="428"/>
      <c r="K349" s="428">
        <v>1145</v>
      </c>
      <c r="L349" s="428"/>
      <c r="M349" s="428"/>
      <c r="N349" s="428">
        <v>327</v>
      </c>
      <c r="O349" s="428">
        <f t="shared" si="55"/>
        <v>49196</v>
      </c>
      <c r="Q349" s="429">
        <f t="shared" si="56"/>
        <v>0.20432555492316448</v>
      </c>
      <c r="R349" s="429">
        <f t="shared" si="57"/>
        <v>0.35576063094560534</v>
      </c>
      <c r="S349" s="429">
        <f t="shared" si="58"/>
        <v>0.17033905195544352</v>
      </c>
      <c r="T349" s="429">
        <f t="shared" si="59"/>
        <v>0.17954711765184161</v>
      </c>
      <c r="U349" s="429">
        <f t="shared" si="60"/>
        <v>6.010651272461176E-2</v>
      </c>
      <c r="V349" s="429">
        <f t="shared" si="61"/>
        <v>0</v>
      </c>
      <c r="W349" s="429">
        <f t="shared" si="62"/>
        <v>2.3274249939019432E-2</v>
      </c>
      <c r="X349" s="429">
        <f t="shared" si="63"/>
        <v>0</v>
      </c>
      <c r="Y349" s="429">
        <f t="shared" si="64"/>
        <v>0</v>
      </c>
      <c r="Z349" s="429">
        <f t="shared" si="65"/>
        <v>6.6468818603138465E-3</v>
      </c>
    </row>
    <row r="350" spans="1:26" ht="18.5" customHeight="1" x14ac:dyDescent="0.35">
      <c r="A350" s="353" t="s">
        <v>449</v>
      </c>
      <c r="B350" s="427" t="s">
        <v>447</v>
      </c>
      <c r="C350" s="353" t="s">
        <v>379</v>
      </c>
      <c r="D350" s="353" t="s">
        <v>71</v>
      </c>
      <c r="E350" s="428">
        <v>8325</v>
      </c>
      <c r="F350" s="428">
        <v>16988</v>
      </c>
      <c r="G350" s="428">
        <v>5795</v>
      </c>
      <c r="H350" s="428">
        <v>20674</v>
      </c>
      <c r="I350" s="428">
        <v>1745</v>
      </c>
      <c r="J350" s="428"/>
      <c r="K350" s="428"/>
      <c r="L350" s="428"/>
      <c r="M350" s="428"/>
      <c r="N350" s="428">
        <v>998</v>
      </c>
      <c r="O350" s="428">
        <f t="shared" si="55"/>
        <v>54525</v>
      </c>
      <c r="Q350" s="429">
        <f t="shared" si="56"/>
        <v>0.15268225584594222</v>
      </c>
      <c r="R350" s="429">
        <f t="shared" si="57"/>
        <v>0.31156350298028429</v>
      </c>
      <c r="S350" s="429">
        <f t="shared" si="58"/>
        <v>0.10628152223750573</v>
      </c>
      <c r="T350" s="429">
        <f t="shared" si="59"/>
        <v>0.37916552040348461</v>
      </c>
      <c r="U350" s="429">
        <f t="shared" si="60"/>
        <v>3.2003668042182486E-2</v>
      </c>
      <c r="V350" s="429">
        <f t="shared" si="61"/>
        <v>0</v>
      </c>
      <c r="W350" s="429">
        <f t="shared" si="62"/>
        <v>0</v>
      </c>
      <c r="X350" s="429">
        <f t="shared" si="63"/>
        <v>0</v>
      </c>
      <c r="Y350" s="429">
        <f t="shared" si="64"/>
        <v>0</v>
      </c>
      <c r="Z350" s="429">
        <f t="shared" si="65"/>
        <v>1.8303530490600642E-2</v>
      </c>
    </row>
    <row r="351" spans="1:26" ht="18.5" customHeight="1" x14ac:dyDescent="0.35">
      <c r="A351" s="353" t="s">
        <v>450</v>
      </c>
      <c r="B351" s="427" t="s">
        <v>447</v>
      </c>
      <c r="C351" s="353" t="s">
        <v>379</v>
      </c>
      <c r="D351" s="353" t="s">
        <v>71</v>
      </c>
      <c r="E351" s="428">
        <v>2846</v>
      </c>
      <c r="F351" s="428">
        <v>16312</v>
      </c>
      <c r="G351" s="428">
        <v>4777</v>
      </c>
      <c r="H351" s="428">
        <v>28315</v>
      </c>
      <c r="I351" s="428">
        <v>1396</v>
      </c>
      <c r="J351" s="428"/>
      <c r="K351" s="428"/>
      <c r="L351" s="428"/>
      <c r="M351" s="428"/>
      <c r="N351" s="428">
        <v>234</v>
      </c>
      <c r="O351" s="428">
        <f t="shared" si="55"/>
        <v>53880</v>
      </c>
      <c r="Q351" s="429">
        <f t="shared" si="56"/>
        <v>5.2821083890126207E-2</v>
      </c>
      <c r="R351" s="429">
        <f t="shared" si="57"/>
        <v>0.30274684484038605</v>
      </c>
      <c r="S351" s="429">
        <f t="shared" si="58"/>
        <v>8.8659985152190049E-2</v>
      </c>
      <c r="T351" s="429">
        <f t="shared" si="59"/>
        <v>0.52551967334818117</v>
      </c>
      <c r="U351" s="429">
        <f t="shared" si="60"/>
        <v>2.5909428359317001E-2</v>
      </c>
      <c r="V351" s="429">
        <f t="shared" si="61"/>
        <v>0</v>
      </c>
      <c r="W351" s="429">
        <f t="shared" si="62"/>
        <v>0</v>
      </c>
      <c r="X351" s="429">
        <f t="shared" si="63"/>
        <v>0</v>
      </c>
      <c r="Y351" s="429">
        <f t="shared" si="64"/>
        <v>0</v>
      </c>
      <c r="Z351" s="429">
        <f t="shared" si="65"/>
        <v>4.3429844097995548E-3</v>
      </c>
    </row>
    <row r="352" spans="1:26" ht="18.5" customHeight="1" x14ac:dyDescent="0.35">
      <c r="A352" s="353" t="s">
        <v>451</v>
      </c>
      <c r="B352" s="427" t="s">
        <v>447</v>
      </c>
      <c r="C352" s="353" t="s">
        <v>379</v>
      </c>
      <c r="D352" s="353" t="s">
        <v>71</v>
      </c>
      <c r="E352" s="428">
        <v>2748</v>
      </c>
      <c r="F352" s="428">
        <v>23293</v>
      </c>
      <c r="G352" s="428">
        <v>4815</v>
      </c>
      <c r="H352" s="428">
        <v>22402</v>
      </c>
      <c r="I352" s="428">
        <v>1243</v>
      </c>
      <c r="J352" s="428"/>
      <c r="K352" s="428"/>
      <c r="L352" s="428"/>
      <c r="M352" s="428"/>
      <c r="N352" s="428">
        <v>195</v>
      </c>
      <c r="O352" s="428">
        <f t="shared" si="55"/>
        <v>54696</v>
      </c>
      <c r="Q352" s="429">
        <f t="shared" si="56"/>
        <v>5.0241333918385256E-2</v>
      </c>
      <c r="R352" s="429">
        <f t="shared" si="57"/>
        <v>0.42586295158695336</v>
      </c>
      <c r="S352" s="429">
        <f t="shared" si="58"/>
        <v>8.8032031592803858E-2</v>
      </c>
      <c r="T352" s="429">
        <f t="shared" si="59"/>
        <v>0.40957291209594854</v>
      </c>
      <c r="U352" s="429">
        <f t="shared" si="60"/>
        <v>2.2725610647945003E-2</v>
      </c>
      <c r="V352" s="429">
        <f t="shared" si="61"/>
        <v>0</v>
      </c>
      <c r="W352" s="429">
        <f t="shared" si="62"/>
        <v>0</v>
      </c>
      <c r="X352" s="429">
        <f t="shared" si="63"/>
        <v>0</v>
      </c>
      <c r="Y352" s="429">
        <f t="shared" si="64"/>
        <v>0</v>
      </c>
      <c r="Z352" s="429">
        <f t="shared" si="65"/>
        <v>3.5651601579640194E-3</v>
      </c>
    </row>
    <row r="353" spans="1:26" ht="18.5" customHeight="1" x14ac:dyDescent="0.35">
      <c r="A353" s="353" t="s">
        <v>452</v>
      </c>
      <c r="B353" s="427" t="s">
        <v>447</v>
      </c>
      <c r="C353" s="353" t="s">
        <v>379</v>
      </c>
      <c r="D353" s="353" t="s">
        <v>71</v>
      </c>
      <c r="E353" s="428">
        <v>3931</v>
      </c>
      <c r="F353" s="428">
        <v>14508</v>
      </c>
      <c r="G353" s="428">
        <v>4395</v>
      </c>
      <c r="H353" s="428">
        <v>22937</v>
      </c>
      <c r="I353" s="428">
        <v>2268</v>
      </c>
      <c r="J353" s="428"/>
      <c r="K353" s="428"/>
      <c r="L353" s="428"/>
      <c r="M353" s="428"/>
      <c r="N353" s="428">
        <v>255</v>
      </c>
      <c r="O353" s="428">
        <f t="shared" si="55"/>
        <v>48294</v>
      </c>
      <c r="Q353" s="429">
        <f t="shared" si="56"/>
        <v>8.1397275023812485E-2</v>
      </c>
      <c r="R353" s="429">
        <f t="shared" si="57"/>
        <v>0.3004099888184868</v>
      </c>
      <c r="S353" s="429">
        <f t="shared" si="58"/>
        <v>9.1005093800472114E-2</v>
      </c>
      <c r="T353" s="429">
        <f t="shared" si="59"/>
        <v>0.47494512775914194</v>
      </c>
      <c r="U353" s="429">
        <f t="shared" si="60"/>
        <v>4.6962355572120758E-2</v>
      </c>
      <c r="V353" s="429">
        <f t="shared" si="61"/>
        <v>0</v>
      </c>
      <c r="W353" s="429">
        <f t="shared" si="62"/>
        <v>0</v>
      </c>
      <c r="X353" s="429">
        <f t="shared" si="63"/>
        <v>0</v>
      </c>
      <c r="Y353" s="429">
        <f t="shared" si="64"/>
        <v>0</v>
      </c>
      <c r="Z353" s="429">
        <f t="shared" si="65"/>
        <v>5.2801590259659581E-3</v>
      </c>
    </row>
    <row r="354" spans="1:26" ht="18.5" customHeight="1" x14ac:dyDescent="0.35">
      <c r="A354" s="353" t="s">
        <v>453</v>
      </c>
      <c r="B354" s="427" t="s">
        <v>447</v>
      </c>
      <c r="C354" s="353" t="s">
        <v>379</v>
      </c>
      <c r="D354" s="353" t="s">
        <v>71</v>
      </c>
      <c r="E354" s="428">
        <v>15635</v>
      </c>
      <c r="F354" s="428">
        <v>18822</v>
      </c>
      <c r="G354" s="428">
        <v>7240</v>
      </c>
      <c r="H354" s="428">
        <v>6773</v>
      </c>
      <c r="I354" s="428">
        <v>4691</v>
      </c>
      <c r="J354" s="428"/>
      <c r="K354" s="428"/>
      <c r="L354" s="428"/>
      <c r="M354" s="428"/>
      <c r="N354" s="428">
        <v>0</v>
      </c>
      <c r="O354" s="428">
        <f t="shared" si="55"/>
        <v>53161</v>
      </c>
      <c r="Q354" s="429">
        <f t="shared" si="56"/>
        <v>0.29410658189274091</v>
      </c>
      <c r="R354" s="429">
        <f t="shared" si="57"/>
        <v>0.35405654521171537</v>
      </c>
      <c r="S354" s="429">
        <f t="shared" si="58"/>
        <v>0.13619006414476778</v>
      </c>
      <c r="T354" s="429">
        <f t="shared" si="59"/>
        <v>0.12740542879178346</v>
      </c>
      <c r="U354" s="429">
        <f t="shared" si="60"/>
        <v>8.8241379958992491E-2</v>
      </c>
      <c r="V354" s="429">
        <f t="shared" si="61"/>
        <v>0</v>
      </c>
      <c r="W354" s="429">
        <f t="shared" si="62"/>
        <v>0</v>
      </c>
      <c r="X354" s="429">
        <f t="shared" si="63"/>
        <v>0</v>
      </c>
      <c r="Y354" s="429">
        <f t="shared" si="64"/>
        <v>0</v>
      </c>
      <c r="Z354" s="429">
        <f t="shared" si="65"/>
        <v>0</v>
      </c>
    </row>
    <row r="355" spans="1:26" ht="18.5" customHeight="1" x14ac:dyDescent="0.35">
      <c r="A355" s="353" t="s">
        <v>454</v>
      </c>
      <c r="B355" s="427" t="s">
        <v>447</v>
      </c>
      <c r="C355" s="353" t="s">
        <v>379</v>
      </c>
      <c r="D355" s="353" t="s">
        <v>71</v>
      </c>
      <c r="E355" s="428">
        <v>9963</v>
      </c>
      <c r="F355" s="428">
        <v>18442</v>
      </c>
      <c r="G355" s="428">
        <v>6419</v>
      </c>
      <c r="H355" s="428">
        <v>10815</v>
      </c>
      <c r="I355" s="428">
        <v>1954</v>
      </c>
      <c r="J355" s="428"/>
      <c r="K355" s="428">
        <v>518</v>
      </c>
      <c r="L355" s="428"/>
      <c r="M355" s="428"/>
      <c r="N355" s="428">
        <v>142</v>
      </c>
      <c r="O355" s="428">
        <f t="shared" si="55"/>
        <v>48253</v>
      </c>
      <c r="Q355" s="429">
        <f t="shared" si="56"/>
        <v>0.20647420885748036</v>
      </c>
      <c r="R355" s="429">
        <f t="shared" si="57"/>
        <v>0.3821938532319234</v>
      </c>
      <c r="S355" s="429">
        <f t="shared" si="58"/>
        <v>0.13302799825917561</v>
      </c>
      <c r="T355" s="429">
        <f t="shared" si="59"/>
        <v>0.22413114210515409</v>
      </c>
      <c r="U355" s="429">
        <f t="shared" si="60"/>
        <v>4.049489150933621E-2</v>
      </c>
      <c r="V355" s="429">
        <f t="shared" si="61"/>
        <v>0</v>
      </c>
      <c r="W355" s="429">
        <f t="shared" si="62"/>
        <v>1.0735083828984726E-2</v>
      </c>
      <c r="X355" s="429">
        <f t="shared" si="63"/>
        <v>0</v>
      </c>
      <c r="Y355" s="429">
        <f t="shared" si="64"/>
        <v>0</v>
      </c>
      <c r="Z355" s="429">
        <f t="shared" si="65"/>
        <v>2.9428222079456198E-3</v>
      </c>
    </row>
    <row r="356" spans="1:26" ht="18.5" customHeight="1" x14ac:dyDescent="0.35">
      <c r="A356" s="353" t="s">
        <v>455</v>
      </c>
      <c r="B356" s="427" t="s">
        <v>447</v>
      </c>
      <c r="C356" s="353" t="s">
        <v>379</v>
      </c>
      <c r="D356" s="353" t="s">
        <v>71</v>
      </c>
      <c r="E356" s="428">
        <v>12448</v>
      </c>
      <c r="F356" s="428">
        <v>14038</v>
      </c>
      <c r="G356" s="428">
        <v>8284</v>
      </c>
      <c r="H356" s="428">
        <v>8710</v>
      </c>
      <c r="I356" s="428">
        <v>2413</v>
      </c>
      <c r="J356" s="428"/>
      <c r="K356" s="428"/>
      <c r="L356" s="428"/>
      <c r="M356" s="428"/>
      <c r="N356" s="428">
        <v>273</v>
      </c>
      <c r="O356" s="428">
        <f t="shared" si="55"/>
        <v>46166</v>
      </c>
      <c r="Q356" s="429">
        <f t="shared" si="56"/>
        <v>0.26963566260884636</v>
      </c>
      <c r="R356" s="429">
        <f t="shared" si="57"/>
        <v>0.3040765931638002</v>
      </c>
      <c r="S356" s="429">
        <f t="shared" si="58"/>
        <v>0.17943941428757093</v>
      </c>
      <c r="T356" s="429">
        <f t="shared" si="59"/>
        <v>0.188666984360785</v>
      </c>
      <c r="U356" s="429">
        <f t="shared" si="60"/>
        <v>5.2267902785599792E-2</v>
      </c>
      <c r="V356" s="429">
        <f t="shared" si="61"/>
        <v>0</v>
      </c>
      <c r="W356" s="429">
        <f t="shared" si="62"/>
        <v>0</v>
      </c>
      <c r="X356" s="429">
        <f t="shared" si="63"/>
        <v>0</v>
      </c>
      <c r="Y356" s="429">
        <f t="shared" si="64"/>
        <v>0</v>
      </c>
      <c r="Z356" s="429">
        <f t="shared" si="65"/>
        <v>5.9134427933977387E-3</v>
      </c>
    </row>
    <row r="357" spans="1:26" ht="18.5" customHeight="1" x14ac:dyDescent="0.35">
      <c r="A357" s="353" t="s">
        <v>456</v>
      </c>
      <c r="B357" s="427" t="s">
        <v>447</v>
      </c>
      <c r="C357" s="353" t="s">
        <v>379</v>
      </c>
      <c r="D357" s="353" t="s">
        <v>71</v>
      </c>
      <c r="E357" s="428">
        <v>3148</v>
      </c>
      <c r="F357" s="428">
        <v>15747</v>
      </c>
      <c r="G357" s="428">
        <v>6252</v>
      </c>
      <c r="H357" s="428">
        <v>21387</v>
      </c>
      <c r="I357" s="428">
        <v>1162</v>
      </c>
      <c r="J357" s="428"/>
      <c r="K357" s="428"/>
      <c r="L357" s="428"/>
      <c r="M357" s="428"/>
      <c r="N357" s="428">
        <v>92</v>
      </c>
      <c r="O357" s="428">
        <f t="shared" si="55"/>
        <v>47788</v>
      </c>
      <c r="Q357" s="429">
        <f t="shared" si="56"/>
        <v>6.5874278061438016E-2</v>
      </c>
      <c r="R357" s="429">
        <f t="shared" si="57"/>
        <v>0.32951787059512849</v>
      </c>
      <c r="S357" s="429">
        <f t="shared" si="58"/>
        <v>0.13082782288440611</v>
      </c>
      <c r="T357" s="429">
        <f t="shared" si="59"/>
        <v>0.447539131162635</v>
      </c>
      <c r="U357" s="429">
        <f t="shared" si="60"/>
        <v>2.4315727797773499E-2</v>
      </c>
      <c r="V357" s="429">
        <f t="shared" si="61"/>
        <v>0</v>
      </c>
      <c r="W357" s="429">
        <f t="shared" si="62"/>
        <v>0</v>
      </c>
      <c r="X357" s="429">
        <f t="shared" si="63"/>
        <v>0</v>
      </c>
      <c r="Y357" s="429">
        <f t="shared" si="64"/>
        <v>0</v>
      </c>
      <c r="Z357" s="429">
        <f t="shared" si="65"/>
        <v>1.9251694986189001E-3</v>
      </c>
    </row>
    <row r="358" spans="1:26" ht="18.5" customHeight="1" x14ac:dyDescent="0.35">
      <c r="A358" s="353" t="s">
        <v>457</v>
      </c>
      <c r="B358" s="427" t="s">
        <v>447</v>
      </c>
      <c r="C358" s="353" t="s">
        <v>379</v>
      </c>
      <c r="D358" s="353" t="s">
        <v>71</v>
      </c>
      <c r="E358" s="428">
        <v>4444</v>
      </c>
      <c r="F358" s="428">
        <v>12773</v>
      </c>
      <c r="G358" s="428">
        <v>4888</v>
      </c>
      <c r="H358" s="428">
        <v>24019</v>
      </c>
      <c r="I358" s="428">
        <v>1853</v>
      </c>
      <c r="J358" s="428"/>
      <c r="K358" s="428"/>
      <c r="L358" s="428"/>
      <c r="M358" s="428"/>
      <c r="N358" s="428">
        <v>168</v>
      </c>
      <c r="O358" s="428">
        <f t="shared" si="55"/>
        <v>48145</v>
      </c>
      <c r="Q358" s="429">
        <f t="shared" si="56"/>
        <v>9.2304496832485206E-2</v>
      </c>
      <c r="R358" s="429">
        <f t="shared" si="57"/>
        <v>0.26530273133243326</v>
      </c>
      <c r="S358" s="429">
        <f t="shared" si="58"/>
        <v>0.10152663828019524</v>
      </c>
      <c r="T358" s="429">
        <f t="shared" si="59"/>
        <v>0.49888877349672861</v>
      </c>
      <c r="U358" s="429">
        <f t="shared" si="60"/>
        <v>3.8487901131997092E-2</v>
      </c>
      <c r="V358" s="429">
        <f t="shared" si="61"/>
        <v>0</v>
      </c>
      <c r="W358" s="429">
        <f t="shared" si="62"/>
        <v>0</v>
      </c>
      <c r="X358" s="429">
        <f t="shared" si="63"/>
        <v>0</v>
      </c>
      <c r="Y358" s="429">
        <f t="shared" si="64"/>
        <v>0</v>
      </c>
      <c r="Z358" s="429">
        <f t="shared" si="65"/>
        <v>3.4894589261605566E-3</v>
      </c>
    </row>
    <row r="359" spans="1:26" ht="18.5" customHeight="1" x14ac:dyDescent="0.35">
      <c r="A359" s="353" t="s">
        <v>458</v>
      </c>
      <c r="B359" s="427" t="s">
        <v>459</v>
      </c>
      <c r="C359" s="353" t="s">
        <v>379</v>
      </c>
      <c r="D359" s="353" t="s">
        <v>71</v>
      </c>
      <c r="E359" s="428">
        <v>13529</v>
      </c>
      <c r="F359" s="428">
        <v>16186</v>
      </c>
      <c r="G359" s="428">
        <v>7929</v>
      </c>
      <c r="H359" s="428">
        <v>3473</v>
      </c>
      <c r="I359" s="428">
        <v>2972</v>
      </c>
      <c r="J359" s="428"/>
      <c r="K359" s="428">
        <v>2206</v>
      </c>
      <c r="L359" s="428"/>
      <c r="M359" s="428"/>
      <c r="N359" s="428">
        <v>1455</v>
      </c>
      <c r="O359" s="428">
        <f t="shared" si="55"/>
        <v>47750</v>
      </c>
      <c r="Q359" s="429">
        <f t="shared" si="56"/>
        <v>0.28332984293193719</v>
      </c>
      <c r="R359" s="429">
        <f t="shared" si="57"/>
        <v>0.3389738219895288</v>
      </c>
      <c r="S359" s="429">
        <f t="shared" si="58"/>
        <v>0.1660523560209424</v>
      </c>
      <c r="T359" s="429">
        <f t="shared" si="59"/>
        <v>7.273298429319372E-2</v>
      </c>
      <c r="U359" s="429">
        <f t="shared" si="60"/>
        <v>6.224083769633508E-2</v>
      </c>
      <c r="V359" s="429">
        <f t="shared" si="61"/>
        <v>0</v>
      </c>
      <c r="W359" s="429">
        <f t="shared" si="62"/>
        <v>4.6198952879581152E-2</v>
      </c>
      <c r="X359" s="429">
        <f t="shared" si="63"/>
        <v>0</v>
      </c>
      <c r="Y359" s="429">
        <f t="shared" si="64"/>
        <v>0</v>
      </c>
      <c r="Z359" s="429">
        <f t="shared" si="65"/>
        <v>3.0471204188481676E-2</v>
      </c>
    </row>
    <row r="360" spans="1:26" ht="18.5" customHeight="1" x14ac:dyDescent="0.35">
      <c r="A360" s="353" t="s">
        <v>460</v>
      </c>
      <c r="B360" s="427" t="s">
        <v>459</v>
      </c>
      <c r="C360" s="353" t="s">
        <v>379</v>
      </c>
      <c r="D360" s="353" t="s">
        <v>71</v>
      </c>
      <c r="E360" s="428">
        <v>17893</v>
      </c>
      <c r="F360" s="428">
        <v>8230</v>
      </c>
      <c r="G360" s="428"/>
      <c r="H360" s="428">
        <v>3949</v>
      </c>
      <c r="I360" s="428">
        <v>7997</v>
      </c>
      <c r="J360" s="428"/>
      <c r="K360" s="428">
        <v>1833</v>
      </c>
      <c r="L360" s="428"/>
      <c r="M360" s="428"/>
      <c r="N360" s="428">
        <v>784</v>
      </c>
      <c r="O360" s="428">
        <f t="shared" si="55"/>
        <v>40686</v>
      </c>
      <c r="Q360" s="429">
        <f t="shared" si="56"/>
        <v>0.43978272624489995</v>
      </c>
      <c r="R360" s="429">
        <f t="shared" si="57"/>
        <v>0.2022808828589687</v>
      </c>
      <c r="S360" s="429">
        <f t="shared" si="58"/>
        <v>0</v>
      </c>
      <c r="T360" s="429">
        <f t="shared" si="59"/>
        <v>9.7060413901587775E-2</v>
      </c>
      <c r="U360" s="429">
        <f t="shared" si="60"/>
        <v>0.19655409723246325</v>
      </c>
      <c r="V360" s="429">
        <f t="shared" si="61"/>
        <v>0</v>
      </c>
      <c r="W360" s="429">
        <f t="shared" si="62"/>
        <v>4.5052352160448311E-2</v>
      </c>
      <c r="X360" s="429">
        <f t="shared" si="63"/>
        <v>0</v>
      </c>
      <c r="Y360" s="429">
        <f t="shared" si="64"/>
        <v>0</v>
      </c>
      <c r="Z360" s="429">
        <f t="shared" si="65"/>
        <v>1.926952760163201E-2</v>
      </c>
    </row>
    <row r="361" spans="1:26" ht="18.5" customHeight="1" x14ac:dyDescent="0.35">
      <c r="A361" s="353" t="s">
        <v>461</v>
      </c>
      <c r="B361" s="427" t="s">
        <v>459</v>
      </c>
      <c r="C361" s="353" t="s">
        <v>379</v>
      </c>
      <c r="D361" s="353" t="s">
        <v>71</v>
      </c>
      <c r="E361" s="428">
        <v>14519</v>
      </c>
      <c r="F361" s="428">
        <v>3975</v>
      </c>
      <c r="G361" s="428">
        <v>2836</v>
      </c>
      <c r="H361" s="428">
        <v>1604</v>
      </c>
      <c r="I361" s="428">
        <v>28809</v>
      </c>
      <c r="J361" s="428"/>
      <c r="K361" s="428">
        <v>179</v>
      </c>
      <c r="L361" s="428"/>
      <c r="M361" s="428"/>
      <c r="N361" s="428">
        <v>441</v>
      </c>
      <c r="O361" s="428">
        <f t="shared" si="55"/>
        <v>52363</v>
      </c>
      <c r="Q361" s="429">
        <f t="shared" si="56"/>
        <v>0.27727593911731568</v>
      </c>
      <c r="R361" s="429">
        <f t="shared" si="57"/>
        <v>7.5912380879628746E-2</v>
      </c>
      <c r="S361" s="429">
        <f t="shared" si="58"/>
        <v>5.4160380421289844E-2</v>
      </c>
      <c r="T361" s="429">
        <f t="shared" si="59"/>
        <v>3.0632316712182268E-2</v>
      </c>
      <c r="U361" s="429">
        <f t="shared" si="60"/>
        <v>0.55017856119779229</v>
      </c>
      <c r="V361" s="429">
        <f t="shared" si="61"/>
        <v>0</v>
      </c>
      <c r="W361" s="429">
        <f t="shared" si="62"/>
        <v>3.4184443213719612E-3</v>
      </c>
      <c r="X361" s="429">
        <f t="shared" si="63"/>
        <v>0</v>
      </c>
      <c r="Y361" s="429">
        <f t="shared" si="64"/>
        <v>0</v>
      </c>
      <c r="Z361" s="429">
        <f t="shared" si="65"/>
        <v>8.4219773504191891E-3</v>
      </c>
    </row>
    <row r="362" spans="1:26" ht="18.5" customHeight="1" x14ac:dyDescent="0.35">
      <c r="A362" s="353" t="s">
        <v>462</v>
      </c>
      <c r="B362" s="427" t="s">
        <v>459</v>
      </c>
      <c r="C362" s="353" t="s">
        <v>379</v>
      </c>
      <c r="D362" s="353" t="s">
        <v>71</v>
      </c>
      <c r="E362" s="428">
        <v>2689</v>
      </c>
      <c r="F362" s="428">
        <v>11538</v>
      </c>
      <c r="G362" s="428">
        <v>6061</v>
      </c>
      <c r="H362" s="428">
        <v>23742</v>
      </c>
      <c r="I362" s="428">
        <v>1421</v>
      </c>
      <c r="J362" s="428"/>
      <c r="K362" s="428"/>
      <c r="L362" s="428"/>
      <c r="M362" s="428"/>
      <c r="N362" s="428">
        <v>154</v>
      </c>
      <c r="O362" s="428">
        <f t="shared" si="55"/>
        <v>45605</v>
      </c>
      <c r="Q362" s="429">
        <f t="shared" si="56"/>
        <v>5.896283302269488E-2</v>
      </c>
      <c r="R362" s="429">
        <f t="shared" si="57"/>
        <v>0.25299857471768444</v>
      </c>
      <c r="S362" s="429">
        <f t="shared" si="58"/>
        <v>0.13290209406863282</v>
      </c>
      <c r="T362" s="429">
        <f t="shared" si="59"/>
        <v>0.52060081131454883</v>
      </c>
      <c r="U362" s="429">
        <f t="shared" si="60"/>
        <v>3.1158864159631618E-2</v>
      </c>
      <c r="V362" s="429">
        <f t="shared" si="61"/>
        <v>0</v>
      </c>
      <c r="W362" s="429">
        <f t="shared" si="62"/>
        <v>0</v>
      </c>
      <c r="X362" s="429">
        <f t="shared" si="63"/>
        <v>0</v>
      </c>
      <c r="Y362" s="429">
        <f t="shared" si="64"/>
        <v>0</v>
      </c>
      <c r="Z362" s="429">
        <f t="shared" si="65"/>
        <v>3.3768227168073676E-3</v>
      </c>
    </row>
    <row r="363" spans="1:26" ht="18.5" customHeight="1" x14ac:dyDescent="0.35">
      <c r="A363" s="353" t="s">
        <v>463</v>
      </c>
      <c r="B363" s="427" t="s">
        <v>459</v>
      </c>
      <c r="C363" s="353" t="s">
        <v>379</v>
      </c>
      <c r="D363" s="353" t="s">
        <v>71</v>
      </c>
      <c r="E363" s="428">
        <v>19134</v>
      </c>
      <c r="F363" s="428">
        <v>10481</v>
      </c>
      <c r="G363" s="428">
        <v>7401</v>
      </c>
      <c r="H363" s="428">
        <v>2586</v>
      </c>
      <c r="I363" s="428">
        <v>5761</v>
      </c>
      <c r="J363" s="428"/>
      <c r="K363" s="428">
        <v>129</v>
      </c>
      <c r="L363" s="428">
        <v>362</v>
      </c>
      <c r="M363" s="428"/>
      <c r="N363" s="428">
        <v>136</v>
      </c>
      <c r="O363" s="428">
        <f t="shared" si="55"/>
        <v>45990</v>
      </c>
      <c r="Q363" s="429">
        <f t="shared" si="56"/>
        <v>0.41604696673189823</v>
      </c>
      <c r="R363" s="429">
        <f t="shared" si="57"/>
        <v>0.22789736899325941</v>
      </c>
      <c r="S363" s="429">
        <f t="shared" si="58"/>
        <v>0.16092628832354861</v>
      </c>
      <c r="T363" s="429">
        <f t="shared" si="59"/>
        <v>5.6229615133724722E-2</v>
      </c>
      <c r="U363" s="429">
        <f t="shared" si="60"/>
        <v>0.12526636225266363</v>
      </c>
      <c r="V363" s="429">
        <f t="shared" si="61"/>
        <v>0</v>
      </c>
      <c r="W363" s="429">
        <f t="shared" si="62"/>
        <v>2.8049575994781475E-3</v>
      </c>
      <c r="X363" s="429">
        <f t="shared" si="63"/>
        <v>7.8712763644270493E-3</v>
      </c>
      <c r="Y363" s="429">
        <f t="shared" si="64"/>
        <v>0</v>
      </c>
      <c r="Z363" s="429">
        <f t="shared" si="65"/>
        <v>2.9571646010002174E-3</v>
      </c>
    </row>
    <row r="364" spans="1:26" ht="18.5" customHeight="1" x14ac:dyDescent="0.35">
      <c r="A364" s="353" t="s">
        <v>464</v>
      </c>
      <c r="B364" s="427" t="s">
        <v>459</v>
      </c>
      <c r="C364" s="353" t="s">
        <v>379</v>
      </c>
      <c r="D364" s="353" t="s">
        <v>71</v>
      </c>
      <c r="E364" s="428">
        <v>27209</v>
      </c>
      <c r="F364" s="428">
        <v>6630</v>
      </c>
      <c r="G364" s="428">
        <v>4558</v>
      </c>
      <c r="H364" s="428">
        <v>3046</v>
      </c>
      <c r="I364" s="428">
        <v>7418</v>
      </c>
      <c r="J364" s="428"/>
      <c r="K364" s="428">
        <v>3048</v>
      </c>
      <c r="L364" s="428"/>
      <c r="M364" s="428"/>
      <c r="N364" s="428">
        <v>0</v>
      </c>
      <c r="O364" s="428">
        <f t="shared" si="55"/>
        <v>51909</v>
      </c>
      <c r="Q364" s="429">
        <f t="shared" si="56"/>
        <v>0.52416729276233409</v>
      </c>
      <c r="R364" s="429">
        <f t="shared" si="57"/>
        <v>0.12772351615326821</v>
      </c>
      <c r="S364" s="429">
        <f t="shared" si="58"/>
        <v>8.7807509295112607E-2</v>
      </c>
      <c r="T364" s="429">
        <f t="shared" si="59"/>
        <v>5.8679612398620663E-2</v>
      </c>
      <c r="U364" s="429">
        <f t="shared" si="60"/>
        <v>0.14290392802789498</v>
      </c>
      <c r="V364" s="429">
        <f t="shared" si="61"/>
        <v>0</v>
      </c>
      <c r="W364" s="429">
        <f t="shared" si="62"/>
        <v>5.8718141362769462E-2</v>
      </c>
      <c r="X364" s="429">
        <f t="shared" si="63"/>
        <v>0</v>
      </c>
      <c r="Y364" s="429">
        <f t="shared" si="64"/>
        <v>0</v>
      </c>
      <c r="Z364" s="429">
        <f t="shared" si="65"/>
        <v>0</v>
      </c>
    </row>
    <row r="365" spans="1:26" ht="18.5" customHeight="1" x14ac:dyDescent="0.35">
      <c r="A365" s="353" t="s">
        <v>465</v>
      </c>
      <c r="B365" s="427" t="s">
        <v>459</v>
      </c>
      <c r="C365" s="353" t="s">
        <v>379</v>
      </c>
      <c r="D365" s="353" t="s">
        <v>71</v>
      </c>
      <c r="E365" s="428">
        <v>3574</v>
      </c>
      <c r="F365" s="428">
        <v>14271</v>
      </c>
      <c r="G365" s="428">
        <v>6335</v>
      </c>
      <c r="H365" s="428">
        <v>26895</v>
      </c>
      <c r="I365" s="428">
        <v>1869</v>
      </c>
      <c r="J365" s="428"/>
      <c r="K365" s="428"/>
      <c r="L365" s="428"/>
      <c r="M365" s="428"/>
      <c r="N365" s="428">
        <v>229</v>
      </c>
      <c r="O365" s="428">
        <f t="shared" si="55"/>
        <v>53173</v>
      </c>
      <c r="Q365" s="429">
        <f t="shared" si="56"/>
        <v>6.7214563782370756E-2</v>
      </c>
      <c r="R365" s="429">
        <f t="shared" si="57"/>
        <v>0.26838809170067518</v>
      </c>
      <c r="S365" s="429">
        <f t="shared" si="58"/>
        <v>0.1191394128599101</v>
      </c>
      <c r="T365" s="429">
        <f t="shared" si="59"/>
        <v>0.50580181671148894</v>
      </c>
      <c r="U365" s="429">
        <f t="shared" si="60"/>
        <v>3.5149417937675134E-2</v>
      </c>
      <c r="V365" s="429">
        <f t="shared" si="61"/>
        <v>0</v>
      </c>
      <c r="W365" s="429">
        <f t="shared" si="62"/>
        <v>0</v>
      </c>
      <c r="X365" s="429">
        <f t="shared" si="63"/>
        <v>0</v>
      </c>
      <c r="Y365" s="429">
        <f t="shared" si="64"/>
        <v>0</v>
      </c>
      <c r="Z365" s="429">
        <f t="shared" si="65"/>
        <v>4.3066970078799388E-3</v>
      </c>
    </row>
    <row r="366" spans="1:26" ht="18.5" customHeight="1" x14ac:dyDescent="0.35">
      <c r="A366" s="353" t="s">
        <v>466</v>
      </c>
      <c r="B366" s="427" t="s">
        <v>459</v>
      </c>
      <c r="C366" s="353" t="s">
        <v>379</v>
      </c>
      <c r="D366" s="353" t="s">
        <v>71</v>
      </c>
      <c r="E366" s="428">
        <v>8239</v>
      </c>
      <c r="F366" s="428">
        <v>16758</v>
      </c>
      <c r="G366" s="428">
        <v>8920</v>
      </c>
      <c r="H366" s="428">
        <v>9916</v>
      </c>
      <c r="I366" s="428">
        <v>3762</v>
      </c>
      <c r="J366" s="428"/>
      <c r="K366" s="428">
        <v>953</v>
      </c>
      <c r="L366" s="428"/>
      <c r="M366" s="428"/>
      <c r="N366" s="428">
        <v>627</v>
      </c>
      <c r="O366" s="428">
        <f t="shared" si="55"/>
        <v>49175</v>
      </c>
      <c r="Q366" s="429">
        <f t="shared" si="56"/>
        <v>0.16754448398576513</v>
      </c>
      <c r="R366" s="429">
        <f t="shared" si="57"/>
        <v>0.34078291814946621</v>
      </c>
      <c r="S366" s="429">
        <f t="shared" si="58"/>
        <v>0.18139298423995934</v>
      </c>
      <c r="T366" s="429">
        <f t="shared" si="59"/>
        <v>0.20164717844433147</v>
      </c>
      <c r="U366" s="429">
        <f t="shared" si="60"/>
        <v>7.6502287747839348E-2</v>
      </c>
      <c r="V366" s="429">
        <f t="shared" si="61"/>
        <v>0</v>
      </c>
      <c r="W366" s="429">
        <f t="shared" si="62"/>
        <v>1.9379766141331977E-2</v>
      </c>
      <c r="X366" s="429">
        <f t="shared" si="63"/>
        <v>0</v>
      </c>
      <c r="Y366" s="429">
        <f t="shared" si="64"/>
        <v>0</v>
      </c>
      <c r="Z366" s="429">
        <f t="shared" si="65"/>
        <v>1.2750381291306559E-2</v>
      </c>
    </row>
    <row r="367" spans="1:26" ht="18.5" customHeight="1" x14ac:dyDescent="0.35">
      <c r="A367" s="353" t="s">
        <v>467</v>
      </c>
      <c r="B367" s="427" t="s">
        <v>468</v>
      </c>
      <c r="C367" s="353" t="s">
        <v>379</v>
      </c>
      <c r="D367" s="353" t="s">
        <v>71</v>
      </c>
      <c r="E367" s="428">
        <v>9782</v>
      </c>
      <c r="F367" s="428">
        <v>22001</v>
      </c>
      <c r="G367" s="428">
        <v>7391</v>
      </c>
      <c r="H367" s="428">
        <v>9867</v>
      </c>
      <c r="I367" s="428">
        <v>5515</v>
      </c>
      <c r="J367" s="428"/>
      <c r="K367" s="428"/>
      <c r="L367" s="428"/>
      <c r="M367" s="428"/>
      <c r="N367" s="428">
        <v>184</v>
      </c>
      <c r="O367" s="428">
        <f t="shared" si="55"/>
        <v>54740</v>
      </c>
      <c r="Q367" s="429">
        <f t="shared" si="56"/>
        <v>0.17869930580928023</v>
      </c>
      <c r="R367" s="429">
        <f t="shared" si="57"/>
        <v>0.40191815856777496</v>
      </c>
      <c r="S367" s="429">
        <f t="shared" si="58"/>
        <v>0.13502009499451956</v>
      </c>
      <c r="T367" s="429">
        <f t="shared" si="59"/>
        <v>0.18025210084033613</v>
      </c>
      <c r="U367" s="429">
        <f t="shared" si="60"/>
        <v>0.10074899525027402</v>
      </c>
      <c r="V367" s="429">
        <f t="shared" si="61"/>
        <v>0</v>
      </c>
      <c r="W367" s="429">
        <f t="shared" si="62"/>
        <v>0</v>
      </c>
      <c r="X367" s="429">
        <f t="shared" si="63"/>
        <v>0</v>
      </c>
      <c r="Y367" s="429">
        <f t="shared" si="64"/>
        <v>0</v>
      </c>
      <c r="Z367" s="429">
        <f t="shared" si="65"/>
        <v>3.3613445378151263E-3</v>
      </c>
    </row>
    <row r="368" spans="1:26" ht="18.5" customHeight="1" x14ac:dyDescent="0.35">
      <c r="A368" s="353" t="s">
        <v>469</v>
      </c>
      <c r="B368" s="427" t="s">
        <v>468</v>
      </c>
      <c r="C368" s="353" t="s">
        <v>379</v>
      </c>
      <c r="D368" s="353" t="s">
        <v>71</v>
      </c>
      <c r="E368" s="428">
        <v>13913</v>
      </c>
      <c r="F368" s="428">
        <v>15678</v>
      </c>
      <c r="G368" s="428">
        <v>10262</v>
      </c>
      <c r="H368" s="428">
        <v>5081</v>
      </c>
      <c r="I368" s="428">
        <v>2185</v>
      </c>
      <c r="J368" s="428"/>
      <c r="K368" s="428"/>
      <c r="L368" s="428"/>
      <c r="M368" s="428"/>
      <c r="N368" s="428">
        <v>708</v>
      </c>
      <c r="O368" s="428">
        <f t="shared" si="55"/>
        <v>47827</v>
      </c>
      <c r="Q368" s="429">
        <f t="shared" si="56"/>
        <v>0.29090262822255214</v>
      </c>
      <c r="R368" s="429">
        <f t="shared" si="57"/>
        <v>0.32780646914922534</v>
      </c>
      <c r="S368" s="429">
        <f t="shared" si="58"/>
        <v>0.2145649946682836</v>
      </c>
      <c r="T368" s="429">
        <f t="shared" si="59"/>
        <v>0.10623706274698393</v>
      </c>
      <c r="U368" s="429">
        <f t="shared" si="60"/>
        <v>4.5685491458799424E-2</v>
      </c>
      <c r="V368" s="429">
        <f t="shared" si="61"/>
        <v>0</v>
      </c>
      <c r="W368" s="429">
        <f t="shared" si="62"/>
        <v>0</v>
      </c>
      <c r="X368" s="429">
        <f t="shared" si="63"/>
        <v>0</v>
      </c>
      <c r="Y368" s="429">
        <f t="shared" si="64"/>
        <v>0</v>
      </c>
      <c r="Z368" s="429">
        <f t="shared" si="65"/>
        <v>1.4803353754155603E-2</v>
      </c>
    </row>
    <row r="369" spans="1:26" ht="18.5" customHeight="1" x14ac:dyDescent="0.35">
      <c r="A369" s="353" t="s">
        <v>470</v>
      </c>
      <c r="B369" s="427" t="s">
        <v>468</v>
      </c>
      <c r="C369" s="353" t="s">
        <v>379</v>
      </c>
      <c r="D369" s="353" t="s">
        <v>71</v>
      </c>
      <c r="E369" s="428">
        <v>3175</v>
      </c>
      <c r="F369" s="428">
        <v>13368</v>
      </c>
      <c r="G369" s="428">
        <v>7859</v>
      </c>
      <c r="H369" s="428">
        <v>25540</v>
      </c>
      <c r="I369" s="428">
        <v>1815</v>
      </c>
      <c r="J369" s="428"/>
      <c r="K369" s="428">
        <v>190</v>
      </c>
      <c r="L369" s="428"/>
      <c r="M369" s="428"/>
      <c r="N369" s="428">
        <v>0</v>
      </c>
      <c r="O369" s="428">
        <f t="shared" si="55"/>
        <v>51947</v>
      </c>
      <c r="Q369" s="429">
        <f t="shared" si="56"/>
        <v>6.1119987679750513E-2</v>
      </c>
      <c r="R369" s="429">
        <f t="shared" si="57"/>
        <v>0.25733921111902514</v>
      </c>
      <c r="S369" s="429">
        <f t="shared" si="58"/>
        <v>0.15128881359847537</v>
      </c>
      <c r="T369" s="429">
        <f t="shared" si="59"/>
        <v>0.49165495601285925</v>
      </c>
      <c r="U369" s="429">
        <f t="shared" si="60"/>
        <v>3.4939457524014859E-2</v>
      </c>
      <c r="V369" s="429">
        <f t="shared" si="61"/>
        <v>0</v>
      </c>
      <c r="W369" s="429">
        <f t="shared" si="62"/>
        <v>3.657574065874834E-3</v>
      </c>
      <c r="X369" s="429">
        <f t="shared" si="63"/>
        <v>0</v>
      </c>
      <c r="Y369" s="429">
        <f t="shared" si="64"/>
        <v>0</v>
      </c>
      <c r="Z369" s="429">
        <f t="shared" si="65"/>
        <v>0</v>
      </c>
    </row>
    <row r="370" spans="1:26" ht="18.5" customHeight="1" x14ac:dyDescent="0.35">
      <c r="A370" s="353" t="s">
        <v>471</v>
      </c>
      <c r="B370" s="427" t="s">
        <v>468</v>
      </c>
      <c r="C370" s="353" t="s">
        <v>379</v>
      </c>
      <c r="D370" s="353" t="s">
        <v>71</v>
      </c>
      <c r="E370" s="428">
        <v>17453</v>
      </c>
      <c r="F370" s="428">
        <v>12218</v>
      </c>
      <c r="G370" s="428">
        <v>8447</v>
      </c>
      <c r="H370" s="428">
        <v>2205</v>
      </c>
      <c r="I370" s="428">
        <v>2621</v>
      </c>
      <c r="J370" s="428"/>
      <c r="K370" s="428"/>
      <c r="L370" s="428">
        <v>2407</v>
      </c>
      <c r="M370" s="428"/>
      <c r="N370" s="428">
        <v>153</v>
      </c>
      <c r="O370" s="428">
        <f t="shared" si="55"/>
        <v>45504</v>
      </c>
      <c r="Q370" s="429">
        <f t="shared" si="56"/>
        <v>0.38354869901547117</v>
      </c>
      <c r="R370" s="429">
        <f t="shared" si="57"/>
        <v>0.26850386779184249</v>
      </c>
      <c r="S370" s="429">
        <f t="shared" si="58"/>
        <v>0.18563203234880449</v>
      </c>
      <c r="T370" s="429">
        <f t="shared" si="59"/>
        <v>4.845727848101266E-2</v>
      </c>
      <c r="U370" s="429">
        <f t="shared" si="60"/>
        <v>5.7599331926863576E-2</v>
      </c>
      <c r="V370" s="429">
        <f t="shared" si="61"/>
        <v>0</v>
      </c>
      <c r="W370" s="429">
        <f t="shared" si="62"/>
        <v>0</v>
      </c>
      <c r="X370" s="429">
        <f t="shared" si="63"/>
        <v>5.2896448663853728E-2</v>
      </c>
      <c r="Y370" s="429">
        <f t="shared" si="64"/>
        <v>0</v>
      </c>
      <c r="Z370" s="429">
        <f t="shared" si="65"/>
        <v>3.3623417721518989E-3</v>
      </c>
    </row>
    <row r="371" spans="1:26" ht="18.5" customHeight="1" x14ac:dyDescent="0.35">
      <c r="A371" s="353" t="s">
        <v>472</v>
      </c>
      <c r="B371" s="427" t="s">
        <v>468</v>
      </c>
      <c r="C371" s="353" t="s">
        <v>379</v>
      </c>
      <c r="D371" s="353" t="s">
        <v>71</v>
      </c>
      <c r="E371" s="428">
        <v>10440</v>
      </c>
      <c r="F371" s="428">
        <v>19319</v>
      </c>
      <c r="G371" s="428"/>
      <c r="H371" s="428">
        <v>10839</v>
      </c>
      <c r="I371" s="428">
        <v>5277</v>
      </c>
      <c r="J371" s="428"/>
      <c r="K371" s="428">
        <v>2482</v>
      </c>
      <c r="L371" s="428"/>
      <c r="M371" s="428"/>
      <c r="N371" s="428">
        <v>2036</v>
      </c>
      <c r="O371" s="428">
        <f t="shared" si="55"/>
        <v>50393</v>
      </c>
      <c r="Q371" s="429">
        <f t="shared" si="56"/>
        <v>0.20717163098049332</v>
      </c>
      <c r="R371" s="429">
        <f t="shared" si="57"/>
        <v>0.3833667374436926</v>
      </c>
      <c r="S371" s="429">
        <f t="shared" si="58"/>
        <v>0</v>
      </c>
      <c r="T371" s="429">
        <f t="shared" si="59"/>
        <v>0.21508939733693172</v>
      </c>
      <c r="U371" s="429">
        <f t="shared" si="60"/>
        <v>0.10471692496973786</v>
      </c>
      <c r="V371" s="429">
        <f t="shared" si="61"/>
        <v>0</v>
      </c>
      <c r="W371" s="429">
        <f t="shared" si="62"/>
        <v>4.9252872422757131E-2</v>
      </c>
      <c r="X371" s="429">
        <f t="shared" si="63"/>
        <v>0</v>
      </c>
      <c r="Y371" s="429">
        <f t="shared" si="64"/>
        <v>0</v>
      </c>
      <c r="Z371" s="429">
        <f t="shared" si="65"/>
        <v>4.0402436846387398E-2</v>
      </c>
    </row>
    <row r="372" spans="1:26" ht="18.5" customHeight="1" x14ac:dyDescent="0.35">
      <c r="A372" s="353" t="s">
        <v>473</v>
      </c>
      <c r="B372" s="427" t="s">
        <v>468</v>
      </c>
      <c r="C372" s="353" t="s">
        <v>379</v>
      </c>
      <c r="D372" s="353" t="s">
        <v>71</v>
      </c>
      <c r="E372" s="428">
        <v>22120</v>
      </c>
      <c r="F372" s="428">
        <v>12601</v>
      </c>
      <c r="G372" s="428">
        <v>7169</v>
      </c>
      <c r="H372" s="428">
        <v>3180</v>
      </c>
      <c r="I372" s="428">
        <v>3246</v>
      </c>
      <c r="J372" s="428"/>
      <c r="K372" s="428">
        <v>320</v>
      </c>
      <c r="L372" s="428"/>
      <c r="M372" s="428"/>
      <c r="N372" s="428">
        <v>442</v>
      </c>
      <c r="O372" s="428">
        <f t="shared" si="55"/>
        <v>49078</v>
      </c>
      <c r="Q372" s="429">
        <f t="shared" si="56"/>
        <v>0.45071111292228699</v>
      </c>
      <c r="R372" s="429">
        <f t="shared" si="57"/>
        <v>0.25675455397530461</v>
      </c>
      <c r="S372" s="429">
        <f t="shared" si="58"/>
        <v>0.14607359713109744</v>
      </c>
      <c r="T372" s="429">
        <f t="shared" si="59"/>
        <v>6.4794816414686832E-2</v>
      </c>
      <c r="U372" s="429">
        <f t="shared" si="60"/>
        <v>6.6139614491218066E-2</v>
      </c>
      <c r="V372" s="429">
        <f t="shared" si="61"/>
        <v>0</v>
      </c>
      <c r="W372" s="429">
        <f t="shared" si="62"/>
        <v>6.5202330983332654E-3</v>
      </c>
      <c r="X372" s="429">
        <f t="shared" si="63"/>
        <v>0</v>
      </c>
      <c r="Y372" s="429">
        <f t="shared" si="64"/>
        <v>0</v>
      </c>
      <c r="Z372" s="429">
        <f t="shared" si="65"/>
        <v>9.006071967072822E-3</v>
      </c>
    </row>
    <row r="373" spans="1:26" ht="18.5" customHeight="1" x14ac:dyDescent="0.35">
      <c r="A373" s="353" t="s">
        <v>474</v>
      </c>
      <c r="B373" s="427" t="s">
        <v>468</v>
      </c>
      <c r="C373" s="353" t="s">
        <v>379</v>
      </c>
      <c r="D373" s="353" t="s">
        <v>71</v>
      </c>
      <c r="E373" s="428">
        <v>5979</v>
      </c>
      <c r="F373" s="428">
        <v>19115</v>
      </c>
      <c r="G373" s="428">
        <v>6116</v>
      </c>
      <c r="H373" s="428">
        <v>21632</v>
      </c>
      <c r="I373" s="428">
        <v>2137</v>
      </c>
      <c r="J373" s="428"/>
      <c r="K373" s="428"/>
      <c r="L373" s="428"/>
      <c r="M373" s="428"/>
      <c r="N373" s="428">
        <v>520</v>
      </c>
      <c r="O373" s="428">
        <f t="shared" si="55"/>
        <v>55499</v>
      </c>
      <c r="Q373" s="429">
        <f t="shared" si="56"/>
        <v>0.10773167084091605</v>
      </c>
      <c r="R373" s="429">
        <f t="shared" si="57"/>
        <v>0.34442062019135478</v>
      </c>
      <c r="S373" s="429">
        <f t="shared" si="58"/>
        <v>0.11020018378709526</v>
      </c>
      <c r="T373" s="429">
        <f t="shared" si="59"/>
        <v>0.38977278869889548</v>
      </c>
      <c r="U373" s="429">
        <f t="shared" si="60"/>
        <v>3.8505198291861116E-2</v>
      </c>
      <c r="V373" s="429">
        <f t="shared" si="61"/>
        <v>0</v>
      </c>
      <c r="W373" s="429">
        <f t="shared" si="62"/>
        <v>0</v>
      </c>
      <c r="X373" s="429">
        <f t="shared" si="63"/>
        <v>0</v>
      </c>
      <c r="Y373" s="429">
        <f t="shared" si="64"/>
        <v>0</v>
      </c>
      <c r="Z373" s="429">
        <f t="shared" si="65"/>
        <v>9.3695381898772946E-3</v>
      </c>
    </row>
    <row r="374" spans="1:26" ht="18.5" customHeight="1" x14ac:dyDescent="0.35">
      <c r="A374" s="353" t="s">
        <v>475</v>
      </c>
      <c r="B374" s="427" t="s">
        <v>468</v>
      </c>
      <c r="C374" s="353" t="s">
        <v>379</v>
      </c>
      <c r="D374" s="353" t="s">
        <v>71</v>
      </c>
      <c r="E374" s="428">
        <v>9397</v>
      </c>
      <c r="F374" s="428">
        <v>14474</v>
      </c>
      <c r="G374" s="428">
        <v>5921</v>
      </c>
      <c r="H374" s="428">
        <v>21136</v>
      </c>
      <c r="I374" s="428">
        <v>2048</v>
      </c>
      <c r="J374" s="428"/>
      <c r="K374" s="428"/>
      <c r="L374" s="428"/>
      <c r="M374" s="428"/>
      <c r="N374" s="428">
        <v>352</v>
      </c>
      <c r="O374" s="428">
        <f t="shared" si="55"/>
        <v>53328</v>
      </c>
      <c r="Q374" s="429">
        <f t="shared" si="56"/>
        <v>0.17621137113711371</v>
      </c>
      <c r="R374" s="429">
        <f t="shared" si="57"/>
        <v>0.2714146414641464</v>
      </c>
      <c r="S374" s="429">
        <f t="shared" si="58"/>
        <v>0.11102985298529854</v>
      </c>
      <c r="T374" s="429">
        <f t="shared" si="59"/>
        <v>0.39633963396339633</v>
      </c>
      <c r="U374" s="429">
        <f t="shared" si="60"/>
        <v>3.8403840384038407E-2</v>
      </c>
      <c r="V374" s="429">
        <f t="shared" si="61"/>
        <v>0</v>
      </c>
      <c r="W374" s="429">
        <f t="shared" si="62"/>
        <v>0</v>
      </c>
      <c r="X374" s="429">
        <f t="shared" si="63"/>
        <v>0</v>
      </c>
      <c r="Y374" s="429">
        <f t="shared" si="64"/>
        <v>0</v>
      </c>
      <c r="Z374" s="429">
        <f t="shared" si="65"/>
        <v>6.6006600660066007E-3</v>
      </c>
    </row>
    <row r="375" spans="1:26" ht="18.5" customHeight="1" x14ac:dyDescent="0.35">
      <c r="A375" s="353" t="s">
        <v>476</v>
      </c>
      <c r="B375" s="427" t="s">
        <v>468</v>
      </c>
      <c r="C375" s="353" t="s">
        <v>379</v>
      </c>
      <c r="D375" s="353" t="s">
        <v>71</v>
      </c>
      <c r="E375" s="428">
        <v>20519</v>
      </c>
      <c r="F375" s="428">
        <v>16570</v>
      </c>
      <c r="G375" s="428">
        <v>7562</v>
      </c>
      <c r="H375" s="428">
        <v>2708</v>
      </c>
      <c r="I375" s="428">
        <v>3274</v>
      </c>
      <c r="J375" s="428"/>
      <c r="K375" s="428">
        <v>364</v>
      </c>
      <c r="L375" s="428"/>
      <c r="M375" s="428"/>
      <c r="N375" s="428">
        <v>0</v>
      </c>
      <c r="O375" s="428">
        <f t="shared" si="55"/>
        <v>50997</v>
      </c>
      <c r="Q375" s="429">
        <f t="shared" si="56"/>
        <v>0.40235700139223873</v>
      </c>
      <c r="R375" s="429">
        <f t="shared" si="57"/>
        <v>0.32492107378865426</v>
      </c>
      <c r="S375" s="429">
        <f t="shared" si="58"/>
        <v>0.1482832323470008</v>
      </c>
      <c r="T375" s="429">
        <f t="shared" si="59"/>
        <v>5.3101162813498831E-2</v>
      </c>
      <c r="U375" s="429">
        <f t="shared" si="60"/>
        <v>6.4199854893425098E-2</v>
      </c>
      <c r="V375" s="429">
        <f t="shared" si="61"/>
        <v>0</v>
      </c>
      <c r="W375" s="429">
        <f t="shared" si="62"/>
        <v>7.1376747651822657E-3</v>
      </c>
      <c r="X375" s="429">
        <f t="shared" si="63"/>
        <v>0</v>
      </c>
      <c r="Y375" s="429">
        <f t="shared" si="64"/>
        <v>0</v>
      </c>
      <c r="Z375" s="429">
        <f t="shared" si="65"/>
        <v>0</v>
      </c>
    </row>
    <row r="376" spans="1:26" ht="18.5" customHeight="1" x14ac:dyDescent="0.35">
      <c r="A376" s="353" t="s">
        <v>477</v>
      </c>
      <c r="B376" s="427" t="s">
        <v>478</v>
      </c>
      <c r="C376" s="353" t="s">
        <v>479</v>
      </c>
      <c r="D376" s="353" t="s">
        <v>71</v>
      </c>
      <c r="E376" s="428">
        <v>8665</v>
      </c>
      <c r="F376" s="428">
        <v>7659</v>
      </c>
      <c r="G376" s="428">
        <v>3798</v>
      </c>
      <c r="H376" s="428">
        <v>19883</v>
      </c>
      <c r="I376" s="428">
        <v>5952</v>
      </c>
      <c r="J376" s="428"/>
      <c r="K376" s="428">
        <v>1749</v>
      </c>
      <c r="L376" s="428">
        <v>230</v>
      </c>
      <c r="M376" s="428"/>
      <c r="N376" s="428">
        <v>194</v>
      </c>
      <c r="O376" s="428">
        <f t="shared" si="55"/>
        <v>48130</v>
      </c>
      <c r="Q376" s="429">
        <f t="shared" si="56"/>
        <v>0.18003324329939746</v>
      </c>
      <c r="R376" s="429">
        <f t="shared" si="57"/>
        <v>0.15913151880324122</v>
      </c>
      <c r="S376" s="429">
        <f t="shared" si="58"/>
        <v>7.8911281944733014E-2</v>
      </c>
      <c r="T376" s="429">
        <f t="shared" si="59"/>
        <v>0.41311032619987531</v>
      </c>
      <c r="U376" s="429">
        <f t="shared" si="60"/>
        <v>0.12366507375857054</v>
      </c>
      <c r="V376" s="429">
        <f t="shared" si="61"/>
        <v>0</v>
      </c>
      <c r="W376" s="429">
        <f t="shared" si="62"/>
        <v>3.6339081653854147E-2</v>
      </c>
      <c r="X376" s="429">
        <f t="shared" si="63"/>
        <v>4.7787242883856225E-3</v>
      </c>
      <c r="Y376" s="429">
        <f t="shared" si="64"/>
        <v>0</v>
      </c>
      <c r="Z376" s="429">
        <f t="shared" si="65"/>
        <v>4.0307500519426555E-3</v>
      </c>
    </row>
    <row r="377" spans="1:26" ht="18.5" customHeight="1" x14ac:dyDescent="0.35">
      <c r="A377" s="353" t="s">
        <v>480</v>
      </c>
      <c r="B377" s="427" t="s">
        <v>478</v>
      </c>
      <c r="C377" s="353" t="s">
        <v>479</v>
      </c>
      <c r="D377" s="353" t="s">
        <v>71</v>
      </c>
      <c r="E377" s="428">
        <v>14132</v>
      </c>
      <c r="F377" s="428">
        <v>1998</v>
      </c>
      <c r="G377" s="428">
        <v>1338</v>
      </c>
      <c r="H377" s="428">
        <v>1162</v>
      </c>
      <c r="I377" s="428">
        <v>24539</v>
      </c>
      <c r="J377" s="428"/>
      <c r="K377" s="428"/>
      <c r="L377" s="428"/>
      <c r="M377" s="428"/>
      <c r="N377" s="428">
        <v>196</v>
      </c>
      <c r="O377" s="428">
        <f t="shared" si="55"/>
        <v>43365</v>
      </c>
      <c r="Q377" s="429">
        <f t="shared" si="56"/>
        <v>0.32588493024328374</v>
      </c>
      <c r="R377" s="429">
        <f t="shared" si="57"/>
        <v>4.6074022829470769E-2</v>
      </c>
      <c r="S377" s="429">
        <f t="shared" si="58"/>
        <v>3.0854375648564511E-2</v>
      </c>
      <c r="T377" s="429">
        <f t="shared" si="59"/>
        <v>2.6795803066989508E-2</v>
      </c>
      <c r="U377" s="429">
        <f t="shared" si="60"/>
        <v>0.56587109420039206</v>
      </c>
      <c r="V377" s="429">
        <f t="shared" si="61"/>
        <v>0</v>
      </c>
      <c r="W377" s="429">
        <f t="shared" si="62"/>
        <v>0</v>
      </c>
      <c r="X377" s="429">
        <f t="shared" si="63"/>
        <v>0</v>
      </c>
      <c r="Y377" s="429">
        <f t="shared" si="64"/>
        <v>0</v>
      </c>
      <c r="Z377" s="429">
        <f t="shared" si="65"/>
        <v>4.5197740112994352E-3</v>
      </c>
    </row>
    <row r="378" spans="1:26" ht="18.5" customHeight="1" x14ac:dyDescent="0.35">
      <c r="A378" s="353" t="s">
        <v>481</v>
      </c>
      <c r="B378" s="427" t="s">
        <v>478</v>
      </c>
      <c r="C378" s="353" t="s">
        <v>479</v>
      </c>
      <c r="D378" s="353" t="s">
        <v>71</v>
      </c>
      <c r="E378" s="428">
        <v>20748</v>
      </c>
      <c r="F378" s="428">
        <v>6435</v>
      </c>
      <c r="G378" s="428"/>
      <c r="H378" s="428">
        <v>2713</v>
      </c>
      <c r="I378" s="428">
        <v>14142</v>
      </c>
      <c r="J378" s="428"/>
      <c r="K378" s="428">
        <v>1259</v>
      </c>
      <c r="L378" s="428"/>
      <c r="M378" s="428"/>
      <c r="N378" s="428">
        <v>812</v>
      </c>
      <c r="O378" s="428">
        <f t="shared" si="55"/>
        <v>46109</v>
      </c>
      <c r="Q378" s="429">
        <f t="shared" si="56"/>
        <v>0.44997722787308336</v>
      </c>
      <c r="R378" s="429">
        <f t="shared" si="57"/>
        <v>0.13956060638920817</v>
      </c>
      <c r="S378" s="429">
        <f t="shared" si="58"/>
        <v>0</v>
      </c>
      <c r="T378" s="429">
        <f t="shared" si="59"/>
        <v>5.8838838404649853E-2</v>
      </c>
      <c r="U378" s="429">
        <f t="shared" si="60"/>
        <v>0.30670801795744868</v>
      </c>
      <c r="V378" s="429">
        <f t="shared" si="61"/>
        <v>0</v>
      </c>
      <c r="W378" s="429">
        <f t="shared" si="62"/>
        <v>2.7304864560064195E-2</v>
      </c>
      <c r="X378" s="429">
        <f t="shared" si="63"/>
        <v>0</v>
      </c>
      <c r="Y378" s="429">
        <f t="shared" si="64"/>
        <v>0</v>
      </c>
      <c r="Z378" s="429">
        <f t="shared" si="65"/>
        <v>1.7610444815545773E-2</v>
      </c>
    </row>
    <row r="379" spans="1:26" ht="18.5" customHeight="1" x14ac:dyDescent="0.35">
      <c r="A379" s="353" t="s">
        <v>482</v>
      </c>
      <c r="B379" s="427" t="s">
        <v>478</v>
      </c>
      <c r="C379" s="353" t="s">
        <v>479</v>
      </c>
      <c r="D379" s="353" t="s">
        <v>71</v>
      </c>
      <c r="E379" s="428">
        <v>19004</v>
      </c>
      <c r="F379" s="428">
        <v>6216</v>
      </c>
      <c r="G379" s="428">
        <v>5418</v>
      </c>
      <c r="H379" s="428">
        <v>1964</v>
      </c>
      <c r="I379" s="428">
        <v>7837</v>
      </c>
      <c r="J379" s="428"/>
      <c r="K379" s="428">
        <v>1029</v>
      </c>
      <c r="L379" s="428"/>
      <c r="M379" s="428"/>
      <c r="N379" s="428">
        <v>521</v>
      </c>
      <c r="O379" s="428">
        <f t="shared" si="55"/>
        <v>41989</v>
      </c>
      <c r="Q379" s="429">
        <f t="shared" si="56"/>
        <v>0.45259472719045463</v>
      </c>
      <c r="R379" s="429">
        <f t="shared" si="57"/>
        <v>0.14803877205934887</v>
      </c>
      <c r="S379" s="429">
        <f t="shared" si="58"/>
        <v>0.12903379456524328</v>
      </c>
      <c r="T379" s="429">
        <f t="shared" si="59"/>
        <v>4.6774155135868918E-2</v>
      </c>
      <c r="U379" s="429">
        <f t="shared" si="60"/>
        <v>0.18664412107933029</v>
      </c>
      <c r="V379" s="429">
        <f t="shared" si="61"/>
        <v>0</v>
      </c>
      <c r="W379" s="429">
        <f t="shared" si="62"/>
        <v>2.4506418347662484E-2</v>
      </c>
      <c r="X379" s="429">
        <f t="shared" si="63"/>
        <v>0</v>
      </c>
      <c r="Y379" s="429">
        <f t="shared" si="64"/>
        <v>0</v>
      </c>
      <c r="Z379" s="429">
        <f t="shared" si="65"/>
        <v>1.24080116220915E-2</v>
      </c>
    </row>
    <row r="380" spans="1:26" ht="18.5" customHeight="1" x14ac:dyDescent="0.35">
      <c r="A380" s="353" t="s">
        <v>483</v>
      </c>
      <c r="B380" s="427" t="s">
        <v>478</v>
      </c>
      <c r="C380" s="353" t="s">
        <v>479</v>
      </c>
      <c r="D380" s="353" t="s">
        <v>71</v>
      </c>
      <c r="E380" s="428">
        <v>24058</v>
      </c>
      <c r="F380" s="428">
        <v>6773</v>
      </c>
      <c r="G380" s="428">
        <v>4863</v>
      </c>
      <c r="H380" s="428">
        <v>4159</v>
      </c>
      <c r="I380" s="428">
        <v>8389</v>
      </c>
      <c r="J380" s="428"/>
      <c r="K380" s="428"/>
      <c r="L380" s="428"/>
      <c r="M380" s="428"/>
      <c r="N380" s="428">
        <v>222</v>
      </c>
      <c r="O380" s="428">
        <f t="shared" si="55"/>
        <v>48464</v>
      </c>
      <c r="Q380" s="429">
        <f t="shared" si="56"/>
        <v>0.49640970617365465</v>
      </c>
      <c r="R380" s="429">
        <f t="shared" si="57"/>
        <v>0.13975321888412018</v>
      </c>
      <c r="S380" s="429">
        <f t="shared" si="58"/>
        <v>0.10034252228458237</v>
      </c>
      <c r="T380" s="429">
        <f t="shared" si="59"/>
        <v>8.5816275998679428E-2</v>
      </c>
      <c r="U380" s="429">
        <f t="shared" si="60"/>
        <v>0.17309755694948828</v>
      </c>
      <c r="V380" s="429">
        <f t="shared" si="61"/>
        <v>0</v>
      </c>
      <c r="W380" s="429">
        <f t="shared" si="62"/>
        <v>0</v>
      </c>
      <c r="X380" s="429">
        <f t="shared" si="63"/>
        <v>0</v>
      </c>
      <c r="Y380" s="429">
        <f t="shared" si="64"/>
        <v>0</v>
      </c>
      <c r="Z380" s="429">
        <f t="shared" si="65"/>
        <v>4.5807197094750746E-3</v>
      </c>
    </row>
    <row r="381" spans="1:26" ht="18.5" customHeight="1" x14ac:dyDescent="0.35">
      <c r="A381" s="353" t="s">
        <v>484</v>
      </c>
      <c r="B381" s="427" t="s">
        <v>478</v>
      </c>
      <c r="C381" s="353" t="s">
        <v>479</v>
      </c>
      <c r="D381" s="353" t="s">
        <v>71</v>
      </c>
      <c r="E381" s="428">
        <v>18521</v>
      </c>
      <c r="F381" s="428">
        <v>4947</v>
      </c>
      <c r="G381" s="428">
        <v>6195</v>
      </c>
      <c r="H381" s="428">
        <v>2721</v>
      </c>
      <c r="I381" s="428">
        <v>10855</v>
      </c>
      <c r="J381" s="428"/>
      <c r="K381" s="428"/>
      <c r="L381" s="428"/>
      <c r="M381" s="428"/>
      <c r="N381" s="428">
        <v>164</v>
      </c>
      <c r="O381" s="428">
        <f t="shared" si="55"/>
        <v>43403</v>
      </c>
      <c r="Q381" s="429">
        <f t="shared" si="56"/>
        <v>0.42672165518512545</v>
      </c>
      <c r="R381" s="429">
        <f t="shared" si="57"/>
        <v>0.11397829643112227</v>
      </c>
      <c r="S381" s="429">
        <f t="shared" si="58"/>
        <v>0.14273206921180565</v>
      </c>
      <c r="T381" s="429">
        <f t="shared" si="59"/>
        <v>6.2691519019422617E-2</v>
      </c>
      <c r="U381" s="429">
        <f t="shared" si="60"/>
        <v>0.25009791949865218</v>
      </c>
      <c r="V381" s="429">
        <f t="shared" si="61"/>
        <v>0</v>
      </c>
      <c r="W381" s="429">
        <f t="shared" si="62"/>
        <v>0</v>
      </c>
      <c r="X381" s="429">
        <f t="shared" si="63"/>
        <v>0</v>
      </c>
      <c r="Y381" s="429">
        <f t="shared" si="64"/>
        <v>0</v>
      </c>
      <c r="Z381" s="429">
        <f t="shared" si="65"/>
        <v>3.778540653871852E-3</v>
      </c>
    </row>
    <row r="382" spans="1:26" ht="18.5" customHeight="1" x14ac:dyDescent="0.35">
      <c r="A382" s="353" t="s">
        <v>485</v>
      </c>
      <c r="B382" s="427" t="s">
        <v>478</v>
      </c>
      <c r="C382" s="353" t="s">
        <v>479</v>
      </c>
      <c r="D382" s="353" t="s">
        <v>71</v>
      </c>
      <c r="E382" s="428">
        <v>5057</v>
      </c>
      <c r="F382" s="428">
        <v>17801</v>
      </c>
      <c r="G382" s="428">
        <v>7529</v>
      </c>
      <c r="H382" s="428">
        <v>20815</v>
      </c>
      <c r="I382" s="428">
        <v>2165</v>
      </c>
      <c r="J382" s="428"/>
      <c r="K382" s="428"/>
      <c r="L382" s="428"/>
      <c r="M382" s="428"/>
      <c r="N382" s="428">
        <v>0</v>
      </c>
      <c r="O382" s="428">
        <f t="shared" si="55"/>
        <v>53367</v>
      </c>
      <c r="Q382" s="429">
        <f t="shared" si="56"/>
        <v>9.4758933423276556E-2</v>
      </c>
      <c r="R382" s="429">
        <f t="shared" si="57"/>
        <v>0.33355819139168402</v>
      </c>
      <c r="S382" s="429">
        <f t="shared" si="58"/>
        <v>0.14107969344351379</v>
      </c>
      <c r="T382" s="429">
        <f t="shared" si="59"/>
        <v>0.39003504038075965</v>
      </c>
      <c r="U382" s="429">
        <f t="shared" si="60"/>
        <v>4.0568141360766016E-2</v>
      </c>
      <c r="V382" s="429">
        <f t="shared" si="61"/>
        <v>0</v>
      </c>
      <c r="W382" s="429">
        <f t="shared" si="62"/>
        <v>0</v>
      </c>
      <c r="X382" s="429">
        <f t="shared" si="63"/>
        <v>0</v>
      </c>
      <c r="Y382" s="429">
        <f t="shared" si="64"/>
        <v>0</v>
      </c>
      <c r="Z382" s="429">
        <f t="shared" si="65"/>
        <v>0</v>
      </c>
    </row>
    <row r="383" spans="1:26" ht="18.5" customHeight="1" x14ac:dyDescent="0.35">
      <c r="A383" s="353" t="s">
        <v>486</v>
      </c>
      <c r="B383" s="427" t="s">
        <v>487</v>
      </c>
      <c r="C383" s="353" t="s">
        <v>479</v>
      </c>
      <c r="D383" s="353" t="s">
        <v>71</v>
      </c>
      <c r="E383" s="428">
        <v>19360</v>
      </c>
      <c r="F383" s="428">
        <v>11554</v>
      </c>
      <c r="G383" s="428">
        <v>8952</v>
      </c>
      <c r="H383" s="428">
        <v>4113</v>
      </c>
      <c r="I383" s="428">
        <v>2840</v>
      </c>
      <c r="J383" s="428"/>
      <c r="K383" s="428"/>
      <c r="L383" s="428"/>
      <c r="M383" s="428"/>
      <c r="N383" s="428">
        <v>966</v>
      </c>
      <c r="O383" s="428">
        <f t="shared" si="55"/>
        <v>47785</v>
      </c>
      <c r="Q383" s="429">
        <f t="shared" si="56"/>
        <v>0.40514805901433504</v>
      </c>
      <c r="R383" s="429">
        <f t="shared" si="57"/>
        <v>0.24179135712043529</v>
      </c>
      <c r="S383" s="429">
        <f t="shared" si="58"/>
        <v>0.18733912315580203</v>
      </c>
      <c r="T383" s="429">
        <f t="shared" si="59"/>
        <v>8.6073035471382231E-2</v>
      </c>
      <c r="U383" s="429">
        <f t="shared" si="60"/>
        <v>5.9432876425656589E-2</v>
      </c>
      <c r="V383" s="429">
        <f t="shared" si="61"/>
        <v>0</v>
      </c>
      <c r="W383" s="429">
        <f t="shared" si="62"/>
        <v>0</v>
      </c>
      <c r="X383" s="429">
        <f t="shared" si="63"/>
        <v>0</v>
      </c>
      <c r="Y383" s="429">
        <f t="shared" si="64"/>
        <v>0</v>
      </c>
      <c r="Z383" s="429">
        <f t="shared" si="65"/>
        <v>2.0215548812388826E-2</v>
      </c>
    </row>
    <row r="384" spans="1:26" ht="18.5" customHeight="1" x14ac:dyDescent="0.35">
      <c r="A384" s="353" t="s">
        <v>488</v>
      </c>
      <c r="B384" s="427" t="s">
        <v>487</v>
      </c>
      <c r="C384" s="353" t="s">
        <v>479</v>
      </c>
      <c r="D384" s="353" t="s">
        <v>71</v>
      </c>
      <c r="E384" s="428">
        <v>2958</v>
      </c>
      <c r="F384" s="428">
        <v>14137</v>
      </c>
      <c r="G384" s="428">
        <v>8444</v>
      </c>
      <c r="H384" s="428">
        <v>24904</v>
      </c>
      <c r="I384" s="428">
        <v>1335</v>
      </c>
      <c r="J384" s="428"/>
      <c r="K384" s="428"/>
      <c r="L384" s="428"/>
      <c r="M384" s="428"/>
      <c r="N384" s="428">
        <v>277</v>
      </c>
      <c r="O384" s="428">
        <f t="shared" si="55"/>
        <v>52055</v>
      </c>
      <c r="Q384" s="429">
        <f t="shared" si="56"/>
        <v>5.682451253481894E-2</v>
      </c>
      <c r="R384" s="429">
        <f t="shared" si="57"/>
        <v>0.27157813850734802</v>
      </c>
      <c r="S384" s="429">
        <f t="shared" si="58"/>
        <v>0.16221304389587937</v>
      </c>
      <c r="T384" s="429">
        <f t="shared" si="59"/>
        <v>0.47841705888003072</v>
      </c>
      <c r="U384" s="429">
        <f t="shared" si="60"/>
        <v>2.5645951397560273E-2</v>
      </c>
      <c r="V384" s="429">
        <f t="shared" si="61"/>
        <v>0</v>
      </c>
      <c r="W384" s="429">
        <f t="shared" si="62"/>
        <v>0</v>
      </c>
      <c r="X384" s="429">
        <f t="shared" si="63"/>
        <v>0</v>
      </c>
      <c r="Y384" s="429">
        <f t="shared" si="64"/>
        <v>0</v>
      </c>
      <c r="Z384" s="429">
        <f t="shared" si="65"/>
        <v>5.3212947843626936E-3</v>
      </c>
    </row>
    <row r="385" spans="1:26" ht="18.5" customHeight="1" x14ac:dyDescent="0.35">
      <c r="A385" s="353" t="s">
        <v>489</v>
      </c>
      <c r="B385" s="427" t="s">
        <v>487</v>
      </c>
      <c r="C385" s="353" t="s">
        <v>479</v>
      </c>
      <c r="D385" s="353" t="s">
        <v>71</v>
      </c>
      <c r="E385" s="428">
        <v>15670</v>
      </c>
      <c r="F385" s="428">
        <v>13759</v>
      </c>
      <c r="G385" s="428">
        <v>9311</v>
      </c>
      <c r="H385" s="428">
        <v>8284</v>
      </c>
      <c r="I385" s="428">
        <v>1999</v>
      </c>
      <c r="J385" s="428"/>
      <c r="K385" s="428"/>
      <c r="L385" s="428"/>
      <c r="M385" s="428"/>
      <c r="N385" s="428">
        <v>263</v>
      </c>
      <c r="O385" s="428">
        <f t="shared" si="55"/>
        <v>49286</v>
      </c>
      <c r="Q385" s="429">
        <f t="shared" si="56"/>
        <v>0.31794018585399503</v>
      </c>
      <c r="R385" s="429">
        <f t="shared" si="57"/>
        <v>0.27916649758552126</v>
      </c>
      <c r="S385" s="429">
        <f t="shared" si="58"/>
        <v>0.18891774540437448</v>
      </c>
      <c r="T385" s="429">
        <f t="shared" si="59"/>
        <v>0.16808018504240554</v>
      </c>
      <c r="U385" s="429">
        <f t="shared" si="60"/>
        <v>4.0559185164143974E-2</v>
      </c>
      <c r="V385" s="429">
        <f t="shared" si="61"/>
        <v>0</v>
      </c>
      <c r="W385" s="429">
        <f t="shared" si="62"/>
        <v>0</v>
      </c>
      <c r="X385" s="429">
        <f t="shared" si="63"/>
        <v>0</v>
      </c>
      <c r="Y385" s="429">
        <f t="shared" si="64"/>
        <v>0</v>
      </c>
      <c r="Z385" s="429">
        <f t="shared" si="65"/>
        <v>5.3362009495597131E-3</v>
      </c>
    </row>
    <row r="386" spans="1:26" ht="18.5" customHeight="1" x14ac:dyDescent="0.35">
      <c r="A386" s="353" t="s">
        <v>490</v>
      </c>
      <c r="B386" s="427" t="s">
        <v>487</v>
      </c>
      <c r="C386" s="353" t="s">
        <v>479</v>
      </c>
      <c r="D386" s="353" t="s">
        <v>71</v>
      </c>
      <c r="E386" s="428">
        <v>15958</v>
      </c>
      <c r="F386" s="428">
        <v>13488</v>
      </c>
      <c r="G386" s="428">
        <v>9212</v>
      </c>
      <c r="H386" s="428">
        <v>4805</v>
      </c>
      <c r="I386" s="428">
        <v>2337</v>
      </c>
      <c r="J386" s="428"/>
      <c r="K386" s="428">
        <v>442</v>
      </c>
      <c r="L386" s="428"/>
      <c r="M386" s="428"/>
      <c r="N386" s="428">
        <v>490</v>
      </c>
      <c r="O386" s="428">
        <f t="shared" ref="O386:O449" si="66">SUM(E386:N386)</f>
        <v>46732</v>
      </c>
      <c r="Q386" s="429">
        <f t="shared" ref="Q386:Q449" si="67">E386/O386</f>
        <v>0.34147907215612427</v>
      </c>
      <c r="R386" s="429">
        <f t="shared" ref="R386:R449" si="68">F386/O386</f>
        <v>0.28862449713258581</v>
      </c>
      <c r="S386" s="429">
        <f t="shared" ref="S386:S449" si="69">G386/O386</f>
        <v>0.19712402636309168</v>
      </c>
      <c r="T386" s="429">
        <f t="shared" ref="T386:T449" si="70">H386/O386</f>
        <v>0.1028203372421467</v>
      </c>
      <c r="U386" s="429">
        <f t="shared" ref="U386:U449" si="71">I386/O386</f>
        <v>5.000855944534794E-2</v>
      </c>
      <c r="V386" s="429">
        <f t="shared" ref="V386:V449" si="72">J386/O386</f>
        <v>0</v>
      </c>
      <c r="W386" s="429">
        <f t="shared" ref="W386:W449" si="73">K386/O386</f>
        <v>9.4581871094753054E-3</v>
      </c>
      <c r="X386" s="429">
        <f t="shared" ref="X386:X449" si="74">L386/O386</f>
        <v>0</v>
      </c>
      <c r="Y386" s="429">
        <f t="shared" ref="Y386:Y449" si="75">M386/O386</f>
        <v>0</v>
      </c>
      <c r="Z386" s="429">
        <f t="shared" ref="Z386:Z449" si="76">N386/O386</f>
        <v>1.0485320551228281E-2</v>
      </c>
    </row>
    <row r="387" spans="1:26" ht="18.5" customHeight="1" x14ac:dyDescent="0.35">
      <c r="A387" s="353" t="s">
        <v>491</v>
      </c>
      <c r="B387" s="427" t="s">
        <v>487</v>
      </c>
      <c r="C387" s="353" t="s">
        <v>479</v>
      </c>
      <c r="D387" s="353" t="s">
        <v>71</v>
      </c>
      <c r="E387" s="428">
        <v>2788</v>
      </c>
      <c r="F387" s="428">
        <v>11247</v>
      </c>
      <c r="G387" s="428">
        <v>6492</v>
      </c>
      <c r="H387" s="428">
        <v>25033</v>
      </c>
      <c r="I387" s="428">
        <v>1797</v>
      </c>
      <c r="J387" s="428"/>
      <c r="K387" s="428">
        <v>360</v>
      </c>
      <c r="L387" s="428"/>
      <c r="M387" s="428"/>
      <c r="N387" s="428">
        <v>389</v>
      </c>
      <c r="O387" s="428">
        <f t="shared" si="66"/>
        <v>48106</v>
      </c>
      <c r="Q387" s="429">
        <f t="shared" si="67"/>
        <v>5.7955348605163597E-2</v>
      </c>
      <c r="R387" s="429">
        <f t="shared" si="68"/>
        <v>0.23379620005820478</v>
      </c>
      <c r="S387" s="429">
        <f t="shared" si="69"/>
        <v>0.13495198104186587</v>
      </c>
      <c r="T387" s="429">
        <f t="shared" si="70"/>
        <v>0.52037167920841476</v>
      </c>
      <c r="U387" s="429">
        <f t="shared" si="71"/>
        <v>3.7355007691348273E-2</v>
      </c>
      <c r="V387" s="429">
        <f t="shared" si="72"/>
        <v>0</v>
      </c>
      <c r="W387" s="429">
        <f t="shared" si="73"/>
        <v>7.4834739949278676E-3</v>
      </c>
      <c r="X387" s="429">
        <f t="shared" si="74"/>
        <v>0</v>
      </c>
      <c r="Y387" s="429">
        <f t="shared" si="75"/>
        <v>0</v>
      </c>
      <c r="Z387" s="429">
        <f t="shared" si="76"/>
        <v>8.0863094000748342E-3</v>
      </c>
    </row>
    <row r="388" spans="1:26" ht="18.5" customHeight="1" x14ac:dyDescent="0.35">
      <c r="A388" s="353" t="s">
        <v>492</v>
      </c>
      <c r="B388" s="427" t="s">
        <v>487</v>
      </c>
      <c r="C388" s="353" t="s">
        <v>479</v>
      </c>
      <c r="D388" s="353" t="s">
        <v>71</v>
      </c>
      <c r="E388" s="428">
        <v>20782</v>
      </c>
      <c r="F388" s="428">
        <v>12632</v>
      </c>
      <c r="G388" s="428">
        <v>6163</v>
      </c>
      <c r="H388" s="428">
        <v>6552</v>
      </c>
      <c r="I388" s="428">
        <v>3470</v>
      </c>
      <c r="J388" s="428"/>
      <c r="K388" s="428">
        <v>498</v>
      </c>
      <c r="L388" s="428"/>
      <c r="M388" s="428"/>
      <c r="N388" s="428">
        <v>166</v>
      </c>
      <c r="O388" s="428">
        <f t="shared" si="66"/>
        <v>50263</v>
      </c>
      <c r="Q388" s="429">
        <f t="shared" si="67"/>
        <v>0.4134651731890257</v>
      </c>
      <c r="R388" s="429">
        <f t="shared" si="68"/>
        <v>0.25131806696774961</v>
      </c>
      <c r="S388" s="429">
        <f t="shared" si="69"/>
        <v>0.12261504486401528</v>
      </c>
      <c r="T388" s="429">
        <f t="shared" si="70"/>
        <v>0.130354336191632</v>
      </c>
      <c r="U388" s="429">
        <f t="shared" si="71"/>
        <v>6.9036866084396076E-2</v>
      </c>
      <c r="V388" s="429">
        <f t="shared" si="72"/>
        <v>0</v>
      </c>
      <c r="W388" s="429">
        <f t="shared" si="73"/>
        <v>9.9078845273859496E-3</v>
      </c>
      <c r="X388" s="429">
        <f t="shared" si="74"/>
        <v>0</v>
      </c>
      <c r="Y388" s="429">
        <f t="shared" si="75"/>
        <v>0</v>
      </c>
      <c r="Z388" s="429">
        <f t="shared" si="76"/>
        <v>3.3026281757953168E-3</v>
      </c>
    </row>
    <row r="389" spans="1:26" ht="18.5" customHeight="1" x14ac:dyDescent="0.35">
      <c r="A389" s="353" t="s">
        <v>493</v>
      </c>
      <c r="B389" s="427" t="s">
        <v>494</v>
      </c>
      <c r="C389" s="353" t="s">
        <v>479</v>
      </c>
      <c r="D389" s="353" t="s">
        <v>71</v>
      </c>
      <c r="E389" s="428">
        <v>16770</v>
      </c>
      <c r="F389" s="428">
        <v>16831</v>
      </c>
      <c r="G389" s="428">
        <v>7784</v>
      </c>
      <c r="H389" s="428">
        <v>8232</v>
      </c>
      <c r="I389" s="428">
        <v>3338</v>
      </c>
      <c r="J389" s="428"/>
      <c r="K389" s="428"/>
      <c r="L389" s="428"/>
      <c r="M389" s="428"/>
      <c r="N389" s="428">
        <v>477</v>
      </c>
      <c r="O389" s="428">
        <f t="shared" si="66"/>
        <v>53432</v>
      </c>
      <c r="Q389" s="429">
        <f t="shared" si="67"/>
        <v>0.31385686480011976</v>
      </c>
      <c r="R389" s="429">
        <f t="shared" si="68"/>
        <v>0.31499850276987573</v>
      </c>
      <c r="S389" s="429">
        <f t="shared" si="69"/>
        <v>0.14568049109148076</v>
      </c>
      <c r="T389" s="429">
        <f t="shared" si="70"/>
        <v>0.15406497978739334</v>
      </c>
      <c r="U389" s="429">
        <f t="shared" si="71"/>
        <v>6.2471926935169939E-2</v>
      </c>
      <c r="V389" s="429">
        <f t="shared" si="72"/>
        <v>0</v>
      </c>
      <c r="W389" s="429">
        <f t="shared" si="73"/>
        <v>0</v>
      </c>
      <c r="X389" s="429">
        <f t="shared" si="74"/>
        <v>0</v>
      </c>
      <c r="Y389" s="429">
        <f t="shared" si="75"/>
        <v>0</v>
      </c>
      <c r="Z389" s="429">
        <f t="shared" si="76"/>
        <v>8.9272346159604728E-3</v>
      </c>
    </row>
    <row r="390" spans="1:26" ht="18.5" customHeight="1" x14ac:dyDescent="0.35">
      <c r="A390" s="353" t="s">
        <v>495</v>
      </c>
      <c r="B390" s="427" t="s">
        <v>494</v>
      </c>
      <c r="C390" s="353" t="s">
        <v>479</v>
      </c>
      <c r="D390" s="353" t="s">
        <v>71</v>
      </c>
      <c r="E390" s="428">
        <v>18225</v>
      </c>
      <c r="F390" s="428">
        <v>6288</v>
      </c>
      <c r="G390" s="428">
        <v>4914</v>
      </c>
      <c r="H390" s="428">
        <v>4201</v>
      </c>
      <c r="I390" s="428">
        <v>5907</v>
      </c>
      <c r="J390" s="428"/>
      <c r="K390" s="428">
        <v>466</v>
      </c>
      <c r="L390" s="428"/>
      <c r="M390" s="428"/>
      <c r="N390" s="428">
        <v>194</v>
      </c>
      <c r="O390" s="428">
        <f t="shared" si="66"/>
        <v>40195</v>
      </c>
      <c r="Q390" s="429">
        <f t="shared" si="67"/>
        <v>0.45341460380644361</v>
      </c>
      <c r="R390" s="429">
        <f t="shared" si="68"/>
        <v>0.15643736783181988</v>
      </c>
      <c r="S390" s="429">
        <f t="shared" si="69"/>
        <v>0.12225401169299664</v>
      </c>
      <c r="T390" s="429">
        <f t="shared" si="70"/>
        <v>0.10451548700087075</v>
      </c>
      <c r="U390" s="429">
        <f t="shared" si="71"/>
        <v>0.14695857693743003</v>
      </c>
      <c r="V390" s="429">
        <f t="shared" si="72"/>
        <v>0</v>
      </c>
      <c r="W390" s="429">
        <f t="shared" si="73"/>
        <v>1.159348177634034E-2</v>
      </c>
      <c r="X390" s="429">
        <f t="shared" si="74"/>
        <v>0</v>
      </c>
      <c r="Y390" s="429">
        <f t="shared" si="75"/>
        <v>0</v>
      </c>
      <c r="Z390" s="429">
        <f t="shared" si="76"/>
        <v>4.8264709540987681E-3</v>
      </c>
    </row>
    <row r="391" spans="1:26" ht="18.5" customHeight="1" x14ac:dyDescent="0.35">
      <c r="A391" s="353" t="s">
        <v>496</v>
      </c>
      <c r="B391" s="427" t="s">
        <v>494</v>
      </c>
      <c r="C391" s="353" t="s">
        <v>479</v>
      </c>
      <c r="D391" s="353" t="s">
        <v>71</v>
      </c>
      <c r="E391" s="428">
        <v>14607</v>
      </c>
      <c r="F391" s="428">
        <v>14728</v>
      </c>
      <c r="G391" s="428">
        <v>7085</v>
      </c>
      <c r="H391" s="428">
        <v>11387</v>
      </c>
      <c r="I391" s="428">
        <v>2331</v>
      </c>
      <c r="J391" s="428"/>
      <c r="K391" s="428">
        <v>590</v>
      </c>
      <c r="L391" s="428"/>
      <c r="M391" s="428"/>
      <c r="N391" s="428">
        <v>588</v>
      </c>
      <c r="O391" s="428">
        <f t="shared" si="66"/>
        <v>51316</v>
      </c>
      <c r="Q391" s="429">
        <f t="shared" si="67"/>
        <v>0.28464806298230572</v>
      </c>
      <c r="R391" s="429">
        <f t="shared" si="68"/>
        <v>0.28700600202665832</v>
      </c>
      <c r="S391" s="429">
        <f t="shared" si="69"/>
        <v>0.13806610024164004</v>
      </c>
      <c r="T391" s="429">
        <f t="shared" si="70"/>
        <v>0.22189960246316939</v>
      </c>
      <c r="U391" s="429">
        <f t="shared" si="71"/>
        <v>4.5424429027983472E-2</v>
      </c>
      <c r="V391" s="429">
        <f t="shared" si="72"/>
        <v>0</v>
      </c>
      <c r="W391" s="429">
        <f t="shared" si="73"/>
        <v>1.1497388728661627E-2</v>
      </c>
      <c r="X391" s="429">
        <f t="shared" si="74"/>
        <v>0</v>
      </c>
      <c r="Y391" s="429">
        <f t="shared" si="75"/>
        <v>0</v>
      </c>
      <c r="Z391" s="429">
        <f t="shared" si="76"/>
        <v>1.1458414529581417E-2</v>
      </c>
    </row>
    <row r="392" spans="1:26" ht="18.5" customHeight="1" x14ac:dyDescent="0.35">
      <c r="A392" s="353" t="s">
        <v>497</v>
      </c>
      <c r="B392" s="427" t="s">
        <v>494</v>
      </c>
      <c r="C392" s="353" t="s">
        <v>479</v>
      </c>
      <c r="D392" s="353" t="s">
        <v>71</v>
      </c>
      <c r="E392" s="428">
        <v>2947</v>
      </c>
      <c r="F392" s="428">
        <v>16307</v>
      </c>
      <c r="G392" s="428">
        <v>6289</v>
      </c>
      <c r="H392" s="428">
        <v>23007</v>
      </c>
      <c r="I392" s="428">
        <v>1394</v>
      </c>
      <c r="J392" s="428"/>
      <c r="K392" s="428">
        <v>467</v>
      </c>
      <c r="L392" s="428"/>
      <c r="M392" s="428"/>
      <c r="N392" s="428">
        <v>244</v>
      </c>
      <c r="O392" s="428">
        <f t="shared" si="66"/>
        <v>50655</v>
      </c>
      <c r="Q392" s="429">
        <f t="shared" si="67"/>
        <v>5.8177869904254269E-2</v>
      </c>
      <c r="R392" s="429">
        <f t="shared" si="68"/>
        <v>0.32192281117362548</v>
      </c>
      <c r="S392" s="429">
        <f t="shared" si="69"/>
        <v>0.12415358799723621</v>
      </c>
      <c r="T392" s="429">
        <f t="shared" si="70"/>
        <v>0.4541901095647024</v>
      </c>
      <c r="U392" s="429">
        <f t="shared" si="71"/>
        <v>2.7519494620471818E-2</v>
      </c>
      <c r="V392" s="429">
        <f t="shared" si="72"/>
        <v>0</v>
      </c>
      <c r="W392" s="429">
        <f t="shared" si="73"/>
        <v>9.2192281117362551E-3</v>
      </c>
      <c r="X392" s="429">
        <f t="shared" si="74"/>
        <v>0</v>
      </c>
      <c r="Y392" s="429">
        <f t="shared" si="75"/>
        <v>0</v>
      </c>
      <c r="Z392" s="429">
        <f t="shared" si="76"/>
        <v>4.8168986279735464E-3</v>
      </c>
    </row>
    <row r="393" spans="1:26" ht="18.5" customHeight="1" x14ac:dyDescent="0.35">
      <c r="A393" s="353" t="s">
        <v>498</v>
      </c>
      <c r="B393" s="427" t="s">
        <v>494</v>
      </c>
      <c r="C393" s="353" t="s">
        <v>479</v>
      </c>
      <c r="D393" s="353" t="s">
        <v>71</v>
      </c>
      <c r="E393" s="428">
        <v>7115</v>
      </c>
      <c r="F393" s="428">
        <v>12955</v>
      </c>
      <c r="G393" s="428">
        <v>8494</v>
      </c>
      <c r="H393" s="428">
        <v>15201</v>
      </c>
      <c r="I393" s="428">
        <v>2083</v>
      </c>
      <c r="J393" s="428"/>
      <c r="K393" s="428"/>
      <c r="L393" s="428"/>
      <c r="M393" s="428"/>
      <c r="N393" s="428">
        <v>2144</v>
      </c>
      <c r="O393" s="428">
        <f t="shared" si="66"/>
        <v>47992</v>
      </c>
      <c r="Q393" s="429">
        <f t="shared" si="67"/>
        <v>0.148253875645941</v>
      </c>
      <c r="R393" s="429">
        <f t="shared" si="68"/>
        <v>0.26994082347057841</v>
      </c>
      <c r="S393" s="429">
        <f t="shared" si="69"/>
        <v>0.17698783130521753</v>
      </c>
      <c r="T393" s="429">
        <f t="shared" si="70"/>
        <v>0.31674029004834137</v>
      </c>
      <c r="U393" s="429">
        <f t="shared" si="71"/>
        <v>4.3403067177862978E-2</v>
      </c>
      <c r="V393" s="429">
        <f t="shared" si="72"/>
        <v>0</v>
      </c>
      <c r="W393" s="429">
        <f t="shared" si="73"/>
        <v>0</v>
      </c>
      <c r="X393" s="429">
        <f t="shared" si="74"/>
        <v>0</v>
      </c>
      <c r="Y393" s="429">
        <f t="shared" si="75"/>
        <v>0</v>
      </c>
      <c r="Z393" s="429">
        <f t="shared" si="76"/>
        <v>4.4674112352058676E-2</v>
      </c>
    </row>
    <row r="394" spans="1:26" ht="18.5" customHeight="1" x14ac:dyDescent="0.35">
      <c r="A394" s="353" t="s">
        <v>499</v>
      </c>
      <c r="B394" s="427" t="s">
        <v>494</v>
      </c>
      <c r="C394" s="353" t="s">
        <v>479</v>
      </c>
      <c r="D394" s="353" t="s">
        <v>71</v>
      </c>
      <c r="E394" s="428">
        <v>3216</v>
      </c>
      <c r="F394" s="428">
        <v>15076</v>
      </c>
      <c r="G394" s="428">
        <v>8137</v>
      </c>
      <c r="H394" s="428">
        <v>21820</v>
      </c>
      <c r="I394" s="428">
        <v>2348</v>
      </c>
      <c r="J394" s="428"/>
      <c r="K394" s="428">
        <v>820</v>
      </c>
      <c r="L394" s="428"/>
      <c r="M394" s="428"/>
      <c r="N394" s="428">
        <v>0</v>
      </c>
      <c r="O394" s="428">
        <f t="shared" si="66"/>
        <v>51417</v>
      </c>
      <c r="Q394" s="429">
        <f t="shared" si="67"/>
        <v>6.2547406499795788E-2</v>
      </c>
      <c r="R394" s="429">
        <f t="shared" si="68"/>
        <v>0.29321041678822179</v>
      </c>
      <c r="S394" s="429">
        <f t="shared" si="69"/>
        <v>0.15825505183110644</v>
      </c>
      <c r="T394" s="429">
        <f t="shared" si="70"/>
        <v>0.42437326176167417</v>
      </c>
      <c r="U394" s="429">
        <f t="shared" si="71"/>
        <v>4.5665830367388215E-2</v>
      </c>
      <c r="V394" s="429">
        <f t="shared" si="72"/>
        <v>0</v>
      </c>
      <c r="W394" s="429">
        <f t="shared" si="73"/>
        <v>1.5948032751813602E-2</v>
      </c>
      <c r="X394" s="429">
        <f t="shared" si="74"/>
        <v>0</v>
      </c>
      <c r="Y394" s="429">
        <f t="shared" si="75"/>
        <v>0</v>
      </c>
      <c r="Z394" s="429">
        <f t="shared" si="76"/>
        <v>0</v>
      </c>
    </row>
    <row r="395" spans="1:26" ht="18.5" customHeight="1" x14ac:dyDescent="0.35">
      <c r="A395" s="353" t="s">
        <v>500</v>
      </c>
      <c r="B395" s="427" t="s">
        <v>494</v>
      </c>
      <c r="C395" s="353" t="s">
        <v>479</v>
      </c>
      <c r="D395" s="353" t="s">
        <v>71</v>
      </c>
      <c r="E395" s="428">
        <v>17665</v>
      </c>
      <c r="F395" s="428">
        <v>12061</v>
      </c>
      <c r="G395" s="428">
        <v>9670</v>
      </c>
      <c r="H395" s="428">
        <v>1766</v>
      </c>
      <c r="I395" s="428">
        <v>1694</v>
      </c>
      <c r="J395" s="428"/>
      <c r="K395" s="428"/>
      <c r="L395" s="428"/>
      <c r="M395" s="428"/>
      <c r="N395" s="428">
        <v>0</v>
      </c>
      <c r="O395" s="428">
        <f t="shared" si="66"/>
        <v>42856</v>
      </c>
      <c r="Q395" s="429">
        <f t="shared" si="67"/>
        <v>0.41219432518200483</v>
      </c>
      <c r="R395" s="429">
        <f t="shared" si="68"/>
        <v>0.28143083815568415</v>
      </c>
      <c r="S395" s="429">
        <f t="shared" si="69"/>
        <v>0.22563935038267688</v>
      </c>
      <c r="T395" s="429">
        <f t="shared" si="70"/>
        <v>4.1207765540414408E-2</v>
      </c>
      <c r="U395" s="429">
        <f t="shared" si="71"/>
        <v>3.9527720739219716E-2</v>
      </c>
      <c r="V395" s="429">
        <f t="shared" si="72"/>
        <v>0</v>
      </c>
      <c r="W395" s="429">
        <f t="shared" si="73"/>
        <v>0</v>
      </c>
      <c r="X395" s="429">
        <f t="shared" si="74"/>
        <v>0</v>
      </c>
      <c r="Y395" s="429">
        <f t="shared" si="75"/>
        <v>0</v>
      </c>
      <c r="Z395" s="429">
        <f t="shared" si="76"/>
        <v>0</v>
      </c>
    </row>
    <row r="396" spans="1:26" ht="18.5" customHeight="1" x14ac:dyDescent="0.35">
      <c r="A396" s="353" t="s">
        <v>501</v>
      </c>
      <c r="B396" s="427" t="s">
        <v>494</v>
      </c>
      <c r="C396" s="353" t="s">
        <v>479</v>
      </c>
      <c r="D396" s="353" t="s">
        <v>71</v>
      </c>
      <c r="E396" s="428">
        <v>20795</v>
      </c>
      <c r="F396" s="428">
        <v>6873</v>
      </c>
      <c r="G396" s="428">
        <v>7467</v>
      </c>
      <c r="H396" s="428">
        <v>2441</v>
      </c>
      <c r="I396" s="428">
        <v>3186</v>
      </c>
      <c r="J396" s="428"/>
      <c r="K396" s="428">
        <v>619</v>
      </c>
      <c r="L396" s="428">
        <v>311</v>
      </c>
      <c r="M396" s="428"/>
      <c r="N396" s="428">
        <v>403</v>
      </c>
      <c r="O396" s="428">
        <f t="shared" si="66"/>
        <v>42095</v>
      </c>
      <c r="Q396" s="429">
        <f t="shared" si="67"/>
        <v>0.49400166290533315</v>
      </c>
      <c r="R396" s="429">
        <f t="shared" si="68"/>
        <v>0.16327354792730728</v>
      </c>
      <c r="S396" s="429">
        <f t="shared" si="69"/>
        <v>0.17738448746882052</v>
      </c>
      <c r="T396" s="429">
        <f t="shared" si="70"/>
        <v>5.7987884546858298E-2</v>
      </c>
      <c r="U396" s="429">
        <f t="shared" si="71"/>
        <v>7.5685948449934676E-2</v>
      </c>
      <c r="V396" s="429">
        <f t="shared" si="72"/>
        <v>0</v>
      </c>
      <c r="W396" s="429">
        <f t="shared" si="73"/>
        <v>1.4704834303361444E-2</v>
      </c>
      <c r="X396" s="429">
        <f t="shared" si="74"/>
        <v>7.3880508373916146E-3</v>
      </c>
      <c r="Y396" s="429">
        <f t="shared" si="75"/>
        <v>0</v>
      </c>
      <c r="Z396" s="429">
        <f t="shared" si="76"/>
        <v>9.5735835609929917E-3</v>
      </c>
    </row>
    <row r="397" spans="1:26" ht="18.5" customHeight="1" x14ac:dyDescent="0.35">
      <c r="A397" s="353" t="s">
        <v>502</v>
      </c>
      <c r="B397" s="427" t="s">
        <v>494</v>
      </c>
      <c r="C397" s="353" t="s">
        <v>479</v>
      </c>
      <c r="D397" s="353" t="s">
        <v>71</v>
      </c>
      <c r="E397" s="428">
        <v>3066</v>
      </c>
      <c r="F397" s="428">
        <v>15413</v>
      </c>
      <c r="G397" s="428">
        <v>6363</v>
      </c>
      <c r="H397" s="428">
        <v>22540</v>
      </c>
      <c r="I397" s="428">
        <v>1497</v>
      </c>
      <c r="J397" s="428"/>
      <c r="K397" s="428"/>
      <c r="L397" s="428"/>
      <c r="M397" s="428"/>
      <c r="N397" s="428">
        <v>125</v>
      </c>
      <c r="O397" s="428">
        <f t="shared" si="66"/>
        <v>49004</v>
      </c>
      <c r="Q397" s="429">
        <f t="shared" si="67"/>
        <v>6.2566321116643536E-2</v>
      </c>
      <c r="R397" s="429">
        <f t="shared" si="68"/>
        <v>0.31452534486980654</v>
      </c>
      <c r="S397" s="429">
        <f t="shared" si="69"/>
        <v>0.12984654313933555</v>
      </c>
      <c r="T397" s="429">
        <f t="shared" si="70"/>
        <v>0.45996245204473102</v>
      </c>
      <c r="U397" s="429">
        <f t="shared" si="71"/>
        <v>3.0548526650885643E-2</v>
      </c>
      <c r="V397" s="429">
        <f t="shared" si="72"/>
        <v>0</v>
      </c>
      <c r="W397" s="429">
        <f t="shared" si="73"/>
        <v>0</v>
      </c>
      <c r="X397" s="429">
        <f t="shared" si="74"/>
        <v>0</v>
      </c>
      <c r="Y397" s="429">
        <f t="shared" si="75"/>
        <v>0</v>
      </c>
      <c r="Z397" s="429">
        <f t="shared" si="76"/>
        <v>2.5508121785976657E-3</v>
      </c>
    </row>
    <row r="398" spans="1:26" ht="18.5" customHeight="1" x14ac:dyDescent="0.35">
      <c r="A398" s="353" t="s">
        <v>503</v>
      </c>
      <c r="B398" s="427" t="s">
        <v>494</v>
      </c>
      <c r="C398" s="353" t="s">
        <v>479</v>
      </c>
      <c r="D398" s="353" t="s">
        <v>71</v>
      </c>
      <c r="E398" s="428">
        <v>15804</v>
      </c>
      <c r="F398" s="428">
        <v>17916</v>
      </c>
      <c r="G398" s="428">
        <v>9361</v>
      </c>
      <c r="H398" s="428">
        <v>5551</v>
      </c>
      <c r="I398" s="428">
        <v>2925</v>
      </c>
      <c r="J398" s="428"/>
      <c r="K398" s="428">
        <v>438</v>
      </c>
      <c r="L398" s="428"/>
      <c r="M398" s="428"/>
      <c r="N398" s="428">
        <v>247</v>
      </c>
      <c r="O398" s="428">
        <f t="shared" si="66"/>
        <v>52242</v>
      </c>
      <c r="Q398" s="429">
        <f t="shared" si="67"/>
        <v>0.3025152176409785</v>
      </c>
      <c r="R398" s="429">
        <f t="shared" si="68"/>
        <v>0.34294246008958307</v>
      </c>
      <c r="S398" s="429">
        <f t="shared" si="69"/>
        <v>0.17918532981126298</v>
      </c>
      <c r="T398" s="429">
        <f t="shared" si="70"/>
        <v>0.10625550323494506</v>
      </c>
      <c r="U398" s="429">
        <f t="shared" si="71"/>
        <v>5.5989433788905481E-2</v>
      </c>
      <c r="V398" s="429">
        <f t="shared" si="72"/>
        <v>0</v>
      </c>
      <c r="W398" s="429">
        <f t="shared" si="73"/>
        <v>8.3840588032617434E-3</v>
      </c>
      <c r="X398" s="429">
        <f t="shared" si="74"/>
        <v>0</v>
      </c>
      <c r="Y398" s="429">
        <f t="shared" si="75"/>
        <v>0</v>
      </c>
      <c r="Z398" s="429">
        <f t="shared" si="76"/>
        <v>4.7279966310631296E-3</v>
      </c>
    </row>
    <row r="399" spans="1:26" ht="18.5" customHeight="1" x14ac:dyDescent="0.35">
      <c r="A399" s="353" t="s">
        <v>504</v>
      </c>
      <c r="B399" s="427" t="s">
        <v>494</v>
      </c>
      <c r="C399" s="353" t="s">
        <v>479</v>
      </c>
      <c r="D399" s="353" t="s">
        <v>71</v>
      </c>
      <c r="E399" s="428">
        <v>3276</v>
      </c>
      <c r="F399" s="428">
        <v>13588</v>
      </c>
      <c r="G399" s="428">
        <v>8660</v>
      </c>
      <c r="H399" s="428">
        <v>18937</v>
      </c>
      <c r="I399" s="428">
        <v>1420</v>
      </c>
      <c r="J399" s="428"/>
      <c r="K399" s="428"/>
      <c r="L399" s="428">
        <v>234</v>
      </c>
      <c r="M399" s="428"/>
      <c r="N399" s="428">
        <v>0</v>
      </c>
      <c r="O399" s="428">
        <f t="shared" si="66"/>
        <v>46115</v>
      </c>
      <c r="Q399" s="429">
        <f t="shared" si="67"/>
        <v>7.1039791824785856E-2</v>
      </c>
      <c r="R399" s="429">
        <f t="shared" si="68"/>
        <v>0.29465466767862952</v>
      </c>
      <c r="S399" s="429">
        <f t="shared" si="69"/>
        <v>0.18779139108749865</v>
      </c>
      <c r="T399" s="429">
        <f t="shared" si="70"/>
        <v>0.41064729480646212</v>
      </c>
      <c r="U399" s="429">
        <f t="shared" si="71"/>
        <v>3.0792583757996313E-2</v>
      </c>
      <c r="V399" s="429">
        <f t="shared" si="72"/>
        <v>0</v>
      </c>
      <c r="W399" s="429">
        <f t="shared" si="73"/>
        <v>0</v>
      </c>
      <c r="X399" s="429">
        <f t="shared" si="74"/>
        <v>5.0742708446275611E-3</v>
      </c>
      <c r="Y399" s="429">
        <f t="shared" si="75"/>
        <v>0</v>
      </c>
      <c r="Z399" s="429">
        <f t="shared" si="76"/>
        <v>0</v>
      </c>
    </row>
    <row r="400" spans="1:26" ht="18.5" customHeight="1" x14ac:dyDescent="0.35">
      <c r="A400" s="353" t="s">
        <v>505</v>
      </c>
      <c r="B400" s="427" t="s">
        <v>494</v>
      </c>
      <c r="C400" s="353" t="s">
        <v>479</v>
      </c>
      <c r="D400" s="353" t="s">
        <v>71</v>
      </c>
      <c r="E400" s="428">
        <v>10765</v>
      </c>
      <c r="F400" s="428">
        <v>16049</v>
      </c>
      <c r="G400" s="428">
        <v>9152</v>
      </c>
      <c r="H400" s="428">
        <v>12099</v>
      </c>
      <c r="I400" s="428">
        <v>2350</v>
      </c>
      <c r="J400" s="428"/>
      <c r="K400" s="428">
        <v>405</v>
      </c>
      <c r="L400" s="428"/>
      <c r="M400" s="428"/>
      <c r="N400" s="428">
        <v>0</v>
      </c>
      <c r="O400" s="428">
        <f t="shared" si="66"/>
        <v>50820</v>
      </c>
      <c r="Q400" s="429">
        <f t="shared" si="67"/>
        <v>0.21182605273514366</v>
      </c>
      <c r="R400" s="429">
        <f t="shared" si="68"/>
        <v>0.3158008658008658</v>
      </c>
      <c r="S400" s="429">
        <f t="shared" si="69"/>
        <v>0.1800865800865801</v>
      </c>
      <c r="T400" s="429">
        <f t="shared" si="70"/>
        <v>0.23807556080283354</v>
      </c>
      <c r="U400" s="429">
        <f t="shared" si="71"/>
        <v>4.6241637150728057E-2</v>
      </c>
      <c r="V400" s="429">
        <f t="shared" si="72"/>
        <v>0</v>
      </c>
      <c r="W400" s="429">
        <f t="shared" si="73"/>
        <v>7.9693034238488784E-3</v>
      </c>
      <c r="X400" s="429">
        <f t="shared" si="74"/>
        <v>0</v>
      </c>
      <c r="Y400" s="429">
        <f t="shared" si="75"/>
        <v>0</v>
      </c>
      <c r="Z400" s="429">
        <f t="shared" si="76"/>
        <v>0</v>
      </c>
    </row>
    <row r="401" spans="1:26" ht="18.5" customHeight="1" x14ac:dyDescent="0.35">
      <c r="A401" s="353" t="s">
        <v>506</v>
      </c>
      <c r="B401" s="427" t="s">
        <v>507</v>
      </c>
      <c r="C401" s="353" t="s">
        <v>479</v>
      </c>
      <c r="D401" s="353" t="s">
        <v>71</v>
      </c>
      <c r="E401" s="428">
        <v>18316</v>
      </c>
      <c r="F401" s="428">
        <v>12837</v>
      </c>
      <c r="G401" s="428">
        <v>6268</v>
      </c>
      <c r="H401" s="428">
        <v>3082</v>
      </c>
      <c r="I401" s="428">
        <v>2790</v>
      </c>
      <c r="J401" s="428"/>
      <c r="K401" s="428">
        <v>1529</v>
      </c>
      <c r="L401" s="428"/>
      <c r="M401" s="428"/>
      <c r="N401" s="428">
        <v>88</v>
      </c>
      <c r="O401" s="428">
        <f t="shared" si="66"/>
        <v>44910</v>
      </c>
      <c r="Q401" s="429">
        <f t="shared" si="67"/>
        <v>0.40783789801825876</v>
      </c>
      <c r="R401" s="429">
        <f t="shared" si="68"/>
        <v>0.28583834335337344</v>
      </c>
      <c r="S401" s="429">
        <f t="shared" si="69"/>
        <v>0.13956802493876641</v>
      </c>
      <c r="T401" s="429">
        <f t="shared" si="70"/>
        <v>6.862614117123135E-2</v>
      </c>
      <c r="U401" s="429">
        <f t="shared" si="71"/>
        <v>6.2124248496993988E-2</v>
      </c>
      <c r="V401" s="429">
        <f t="shared" si="72"/>
        <v>0</v>
      </c>
      <c r="W401" s="429">
        <f t="shared" si="73"/>
        <v>3.4045869516811399E-2</v>
      </c>
      <c r="X401" s="429">
        <f t="shared" si="74"/>
        <v>0</v>
      </c>
      <c r="Y401" s="429">
        <f t="shared" si="75"/>
        <v>0</v>
      </c>
      <c r="Z401" s="429">
        <f t="shared" si="76"/>
        <v>1.9594745045646848E-3</v>
      </c>
    </row>
    <row r="402" spans="1:26" ht="18.5" customHeight="1" x14ac:dyDescent="0.35">
      <c r="A402" s="353" t="s">
        <v>508</v>
      </c>
      <c r="B402" s="427" t="s">
        <v>507</v>
      </c>
      <c r="C402" s="353" t="s">
        <v>479</v>
      </c>
      <c r="D402" s="353" t="s">
        <v>71</v>
      </c>
      <c r="E402" s="428">
        <v>14365</v>
      </c>
      <c r="F402" s="428">
        <v>11141</v>
      </c>
      <c r="G402" s="428">
        <v>6647</v>
      </c>
      <c r="H402" s="428">
        <v>4311</v>
      </c>
      <c r="I402" s="428">
        <v>2614</v>
      </c>
      <c r="J402" s="428"/>
      <c r="K402" s="428"/>
      <c r="L402" s="428"/>
      <c r="M402" s="428"/>
      <c r="N402" s="428">
        <v>340</v>
      </c>
      <c r="O402" s="428">
        <f t="shared" si="66"/>
        <v>39418</v>
      </c>
      <c r="Q402" s="429">
        <f t="shared" si="67"/>
        <v>0.36442741894565933</v>
      </c>
      <c r="R402" s="429">
        <f t="shared" si="68"/>
        <v>0.28263737378862447</v>
      </c>
      <c r="S402" s="429">
        <f t="shared" si="69"/>
        <v>0.16862854533461871</v>
      </c>
      <c r="T402" s="429">
        <f t="shared" si="70"/>
        <v>0.10936627936475722</v>
      </c>
      <c r="U402" s="429">
        <f t="shared" si="71"/>
        <v>6.6314881526206307E-2</v>
      </c>
      <c r="V402" s="429">
        <f t="shared" si="72"/>
        <v>0</v>
      </c>
      <c r="W402" s="429">
        <f t="shared" si="73"/>
        <v>0</v>
      </c>
      <c r="X402" s="429">
        <f t="shared" si="74"/>
        <v>0</v>
      </c>
      <c r="Y402" s="429">
        <f t="shared" si="75"/>
        <v>0</v>
      </c>
      <c r="Z402" s="429">
        <f t="shared" si="76"/>
        <v>8.6255010401339489E-3</v>
      </c>
    </row>
    <row r="403" spans="1:26" ht="18.5" customHeight="1" x14ac:dyDescent="0.35">
      <c r="A403" s="353" t="s">
        <v>509</v>
      </c>
      <c r="B403" s="427" t="s">
        <v>507</v>
      </c>
      <c r="C403" s="353" t="s">
        <v>479</v>
      </c>
      <c r="D403" s="353" t="s">
        <v>71</v>
      </c>
      <c r="E403" s="428">
        <v>7762</v>
      </c>
      <c r="F403" s="428">
        <v>16941</v>
      </c>
      <c r="G403" s="428">
        <v>8961</v>
      </c>
      <c r="H403" s="428">
        <v>9486</v>
      </c>
      <c r="I403" s="428">
        <v>1900</v>
      </c>
      <c r="J403" s="428"/>
      <c r="K403" s="428">
        <v>1728</v>
      </c>
      <c r="L403" s="428"/>
      <c r="M403" s="428"/>
      <c r="N403" s="428">
        <v>557</v>
      </c>
      <c r="O403" s="428">
        <f t="shared" si="66"/>
        <v>47335</v>
      </c>
      <c r="Q403" s="429">
        <f t="shared" si="67"/>
        <v>0.16398014154431181</v>
      </c>
      <c r="R403" s="429">
        <f t="shared" si="68"/>
        <v>0.35789584873772051</v>
      </c>
      <c r="S403" s="429">
        <f t="shared" si="69"/>
        <v>0.18931023555508608</v>
      </c>
      <c r="T403" s="429">
        <f t="shared" si="70"/>
        <v>0.20040139431710152</v>
      </c>
      <c r="U403" s="429">
        <f t="shared" si="71"/>
        <v>4.0139431710151052E-2</v>
      </c>
      <c r="V403" s="429">
        <f t="shared" si="72"/>
        <v>0</v>
      </c>
      <c r="W403" s="429">
        <f t="shared" si="73"/>
        <v>3.6505756839547904E-2</v>
      </c>
      <c r="X403" s="429">
        <f t="shared" si="74"/>
        <v>0</v>
      </c>
      <c r="Y403" s="429">
        <f t="shared" si="75"/>
        <v>0</v>
      </c>
      <c r="Z403" s="429">
        <f t="shared" si="76"/>
        <v>1.1767191296081125E-2</v>
      </c>
    </row>
    <row r="404" spans="1:26" ht="18.5" customHeight="1" x14ac:dyDescent="0.35">
      <c r="A404" s="353" t="s">
        <v>510</v>
      </c>
      <c r="B404" s="427" t="s">
        <v>507</v>
      </c>
      <c r="C404" s="353" t="s">
        <v>479</v>
      </c>
      <c r="D404" s="353" t="s">
        <v>71</v>
      </c>
      <c r="E404" s="428">
        <v>4566</v>
      </c>
      <c r="F404" s="428">
        <v>20090</v>
      </c>
      <c r="G404" s="428"/>
      <c r="H404" s="428">
        <v>21442</v>
      </c>
      <c r="I404" s="428">
        <v>2355</v>
      </c>
      <c r="J404" s="428"/>
      <c r="K404" s="428"/>
      <c r="L404" s="428"/>
      <c r="M404" s="428"/>
      <c r="N404" s="428">
        <v>1061</v>
      </c>
      <c r="O404" s="428">
        <f t="shared" si="66"/>
        <v>49514</v>
      </c>
      <c r="Q404" s="429">
        <f t="shared" si="67"/>
        <v>9.2216342852526556E-2</v>
      </c>
      <c r="R404" s="429">
        <f t="shared" si="68"/>
        <v>0.4057438300278709</v>
      </c>
      <c r="S404" s="429">
        <f t="shared" si="69"/>
        <v>0</v>
      </c>
      <c r="T404" s="429">
        <f t="shared" si="70"/>
        <v>0.43304923859918409</v>
      </c>
      <c r="U404" s="429">
        <f t="shared" si="71"/>
        <v>4.7562305610534393E-2</v>
      </c>
      <c r="V404" s="429">
        <f t="shared" si="72"/>
        <v>0</v>
      </c>
      <c r="W404" s="429">
        <f t="shared" si="73"/>
        <v>0</v>
      </c>
      <c r="X404" s="429">
        <f t="shared" si="74"/>
        <v>0</v>
      </c>
      <c r="Y404" s="429">
        <f t="shared" si="75"/>
        <v>0</v>
      </c>
      <c r="Z404" s="429">
        <f t="shared" si="76"/>
        <v>2.1428282909884074E-2</v>
      </c>
    </row>
    <row r="405" spans="1:26" ht="18.5" customHeight="1" x14ac:dyDescent="0.35">
      <c r="A405" s="353" t="s">
        <v>511</v>
      </c>
      <c r="B405" s="427" t="s">
        <v>507</v>
      </c>
      <c r="C405" s="353" t="s">
        <v>479</v>
      </c>
      <c r="D405" s="353" t="s">
        <v>71</v>
      </c>
      <c r="E405" s="428">
        <v>4370</v>
      </c>
      <c r="F405" s="428">
        <v>18208</v>
      </c>
      <c r="G405" s="428">
        <v>7894</v>
      </c>
      <c r="H405" s="428">
        <v>16619</v>
      </c>
      <c r="I405" s="428">
        <v>2082</v>
      </c>
      <c r="J405" s="428"/>
      <c r="K405" s="428">
        <v>317</v>
      </c>
      <c r="L405" s="428"/>
      <c r="M405" s="428"/>
      <c r="N405" s="428">
        <v>193</v>
      </c>
      <c r="O405" s="428">
        <f t="shared" si="66"/>
        <v>49683</v>
      </c>
      <c r="Q405" s="429">
        <f t="shared" si="67"/>
        <v>8.7957651510577065E-2</v>
      </c>
      <c r="R405" s="429">
        <f t="shared" si="68"/>
        <v>0.36648350542439062</v>
      </c>
      <c r="S405" s="429">
        <f t="shared" si="69"/>
        <v>0.15888734577219571</v>
      </c>
      <c r="T405" s="429">
        <f t="shared" si="70"/>
        <v>0.33450073465773</v>
      </c>
      <c r="U405" s="429">
        <f t="shared" si="71"/>
        <v>4.1905682024032366E-2</v>
      </c>
      <c r="V405" s="429">
        <f t="shared" si="72"/>
        <v>0</v>
      </c>
      <c r="W405" s="429">
        <f t="shared" si="73"/>
        <v>6.3804520660990681E-3</v>
      </c>
      <c r="X405" s="429">
        <f t="shared" si="74"/>
        <v>0</v>
      </c>
      <c r="Y405" s="429">
        <f t="shared" si="75"/>
        <v>0</v>
      </c>
      <c r="Z405" s="429">
        <f t="shared" si="76"/>
        <v>3.8846285449751425E-3</v>
      </c>
    </row>
    <row r="406" spans="1:26" ht="18.5" customHeight="1" x14ac:dyDescent="0.35">
      <c r="A406" s="353" t="s">
        <v>512</v>
      </c>
      <c r="B406" s="427" t="s">
        <v>507</v>
      </c>
      <c r="C406" s="353" t="s">
        <v>479</v>
      </c>
      <c r="D406" s="353" t="s">
        <v>71</v>
      </c>
      <c r="E406" s="428">
        <v>14168</v>
      </c>
      <c r="F406" s="428">
        <v>14150</v>
      </c>
      <c r="G406" s="428">
        <v>7429</v>
      </c>
      <c r="H406" s="428">
        <v>5507</v>
      </c>
      <c r="I406" s="428">
        <v>2218</v>
      </c>
      <c r="J406" s="428"/>
      <c r="K406" s="428">
        <v>698</v>
      </c>
      <c r="L406" s="428"/>
      <c r="M406" s="428"/>
      <c r="N406" s="428">
        <v>325</v>
      </c>
      <c r="O406" s="428">
        <f t="shared" si="66"/>
        <v>44495</v>
      </c>
      <c r="Q406" s="429">
        <f t="shared" si="67"/>
        <v>0.31841779975278123</v>
      </c>
      <c r="R406" s="429">
        <f t="shared" si="68"/>
        <v>0.31801325991684459</v>
      </c>
      <c r="S406" s="429">
        <f t="shared" si="69"/>
        <v>0.16696258006517586</v>
      </c>
      <c r="T406" s="429">
        <f t="shared" si="70"/>
        <v>0.12376671536127655</v>
      </c>
      <c r="U406" s="429">
        <f t="shared" si="71"/>
        <v>4.9848297561523765E-2</v>
      </c>
      <c r="V406" s="429">
        <f t="shared" si="72"/>
        <v>0</v>
      </c>
      <c r="W406" s="429">
        <f t="shared" si="73"/>
        <v>1.5687155860209013E-2</v>
      </c>
      <c r="X406" s="429">
        <f t="shared" si="74"/>
        <v>0</v>
      </c>
      <c r="Y406" s="429">
        <f t="shared" si="75"/>
        <v>0</v>
      </c>
      <c r="Z406" s="429">
        <f t="shared" si="76"/>
        <v>7.3041914821890099E-3</v>
      </c>
    </row>
    <row r="407" spans="1:26" ht="18.5" customHeight="1" x14ac:dyDescent="0.35">
      <c r="A407" s="353" t="s">
        <v>513</v>
      </c>
      <c r="B407" s="427" t="s">
        <v>507</v>
      </c>
      <c r="C407" s="353" t="s">
        <v>479</v>
      </c>
      <c r="D407" s="353" t="s">
        <v>71</v>
      </c>
      <c r="E407" s="428">
        <v>15650</v>
      </c>
      <c r="F407" s="428">
        <v>14611</v>
      </c>
      <c r="G407" s="428">
        <v>8168</v>
      </c>
      <c r="H407" s="428">
        <v>8017</v>
      </c>
      <c r="I407" s="428">
        <v>2153</v>
      </c>
      <c r="J407" s="428"/>
      <c r="K407" s="428">
        <v>192</v>
      </c>
      <c r="L407" s="428"/>
      <c r="M407" s="428"/>
      <c r="N407" s="428">
        <v>237</v>
      </c>
      <c r="O407" s="428">
        <f t="shared" si="66"/>
        <v>49028</v>
      </c>
      <c r="Q407" s="429">
        <f t="shared" si="67"/>
        <v>0.31920535204373013</v>
      </c>
      <c r="R407" s="429">
        <f t="shared" si="68"/>
        <v>0.29801338010932527</v>
      </c>
      <c r="S407" s="429">
        <f t="shared" si="69"/>
        <v>0.16659867830627398</v>
      </c>
      <c r="T407" s="429">
        <f t="shared" si="70"/>
        <v>0.16351880558048462</v>
      </c>
      <c r="U407" s="429">
        <f t="shared" si="71"/>
        <v>4.3913681977645426E-2</v>
      </c>
      <c r="V407" s="429">
        <f t="shared" si="72"/>
        <v>0</v>
      </c>
      <c r="W407" s="429">
        <f t="shared" si="73"/>
        <v>3.9161295586195646E-3</v>
      </c>
      <c r="X407" s="429">
        <f t="shared" si="74"/>
        <v>0</v>
      </c>
      <c r="Y407" s="429">
        <f t="shared" si="75"/>
        <v>0</v>
      </c>
      <c r="Z407" s="429">
        <f t="shared" si="76"/>
        <v>4.8339724239210248E-3</v>
      </c>
    </row>
    <row r="408" spans="1:26" ht="18.5" customHeight="1" x14ac:dyDescent="0.35">
      <c r="A408" s="353" t="s">
        <v>514</v>
      </c>
      <c r="B408" s="427" t="s">
        <v>507</v>
      </c>
      <c r="C408" s="353" t="s">
        <v>479</v>
      </c>
      <c r="D408" s="353" t="s">
        <v>71</v>
      </c>
      <c r="E408" s="428">
        <v>3086</v>
      </c>
      <c r="F408" s="428">
        <v>19210</v>
      </c>
      <c r="G408" s="428"/>
      <c r="H408" s="428">
        <v>26999</v>
      </c>
      <c r="I408" s="428">
        <v>2288</v>
      </c>
      <c r="J408" s="428"/>
      <c r="K408" s="428">
        <v>733</v>
      </c>
      <c r="L408" s="428"/>
      <c r="M408" s="428"/>
      <c r="N408" s="428">
        <v>289</v>
      </c>
      <c r="O408" s="428">
        <f t="shared" si="66"/>
        <v>52605</v>
      </c>
      <c r="Q408" s="429">
        <f t="shared" si="67"/>
        <v>5.8663625130690997E-2</v>
      </c>
      <c r="R408" s="429">
        <f t="shared" si="68"/>
        <v>0.36517441307860471</v>
      </c>
      <c r="S408" s="429">
        <f t="shared" si="69"/>
        <v>0</v>
      </c>
      <c r="T408" s="429">
        <f t="shared" si="70"/>
        <v>0.51324018629407853</v>
      </c>
      <c r="U408" s="429">
        <f t="shared" si="71"/>
        <v>4.3493964452048284E-2</v>
      </c>
      <c r="V408" s="429">
        <f t="shared" si="72"/>
        <v>0</v>
      </c>
      <c r="W408" s="429">
        <f t="shared" si="73"/>
        <v>1.3934036688527706E-2</v>
      </c>
      <c r="X408" s="429">
        <f t="shared" si="74"/>
        <v>0</v>
      </c>
      <c r="Y408" s="429">
        <f t="shared" si="75"/>
        <v>0</v>
      </c>
      <c r="Z408" s="429">
        <f t="shared" si="76"/>
        <v>5.493774356049805E-3</v>
      </c>
    </row>
    <row r="409" spans="1:26" ht="18.5" customHeight="1" x14ac:dyDescent="0.35">
      <c r="A409" s="353" t="s">
        <v>515</v>
      </c>
      <c r="B409" s="427" t="s">
        <v>516</v>
      </c>
      <c r="C409" s="353" t="s">
        <v>479</v>
      </c>
      <c r="D409" s="353" t="s">
        <v>71</v>
      </c>
      <c r="E409" s="428">
        <v>2665</v>
      </c>
      <c r="F409" s="428">
        <v>17866</v>
      </c>
      <c r="G409" s="428"/>
      <c r="H409" s="428">
        <v>25076</v>
      </c>
      <c r="I409" s="428">
        <v>3160</v>
      </c>
      <c r="J409" s="428"/>
      <c r="K409" s="428">
        <v>775</v>
      </c>
      <c r="L409" s="428"/>
      <c r="M409" s="428"/>
      <c r="N409" s="428">
        <v>0</v>
      </c>
      <c r="O409" s="428">
        <f t="shared" si="66"/>
        <v>49542</v>
      </c>
      <c r="Q409" s="429">
        <f t="shared" si="67"/>
        <v>5.3792741512252232E-2</v>
      </c>
      <c r="R409" s="429">
        <f t="shared" si="68"/>
        <v>0.36062330951515886</v>
      </c>
      <c r="S409" s="429">
        <f t="shared" si="69"/>
        <v>0</v>
      </c>
      <c r="T409" s="429">
        <f t="shared" si="70"/>
        <v>0.50615639255581124</v>
      </c>
      <c r="U409" s="429">
        <f t="shared" si="71"/>
        <v>6.378426385692948E-2</v>
      </c>
      <c r="V409" s="429">
        <f t="shared" si="72"/>
        <v>0</v>
      </c>
      <c r="W409" s="429">
        <f t="shared" si="73"/>
        <v>1.5643292559848209E-2</v>
      </c>
      <c r="X409" s="429">
        <f t="shared" si="74"/>
        <v>0</v>
      </c>
      <c r="Y409" s="429">
        <f t="shared" si="75"/>
        <v>0</v>
      </c>
      <c r="Z409" s="429">
        <f t="shared" si="76"/>
        <v>0</v>
      </c>
    </row>
    <row r="410" spans="1:26" ht="18.5" customHeight="1" x14ac:dyDescent="0.35">
      <c r="A410" s="353" t="s">
        <v>517</v>
      </c>
      <c r="B410" s="427" t="s">
        <v>516</v>
      </c>
      <c r="C410" s="353" t="s">
        <v>479</v>
      </c>
      <c r="D410" s="353" t="s">
        <v>71</v>
      </c>
      <c r="E410" s="428">
        <v>22905</v>
      </c>
      <c r="F410" s="428">
        <v>12905</v>
      </c>
      <c r="G410" s="428">
        <v>6819</v>
      </c>
      <c r="H410" s="428">
        <v>3596</v>
      </c>
      <c r="I410" s="428">
        <v>4142</v>
      </c>
      <c r="J410" s="428"/>
      <c r="K410" s="428"/>
      <c r="L410" s="428"/>
      <c r="M410" s="428"/>
      <c r="N410" s="428">
        <v>0</v>
      </c>
      <c r="O410" s="428">
        <f t="shared" si="66"/>
        <v>50367</v>
      </c>
      <c r="Q410" s="429">
        <f t="shared" si="67"/>
        <v>0.45476204657811664</v>
      </c>
      <c r="R410" s="429">
        <f t="shared" si="68"/>
        <v>0.25621934997121132</v>
      </c>
      <c r="S410" s="429">
        <f t="shared" si="69"/>
        <v>0.13538626481624874</v>
      </c>
      <c r="T410" s="429">
        <f t="shared" si="70"/>
        <v>7.1395953699843154E-2</v>
      </c>
      <c r="U410" s="429">
        <f t="shared" si="71"/>
        <v>8.2236384934580187E-2</v>
      </c>
      <c r="V410" s="429">
        <f t="shared" si="72"/>
        <v>0</v>
      </c>
      <c r="W410" s="429">
        <f t="shared" si="73"/>
        <v>0</v>
      </c>
      <c r="X410" s="429">
        <f t="shared" si="74"/>
        <v>0</v>
      </c>
      <c r="Y410" s="429">
        <f t="shared" si="75"/>
        <v>0</v>
      </c>
      <c r="Z410" s="429">
        <f t="shared" si="76"/>
        <v>0</v>
      </c>
    </row>
    <row r="411" spans="1:26" ht="18.5" customHeight="1" x14ac:dyDescent="0.35">
      <c r="A411" s="353" t="s">
        <v>518</v>
      </c>
      <c r="B411" s="427" t="s">
        <v>516</v>
      </c>
      <c r="C411" s="353" t="s">
        <v>479</v>
      </c>
      <c r="D411" s="353" t="s">
        <v>71</v>
      </c>
      <c r="E411" s="428">
        <v>16373</v>
      </c>
      <c r="F411" s="428">
        <v>16095</v>
      </c>
      <c r="G411" s="428">
        <v>8194</v>
      </c>
      <c r="H411" s="428">
        <v>2604</v>
      </c>
      <c r="I411" s="428">
        <v>4735</v>
      </c>
      <c r="J411" s="428"/>
      <c r="K411" s="428"/>
      <c r="L411" s="428"/>
      <c r="M411" s="428"/>
      <c r="N411" s="428">
        <v>90</v>
      </c>
      <c r="O411" s="428">
        <f t="shared" si="66"/>
        <v>48091</v>
      </c>
      <c r="Q411" s="429">
        <f t="shared" si="67"/>
        <v>0.34045871368863195</v>
      </c>
      <c r="R411" s="429">
        <f t="shared" si="68"/>
        <v>0.3346780062797613</v>
      </c>
      <c r="S411" s="429">
        <f t="shared" si="69"/>
        <v>0.17038531118088623</v>
      </c>
      <c r="T411" s="429">
        <f t="shared" si="70"/>
        <v>5.4147345657191571E-2</v>
      </c>
      <c r="U411" s="429">
        <f t="shared" si="71"/>
        <v>9.8459171154685901E-2</v>
      </c>
      <c r="V411" s="429">
        <f t="shared" si="72"/>
        <v>0</v>
      </c>
      <c r="W411" s="429">
        <f t="shared" si="73"/>
        <v>0</v>
      </c>
      <c r="X411" s="429">
        <f t="shared" si="74"/>
        <v>0</v>
      </c>
      <c r="Y411" s="429">
        <f t="shared" si="75"/>
        <v>0</v>
      </c>
      <c r="Z411" s="429">
        <f t="shared" si="76"/>
        <v>1.8714520388430267E-3</v>
      </c>
    </row>
    <row r="412" spans="1:26" ht="18.5" customHeight="1" x14ac:dyDescent="0.35">
      <c r="A412" s="353" t="s">
        <v>519</v>
      </c>
      <c r="B412" s="427" t="s">
        <v>516</v>
      </c>
      <c r="C412" s="353" t="s">
        <v>479</v>
      </c>
      <c r="D412" s="353" t="s">
        <v>71</v>
      </c>
      <c r="E412" s="428">
        <v>16472</v>
      </c>
      <c r="F412" s="428">
        <v>13041</v>
      </c>
      <c r="G412" s="428">
        <v>7307</v>
      </c>
      <c r="H412" s="428">
        <v>4759</v>
      </c>
      <c r="I412" s="428">
        <v>2307</v>
      </c>
      <c r="J412" s="428"/>
      <c r="K412" s="428">
        <v>336</v>
      </c>
      <c r="L412" s="428">
        <v>974</v>
      </c>
      <c r="M412" s="428"/>
      <c r="N412" s="428">
        <v>496</v>
      </c>
      <c r="O412" s="428">
        <f t="shared" si="66"/>
        <v>45692</v>
      </c>
      <c r="Q412" s="429">
        <f t="shared" si="67"/>
        <v>0.36050074411275496</v>
      </c>
      <c r="R412" s="429">
        <f t="shared" si="68"/>
        <v>0.28541101286877352</v>
      </c>
      <c r="S412" s="429">
        <f t="shared" si="69"/>
        <v>0.15991858531033878</v>
      </c>
      <c r="T412" s="429">
        <f t="shared" si="70"/>
        <v>0.10415390002626281</v>
      </c>
      <c r="U412" s="429">
        <f t="shared" si="71"/>
        <v>5.0490238991508361E-2</v>
      </c>
      <c r="V412" s="429">
        <f t="shared" si="72"/>
        <v>0</v>
      </c>
      <c r="W412" s="429">
        <f t="shared" si="73"/>
        <v>7.3535848726254049E-3</v>
      </c>
      <c r="X412" s="429">
        <f t="shared" si="74"/>
        <v>2.1316641862908169E-2</v>
      </c>
      <c r="Y412" s="429">
        <f t="shared" si="75"/>
        <v>0</v>
      </c>
      <c r="Z412" s="429">
        <f t="shared" si="76"/>
        <v>1.0855291954827978E-2</v>
      </c>
    </row>
    <row r="413" spans="1:26" ht="18.5" customHeight="1" x14ac:dyDescent="0.35">
      <c r="A413" s="353" t="s">
        <v>520</v>
      </c>
      <c r="B413" s="427" t="s">
        <v>516</v>
      </c>
      <c r="C413" s="353" t="s">
        <v>479</v>
      </c>
      <c r="D413" s="353" t="s">
        <v>71</v>
      </c>
      <c r="E413" s="428">
        <v>8593</v>
      </c>
      <c r="F413" s="428">
        <v>17426</v>
      </c>
      <c r="G413" s="428">
        <v>6502</v>
      </c>
      <c r="H413" s="428">
        <v>14069</v>
      </c>
      <c r="I413" s="428">
        <v>3191</v>
      </c>
      <c r="J413" s="428"/>
      <c r="K413" s="428">
        <v>448</v>
      </c>
      <c r="L413" s="428"/>
      <c r="M413" s="428"/>
      <c r="N413" s="428">
        <v>0</v>
      </c>
      <c r="O413" s="428">
        <f t="shared" si="66"/>
        <v>50229</v>
      </c>
      <c r="Q413" s="429">
        <f t="shared" si="67"/>
        <v>0.17107646976846044</v>
      </c>
      <c r="R413" s="429">
        <f t="shared" si="68"/>
        <v>0.34693105576459815</v>
      </c>
      <c r="S413" s="429">
        <f t="shared" si="69"/>
        <v>0.12944713213482251</v>
      </c>
      <c r="T413" s="429">
        <f t="shared" si="70"/>
        <v>0.2800971550299628</v>
      </c>
      <c r="U413" s="429">
        <f t="shared" si="71"/>
        <v>6.3529037010491951E-2</v>
      </c>
      <c r="V413" s="429">
        <f t="shared" si="72"/>
        <v>0</v>
      </c>
      <c r="W413" s="429">
        <f t="shared" si="73"/>
        <v>8.9191502916641779E-3</v>
      </c>
      <c r="X413" s="429">
        <f t="shared" si="74"/>
        <v>0</v>
      </c>
      <c r="Y413" s="429">
        <f t="shared" si="75"/>
        <v>0</v>
      </c>
      <c r="Z413" s="429">
        <f t="shared" si="76"/>
        <v>0</v>
      </c>
    </row>
    <row r="414" spans="1:26" ht="18.5" customHeight="1" x14ac:dyDescent="0.35">
      <c r="A414" s="353" t="s">
        <v>521</v>
      </c>
      <c r="B414" s="427" t="s">
        <v>516</v>
      </c>
      <c r="C414" s="353" t="s">
        <v>479</v>
      </c>
      <c r="D414" s="353" t="s">
        <v>71</v>
      </c>
      <c r="E414" s="428">
        <v>3942</v>
      </c>
      <c r="F414" s="428">
        <v>17988</v>
      </c>
      <c r="G414" s="428">
        <v>5146</v>
      </c>
      <c r="H414" s="428">
        <v>22961</v>
      </c>
      <c r="I414" s="428">
        <v>1564</v>
      </c>
      <c r="J414" s="428"/>
      <c r="K414" s="428">
        <v>183</v>
      </c>
      <c r="L414" s="428"/>
      <c r="M414" s="428"/>
      <c r="N414" s="428">
        <v>503</v>
      </c>
      <c r="O414" s="428">
        <f t="shared" si="66"/>
        <v>52287</v>
      </c>
      <c r="Q414" s="429">
        <f t="shared" si="67"/>
        <v>7.5391588731424639E-2</v>
      </c>
      <c r="R414" s="429">
        <f t="shared" si="68"/>
        <v>0.34402432727064086</v>
      </c>
      <c r="S414" s="429">
        <f t="shared" si="69"/>
        <v>9.841834490408706E-2</v>
      </c>
      <c r="T414" s="429">
        <f t="shared" si="70"/>
        <v>0.4391340103658653</v>
      </c>
      <c r="U414" s="429">
        <f t="shared" si="71"/>
        <v>2.9911832769139557E-2</v>
      </c>
      <c r="V414" s="429">
        <f t="shared" si="72"/>
        <v>0</v>
      </c>
      <c r="W414" s="429">
        <f t="shared" si="73"/>
        <v>3.4999139365425439E-3</v>
      </c>
      <c r="X414" s="429">
        <f t="shared" si="74"/>
        <v>0</v>
      </c>
      <c r="Y414" s="429">
        <f t="shared" si="75"/>
        <v>0</v>
      </c>
      <c r="Z414" s="429">
        <f t="shared" si="76"/>
        <v>9.6199820222999978E-3</v>
      </c>
    </row>
    <row r="415" spans="1:26" ht="18.5" customHeight="1" x14ac:dyDescent="0.35">
      <c r="A415" s="353" t="s">
        <v>522</v>
      </c>
      <c r="B415" s="427" t="s">
        <v>516</v>
      </c>
      <c r="C415" s="353" t="s">
        <v>479</v>
      </c>
      <c r="D415" s="353" t="s">
        <v>71</v>
      </c>
      <c r="E415" s="428">
        <v>25630</v>
      </c>
      <c r="F415" s="428">
        <v>14219</v>
      </c>
      <c r="G415" s="428">
        <v>6329</v>
      </c>
      <c r="H415" s="428">
        <v>2913</v>
      </c>
      <c r="I415" s="428">
        <v>5729</v>
      </c>
      <c r="J415" s="428"/>
      <c r="K415" s="428">
        <v>261</v>
      </c>
      <c r="L415" s="428"/>
      <c r="M415" s="428"/>
      <c r="N415" s="428">
        <v>163</v>
      </c>
      <c r="O415" s="428">
        <f t="shared" si="66"/>
        <v>55244</v>
      </c>
      <c r="Q415" s="429">
        <f t="shared" si="67"/>
        <v>0.46394178553327059</v>
      </c>
      <c r="R415" s="429">
        <f t="shared" si="68"/>
        <v>0.25738541742089638</v>
      </c>
      <c r="S415" s="429">
        <f t="shared" si="69"/>
        <v>0.11456447759032655</v>
      </c>
      <c r="T415" s="429">
        <f t="shared" si="70"/>
        <v>5.272970820360582E-2</v>
      </c>
      <c r="U415" s="429">
        <f t="shared" si="71"/>
        <v>0.1037035696184201</v>
      </c>
      <c r="V415" s="429">
        <f t="shared" si="72"/>
        <v>0</v>
      </c>
      <c r="W415" s="429">
        <f t="shared" si="73"/>
        <v>4.7244949677793064E-3</v>
      </c>
      <c r="X415" s="429">
        <f t="shared" si="74"/>
        <v>0</v>
      </c>
      <c r="Y415" s="429">
        <f t="shared" si="75"/>
        <v>0</v>
      </c>
      <c r="Z415" s="429">
        <f t="shared" si="76"/>
        <v>2.9505466657012524E-3</v>
      </c>
    </row>
    <row r="416" spans="1:26" ht="18.5" customHeight="1" x14ac:dyDescent="0.35">
      <c r="A416" s="353" t="s">
        <v>523</v>
      </c>
      <c r="B416" s="427" t="s">
        <v>516</v>
      </c>
      <c r="C416" s="353" t="s">
        <v>479</v>
      </c>
      <c r="D416" s="353" t="s">
        <v>71</v>
      </c>
      <c r="E416" s="428">
        <v>4298</v>
      </c>
      <c r="F416" s="428">
        <v>14468</v>
      </c>
      <c r="G416" s="428">
        <v>6000</v>
      </c>
      <c r="H416" s="428">
        <v>20730</v>
      </c>
      <c r="I416" s="428">
        <v>2873</v>
      </c>
      <c r="J416" s="428"/>
      <c r="K416" s="428"/>
      <c r="L416" s="428"/>
      <c r="M416" s="428"/>
      <c r="N416" s="428">
        <v>170</v>
      </c>
      <c r="O416" s="428">
        <f t="shared" si="66"/>
        <v>48539</v>
      </c>
      <c r="Q416" s="429">
        <f t="shared" si="67"/>
        <v>8.8547353674364948E-2</v>
      </c>
      <c r="R416" s="429">
        <f t="shared" si="68"/>
        <v>0.29806959352273432</v>
      </c>
      <c r="S416" s="429">
        <f t="shared" si="69"/>
        <v>0.12361194091349224</v>
      </c>
      <c r="T416" s="429">
        <f t="shared" si="70"/>
        <v>0.42707925585611572</v>
      </c>
      <c r="U416" s="429">
        <f t="shared" si="71"/>
        <v>5.9189517707410537E-2</v>
      </c>
      <c r="V416" s="429">
        <f t="shared" si="72"/>
        <v>0</v>
      </c>
      <c r="W416" s="429">
        <f t="shared" si="73"/>
        <v>0</v>
      </c>
      <c r="X416" s="429">
        <f t="shared" si="74"/>
        <v>0</v>
      </c>
      <c r="Y416" s="429">
        <f t="shared" si="75"/>
        <v>0</v>
      </c>
      <c r="Z416" s="429">
        <f t="shared" si="76"/>
        <v>3.5023383258822802E-3</v>
      </c>
    </row>
    <row r="417" spans="1:26" ht="18.5" customHeight="1" x14ac:dyDescent="0.35">
      <c r="A417" s="353" t="s">
        <v>524</v>
      </c>
      <c r="B417" s="427" t="s">
        <v>525</v>
      </c>
      <c r="C417" s="353" t="s">
        <v>479</v>
      </c>
      <c r="D417" s="353" t="s">
        <v>71</v>
      </c>
      <c r="E417" s="428">
        <v>10932</v>
      </c>
      <c r="F417" s="428">
        <v>12281</v>
      </c>
      <c r="G417" s="428">
        <v>8913</v>
      </c>
      <c r="H417" s="428">
        <v>5781</v>
      </c>
      <c r="I417" s="428">
        <v>1720</v>
      </c>
      <c r="J417" s="428"/>
      <c r="K417" s="428">
        <v>334</v>
      </c>
      <c r="L417" s="428">
        <v>168</v>
      </c>
      <c r="M417" s="428"/>
      <c r="N417" s="428">
        <v>0</v>
      </c>
      <c r="O417" s="428">
        <f t="shared" si="66"/>
        <v>40129</v>
      </c>
      <c r="Q417" s="429">
        <f t="shared" si="67"/>
        <v>0.27242144085324826</v>
      </c>
      <c r="R417" s="429">
        <f t="shared" si="68"/>
        <v>0.30603802736175834</v>
      </c>
      <c r="S417" s="429">
        <f t="shared" si="69"/>
        <v>0.22210869944429215</v>
      </c>
      <c r="T417" s="429">
        <f t="shared" si="70"/>
        <v>0.14406040519325175</v>
      </c>
      <c r="U417" s="429">
        <f t="shared" si="71"/>
        <v>4.2861770789204813E-2</v>
      </c>
      <c r="V417" s="429">
        <f t="shared" si="72"/>
        <v>0</v>
      </c>
      <c r="W417" s="429">
        <f t="shared" si="73"/>
        <v>8.3231578160432602E-3</v>
      </c>
      <c r="X417" s="429">
        <f t="shared" si="74"/>
        <v>4.1864985422014004E-3</v>
      </c>
      <c r="Y417" s="429">
        <f t="shared" si="75"/>
        <v>0</v>
      </c>
      <c r="Z417" s="429">
        <f t="shared" si="76"/>
        <v>0</v>
      </c>
    </row>
    <row r="418" spans="1:26" ht="18.5" customHeight="1" x14ac:dyDescent="0.35">
      <c r="A418" s="353" t="s">
        <v>526</v>
      </c>
      <c r="B418" s="427" t="s">
        <v>525</v>
      </c>
      <c r="C418" s="353" t="s">
        <v>479</v>
      </c>
      <c r="D418" s="353" t="s">
        <v>71</v>
      </c>
      <c r="E418" s="428">
        <v>6416</v>
      </c>
      <c r="F418" s="428">
        <v>11165</v>
      </c>
      <c r="G418" s="428">
        <v>6441</v>
      </c>
      <c r="H418" s="428">
        <v>16580</v>
      </c>
      <c r="I418" s="428">
        <v>5083</v>
      </c>
      <c r="J418" s="428"/>
      <c r="K418" s="428">
        <v>737</v>
      </c>
      <c r="L418" s="428"/>
      <c r="M418" s="428"/>
      <c r="N418" s="428">
        <v>294</v>
      </c>
      <c r="O418" s="428">
        <f t="shared" si="66"/>
        <v>46716</v>
      </c>
      <c r="Q418" s="429">
        <f t="shared" si="67"/>
        <v>0.13734052572994263</v>
      </c>
      <c r="R418" s="429">
        <f t="shared" si="68"/>
        <v>0.23899734566315609</v>
      </c>
      <c r="S418" s="429">
        <f t="shared" si="69"/>
        <v>0.13787567428718212</v>
      </c>
      <c r="T418" s="429">
        <f t="shared" si="70"/>
        <v>0.35491052316122956</v>
      </c>
      <c r="U418" s="429">
        <f t="shared" si="71"/>
        <v>0.10880640465793304</v>
      </c>
      <c r="V418" s="429">
        <f t="shared" si="72"/>
        <v>0</v>
      </c>
      <c r="W418" s="429">
        <f t="shared" si="73"/>
        <v>1.5776179467420156E-2</v>
      </c>
      <c r="X418" s="429">
        <f t="shared" si="74"/>
        <v>0</v>
      </c>
      <c r="Y418" s="429">
        <f t="shared" si="75"/>
        <v>0</v>
      </c>
      <c r="Z418" s="429">
        <f t="shared" si="76"/>
        <v>6.2933470331363985E-3</v>
      </c>
    </row>
    <row r="419" spans="1:26" ht="18.5" customHeight="1" x14ac:dyDescent="0.35">
      <c r="A419" s="353" t="s">
        <v>527</v>
      </c>
      <c r="B419" s="427" t="s">
        <v>525</v>
      </c>
      <c r="C419" s="353" t="s">
        <v>479</v>
      </c>
      <c r="D419" s="353" t="s">
        <v>71</v>
      </c>
      <c r="E419" s="428">
        <v>3111</v>
      </c>
      <c r="F419" s="428">
        <v>13753</v>
      </c>
      <c r="G419" s="428">
        <v>7678</v>
      </c>
      <c r="H419" s="428">
        <v>20364</v>
      </c>
      <c r="I419" s="428">
        <v>2736</v>
      </c>
      <c r="J419" s="428"/>
      <c r="K419" s="428"/>
      <c r="L419" s="428"/>
      <c r="M419" s="428"/>
      <c r="N419" s="428">
        <v>0</v>
      </c>
      <c r="O419" s="428">
        <f t="shared" si="66"/>
        <v>47642</v>
      </c>
      <c r="Q419" s="429">
        <f t="shared" si="67"/>
        <v>6.5299525628646993E-2</v>
      </c>
      <c r="R419" s="429">
        <f t="shared" si="68"/>
        <v>0.28867385919986566</v>
      </c>
      <c r="S419" s="429">
        <f t="shared" si="69"/>
        <v>0.16116032072541034</v>
      </c>
      <c r="T419" s="429">
        <f t="shared" si="70"/>
        <v>0.42743797489610008</v>
      </c>
      <c r="U419" s="429">
        <f t="shared" si="71"/>
        <v>5.742831954997691E-2</v>
      </c>
      <c r="V419" s="429">
        <f t="shared" si="72"/>
        <v>0</v>
      </c>
      <c r="W419" s="429">
        <f t="shared" si="73"/>
        <v>0</v>
      </c>
      <c r="X419" s="429">
        <f t="shared" si="74"/>
        <v>0</v>
      </c>
      <c r="Y419" s="429">
        <f t="shared" si="75"/>
        <v>0</v>
      </c>
      <c r="Z419" s="429">
        <f t="shared" si="76"/>
        <v>0</v>
      </c>
    </row>
    <row r="420" spans="1:26" ht="18.5" customHeight="1" x14ac:dyDescent="0.35">
      <c r="A420" s="353" t="s">
        <v>528</v>
      </c>
      <c r="B420" s="427" t="s">
        <v>525</v>
      </c>
      <c r="C420" s="353" t="s">
        <v>479</v>
      </c>
      <c r="D420" s="353" t="s">
        <v>71</v>
      </c>
      <c r="E420" s="428">
        <v>20739</v>
      </c>
      <c r="F420" s="428">
        <v>15420</v>
      </c>
      <c r="G420" s="428">
        <v>7424</v>
      </c>
      <c r="H420" s="428">
        <v>3878</v>
      </c>
      <c r="I420" s="428">
        <v>3222</v>
      </c>
      <c r="J420" s="428"/>
      <c r="K420" s="428">
        <v>231</v>
      </c>
      <c r="L420" s="428"/>
      <c r="M420" s="428"/>
      <c r="N420" s="428">
        <v>211</v>
      </c>
      <c r="O420" s="428">
        <f t="shared" si="66"/>
        <v>51125</v>
      </c>
      <c r="Q420" s="429">
        <f t="shared" si="67"/>
        <v>0.40565281173594131</v>
      </c>
      <c r="R420" s="429">
        <f t="shared" si="68"/>
        <v>0.30161369193154036</v>
      </c>
      <c r="S420" s="429">
        <f t="shared" si="69"/>
        <v>0.14521271393643032</v>
      </c>
      <c r="T420" s="429">
        <f t="shared" si="70"/>
        <v>7.5853300733496332E-2</v>
      </c>
      <c r="U420" s="429">
        <f t="shared" si="71"/>
        <v>6.3022004889975544E-2</v>
      </c>
      <c r="V420" s="429">
        <f t="shared" si="72"/>
        <v>0</v>
      </c>
      <c r="W420" s="429">
        <f t="shared" si="73"/>
        <v>4.5183374083129588E-3</v>
      </c>
      <c r="X420" s="429">
        <f t="shared" si="74"/>
        <v>0</v>
      </c>
      <c r="Y420" s="429">
        <f t="shared" si="75"/>
        <v>0</v>
      </c>
      <c r="Z420" s="429">
        <f t="shared" si="76"/>
        <v>4.1271393643031781E-3</v>
      </c>
    </row>
    <row r="421" spans="1:26" ht="18.5" customHeight="1" x14ac:dyDescent="0.35">
      <c r="A421" s="353" t="s">
        <v>529</v>
      </c>
      <c r="B421" s="427" t="s">
        <v>525</v>
      </c>
      <c r="C421" s="353" t="s">
        <v>479</v>
      </c>
      <c r="D421" s="353" t="s">
        <v>71</v>
      </c>
      <c r="E421" s="428">
        <v>19138</v>
      </c>
      <c r="F421" s="428">
        <v>18499</v>
      </c>
      <c r="G421" s="428">
        <v>5602</v>
      </c>
      <c r="H421" s="428">
        <v>7121</v>
      </c>
      <c r="I421" s="428">
        <v>3273</v>
      </c>
      <c r="J421" s="428"/>
      <c r="K421" s="428"/>
      <c r="L421" s="428">
        <v>133</v>
      </c>
      <c r="M421" s="428"/>
      <c r="N421" s="428">
        <v>0</v>
      </c>
      <c r="O421" s="428">
        <f t="shared" si="66"/>
        <v>53766</v>
      </c>
      <c r="Q421" s="429">
        <f t="shared" si="67"/>
        <v>0.35594985678681695</v>
      </c>
      <c r="R421" s="429">
        <f t="shared" si="68"/>
        <v>0.34406502250492876</v>
      </c>
      <c r="S421" s="429">
        <f t="shared" si="69"/>
        <v>0.10419224044935461</v>
      </c>
      <c r="T421" s="429">
        <f t="shared" si="70"/>
        <v>0.13244429565152699</v>
      </c>
      <c r="U421" s="429">
        <f t="shared" si="71"/>
        <v>6.0874902354647917E-2</v>
      </c>
      <c r="V421" s="429">
        <f t="shared" si="72"/>
        <v>0</v>
      </c>
      <c r="W421" s="429">
        <f t="shared" si="73"/>
        <v>0</v>
      </c>
      <c r="X421" s="429">
        <f t="shared" si="74"/>
        <v>2.4736822527247704E-3</v>
      </c>
      <c r="Y421" s="429">
        <f t="shared" si="75"/>
        <v>0</v>
      </c>
      <c r="Z421" s="429">
        <f t="shared" si="76"/>
        <v>0</v>
      </c>
    </row>
    <row r="422" spans="1:26" ht="18.5" customHeight="1" x14ac:dyDescent="0.35">
      <c r="A422" s="353" t="s">
        <v>530</v>
      </c>
      <c r="B422" s="427" t="s">
        <v>525</v>
      </c>
      <c r="C422" s="353" t="s">
        <v>479</v>
      </c>
      <c r="D422" s="353" t="s">
        <v>71</v>
      </c>
      <c r="E422" s="428">
        <v>3552</v>
      </c>
      <c r="F422" s="428">
        <v>12392</v>
      </c>
      <c r="G422" s="428">
        <v>8053</v>
      </c>
      <c r="H422" s="428">
        <v>24331</v>
      </c>
      <c r="I422" s="428">
        <v>1832</v>
      </c>
      <c r="J422" s="428"/>
      <c r="K422" s="428"/>
      <c r="L422" s="428"/>
      <c r="M422" s="428"/>
      <c r="N422" s="428">
        <v>134</v>
      </c>
      <c r="O422" s="428">
        <f t="shared" si="66"/>
        <v>50294</v>
      </c>
      <c r="Q422" s="429">
        <f t="shared" si="67"/>
        <v>7.0624726607547622E-2</v>
      </c>
      <c r="R422" s="429">
        <f t="shared" si="68"/>
        <v>0.24639121962858393</v>
      </c>
      <c r="S422" s="429">
        <f t="shared" si="69"/>
        <v>0.16011850320117707</v>
      </c>
      <c r="T422" s="429">
        <f t="shared" si="70"/>
        <v>0.48377540064421204</v>
      </c>
      <c r="U422" s="429">
        <f t="shared" si="71"/>
        <v>3.6425816200739654E-2</v>
      </c>
      <c r="V422" s="429">
        <f t="shared" si="72"/>
        <v>0</v>
      </c>
      <c r="W422" s="429">
        <f t="shared" si="73"/>
        <v>0</v>
      </c>
      <c r="X422" s="429">
        <f t="shared" si="74"/>
        <v>0</v>
      </c>
      <c r="Y422" s="429">
        <f t="shared" si="75"/>
        <v>0</v>
      </c>
      <c r="Z422" s="429">
        <f t="shared" si="76"/>
        <v>2.6643337177396907E-3</v>
      </c>
    </row>
    <row r="423" spans="1:26" ht="18.5" customHeight="1" x14ac:dyDescent="0.35">
      <c r="A423" s="353" t="s">
        <v>531</v>
      </c>
      <c r="B423" s="427" t="s">
        <v>525</v>
      </c>
      <c r="C423" s="353" t="s">
        <v>479</v>
      </c>
      <c r="D423" s="353" t="s">
        <v>71</v>
      </c>
      <c r="E423" s="428">
        <v>4325</v>
      </c>
      <c r="F423" s="428">
        <v>14819</v>
      </c>
      <c r="G423" s="428">
        <v>7787</v>
      </c>
      <c r="H423" s="428">
        <v>18326</v>
      </c>
      <c r="I423" s="428">
        <v>2234</v>
      </c>
      <c r="J423" s="428"/>
      <c r="K423" s="428"/>
      <c r="L423" s="428"/>
      <c r="M423" s="428"/>
      <c r="N423" s="428">
        <v>0</v>
      </c>
      <c r="O423" s="428">
        <f t="shared" si="66"/>
        <v>47491</v>
      </c>
      <c r="Q423" s="429">
        <f t="shared" si="67"/>
        <v>9.1069886925943866E-2</v>
      </c>
      <c r="R423" s="429">
        <f t="shared" si="68"/>
        <v>0.31203807037122822</v>
      </c>
      <c r="S423" s="429">
        <f t="shared" si="69"/>
        <v>0.16396790970920805</v>
      </c>
      <c r="T423" s="429">
        <f t="shared" si="70"/>
        <v>0.38588364111094736</v>
      </c>
      <c r="U423" s="429">
        <f t="shared" si="71"/>
        <v>4.7040491882672508E-2</v>
      </c>
      <c r="V423" s="429">
        <f t="shared" si="72"/>
        <v>0</v>
      </c>
      <c r="W423" s="429">
        <f t="shared" si="73"/>
        <v>0</v>
      </c>
      <c r="X423" s="429">
        <f t="shared" si="74"/>
        <v>0</v>
      </c>
      <c r="Y423" s="429">
        <f t="shared" si="75"/>
        <v>0</v>
      </c>
      <c r="Z423" s="429">
        <f t="shared" si="76"/>
        <v>0</v>
      </c>
    </row>
    <row r="424" spans="1:26" ht="18.5" customHeight="1" x14ac:dyDescent="0.35">
      <c r="A424" s="353" t="s">
        <v>532</v>
      </c>
      <c r="B424" s="427" t="s">
        <v>525</v>
      </c>
      <c r="C424" s="353" t="s">
        <v>479</v>
      </c>
      <c r="D424" s="353" t="s">
        <v>71</v>
      </c>
      <c r="E424" s="428">
        <v>3527</v>
      </c>
      <c r="F424" s="428">
        <v>12501</v>
      </c>
      <c r="G424" s="428">
        <v>6611</v>
      </c>
      <c r="H424" s="428">
        <v>23622</v>
      </c>
      <c r="I424" s="428">
        <v>2068</v>
      </c>
      <c r="J424" s="428"/>
      <c r="K424" s="428">
        <v>1849</v>
      </c>
      <c r="L424" s="428"/>
      <c r="M424" s="428"/>
      <c r="N424" s="428">
        <v>190</v>
      </c>
      <c r="O424" s="428">
        <f t="shared" si="66"/>
        <v>50368</v>
      </c>
      <c r="Q424" s="429">
        <f t="shared" si="67"/>
        <v>7.0024618805590855E-2</v>
      </c>
      <c r="R424" s="429">
        <f t="shared" si="68"/>
        <v>0.24819329733163914</v>
      </c>
      <c r="S424" s="429">
        <f t="shared" si="69"/>
        <v>0.13125397077509529</v>
      </c>
      <c r="T424" s="429">
        <f t="shared" si="70"/>
        <v>0.46898824650571791</v>
      </c>
      <c r="U424" s="429">
        <f t="shared" si="71"/>
        <v>4.1057814485387548E-2</v>
      </c>
      <c r="V424" s="429">
        <f t="shared" si="72"/>
        <v>0</v>
      </c>
      <c r="W424" s="429">
        <f t="shared" si="73"/>
        <v>3.6709815756035581E-2</v>
      </c>
      <c r="X424" s="429">
        <f t="shared" si="74"/>
        <v>0</v>
      </c>
      <c r="Y424" s="429">
        <f t="shared" si="75"/>
        <v>0</v>
      </c>
      <c r="Z424" s="429">
        <f t="shared" si="76"/>
        <v>3.772236340533672E-3</v>
      </c>
    </row>
    <row r="425" spans="1:26" ht="18.5" customHeight="1" x14ac:dyDescent="0.35">
      <c r="A425" s="353" t="s">
        <v>533</v>
      </c>
      <c r="B425" s="427" t="s">
        <v>525</v>
      </c>
      <c r="C425" s="353" t="s">
        <v>479</v>
      </c>
      <c r="D425" s="353" t="s">
        <v>71</v>
      </c>
      <c r="E425" s="428">
        <v>16310</v>
      </c>
      <c r="F425" s="428">
        <v>11901</v>
      </c>
      <c r="G425" s="428">
        <v>7735</v>
      </c>
      <c r="H425" s="428">
        <v>3756</v>
      </c>
      <c r="I425" s="428">
        <v>2688</v>
      </c>
      <c r="J425" s="428"/>
      <c r="K425" s="428"/>
      <c r="L425" s="428"/>
      <c r="M425" s="428"/>
      <c r="N425" s="428">
        <v>0</v>
      </c>
      <c r="O425" s="428">
        <f t="shared" si="66"/>
        <v>42390</v>
      </c>
      <c r="Q425" s="429">
        <f t="shared" si="67"/>
        <v>0.38476055673507903</v>
      </c>
      <c r="R425" s="429">
        <f t="shared" si="68"/>
        <v>0.28075017692852089</v>
      </c>
      <c r="S425" s="429">
        <f t="shared" si="69"/>
        <v>0.18247228119839584</v>
      </c>
      <c r="T425" s="429">
        <f t="shared" si="70"/>
        <v>8.8605803255484783E-2</v>
      </c>
      <c r="U425" s="429">
        <f t="shared" si="71"/>
        <v>6.3411181882519457E-2</v>
      </c>
      <c r="V425" s="429">
        <f t="shared" si="72"/>
        <v>0</v>
      </c>
      <c r="W425" s="429">
        <f t="shared" si="73"/>
        <v>0</v>
      </c>
      <c r="X425" s="429">
        <f t="shared" si="74"/>
        <v>0</v>
      </c>
      <c r="Y425" s="429">
        <f t="shared" si="75"/>
        <v>0</v>
      </c>
      <c r="Z425" s="429">
        <f t="shared" si="76"/>
        <v>0</v>
      </c>
    </row>
    <row r="426" spans="1:26" ht="18.5" customHeight="1" x14ac:dyDescent="0.35">
      <c r="A426" s="353" t="s">
        <v>534</v>
      </c>
      <c r="B426" s="427" t="s">
        <v>525</v>
      </c>
      <c r="C426" s="353" t="s">
        <v>479</v>
      </c>
      <c r="D426" s="353" t="s">
        <v>71</v>
      </c>
      <c r="E426" s="428">
        <v>3002</v>
      </c>
      <c r="F426" s="428">
        <v>11497</v>
      </c>
      <c r="G426" s="428">
        <v>7677</v>
      </c>
      <c r="H426" s="428">
        <v>23765</v>
      </c>
      <c r="I426" s="428">
        <v>2403</v>
      </c>
      <c r="J426" s="428"/>
      <c r="K426" s="428">
        <v>608</v>
      </c>
      <c r="L426" s="428"/>
      <c r="M426" s="428"/>
      <c r="N426" s="428">
        <v>0</v>
      </c>
      <c r="O426" s="428">
        <f t="shared" si="66"/>
        <v>48952</v>
      </c>
      <c r="Q426" s="429">
        <f t="shared" si="67"/>
        <v>6.1325379964046411E-2</v>
      </c>
      <c r="R426" s="429">
        <f t="shared" si="68"/>
        <v>0.23486272266710248</v>
      </c>
      <c r="S426" s="429">
        <f t="shared" si="69"/>
        <v>0.15682709593070762</v>
      </c>
      <c r="T426" s="429">
        <f t="shared" si="70"/>
        <v>0.48547556790325219</v>
      </c>
      <c r="U426" s="429">
        <f t="shared" si="71"/>
        <v>4.908890341559078E-2</v>
      </c>
      <c r="V426" s="429">
        <f t="shared" si="72"/>
        <v>0</v>
      </c>
      <c r="W426" s="429">
        <f t="shared" si="73"/>
        <v>1.2420330119300538E-2</v>
      </c>
      <c r="X426" s="429">
        <f t="shared" si="74"/>
        <v>0</v>
      </c>
      <c r="Y426" s="429">
        <f t="shared" si="75"/>
        <v>0</v>
      </c>
      <c r="Z426" s="429">
        <f t="shared" si="76"/>
        <v>0</v>
      </c>
    </row>
    <row r="427" spans="1:26" ht="18.5" customHeight="1" x14ac:dyDescent="0.35">
      <c r="A427" s="353" t="s">
        <v>535</v>
      </c>
      <c r="B427" s="427" t="s">
        <v>536</v>
      </c>
      <c r="C427" s="353" t="s">
        <v>479</v>
      </c>
      <c r="D427" s="353" t="s">
        <v>71</v>
      </c>
      <c r="E427" s="428">
        <v>3925</v>
      </c>
      <c r="F427" s="428">
        <v>14414</v>
      </c>
      <c r="G427" s="428">
        <v>6127</v>
      </c>
      <c r="H427" s="428">
        <v>22552</v>
      </c>
      <c r="I427" s="428">
        <v>1954</v>
      </c>
      <c r="J427" s="428"/>
      <c r="K427" s="428">
        <v>540</v>
      </c>
      <c r="L427" s="428"/>
      <c r="M427" s="428"/>
      <c r="N427" s="428">
        <v>0</v>
      </c>
      <c r="O427" s="428">
        <f t="shared" si="66"/>
        <v>49512</v>
      </c>
      <c r="Q427" s="429">
        <f t="shared" si="67"/>
        <v>7.9273711423493293E-2</v>
      </c>
      <c r="R427" s="429">
        <f t="shared" si="68"/>
        <v>0.29112134432056874</v>
      </c>
      <c r="S427" s="429">
        <f t="shared" si="69"/>
        <v>0.12374777831636775</v>
      </c>
      <c r="T427" s="429">
        <f t="shared" si="70"/>
        <v>0.45548553885926646</v>
      </c>
      <c r="U427" s="429">
        <f t="shared" si="71"/>
        <v>3.946518015834545E-2</v>
      </c>
      <c r="V427" s="429">
        <f t="shared" si="72"/>
        <v>0</v>
      </c>
      <c r="W427" s="429">
        <f t="shared" si="73"/>
        <v>1.0906446921958314E-2</v>
      </c>
      <c r="X427" s="429">
        <f t="shared" si="74"/>
        <v>0</v>
      </c>
      <c r="Y427" s="429">
        <f t="shared" si="75"/>
        <v>0</v>
      </c>
      <c r="Z427" s="429">
        <f t="shared" si="76"/>
        <v>0</v>
      </c>
    </row>
    <row r="428" spans="1:26" ht="18.5" customHeight="1" x14ac:dyDescent="0.35">
      <c r="A428" s="353" t="s">
        <v>537</v>
      </c>
      <c r="B428" s="427" t="s">
        <v>536</v>
      </c>
      <c r="C428" s="353" t="s">
        <v>479</v>
      </c>
      <c r="D428" s="353" t="s">
        <v>71</v>
      </c>
      <c r="E428" s="428">
        <v>12133</v>
      </c>
      <c r="F428" s="428">
        <v>16849</v>
      </c>
      <c r="G428" s="428">
        <v>7886</v>
      </c>
      <c r="H428" s="428">
        <v>8204</v>
      </c>
      <c r="I428" s="428">
        <v>1844</v>
      </c>
      <c r="J428" s="428"/>
      <c r="K428" s="428"/>
      <c r="L428" s="428"/>
      <c r="M428" s="428"/>
      <c r="N428" s="428">
        <v>278</v>
      </c>
      <c r="O428" s="428">
        <f t="shared" si="66"/>
        <v>47194</v>
      </c>
      <c r="Q428" s="429">
        <f t="shared" si="67"/>
        <v>0.25708776539390599</v>
      </c>
      <c r="R428" s="429">
        <f t="shared" si="68"/>
        <v>0.35701572233758527</v>
      </c>
      <c r="S428" s="429">
        <f t="shared" si="69"/>
        <v>0.16709751239564352</v>
      </c>
      <c r="T428" s="429">
        <f t="shared" si="70"/>
        <v>0.17383565707505191</v>
      </c>
      <c r="U428" s="429">
        <f t="shared" si="71"/>
        <v>3.9072763486883925E-2</v>
      </c>
      <c r="V428" s="429">
        <f t="shared" si="72"/>
        <v>0</v>
      </c>
      <c r="W428" s="429">
        <f t="shared" si="73"/>
        <v>0</v>
      </c>
      <c r="X428" s="429">
        <f t="shared" si="74"/>
        <v>0</v>
      </c>
      <c r="Y428" s="429">
        <f t="shared" si="75"/>
        <v>0</v>
      </c>
      <c r="Z428" s="429">
        <f t="shared" si="76"/>
        <v>5.8905793109293551E-3</v>
      </c>
    </row>
    <row r="429" spans="1:26" ht="18.5" customHeight="1" x14ac:dyDescent="0.35">
      <c r="A429" s="353" t="s">
        <v>538</v>
      </c>
      <c r="B429" s="427" t="s">
        <v>536</v>
      </c>
      <c r="C429" s="353" t="s">
        <v>479</v>
      </c>
      <c r="D429" s="353" t="s">
        <v>71</v>
      </c>
      <c r="E429" s="428">
        <v>4587</v>
      </c>
      <c r="F429" s="428">
        <v>17630</v>
      </c>
      <c r="G429" s="428">
        <v>6726</v>
      </c>
      <c r="H429" s="428">
        <v>20031</v>
      </c>
      <c r="I429" s="428">
        <v>2229</v>
      </c>
      <c r="J429" s="428"/>
      <c r="K429" s="428"/>
      <c r="L429" s="428"/>
      <c r="M429" s="428"/>
      <c r="N429" s="428">
        <v>0</v>
      </c>
      <c r="O429" s="428">
        <f t="shared" si="66"/>
        <v>51203</v>
      </c>
      <c r="Q429" s="429">
        <f t="shared" si="67"/>
        <v>8.9584594652657071E-2</v>
      </c>
      <c r="R429" s="429">
        <f t="shared" si="68"/>
        <v>0.34431576274827647</v>
      </c>
      <c r="S429" s="429">
        <f t="shared" si="69"/>
        <v>0.13135949065484445</v>
      </c>
      <c r="T429" s="429">
        <f t="shared" si="70"/>
        <v>0.39120754643282618</v>
      </c>
      <c r="U429" s="429">
        <f t="shared" si="71"/>
        <v>4.3532605511395817E-2</v>
      </c>
      <c r="V429" s="429">
        <f t="shared" si="72"/>
        <v>0</v>
      </c>
      <c r="W429" s="429">
        <f t="shared" si="73"/>
        <v>0</v>
      </c>
      <c r="X429" s="429">
        <f t="shared" si="74"/>
        <v>0</v>
      </c>
      <c r="Y429" s="429">
        <f t="shared" si="75"/>
        <v>0</v>
      </c>
      <c r="Z429" s="429">
        <f t="shared" si="76"/>
        <v>0</v>
      </c>
    </row>
    <row r="430" spans="1:26" ht="18.5" customHeight="1" x14ac:dyDescent="0.35">
      <c r="A430" s="353" t="s">
        <v>539</v>
      </c>
      <c r="B430" s="427" t="s">
        <v>536</v>
      </c>
      <c r="C430" s="353" t="s">
        <v>479</v>
      </c>
      <c r="D430" s="353" t="s">
        <v>71</v>
      </c>
      <c r="E430" s="428">
        <v>13303</v>
      </c>
      <c r="F430" s="428">
        <v>17110</v>
      </c>
      <c r="G430" s="428">
        <v>5235</v>
      </c>
      <c r="H430" s="428">
        <v>11825</v>
      </c>
      <c r="I430" s="428">
        <v>2115</v>
      </c>
      <c r="J430" s="428"/>
      <c r="K430" s="428">
        <v>458</v>
      </c>
      <c r="L430" s="428"/>
      <c r="M430" s="428"/>
      <c r="N430" s="428">
        <v>127</v>
      </c>
      <c r="O430" s="428">
        <f t="shared" si="66"/>
        <v>50173</v>
      </c>
      <c r="Q430" s="429">
        <f t="shared" si="67"/>
        <v>0.26514260658122896</v>
      </c>
      <c r="R430" s="429">
        <f t="shared" si="68"/>
        <v>0.34102007055587669</v>
      </c>
      <c r="S430" s="429">
        <f t="shared" si="69"/>
        <v>0.10433898710461802</v>
      </c>
      <c r="T430" s="429">
        <f t="shared" si="70"/>
        <v>0.23568453152093755</v>
      </c>
      <c r="U430" s="429">
        <f t="shared" si="71"/>
        <v>4.2154146652582068E-2</v>
      </c>
      <c r="V430" s="429">
        <f t="shared" si="72"/>
        <v>0</v>
      </c>
      <c r="W430" s="429">
        <f t="shared" si="73"/>
        <v>9.1284156817411748E-3</v>
      </c>
      <c r="X430" s="429">
        <f t="shared" si="74"/>
        <v>0</v>
      </c>
      <c r="Y430" s="429">
        <f t="shared" si="75"/>
        <v>0</v>
      </c>
      <c r="Z430" s="429">
        <f t="shared" si="76"/>
        <v>2.531241903015566E-3</v>
      </c>
    </row>
    <row r="431" spans="1:26" ht="18.5" customHeight="1" x14ac:dyDescent="0.35">
      <c r="A431" s="353" t="s">
        <v>540</v>
      </c>
      <c r="B431" s="427" t="s">
        <v>536</v>
      </c>
      <c r="C431" s="353" t="s">
        <v>479</v>
      </c>
      <c r="D431" s="353" t="s">
        <v>71</v>
      </c>
      <c r="E431" s="428">
        <v>12374</v>
      </c>
      <c r="F431" s="428">
        <v>15617</v>
      </c>
      <c r="G431" s="428">
        <v>7840</v>
      </c>
      <c r="H431" s="428">
        <v>7205</v>
      </c>
      <c r="I431" s="428">
        <v>2243</v>
      </c>
      <c r="J431" s="428"/>
      <c r="K431" s="428">
        <v>448</v>
      </c>
      <c r="L431" s="428"/>
      <c r="M431" s="428"/>
      <c r="N431" s="428">
        <v>441</v>
      </c>
      <c r="O431" s="428">
        <f t="shared" si="66"/>
        <v>46168</v>
      </c>
      <c r="Q431" s="429">
        <f t="shared" si="67"/>
        <v>0.26802114018367701</v>
      </c>
      <c r="R431" s="429">
        <f t="shared" si="68"/>
        <v>0.33826459885635074</v>
      </c>
      <c r="S431" s="429">
        <f t="shared" si="69"/>
        <v>0.16981459019234102</v>
      </c>
      <c r="T431" s="429">
        <f t="shared" si="70"/>
        <v>0.15606047478773177</v>
      </c>
      <c r="U431" s="429">
        <f t="shared" si="71"/>
        <v>4.8583434413446543E-2</v>
      </c>
      <c r="V431" s="429">
        <f t="shared" si="72"/>
        <v>0</v>
      </c>
      <c r="W431" s="429">
        <f t="shared" si="73"/>
        <v>9.7036908681337724E-3</v>
      </c>
      <c r="X431" s="429">
        <f t="shared" si="74"/>
        <v>0</v>
      </c>
      <c r="Y431" s="429">
        <f t="shared" si="75"/>
        <v>0</v>
      </c>
      <c r="Z431" s="429">
        <f t="shared" si="76"/>
        <v>9.5520706983191813E-3</v>
      </c>
    </row>
    <row r="432" spans="1:26" ht="18.5" customHeight="1" x14ac:dyDescent="0.35">
      <c r="A432" s="353" t="s">
        <v>541</v>
      </c>
      <c r="B432" s="427" t="s">
        <v>536</v>
      </c>
      <c r="C432" s="353" t="s">
        <v>479</v>
      </c>
      <c r="D432" s="353" t="s">
        <v>71</v>
      </c>
      <c r="E432" s="428">
        <v>17930</v>
      </c>
      <c r="F432" s="428">
        <v>13827</v>
      </c>
      <c r="G432" s="428">
        <v>7557</v>
      </c>
      <c r="H432" s="428">
        <v>2086</v>
      </c>
      <c r="I432" s="428">
        <v>2366</v>
      </c>
      <c r="J432" s="428"/>
      <c r="K432" s="428">
        <v>260</v>
      </c>
      <c r="L432" s="428"/>
      <c r="M432" s="428"/>
      <c r="N432" s="428">
        <v>139</v>
      </c>
      <c r="O432" s="428">
        <f t="shared" si="66"/>
        <v>44165</v>
      </c>
      <c r="Q432" s="429">
        <f t="shared" si="67"/>
        <v>0.40597758405977585</v>
      </c>
      <c r="R432" s="429">
        <f t="shared" si="68"/>
        <v>0.31307596513075964</v>
      </c>
      <c r="S432" s="429">
        <f t="shared" si="69"/>
        <v>0.17110834371108344</v>
      </c>
      <c r="T432" s="429">
        <f t="shared" si="70"/>
        <v>4.7231971017774259E-2</v>
      </c>
      <c r="U432" s="429">
        <f t="shared" si="71"/>
        <v>5.3571832899354695E-2</v>
      </c>
      <c r="V432" s="429">
        <f t="shared" si="72"/>
        <v>0</v>
      </c>
      <c r="W432" s="429">
        <f t="shared" si="73"/>
        <v>5.8870146043246913E-3</v>
      </c>
      <c r="X432" s="429">
        <f t="shared" si="74"/>
        <v>0</v>
      </c>
      <c r="Y432" s="429">
        <f t="shared" si="75"/>
        <v>0</v>
      </c>
      <c r="Z432" s="429">
        <f t="shared" si="76"/>
        <v>3.1472885769274314E-3</v>
      </c>
    </row>
    <row r="433" spans="1:26" ht="18.5" customHeight="1" x14ac:dyDescent="0.35">
      <c r="A433" s="353" t="s">
        <v>542</v>
      </c>
      <c r="B433" s="427" t="s">
        <v>536</v>
      </c>
      <c r="C433" s="353" t="s">
        <v>479</v>
      </c>
      <c r="D433" s="353" t="s">
        <v>71</v>
      </c>
      <c r="E433" s="428">
        <v>21676</v>
      </c>
      <c r="F433" s="428">
        <v>12070</v>
      </c>
      <c r="G433" s="428">
        <v>6194</v>
      </c>
      <c r="H433" s="428">
        <v>1843</v>
      </c>
      <c r="I433" s="428">
        <v>2539</v>
      </c>
      <c r="J433" s="428"/>
      <c r="K433" s="428">
        <v>472</v>
      </c>
      <c r="L433" s="428"/>
      <c r="M433" s="428"/>
      <c r="N433" s="428">
        <v>0</v>
      </c>
      <c r="O433" s="428">
        <f t="shared" si="66"/>
        <v>44794</v>
      </c>
      <c r="Q433" s="429">
        <f t="shared" si="67"/>
        <v>0.48390409429834352</v>
      </c>
      <c r="R433" s="429">
        <f t="shared" si="68"/>
        <v>0.26945573067821582</v>
      </c>
      <c r="S433" s="429">
        <f t="shared" si="69"/>
        <v>0.13827744787248292</v>
      </c>
      <c r="T433" s="429">
        <f t="shared" si="70"/>
        <v>4.1143903201321608E-2</v>
      </c>
      <c r="U433" s="429">
        <f t="shared" si="71"/>
        <v>5.6681698441755593E-2</v>
      </c>
      <c r="V433" s="429">
        <f t="shared" si="72"/>
        <v>0</v>
      </c>
      <c r="W433" s="429">
        <f t="shared" si="73"/>
        <v>1.053712550788052E-2</v>
      </c>
      <c r="X433" s="429">
        <f t="shared" si="74"/>
        <v>0</v>
      </c>
      <c r="Y433" s="429">
        <f t="shared" si="75"/>
        <v>0</v>
      </c>
      <c r="Z433" s="429">
        <f t="shared" si="76"/>
        <v>0</v>
      </c>
    </row>
    <row r="434" spans="1:26" ht="18.5" customHeight="1" x14ac:dyDescent="0.35">
      <c r="A434" s="353" t="s">
        <v>543</v>
      </c>
      <c r="B434" s="427" t="s">
        <v>544</v>
      </c>
      <c r="C434" s="353" t="s">
        <v>545</v>
      </c>
      <c r="D434" s="353" t="s">
        <v>71</v>
      </c>
      <c r="E434" s="428">
        <v>13592</v>
      </c>
      <c r="F434" s="428">
        <v>14871</v>
      </c>
      <c r="G434" s="428">
        <v>8395</v>
      </c>
      <c r="H434" s="428">
        <v>5325</v>
      </c>
      <c r="I434" s="428">
        <v>3175</v>
      </c>
      <c r="J434" s="428"/>
      <c r="K434" s="428">
        <v>214</v>
      </c>
      <c r="L434" s="428"/>
      <c r="M434" s="428"/>
      <c r="N434" s="428">
        <v>0</v>
      </c>
      <c r="O434" s="428">
        <f t="shared" si="66"/>
        <v>45572</v>
      </c>
      <c r="Q434" s="429">
        <f t="shared" si="67"/>
        <v>0.29825331343807598</v>
      </c>
      <c r="R434" s="429">
        <f t="shared" si="68"/>
        <v>0.32631879224084964</v>
      </c>
      <c r="S434" s="429">
        <f t="shared" si="69"/>
        <v>0.18421399104713421</v>
      </c>
      <c r="T434" s="429">
        <f t="shared" si="70"/>
        <v>0.11684806460107083</v>
      </c>
      <c r="U434" s="429">
        <f t="shared" si="71"/>
        <v>6.9669972790309842E-2</v>
      </c>
      <c r="V434" s="429">
        <f t="shared" si="72"/>
        <v>0</v>
      </c>
      <c r="W434" s="429">
        <f t="shared" si="73"/>
        <v>4.6958658825594661E-3</v>
      </c>
      <c r="X434" s="429">
        <f t="shared" si="74"/>
        <v>0</v>
      </c>
      <c r="Y434" s="429">
        <f t="shared" si="75"/>
        <v>0</v>
      </c>
      <c r="Z434" s="429">
        <f t="shared" si="76"/>
        <v>0</v>
      </c>
    </row>
    <row r="435" spans="1:26" ht="18.5" customHeight="1" x14ac:dyDescent="0.35">
      <c r="A435" s="353" t="s">
        <v>546</v>
      </c>
      <c r="B435" s="427" t="s">
        <v>544</v>
      </c>
      <c r="C435" s="353" t="s">
        <v>545</v>
      </c>
      <c r="D435" s="353" t="s">
        <v>71</v>
      </c>
      <c r="E435" s="428">
        <v>3205</v>
      </c>
      <c r="F435" s="428">
        <v>15842</v>
      </c>
      <c r="G435" s="428">
        <v>8048</v>
      </c>
      <c r="H435" s="428">
        <v>1436</v>
      </c>
      <c r="I435" s="428">
        <v>21736</v>
      </c>
      <c r="J435" s="428"/>
      <c r="K435" s="428"/>
      <c r="L435" s="428"/>
      <c r="M435" s="428"/>
      <c r="N435" s="428">
        <v>95</v>
      </c>
      <c r="O435" s="428">
        <f t="shared" si="66"/>
        <v>50362</v>
      </c>
      <c r="Q435" s="429">
        <f t="shared" si="67"/>
        <v>6.3639251816846029E-2</v>
      </c>
      <c r="R435" s="429">
        <f t="shared" si="68"/>
        <v>0.31456256701481278</v>
      </c>
      <c r="S435" s="429">
        <f t="shared" si="69"/>
        <v>0.15980302609110042</v>
      </c>
      <c r="T435" s="429">
        <f t="shared" si="70"/>
        <v>2.8513561812477661E-2</v>
      </c>
      <c r="U435" s="429">
        <f t="shared" si="71"/>
        <v>0.4315952503871967</v>
      </c>
      <c r="V435" s="429">
        <f t="shared" si="72"/>
        <v>0</v>
      </c>
      <c r="W435" s="429">
        <f t="shared" si="73"/>
        <v>0</v>
      </c>
      <c r="X435" s="429">
        <f t="shared" si="74"/>
        <v>0</v>
      </c>
      <c r="Y435" s="429">
        <f t="shared" si="75"/>
        <v>0</v>
      </c>
      <c r="Z435" s="429">
        <f t="shared" si="76"/>
        <v>1.8863428775664191E-3</v>
      </c>
    </row>
    <row r="436" spans="1:26" ht="18.5" customHeight="1" x14ac:dyDescent="0.35">
      <c r="A436" s="353" t="s">
        <v>547</v>
      </c>
      <c r="B436" s="427" t="s">
        <v>548</v>
      </c>
      <c r="C436" s="353" t="s">
        <v>545</v>
      </c>
      <c r="D436" s="353" t="s">
        <v>71</v>
      </c>
      <c r="E436" s="428">
        <v>3423</v>
      </c>
      <c r="F436" s="428">
        <v>10903</v>
      </c>
      <c r="G436" s="428">
        <v>7687</v>
      </c>
      <c r="H436" s="428">
        <v>26214</v>
      </c>
      <c r="I436" s="428">
        <v>1234</v>
      </c>
      <c r="J436" s="428"/>
      <c r="K436" s="428">
        <v>133</v>
      </c>
      <c r="L436" s="428"/>
      <c r="M436" s="428"/>
      <c r="N436" s="428">
        <v>0</v>
      </c>
      <c r="O436" s="428">
        <f t="shared" si="66"/>
        <v>49594</v>
      </c>
      <c r="Q436" s="429">
        <f t="shared" si="67"/>
        <v>6.9020446021696172E-2</v>
      </c>
      <c r="R436" s="429">
        <f t="shared" si="68"/>
        <v>0.21984514255756746</v>
      </c>
      <c r="S436" s="429">
        <f t="shared" si="69"/>
        <v>0.15499858853893617</v>
      </c>
      <c r="T436" s="429">
        <f t="shared" si="70"/>
        <v>0.52857200467798526</v>
      </c>
      <c r="U436" s="429">
        <f t="shared" si="71"/>
        <v>2.4882042182522081E-2</v>
      </c>
      <c r="V436" s="429">
        <f t="shared" si="72"/>
        <v>0</v>
      </c>
      <c r="W436" s="429">
        <f t="shared" si="73"/>
        <v>2.6817760212928983E-3</v>
      </c>
      <c r="X436" s="429">
        <f t="shared" si="74"/>
        <v>0</v>
      </c>
      <c r="Y436" s="429">
        <f t="shared" si="75"/>
        <v>0</v>
      </c>
      <c r="Z436" s="429">
        <f t="shared" si="76"/>
        <v>0</v>
      </c>
    </row>
    <row r="437" spans="1:26" ht="18.5" customHeight="1" x14ac:dyDescent="0.35">
      <c r="A437" s="353" t="s">
        <v>549</v>
      </c>
      <c r="B437" s="427" t="s">
        <v>548</v>
      </c>
      <c r="C437" s="353" t="s">
        <v>545</v>
      </c>
      <c r="D437" s="353" t="s">
        <v>71</v>
      </c>
      <c r="E437" s="428">
        <v>22932</v>
      </c>
      <c r="F437" s="428">
        <v>11577</v>
      </c>
      <c r="G437" s="428">
        <v>7524</v>
      </c>
      <c r="H437" s="428">
        <v>6722</v>
      </c>
      <c r="I437" s="428">
        <v>2387</v>
      </c>
      <c r="J437" s="428"/>
      <c r="K437" s="428">
        <v>177</v>
      </c>
      <c r="L437" s="428"/>
      <c r="M437" s="428"/>
      <c r="N437" s="428">
        <v>241</v>
      </c>
      <c r="O437" s="428">
        <f t="shared" si="66"/>
        <v>51560</v>
      </c>
      <c r="Q437" s="429">
        <f t="shared" si="67"/>
        <v>0.44476338246702868</v>
      </c>
      <c r="R437" s="429">
        <f t="shared" si="68"/>
        <v>0.2245345228859581</v>
      </c>
      <c r="S437" s="429">
        <f t="shared" si="69"/>
        <v>0.14592707525213344</v>
      </c>
      <c r="T437" s="429">
        <f t="shared" si="70"/>
        <v>0.13037238169123352</v>
      </c>
      <c r="U437" s="429">
        <f t="shared" si="71"/>
        <v>4.6295577967416603E-2</v>
      </c>
      <c r="V437" s="429">
        <f t="shared" si="72"/>
        <v>0</v>
      </c>
      <c r="W437" s="429">
        <f t="shared" si="73"/>
        <v>3.4328937160589606E-3</v>
      </c>
      <c r="X437" s="429">
        <f t="shared" si="74"/>
        <v>0</v>
      </c>
      <c r="Y437" s="429">
        <f t="shared" si="75"/>
        <v>0</v>
      </c>
      <c r="Z437" s="429">
        <f t="shared" si="76"/>
        <v>4.6741660201706746E-3</v>
      </c>
    </row>
    <row r="438" spans="1:26" ht="18.5" customHeight="1" x14ac:dyDescent="0.35">
      <c r="A438" s="353" t="s">
        <v>550</v>
      </c>
      <c r="B438" s="427" t="s">
        <v>548</v>
      </c>
      <c r="C438" s="353" t="s">
        <v>545</v>
      </c>
      <c r="D438" s="353" t="s">
        <v>71</v>
      </c>
      <c r="E438" s="428">
        <v>6939</v>
      </c>
      <c r="F438" s="428">
        <v>17628</v>
      </c>
      <c r="G438" s="428">
        <v>9171</v>
      </c>
      <c r="H438" s="428">
        <v>16004</v>
      </c>
      <c r="I438" s="428">
        <v>1911</v>
      </c>
      <c r="J438" s="428"/>
      <c r="K438" s="428"/>
      <c r="L438" s="428"/>
      <c r="M438" s="428"/>
      <c r="N438" s="428">
        <v>0</v>
      </c>
      <c r="O438" s="428">
        <f t="shared" si="66"/>
        <v>51653</v>
      </c>
      <c r="Q438" s="429">
        <f t="shared" si="67"/>
        <v>0.134338760575378</v>
      </c>
      <c r="R438" s="429">
        <f t="shared" si="68"/>
        <v>0.34127737014307008</v>
      </c>
      <c r="S438" s="429">
        <f t="shared" si="69"/>
        <v>0.17755019069560335</v>
      </c>
      <c r="T438" s="429">
        <f t="shared" si="70"/>
        <v>0.3098367955394653</v>
      </c>
      <c r="U438" s="429">
        <f t="shared" si="71"/>
        <v>3.6996883046483263E-2</v>
      </c>
      <c r="V438" s="429">
        <f t="shared" si="72"/>
        <v>0</v>
      </c>
      <c r="W438" s="429">
        <f t="shared" si="73"/>
        <v>0</v>
      </c>
      <c r="X438" s="429">
        <f t="shared" si="74"/>
        <v>0</v>
      </c>
      <c r="Y438" s="429">
        <f t="shared" si="75"/>
        <v>0</v>
      </c>
      <c r="Z438" s="429">
        <f t="shared" si="76"/>
        <v>0</v>
      </c>
    </row>
    <row r="439" spans="1:26" ht="18.5" customHeight="1" x14ac:dyDescent="0.35">
      <c r="A439" s="353" t="s">
        <v>551</v>
      </c>
      <c r="B439" s="427" t="s">
        <v>548</v>
      </c>
      <c r="C439" s="353" t="s">
        <v>545</v>
      </c>
      <c r="D439" s="353" t="s">
        <v>71</v>
      </c>
      <c r="E439" s="428">
        <v>18212</v>
      </c>
      <c r="F439" s="428">
        <v>8728</v>
      </c>
      <c r="G439" s="428">
        <v>10110</v>
      </c>
      <c r="H439" s="428">
        <v>1560</v>
      </c>
      <c r="I439" s="428">
        <v>2120</v>
      </c>
      <c r="J439" s="428"/>
      <c r="K439" s="428"/>
      <c r="L439" s="428"/>
      <c r="M439" s="428"/>
      <c r="N439" s="428">
        <v>0</v>
      </c>
      <c r="O439" s="428">
        <f t="shared" si="66"/>
        <v>40730</v>
      </c>
      <c r="Q439" s="429">
        <f t="shared" si="67"/>
        <v>0.4471397004664866</v>
      </c>
      <c r="R439" s="429">
        <f t="shared" si="68"/>
        <v>0.21428922170390374</v>
      </c>
      <c r="S439" s="429">
        <f t="shared" si="69"/>
        <v>0.24821998526884359</v>
      </c>
      <c r="T439" s="429">
        <f t="shared" si="70"/>
        <v>3.8301006629020376E-2</v>
      </c>
      <c r="U439" s="429">
        <f t="shared" si="71"/>
        <v>5.2050085931745642E-2</v>
      </c>
      <c r="V439" s="429">
        <f t="shared" si="72"/>
        <v>0</v>
      </c>
      <c r="W439" s="429">
        <f t="shared" si="73"/>
        <v>0</v>
      </c>
      <c r="X439" s="429">
        <f t="shared" si="74"/>
        <v>0</v>
      </c>
      <c r="Y439" s="429">
        <f t="shared" si="75"/>
        <v>0</v>
      </c>
      <c r="Z439" s="429">
        <f t="shared" si="76"/>
        <v>0</v>
      </c>
    </row>
    <row r="440" spans="1:26" ht="18.5" customHeight="1" x14ac:dyDescent="0.35">
      <c r="A440" s="353" t="s">
        <v>552</v>
      </c>
      <c r="B440" s="427" t="s">
        <v>548</v>
      </c>
      <c r="C440" s="353" t="s">
        <v>545</v>
      </c>
      <c r="D440" s="353" t="s">
        <v>71</v>
      </c>
      <c r="E440" s="428">
        <v>15437</v>
      </c>
      <c r="F440" s="428">
        <v>16320</v>
      </c>
      <c r="G440" s="428">
        <v>9920</v>
      </c>
      <c r="H440" s="428">
        <v>4757</v>
      </c>
      <c r="I440" s="428">
        <v>3028</v>
      </c>
      <c r="J440" s="428"/>
      <c r="K440" s="428">
        <v>558</v>
      </c>
      <c r="L440" s="428"/>
      <c r="M440" s="428"/>
      <c r="N440" s="428">
        <v>0</v>
      </c>
      <c r="O440" s="428">
        <f t="shared" si="66"/>
        <v>50020</v>
      </c>
      <c r="Q440" s="429">
        <f t="shared" si="67"/>
        <v>0.30861655337864852</v>
      </c>
      <c r="R440" s="429">
        <f t="shared" si="68"/>
        <v>0.32626949220311874</v>
      </c>
      <c r="S440" s="429">
        <f t="shared" si="69"/>
        <v>0.19832067173130749</v>
      </c>
      <c r="T440" s="429">
        <f t="shared" si="70"/>
        <v>9.5101959216313481E-2</v>
      </c>
      <c r="U440" s="429">
        <f t="shared" si="71"/>
        <v>6.0535785685725707E-2</v>
      </c>
      <c r="V440" s="429">
        <f t="shared" si="72"/>
        <v>0</v>
      </c>
      <c r="W440" s="429">
        <f t="shared" si="73"/>
        <v>1.1155537784886045E-2</v>
      </c>
      <c r="X440" s="429">
        <f t="shared" si="74"/>
        <v>0</v>
      </c>
      <c r="Y440" s="429">
        <f t="shared" si="75"/>
        <v>0</v>
      </c>
      <c r="Z440" s="429">
        <f t="shared" si="76"/>
        <v>0</v>
      </c>
    </row>
    <row r="441" spans="1:26" ht="18.5" customHeight="1" x14ac:dyDescent="0.35">
      <c r="A441" s="353" t="s">
        <v>553</v>
      </c>
      <c r="B441" s="427" t="s">
        <v>554</v>
      </c>
      <c r="C441" s="353" t="s">
        <v>545</v>
      </c>
      <c r="D441" s="353" t="s">
        <v>71</v>
      </c>
      <c r="E441" s="428">
        <v>16222</v>
      </c>
      <c r="F441" s="428">
        <v>13956</v>
      </c>
      <c r="G441" s="428">
        <v>9611</v>
      </c>
      <c r="H441" s="428">
        <v>1663</v>
      </c>
      <c r="I441" s="428">
        <v>2119</v>
      </c>
      <c r="J441" s="428"/>
      <c r="K441" s="428"/>
      <c r="L441" s="428">
        <v>2056</v>
      </c>
      <c r="M441" s="428"/>
      <c r="N441" s="428">
        <v>0</v>
      </c>
      <c r="O441" s="428">
        <f t="shared" si="66"/>
        <v>45627</v>
      </c>
      <c r="Q441" s="429">
        <f t="shared" si="67"/>
        <v>0.35553509983124026</v>
      </c>
      <c r="R441" s="429">
        <f t="shared" si="68"/>
        <v>0.3058715234400684</v>
      </c>
      <c r="S441" s="429">
        <f t="shared" si="69"/>
        <v>0.21064282113660771</v>
      </c>
      <c r="T441" s="429">
        <f t="shared" si="70"/>
        <v>3.6447717360334891E-2</v>
      </c>
      <c r="U441" s="429">
        <f t="shared" si="71"/>
        <v>4.6441799811515111E-2</v>
      </c>
      <c r="V441" s="429">
        <f t="shared" si="72"/>
        <v>0</v>
      </c>
      <c r="W441" s="429">
        <f t="shared" si="73"/>
        <v>0</v>
      </c>
      <c r="X441" s="429">
        <f t="shared" si="74"/>
        <v>4.506103842023363E-2</v>
      </c>
      <c r="Y441" s="429">
        <f t="shared" si="75"/>
        <v>0</v>
      </c>
      <c r="Z441" s="429">
        <f t="shared" si="76"/>
        <v>0</v>
      </c>
    </row>
    <row r="442" spans="1:26" ht="18.5" customHeight="1" x14ac:dyDescent="0.35">
      <c r="A442" s="353" t="s">
        <v>555</v>
      </c>
      <c r="B442" s="427" t="s">
        <v>554</v>
      </c>
      <c r="C442" s="353" t="s">
        <v>545</v>
      </c>
      <c r="D442" s="353" t="s">
        <v>71</v>
      </c>
      <c r="E442" s="428">
        <v>15670</v>
      </c>
      <c r="F442" s="428">
        <v>12046</v>
      </c>
      <c r="G442" s="428">
        <v>11570</v>
      </c>
      <c r="H442" s="428">
        <v>1029</v>
      </c>
      <c r="I442" s="428">
        <v>2137</v>
      </c>
      <c r="J442" s="428"/>
      <c r="K442" s="428"/>
      <c r="L442" s="428"/>
      <c r="M442" s="428"/>
      <c r="N442" s="428">
        <v>0</v>
      </c>
      <c r="O442" s="428">
        <f t="shared" si="66"/>
        <v>42452</v>
      </c>
      <c r="Q442" s="429">
        <f t="shared" si="67"/>
        <v>0.36912277395646848</v>
      </c>
      <c r="R442" s="429">
        <f t="shared" si="68"/>
        <v>0.28375577122397061</v>
      </c>
      <c r="S442" s="429">
        <f t="shared" si="69"/>
        <v>0.27254310750965799</v>
      </c>
      <c r="T442" s="429">
        <f t="shared" si="70"/>
        <v>2.4239140676528787E-2</v>
      </c>
      <c r="U442" s="429">
        <f t="shared" si="71"/>
        <v>5.0339206633374163E-2</v>
      </c>
      <c r="V442" s="429">
        <f t="shared" si="72"/>
        <v>0</v>
      </c>
      <c r="W442" s="429">
        <f t="shared" si="73"/>
        <v>0</v>
      </c>
      <c r="X442" s="429">
        <f t="shared" si="74"/>
        <v>0</v>
      </c>
      <c r="Y442" s="429">
        <f t="shared" si="75"/>
        <v>0</v>
      </c>
      <c r="Z442" s="429">
        <f t="shared" si="76"/>
        <v>0</v>
      </c>
    </row>
    <row r="443" spans="1:26" ht="18.5" customHeight="1" x14ac:dyDescent="0.35">
      <c r="A443" s="353" t="s">
        <v>556</v>
      </c>
      <c r="B443" s="427" t="s">
        <v>554</v>
      </c>
      <c r="C443" s="353" t="s">
        <v>545</v>
      </c>
      <c r="D443" s="353" t="s">
        <v>71</v>
      </c>
      <c r="E443" s="428">
        <v>11896</v>
      </c>
      <c r="F443" s="428">
        <v>18199</v>
      </c>
      <c r="G443" s="428">
        <v>9928</v>
      </c>
      <c r="H443" s="428">
        <v>2080</v>
      </c>
      <c r="I443" s="428">
        <v>2077</v>
      </c>
      <c r="J443" s="428"/>
      <c r="K443" s="428">
        <v>1000</v>
      </c>
      <c r="L443" s="428"/>
      <c r="M443" s="428"/>
      <c r="N443" s="428">
        <v>0</v>
      </c>
      <c r="O443" s="428">
        <f t="shared" si="66"/>
        <v>45180</v>
      </c>
      <c r="Q443" s="429">
        <f t="shared" si="67"/>
        <v>0.26330234617087206</v>
      </c>
      <c r="R443" s="429">
        <f t="shared" si="68"/>
        <v>0.40281097830898627</v>
      </c>
      <c r="S443" s="429">
        <f t="shared" si="69"/>
        <v>0.21974324922532093</v>
      </c>
      <c r="T443" s="429">
        <f t="shared" si="70"/>
        <v>4.6038069942452416E-2</v>
      </c>
      <c r="U443" s="429">
        <f t="shared" si="71"/>
        <v>4.5971668880035413E-2</v>
      </c>
      <c r="V443" s="429">
        <f t="shared" si="72"/>
        <v>0</v>
      </c>
      <c r="W443" s="429">
        <f t="shared" si="73"/>
        <v>2.2133687472332891E-2</v>
      </c>
      <c r="X443" s="429">
        <f t="shared" si="74"/>
        <v>0</v>
      </c>
      <c r="Y443" s="429">
        <f t="shared" si="75"/>
        <v>0</v>
      </c>
      <c r="Z443" s="429">
        <f t="shared" si="76"/>
        <v>0</v>
      </c>
    </row>
    <row r="444" spans="1:26" ht="18.5" customHeight="1" x14ac:dyDescent="0.35">
      <c r="A444" s="353" t="s">
        <v>557</v>
      </c>
      <c r="B444" s="427" t="s">
        <v>554</v>
      </c>
      <c r="C444" s="353" t="s">
        <v>545</v>
      </c>
      <c r="D444" s="353" t="s">
        <v>71</v>
      </c>
      <c r="E444" s="428">
        <v>17232</v>
      </c>
      <c r="F444" s="428">
        <v>16422</v>
      </c>
      <c r="G444" s="428">
        <v>9734</v>
      </c>
      <c r="H444" s="428">
        <v>3572</v>
      </c>
      <c r="I444" s="428">
        <v>1724</v>
      </c>
      <c r="J444" s="428"/>
      <c r="K444" s="428">
        <v>322</v>
      </c>
      <c r="L444" s="428"/>
      <c r="M444" s="428"/>
      <c r="N444" s="428">
        <v>98</v>
      </c>
      <c r="O444" s="428">
        <f t="shared" si="66"/>
        <v>49104</v>
      </c>
      <c r="Q444" s="429">
        <f t="shared" si="67"/>
        <v>0.35092864125122192</v>
      </c>
      <c r="R444" s="429">
        <f t="shared" si="68"/>
        <v>0.33443304007820135</v>
      </c>
      <c r="S444" s="429">
        <f t="shared" si="69"/>
        <v>0.19823232323232323</v>
      </c>
      <c r="T444" s="429">
        <f t="shared" si="70"/>
        <v>7.274356467904855E-2</v>
      </c>
      <c r="U444" s="429">
        <f t="shared" si="71"/>
        <v>3.5109156076898011E-2</v>
      </c>
      <c r="V444" s="429">
        <f t="shared" si="72"/>
        <v>0</v>
      </c>
      <c r="W444" s="429">
        <f t="shared" si="73"/>
        <v>6.557510589768654E-3</v>
      </c>
      <c r="X444" s="429">
        <f t="shared" si="74"/>
        <v>0</v>
      </c>
      <c r="Y444" s="429">
        <f t="shared" si="75"/>
        <v>0</v>
      </c>
      <c r="Z444" s="429">
        <f t="shared" si="76"/>
        <v>1.9957640925382862E-3</v>
      </c>
    </row>
    <row r="445" spans="1:26" ht="18.5" customHeight="1" x14ac:dyDescent="0.35">
      <c r="A445" s="353" t="s">
        <v>558</v>
      </c>
      <c r="B445" s="427" t="s">
        <v>554</v>
      </c>
      <c r="C445" s="353" t="s">
        <v>545</v>
      </c>
      <c r="D445" s="353" t="s">
        <v>71</v>
      </c>
      <c r="E445" s="428">
        <v>15992</v>
      </c>
      <c r="F445" s="428">
        <v>10923</v>
      </c>
      <c r="G445" s="428">
        <v>8865</v>
      </c>
      <c r="H445" s="428">
        <v>1987</v>
      </c>
      <c r="I445" s="428">
        <v>1851</v>
      </c>
      <c r="J445" s="428"/>
      <c r="K445" s="428"/>
      <c r="L445" s="428"/>
      <c r="M445" s="428"/>
      <c r="N445" s="428">
        <v>0</v>
      </c>
      <c r="O445" s="428">
        <f t="shared" si="66"/>
        <v>39618</v>
      </c>
      <c r="Q445" s="429">
        <f t="shared" si="67"/>
        <v>0.40365490433641277</v>
      </c>
      <c r="R445" s="429">
        <f t="shared" si="68"/>
        <v>0.27570801150991975</v>
      </c>
      <c r="S445" s="429">
        <f t="shared" si="69"/>
        <v>0.22376192639709222</v>
      </c>
      <c r="T445" s="429">
        <f t="shared" si="70"/>
        <v>5.0153970417487002E-2</v>
      </c>
      <c r="U445" s="429">
        <f t="shared" si="71"/>
        <v>4.6721187339088296E-2</v>
      </c>
      <c r="V445" s="429">
        <f t="shared" si="72"/>
        <v>0</v>
      </c>
      <c r="W445" s="429">
        <f t="shared" si="73"/>
        <v>0</v>
      </c>
      <c r="X445" s="429">
        <f t="shared" si="74"/>
        <v>0</v>
      </c>
      <c r="Y445" s="429">
        <f t="shared" si="75"/>
        <v>0</v>
      </c>
      <c r="Z445" s="429">
        <f t="shared" si="76"/>
        <v>0</v>
      </c>
    </row>
    <row r="446" spans="1:26" ht="18.5" customHeight="1" x14ac:dyDescent="0.35">
      <c r="A446" s="353" t="s">
        <v>559</v>
      </c>
      <c r="B446" s="427" t="s">
        <v>554</v>
      </c>
      <c r="C446" s="353" t="s">
        <v>545</v>
      </c>
      <c r="D446" s="353" t="s">
        <v>71</v>
      </c>
      <c r="E446" s="428">
        <v>18531</v>
      </c>
      <c r="F446" s="428">
        <v>13936</v>
      </c>
      <c r="G446" s="428">
        <v>8612</v>
      </c>
      <c r="H446" s="428">
        <v>1676</v>
      </c>
      <c r="I446" s="428">
        <v>2856</v>
      </c>
      <c r="J446" s="428"/>
      <c r="K446" s="428"/>
      <c r="L446" s="428"/>
      <c r="M446" s="428"/>
      <c r="N446" s="428">
        <v>398</v>
      </c>
      <c r="O446" s="428">
        <f t="shared" si="66"/>
        <v>46009</v>
      </c>
      <c r="Q446" s="429">
        <f t="shared" si="67"/>
        <v>0.40276902345193333</v>
      </c>
      <c r="R446" s="429">
        <f t="shared" si="68"/>
        <v>0.30289725923188943</v>
      </c>
      <c r="S446" s="429">
        <f t="shared" si="69"/>
        <v>0.18718076897998218</v>
      </c>
      <c r="T446" s="429">
        <f t="shared" si="70"/>
        <v>3.6427655458714597E-2</v>
      </c>
      <c r="U446" s="429">
        <f t="shared" si="71"/>
        <v>6.2074811449933709E-2</v>
      </c>
      <c r="V446" s="429">
        <f t="shared" si="72"/>
        <v>0</v>
      </c>
      <c r="W446" s="429">
        <f t="shared" si="73"/>
        <v>0</v>
      </c>
      <c r="X446" s="429">
        <f t="shared" si="74"/>
        <v>0</v>
      </c>
      <c r="Y446" s="429">
        <f t="shared" si="75"/>
        <v>0</v>
      </c>
      <c r="Z446" s="429">
        <f t="shared" si="76"/>
        <v>8.6504814275467842E-3</v>
      </c>
    </row>
    <row r="447" spans="1:26" ht="18.5" customHeight="1" x14ac:dyDescent="0.35">
      <c r="A447" s="353" t="s">
        <v>560</v>
      </c>
      <c r="B447" s="427" t="s">
        <v>554</v>
      </c>
      <c r="C447" s="353" t="s">
        <v>545</v>
      </c>
      <c r="D447" s="353" t="s">
        <v>71</v>
      </c>
      <c r="E447" s="428">
        <v>14135</v>
      </c>
      <c r="F447" s="428">
        <v>15310</v>
      </c>
      <c r="G447" s="428">
        <v>10065</v>
      </c>
      <c r="H447" s="428">
        <v>1499</v>
      </c>
      <c r="I447" s="428">
        <v>2293</v>
      </c>
      <c r="J447" s="428"/>
      <c r="K447" s="428"/>
      <c r="L447" s="428"/>
      <c r="M447" s="428"/>
      <c r="N447" s="428">
        <v>0</v>
      </c>
      <c r="O447" s="428">
        <f t="shared" si="66"/>
        <v>43302</v>
      </c>
      <c r="Q447" s="429">
        <f t="shared" si="67"/>
        <v>0.32642834049235603</v>
      </c>
      <c r="R447" s="429">
        <f t="shared" si="68"/>
        <v>0.35356334580388898</v>
      </c>
      <c r="S447" s="429">
        <f t="shared" si="69"/>
        <v>0.23243730081751421</v>
      </c>
      <c r="T447" s="429">
        <f t="shared" si="70"/>
        <v>3.4617338691053531E-2</v>
      </c>
      <c r="U447" s="429">
        <f t="shared" si="71"/>
        <v>5.2953674195187289E-2</v>
      </c>
      <c r="V447" s="429">
        <f t="shared" si="72"/>
        <v>0</v>
      </c>
      <c r="W447" s="429">
        <f t="shared" si="73"/>
        <v>0</v>
      </c>
      <c r="X447" s="429">
        <f t="shared" si="74"/>
        <v>0</v>
      </c>
      <c r="Y447" s="429">
        <f t="shared" si="75"/>
        <v>0</v>
      </c>
      <c r="Z447" s="429">
        <f t="shared" si="76"/>
        <v>0</v>
      </c>
    </row>
    <row r="448" spans="1:26" ht="18.5" customHeight="1" x14ac:dyDescent="0.35">
      <c r="A448" s="353" t="s">
        <v>561</v>
      </c>
      <c r="B448" s="427" t="s">
        <v>554</v>
      </c>
      <c r="C448" s="353" t="s">
        <v>545</v>
      </c>
      <c r="D448" s="353" t="s">
        <v>71</v>
      </c>
      <c r="E448" s="428">
        <v>14950</v>
      </c>
      <c r="F448" s="428">
        <v>6221</v>
      </c>
      <c r="G448" s="428">
        <v>8541</v>
      </c>
      <c r="H448" s="428">
        <v>999</v>
      </c>
      <c r="I448" s="428">
        <v>1703</v>
      </c>
      <c r="J448" s="428"/>
      <c r="K448" s="428">
        <v>2281</v>
      </c>
      <c r="L448" s="428"/>
      <c r="M448" s="428"/>
      <c r="N448" s="428">
        <v>594</v>
      </c>
      <c r="O448" s="428">
        <f t="shared" si="66"/>
        <v>35289</v>
      </c>
      <c r="Q448" s="429">
        <f t="shared" si="67"/>
        <v>0.42364476182379779</v>
      </c>
      <c r="R448" s="429">
        <f t="shared" si="68"/>
        <v>0.17628722831477231</v>
      </c>
      <c r="S448" s="429">
        <f t="shared" si="69"/>
        <v>0.24203009436368272</v>
      </c>
      <c r="T448" s="429">
        <f t="shared" si="70"/>
        <v>2.8309104820198928E-2</v>
      </c>
      <c r="U448" s="429">
        <f t="shared" si="71"/>
        <v>4.8258664172971748E-2</v>
      </c>
      <c r="V448" s="429">
        <f t="shared" si="72"/>
        <v>0</v>
      </c>
      <c r="W448" s="429">
        <f t="shared" si="73"/>
        <v>6.4637705800674433E-2</v>
      </c>
      <c r="X448" s="429">
        <f t="shared" si="74"/>
        <v>0</v>
      </c>
      <c r="Y448" s="429">
        <f t="shared" si="75"/>
        <v>0</v>
      </c>
      <c r="Z448" s="429">
        <f t="shared" si="76"/>
        <v>1.6832440703902066E-2</v>
      </c>
    </row>
    <row r="449" spans="1:26" ht="18.5" customHeight="1" x14ac:dyDescent="0.35">
      <c r="A449" s="353" t="s">
        <v>562</v>
      </c>
      <c r="B449" s="427" t="s">
        <v>554</v>
      </c>
      <c r="C449" s="353" t="s">
        <v>545</v>
      </c>
      <c r="D449" s="353" t="s">
        <v>71</v>
      </c>
      <c r="E449" s="428">
        <v>14979</v>
      </c>
      <c r="F449" s="428">
        <v>9497</v>
      </c>
      <c r="G449" s="428">
        <v>8824</v>
      </c>
      <c r="H449" s="428">
        <v>911</v>
      </c>
      <c r="I449" s="428">
        <v>1236</v>
      </c>
      <c r="J449" s="428"/>
      <c r="K449" s="428">
        <v>1103</v>
      </c>
      <c r="L449" s="428"/>
      <c r="M449" s="428"/>
      <c r="N449" s="428">
        <v>0</v>
      </c>
      <c r="O449" s="428">
        <f t="shared" si="66"/>
        <v>36550</v>
      </c>
      <c r="Q449" s="429">
        <f t="shared" si="67"/>
        <v>0.40982216142270861</v>
      </c>
      <c r="R449" s="429">
        <f t="shared" si="68"/>
        <v>0.25983584131326948</v>
      </c>
      <c r="S449" s="429">
        <f t="shared" si="69"/>
        <v>0.24142270861833107</v>
      </c>
      <c r="T449" s="429">
        <f t="shared" si="70"/>
        <v>2.4924760601915185E-2</v>
      </c>
      <c r="U449" s="429">
        <f t="shared" si="71"/>
        <v>3.3816689466484265E-2</v>
      </c>
      <c r="V449" s="429">
        <f t="shared" si="72"/>
        <v>0</v>
      </c>
      <c r="W449" s="429">
        <f t="shared" si="73"/>
        <v>3.0177838577291383E-2</v>
      </c>
      <c r="X449" s="429">
        <f t="shared" si="74"/>
        <v>0</v>
      </c>
      <c r="Y449" s="429">
        <f t="shared" si="75"/>
        <v>0</v>
      </c>
      <c r="Z449" s="429">
        <f t="shared" si="76"/>
        <v>0</v>
      </c>
    </row>
    <row r="450" spans="1:26" ht="18.5" customHeight="1" x14ac:dyDescent="0.35">
      <c r="A450" s="353" t="s">
        <v>563</v>
      </c>
      <c r="B450" s="427" t="s">
        <v>554</v>
      </c>
      <c r="C450" s="353" t="s">
        <v>545</v>
      </c>
      <c r="D450" s="353" t="s">
        <v>71</v>
      </c>
      <c r="E450" s="428">
        <v>14221</v>
      </c>
      <c r="F450" s="428">
        <v>13594</v>
      </c>
      <c r="G450" s="428">
        <v>8851</v>
      </c>
      <c r="H450" s="428">
        <v>1577</v>
      </c>
      <c r="I450" s="428">
        <v>1207</v>
      </c>
      <c r="J450" s="428"/>
      <c r="K450" s="428">
        <v>1372</v>
      </c>
      <c r="L450" s="428"/>
      <c r="M450" s="428"/>
      <c r="N450" s="428">
        <v>0</v>
      </c>
      <c r="O450" s="428">
        <f t="shared" ref="O450:O513" si="77">SUM(E450:N450)</f>
        <v>40822</v>
      </c>
      <c r="Q450" s="429">
        <f t="shared" ref="Q450:Q513" si="78">E450/O450</f>
        <v>0.348366077115281</v>
      </c>
      <c r="R450" s="429">
        <f t="shared" ref="R450:R513" si="79">F450/O450</f>
        <v>0.3330067120670227</v>
      </c>
      <c r="S450" s="429">
        <f t="shared" ref="S450:S513" si="80">G450/O450</f>
        <v>0.2168193621086669</v>
      </c>
      <c r="T450" s="429">
        <f t="shared" ref="T450:T513" si="81">H450/O450</f>
        <v>3.863113027289207E-2</v>
      </c>
      <c r="U450" s="429">
        <f t="shared" ref="U450:U513" si="82">I450/O450</f>
        <v>2.9567390132771546E-2</v>
      </c>
      <c r="V450" s="429">
        <f t="shared" ref="V450:V513" si="83">J450/O450</f>
        <v>0</v>
      </c>
      <c r="W450" s="429">
        <f t="shared" ref="W450:W513" si="84">K450/O450</f>
        <v>3.3609328303365833E-2</v>
      </c>
      <c r="X450" s="429">
        <f t="shared" ref="X450:X513" si="85">L450/O450</f>
        <v>0</v>
      </c>
      <c r="Y450" s="429">
        <f t="shared" ref="Y450:Y513" si="86">M450/O450</f>
        <v>0</v>
      </c>
      <c r="Z450" s="429">
        <f t="shared" ref="Z450:Z513" si="87">N450/O450</f>
        <v>0</v>
      </c>
    </row>
    <row r="451" spans="1:26" ht="18.5" customHeight="1" x14ac:dyDescent="0.35">
      <c r="A451" s="353" t="s">
        <v>564</v>
      </c>
      <c r="B451" s="427" t="s">
        <v>554</v>
      </c>
      <c r="C451" s="353" t="s">
        <v>545</v>
      </c>
      <c r="D451" s="353" t="s">
        <v>71</v>
      </c>
      <c r="E451" s="428">
        <v>14414</v>
      </c>
      <c r="F451" s="428">
        <v>19880</v>
      </c>
      <c r="G451" s="428"/>
      <c r="H451" s="428">
        <v>2952</v>
      </c>
      <c r="I451" s="428">
        <v>2236</v>
      </c>
      <c r="J451" s="428"/>
      <c r="K451" s="428"/>
      <c r="L451" s="428"/>
      <c r="M451" s="428"/>
      <c r="N451" s="428">
        <v>3288</v>
      </c>
      <c r="O451" s="428">
        <f t="shared" si="77"/>
        <v>42770</v>
      </c>
      <c r="Q451" s="429">
        <f t="shared" si="78"/>
        <v>0.33701192424596682</v>
      </c>
      <c r="R451" s="429">
        <f t="shared" si="79"/>
        <v>0.46481178396072015</v>
      </c>
      <c r="S451" s="429">
        <f t="shared" si="80"/>
        <v>0</v>
      </c>
      <c r="T451" s="429">
        <f t="shared" si="81"/>
        <v>6.9020341360766888E-2</v>
      </c>
      <c r="U451" s="429">
        <f t="shared" si="82"/>
        <v>5.2279635258358666E-2</v>
      </c>
      <c r="V451" s="429">
        <f t="shared" si="83"/>
        <v>0</v>
      </c>
      <c r="W451" s="429">
        <f t="shared" si="84"/>
        <v>0</v>
      </c>
      <c r="X451" s="429">
        <f t="shared" si="85"/>
        <v>0</v>
      </c>
      <c r="Y451" s="429">
        <f t="shared" si="86"/>
        <v>0</v>
      </c>
      <c r="Z451" s="429">
        <f t="shared" si="87"/>
        <v>7.6876315174187512E-2</v>
      </c>
    </row>
    <row r="452" spans="1:26" ht="18.5" customHeight="1" x14ac:dyDescent="0.35">
      <c r="A452" s="353" t="s">
        <v>565</v>
      </c>
      <c r="B452" s="427" t="s">
        <v>554</v>
      </c>
      <c r="C452" s="353" t="s">
        <v>545</v>
      </c>
      <c r="D452" s="353" t="s">
        <v>71</v>
      </c>
      <c r="E452" s="428">
        <v>15338</v>
      </c>
      <c r="F452" s="428">
        <v>13956</v>
      </c>
      <c r="G452" s="428">
        <v>11004</v>
      </c>
      <c r="H452" s="428">
        <v>1451</v>
      </c>
      <c r="I452" s="428">
        <v>1579</v>
      </c>
      <c r="J452" s="428"/>
      <c r="K452" s="428"/>
      <c r="L452" s="428">
        <v>170</v>
      </c>
      <c r="M452" s="428"/>
      <c r="N452" s="428">
        <v>290</v>
      </c>
      <c r="O452" s="428">
        <f t="shared" si="77"/>
        <v>43788</v>
      </c>
      <c r="Q452" s="429">
        <f t="shared" si="78"/>
        <v>0.35027861514570202</v>
      </c>
      <c r="R452" s="429">
        <f t="shared" si="79"/>
        <v>0.3187174568374897</v>
      </c>
      <c r="S452" s="429">
        <f t="shared" si="80"/>
        <v>0.25130172650041105</v>
      </c>
      <c r="T452" s="429">
        <f t="shared" si="81"/>
        <v>3.3136932492920435E-2</v>
      </c>
      <c r="U452" s="429">
        <f t="shared" si="82"/>
        <v>3.6060107792089159E-2</v>
      </c>
      <c r="V452" s="429">
        <f t="shared" si="83"/>
        <v>0</v>
      </c>
      <c r="W452" s="429">
        <f t="shared" si="84"/>
        <v>0</v>
      </c>
      <c r="X452" s="429">
        <f t="shared" si="85"/>
        <v>3.8823421942084588E-3</v>
      </c>
      <c r="Y452" s="429">
        <f t="shared" si="86"/>
        <v>0</v>
      </c>
      <c r="Z452" s="429">
        <f t="shared" si="87"/>
        <v>6.6228190371791359E-3</v>
      </c>
    </row>
    <row r="453" spans="1:26" ht="18.5" customHeight="1" x14ac:dyDescent="0.35">
      <c r="A453" s="353" t="s">
        <v>566</v>
      </c>
      <c r="B453" s="427" t="s">
        <v>567</v>
      </c>
      <c r="C453" s="353" t="s">
        <v>545</v>
      </c>
      <c r="D453" s="353" t="s">
        <v>71</v>
      </c>
      <c r="E453" s="428">
        <v>12821</v>
      </c>
      <c r="F453" s="428">
        <v>19395</v>
      </c>
      <c r="G453" s="428">
        <v>6920</v>
      </c>
      <c r="H453" s="428">
        <v>10464</v>
      </c>
      <c r="I453" s="428">
        <v>3125</v>
      </c>
      <c r="J453" s="428"/>
      <c r="K453" s="428"/>
      <c r="L453" s="428"/>
      <c r="M453" s="428"/>
      <c r="N453" s="428">
        <v>595</v>
      </c>
      <c r="O453" s="428">
        <f t="shared" si="77"/>
        <v>53320</v>
      </c>
      <c r="Q453" s="429">
        <f t="shared" si="78"/>
        <v>0.24045386346586647</v>
      </c>
      <c r="R453" s="429">
        <f t="shared" si="79"/>
        <v>0.36374718679669915</v>
      </c>
      <c r="S453" s="429">
        <f t="shared" si="80"/>
        <v>0.12978244561140284</v>
      </c>
      <c r="T453" s="429">
        <f t="shared" si="81"/>
        <v>0.1962490622655664</v>
      </c>
      <c r="U453" s="429">
        <f t="shared" si="82"/>
        <v>5.8608402100525134E-2</v>
      </c>
      <c r="V453" s="429">
        <f t="shared" si="83"/>
        <v>0</v>
      </c>
      <c r="W453" s="429">
        <f t="shared" si="84"/>
        <v>0</v>
      </c>
      <c r="X453" s="429">
        <f t="shared" si="85"/>
        <v>0</v>
      </c>
      <c r="Y453" s="429">
        <f t="shared" si="86"/>
        <v>0</v>
      </c>
      <c r="Z453" s="429">
        <f t="shared" si="87"/>
        <v>1.1159039759939985E-2</v>
      </c>
    </row>
    <row r="454" spans="1:26" ht="18.5" customHeight="1" x14ac:dyDescent="0.35">
      <c r="A454" s="353" t="s">
        <v>568</v>
      </c>
      <c r="B454" s="427" t="s">
        <v>567</v>
      </c>
      <c r="C454" s="353" t="s">
        <v>545</v>
      </c>
      <c r="D454" s="353" t="s">
        <v>71</v>
      </c>
      <c r="E454" s="428">
        <v>14727</v>
      </c>
      <c r="F454" s="428">
        <v>12529</v>
      </c>
      <c r="G454" s="428">
        <v>10701</v>
      </c>
      <c r="H454" s="428">
        <v>1228</v>
      </c>
      <c r="I454" s="428">
        <v>1755</v>
      </c>
      <c r="J454" s="428"/>
      <c r="K454" s="428"/>
      <c r="L454" s="428"/>
      <c r="M454" s="428"/>
      <c r="N454" s="428">
        <v>0</v>
      </c>
      <c r="O454" s="428">
        <f t="shared" si="77"/>
        <v>40940</v>
      </c>
      <c r="Q454" s="429">
        <f t="shared" si="78"/>
        <v>0.35972154372252074</v>
      </c>
      <c r="R454" s="429">
        <f t="shared" si="79"/>
        <v>0.30603321934538347</v>
      </c>
      <c r="S454" s="429">
        <f t="shared" si="80"/>
        <v>0.26138251099169518</v>
      </c>
      <c r="T454" s="429">
        <f t="shared" si="81"/>
        <v>2.9995114802149486E-2</v>
      </c>
      <c r="U454" s="429">
        <f t="shared" si="82"/>
        <v>4.2867611138251098E-2</v>
      </c>
      <c r="V454" s="429">
        <f t="shared" si="83"/>
        <v>0</v>
      </c>
      <c r="W454" s="429">
        <f t="shared" si="84"/>
        <v>0</v>
      </c>
      <c r="X454" s="429">
        <f t="shared" si="85"/>
        <v>0</v>
      </c>
      <c r="Y454" s="429">
        <f t="shared" si="86"/>
        <v>0</v>
      </c>
      <c r="Z454" s="429">
        <f t="shared" si="87"/>
        <v>0</v>
      </c>
    </row>
    <row r="455" spans="1:26" ht="18.5" customHeight="1" x14ac:dyDescent="0.35">
      <c r="A455" s="353" t="s">
        <v>569</v>
      </c>
      <c r="B455" s="427" t="s">
        <v>567</v>
      </c>
      <c r="C455" s="353" t="s">
        <v>545</v>
      </c>
      <c r="D455" s="353" t="s">
        <v>71</v>
      </c>
      <c r="E455" s="428">
        <v>15216</v>
      </c>
      <c r="F455" s="428">
        <v>11737</v>
      </c>
      <c r="G455" s="428">
        <v>9059</v>
      </c>
      <c r="H455" s="428">
        <v>1340</v>
      </c>
      <c r="I455" s="428">
        <v>2894</v>
      </c>
      <c r="J455" s="428"/>
      <c r="K455" s="428"/>
      <c r="L455" s="428">
        <v>967</v>
      </c>
      <c r="M455" s="428"/>
      <c r="N455" s="428">
        <v>0</v>
      </c>
      <c r="O455" s="428">
        <f t="shared" si="77"/>
        <v>41213</v>
      </c>
      <c r="Q455" s="429">
        <f t="shared" si="78"/>
        <v>0.36920389197583287</v>
      </c>
      <c r="R455" s="429">
        <f t="shared" si="79"/>
        <v>0.28478878023924492</v>
      </c>
      <c r="S455" s="429">
        <f t="shared" si="80"/>
        <v>0.21980928347851406</v>
      </c>
      <c r="T455" s="429">
        <f t="shared" si="81"/>
        <v>3.2514012568849636E-2</v>
      </c>
      <c r="U455" s="429">
        <f t="shared" si="82"/>
        <v>7.0220561473321522E-2</v>
      </c>
      <c r="V455" s="429">
        <f t="shared" si="83"/>
        <v>0</v>
      </c>
      <c r="W455" s="429">
        <f t="shared" si="84"/>
        <v>0</v>
      </c>
      <c r="X455" s="429">
        <f t="shared" si="85"/>
        <v>2.3463470264237011E-2</v>
      </c>
      <c r="Y455" s="429">
        <f t="shared" si="86"/>
        <v>0</v>
      </c>
      <c r="Z455" s="429">
        <f t="shared" si="87"/>
        <v>0</v>
      </c>
    </row>
    <row r="456" spans="1:26" ht="18.5" customHeight="1" x14ac:dyDescent="0.35">
      <c r="A456" s="353" t="s">
        <v>570</v>
      </c>
      <c r="B456" s="427" t="s">
        <v>567</v>
      </c>
      <c r="C456" s="353" t="s">
        <v>545</v>
      </c>
      <c r="D456" s="353" t="s">
        <v>71</v>
      </c>
      <c r="E456" s="428">
        <v>19533</v>
      </c>
      <c r="F456" s="428">
        <v>15105</v>
      </c>
      <c r="G456" s="428">
        <v>8225</v>
      </c>
      <c r="H456" s="428">
        <v>3252</v>
      </c>
      <c r="I456" s="428">
        <v>2556</v>
      </c>
      <c r="J456" s="428"/>
      <c r="K456" s="428">
        <v>215</v>
      </c>
      <c r="L456" s="428"/>
      <c r="M456" s="428"/>
      <c r="N456" s="428">
        <v>118</v>
      </c>
      <c r="O456" s="428">
        <f t="shared" si="77"/>
        <v>49004</v>
      </c>
      <c r="Q456" s="429">
        <f t="shared" si="78"/>
        <v>0.39860011427638559</v>
      </c>
      <c r="R456" s="429">
        <f t="shared" si="79"/>
        <v>0.30824014366174191</v>
      </c>
      <c r="S456" s="429">
        <f t="shared" si="80"/>
        <v>0.16784344135172638</v>
      </c>
      <c r="T456" s="429">
        <f t="shared" si="81"/>
        <v>6.6361929638396863E-2</v>
      </c>
      <c r="U456" s="429">
        <f t="shared" si="82"/>
        <v>5.2159007427965066E-2</v>
      </c>
      <c r="V456" s="429">
        <f t="shared" si="83"/>
        <v>0</v>
      </c>
      <c r="W456" s="429">
        <f t="shared" si="84"/>
        <v>4.3873969471879843E-3</v>
      </c>
      <c r="X456" s="429">
        <f t="shared" si="85"/>
        <v>0</v>
      </c>
      <c r="Y456" s="429">
        <f t="shared" si="86"/>
        <v>0</v>
      </c>
      <c r="Z456" s="429">
        <f t="shared" si="87"/>
        <v>2.4079666965961962E-3</v>
      </c>
    </row>
    <row r="457" spans="1:26" ht="18.5" customHeight="1" x14ac:dyDescent="0.35">
      <c r="A457" s="353" t="s">
        <v>571</v>
      </c>
      <c r="B457" s="427" t="s">
        <v>567</v>
      </c>
      <c r="C457" s="353" t="s">
        <v>545</v>
      </c>
      <c r="D457" s="353" t="s">
        <v>71</v>
      </c>
      <c r="E457" s="428">
        <v>3753</v>
      </c>
      <c r="F457" s="428">
        <v>16328</v>
      </c>
      <c r="G457" s="428">
        <v>7753</v>
      </c>
      <c r="H457" s="428">
        <v>23450</v>
      </c>
      <c r="I457" s="428">
        <v>1197</v>
      </c>
      <c r="J457" s="428"/>
      <c r="K457" s="428">
        <v>292</v>
      </c>
      <c r="L457" s="428"/>
      <c r="M457" s="428"/>
      <c r="N457" s="428">
        <v>166</v>
      </c>
      <c r="O457" s="428">
        <f t="shared" si="77"/>
        <v>52939</v>
      </c>
      <c r="Q457" s="429">
        <f t="shared" si="78"/>
        <v>7.0892914486484451E-2</v>
      </c>
      <c r="R457" s="429">
        <f t="shared" si="79"/>
        <v>0.30843045769659422</v>
      </c>
      <c r="S457" s="429">
        <f t="shared" si="80"/>
        <v>0.14645157634258296</v>
      </c>
      <c r="T457" s="429">
        <f t="shared" si="81"/>
        <v>0.44296265513137761</v>
      </c>
      <c r="U457" s="429">
        <f t="shared" si="82"/>
        <v>2.2610929560437483E-2</v>
      </c>
      <c r="V457" s="429">
        <f t="shared" si="83"/>
        <v>0</v>
      </c>
      <c r="W457" s="429">
        <f t="shared" si="84"/>
        <v>5.5157823154951928E-3</v>
      </c>
      <c r="X457" s="429">
        <f t="shared" si="85"/>
        <v>0</v>
      </c>
      <c r="Y457" s="429">
        <f t="shared" si="86"/>
        <v>0</v>
      </c>
      <c r="Z457" s="429">
        <f t="shared" si="87"/>
        <v>3.1356844670280891E-3</v>
      </c>
    </row>
    <row r="458" spans="1:26" ht="18.5" customHeight="1" x14ac:dyDescent="0.35">
      <c r="A458" s="353" t="s">
        <v>572</v>
      </c>
      <c r="B458" s="427" t="s">
        <v>567</v>
      </c>
      <c r="C458" s="353" t="s">
        <v>545</v>
      </c>
      <c r="D458" s="353" t="s">
        <v>71</v>
      </c>
      <c r="E458" s="428">
        <v>23975</v>
      </c>
      <c r="F458" s="428">
        <v>11563</v>
      </c>
      <c r="G458" s="428">
        <v>5154</v>
      </c>
      <c r="H458" s="428">
        <v>3881</v>
      </c>
      <c r="I458" s="428">
        <v>4471</v>
      </c>
      <c r="J458" s="428"/>
      <c r="K458" s="428"/>
      <c r="L458" s="428"/>
      <c r="M458" s="428"/>
      <c r="N458" s="428">
        <v>154</v>
      </c>
      <c r="O458" s="428">
        <f t="shared" si="77"/>
        <v>49198</v>
      </c>
      <c r="Q458" s="429">
        <f t="shared" si="78"/>
        <v>0.48731655758364162</v>
      </c>
      <c r="R458" s="429">
        <f t="shared" si="79"/>
        <v>0.2350298792633847</v>
      </c>
      <c r="S458" s="429">
        <f t="shared" si="80"/>
        <v>0.10476035611203707</v>
      </c>
      <c r="T458" s="429">
        <f t="shared" si="81"/>
        <v>7.8885320541485421E-2</v>
      </c>
      <c r="U458" s="429">
        <f t="shared" si="82"/>
        <v>9.0877677954388392E-2</v>
      </c>
      <c r="V458" s="429">
        <f t="shared" si="83"/>
        <v>0</v>
      </c>
      <c r="W458" s="429">
        <f t="shared" si="84"/>
        <v>0</v>
      </c>
      <c r="X458" s="429">
        <f t="shared" si="85"/>
        <v>0</v>
      </c>
      <c r="Y458" s="429">
        <f t="shared" si="86"/>
        <v>0</v>
      </c>
      <c r="Z458" s="429">
        <f t="shared" si="87"/>
        <v>3.1302085450628076E-3</v>
      </c>
    </row>
    <row r="459" spans="1:26" ht="18.5" customHeight="1" x14ac:dyDescent="0.35">
      <c r="A459" s="353" t="s">
        <v>573</v>
      </c>
      <c r="B459" s="427" t="s">
        <v>574</v>
      </c>
      <c r="C459" s="353" t="s">
        <v>545</v>
      </c>
      <c r="D459" s="353" t="s">
        <v>71</v>
      </c>
      <c r="E459" s="428">
        <v>11670</v>
      </c>
      <c r="F459" s="428">
        <v>15901</v>
      </c>
      <c r="G459" s="428">
        <v>9903</v>
      </c>
      <c r="H459" s="428">
        <v>1755</v>
      </c>
      <c r="I459" s="428">
        <v>1746</v>
      </c>
      <c r="J459" s="428"/>
      <c r="K459" s="428"/>
      <c r="L459" s="428"/>
      <c r="M459" s="428"/>
      <c r="N459" s="428">
        <v>0</v>
      </c>
      <c r="O459" s="428">
        <f t="shared" si="77"/>
        <v>40975</v>
      </c>
      <c r="Q459" s="429">
        <f t="shared" si="78"/>
        <v>0.28480780964002439</v>
      </c>
      <c r="R459" s="429">
        <f t="shared" si="79"/>
        <v>0.3880658938377059</v>
      </c>
      <c r="S459" s="429">
        <f t="shared" si="80"/>
        <v>0.24168395363026235</v>
      </c>
      <c r="T459" s="429">
        <f t="shared" si="81"/>
        <v>4.2830994508846858E-2</v>
      </c>
      <c r="U459" s="429">
        <f t="shared" si="82"/>
        <v>4.2611348383160462E-2</v>
      </c>
      <c r="V459" s="429">
        <f t="shared" si="83"/>
        <v>0</v>
      </c>
      <c r="W459" s="429">
        <f t="shared" si="84"/>
        <v>0</v>
      </c>
      <c r="X459" s="429">
        <f t="shared" si="85"/>
        <v>0</v>
      </c>
      <c r="Y459" s="429">
        <f t="shared" si="86"/>
        <v>0</v>
      </c>
      <c r="Z459" s="429">
        <f t="shared" si="87"/>
        <v>0</v>
      </c>
    </row>
    <row r="460" spans="1:26" ht="18.5" customHeight="1" x14ac:dyDescent="0.35">
      <c r="A460" s="353" t="s">
        <v>575</v>
      </c>
      <c r="B460" s="427" t="s">
        <v>574</v>
      </c>
      <c r="C460" s="353" t="s">
        <v>545</v>
      </c>
      <c r="D460" s="353" t="s">
        <v>71</v>
      </c>
      <c r="E460" s="428">
        <v>16599</v>
      </c>
      <c r="F460" s="428">
        <v>8231</v>
      </c>
      <c r="G460" s="428">
        <v>4363</v>
      </c>
      <c r="H460" s="428">
        <v>2102</v>
      </c>
      <c r="I460" s="428">
        <v>2797</v>
      </c>
      <c r="J460" s="428"/>
      <c r="K460" s="428">
        <v>3336</v>
      </c>
      <c r="L460" s="428"/>
      <c r="M460" s="428"/>
      <c r="N460" s="428">
        <v>0</v>
      </c>
      <c r="O460" s="428">
        <f t="shared" si="77"/>
        <v>37428</v>
      </c>
      <c r="Q460" s="429">
        <f t="shared" si="78"/>
        <v>0.44349150368707918</v>
      </c>
      <c r="R460" s="429">
        <f t="shared" si="79"/>
        <v>0.21991557123009511</v>
      </c>
      <c r="S460" s="429">
        <f t="shared" si="80"/>
        <v>0.11657048199209148</v>
      </c>
      <c r="T460" s="429">
        <f t="shared" si="81"/>
        <v>5.616116276584375E-2</v>
      </c>
      <c r="U460" s="429">
        <f t="shared" si="82"/>
        <v>7.4730148551886283E-2</v>
      </c>
      <c r="V460" s="429">
        <f t="shared" si="83"/>
        <v>0</v>
      </c>
      <c r="W460" s="429">
        <f t="shared" si="84"/>
        <v>8.9131131773004163E-2</v>
      </c>
      <c r="X460" s="429">
        <f t="shared" si="85"/>
        <v>0</v>
      </c>
      <c r="Y460" s="429">
        <f t="shared" si="86"/>
        <v>0</v>
      </c>
      <c r="Z460" s="429">
        <f t="shared" si="87"/>
        <v>0</v>
      </c>
    </row>
    <row r="461" spans="1:26" ht="18.5" customHeight="1" x14ac:dyDescent="0.35">
      <c r="A461" s="353" t="s">
        <v>576</v>
      </c>
      <c r="B461" s="427" t="s">
        <v>574</v>
      </c>
      <c r="C461" s="353" t="s">
        <v>545</v>
      </c>
      <c r="D461" s="353" t="s">
        <v>71</v>
      </c>
      <c r="E461" s="428">
        <v>14774</v>
      </c>
      <c r="F461" s="428">
        <v>5402</v>
      </c>
      <c r="G461" s="428">
        <v>7755</v>
      </c>
      <c r="H461" s="428">
        <v>1128</v>
      </c>
      <c r="I461" s="428">
        <v>2452</v>
      </c>
      <c r="J461" s="428"/>
      <c r="K461" s="428">
        <v>2250</v>
      </c>
      <c r="L461" s="428"/>
      <c r="M461" s="428"/>
      <c r="N461" s="428">
        <v>37</v>
      </c>
      <c r="O461" s="428">
        <f t="shared" si="77"/>
        <v>33798</v>
      </c>
      <c r="Q461" s="429">
        <f t="shared" si="78"/>
        <v>0.43712645718681581</v>
      </c>
      <c r="R461" s="429">
        <f t="shared" si="79"/>
        <v>0.15983194271850407</v>
      </c>
      <c r="S461" s="429">
        <f t="shared" si="80"/>
        <v>0.22945144683117344</v>
      </c>
      <c r="T461" s="429">
        <f t="shared" si="81"/>
        <v>3.3374755902716137E-2</v>
      </c>
      <c r="U461" s="429">
        <f t="shared" si="82"/>
        <v>7.254867151902479E-2</v>
      </c>
      <c r="V461" s="429">
        <f t="shared" si="83"/>
        <v>0</v>
      </c>
      <c r="W461" s="429">
        <f t="shared" si="84"/>
        <v>6.6571986508077399E-2</v>
      </c>
      <c r="X461" s="429">
        <f t="shared" si="85"/>
        <v>0</v>
      </c>
      <c r="Y461" s="429">
        <f t="shared" si="86"/>
        <v>0</v>
      </c>
      <c r="Z461" s="429">
        <f t="shared" si="87"/>
        <v>1.094739333688384E-3</v>
      </c>
    </row>
    <row r="462" spans="1:26" ht="18.5" customHeight="1" x14ac:dyDescent="0.35">
      <c r="A462" s="353" t="s">
        <v>577</v>
      </c>
      <c r="B462" s="427" t="s">
        <v>574</v>
      </c>
      <c r="C462" s="353" t="s">
        <v>545</v>
      </c>
      <c r="D462" s="353" t="s">
        <v>71</v>
      </c>
      <c r="E462" s="428">
        <v>12796</v>
      </c>
      <c r="F462" s="428">
        <v>3845</v>
      </c>
      <c r="G462" s="428">
        <v>2305</v>
      </c>
      <c r="H462" s="428">
        <v>4711</v>
      </c>
      <c r="I462" s="428">
        <v>3913</v>
      </c>
      <c r="J462" s="428"/>
      <c r="K462" s="428">
        <v>7142</v>
      </c>
      <c r="L462" s="428"/>
      <c r="M462" s="428"/>
      <c r="N462" s="428">
        <v>6892</v>
      </c>
      <c r="O462" s="428">
        <f t="shared" si="77"/>
        <v>41604</v>
      </c>
      <c r="Q462" s="429">
        <f t="shared" si="78"/>
        <v>0.30756658013652532</v>
      </c>
      <c r="R462" s="429">
        <f t="shared" si="79"/>
        <v>9.2418998173252567E-2</v>
      </c>
      <c r="S462" s="429">
        <f t="shared" si="80"/>
        <v>5.5403326603211227E-2</v>
      </c>
      <c r="T462" s="429">
        <f t="shared" si="81"/>
        <v>0.11323430439380829</v>
      </c>
      <c r="U462" s="429">
        <f t="shared" si="82"/>
        <v>9.4053456398423232E-2</v>
      </c>
      <c r="V462" s="429">
        <f t="shared" si="83"/>
        <v>0</v>
      </c>
      <c r="W462" s="429">
        <f t="shared" si="84"/>
        <v>0.17166618594365926</v>
      </c>
      <c r="X462" s="429">
        <f t="shared" si="85"/>
        <v>0</v>
      </c>
      <c r="Y462" s="429">
        <f t="shared" si="86"/>
        <v>0</v>
      </c>
      <c r="Z462" s="429">
        <f t="shared" si="87"/>
        <v>0.16565714835112008</v>
      </c>
    </row>
    <row r="463" spans="1:26" ht="18.5" customHeight="1" x14ac:dyDescent="0.35">
      <c r="A463" s="353" t="s">
        <v>578</v>
      </c>
      <c r="B463" s="427" t="s">
        <v>574</v>
      </c>
      <c r="C463" s="353" t="s">
        <v>545</v>
      </c>
      <c r="D463" s="353" t="s">
        <v>71</v>
      </c>
      <c r="E463" s="428">
        <v>10655</v>
      </c>
      <c r="F463" s="428">
        <v>4634</v>
      </c>
      <c r="G463" s="428">
        <v>6456</v>
      </c>
      <c r="H463" s="428">
        <v>942</v>
      </c>
      <c r="I463" s="428">
        <v>2360</v>
      </c>
      <c r="J463" s="428"/>
      <c r="K463" s="428"/>
      <c r="L463" s="428">
        <v>9089</v>
      </c>
      <c r="M463" s="428"/>
      <c r="N463" s="428">
        <v>0</v>
      </c>
      <c r="O463" s="428">
        <f t="shared" si="77"/>
        <v>34136</v>
      </c>
      <c r="Q463" s="429">
        <f t="shared" si="78"/>
        <v>0.31213381767049447</v>
      </c>
      <c r="R463" s="429">
        <f t="shared" si="79"/>
        <v>0.13575111319428171</v>
      </c>
      <c r="S463" s="429">
        <f t="shared" si="80"/>
        <v>0.18912584954300446</v>
      </c>
      <c r="T463" s="429">
        <f t="shared" si="81"/>
        <v>2.7595500351535036E-2</v>
      </c>
      <c r="U463" s="429">
        <f t="shared" si="82"/>
        <v>6.9135223810639787E-2</v>
      </c>
      <c r="V463" s="429">
        <f t="shared" si="83"/>
        <v>0</v>
      </c>
      <c r="W463" s="429">
        <f t="shared" si="84"/>
        <v>0</v>
      </c>
      <c r="X463" s="429">
        <f t="shared" si="85"/>
        <v>0.26625849543004454</v>
      </c>
      <c r="Y463" s="429">
        <f t="shared" si="86"/>
        <v>0</v>
      </c>
      <c r="Z463" s="429">
        <f t="shared" si="87"/>
        <v>0</v>
      </c>
    </row>
    <row r="464" spans="1:26" ht="18.5" customHeight="1" x14ac:dyDescent="0.35">
      <c r="A464" s="353" t="s">
        <v>579</v>
      </c>
      <c r="B464" s="427" t="s">
        <v>574</v>
      </c>
      <c r="C464" s="353" t="s">
        <v>545</v>
      </c>
      <c r="D464" s="353" t="s">
        <v>71</v>
      </c>
      <c r="E464" s="428">
        <v>15558</v>
      </c>
      <c r="F464" s="428">
        <v>2218</v>
      </c>
      <c r="G464" s="428">
        <v>1477</v>
      </c>
      <c r="H464" s="428">
        <v>1711</v>
      </c>
      <c r="I464" s="428">
        <v>3478</v>
      </c>
      <c r="J464" s="428"/>
      <c r="K464" s="428">
        <v>12137</v>
      </c>
      <c r="L464" s="428"/>
      <c r="M464" s="428"/>
      <c r="N464" s="428">
        <v>0</v>
      </c>
      <c r="O464" s="428">
        <f t="shared" si="77"/>
        <v>36579</v>
      </c>
      <c r="Q464" s="429">
        <f t="shared" si="78"/>
        <v>0.42532600672517018</v>
      </c>
      <c r="R464" s="429">
        <f t="shared" si="79"/>
        <v>6.0635883977145359E-2</v>
      </c>
      <c r="S464" s="429">
        <f t="shared" si="80"/>
        <v>4.0378359167828538E-2</v>
      </c>
      <c r="T464" s="429">
        <f t="shared" si="81"/>
        <v>4.6775472265507531E-2</v>
      </c>
      <c r="U464" s="429">
        <f t="shared" si="82"/>
        <v>9.5081877580032254E-2</v>
      </c>
      <c r="V464" s="429">
        <f t="shared" si="83"/>
        <v>0</v>
      </c>
      <c r="W464" s="429">
        <f t="shared" si="84"/>
        <v>0.33180240028431612</v>
      </c>
      <c r="X464" s="429">
        <f t="shared" si="85"/>
        <v>0</v>
      </c>
      <c r="Y464" s="429">
        <f t="shared" si="86"/>
        <v>0</v>
      </c>
      <c r="Z464" s="429">
        <f t="shared" si="87"/>
        <v>0</v>
      </c>
    </row>
    <row r="465" spans="1:26" ht="18.5" customHeight="1" x14ac:dyDescent="0.35">
      <c r="A465" s="353" t="s">
        <v>580</v>
      </c>
      <c r="B465" s="427" t="s">
        <v>574</v>
      </c>
      <c r="C465" s="353" t="s">
        <v>545</v>
      </c>
      <c r="D465" s="353" t="s">
        <v>71</v>
      </c>
      <c r="E465" s="428">
        <v>14929</v>
      </c>
      <c r="F465" s="428">
        <v>9540</v>
      </c>
      <c r="G465" s="428">
        <v>7895</v>
      </c>
      <c r="H465" s="428">
        <v>1791</v>
      </c>
      <c r="I465" s="428">
        <v>2809</v>
      </c>
      <c r="J465" s="428"/>
      <c r="K465" s="428">
        <v>310</v>
      </c>
      <c r="L465" s="428"/>
      <c r="M465" s="428"/>
      <c r="N465" s="428">
        <v>378</v>
      </c>
      <c r="O465" s="428">
        <f t="shared" si="77"/>
        <v>37652</v>
      </c>
      <c r="Q465" s="429">
        <f t="shared" si="78"/>
        <v>0.39649952193774568</v>
      </c>
      <c r="R465" s="429">
        <f t="shared" si="79"/>
        <v>0.2533729947944332</v>
      </c>
      <c r="S465" s="429">
        <f t="shared" si="80"/>
        <v>0.2096834165515776</v>
      </c>
      <c r="T465" s="429">
        <f t="shared" si="81"/>
        <v>4.7567194305747372E-2</v>
      </c>
      <c r="U465" s="429">
        <f t="shared" si="82"/>
        <v>7.4604270689472008E-2</v>
      </c>
      <c r="V465" s="429">
        <f t="shared" si="83"/>
        <v>0</v>
      </c>
      <c r="W465" s="429">
        <f t="shared" si="84"/>
        <v>8.2332943801126102E-3</v>
      </c>
      <c r="X465" s="429">
        <f t="shared" si="85"/>
        <v>0</v>
      </c>
      <c r="Y465" s="429">
        <f t="shared" si="86"/>
        <v>0</v>
      </c>
      <c r="Z465" s="429">
        <f t="shared" si="87"/>
        <v>1.0039307340911505E-2</v>
      </c>
    </row>
    <row r="466" spans="1:26" ht="18.5" customHeight="1" x14ac:dyDescent="0.35">
      <c r="A466" s="353" t="s">
        <v>581</v>
      </c>
      <c r="B466" s="427" t="s">
        <v>574</v>
      </c>
      <c r="C466" s="353" t="s">
        <v>545</v>
      </c>
      <c r="D466" s="353" t="s">
        <v>71</v>
      </c>
      <c r="E466" s="428">
        <v>12796</v>
      </c>
      <c r="F466" s="428">
        <v>4227</v>
      </c>
      <c r="G466" s="428">
        <v>2446</v>
      </c>
      <c r="H466" s="428">
        <v>1302</v>
      </c>
      <c r="I466" s="428">
        <v>2440</v>
      </c>
      <c r="J466" s="428"/>
      <c r="K466" s="428">
        <v>13303</v>
      </c>
      <c r="L466" s="428"/>
      <c r="M466" s="428"/>
      <c r="N466" s="428">
        <v>962</v>
      </c>
      <c r="O466" s="428">
        <f t="shared" si="77"/>
        <v>37476</v>
      </c>
      <c r="Q466" s="429">
        <f t="shared" si="78"/>
        <v>0.34144519158928383</v>
      </c>
      <c r="R466" s="429">
        <f t="shared" si="79"/>
        <v>0.1127921869996798</v>
      </c>
      <c r="S466" s="429">
        <f t="shared" si="80"/>
        <v>6.5268438467285736E-2</v>
      </c>
      <c r="T466" s="429">
        <f t="shared" si="81"/>
        <v>3.4742235030419469E-2</v>
      </c>
      <c r="U466" s="429">
        <f t="shared" si="82"/>
        <v>6.5108336001707762E-2</v>
      </c>
      <c r="V466" s="429">
        <f t="shared" si="83"/>
        <v>0</v>
      </c>
      <c r="W466" s="429">
        <f t="shared" si="84"/>
        <v>0.35497384993062225</v>
      </c>
      <c r="X466" s="429">
        <f t="shared" si="85"/>
        <v>0</v>
      </c>
      <c r="Y466" s="429">
        <f t="shared" si="86"/>
        <v>0</v>
      </c>
      <c r="Z466" s="429">
        <f t="shared" si="87"/>
        <v>2.5669761981001175E-2</v>
      </c>
    </row>
    <row r="467" spans="1:26" ht="18.5" customHeight="1" x14ac:dyDescent="0.35">
      <c r="A467" s="353" t="s">
        <v>582</v>
      </c>
      <c r="B467" s="427" t="s">
        <v>574</v>
      </c>
      <c r="C467" s="353" t="s">
        <v>545</v>
      </c>
      <c r="D467" s="353" t="s">
        <v>71</v>
      </c>
      <c r="E467" s="428">
        <v>17371</v>
      </c>
      <c r="F467" s="428">
        <v>5834</v>
      </c>
      <c r="G467" s="428">
        <v>5732</v>
      </c>
      <c r="H467" s="428">
        <v>2324</v>
      </c>
      <c r="I467" s="428">
        <v>4320</v>
      </c>
      <c r="J467" s="428"/>
      <c r="K467" s="428">
        <v>2842</v>
      </c>
      <c r="L467" s="428"/>
      <c r="M467" s="428"/>
      <c r="N467" s="428">
        <v>0</v>
      </c>
      <c r="O467" s="428">
        <f t="shared" si="77"/>
        <v>38423</v>
      </c>
      <c r="Q467" s="429">
        <f t="shared" si="78"/>
        <v>0.45209900320120761</v>
      </c>
      <c r="R467" s="429">
        <f t="shared" si="79"/>
        <v>0.15183613981209171</v>
      </c>
      <c r="S467" s="429">
        <f t="shared" si="80"/>
        <v>0.1491814798428025</v>
      </c>
      <c r="T467" s="429">
        <f t="shared" si="81"/>
        <v>6.0484605574785938E-2</v>
      </c>
      <c r="U467" s="429">
        <f t="shared" si="82"/>
        <v>0.11243265752283789</v>
      </c>
      <c r="V467" s="429">
        <f t="shared" si="83"/>
        <v>0</v>
      </c>
      <c r="W467" s="429">
        <f t="shared" si="84"/>
        <v>7.3966114046274373E-2</v>
      </c>
      <c r="X467" s="429">
        <f t="shared" si="85"/>
        <v>0</v>
      </c>
      <c r="Y467" s="429">
        <f t="shared" si="86"/>
        <v>0</v>
      </c>
      <c r="Z467" s="429">
        <f t="shared" si="87"/>
        <v>0</v>
      </c>
    </row>
    <row r="468" spans="1:26" ht="18.5" customHeight="1" x14ac:dyDescent="0.35">
      <c r="A468" s="353" t="s">
        <v>583</v>
      </c>
      <c r="B468" s="427" t="s">
        <v>574</v>
      </c>
      <c r="C468" s="353" t="s">
        <v>545</v>
      </c>
      <c r="D468" s="353" t="s">
        <v>71</v>
      </c>
      <c r="E468" s="428">
        <v>11275</v>
      </c>
      <c r="F468" s="428">
        <v>3634</v>
      </c>
      <c r="G468" s="428">
        <v>5061</v>
      </c>
      <c r="H468" s="428">
        <v>3634</v>
      </c>
      <c r="I468" s="428">
        <v>1958</v>
      </c>
      <c r="J468" s="428"/>
      <c r="K468" s="428"/>
      <c r="L468" s="428">
        <v>10582</v>
      </c>
      <c r="M468" s="428"/>
      <c r="N468" s="428">
        <v>0</v>
      </c>
      <c r="O468" s="428">
        <f t="shared" si="77"/>
        <v>36144</v>
      </c>
      <c r="Q468" s="429">
        <f t="shared" si="78"/>
        <v>0.3119466578131917</v>
      </c>
      <c r="R468" s="429">
        <f t="shared" si="79"/>
        <v>0.10054227534307215</v>
      </c>
      <c r="S468" s="429">
        <f t="shared" si="80"/>
        <v>0.14002324037184594</v>
      </c>
      <c r="T468" s="429">
        <f t="shared" si="81"/>
        <v>0.10054227534307215</v>
      </c>
      <c r="U468" s="429">
        <f t="shared" si="82"/>
        <v>5.4172200088534753E-2</v>
      </c>
      <c r="V468" s="429">
        <f t="shared" si="83"/>
        <v>0</v>
      </c>
      <c r="W468" s="429">
        <f t="shared" si="84"/>
        <v>0</v>
      </c>
      <c r="X468" s="429">
        <f t="shared" si="85"/>
        <v>0.29277335104028329</v>
      </c>
      <c r="Y468" s="429">
        <f t="shared" si="86"/>
        <v>0</v>
      </c>
      <c r="Z468" s="429">
        <f t="shared" si="87"/>
        <v>0</v>
      </c>
    </row>
    <row r="469" spans="1:26" ht="18.5" customHeight="1" x14ac:dyDescent="0.35">
      <c r="A469" s="353" t="s">
        <v>584</v>
      </c>
      <c r="B469" s="427" t="s">
        <v>574</v>
      </c>
      <c r="C469" s="353" t="s">
        <v>545</v>
      </c>
      <c r="D469" s="353" t="s">
        <v>71</v>
      </c>
      <c r="E469" s="428">
        <v>18308</v>
      </c>
      <c r="F469" s="428">
        <v>6240</v>
      </c>
      <c r="G469" s="428">
        <v>6685</v>
      </c>
      <c r="H469" s="428">
        <v>1227</v>
      </c>
      <c r="I469" s="428">
        <v>2730</v>
      </c>
      <c r="J469" s="428"/>
      <c r="K469" s="428"/>
      <c r="L469" s="428">
        <v>1027</v>
      </c>
      <c r="M469" s="428"/>
      <c r="N469" s="428">
        <v>797</v>
      </c>
      <c r="O469" s="428">
        <f t="shared" si="77"/>
        <v>37014</v>
      </c>
      <c r="Q469" s="429">
        <f t="shared" si="78"/>
        <v>0.4946236559139785</v>
      </c>
      <c r="R469" s="429">
        <f t="shared" si="79"/>
        <v>0.1685848597827849</v>
      </c>
      <c r="S469" s="429">
        <f t="shared" si="80"/>
        <v>0.18060733776408927</v>
      </c>
      <c r="T469" s="429">
        <f t="shared" si="81"/>
        <v>3.3149619063057224E-2</v>
      </c>
      <c r="U469" s="429">
        <f t="shared" si="82"/>
        <v>7.3755876154968397E-2</v>
      </c>
      <c r="V469" s="429">
        <f t="shared" si="83"/>
        <v>0</v>
      </c>
      <c r="W469" s="429">
        <f t="shared" si="84"/>
        <v>0</v>
      </c>
      <c r="X469" s="429">
        <f t="shared" si="85"/>
        <v>2.7746258172583346E-2</v>
      </c>
      <c r="Y469" s="429">
        <f t="shared" si="86"/>
        <v>0</v>
      </c>
      <c r="Z469" s="429">
        <f t="shared" si="87"/>
        <v>2.153239314853839E-2</v>
      </c>
    </row>
    <row r="470" spans="1:26" ht="18.5" customHeight="1" x14ac:dyDescent="0.35">
      <c r="A470" s="353" t="s">
        <v>585</v>
      </c>
      <c r="B470" s="427" t="s">
        <v>574</v>
      </c>
      <c r="C470" s="353" t="s">
        <v>545</v>
      </c>
      <c r="D470" s="353" t="s">
        <v>71</v>
      </c>
      <c r="E470" s="428">
        <v>19696</v>
      </c>
      <c r="F470" s="428">
        <v>8522</v>
      </c>
      <c r="G470" s="428">
        <v>7940</v>
      </c>
      <c r="H470" s="428">
        <v>1931</v>
      </c>
      <c r="I470" s="428">
        <v>3420</v>
      </c>
      <c r="J470" s="428"/>
      <c r="K470" s="428">
        <v>511</v>
      </c>
      <c r="L470" s="428"/>
      <c r="M470" s="428"/>
      <c r="N470" s="428">
        <v>0</v>
      </c>
      <c r="O470" s="428">
        <f t="shared" si="77"/>
        <v>42020</v>
      </c>
      <c r="Q470" s="429">
        <f t="shared" si="78"/>
        <v>0.46872917658257973</v>
      </c>
      <c r="R470" s="429">
        <f t="shared" si="79"/>
        <v>0.2028081865778201</v>
      </c>
      <c r="S470" s="429">
        <f t="shared" si="80"/>
        <v>0.18895763921941933</v>
      </c>
      <c r="T470" s="429">
        <f t="shared" si="81"/>
        <v>4.5954307472632079E-2</v>
      </c>
      <c r="U470" s="429">
        <f t="shared" si="82"/>
        <v>8.1389814374107569E-2</v>
      </c>
      <c r="V470" s="429">
        <f t="shared" si="83"/>
        <v>0</v>
      </c>
      <c r="W470" s="429">
        <f t="shared" si="84"/>
        <v>1.2160875773441219E-2</v>
      </c>
      <c r="X470" s="429">
        <f t="shared" si="85"/>
        <v>0</v>
      </c>
      <c r="Y470" s="429">
        <f t="shared" si="86"/>
        <v>0</v>
      </c>
      <c r="Z470" s="429">
        <f t="shared" si="87"/>
        <v>0</v>
      </c>
    </row>
    <row r="471" spans="1:26" ht="18.5" customHeight="1" x14ac:dyDescent="0.35">
      <c r="A471" s="353" t="s">
        <v>586</v>
      </c>
      <c r="B471" s="427" t="s">
        <v>574</v>
      </c>
      <c r="C471" s="353" t="s">
        <v>545</v>
      </c>
      <c r="D471" s="353" t="s">
        <v>71</v>
      </c>
      <c r="E471" s="428">
        <v>20361</v>
      </c>
      <c r="F471" s="428">
        <v>10160</v>
      </c>
      <c r="G471" s="428">
        <v>5711</v>
      </c>
      <c r="H471" s="428">
        <v>2531</v>
      </c>
      <c r="I471" s="428">
        <v>2363</v>
      </c>
      <c r="J471" s="428"/>
      <c r="K471" s="428">
        <v>263</v>
      </c>
      <c r="L471" s="428">
        <v>777</v>
      </c>
      <c r="M471" s="428"/>
      <c r="N471" s="428">
        <v>565</v>
      </c>
      <c r="O471" s="428">
        <f t="shared" si="77"/>
        <v>42731</v>
      </c>
      <c r="Q471" s="429">
        <f t="shared" si="78"/>
        <v>0.47649247618824742</v>
      </c>
      <c r="R471" s="429">
        <f t="shared" si="79"/>
        <v>0.23776649271021039</v>
      </c>
      <c r="S471" s="429">
        <f t="shared" si="80"/>
        <v>0.13365004329409563</v>
      </c>
      <c r="T471" s="429">
        <f t="shared" si="81"/>
        <v>5.9231003252907727E-2</v>
      </c>
      <c r="U471" s="429">
        <f t="shared" si="82"/>
        <v>5.5299431326203456E-2</v>
      </c>
      <c r="V471" s="429">
        <f t="shared" si="83"/>
        <v>0</v>
      </c>
      <c r="W471" s="429">
        <f t="shared" si="84"/>
        <v>6.1547822424001314E-3</v>
      </c>
      <c r="X471" s="429">
        <f t="shared" si="85"/>
        <v>1.818352016100723E-2</v>
      </c>
      <c r="Y471" s="429">
        <f t="shared" si="86"/>
        <v>0</v>
      </c>
      <c r="Z471" s="429">
        <f t="shared" si="87"/>
        <v>1.3222250824928039E-2</v>
      </c>
    </row>
    <row r="472" spans="1:26" ht="18.5" customHeight="1" x14ac:dyDescent="0.35">
      <c r="A472" s="353" t="s">
        <v>587</v>
      </c>
      <c r="B472" s="427" t="s">
        <v>574</v>
      </c>
      <c r="C472" s="353" t="s">
        <v>545</v>
      </c>
      <c r="D472" s="353" t="s">
        <v>71</v>
      </c>
      <c r="E472" s="428">
        <v>12215</v>
      </c>
      <c r="F472" s="428">
        <v>10315</v>
      </c>
      <c r="G472" s="428">
        <v>9442</v>
      </c>
      <c r="H472" s="428">
        <v>1056</v>
      </c>
      <c r="I472" s="428">
        <v>1154</v>
      </c>
      <c r="J472" s="428"/>
      <c r="K472" s="428">
        <v>857</v>
      </c>
      <c r="L472" s="428">
        <v>621</v>
      </c>
      <c r="M472" s="428"/>
      <c r="N472" s="428">
        <v>136</v>
      </c>
      <c r="O472" s="428">
        <f t="shared" si="77"/>
        <v>35796</v>
      </c>
      <c r="Q472" s="429">
        <f t="shared" si="78"/>
        <v>0.3412392446083361</v>
      </c>
      <c r="R472" s="429">
        <f t="shared" si="79"/>
        <v>0.28816068834506647</v>
      </c>
      <c r="S472" s="429">
        <f t="shared" si="80"/>
        <v>0.26377248854620627</v>
      </c>
      <c r="T472" s="429">
        <f t="shared" si="81"/>
        <v>2.950050284948039E-2</v>
      </c>
      <c r="U472" s="429">
        <f t="shared" si="82"/>
        <v>3.2238238909375348E-2</v>
      </c>
      <c r="V472" s="429">
        <f t="shared" si="83"/>
        <v>0</v>
      </c>
      <c r="W472" s="429">
        <f t="shared" si="84"/>
        <v>2.394122248295899E-2</v>
      </c>
      <c r="X472" s="429">
        <f t="shared" si="85"/>
        <v>1.7348307073416024E-2</v>
      </c>
      <c r="Y472" s="429">
        <f t="shared" si="86"/>
        <v>0</v>
      </c>
      <c r="Z472" s="429">
        <f t="shared" si="87"/>
        <v>3.7993071851603532E-3</v>
      </c>
    </row>
    <row r="473" spans="1:26" ht="18.5" customHeight="1" x14ac:dyDescent="0.35">
      <c r="A473" s="353" t="s">
        <v>588</v>
      </c>
      <c r="B473" s="427" t="s">
        <v>574</v>
      </c>
      <c r="C473" s="353" t="s">
        <v>545</v>
      </c>
      <c r="D473" s="353" t="s">
        <v>71</v>
      </c>
      <c r="E473" s="428">
        <v>15023</v>
      </c>
      <c r="F473" s="428">
        <v>10659</v>
      </c>
      <c r="G473" s="428">
        <v>8484</v>
      </c>
      <c r="H473" s="428">
        <v>2261</v>
      </c>
      <c r="I473" s="428">
        <v>2151</v>
      </c>
      <c r="J473" s="428"/>
      <c r="K473" s="428"/>
      <c r="L473" s="428"/>
      <c r="M473" s="428"/>
      <c r="N473" s="428">
        <v>0</v>
      </c>
      <c r="O473" s="428">
        <f t="shared" si="77"/>
        <v>38578</v>
      </c>
      <c r="Q473" s="429">
        <f t="shared" si="78"/>
        <v>0.38941883975322722</v>
      </c>
      <c r="R473" s="429">
        <f t="shared" si="79"/>
        <v>0.27629737155891959</v>
      </c>
      <c r="S473" s="429">
        <f t="shared" si="80"/>
        <v>0.21991808802944685</v>
      </c>
      <c r="T473" s="429">
        <f t="shared" si="81"/>
        <v>5.8608533360982942E-2</v>
      </c>
      <c r="U473" s="429">
        <f t="shared" si="82"/>
        <v>5.5757167297423402E-2</v>
      </c>
      <c r="V473" s="429">
        <f t="shared" si="83"/>
        <v>0</v>
      </c>
      <c r="W473" s="429">
        <f t="shared" si="84"/>
        <v>0</v>
      </c>
      <c r="X473" s="429">
        <f t="shared" si="85"/>
        <v>0</v>
      </c>
      <c r="Y473" s="429">
        <f t="shared" si="86"/>
        <v>0</v>
      </c>
      <c r="Z473" s="429">
        <f t="shared" si="87"/>
        <v>0</v>
      </c>
    </row>
    <row r="474" spans="1:26" ht="18.5" customHeight="1" x14ac:dyDescent="0.35">
      <c r="A474" s="353" t="s">
        <v>589</v>
      </c>
      <c r="B474" s="427" t="s">
        <v>574</v>
      </c>
      <c r="C474" s="353" t="s">
        <v>545</v>
      </c>
      <c r="D474" s="353" t="s">
        <v>71</v>
      </c>
      <c r="E474" s="428">
        <v>12208</v>
      </c>
      <c r="F474" s="428">
        <v>16792</v>
      </c>
      <c r="G474" s="428">
        <v>8753</v>
      </c>
      <c r="H474" s="428">
        <v>3353</v>
      </c>
      <c r="I474" s="428">
        <v>2929</v>
      </c>
      <c r="J474" s="428"/>
      <c r="K474" s="428"/>
      <c r="L474" s="428"/>
      <c r="M474" s="428"/>
      <c r="N474" s="428">
        <v>0</v>
      </c>
      <c r="O474" s="428">
        <f t="shared" si="77"/>
        <v>44035</v>
      </c>
      <c r="Q474" s="429">
        <f t="shared" si="78"/>
        <v>0.27723401839445894</v>
      </c>
      <c r="R474" s="429">
        <f t="shared" si="79"/>
        <v>0.38133303054388556</v>
      </c>
      <c r="S474" s="429">
        <f t="shared" si="80"/>
        <v>0.19877370273645964</v>
      </c>
      <c r="T474" s="429">
        <f t="shared" si="81"/>
        <v>7.6143976382423068E-2</v>
      </c>
      <c r="U474" s="429">
        <f t="shared" si="82"/>
        <v>6.6515271942772791E-2</v>
      </c>
      <c r="V474" s="429">
        <f t="shared" si="83"/>
        <v>0</v>
      </c>
      <c r="W474" s="429">
        <f t="shared" si="84"/>
        <v>0</v>
      </c>
      <c r="X474" s="429">
        <f t="shared" si="85"/>
        <v>0</v>
      </c>
      <c r="Y474" s="429">
        <f t="shared" si="86"/>
        <v>0</v>
      </c>
      <c r="Z474" s="429">
        <f t="shared" si="87"/>
        <v>0</v>
      </c>
    </row>
    <row r="475" spans="1:26" ht="18.5" customHeight="1" x14ac:dyDescent="0.35">
      <c r="A475" s="353" t="s">
        <v>590</v>
      </c>
      <c r="B475" s="427" t="s">
        <v>574</v>
      </c>
      <c r="C475" s="353" t="s">
        <v>545</v>
      </c>
      <c r="D475" s="353" t="s">
        <v>71</v>
      </c>
      <c r="E475" s="428">
        <v>16858</v>
      </c>
      <c r="F475" s="428">
        <v>4546</v>
      </c>
      <c r="G475" s="428">
        <v>5670</v>
      </c>
      <c r="H475" s="428">
        <v>1018</v>
      </c>
      <c r="I475" s="428">
        <v>2741</v>
      </c>
      <c r="J475" s="428"/>
      <c r="K475" s="428">
        <v>1322</v>
      </c>
      <c r="L475" s="428">
        <v>2449</v>
      </c>
      <c r="M475" s="428"/>
      <c r="N475" s="428">
        <v>511</v>
      </c>
      <c r="O475" s="428">
        <f t="shared" si="77"/>
        <v>35115</v>
      </c>
      <c r="Q475" s="429">
        <f t="shared" si="78"/>
        <v>0.48007973800370213</v>
      </c>
      <c r="R475" s="429">
        <f t="shared" si="79"/>
        <v>0.12946034458208744</v>
      </c>
      <c r="S475" s="429">
        <f t="shared" si="80"/>
        <v>0.16146945749679625</v>
      </c>
      <c r="T475" s="429">
        <f t="shared" si="81"/>
        <v>2.899045991741421E-2</v>
      </c>
      <c r="U475" s="429">
        <f t="shared" si="82"/>
        <v>7.8057810052684043E-2</v>
      </c>
      <c r="V475" s="429">
        <f t="shared" si="83"/>
        <v>0</v>
      </c>
      <c r="W475" s="429">
        <f t="shared" si="84"/>
        <v>3.7647728890787414E-2</v>
      </c>
      <c r="X475" s="429">
        <f t="shared" si="85"/>
        <v>6.9742275380891353E-2</v>
      </c>
      <c r="Y475" s="429">
        <f t="shared" si="86"/>
        <v>0</v>
      </c>
      <c r="Z475" s="429">
        <f t="shared" si="87"/>
        <v>1.4552185675637192E-2</v>
      </c>
    </row>
    <row r="476" spans="1:26" ht="18.5" customHeight="1" x14ac:dyDescent="0.35">
      <c r="A476" s="353" t="s">
        <v>591</v>
      </c>
      <c r="B476" s="427" t="s">
        <v>574</v>
      </c>
      <c r="C476" s="353" t="s">
        <v>545</v>
      </c>
      <c r="D476" s="353" t="s">
        <v>71</v>
      </c>
      <c r="E476" s="428">
        <v>11664</v>
      </c>
      <c r="F476" s="428">
        <v>16284</v>
      </c>
      <c r="G476" s="428">
        <v>7149</v>
      </c>
      <c r="H476" s="428">
        <v>7916</v>
      </c>
      <c r="I476" s="428">
        <v>3270</v>
      </c>
      <c r="J476" s="428"/>
      <c r="K476" s="428">
        <v>594</v>
      </c>
      <c r="L476" s="428"/>
      <c r="M476" s="428"/>
      <c r="N476" s="428">
        <v>0</v>
      </c>
      <c r="O476" s="428">
        <f t="shared" si="77"/>
        <v>46877</v>
      </c>
      <c r="Q476" s="429">
        <f t="shared" si="78"/>
        <v>0.24882138362096551</v>
      </c>
      <c r="R476" s="429">
        <f t="shared" si="79"/>
        <v>0.3473771785737142</v>
      </c>
      <c r="S476" s="429">
        <f t="shared" si="80"/>
        <v>0.15250549309896111</v>
      </c>
      <c r="T476" s="429">
        <f t="shared" si="81"/>
        <v>0.16886746165496938</v>
      </c>
      <c r="U476" s="429">
        <f t="shared" si="82"/>
        <v>6.9757023700322121E-2</v>
      </c>
      <c r="V476" s="429">
        <f t="shared" si="83"/>
        <v>0</v>
      </c>
      <c r="W476" s="429">
        <f t="shared" si="84"/>
        <v>1.2671459351067688E-2</v>
      </c>
      <c r="X476" s="429">
        <f t="shared" si="85"/>
        <v>0</v>
      </c>
      <c r="Y476" s="429">
        <f t="shared" si="86"/>
        <v>0</v>
      </c>
      <c r="Z476" s="429">
        <f t="shared" si="87"/>
        <v>0</v>
      </c>
    </row>
    <row r="477" spans="1:26" ht="18.5" customHeight="1" x14ac:dyDescent="0.35">
      <c r="A477" s="353" t="s">
        <v>592</v>
      </c>
      <c r="B477" s="427" t="s">
        <v>574</v>
      </c>
      <c r="C477" s="353" t="s">
        <v>545</v>
      </c>
      <c r="D477" s="353" t="s">
        <v>71</v>
      </c>
      <c r="E477" s="428">
        <v>15338</v>
      </c>
      <c r="F477" s="428">
        <v>12265</v>
      </c>
      <c r="G477" s="428">
        <v>7869</v>
      </c>
      <c r="H477" s="428">
        <v>1607</v>
      </c>
      <c r="I477" s="428">
        <v>1732</v>
      </c>
      <c r="J477" s="428"/>
      <c r="K477" s="428"/>
      <c r="L477" s="428">
        <v>1067</v>
      </c>
      <c r="M477" s="428"/>
      <c r="N477" s="428">
        <v>0</v>
      </c>
      <c r="O477" s="428">
        <f t="shared" si="77"/>
        <v>39878</v>
      </c>
      <c r="Q477" s="429">
        <f t="shared" si="78"/>
        <v>0.38462310045639198</v>
      </c>
      <c r="R477" s="429">
        <f t="shared" si="79"/>
        <v>0.30756306735543409</v>
      </c>
      <c r="S477" s="429">
        <f t="shared" si="80"/>
        <v>0.19732684688299312</v>
      </c>
      <c r="T477" s="429">
        <f t="shared" si="81"/>
        <v>4.0297908621294946E-2</v>
      </c>
      <c r="U477" s="429">
        <f t="shared" si="82"/>
        <v>4.343246903054316E-2</v>
      </c>
      <c r="V477" s="429">
        <f t="shared" si="83"/>
        <v>0</v>
      </c>
      <c r="W477" s="429">
        <f t="shared" si="84"/>
        <v>0</v>
      </c>
      <c r="X477" s="429">
        <f t="shared" si="85"/>
        <v>2.6756607653342694E-2</v>
      </c>
      <c r="Y477" s="429">
        <f t="shared" si="86"/>
        <v>0</v>
      </c>
      <c r="Z477" s="429">
        <f t="shared" si="87"/>
        <v>0</v>
      </c>
    </row>
    <row r="478" spans="1:26" ht="18.5" customHeight="1" x14ac:dyDescent="0.35">
      <c r="A478" s="353" t="s">
        <v>593</v>
      </c>
      <c r="B478" s="427" t="s">
        <v>574</v>
      </c>
      <c r="C478" s="353" t="s">
        <v>545</v>
      </c>
      <c r="D478" s="353" t="s">
        <v>71</v>
      </c>
      <c r="E478" s="428">
        <v>15959</v>
      </c>
      <c r="F478" s="428">
        <v>18502</v>
      </c>
      <c r="G478" s="428">
        <v>8213</v>
      </c>
      <c r="H478" s="428">
        <v>2587</v>
      </c>
      <c r="I478" s="428">
        <v>2419</v>
      </c>
      <c r="J478" s="428"/>
      <c r="K478" s="428"/>
      <c r="L478" s="428">
        <v>653</v>
      </c>
      <c r="M478" s="428"/>
      <c r="N478" s="428">
        <v>0</v>
      </c>
      <c r="O478" s="428">
        <f t="shared" si="77"/>
        <v>48333</v>
      </c>
      <c r="Q478" s="429">
        <f t="shared" si="78"/>
        <v>0.33018848405851076</v>
      </c>
      <c r="R478" s="429">
        <f t="shared" si="79"/>
        <v>0.38280264001820702</v>
      </c>
      <c r="S478" s="429">
        <f t="shared" si="80"/>
        <v>0.16992530982972295</v>
      </c>
      <c r="T478" s="429">
        <f t="shared" si="81"/>
        <v>5.3524507065565968E-2</v>
      </c>
      <c r="U478" s="429">
        <f t="shared" si="82"/>
        <v>5.0048621024972588E-2</v>
      </c>
      <c r="V478" s="429">
        <f t="shared" si="83"/>
        <v>0</v>
      </c>
      <c r="W478" s="429">
        <f t="shared" si="84"/>
        <v>0</v>
      </c>
      <c r="X478" s="429">
        <f t="shared" si="85"/>
        <v>1.351043800302071E-2</v>
      </c>
      <c r="Y478" s="429">
        <f t="shared" si="86"/>
        <v>0</v>
      </c>
      <c r="Z478" s="429">
        <f t="shared" si="87"/>
        <v>0</v>
      </c>
    </row>
    <row r="479" spans="1:26" ht="18.5" customHeight="1" x14ac:dyDescent="0.35">
      <c r="A479" s="353" t="s">
        <v>594</v>
      </c>
      <c r="B479" s="427" t="s">
        <v>574</v>
      </c>
      <c r="C479" s="353" t="s">
        <v>545</v>
      </c>
      <c r="D479" s="353" t="s">
        <v>71</v>
      </c>
      <c r="E479" s="428">
        <v>11755</v>
      </c>
      <c r="F479" s="428">
        <v>8370</v>
      </c>
      <c r="G479" s="428">
        <v>8019</v>
      </c>
      <c r="H479" s="428">
        <v>592</v>
      </c>
      <c r="I479" s="428">
        <v>1509</v>
      </c>
      <c r="J479" s="428"/>
      <c r="K479" s="428">
        <v>945</v>
      </c>
      <c r="L479" s="428"/>
      <c r="M479" s="428"/>
      <c r="N479" s="428">
        <v>0</v>
      </c>
      <c r="O479" s="428">
        <f t="shared" si="77"/>
        <v>31190</v>
      </c>
      <c r="Q479" s="429">
        <f t="shared" si="78"/>
        <v>0.37688361654376401</v>
      </c>
      <c r="R479" s="429">
        <f t="shared" si="79"/>
        <v>0.26835524206476435</v>
      </c>
      <c r="S479" s="429">
        <f t="shared" si="80"/>
        <v>0.25710163513946777</v>
      </c>
      <c r="T479" s="429">
        <f t="shared" si="81"/>
        <v>1.8980442449503046E-2</v>
      </c>
      <c r="U479" s="429">
        <f t="shared" si="82"/>
        <v>4.8380891311317731E-2</v>
      </c>
      <c r="V479" s="429">
        <f t="shared" si="83"/>
        <v>0</v>
      </c>
      <c r="W479" s="429">
        <f t="shared" si="84"/>
        <v>3.0298172491183072E-2</v>
      </c>
      <c r="X479" s="429">
        <f t="shared" si="85"/>
        <v>0</v>
      </c>
      <c r="Y479" s="429">
        <f t="shared" si="86"/>
        <v>0</v>
      </c>
      <c r="Z479" s="429">
        <f t="shared" si="87"/>
        <v>0</v>
      </c>
    </row>
    <row r="480" spans="1:26" ht="18.5" customHeight="1" x14ac:dyDescent="0.35">
      <c r="A480" s="353" t="s">
        <v>595</v>
      </c>
      <c r="B480" s="427" t="s">
        <v>574</v>
      </c>
      <c r="C480" s="353" t="s">
        <v>545</v>
      </c>
      <c r="D480" s="353" t="s">
        <v>71</v>
      </c>
      <c r="E480" s="428">
        <v>12514</v>
      </c>
      <c r="F480" s="428">
        <v>6679</v>
      </c>
      <c r="G480" s="428">
        <v>7293</v>
      </c>
      <c r="H480" s="428">
        <v>817</v>
      </c>
      <c r="I480" s="428">
        <v>2288</v>
      </c>
      <c r="J480" s="428"/>
      <c r="K480" s="428">
        <v>7600</v>
      </c>
      <c r="L480" s="428"/>
      <c r="M480" s="428"/>
      <c r="N480" s="428">
        <v>0</v>
      </c>
      <c r="O480" s="428">
        <f t="shared" si="77"/>
        <v>37191</v>
      </c>
      <c r="Q480" s="429">
        <f t="shared" si="78"/>
        <v>0.33647925573391413</v>
      </c>
      <c r="R480" s="429">
        <f t="shared" si="79"/>
        <v>0.17958645908956469</v>
      </c>
      <c r="S480" s="429">
        <f t="shared" si="80"/>
        <v>0.19609582963620231</v>
      </c>
      <c r="T480" s="429">
        <f t="shared" si="81"/>
        <v>2.1967680352773522E-2</v>
      </c>
      <c r="U480" s="429">
        <f t="shared" si="82"/>
        <v>6.1520260278024257E-2</v>
      </c>
      <c r="V480" s="429">
        <f t="shared" si="83"/>
        <v>0</v>
      </c>
      <c r="W480" s="429">
        <f t="shared" si="84"/>
        <v>0.20435051490952111</v>
      </c>
      <c r="X480" s="429">
        <f t="shared" si="85"/>
        <v>0</v>
      </c>
      <c r="Y480" s="429">
        <f t="shared" si="86"/>
        <v>0</v>
      </c>
      <c r="Z480" s="429">
        <f t="shared" si="87"/>
        <v>0</v>
      </c>
    </row>
    <row r="481" spans="1:26" ht="18.5" customHeight="1" x14ac:dyDescent="0.35">
      <c r="A481" s="353" t="s">
        <v>596</v>
      </c>
      <c r="B481" s="427" t="s">
        <v>574</v>
      </c>
      <c r="C481" s="353" t="s">
        <v>545</v>
      </c>
      <c r="D481" s="353" t="s">
        <v>71</v>
      </c>
      <c r="E481" s="428">
        <v>16872</v>
      </c>
      <c r="F481" s="428">
        <v>7318</v>
      </c>
      <c r="G481" s="428">
        <v>7101</v>
      </c>
      <c r="H481" s="428">
        <v>1314</v>
      </c>
      <c r="I481" s="428">
        <v>2036</v>
      </c>
      <c r="J481" s="428"/>
      <c r="K481" s="428">
        <v>1707</v>
      </c>
      <c r="L481" s="428"/>
      <c r="M481" s="428"/>
      <c r="N481" s="428">
        <v>133</v>
      </c>
      <c r="O481" s="428">
        <f t="shared" si="77"/>
        <v>36481</v>
      </c>
      <c r="Q481" s="429">
        <f t="shared" si="78"/>
        <v>0.46248732216770372</v>
      </c>
      <c r="R481" s="429">
        <f t="shared" si="79"/>
        <v>0.20059757133850498</v>
      </c>
      <c r="S481" s="429">
        <f t="shared" si="80"/>
        <v>0.19464926948274444</v>
      </c>
      <c r="T481" s="429">
        <f t="shared" si="81"/>
        <v>3.6018749486033827E-2</v>
      </c>
      <c r="U481" s="429">
        <f t="shared" si="82"/>
        <v>5.5809873632849977E-2</v>
      </c>
      <c r="V481" s="429">
        <f t="shared" si="83"/>
        <v>0</v>
      </c>
      <c r="W481" s="429">
        <f t="shared" si="84"/>
        <v>4.6791480496696909E-2</v>
      </c>
      <c r="X481" s="429">
        <f t="shared" si="85"/>
        <v>0</v>
      </c>
      <c r="Y481" s="429">
        <f t="shared" si="86"/>
        <v>0</v>
      </c>
      <c r="Z481" s="429">
        <f t="shared" si="87"/>
        <v>3.6457333954661329E-3</v>
      </c>
    </row>
    <row r="482" spans="1:26" ht="18.5" customHeight="1" x14ac:dyDescent="0.35">
      <c r="A482" s="353" t="s">
        <v>597</v>
      </c>
      <c r="B482" s="427" t="s">
        <v>574</v>
      </c>
      <c r="C482" s="353" t="s">
        <v>545</v>
      </c>
      <c r="D482" s="353" t="s">
        <v>71</v>
      </c>
      <c r="E482" s="428">
        <v>14282</v>
      </c>
      <c r="F482" s="428">
        <v>8860</v>
      </c>
      <c r="G482" s="428">
        <v>7721</v>
      </c>
      <c r="H482" s="428">
        <v>1002</v>
      </c>
      <c r="I482" s="428">
        <v>1424</v>
      </c>
      <c r="J482" s="428"/>
      <c r="K482" s="428"/>
      <c r="L482" s="428"/>
      <c r="M482" s="428"/>
      <c r="N482" s="428">
        <v>0</v>
      </c>
      <c r="O482" s="428">
        <f t="shared" si="77"/>
        <v>33289</v>
      </c>
      <c r="Q482" s="429">
        <f t="shared" si="78"/>
        <v>0.4290306107122473</v>
      </c>
      <c r="R482" s="429">
        <f t="shared" si="79"/>
        <v>0.26615398479978369</v>
      </c>
      <c r="S482" s="429">
        <f t="shared" si="80"/>
        <v>0.23193847817597404</v>
      </c>
      <c r="T482" s="429">
        <f t="shared" si="81"/>
        <v>3.0100033043948451E-2</v>
      </c>
      <c r="U482" s="429">
        <f t="shared" si="82"/>
        <v>4.2776893268046505E-2</v>
      </c>
      <c r="V482" s="429">
        <f t="shared" si="83"/>
        <v>0</v>
      </c>
      <c r="W482" s="429">
        <f t="shared" si="84"/>
        <v>0</v>
      </c>
      <c r="X482" s="429">
        <f t="shared" si="85"/>
        <v>0</v>
      </c>
      <c r="Y482" s="429">
        <f t="shared" si="86"/>
        <v>0</v>
      </c>
      <c r="Z482" s="429">
        <f t="shared" si="87"/>
        <v>0</v>
      </c>
    </row>
    <row r="483" spans="1:26" ht="18.5" customHeight="1" x14ac:dyDescent="0.35">
      <c r="A483" s="353" t="s">
        <v>598</v>
      </c>
      <c r="B483" s="427" t="s">
        <v>574</v>
      </c>
      <c r="C483" s="353" t="s">
        <v>545</v>
      </c>
      <c r="D483" s="353" t="s">
        <v>71</v>
      </c>
      <c r="E483" s="428">
        <v>16800</v>
      </c>
      <c r="F483" s="428">
        <v>5654</v>
      </c>
      <c r="G483" s="428">
        <v>7612</v>
      </c>
      <c r="H483" s="428">
        <v>758</v>
      </c>
      <c r="I483" s="428">
        <v>1632</v>
      </c>
      <c r="J483" s="428"/>
      <c r="K483" s="428"/>
      <c r="L483" s="428">
        <v>915</v>
      </c>
      <c r="M483" s="428"/>
      <c r="N483" s="428">
        <v>0</v>
      </c>
      <c r="O483" s="428">
        <f t="shared" si="77"/>
        <v>33371</v>
      </c>
      <c r="Q483" s="429">
        <f t="shared" si="78"/>
        <v>0.50343112283120073</v>
      </c>
      <c r="R483" s="429">
        <f t="shared" si="79"/>
        <v>0.16942854574331007</v>
      </c>
      <c r="S483" s="429">
        <f t="shared" si="80"/>
        <v>0.22810224446375596</v>
      </c>
      <c r="T483" s="429">
        <f t="shared" si="81"/>
        <v>2.2714332803931557E-2</v>
      </c>
      <c r="U483" s="429">
        <f t="shared" si="82"/>
        <v>4.8904737646459501E-2</v>
      </c>
      <c r="V483" s="429">
        <f t="shared" si="83"/>
        <v>0</v>
      </c>
      <c r="W483" s="429">
        <f t="shared" si="84"/>
        <v>0</v>
      </c>
      <c r="X483" s="429">
        <f t="shared" si="85"/>
        <v>2.7419016511342185E-2</v>
      </c>
      <c r="Y483" s="429">
        <f t="shared" si="86"/>
        <v>0</v>
      </c>
      <c r="Z483" s="429">
        <f t="shared" si="87"/>
        <v>0</v>
      </c>
    </row>
    <row r="484" spans="1:26" ht="18.5" customHeight="1" x14ac:dyDescent="0.35">
      <c r="A484" s="353" t="s">
        <v>599</v>
      </c>
      <c r="B484" s="427" t="s">
        <v>574</v>
      </c>
      <c r="C484" s="353" t="s">
        <v>545</v>
      </c>
      <c r="D484" s="353" t="s">
        <v>71</v>
      </c>
      <c r="E484" s="428">
        <v>19311</v>
      </c>
      <c r="F484" s="428">
        <v>11463</v>
      </c>
      <c r="G484" s="428">
        <v>6078</v>
      </c>
      <c r="H484" s="428">
        <v>1376</v>
      </c>
      <c r="I484" s="428">
        <v>2550</v>
      </c>
      <c r="J484" s="428"/>
      <c r="K484" s="428">
        <v>1395</v>
      </c>
      <c r="L484" s="428">
        <v>576</v>
      </c>
      <c r="M484" s="428"/>
      <c r="N484" s="428">
        <v>888</v>
      </c>
      <c r="O484" s="428">
        <f t="shared" si="77"/>
        <v>43637</v>
      </c>
      <c r="Q484" s="429">
        <f t="shared" si="78"/>
        <v>0.44253729633109518</v>
      </c>
      <c r="R484" s="429">
        <f t="shared" si="79"/>
        <v>0.26268991910534639</v>
      </c>
      <c r="S484" s="429">
        <f t="shared" si="80"/>
        <v>0.13928546875358067</v>
      </c>
      <c r="T484" s="429">
        <f t="shared" si="81"/>
        <v>3.1532873478928435E-2</v>
      </c>
      <c r="U484" s="429">
        <f t="shared" si="82"/>
        <v>5.8436647798886264E-2</v>
      </c>
      <c r="V484" s="429">
        <f t="shared" si="83"/>
        <v>0</v>
      </c>
      <c r="W484" s="429">
        <f t="shared" si="84"/>
        <v>3.1968283795861308E-2</v>
      </c>
      <c r="X484" s="429">
        <f t="shared" si="85"/>
        <v>1.319980750280725E-2</v>
      </c>
      <c r="Y484" s="429">
        <f t="shared" si="86"/>
        <v>0</v>
      </c>
      <c r="Z484" s="429">
        <f t="shared" si="87"/>
        <v>2.0349703233494512E-2</v>
      </c>
    </row>
    <row r="485" spans="1:26" ht="18.5" customHeight="1" x14ac:dyDescent="0.35">
      <c r="A485" s="353" t="s">
        <v>600</v>
      </c>
      <c r="B485" s="427" t="s">
        <v>601</v>
      </c>
      <c r="C485" s="353" t="s">
        <v>545</v>
      </c>
      <c r="D485" s="353" t="s">
        <v>71</v>
      </c>
      <c r="E485" s="428">
        <v>13517</v>
      </c>
      <c r="F485" s="428">
        <v>16533</v>
      </c>
      <c r="G485" s="428">
        <v>9584</v>
      </c>
      <c r="H485" s="428">
        <v>7391</v>
      </c>
      <c r="I485" s="428">
        <v>1675</v>
      </c>
      <c r="J485" s="428"/>
      <c r="K485" s="428">
        <v>1561</v>
      </c>
      <c r="L485" s="428">
        <v>144</v>
      </c>
      <c r="M485" s="428"/>
      <c r="N485" s="428">
        <v>0</v>
      </c>
      <c r="O485" s="428">
        <f t="shared" si="77"/>
        <v>50405</v>
      </c>
      <c r="Q485" s="429">
        <f t="shared" si="78"/>
        <v>0.2681678404920147</v>
      </c>
      <c r="R485" s="429">
        <f t="shared" si="79"/>
        <v>0.32800317428826503</v>
      </c>
      <c r="S485" s="429">
        <f t="shared" si="80"/>
        <v>0.1901398670766789</v>
      </c>
      <c r="T485" s="429">
        <f t="shared" si="81"/>
        <v>0.14663227854379526</v>
      </c>
      <c r="U485" s="429">
        <f t="shared" si="82"/>
        <v>3.3230830274774331E-2</v>
      </c>
      <c r="V485" s="429">
        <f t="shared" si="83"/>
        <v>0</v>
      </c>
      <c r="W485" s="429">
        <f t="shared" si="84"/>
        <v>3.0969149885924016E-2</v>
      </c>
      <c r="X485" s="429">
        <f t="shared" si="85"/>
        <v>2.856859438547763E-3</v>
      </c>
      <c r="Y485" s="429">
        <f t="shared" si="86"/>
        <v>0</v>
      </c>
      <c r="Z485" s="429">
        <f t="shared" si="87"/>
        <v>0</v>
      </c>
    </row>
    <row r="486" spans="1:26" ht="18.5" customHeight="1" x14ac:dyDescent="0.35">
      <c r="A486" s="353" t="s">
        <v>602</v>
      </c>
      <c r="B486" s="427" t="s">
        <v>601</v>
      </c>
      <c r="C486" s="353" t="s">
        <v>545</v>
      </c>
      <c r="D486" s="353" t="s">
        <v>71</v>
      </c>
      <c r="E486" s="428">
        <v>10980</v>
      </c>
      <c r="F486" s="428">
        <v>19975</v>
      </c>
      <c r="G486" s="428">
        <v>9456</v>
      </c>
      <c r="H486" s="428">
        <v>5131</v>
      </c>
      <c r="I486" s="428">
        <v>3828</v>
      </c>
      <c r="J486" s="428"/>
      <c r="K486" s="428"/>
      <c r="L486" s="428"/>
      <c r="M486" s="428"/>
      <c r="N486" s="428">
        <v>239</v>
      </c>
      <c r="O486" s="428">
        <f t="shared" si="77"/>
        <v>49609</v>
      </c>
      <c r="Q486" s="429">
        <f t="shared" si="78"/>
        <v>0.22133080691003648</v>
      </c>
      <c r="R486" s="429">
        <f t="shared" si="79"/>
        <v>0.40264871293515292</v>
      </c>
      <c r="S486" s="429">
        <f t="shared" si="80"/>
        <v>0.19061057469410791</v>
      </c>
      <c r="T486" s="429">
        <f t="shared" si="81"/>
        <v>0.10342881332016368</v>
      </c>
      <c r="U486" s="429">
        <f t="shared" si="82"/>
        <v>7.7163417928198516E-2</v>
      </c>
      <c r="V486" s="429">
        <f t="shared" si="83"/>
        <v>0</v>
      </c>
      <c r="W486" s="429">
        <f t="shared" si="84"/>
        <v>0</v>
      </c>
      <c r="X486" s="429">
        <f t="shared" si="85"/>
        <v>0</v>
      </c>
      <c r="Y486" s="429">
        <f t="shared" si="86"/>
        <v>0</v>
      </c>
      <c r="Z486" s="429">
        <f t="shared" si="87"/>
        <v>4.8176742123405029E-3</v>
      </c>
    </row>
    <row r="487" spans="1:26" ht="18.5" customHeight="1" x14ac:dyDescent="0.35">
      <c r="A487" s="353" t="s">
        <v>603</v>
      </c>
      <c r="B487" s="427" t="s">
        <v>601</v>
      </c>
      <c r="C487" s="353" t="s">
        <v>545</v>
      </c>
      <c r="D487" s="353" t="s">
        <v>71</v>
      </c>
      <c r="E487" s="428">
        <v>14810</v>
      </c>
      <c r="F487" s="428">
        <v>14021</v>
      </c>
      <c r="G487" s="428">
        <v>8516</v>
      </c>
      <c r="H487" s="428">
        <v>2165</v>
      </c>
      <c r="I487" s="428">
        <v>2098</v>
      </c>
      <c r="J487" s="428"/>
      <c r="K487" s="428"/>
      <c r="L487" s="428">
        <v>765</v>
      </c>
      <c r="M487" s="428"/>
      <c r="N487" s="428">
        <v>0</v>
      </c>
      <c r="O487" s="428">
        <f t="shared" si="77"/>
        <v>42375</v>
      </c>
      <c r="Q487" s="429">
        <f t="shared" si="78"/>
        <v>0.34949852507374629</v>
      </c>
      <c r="R487" s="429">
        <f t="shared" si="79"/>
        <v>0.33087905604719764</v>
      </c>
      <c r="S487" s="429">
        <f t="shared" si="80"/>
        <v>0.20096755162241889</v>
      </c>
      <c r="T487" s="429">
        <f t="shared" si="81"/>
        <v>5.1091445427728616E-2</v>
      </c>
      <c r="U487" s="429">
        <f t="shared" si="82"/>
        <v>4.9510324483775812E-2</v>
      </c>
      <c r="V487" s="429">
        <f t="shared" si="83"/>
        <v>0</v>
      </c>
      <c r="W487" s="429">
        <f t="shared" si="84"/>
        <v>0</v>
      </c>
      <c r="X487" s="429">
        <f t="shared" si="85"/>
        <v>1.8053097345132742E-2</v>
      </c>
      <c r="Y487" s="429">
        <f t="shared" si="86"/>
        <v>0</v>
      </c>
      <c r="Z487" s="429">
        <f t="shared" si="87"/>
        <v>0</v>
      </c>
    </row>
    <row r="488" spans="1:26" ht="18.5" customHeight="1" x14ac:dyDescent="0.35">
      <c r="A488" s="353" t="s">
        <v>604</v>
      </c>
      <c r="B488" s="427" t="s">
        <v>601</v>
      </c>
      <c r="C488" s="353" t="s">
        <v>545</v>
      </c>
      <c r="D488" s="353" t="s">
        <v>71</v>
      </c>
      <c r="E488" s="428">
        <v>8335</v>
      </c>
      <c r="F488" s="428">
        <v>19783</v>
      </c>
      <c r="G488" s="428">
        <v>7902</v>
      </c>
      <c r="H488" s="428">
        <v>13236</v>
      </c>
      <c r="I488" s="428">
        <v>5068</v>
      </c>
      <c r="J488" s="428"/>
      <c r="K488" s="428"/>
      <c r="L488" s="428"/>
      <c r="M488" s="428"/>
      <c r="N488" s="428">
        <v>363</v>
      </c>
      <c r="O488" s="428">
        <f t="shared" si="77"/>
        <v>54687</v>
      </c>
      <c r="Q488" s="429">
        <f t="shared" si="78"/>
        <v>0.15241282206008741</v>
      </c>
      <c r="R488" s="429">
        <f t="shared" si="79"/>
        <v>0.36174959313913729</v>
      </c>
      <c r="S488" s="429">
        <f t="shared" si="80"/>
        <v>0.14449503538318065</v>
      </c>
      <c r="T488" s="429">
        <f t="shared" si="81"/>
        <v>0.24203192714904823</v>
      </c>
      <c r="U488" s="429">
        <f t="shared" si="82"/>
        <v>9.267284729460383E-2</v>
      </c>
      <c r="V488" s="429">
        <f t="shared" si="83"/>
        <v>0</v>
      </c>
      <c r="W488" s="429">
        <f t="shared" si="84"/>
        <v>0</v>
      </c>
      <c r="X488" s="429">
        <f t="shared" si="85"/>
        <v>0</v>
      </c>
      <c r="Y488" s="429">
        <f t="shared" si="86"/>
        <v>0</v>
      </c>
      <c r="Z488" s="429">
        <f t="shared" si="87"/>
        <v>6.6377749739426192E-3</v>
      </c>
    </row>
    <row r="489" spans="1:26" ht="18.5" customHeight="1" x14ac:dyDescent="0.35">
      <c r="A489" s="353" t="s">
        <v>605</v>
      </c>
      <c r="B489" s="427" t="s">
        <v>601</v>
      </c>
      <c r="C489" s="353" t="s">
        <v>545</v>
      </c>
      <c r="D489" s="353" t="s">
        <v>71</v>
      </c>
      <c r="E489" s="428">
        <v>18622</v>
      </c>
      <c r="F489" s="428">
        <v>11506</v>
      </c>
      <c r="G489" s="428">
        <v>6723</v>
      </c>
      <c r="H489" s="428">
        <v>3986</v>
      </c>
      <c r="I489" s="428">
        <v>4789</v>
      </c>
      <c r="J489" s="428"/>
      <c r="K489" s="428"/>
      <c r="L489" s="428"/>
      <c r="M489" s="428"/>
      <c r="N489" s="428">
        <v>410</v>
      </c>
      <c r="O489" s="428">
        <f t="shared" si="77"/>
        <v>46036</v>
      </c>
      <c r="Q489" s="429">
        <f t="shared" si="78"/>
        <v>0.4045095142931619</v>
      </c>
      <c r="R489" s="429">
        <f t="shared" si="79"/>
        <v>0.24993483360848032</v>
      </c>
      <c r="S489" s="429">
        <f t="shared" si="80"/>
        <v>0.14603788339560345</v>
      </c>
      <c r="T489" s="429">
        <f t="shared" si="81"/>
        <v>8.6584412199148489E-2</v>
      </c>
      <c r="U489" s="429">
        <f t="shared" si="82"/>
        <v>0.10402728299591624</v>
      </c>
      <c r="V489" s="429">
        <f t="shared" si="83"/>
        <v>0</v>
      </c>
      <c r="W489" s="429">
        <f t="shared" si="84"/>
        <v>0</v>
      </c>
      <c r="X489" s="429">
        <f t="shared" si="85"/>
        <v>0</v>
      </c>
      <c r="Y489" s="429">
        <f t="shared" si="86"/>
        <v>0</v>
      </c>
      <c r="Z489" s="429">
        <f t="shared" si="87"/>
        <v>8.9060735076896339E-3</v>
      </c>
    </row>
    <row r="490" spans="1:26" ht="18.5" customHeight="1" x14ac:dyDescent="0.35">
      <c r="A490" s="353" t="s">
        <v>606</v>
      </c>
      <c r="B490" s="427" t="s">
        <v>601</v>
      </c>
      <c r="C490" s="353" t="s">
        <v>545</v>
      </c>
      <c r="D490" s="353" t="s">
        <v>71</v>
      </c>
      <c r="E490" s="428">
        <v>13677</v>
      </c>
      <c r="F490" s="428">
        <v>14489</v>
      </c>
      <c r="G490" s="428">
        <v>9682</v>
      </c>
      <c r="H490" s="428">
        <v>2809</v>
      </c>
      <c r="I490" s="428">
        <v>2443</v>
      </c>
      <c r="J490" s="428"/>
      <c r="K490" s="428">
        <v>1535</v>
      </c>
      <c r="L490" s="428"/>
      <c r="M490" s="428"/>
      <c r="N490" s="428">
        <v>523</v>
      </c>
      <c r="O490" s="428">
        <f t="shared" si="77"/>
        <v>45158</v>
      </c>
      <c r="Q490" s="429">
        <f t="shared" si="78"/>
        <v>0.30286992338013197</v>
      </c>
      <c r="R490" s="429">
        <f t="shared" si="79"/>
        <v>0.32085123344700828</v>
      </c>
      <c r="S490" s="429">
        <f t="shared" si="80"/>
        <v>0.21440276362992161</v>
      </c>
      <c r="T490" s="429">
        <f t="shared" si="81"/>
        <v>6.220381770671863E-2</v>
      </c>
      <c r="U490" s="429">
        <f t="shared" si="82"/>
        <v>5.4098941494308869E-2</v>
      </c>
      <c r="V490" s="429">
        <f t="shared" si="83"/>
        <v>0</v>
      </c>
      <c r="W490" s="429">
        <f t="shared" si="84"/>
        <v>3.3991762256964438E-2</v>
      </c>
      <c r="X490" s="429">
        <f t="shared" si="85"/>
        <v>0</v>
      </c>
      <c r="Y490" s="429">
        <f t="shared" si="86"/>
        <v>0</v>
      </c>
      <c r="Z490" s="429">
        <f t="shared" si="87"/>
        <v>1.1581558084946189E-2</v>
      </c>
    </row>
    <row r="491" spans="1:26" ht="18.5" customHeight="1" x14ac:dyDescent="0.35">
      <c r="A491" s="353" t="s">
        <v>607</v>
      </c>
      <c r="B491" s="427" t="s">
        <v>608</v>
      </c>
      <c r="C491" s="353" t="s">
        <v>609</v>
      </c>
      <c r="D491" s="353" t="s">
        <v>71</v>
      </c>
      <c r="E491" s="428">
        <v>15377</v>
      </c>
      <c r="F491" s="428">
        <v>15501</v>
      </c>
      <c r="G491" s="428">
        <v>8198</v>
      </c>
      <c r="H491" s="428">
        <v>3386</v>
      </c>
      <c r="I491" s="428">
        <v>1647</v>
      </c>
      <c r="J491" s="428"/>
      <c r="K491" s="428"/>
      <c r="L491" s="428"/>
      <c r="M491" s="428"/>
      <c r="N491" s="428">
        <v>788</v>
      </c>
      <c r="O491" s="428">
        <f t="shared" si="77"/>
        <v>44897</v>
      </c>
      <c r="Q491" s="429">
        <f t="shared" si="78"/>
        <v>0.3424950442123082</v>
      </c>
      <c r="R491" s="429">
        <f t="shared" si="79"/>
        <v>0.34525692139786623</v>
      </c>
      <c r="S491" s="429">
        <f t="shared" si="80"/>
        <v>0.18259571909036237</v>
      </c>
      <c r="T491" s="429">
        <f t="shared" si="81"/>
        <v>7.5417065728222377E-2</v>
      </c>
      <c r="U491" s="429">
        <f t="shared" si="82"/>
        <v>3.6683965521081587E-2</v>
      </c>
      <c r="V491" s="429">
        <f t="shared" si="83"/>
        <v>0</v>
      </c>
      <c r="W491" s="429">
        <f t="shared" si="84"/>
        <v>0</v>
      </c>
      <c r="X491" s="429">
        <f t="shared" si="85"/>
        <v>0</v>
      </c>
      <c r="Y491" s="429">
        <f t="shared" si="86"/>
        <v>0</v>
      </c>
      <c r="Z491" s="429">
        <f t="shared" si="87"/>
        <v>1.7551284050159252E-2</v>
      </c>
    </row>
    <row r="492" spans="1:26" ht="18.5" customHeight="1" x14ac:dyDescent="0.35">
      <c r="A492" s="353" t="s">
        <v>610</v>
      </c>
      <c r="B492" s="427" t="s">
        <v>608</v>
      </c>
      <c r="C492" s="353" t="s">
        <v>609</v>
      </c>
      <c r="D492" s="353" t="s">
        <v>71</v>
      </c>
      <c r="E492" s="428">
        <v>11721</v>
      </c>
      <c r="F492" s="428">
        <v>14846</v>
      </c>
      <c r="G492" s="428">
        <v>10350</v>
      </c>
      <c r="H492" s="428">
        <v>3097</v>
      </c>
      <c r="I492" s="428">
        <v>1595</v>
      </c>
      <c r="J492" s="428"/>
      <c r="K492" s="428">
        <v>309</v>
      </c>
      <c r="L492" s="428"/>
      <c r="M492" s="428"/>
      <c r="N492" s="428">
        <v>1019</v>
      </c>
      <c r="O492" s="428">
        <f t="shared" si="77"/>
        <v>42937</v>
      </c>
      <c r="Q492" s="429">
        <f t="shared" si="78"/>
        <v>0.27298134476092878</v>
      </c>
      <c r="R492" s="429">
        <f t="shared" si="79"/>
        <v>0.34576239606865872</v>
      </c>
      <c r="S492" s="429">
        <f t="shared" si="80"/>
        <v>0.24105084193120152</v>
      </c>
      <c r="T492" s="429">
        <f t="shared" si="81"/>
        <v>7.2128933088012673E-2</v>
      </c>
      <c r="U492" s="429">
        <f t="shared" si="82"/>
        <v>3.7147448587465354E-2</v>
      </c>
      <c r="V492" s="429">
        <f t="shared" si="83"/>
        <v>0</v>
      </c>
      <c r="W492" s="429">
        <f t="shared" si="84"/>
        <v>7.1965903533083358E-3</v>
      </c>
      <c r="X492" s="429">
        <f t="shared" si="85"/>
        <v>0</v>
      </c>
      <c r="Y492" s="429">
        <f t="shared" si="86"/>
        <v>0</v>
      </c>
      <c r="Z492" s="429">
        <f t="shared" si="87"/>
        <v>2.3732445210424575E-2</v>
      </c>
    </row>
    <row r="493" spans="1:26" ht="18.5" customHeight="1" x14ac:dyDescent="0.35">
      <c r="A493" s="353" t="s">
        <v>611</v>
      </c>
      <c r="B493" s="427" t="s">
        <v>608</v>
      </c>
      <c r="C493" s="353" t="s">
        <v>609</v>
      </c>
      <c r="D493" s="353" t="s">
        <v>71</v>
      </c>
      <c r="E493" s="428">
        <v>12662</v>
      </c>
      <c r="F493" s="428">
        <v>15905</v>
      </c>
      <c r="G493" s="428">
        <v>10594</v>
      </c>
      <c r="H493" s="428">
        <v>1442</v>
      </c>
      <c r="I493" s="428">
        <v>1905</v>
      </c>
      <c r="J493" s="428"/>
      <c r="K493" s="428"/>
      <c r="L493" s="428"/>
      <c r="M493" s="428"/>
      <c r="N493" s="428">
        <v>0</v>
      </c>
      <c r="O493" s="428">
        <f t="shared" si="77"/>
        <v>42508</v>
      </c>
      <c r="Q493" s="429">
        <f t="shared" si="78"/>
        <v>0.29787334148866096</v>
      </c>
      <c r="R493" s="429">
        <f t="shared" si="79"/>
        <v>0.37416486308459584</v>
      </c>
      <c r="S493" s="429">
        <f t="shared" si="80"/>
        <v>0.24922367554342711</v>
      </c>
      <c r="T493" s="429">
        <f t="shared" si="81"/>
        <v>3.3923026253881619E-2</v>
      </c>
      <c r="U493" s="429">
        <f t="shared" si="82"/>
        <v>4.4815093629434456E-2</v>
      </c>
      <c r="V493" s="429">
        <f t="shared" si="83"/>
        <v>0</v>
      </c>
      <c r="W493" s="429">
        <f t="shared" si="84"/>
        <v>0</v>
      </c>
      <c r="X493" s="429">
        <f t="shared" si="85"/>
        <v>0</v>
      </c>
      <c r="Y493" s="429">
        <f t="shared" si="86"/>
        <v>0</v>
      </c>
      <c r="Z493" s="429">
        <f t="shared" si="87"/>
        <v>0</v>
      </c>
    </row>
    <row r="494" spans="1:26" ht="18.5" customHeight="1" x14ac:dyDescent="0.35">
      <c r="A494" s="353" t="s">
        <v>612</v>
      </c>
      <c r="B494" s="427" t="s">
        <v>608</v>
      </c>
      <c r="C494" s="353" t="s">
        <v>609</v>
      </c>
      <c r="D494" s="353" t="s">
        <v>71</v>
      </c>
      <c r="E494" s="428">
        <v>15409</v>
      </c>
      <c r="F494" s="428">
        <v>18981</v>
      </c>
      <c r="G494" s="428">
        <v>9054</v>
      </c>
      <c r="H494" s="428">
        <v>3380</v>
      </c>
      <c r="I494" s="428">
        <v>2451</v>
      </c>
      <c r="J494" s="428"/>
      <c r="K494" s="428">
        <v>467</v>
      </c>
      <c r="L494" s="428"/>
      <c r="M494" s="428"/>
      <c r="N494" s="428">
        <v>0</v>
      </c>
      <c r="O494" s="428">
        <f t="shared" si="77"/>
        <v>49742</v>
      </c>
      <c r="Q494" s="429">
        <f t="shared" si="78"/>
        <v>0.30977845683728039</v>
      </c>
      <c r="R494" s="429">
        <f t="shared" si="79"/>
        <v>0.38158899923605805</v>
      </c>
      <c r="S494" s="429">
        <f t="shared" si="80"/>
        <v>0.18201921917092195</v>
      </c>
      <c r="T494" s="429">
        <f t="shared" si="81"/>
        <v>6.7950625226167016E-2</v>
      </c>
      <c r="U494" s="429">
        <f t="shared" si="82"/>
        <v>4.9274255156608097E-2</v>
      </c>
      <c r="V494" s="429">
        <f t="shared" si="83"/>
        <v>0</v>
      </c>
      <c r="W494" s="429">
        <f t="shared" si="84"/>
        <v>9.3884443729644971E-3</v>
      </c>
      <c r="X494" s="429">
        <f t="shared" si="85"/>
        <v>0</v>
      </c>
      <c r="Y494" s="429">
        <f t="shared" si="86"/>
        <v>0</v>
      </c>
      <c r="Z494" s="429">
        <f t="shared" si="87"/>
        <v>0</v>
      </c>
    </row>
    <row r="495" spans="1:26" ht="18.5" customHeight="1" x14ac:dyDescent="0.35">
      <c r="A495" s="353" t="s">
        <v>613</v>
      </c>
      <c r="B495" s="427" t="s">
        <v>608</v>
      </c>
      <c r="C495" s="353" t="s">
        <v>609</v>
      </c>
      <c r="D495" s="353" t="s">
        <v>71</v>
      </c>
      <c r="E495" s="428">
        <v>15336</v>
      </c>
      <c r="F495" s="428">
        <v>8269</v>
      </c>
      <c r="G495" s="428">
        <v>10533</v>
      </c>
      <c r="H495" s="428">
        <v>1036</v>
      </c>
      <c r="I495" s="428">
        <v>1115</v>
      </c>
      <c r="J495" s="428"/>
      <c r="K495" s="428"/>
      <c r="L495" s="428"/>
      <c r="M495" s="428"/>
      <c r="N495" s="428">
        <v>330</v>
      </c>
      <c r="O495" s="428">
        <f t="shared" si="77"/>
        <v>36619</v>
      </c>
      <c r="Q495" s="429">
        <f t="shared" si="78"/>
        <v>0.41879898413391953</v>
      </c>
      <c r="R495" s="429">
        <f t="shared" si="79"/>
        <v>0.22581173707638111</v>
      </c>
      <c r="S495" s="429">
        <f t="shared" si="80"/>
        <v>0.28763756519839428</v>
      </c>
      <c r="T495" s="429">
        <f t="shared" si="81"/>
        <v>2.8291324175974221E-2</v>
      </c>
      <c r="U495" s="429">
        <f t="shared" si="82"/>
        <v>3.0448674185532102E-2</v>
      </c>
      <c r="V495" s="429">
        <f t="shared" si="83"/>
        <v>0</v>
      </c>
      <c r="W495" s="429">
        <f t="shared" si="84"/>
        <v>0</v>
      </c>
      <c r="X495" s="429">
        <f t="shared" si="85"/>
        <v>0</v>
      </c>
      <c r="Y495" s="429">
        <f t="shared" si="86"/>
        <v>0</v>
      </c>
      <c r="Z495" s="429">
        <f t="shared" si="87"/>
        <v>9.0117152297987391E-3</v>
      </c>
    </row>
    <row r="496" spans="1:26" ht="18.5" customHeight="1" x14ac:dyDescent="0.35">
      <c r="A496" s="353" t="s">
        <v>614</v>
      </c>
      <c r="B496" s="427" t="s">
        <v>608</v>
      </c>
      <c r="C496" s="353" t="s">
        <v>609</v>
      </c>
      <c r="D496" s="353" t="s">
        <v>71</v>
      </c>
      <c r="E496" s="428">
        <v>13047</v>
      </c>
      <c r="F496" s="428">
        <v>2715</v>
      </c>
      <c r="G496" s="428">
        <v>9127</v>
      </c>
      <c r="H496" s="428">
        <v>3252</v>
      </c>
      <c r="I496" s="428">
        <v>1675</v>
      </c>
      <c r="J496" s="428"/>
      <c r="K496" s="428"/>
      <c r="L496" s="428"/>
      <c r="M496" s="428"/>
      <c r="N496" s="428">
        <v>0</v>
      </c>
      <c r="O496" s="428">
        <f t="shared" si="77"/>
        <v>29816</v>
      </c>
      <c r="Q496" s="429">
        <f t="shared" si="78"/>
        <v>0.4375838475986048</v>
      </c>
      <c r="R496" s="429">
        <f t="shared" si="79"/>
        <v>9.1058492084786696E-2</v>
      </c>
      <c r="S496" s="429">
        <f t="shared" si="80"/>
        <v>0.30611081298631609</v>
      </c>
      <c r="T496" s="429">
        <f t="shared" si="81"/>
        <v>0.10906895626509257</v>
      </c>
      <c r="U496" s="429">
        <f t="shared" si="82"/>
        <v>5.6177891065199895E-2</v>
      </c>
      <c r="V496" s="429">
        <f t="shared" si="83"/>
        <v>0</v>
      </c>
      <c r="W496" s="429">
        <f t="shared" si="84"/>
        <v>0</v>
      </c>
      <c r="X496" s="429">
        <f t="shared" si="85"/>
        <v>0</v>
      </c>
      <c r="Y496" s="429">
        <f t="shared" si="86"/>
        <v>0</v>
      </c>
      <c r="Z496" s="429">
        <f t="shared" si="87"/>
        <v>0</v>
      </c>
    </row>
    <row r="497" spans="1:26" ht="18.5" customHeight="1" x14ac:dyDescent="0.35">
      <c r="A497" s="353" t="s">
        <v>615</v>
      </c>
      <c r="B497" s="427" t="s">
        <v>608</v>
      </c>
      <c r="C497" s="353" t="s">
        <v>609</v>
      </c>
      <c r="D497" s="353" t="s">
        <v>71</v>
      </c>
      <c r="E497" s="428">
        <v>18480</v>
      </c>
      <c r="F497" s="428">
        <v>4897</v>
      </c>
      <c r="G497" s="428">
        <v>7801</v>
      </c>
      <c r="H497" s="428">
        <v>3246</v>
      </c>
      <c r="I497" s="428">
        <v>2322</v>
      </c>
      <c r="J497" s="428"/>
      <c r="K497" s="428">
        <v>720</v>
      </c>
      <c r="L497" s="428"/>
      <c r="M497" s="428"/>
      <c r="N497" s="428">
        <v>762</v>
      </c>
      <c r="O497" s="428">
        <f t="shared" si="77"/>
        <v>38228</v>
      </c>
      <c r="Q497" s="429">
        <f t="shared" si="78"/>
        <v>0.48341529768755886</v>
      </c>
      <c r="R497" s="429">
        <f t="shared" si="79"/>
        <v>0.12809982211991211</v>
      </c>
      <c r="S497" s="429">
        <f t="shared" si="80"/>
        <v>0.20406508318509992</v>
      </c>
      <c r="T497" s="429">
        <f t="shared" si="81"/>
        <v>8.4911583132782256E-2</v>
      </c>
      <c r="U497" s="429">
        <f t="shared" si="82"/>
        <v>6.0740818248404313E-2</v>
      </c>
      <c r="V497" s="429">
        <f t="shared" si="83"/>
        <v>0</v>
      </c>
      <c r="W497" s="429">
        <f t="shared" si="84"/>
        <v>1.8834362247567227E-2</v>
      </c>
      <c r="X497" s="429">
        <f t="shared" si="85"/>
        <v>0</v>
      </c>
      <c r="Y497" s="429">
        <f t="shared" si="86"/>
        <v>0</v>
      </c>
      <c r="Z497" s="429">
        <f t="shared" si="87"/>
        <v>1.9933033378675316E-2</v>
      </c>
    </row>
    <row r="498" spans="1:26" ht="18.5" customHeight="1" x14ac:dyDescent="0.35">
      <c r="A498" s="353" t="s">
        <v>616</v>
      </c>
      <c r="B498" s="427" t="s">
        <v>608</v>
      </c>
      <c r="C498" s="353" t="s">
        <v>609</v>
      </c>
      <c r="D498" s="353" t="s">
        <v>71</v>
      </c>
      <c r="E498" s="428">
        <v>17875</v>
      </c>
      <c r="F498" s="428">
        <v>6924</v>
      </c>
      <c r="G498" s="428">
        <v>8896</v>
      </c>
      <c r="H498" s="428">
        <v>2625</v>
      </c>
      <c r="I498" s="428">
        <v>1748</v>
      </c>
      <c r="J498" s="428"/>
      <c r="K498" s="428"/>
      <c r="L498" s="428"/>
      <c r="M498" s="428"/>
      <c r="N498" s="428">
        <v>110</v>
      </c>
      <c r="O498" s="428">
        <f t="shared" si="77"/>
        <v>38178</v>
      </c>
      <c r="Q498" s="429">
        <f t="shared" si="78"/>
        <v>0.46820158206296819</v>
      </c>
      <c r="R498" s="429">
        <f t="shared" si="79"/>
        <v>0.18136099324218136</v>
      </c>
      <c r="S498" s="429">
        <f t="shared" si="80"/>
        <v>0.23301377756823302</v>
      </c>
      <c r="T498" s="429">
        <f t="shared" si="81"/>
        <v>6.8756875687568761E-2</v>
      </c>
      <c r="U498" s="429">
        <f t="shared" si="82"/>
        <v>4.5785530934045783E-2</v>
      </c>
      <c r="V498" s="429">
        <f t="shared" si="83"/>
        <v>0</v>
      </c>
      <c r="W498" s="429">
        <f t="shared" si="84"/>
        <v>0</v>
      </c>
      <c r="X498" s="429">
        <f t="shared" si="85"/>
        <v>0</v>
      </c>
      <c r="Y498" s="429">
        <f t="shared" si="86"/>
        <v>0</v>
      </c>
      <c r="Z498" s="429">
        <f t="shared" si="87"/>
        <v>2.8812405050028813E-3</v>
      </c>
    </row>
    <row r="499" spans="1:26" ht="18.5" customHeight="1" x14ac:dyDescent="0.35">
      <c r="A499" s="353" t="s">
        <v>617</v>
      </c>
      <c r="B499" s="427" t="s">
        <v>608</v>
      </c>
      <c r="C499" s="353" t="s">
        <v>609</v>
      </c>
      <c r="D499" s="353" t="s">
        <v>71</v>
      </c>
      <c r="E499" s="428">
        <v>15484</v>
      </c>
      <c r="F499" s="428">
        <v>11942</v>
      </c>
      <c r="G499" s="428">
        <v>8163</v>
      </c>
      <c r="H499" s="428">
        <v>942</v>
      </c>
      <c r="I499" s="428">
        <v>1218</v>
      </c>
      <c r="J499" s="428"/>
      <c r="K499" s="428">
        <v>1202</v>
      </c>
      <c r="L499" s="428"/>
      <c r="M499" s="428"/>
      <c r="N499" s="428">
        <v>100</v>
      </c>
      <c r="O499" s="428">
        <f t="shared" si="77"/>
        <v>39051</v>
      </c>
      <c r="Q499" s="429">
        <f t="shared" si="78"/>
        <v>0.39650713169957236</v>
      </c>
      <c r="R499" s="429">
        <f t="shared" si="79"/>
        <v>0.30580522905943508</v>
      </c>
      <c r="S499" s="429">
        <f t="shared" si="80"/>
        <v>0.20903433970961052</v>
      </c>
      <c r="T499" s="429">
        <f t="shared" si="81"/>
        <v>2.4122301605592686E-2</v>
      </c>
      <c r="U499" s="429">
        <f t="shared" si="82"/>
        <v>3.1189982330798185E-2</v>
      </c>
      <c r="V499" s="429">
        <f t="shared" si="83"/>
        <v>0</v>
      </c>
      <c r="W499" s="429">
        <f t="shared" si="84"/>
        <v>3.0780261709047144E-2</v>
      </c>
      <c r="X499" s="429">
        <f t="shared" si="85"/>
        <v>0</v>
      </c>
      <c r="Y499" s="429">
        <f t="shared" si="86"/>
        <v>0</v>
      </c>
      <c r="Z499" s="429">
        <f t="shared" si="87"/>
        <v>2.560753885944022E-3</v>
      </c>
    </row>
    <row r="500" spans="1:26" ht="18.5" customHeight="1" x14ac:dyDescent="0.35">
      <c r="A500" s="353" t="s">
        <v>618</v>
      </c>
      <c r="B500" s="427" t="s">
        <v>619</v>
      </c>
      <c r="C500" s="353" t="s">
        <v>609</v>
      </c>
      <c r="D500" s="353" t="s">
        <v>71</v>
      </c>
      <c r="E500" s="428">
        <v>4153</v>
      </c>
      <c r="F500" s="428">
        <v>15738</v>
      </c>
      <c r="G500" s="428">
        <v>5679</v>
      </c>
      <c r="H500" s="428">
        <v>23976</v>
      </c>
      <c r="I500" s="428">
        <v>1762</v>
      </c>
      <c r="J500" s="428"/>
      <c r="K500" s="428">
        <v>620</v>
      </c>
      <c r="L500" s="428"/>
      <c r="M500" s="428"/>
      <c r="N500" s="428">
        <v>0</v>
      </c>
      <c r="O500" s="428">
        <f t="shared" si="77"/>
        <v>51928</v>
      </c>
      <c r="Q500" s="429">
        <f t="shared" si="78"/>
        <v>7.997612078262209E-2</v>
      </c>
      <c r="R500" s="429">
        <f t="shared" si="79"/>
        <v>0.30307348636573717</v>
      </c>
      <c r="S500" s="429">
        <f t="shared" si="80"/>
        <v>0.1093629641041442</v>
      </c>
      <c r="T500" s="429">
        <f t="shared" si="81"/>
        <v>0.46171622246187027</v>
      </c>
      <c r="U500" s="429">
        <f t="shared" si="82"/>
        <v>3.3931597596672317E-2</v>
      </c>
      <c r="V500" s="429">
        <f t="shared" si="83"/>
        <v>0</v>
      </c>
      <c r="W500" s="429">
        <f t="shared" si="84"/>
        <v>1.1939608688953936E-2</v>
      </c>
      <c r="X500" s="429">
        <f t="shared" si="85"/>
        <v>0</v>
      </c>
      <c r="Y500" s="429">
        <f t="shared" si="86"/>
        <v>0</v>
      </c>
      <c r="Z500" s="429">
        <f t="shared" si="87"/>
        <v>0</v>
      </c>
    </row>
    <row r="501" spans="1:26" ht="18.5" customHeight="1" x14ac:dyDescent="0.35">
      <c r="A501" s="353" t="s">
        <v>620</v>
      </c>
      <c r="B501" s="427" t="s">
        <v>619</v>
      </c>
      <c r="C501" s="353" t="s">
        <v>609</v>
      </c>
      <c r="D501" s="353" t="s">
        <v>71</v>
      </c>
      <c r="E501" s="428">
        <v>10874</v>
      </c>
      <c r="F501" s="428">
        <v>23059</v>
      </c>
      <c r="G501" s="428">
        <v>7142</v>
      </c>
      <c r="H501" s="428">
        <v>4322</v>
      </c>
      <c r="I501" s="428">
        <v>2058</v>
      </c>
      <c r="J501" s="428"/>
      <c r="K501" s="428">
        <v>222</v>
      </c>
      <c r="L501" s="428">
        <v>90</v>
      </c>
      <c r="M501" s="428"/>
      <c r="N501" s="428">
        <v>759</v>
      </c>
      <c r="O501" s="428">
        <f t="shared" si="77"/>
        <v>48526</v>
      </c>
      <c r="Q501" s="429">
        <f t="shared" si="78"/>
        <v>0.22408605695915593</v>
      </c>
      <c r="R501" s="429">
        <f t="shared" si="79"/>
        <v>0.47518855871079424</v>
      </c>
      <c r="S501" s="429">
        <f t="shared" si="80"/>
        <v>0.14717883196636855</v>
      </c>
      <c r="T501" s="429">
        <f t="shared" si="81"/>
        <v>8.9065655524873263E-2</v>
      </c>
      <c r="U501" s="429">
        <f t="shared" si="82"/>
        <v>4.2410254296665707E-2</v>
      </c>
      <c r="V501" s="429">
        <f t="shared" si="83"/>
        <v>0</v>
      </c>
      <c r="W501" s="429">
        <f t="shared" si="84"/>
        <v>4.5748670815645223E-3</v>
      </c>
      <c r="X501" s="429">
        <f t="shared" si="85"/>
        <v>1.854675843877509E-3</v>
      </c>
      <c r="Y501" s="429">
        <f t="shared" si="86"/>
        <v>0</v>
      </c>
      <c r="Z501" s="429">
        <f t="shared" si="87"/>
        <v>1.5641099616700325E-2</v>
      </c>
    </row>
    <row r="502" spans="1:26" ht="18.5" customHeight="1" x14ac:dyDescent="0.35">
      <c r="A502" s="353" t="s">
        <v>621</v>
      </c>
      <c r="B502" s="427" t="s">
        <v>619</v>
      </c>
      <c r="C502" s="353" t="s">
        <v>609</v>
      </c>
      <c r="D502" s="353" t="s">
        <v>71</v>
      </c>
      <c r="E502" s="428">
        <v>17758</v>
      </c>
      <c r="F502" s="428">
        <v>12350</v>
      </c>
      <c r="G502" s="428">
        <v>9657</v>
      </c>
      <c r="H502" s="428">
        <v>1899</v>
      </c>
      <c r="I502" s="428">
        <v>1719</v>
      </c>
      <c r="J502" s="428"/>
      <c r="K502" s="428"/>
      <c r="L502" s="428"/>
      <c r="M502" s="428"/>
      <c r="N502" s="428">
        <v>838</v>
      </c>
      <c r="O502" s="428">
        <f t="shared" si="77"/>
        <v>44221</v>
      </c>
      <c r="Q502" s="429">
        <f t="shared" si="78"/>
        <v>0.40157391284683747</v>
      </c>
      <c r="R502" s="429">
        <f t="shared" si="79"/>
        <v>0.27927907555233938</v>
      </c>
      <c r="S502" s="429">
        <f t="shared" si="80"/>
        <v>0.21838040749869972</v>
      </c>
      <c r="T502" s="429">
        <f t="shared" si="81"/>
        <v>4.2943397933108703E-2</v>
      </c>
      <c r="U502" s="429">
        <f t="shared" si="82"/>
        <v>3.8872933674046269E-2</v>
      </c>
      <c r="V502" s="429">
        <f t="shared" si="83"/>
        <v>0</v>
      </c>
      <c r="W502" s="429">
        <f t="shared" si="84"/>
        <v>0</v>
      </c>
      <c r="X502" s="429">
        <f t="shared" si="85"/>
        <v>0</v>
      </c>
      <c r="Y502" s="429">
        <f t="shared" si="86"/>
        <v>0</v>
      </c>
      <c r="Z502" s="429">
        <f t="shared" si="87"/>
        <v>1.8950272494968452E-2</v>
      </c>
    </row>
    <row r="503" spans="1:26" ht="18.5" customHeight="1" x14ac:dyDescent="0.35">
      <c r="A503" s="353" t="s">
        <v>622</v>
      </c>
      <c r="B503" s="427" t="s">
        <v>619</v>
      </c>
      <c r="C503" s="353" t="s">
        <v>609</v>
      </c>
      <c r="D503" s="353" t="s">
        <v>71</v>
      </c>
      <c r="E503" s="428">
        <v>22788</v>
      </c>
      <c r="F503" s="428">
        <v>12593</v>
      </c>
      <c r="G503" s="428">
        <v>9565</v>
      </c>
      <c r="H503" s="428">
        <v>1792</v>
      </c>
      <c r="I503" s="428">
        <v>2484</v>
      </c>
      <c r="J503" s="428"/>
      <c r="K503" s="428"/>
      <c r="L503" s="428"/>
      <c r="M503" s="428"/>
      <c r="N503" s="428">
        <v>0</v>
      </c>
      <c r="O503" s="428">
        <f t="shared" si="77"/>
        <v>49222</v>
      </c>
      <c r="Q503" s="429">
        <f t="shared" si="78"/>
        <v>0.46296371541180775</v>
      </c>
      <c r="R503" s="429">
        <f t="shared" si="79"/>
        <v>0.25584088415749057</v>
      </c>
      <c r="S503" s="429">
        <f t="shared" si="80"/>
        <v>0.19432367640485962</v>
      </c>
      <c r="T503" s="429">
        <f t="shared" si="81"/>
        <v>3.6406484905123722E-2</v>
      </c>
      <c r="U503" s="429">
        <f t="shared" si="82"/>
        <v>5.0465239120718375E-2</v>
      </c>
      <c r="V503" s="429">
        <f t="shared" si="83"/>
        <v>0</v>
      </c>
      <c r="W503" s="429">
        <f t="shared" si="84"/>
        <v>0</v>
      </c>
      <c r="X503" s="429">
        <f t="shared" si="85"/>
        <v>0</v>
      </c>
      <c r="Y503" s="429">
        <f t="shared" si="86"/>
        <v>0</v>
      </c>
      <c r="Z503" s="429">
        <f t="shared" si="87"/>
        <v>0</v>
      </c>
    </row>
    <row r="504" spans="1:26" ht="18.5" customHeight="1" x14ac:dyDescent="0.35">
      <c r="A504" s="353" t="s">
        <v>623</v>
      </c>
      <c r="B504" s="427" t="s">
        <v>619</v>
      </c>
      <c r="C504" s="353" t="s">
        <v>609</v>
      </c>
      <c r="D504" s="353" t="s">
        <v>71</v>
      </c>
      <c r="E504" s="428">
        <v>17183</v>
      </c>
      <c r="F504" s="428">
        <v>18833</v>
      </c>
      <c r="G504" s="428">
        <v>8516</v>
      </c>
      <c r="H504" s="428">
        <v>4194</v>
      </c>
      <c r="I504" s="428">
        <v>3446</v>
      </c>
      <c r="J504" s="428"/>
      <c r="K504" s="428">
        <v>493</v>
      </c>
      <c r="L504" s="428"/>
      <c r="M504" s="428"/>
      <c r="N504" s="428">
        <v>785</v>
      </c>
      <c r="O504" s="428">
        <f t="shared" si="77"/>
        <v>53450</v>
      </c>
      <c r="Q504" s="429">
        <f t="shared" si="78"/>
        <v>0.32147801683816651</v>
      </c>
      <c r="R504" s="429">
        <f t="shared" si="79"/>
        <v>0.35234798877455564</v>
      </c>
      <c r="S504" s="429">
        <f t="shared" si="80"/>
        <v>0.1593264733395697</v>
      </c>
      <c r="T504" s="429">
        <f t="shared" si="81"/>
        <v>7.846585594013096E-2</v>
      </c>
      <c r="U504" s="429">
        <f t="shared" si="82"/>
        <v>6.4471468662301218E-2</v>
      </c>
      <c r="V504" s="429">
        <f t="shared" si="83"/>
        <v>0</v>
      </c>
      <c r="W504" s="429">
        <f t="shared" si="84"/>
        <v>9.22357343311506E-3</v>
      </c>
      <c r="X504" s="429">
        <f t="shared" si="85"/>
        <v>0</v>
      </c>
      <c r="Y504" s="429">
        <f t="shared" si="86"/>
        <v>0</v>
      </c>
      <c r="Z504" s="429">
        <f t="shared" si="87"/>
        <v>1.4686623012160898E-2</v>
      </c>
    </row>
    <row r="505" spans="1:26" ht="18.5" customHeight="1" x14ac:dyDescent="0.35">
      <c r="A505" s="353" t="s">
        <v>624</v>
      </c>
      <c r="B505" s="427" t="s">
        <v>619</v>
      </c>
      <c r="C505" s="353" t="s">
        <v>609</v>
      </c>
      <c r="D505" s="353" t="s">
        <v>71</v>
      </c>
      <c r="E505" s="428">
        <v>11994</v>
      </c>
      <c r="F505" s="428">
        <v>19544</v>
      </c>
      <c r="G505" s="428">
        <v>8963</v>
      </c>
      <c r="H505" s="428">
        <v>5379</v>
      </c>
      <c r="I505" s="428">
        <v>2986</v>
      </c>
      <c r="J505" s="428"/>
      <c r="K505" s="428"/>
      <c r="L505" s="428"/>
      <c r="M505" s="428"/>
      <c r="N505" s="428">
        <v>931</v>
      </c>
      <c r="O505" s="428">
        <f t="shared" si="77"/>
        <v>49797</v>
      </c>
      <c r="Q505" s="429">
        <f t="shared" si="78"/>
        <v>0.2408578830050003</v>
      </c>
      <c r="R505" s="429">
        <f t="shared" si="79"/>
        <v>0.39247344217523145</v>
      </c>
      <c r="S505" s="429">
        <f t="shared" si="80"/>
        <v>0.17999076249573268</v>
      </c>
      <c r="T505" s="429">
        <f t="shared" si="81"/>
        <v>0.10801855533465872</v>
      </c>
      <c r="U505" s="429">
        <f t="shared" si="82"/>
        <v>5.9963451613551016E-2</v>
      </c>
      <c r="V505" s="429">
        <f t="shared" si="83"/>
        <v>0</v>
      </c>
      <c r="W505" s="429">
        <f t="shared" si="84"/>
        <v>0</v>
      </c>
      <c r="X505" s="429">
        <f t="shared" si="85"/>
        <v>0</v>
      </c>
      <c r="Y505" s="429">
        <f t="shared" si="86"/>
        <v>0</v>
      </c>
      <c r="Z505" s="429">
        <f t="shared" si="87"/>
        <v>1.8695905375825852E-2</v>
      </c>
    </row>
    <row r="506" spans="1:26" ht="18.5" customHeight="1" x14ac:dyDescent="0.35">
      <c r="A506" s="353" t="s">
        <v>625</v>
      </c>
      <c r="B506" s="427" t="s">
        <v>619</v>
      </c>
      <c r="C506" s="353" t="s">
        <v>609</v>
      </c>
      <c r="D506" s="353" t="s">
        <v>71</v>
      </c>
      <c r="E506" s="428">
        <v>24537</v>
      </c>
      <c r="F506" s="428">
        <v>5383</v>
      </c>
      <c r="G506" s="428">
        <v>4721</v>
      </c>
      <c r="H506" s="428">
        <v>3051</v>
      </c>
      <c r="I506" s="428">
        <v>5185</v>
      </c>
      <c r="J506" s="428"/>
      <c r="K506" s="428">
        <v>133</v>
      </c>
      <c r="L506" s="428"/>
      <c r="M506" s="428"/>
      <c r="N506" s="428">
        <v>313</v>
      </c>
      <c r="O506" s="428">
        <f t="shared" si="77"/>
        <v>43323</v>
      </c>
      <c r="Q506" s="429">
        <f t="shared" si="78"/>
        <v>0.56637351983934625</v>
      </c>
      <c r="R506" s="429">
        <f t="shared" si="79"/>
        <v>0.12425270641460656</v>
      </c>
      <c r="S506" s="429">
        <f t="shared" si="80"/>
        <v>0.10897213951019089</v>
      </c>
      <c r="T506" s="429">
        <f t="shared" si="81"/>
        <v>7.0424485838930823E-2</v>
      </c>
      <c r="U506" s="429">
        <f t="shared" si="82"/>
        <v>0.11968238579969069</v>
      </c>
      <c r="V506" s="429">
        <f t="shared" si="83"/>
        <v>0</v>
      </c>
      <c r="W506" s="429">
        <f t="shared" si="84"/>
        <v>3.0699628372919696E-3</v>
      </c>
      <c r="X506" s="429">
        <f t="shared" si="85"/>
        <v>0</v>
      </c>
      <c r="Y506" s="429">
        <f t="shared" si="86"/>
        <v>0</v>
      </c>
      <c r="Z506" s="429">
        <f t="shared" si="87"/>
        <v>7.2247997599427559E-3</v>
      </c>
    </row>
    <row r="507" spans="1:26" ht="18.5" customHeight="1" x14ac:dyDescent="0.35">
      <c r="A507" s="353" t="s">
        <v>626</v>
      </c>
      <c r="B507" s="427" t="s">
        <v>619</v>
      </c>
      <c r="C507" s="353" t="s">
        <v>609</v>
      </c>
      <c r="D507" s="353" t="s">
        <v>71</v>
      </c>
      <c r="E507" s="428">
        <v>23161</v>
      </c>
      <c r="F507" s="428">
        <v>13770</v>
      </c>
      <c r="G507" s="428">
        <v>5912</v>
      </c>
      <c r="H507" s="428">
        <v>5496</v>
      </c>
      <c r="I507" s="428">
        <v>2212</v>
      </c>
      <c r="J507" s="428"/>
      <c r="K507" s="428">
        <v>141</v>
      </c>
      <c r="L507" s="428"/>
      <c r="M507" s="428"/>
      <c r="N507" s="428">
        <v>414</v>
      </c>
      <c r="O507" s="428">
        <f t="shared" si="77"/>
        <v>51106</v>
      </c>
      <c r="Q507" s="429">
        <f t="shared" si="78"/>
        <v>0.45319531953195319</v>
      </c>
      <c r="R507" s="429">
        <f t="shared" si="79"/>
        <v>0.26943998747700859</v>
      </c>
      <c r="S507" s="429">
        <f t="shared" si="80"/>
        <v>0.11568113333072437</v>
      </c>
      <c r="T507" s="429">
        <f t="shared" si="81"/>
        <v>0.10754118890149884</v>
      </c>
      <c r="U507" s="429">
        <f t="shared" si="82"/>
        <v>4.3282589128478065E-2</v>
      </c>
      <c r="V507" s="429">
        <f t="shared" si="83"/>
        <v>0</v>
      </c>
      <c r="W507" s="429">
        <f t="shared" si="84"/>
        <v>2.7589715493288461E-3</v>
      </c>
      <c r="X507" s="429">
        <f t="shared" si="85"/>
        <v>0</v>
      </c>
      <c r="Y507" s="429">
        <f t="shared" si="86"/>
        <v>0</v>
      </c>
      <c r="Z507" s="429">
        <f t="shared" si="87"/>
        <v>8.1008100810081012E-3</v>
      </c>
    </row>
    <row r="508" spans="1:26" ht="18.5" customHeight="1" x14ac:dyDescent="0.35">
      <c r="A508" s="353" t="s">
        <v>627</v>
      </c>
      <c r="B508" s="427" t="s">
        <v>628</v>
      </c>
      <c r="C508" s="353" t="s">
        <v>609</v>
      </c>
      <c r="D508" s="353" t="s">
        <v>71</v>
      </c>
      <c r="E508" s="428">
        <v>18610</v>
      </c>
      <c r="F508" s="428">
        <v>3083</v>
      </c>
      <c r="G508" s="428">
        <v>10799</v>
      </c>
      <c r="H508" s="428">
        <v>1336</v>
      </c>
      <c r="I508" s="428">
        <v>1805</v>
      </c>
      <c r="J508" s="428"/>
      <c r="K508" s="428">
        <v>616</v>
      </c>
      <c r="L508" s="428"/>
      <c r="M508" s="428"/>
      <c r="N508" s="428">
        <v>645</v>
      </c>
      <c r="O508" s="428">
        <f t="shared" si="77"/>
        <v>36894</v>
      </c>
      <c r="Q508" s="429">
        <f t="shared" si="78"/>
        <v>0.50441806255759747</v>
      </c>
      <c r="R508" s="429">
        <f t="shared" si="79"/>
        <v>8.3563723098606824E-2</v>
      </c>
      <c r="S508" s="429">
        <f t="shared" si="80"/>
        <v>0.29270342061039734</v>
      </c>
      <c r="T508" s="429">
        <f t="shared" si="81"/>
        <v>3.6211850165338538E-2</v>
      </c>
      <c r="U508" s="429">
        <f t="shared" si="82"/>
        <v>4.8923944272781482E-2</v>
      </c>
      <c r="V508" s="429">
        <f t="shared" si="83"/>
        <v>0</v>
      </c>
      <c r="W508" s="429">
        <f t="shared" si="84"/>
        <v>1.6696481812760882E-2</v>
      </c>
      <c r="X508" s="429">
        <f t="shared" si="85"/>
        <v>0</v>
      </c>
      <c r="Y508" s="429">
        <f t="shared" si="86"/>
        <v>0</v>
      </c>
      <c r="Z508" s="429">
        <f t="shared" si="87"/>
        <v>1.7482517482517484E-2</v>
      </c>
    </row>
    <row r="509" spans="1:26" ht="18.5" customHeight="1" x14ac:dyDescent="0.35">
      <c r="A509" s="353" t="s">
        <v>629</v>
      </c>
      <c r="B509" s="427" t="s">
        <v>628</v>
      </c>
      <c r="C509" s="353" t="s">
        <v>609</v>
      </c>
      <c r="D509" s="353" t="s">
        <v>71</v>
      </c>
      <c r="E509" s="428">
        <v>16399</v>
      </c>
      <c r="F509" s="428">
        <v>3247</v>
      </c>
      <c r="G509" s="428">
        <v>11651</v>
      </c>
      <c r="H509" s="428">
        <v>1172</v>
      </c>
      <c r="I509" s="428">
        <v>1521</v>
      </c>
      <c r="J509" s="428"/>
      <c r="K509" s="428"/>
      <c r="L509" s="428"/>
      <c r="M509" s="428"/>
      <c r="N509" s="428">
        <v>1092</v>
      </c>
      <c r="O509" s="428">
        <f t="shared" si="77"/>
        <v>35082</v>
      </c>
      <c r="Q509" s="429">
        <f t="shared" si="78"/>
        <v>0.46744769397411778</v>
      </c>
      <c r="R509" s="429">
        <f t="shared" si="79"/>
        <v>9.2554586397582808E-2</v>
      </c>
      <c r="S509" s="429">
        <f t="shared" si="80"/>
        <v>0.3321076335442677</v>
      </c>
      <c r="T509" s="429">
        <f t="shared" si="81"/>
        <v>3.3407445413602417E-2</v>
      </c>
      <c r="U509" s="429">
        <f t="shared" si="82"/>
        <v>4.3355566957414056E-2</v>
      </c>
      <c r="V509" s="429">
        <f t="shared" si="83"/>
        <v>0</v>
      </c>
      <c r="W509" s="429">
        <f t="shared" si="84"/>
        <v>0</v>
      </c>
      <c r="X509" s="429">
        <f t="shared" si="85"/>
        <v>0</v>
      </c>
      <c r="Y509" s="429">
        <f t="shared" si="86"/>
        <v>0</v>
      </c>
      <c r="Z509" s="429">
        <f t="shared" si="87"/>
        <v>3.1127073713015221E-2</v>
      </c>
    </row>
    <row r="510" spans="1:26" ht="18.5" customHeight="1" x14ac:dyDescent="0.35">
      <c r="A510" s="353" t="s">
        <v>630</v>
      </c>
      <c r="B510" s="427" t="s">
        <v>628</v>
      </c>
      <c r="C510" s="353" t="s">
        <v>609</v>
      </c>
      <c r="D510" s="353" t="s">
        <v>71</v>
      </c>
      <c r="E510" s="428">
        <v>22046</v>
      </c>
      <c r="F510" s="428">
        <v>13055</v>
      </c>
      <c r="G510" s="428">
        <v>7644</v>
      </c>
      <c r="H510" s="428">
        <v>2587</v>
      </c>
      <c r="I510" s="428">
        <v>3701</v>
      </c>
      <c r="J510" s="428"/>
      <c r="K510" s="428"/>
      <c r="L510" s="428"/>
      <c r="M510" s="428"/>
      <c r="N510" s="428">
        <v>575</v>
      </c>
      <c r="O510" s="428">
        <f t="shared" si="77"/>
        <v>49608</v>
      </c>
      <c r="Q510" s="429">
        <f t="shared" si="78"/>
        <v>0.44440412836639254</v>
      </c>
      <c r="R510" s="429">
        <f t="shared" si="79"/>
        <v>0.26316319948395422</v>
      </c>
      <c r="S510" s="429">
        <f t="shared" si="80"/>
        <v>0.1540880503144654</v>
      </c>
      <c r="T510" s="429">
        <f t="shared" si="81"/>
        <v>5.2148846960167715E-2</v>
      </c>
      <c r="U510" s="429">
        <f t="shared" si="82"/>
        <v>7.4604902435091117E-2</v>
      </c>
      <c r="V510" s="429">
        <f t="shared" si="83"/>
        <v>0</v>
      </c>
      <c r="W510" s="429">
        <f t="shared" si="84"/>
        <v>0</v>
      </c>
      <c r="X510" s="429">
        <f t="shared" si="85"/>
        <v>0</v>
      </c>
      <c r="Y510" s="429">
        <f t="shared" si="86"/>
        <v>0</v>
      </c>
      <c r="Z510" s="429">
        <f t="shared" si="87"/>
        <v>1.1590872439929043E-2</v>
      </c>
    </row>
    <row r="511" spans="1:26" ht="18.5" customHeight="1" x14ac:dyDescent="0.35">
      <c r="A511" s="353" t="s">
        <v>631</v>
      </c>
      <c r="B511" s="427" t="s">
        <v>628</v>
      </c>
      <c r="C511" s="353" t="s">
        <v>609</v>
      </c>
      <c r="D511" s="353" t="s">
        <v>71</v>
      </c>
      <c r="E511" s="428">
        <v>17515</v>
      </c>
      <c r="F511" s="428">
        <v>7964</v>
      </c>
      <c r="G511" s="428">
        <v>7886</v>
      </c>
      <c r="H511" s="428">
        <v>1199</v>
      </c>
      <c r="I511" s="428">
        <v>1880</v>
      </c>
      <c r="J511" s="428"/>
      <c r="K511" s="428"/>
      <c r="L511" s="428">
        <v>758</v>
      </c>
      <c r="M511" s="428"/>
      <c r="N511" s="428">
        <v>742</v>
      </c>
      <c r="O511" s="428">
        <f t="shared" si="77"/>
        <v>37944</v>
      </c>
      <c r="Q511" s="429">
        <f t="shared" si="78"/>
        <v>0.46160130718954251</v>
      </c>
      <c r="R511" s="429">
        <f t="shared" si="79"/>
        <v>0.20988825637781994</v>
      </c>
      <c r="S511" s="429">
        <f t="shared" si="80"/>
        <v>0.2078325954037529</v>
      </c>
      <c r="T511" s="429">
        <f t="shared" si="81"/>
        <v>3.1599198819312668E-2</v>
      </c>
      <c r="U511" s="429">
        <f t="shared" si="82"/>
        <v>4.9546700400590345E-2</v>
      </c>
      <c r="V511" s="429">
        <f t="shared" si="83"/>
        <v>0</v>
      </c>
      <c r="W511" s="429">
        <f t="shared" si="84"/>
        <v>0</v>
      </c>
      <c r="X511" s="429">
        <f t="shared" si="85"/>
        <v>1.9976807927472064E-2</v>
      </c>
      <c r="Y511" s="429">
        <f t="shared" si="86"/>
        <v>0</v>
      </c>
      <c r="Z511" s="429">
        <f t="shared" si="87"/>
        <v>1.9555133881509593E-2</v>
      </c>
    </row>
    <row r="512" spans="1:26" ht="18.5" customHeight="1" x14ac:dyDescent="0.35">
      <c r="A512" s="353" t="s">
        <v>632</v>
      </c>
      <c r="B512" s="427" t="s">
        <v>628</v>
      </c>
      <c r="C512" s="353" t="s">
        <v>609</v>
      </c>
      <c r="D512" s="353" t="s">
        <v>71</v>
      </c>
      <c r="E512" s="428">
        <v>15122</v>
      </c>
      <c r="F512" s="428">
        <v>12811</v>
      </c>
      <c r="G512" s="428">
        <v>8487</v>
      </c>
      <c r="H512" s="428">
        <v>1166</v>
      </c>
      <c r="I512" s="428">
        <v>1400</v>
      </c>
      <c r="J512" s="428"/>
      <c r="K512" s="428"/>
      <c r="L512" s="428"/>
      <c r="M512" s="428"/>
      <c r="N512" s="428">
        <v>146</v>
      </c>
      <c r="O512" s="428">
        <f t="shared" si="77"/>
        <v>39132</v>
      </c>
      <c r="Q512" s="429">
        <f t="shared" si="78"/>
        <v>0.38643565368496369</v>
      </c>
      <c r="R512" s="429">
        <f t="shared" si="79"/>
        <v>0.32737912705713995</v>
      </c>
      <c r="S512" s="429">
        <f t="shared" si="80"/>
        <v>0.21688132474701011</v>
      </c>
      <c r="T512" s="429">
        <f t="shared" si="81"/>
        <v>2.9796585914341204E-2</v>
      </c>
      <c r="U512" s="429">
        <f t="shared" si="82"/>
        <v>3.5776346723908822E-2</v>
      </c>
      <c r="V512" s="429">
        <f t="shared" si="83"/>
        <v>0</v>
      </c>
      <c r="W512" s="429">
        <f t="shared" si="84"/>
        <v>0</v>
      </c>
      <c r="X512" s="429">
        <f t="shared" si="85"/>
        <v>0</v>
      </c>
      <c r="Y512" s="429">
        <f t="shared" si="86"/>
        <v>0</v>
      </c>
      <c r="Z512" s="429">
        <f t="shared" si="87"/>
        <v>3.7309618726362056E-3</v>
      </c>
    </row>
    <row r="513" spans="1:26" ht="18.5" customHeight="1" x14ac:dyDescent="0.35">
      <c r="A513" s="353" t="s">
        <v>633</v>
      </c>
      <c r="B513" s="427" t="s">
        <v>628</v>
      </c>
      <c r="C513" s="353" t="s">
        <v>609</v>
      </c>
      <c r="D513" s="353" t="s">
        <v>71</v>
      </c>
      <c r="E513" s="428">
        <v>16231</v>
      </c>
      <c r="F513" s="428">
        <v>7105</v>
      </c>
      <c r="G513" s="428"/>
      <c r="H513" s="428">
        <v>1045</v>
      </c>
      <c r="I513" s="428">
        <v>1778</v>
      </c>
      <c r="J513" s="428"/>
      <c r="K513" s="428"/>
      <c r="L513" s="428"/>
      <c r="M513" s="428"/>
      <c r="N513" s="428">
        <v>4843</v>
      </c>
      <c r="O513" s="428">
        <f t="shared" si="77"/>
        <v>31002</v>
      </c>
      <c r="Q513" s="429">
        <f t="shared" si="78"/>
        <v>0.52354686794400362</v>
      </c>
      <c r="R513" s="429">
        <f t="shared" si="79"/>
        <v>0.22917876266047352</v>
      </c>
      <c r="S513" s="429">
        <f t="shared" si="80"/>
        <v>0</v>
      </c>
      <c r="T513" s="429">
        <f t="shared" si="81"/>
        <v>3.3707502741758599E-2</v>
      </c>
      <c r="U513" s="429">
        <f t="shared" si="82"/>
        <v>5.7351138636217019E-2</v>
      </c>
      <c r="V513" s="429">
        <f t="shared" si="83"/>
        <v>0</v>
      </c>
      <c r="W513" s="429">
        <f t="shared" si="84"/>
        <v>0</v>
      </c>
      <c r="X513" s="429">
        <f t="shared" si="85"/>
        <v>0</v>
      </c>
      <c r="Y513" s="429">
        <f t="shared" si="86"/>
        <v>0</v>
      </c>
      <c r="Z513" s="429">
        <f t="shared" si="87"/>
        <v>0.15621572801754727</v>
      </c>
    </row>
    <row r="514" spans="1:26" ht="18.5" customHeight="1" x14ac:dyDescent="0.35">
      <c r="A514" s="353" t="s">
        <v>634</v>
      </c>
      <c r="B514" s="427" t="s">
        <v>628</v>
      </c>
      <c r="C514" s="353" t="s">
        <v>609</v>
      </c>
      <c r="D514" s="353" t="s">
        <v>71</v>
      </c>
      <c r="E514" s="428">
        <v>19169</v>
      </c>
      <c r="F514" s="428">
        <v>10430</v>
      </c>
      <c r="G514" s="428">
        <v>9456</v>
      </c>
      <c r="H514" s="428">
        <v>2866</v>
      </c>
      <c r="I514" s="428">
        <v>2044</v>
      </c>
      <c r="J514" s="428"/>
      <c r="K514" s="428"/>
      <c r="L514" s="428"/>
      <c r="M514" s="428"/>
      <c r="N514" s="428">
        <v>0</v>
      </c>
      <c r="O514" s="428">
        <f t="shared" ref="O514:O577" si="88">SUM(E514:N514)</f>
        <v>43965</v>
      </c>
      <c r="Q514" s="429">
        <f t="shared" ref="Q514:Q577" si="89">E514/O514</f>
        <v>0.43600591379506426</v>
      </c>
      <c r="R514" s="429">
        <f t="shared" ref="R514:R577" si="90">F514/O514</f>
        <v>0.23723416353917889</v>
      </c>
      <c r="S514" s="429">
        <f t="shared" ref="S514:S577" si="91">G514/O514</f>
        <v>0.21508017741385194</v>
      </c>
      <c r="T514" s="429">
        <f t="shared" ref="T514:T577" si="92">H514/O514</f>
        <v>6.5188217900602752E-2</v>
      </c>
      <c r="U514" s="429">
        <f t="shared" ref="U514:U577" si="93">I514/O514</f>
        <v>4.6491527351302173E-2</v>
      </c>
      <c r="V514" s="429">
        <f t="shared" ref="V514:V577" si="94">J514/O514</f>
        <v>0</v>
      </c>
      <c r="W514" s="429">
        <f t="shared" ref="W514:W577" si="95">K514/O514</f>
        <v>0</v>
      </c>
      <c r="X514" s="429">
        <f t="shared" ref="X514:X577" si="96">L514/O514</f>
        <v>0</v>
      </c>
      <c r="Y514" s="429">
        <f t="shared" ref="Y514:Y577" si="97">M514/O514</f>
        <v>0</v>
      </c>
      <c r="Z514" s="429">
        <f t="shared" ref="Z514:Z577" si="98">N514/O514</f>
        <v>0</v>
      </c>
    </row>
    <row r="515" spans="1:26" ht="18.5" customHeight="1" x14ac:dyDescent="0.35">
      <c r="A515" s="353" t="s">
        <v>635</v>
      </c>
      <c r="B515" s="427" t="s">
        <v>628</v>
      </c>
      <c r="C515" s="353" t="s">
        <v>609</v>
      </c>
      <c r="D515" s="353" t="s">
        <v>71</v>
      </c>
      <c r="E515" s="428">
        <v>16612</v>
      </c>
      <c r="F515" s="428">
        <v>4496</v>
      </c>
      <c r="G515" s="428">
        <v>9704</v>
      </c>
      <c r="H515" s="428">
        <v>1137</v>
      </c>
      <c r="I515" s="428">
        <v>1687</v>
      </c>
      <c r="J515" s="428"/>
      <c r="K515" s="428"/>
      <c r="L515" s="428">
        <v>268</v>
      </c>
      <c r="M515" s="428"/>
      <c r="N515" s="428">
        <v>0</v>
      </c>
      <c r="O515" s="428">
        <f t="shared" si="88"/>
        <v>33904</v>
      </c>
      <c r="Q515" s="429">
        <f t="shared" si="89"/>
        <v>0.48997168475696085</v>
      </c>
      <c r="R515" s="429">
        <f t="shared" si="90"/>
        <v>0.13260972156677678</v>
      </c>
      <c r="S515" s="429">
        <f t="shared" si="91"/>
        <v>0.28621991505427086</v>
      </c>
      <c r="T515" s="429">
        <f t="shared" si="92"/>
        <v>3.3535865974516278E-2</v>
      </c>
      <c r="U515" s="429">
        <f t="shared" si="93"/>
        <v>4.9758140632373764E-2</v>
      </c>
      <c r="V515" s="429">
        <f t="shared" si="94"/>
        <v>0</v>
      </c>
      <c r="W515" s="429">
        <f t="shared" si="95"/>
        <v>0</v>
      </c>
      <c r="X515" s="429">
        <f t="shared" si="96"/>
        <v>7.9046720151014632E-3</v>
      </c>
      <c r="Y515" s="429">
        <f t="shared" si="97"/>
        <v>0</v>
      </c>
      <c r="Z515" s="429">
        <f t="shared" si="98"/>
        <v>0</v>
      </c>
    </row>
    <row r="516" spans="1:26" ht="18.5" customHeight="1" x14ac:dyDescent="0.35">
      <c r="A516" s="353" t="s">
        <v>636</v>
      </c>
      <c r="B516" s="427" t="s">
        <v>628</v>
      </c>
      <c r="C516" s="353" t="s">
        <v>609</v>
      </c>
      <c r="D516" s="353" t="s">
        <v>71</v>
      </c>
      <c r="E516" s="428">
        <v>16023</v>
      </c>
      <c r="F516" s="428">
        <v>15025</v>
      </c>
      <c r="G516" s="428">
        <v>7679</v>
      </c>
      <c r="H516" s="428">
        <v>1175</v>
      </c>
      <c r="I516" s="428">
        <v>1706</v>
      </c>
      <c r="J516" s="428"/>
      <c r="K516" s="428"/>
      <c r="L516" s="428"/>
      <c r="M516" s="428"/>
      <c r="N516" s="428">
        <v>0</v>
      </c>
      <c r="O516" s="428">
        <f t="shared" si="88"/>
        <v>41608</v>
      </c>
      <c r="Q516" s="429">
        <f t="shared" si="89"/>
        <v>0.38509421265141319</v>
      </c>
      <c r="R516" s="429">
        <f t="shared" si="90"/>
        <v>0.36110844068448378</v>
      </c>
      <c r="S516" s="429">
        <f t="shared" si="91"/>
        <v>0.18455585464333782</v>
      </c>
      <c r="T516" s="429">
        <f t="shared" si="92"/>
        <v>2.823976158431071E-2</v>
      </c>
      <c r="U516" s="429">
        <f t="shared" si="93"/>
        <v>4.1001730436454525E-2</v>
      </c>
      <c r="V516" s="429">
        <f t="shared" si="94"/>
        <v>0</v>
      </c>
      <c r="W516" s="429">
        <f t="shared" si="95"/>
        <v>0</v>
      </c>
      <c r="X516" s="429">
        <f t="shared" si="96"/>
        <v>0</v>
      </c>
      <c r="Y516" s="429">
        <f t="shared" si="97"/>
        <v>0</v>
      </c>
      <c r="Z516" s="429">
        <f t="shared" si="98"/>
        <v>0</v>
      </c>
    </row>
    <row r="517" spans="1:26" ht="18.5" customHeight="1" x14ac:dyDescent="0.35">
      <c r="A517" s="353" t="s">
        <v>637</v>
      </c>
      <c r="B517" s="427" t="s">
        <v>628</v>
      </c>
      <c r="C517" s="353" t="s">
        <v>609</v>
      </c>
      <c r="D517" s="353" t="s">
        <v>71</v>
      </c>
      <c r="E517" s="428">
        <v>16671</v>
      </c>
      <c r="F517" s="428"/>
      <c r="G517" s="428">
        <v>11181</v>
      </c>
      <c r="H517" s="428">
        <v>2824</v>
      </c>
      <c r="I517" s="428">
        <v>2632</v>
      </c>
      <c r="J517" s="428"/>
      <c r="K517" s="428">
        <v>547</v>
      </c>
      <c r="L517" s="428">
        <v>1714</v>
      </c>
      <c r="M517" s="428"/>
      <c r="N517" s="428">
        <v>1363</v>
      </c>
      <c r="O517" s="428">
        <f t="shared" si="88"/>
        <v>36932</v>
      </c>
      <c r="Q517" s="429">
        <f t="shared" si="89"/>
        <v>0.45139716235243149</v>
      </c>
      <c r="R517" s="429">
        <f t="shared" si="90"/>
        <v>0</v>
      </c>
      <c r="S517" s="429">
        <f t="shared" si="91"/>
        <v>0.30274558648326655</v>
      </c>
      <c r="T517" s="429">
        <f t="shared" si="92"/>
        <v>7.6464854326871001E-2</v>
      </c>
      <c r="U517" s="429">
        <f t="shared" si="93"/>
        <v>7.1266110689916604E-2</v>
      </c>
      <c r="V517" s="429">
        <f t="shared" si="94"/>
        <v>0</v>
      </c>
      <c r="W517" s="429">
        <f t="shared" si="95"/>
        <v>1.4811004007364887E-2</v>
      </c>
      <c r="X517" s="429">
        <f t="shared" si="96"/>
        <v>4.6409617675728362E-2</v>
      </c>
      <c r="Y517" s="429">
        <f t="shared" si="97"/>
        <v>0</v>
      </c>
      <c r="Z517" s="429">
        <f t="shared" si="98"/>
        <v>3.6905664464421097E-2</v>
      </c>
    </row>
    <row r="518" spans="1:26" ht="18.5" customHeight="1" x14ac:dyDescent="0.35">
      <c r="A518" s="353" t="s">
        <v>638</v>
      </c>
      <c r="B518" s="427" t="s">
        <v>628</v>
      </c>
      <c r="C518" s="353" t="s">
        <v>609</v>
      </c>
      <c r="D518" s="353" t="s">
        <v>71</v>
      </c>
      <c r="E518" s="428">
        <v>16301</v>
      </c>
      <c r="F518" s="428">
        <v>4069</v>
      </c>
      <c r="G518" s="428"/>
      <c r="H518" s="428">
        <v>1694</v>
      </c>
      <c r="I518" s="428">
        <v>4701</v>
      </c>
      <c r="J518" s="428"/>
      <c r="K518" s="428">
        <v>2537</v>
      </c>
      <c r="L518" s="428">
        <v>1437</v>
      </c>
      <c r="M518" s="428"/>
      <c r="N518" s="428">
        <v>873</v>
      </c>
      <c r="O518" s="428">
        <f t="shared" si="88"/>
        <v>31612</v>
      </c>
      <c r="Q518" s="429">
        <f t="shared" si="89"/>
        <v>0.51565861065418195</v>
      </c>
      <c r="R518" s="429">
        <f t="shared" si="90"/>
        <v>0.12871694293306341</v>
      </c>
      <c r="S518" s="429">
        <f t="shared" si="91"/>
        <v>0</v>
      </c>
      <c r="T518" s="429">
        <f t="shared" si="92"/>
        <v>5.3587245349867141E-2</v>
      </c>
      <c r="U518" s="429">
        <f t="shared" si="93"/>
        <v>0.14870935087941289</v>
      </c>
      <c r="V518" s="429">
        <f t="shared" si="94"/>
        <v>0</v>
      </c>
      <c r="W518" s="429">
        <f t="shared" si="95"/>
        <v>8.0254333797292174E-2</v>
      </c>
      <c r="X518" s="429">
        <f t="shared" si="96"/>
        <v>4.5457421232443375E-2</v>
      </c>
      <c r="Y518" s="429">
        <f t="shared" si="97"/>
        <v>0</v>
      </c>
      <c r="Z518" s="429">
        <f t="shared" si="98"/>
        <v>2.7616095153739088E-2</v>
      </c>
    </row>
    <row r="519" spans="1:26" ht="18.5" customHeight="1" x14ac:dyDescent="0.35">
      <c r="A519" s="353" t="s">
        <v>639</v>
      </c>
      <c r="B519" s="427" t="s">
        <v>628</v>
      </c>
      <c r="C519" s="353" t="s">
        <v>609</v>
      </c>
      <c r="D519" s="353" t="s">
        <v>71</v>
      </c>
      <c r="E519" s="428">
        <v>16569</v>
      </c>
      <c r="F519" s="428">
        <v>2339</v>
      </c>
      <c r="G519" s="428"/>
      <c r="H519" s="428">
        <v>2174</v>
      </c>
      <c r="I519" s="428">
        <v>8283</v>
      </c>
      <c r="J519" s="428"/>
      <c r="K519" s="428">
        <v>1039</v>
      </c>
      <c r="L519" s="428">
        <v>656</v>
      </c>
      <c r="M519" s="428"/>
      <c r="N519" s="428">
        <v>743</v>
      </c>
      <c r="O519" s="428">
        <f t="shared" si="88"/>
        <v>31803</v>
      </c>
      <c r="Q519" s="429">
        <f t="shared" si="89"/>
        <v>0.52098858598245446</v>
      </c>
      <c r="R519" s="429">
        <f t="shared" si="90"/>
        <v>7.3546520768480964E-2</v>
      </c>
      <c r="S519" s="429">
        <f t="shared" si="91"/>
        <v>0</v>
      </c>
      <c r="T519" s="429">
        <f t="shared" si="92"/>
        <v>6.8358330975065246E-2</v>
      </c>
      <c r="U519" s="429">
        <f t="shared" si="93"/>
        <v>0.26044712762946892</v>
      </c>
      <c r="V519" s="429">
        <f t="shared" si="94"/>
        <v>0</v>
      </c>
      <c r="W519" s="429">
        <f t="shared" si="95"/>
        <v>3.2669873911266231E-2</v>
      </c>
      <c r="X519" s="429">
        <f t="shared" si="96"/>
        <v>2.0626984875640662E-2</v>
      </c>
      <c r="Y519" s="429">
        <f t="shared" si="97"/>
        <v>0</v>
      </c>
      <c r="Z519" s="429">
        <f t="shared" si="98"/>
        <v>2.3362575857623493E-2</v>
      </c>
    </row>
    <row r="520" spans="1:26" ht="18.5" customHeight="1" x14ac:dyDescent="0.35">
      <c r="A520" s="353" t="s">
        <v>640</v>
      </c>
      <c r="B520" s="427" t="s">
        <v>628</v>
      </c>
      <c r="C520" s="353" t="s">
        <v>609</v>
      </c>
      <c r="D520" s="353" t="s">
        <v>71</v>
      </c>
      <c r="E520" s="428">
        <v>23875</v>
      </c>
      <c r="F520" s="428">
        <v>6205</v>
      </c>
      <c r="G520" s="428"/>
      <c r="H520" s="428">
        <v>15686</v>
      </c>
      <c r="I520" s="428">
        <v>4491</v>
      </c>
      <c r="J520" s="428"/>
      <c r="K520" s="428"/>
      <c r="L520" s="428">
        <v>281</v>
      </c>
      <c r="M520" s="428"/>
      <c r="N520" s="428">
        <v>1063</v>
      </c>
      <c r="O520" s="428">
        <f t="shared" si="88"/>
        <v>51601</v>
      </c>
      <c r="Q520" s="429">
        <f t="shared" si="89"/>
        <v>0.46268483168930835</v>
      </c>
      <c r="R520" s="429">
        <f t="shared" si="90"/>
        <v>0.12024960756574485</v>
      </c>
      <c r="S520" s="429">
        <f t="shared" si="91"/>
        <v>0</v>
      </c>
      <c r="T520" s="429">
        <f t="shared" si="92"/>
        <v>0.30398635685354936</v>
      </c>
      <c r="U520" s="429">
        <f t="shared" si="93"/>
        <v>8.7033197031065296E-2</v>
      </c>
      <c r="V520" s="429">
        <f t="shared" si="94"/>
        <v>0</v>
      </c>
      <c r="W520" s="429">
        <f t="shared" si="95"/>
        <v>0</v>
      </c>
      <c r="X520" s="429">
        <f t="shared" si="96"/>
        <v>5.4456308986259956E-3</v>
      </c>
      <c r="Y520" s="429">
        <f t="shared" si="97"/>
        <v>0</v>
      </c>
      <c r="Z520" s="429">
        <f t="shared" si="98"/>
        <v>2.060037596170617E-2</v>
      </c>
    </row>
    <row r="521" spans="1:26" ht="18.5" customHeight="1" x14ac:dyDescent="0.35">
      <c r="A521" s="353" t="s">
        <v>641</v>
      </c>
      <c r="B521" s="427" t="s">
        <v>628</v>
      </c>
      <c r="C521" s="353" t="s">
        <v>609</v>
      </c>
      <c r="D521" s="353" t="s">
        <v>71</v>
      </c>
      <c r="E521" s="428">
        <v>21230</v>
      </c>
      <c r="F521" s="428">
        <v>5242</v>
      </c>
      <c r="G521" s="428"/>
      <c r="H521" s="428">
        <v>3863</v>
      </c>
      <c r="I521" s="428">
        <v>5926</v>
      </c>
      <c r="J521" s="428"/>
      <c r="K521" s="428"/>
      <c r="L521" s="428">
        <v>594</v>
      </c>
      <c r="M521" s="428"/>
      <c r="N521" s="428">
        <v>1591</v>
      </c>
      <c r="O521" s="428">
        <f t="shared" si="88"/>
        <v>38446</v>
      </c>
      <c r="Q521" s="429">
        <f t="shared" si="89"/>
        <v>0.55220309004837953</v>
      </c>
      <c r="R521" s="429">
        <f t="shared" si="90"/>
        <v>0.13634708422202571</v>
      </c>
      <c r="S521" s="429">
        <f t="shared" si="91"/>
        <v>0</v>
      </c>
      <c r="T521" s="429">
        <f t="shared" si="92"/>
        <v>0.10047859335171409</v>
      </c>
      <c r="U521" s="429">
        <f t="shared" si="93"/>
        <v>0.15413827186183218</v>
      </c>
      <c r="V521" s="429">
        <f t="shared" si="94"/>
        <v>0</v>
      </c>
      <c r="W521" s="429">
        <f t="shared" si="95"/>
        <v>0</v>
      </c>
      <c r="X521" s="429">
        <f t="shared" si="96"/>
        <v>1.5450241897726681E-2</v>
      </c>
      <c r="Y521" s="429">
        <f t="shared" si="97"/>
        <v>0</v>
      </c>
      <c r="Z521" s="429">
        <f t="shared" si="98"/>
        <v>4.1382718618321802E-2</v>
      </c>
    </row>
    <row r="522" spans="1:26" ht="18.5" customHeight="1" x14ac:dyDescent="0.35">
      <c r="A522" s="353" t="s">
        <v>642</v>
      </c>
      <c r="B522" s="427" t="s">
        <v>628</v>
      </c>
      <c r="C522" s="353" t="s">
        <v>609</v>
      </c>
      <c r="D522" s="353" t="s">
        <v>71</v>
      </c>
      <c r="E522" s="428">
        <v>18710</v>
      </c>
      <c r="F522" s="428">
        <v>6252</v>
      </c>
      <c r="G522" s="428"/>
      <c r="H522" s="428">
        <v>3421</v>
      </c>
      <c r="I522" s="428">
        <v>3158</v>
      </c>
      <c r="J522" s="428"/>
      <c r="K522" s="428">
        <v>1716</v>
      </c>
      <c r="L522" s="428">
        <v>1453</v>
      </c>
      <c r="M522" s="428"/>
      <c r="N522" s="428">
        <v>1061</v>
      </c>
      <c r="O522" s="428">
        <f t="shared" si="88"/>
        <v>35771</v>
      </c>
      <c r="Q522" s="429">
        <f t="shared" si="89"/>
        <v>0.52304939755668001</v>
      </c>
      <c r="R522" s="429">
        <f t="shared" si="90"/>
        <v>0.1747784518185122</v>
      </c>
      <c r="S522" s="429">
        <f t="shared" si="91"/>
        <v>0</v>
      </c>
      <c r="T522" s="429">
        <f t="shared" si="92"/>
        <v>9.5636129825836566E-2</v>
      </c>
      <c r="U522" s="429">
        <f t="shared" si="93"/>
        <v>8.828380531715635E-2</v>
      </c>
      <c r="V522" s="429">
        <f t="shared" si="94"/>
        <v>0</v>
      </c>
      <c r="W522" s="429">
        <f t="shared" si="95"/>
        <v>4.7971820748651139E-2</v>
      </c>
      <c r="X522" s="429">
        <f t="shared" si="96"/>
        <v>4.0619496239970923E-2</v>
      </c>
      <c r="Y522" s="429">
        <f t="shared" si="97"/>
        <v>0</v>
      </c>
      <c r="Z522" s="429">
        <f t="shared" si="98"/>
        <v>2.9660898493192811E-2</v>
      </c>
    </row>
    <row r="523" spans="1:26" ht="18.5" customHeight="1" x14ac:dyDescent="0.35">
      <c r="A523" s="353" t="s">
        <v>643</v>
      </c>
      <c r="B523" s="427" t="s">
        <v>644</v>
      </c>
      <c r="C523" s="353" t="s">
        <v>609</v>
      </c>
      <c r="D523" s="353" t="s">
        <v>71</v>
      </c>
      <c r="E523" s="428">
        <v>14098</v>
      </c>
      <c r="F523" s="428">
        <v>3450</v>
      </c>
      <c r="G523" s="428">
        <v>4952</v>
      </c>
      <c r="H523" s="428">
        <v>1910</v>
      </c>
      <c r="I523" s="428">
        <v>2571</v>
      </c>
      <c r="J523" s="428"/>
      <c r="K523" s="428">
        <v>7909</v>
      </c>
      <c r="L523" s="428"/>
      <c r="M523" s="428"/>
      <c r="N523" s="428">
        <v>2326</v>
      </c>
      <c r="O523" s="428">
        <f t="shared" si="88"/>
        <v>37216</v>
      </c>
      <c r="Q523" s="429">
        <f t="shared" si="89"/>
        <v>0.37881556319862425</v>
      </c>
      <c r="R523" s="429">
        <f t="shared" si="90"/>
        <v>9.2702063628546855E-2</v>
      </c>
      <c r="S523" s="429">
        <f t="shared" si="91"/>
        <v>0.13306104901117799</v>
      </c>
      <c r="T523" s="429">
        <f t="shared" si="92"/>
        <v>5.1322012037833188E-2</v>
      </c>
      <c r="U523" s="429">
        <f t="shared" si="93"/>
        <v>6.9083190025795355E-2</v>
      </c>
      <c r="V523" s="429">
        <f t="shared" si="94"/>
        <v>0</v>
      </c>
      <c r="W523" s="429">
        <f t="shared" si="95"/>
        <v>0.21251612209802237</v>
      </c>
      <c r="X523" s="429">
        <f t="shared" si="96"/>
        <v>0</v>
      </c>
      <c r="Y523" s="429">
        <f t="shared" si="97"/>
        <v>0</v>
      </c>
      <c r="Z523" s="429">
        <f t="shared" si="98"/>
        <v>6.25E-2</v>
      </c>
    </row>
    <row r="524" spans="1:26" ht="18.5" customHeight="1" x14ac:dyDescent="0.35">
      <c r="A524" s="353" t="s">
        <v>645</v>
      </c>
      <c r="B524" s="427" t="s">
        <v>644</v>
      </c>
      <c r="C524" s="353" t="s">
        <v>609</v>
      </c>
      <c r="D524" s="353" t="s">
        <v>71</v>
      </c>
      <c r="E524" s="428">
        <v>11833</v>
      </c>
      <c r="F524" s="428">
        <v>4853</v>
      </c>
      <c r="G524" s="428">
        <v>7441</v>
      </c>
      <c r="H524" s="428">
        <v>954</v>
      </c>
      <c r="I524" s="428">
        <v>3366</v>
      </c>
      <c r="J524" s="428"/>
      <c r="K524" s="428">
        <v>3345</v>
      </c>
      <c r="L524" s="428">
        <v>513</v>
      </c>
      <c r="M524" s="428"/>
      <c r="N524" s="428">
        <v>737</v>
      </c>
      <c r="O524" s="428">
        <f t="shared" si="88"/>
        <v>33042</v>
      </c>
      <c r="Q524" s="429">
        <f t="shared" si="89"/>
        <v>0.35811996852490768</v>
      </c>
      <c r="R524" s="429">
        <f t="shared" si="90"/>
        <v>0.14687367592760728</v>
      </c>
      <c r="S524" s="429">
        <f t="shared" si="91"/>
        <v>0.22519823255250893</v>
      </c>
      <c r="T524" s="429">
        <f t="shared" si="92"/>
        <v>2.8872344289086617E-2</v>
      </c>
      <c r="U524" s="429">
        <f t="shared" si="93"/>
        <v>0.10187034683130561</v>
      </c>
      <c r="V524" s="429">
        <f t="shared" si="94"/>
        <v>0</v>
      </c>
      <c r="W524" s="429">
        <f t="shared" si="95"/>
        <v>0.1012347920828037</v>
      </c>
      <c r="X524" s="429">
        <f t="shared" si="96"/>
        <v>1.5525694570546577E-2</v>
      </c>
      <c r="Y524" s="429">
        <f t="shared" si="97"/>
        <v>0</v>
      </c>
      <c r="Z524" s="429">
        <f t="shared" si="98"/>
        <v>2.2304945221233583E-2</v>
      </c>
    </row>
    <row r="525" spans="1:26" ht="18.5" customHeight="1" x14ac:dyDescent="0.35">
      <c r="A525" s="353" t="s">
        <v>646</v>
      </c>
      <c r="B525" s="427" t="s">
        <v>644</v>
      </c>
      <c r="C525" s="353" t="s">
        <v>609</v>
      </c>
      <c r="D525" s="353" t="s">
        <v>71</v>
      </c>
      <c r="E525" s="428">
        <v>11724</v>
      </c>
      <c r="F525" s="428">
        <v>3055</v>
      </c>
      <c r="G525" s="428">
        <v>2958</v>
      </c>
      <c r="H525" s="428">
        <v>756</v>
      </c>
      <c r="I525" s="428">
        <v>3690</v>
      </c>
      <c r="J525" s="428"/>
      <c r="K525" s="428">
        <v>11017</v>
      </c>
      <c r="L525" s="428"/>
      <c r="M525" s="428"/>
      <c r="N525" s="428">
        <v>3881</v>
      </c>
      <c r="O525" s="428">
        <f t="shared" si="88"/>
        <v>37081</v>
      </c>
      <c r="Q525" s="429">
        <f t="shared" si="89"/>
        <v>0.31617270300153716</v>
      </c>
      <c r="R525" s="429">
        <f t="shared" si="90"/>
        <v>8.238720638601979E-2</v>
      </c>
      <c r="S525" s="429">
        <f t="shared" si="91"/>
        <v>7.9771311453304933E-2</v>
      </c>
      <c r="T525" s="429">
        <f t="shared" si="92"/>
        <v>2.038779968177773E-2</v>
      </c>
      <c r="U525" s="429">
        <f t="shared" si="93"/>
        <v>9.9511879399153208E-2</v>
      </c>
      <c r="V525" s="429">
        <f t="shared" si="94"/>
        <v>0</v>
      </c>
      <c r="W525" s="429">
        <f t="shared" si="95"/>
        <v>0.29710633478061543</v>
      </c>
      <c r="X525" s="429">
        <f t="shared" si="96"/>
        <v>0</v>
      </c>
      <c r="Y525" s="429">
        <f t="shared" si="97"/>
        <v>0</v>
      </c>
      <c r="Z525" s="429">
        <f t="shared" si="98"/>
        <v>0.10466276529759176</v>
      </c>
    </row>
    <row r="526" spans="1:26" ht="18.5" customHeight="1" x14ac:dyDescent="0.35">
      <c r="A526" s="353" t="s">
        <v>647</v>
      </c>
      <c r="B526" s="427" t="s">
        <v>644</v>
      </c>
      <c r="C526" s="353" t="s">
        <v>609</v>
      </c>
      <c r="D526" s="353" t="s">
        <v>71</v>
      </c>
      <c r="E526" s="428">
        <v>18970</v>
      </c>
      <c r="F526" s="428">
        <v>14007</v>
      </c>
      <c r="G526" s="428">
        <v>7298</v>
      </c>
      <c r="H526" s="428">
        <v>2007</v>
      </c>
      <c r="I526" s="428">
        <v>3480</v>
      </c>
      <c r="J526" s="428"/>
      <c r="K526" s="428"/>
      <c r="L526" s="428"/>
      <c r="M526" s="428"/>
      <c r="N526" s="428">
        <v>459</v>
      </c>
      <c r="O526" s="428">
        <f t="shared" si="88"/>
        <v>46221</v>
      </c>
      <c r="Q526" s="429">
        <f t="shared" si="89"/>
        <v>0.41041950628502194</v>
      </c>
      <c r="R526" s="429">
        <f t="shared" si="90"/>
        <v>0.30304407087687413</v>
      </c>
      <c r="S526" s="429">
        <f t="shared" si="91"/>
        <v>0.15789359814802795</v>
      </c>
      <c r="T526" s="429">
        <f t="shared" si="92"/>
        <v>4.3421821250081129E-2</v>
      </c>
      <c r="U526" s="429">
        <f t="shared" si="93"/>
        <v>7.5290452391769971E-2</v>
      </c>
      <c r="V526" s="429">
        <f t="shared" si="94"/>
        <v>0</v>
      </c>
      <c r="W526" s="429">
        <f t="shared" si="95"/>
        <v>0</v>
      </c>
      <c r="X526" s="429">
        <f t="shared" si="96"/>
        <v>0</v>
      </c>
      <c r="Y526" s="429">
        <f t="shared" si="97"/>
        <v>0</v>
      </c>
      <c r="Z526" s="429">
        <f t="shared" si="98"/>
        <v>9.9305510482248331E-3</v>
      </c>
    </row>
    <row r="527" spans="1:26" ht="18.5" customHeight="1" x14ac:dyDescent="0.35">
      <c r="A527" s="353" t="s">
        <v>648</v>
      </c>
      <c r="B527" s="427" t="s">
        <v>644</v>
      </c>
      <c r="C527" s="353" t="s">
        <v>609</v>
      </c>
      <c r="D527" s="353" t="s">
        <v>71</v>
      </c>
      <c r="E527" s="428">
        <v>8707</v>
      </c>
      <c r="F527" s="428">
        <v>4182</v>
      </c>
      <c r="G527" s="428">
        <v>6152</v>
      </c>
      <c r="H527" s="428">
        <v>1340</v>
      </c>
      <c r="I527" s="428">
        <v>2048</v>
      </c>
      <c r="J527" s="428"/>
      <c r="K527" s="428">
        <v>15641</v>
      </c>
      <c r="L527" s="428"/>
      <c r="M527" s="428"/>
      <c r="N527" s="428">
        <v>0</v>
      </c>
      <c r="O527" s="428">
        <f t="shared" si="88"/>
        <v>38070</v>
      </c>
      <c r="Q527" s="429">
        <f t="shared" si="89"/>
        <v>0.22871027055424217</v>
      </c>
      <c r="R527" s="429">
        <f t="shared" si="90"/>
        <v>0.10985027580772262</v>
      </c>
      <c r="S527" s="429">
        <f t="shared" si="91"/>
        <v>0.16159705805095875</v>
      </c>
      <c r="T527" s="429">
        <f t="shared" si="92"/>
        <v>3.5198318886262146E-2</v>
      </c>
      <c r="U527" s="429">
        <f t="shared" si="93"/>
        <v>5.3795639611242445E-2</v>
      </c>
      <c r="V527" s="429">
        <f t="shared" si="94"/>
        <v>0</v>
      </c>
      <c r="W527" s="429">
        <f t="shared" si="95"/>
        <v>0.41084843708957186</v>
      </c>
      <c r="X527" s="429">
        <f t="shared" si="96"/>
        <v>0</v>
      </c>
      <c r="Y527" s="429">
        <f t="shared" si="97"/>
        <v>0</v>
      </c>
      <c r="Z527" s="429">
        <f t="shared" si="98"/>
        <v>0</v>
      </c>
    </row>
    <row r="528" spans="1:26" ht="18.5" customHeight="1" x14ac:dyDescent="0.35">
      <c r="A528" s="353" t="s">
        <v>649</v>
      </c>
      <c r="B528" s="427" t="s">
        <v>644</v>
      </c>
      <c r="C528" s="353" t="s">
        <v>609</v>
      </c>
      <c r="D528" s="353" t="s">
        <v>71</v>
      </c>
      <c r="E528" s="428">
        <v>14135</v>
      </c>
      <c r="F528" s="428">
        <v>7866</v>
      </c>
      <c r="G528" s="428">
        <v>7811</v>
      </c>
      <c r="H528" s="428">
        <v>2359</v>
      </c>
      <c r="I528" s="428">
        <v>4133</v>
      </c>
      <c r="J528" s="428"/>
      <c r="K528" s="428">
        <v>1367</v>
      </c>
      <c r="L528" s="428">
        <v>2543</v>
      </c>
      <c r="M528" s="428"/>
      <c r="N528" s="428">
        <v>0</v>
      </c>
      <c r="O528" s="428">
        <f t="shared" si="88"/>
        <v>40214</v>
      </c>
      <c r="Q528" s="429">
        <f t="shared" si="89"/>
        <v>0.35149450440145225</v>
      </c>
      <c r="R528" s="429">
        <f t="shared" si="90"/>
        <v>0.19560352116178445</v>
      </c>
      <c r="S528" s="429">
        <f t="shared" si="91"/>
        <v>0.19423583826528074</v>
      </c>
      <c r="T528" s="429">
        <f t="shared" si="92"/>
        <v>5.8661162779131644E-2</v>
      </c>
      <c r="U528" s="429">
        <f t="shared" si="93"/>
        <v>0.10277515293181479</v>
      </c>
      <c r="V528" s="429">
        <f t="shared" si="94"/>
        <v>0</v>
      </c>
      <c r="W528" s="429">
        <f t="shared" si="95"/>
        <v>3.3993136718555729E-2</v>
      </c>
      <c r="X528" s="429">
        <f t="shared" si="96"/>
        <v>6.323668374198041E-2</v>
      </c>
      <c r="Y528" s="429">
        <f t="shared" si="97"/>
        <v>0</v>
      </c>
      <c r="Z528" s="429">
        <f t="shared" si="98"/>
        <v>0</v>
      </c>
    </row>
    <row r="529" spans="1:26" ht="18.5" customHeight="1" x14ac:dyDescent="0.35">
      <c r="A529" s="353" t="s">
        <v>650</v>
      </c>
      <c r="B529" s="427" t="s">
        <v>644</v>
      </c>
      <c r="C529" s="353" t="s">
        <v>609</v>
      </c>
      <c r="D529" s="353" t="s">
        <v>71</v>
      </c>
      <c r="E529" s="428">
        <v>15101</v>
      </c>
      <c r="F529" s="428">
        <v>6559</v>
      </c>
      <c r="G529" s="428">
        <v>6196</v>
      </c>
      <c r="H529" s="428">
        <v>1741</v>
      </c>
      <c r="I529" s="428">
        <v>10568</v>
      </c>
      <c r="J529" s="428"/>
      <c r="K529" s="428"/>
      <c r="L529" s="428"/>
      <c r="M529" s="428"/>
      <c r="N529" s="428">
        <v>0</v>
      </c>
      <c r="O529" s="428">
        <f t="shared" si="88"/>
        <v>40165</v>
      </c>
      <c r="Q529" s="429">
        <f t="shared" si="89"/>
        <v>0.37597410680941118</v>
      </c>
      <c r="R529" s="429">
        <f t="shared" si="90"/>
        <v>0.1633013818000747</v>
      </c>
      <c r="S529" s="429">
        <f t="shared" si="91"/>
        <v>0.1542636623926304</v>
      </c>
      <c r="T529" s="429">
        <f t="shared" si="92"/>
        <v>4.3346196937632267E-2</v>
      </c>
      <c r="U529" s="429">
        <f t="shared" si="93"/>
        <v>0.26311465206025147</v>
      </c>
      <c r="V529" s="429">
        <f t="shared" si="94"/>
        <v>0</v>
      </c>
      <c r="W529" s="429">
        <f t="shared" si="95"/>
        <v>0</v>
      </c>
      <c r="X529" s="429">
        <f t="shared" si="96"/>
        <v>0</v>
      </c>
      <c r="Y529" s="429">
        <f t="shared" si="97"/>
        <v>0</v>
      </c>
      <c r="Z529" s="429">
        <f t="shared" si="98"/>
        <v>0</v>
      </c>
    </row>
    <row r="530" spans="1:26" ht="18.5" customHeight="1" x14ac:dyDescent="0.35">
      <c r="A530" s="353" t="s">
        <v>651</v>
      </c>
      <c r="B530" s="427" t="s">
        <v>644</v>
      </c>
      <c r="C530" s="353" t="s">
        <v>609</v>
      </c>
      <c r="D530" s="353" t="s">
        <v>71</v>
      </c>
      <c r="E530" s="428">
        <v>16964</v>
      </c>
      <c r="F530" s="428">
        <v>18589</v>
      </c>
      <c r="G530" s="428">
        <v>4782</v>
      </c>
      <c r="H530" s="428">
        <v>970</v>
      </c>
      <c r="I530" s="428">
        <v>2447</v>
      </c>
      <c r="J530" s="428"/>
      <c r="K530" s="428">
        <v>2036</v>
      </c>
      <c r="L530" s="428"/>
      <c r="M530" s="428"/>
      <c r="N530" s="428">
        <v>389</v>
      </c>
      <c r="O530" s="428">
        <f t="shared" si="88"/>
        <v>46177</v>
      </c>
      <c r="Q530" s="429">
        <f t="shared" si="89"/>
        <v>0.36736903653333913</v>
      </c>
      <c r="R530" s="429">
        <f t="shared" si="90"/>
        <v>0.40255971587586892</v>
      </c>
      <c r="S530" s="429">
        <f t="shared" si="91"/>
        <v>0.10355804837906317</v>
      </c>
      <c r="T530" s="429">
        <f t="shared" si="92"/>
        <v>2.1006128592156267E-2</v>
      </c>
      <c r="U530" s="429">
        <f t="shared" si="93"/>
        <v>5.2991749139181844E-2</v>
      </c>
      <c r="V530" s="429">
        <f t="shared" si="94"/>
        <v>0</v>
      </c>
      <c r="W530" s="429">
        <f t="shared" si="95"/>
        <v>4.4091214240855839E-2</v>
      </c>
      <c r="X530" s="429">
        <f t="shared" si="96"/>
        <v>0</v>
      </c>
      <c r="Y530" s="429">
        <f t="shared" si="97"/>
        <v>0</v>
      </c>
      <c r="Z530" s="429">
        <f t="shared" si="98"/>
        <v>8.4241072395348331E-3</v>
      </c>
    </row>
    <row r="531" spans="1:26" ht="18.5" customHeight="1" x14ac:dyDescent="0.35">
      <c r="A531" s="353" t="s">
        <v>652</v>
      </c>
      <c r="B531" s="427" t="s">
        <v>644</v>
      </c>
      <c r="C531" s="353" t="s">
        <v>609</v>
      </c>
      <c r="D531" s="353" t="s">
        <v>71</v>
      </c>
      <c r="E531" s="428">
        <v>15853</v>
      </c>
      <c r="F531" s="428">
        <v>2237</v>
      </c>
      <c r="G531" s="428">
        <v>2399</v>
      </c>
      <c r="H531" s="428">
        <v>2611</v>
      </c>
      <c r="I531" s="428">
        <v>7431</v>
      </c>
      <c r="J531" s="428"/>
      <c r="K531" s="428"/>
      <c r="L531" s="428">
        <v>691</v>
      </c>
      <c r="M531" s="428"/>
      <c r="N531" s="428">
        <v>373</v>
      </c>
      <c r="O531" s="428">
        <f t="shared" si="88"/>
        <v>31595</v>
      </c>
      <c r="Q531" s="429">
        <f t="shared" si="89"/>
        <v>0.50175660705807879</v>
      </c>
      <c r="R531" s="429">
        <f t="shared" si="90"/>
        <v>7.0802342142744099E-2</v>
      </c>
      <c r="S531" s="429">
        <f t="shared" si="91"/>
        <v>7.5929735717676847E-2</v>
      </c>
      <c r="T531" s="429">
        <f t="shared" si="92"/>
        <v>8.2639658173761676E-2</v>
      </c>
      <c r="U531" s="429">
        <f t="shared" si="93"/>
        <v>0.2351954423168223</v>
      </c>
      <c r="V531" s="429">
        <f t="shared" si="94"/>
        <v>0</v>
      </c>
      <c r="W531" s="429">
        <f t="shared" si="95"/>
        <v>0</v>
      </c>
      <c r="X531" s="429">
        <f t="shared" si="96"/>
        <v>2.1870549137521761E-2</v>
      </c>
      <c r="Y531" s="429">
        <f t="shared" si="97"/>
        <v>0</v>
      </c>
      <c r="Z531" s="429">
        <f t="shared" si="98"/>
        <v>1.1805665453394525E-2</v>
      </c>
    </row>
    <row r="532" spans="1:26" ht="18.5" customHeight="1" x14ac:dyDescent="0.35">
      <c r="A532" s="353" t="s">
        <v>653</v>
      </c>
      <c r="B532" s="427" t="s">
        <v>644</v>
      </c>
      <c r="C532" s="353" t="s">
        <v>609</v>
      </c>
      <c r="D532" s="353" t="s">
        <v>71</v>
      </c>
      <c r="E532" s="428">
        <v>18610</v>
      </c>
      <c r="F532" s="428">
        <v>6898</v>
      </c>
      <c r="G532" s="428">
        <v>7345</v>
      </c>
      <c r="H532" s="428">
        <v>1445</v>
      </c>
      <c r="I532" s="428">
        <v>3506</v>
      </c>
      <c r="J532" s="428"/>
      <c r="K532" s="428">
        <v>222</v>
      </c>
      <c r="L532" s="428"/>
      <c r="M532" s="428"/>
      <c r="N532" s="428">
        <v>1362</v>
      </c>
      <c r="O532" s="428">
        <f t="shared" si="88"/>
        <v>39388</v>
      </c>
      <c r="Q532" s="429">
        <f t="shared" si="89"/>
        <v>0.47247892759216004</v>
      </c>
      <c r="R532" s="429">
        <f t="shared" si="90"/>
        <v>0.17512948106022139</v>
      </c>
      <c r="S532" s="429">
        <f t="shared" si="91"/>
        <v>0.18647811516197826</v>
      </c>
      <c r="T532" s="429">
        <f t="shared" si="92"/>
        <v>3.6686300396059711E-2</v>
      </c>
      <c r="U532" s="429">
        <f t="shared" si="93"/>
        <v>8.9011881791408551E-2</v>
      </c>
      <c r="V532" s="429">
        <f t="shared" si="94"/>
        <v>0</v>
      </c>
      <c r="W532" s="429">
        <f t="shared" si="95"/>
        <v>5.6362343861074441E-3</v>
      </c>
      <c r="X532" s="429">
        <f t="shared" si="96"/>
        <v>0</v>
      </c>
      <c r="Y532" s="429">
        <f t="shared" si="97"/>
        <v>0</v>
      </c>
      <c r="Z532" s="429">
        <f t="shared" si="98"/>
        <v>3.4579059612064589E-2</v>
      </c>
    </row>
    <row r="533" spans="1:26" ht="18.5" customHeight="1" x14ac:dyDescent="0.35">
      <c r="A533" s="353" t="s">
        <v>654</v>
      </c>
      <c r="B533" s="427" t="s">
        <v>644</v>
      </c>
      <c r="C533" s="353" t="s">
        <v>609</v>
      </c>
      <c r="D533" s="353" t="s">
        <v>71</v>
      </c>
      <c r="E533" s="428">
        <v>23260</v>
      </c>
      <c r="F533" s="428">
        <v>7177</v>
      </c>
      <c r="G533" s="428">
        <v>3426</v>
      </c>
      <c r="H533" s="428">
        <v>2168</v>
      </c>
      <c r="I533" s="428">
        <v>5911</v>
      </c>
      <c r="J533" s="428"/>
      <c r="K533" s="428"/>
      <c r="L533" s="428">
        <v>2067</v>
      </c>
      <c r="M533" s="428"/>
      <c r="N533" s="428">
        <v>1158</v>
      </c>
      <c r="O533" s="428">
        <f t="shared" si="88"/>
        <v>45167</v>
      </c>
      <c r="Q533" s="429">
        <f t="shared" si="89"/>
        <v>0.51497774924170303</v>
      </c>
      <c r="R533" s="429">
        <f t="shared" si="90"/>
        <v>0.15889919631589436</v>
      </c>
      <c r="S533" s="429">
        <f t="shared" si="91"/>
        <v>7.5851838731817472E-2</v>
      </c>
      <c r="T533" s="429">
        <f t="shared" si="92"/>
        <v>4.7999645759071889E-2</v>
      </c>
      <c r="U533" s="429">
        <f t="shared" si="93"/>
        <v>0.13086988287909315</v>
      </c>
      <c r="V533" s="429">
        <f t="shared" si="94"/>
        <v>0</v>
      </c>
      <c r="W533" s="429">
        <f t="shared" si="95"/>
        <v>0</v>
      </c>
      <c r="X533" s="429">
        <f t="shared" si="96"/>
        <v>4.5763499900369736E-2</v>
      </c>
      <c r="Y533" s="429">
        <f t="shared" si="97"/>
        <v>0</v>
      </c>
      <c r="Z533" s="429">
        <f t="shared" si="98"/>
        <v>2.5638187172050391E-2</v>
      </c>
    </row>
    <row r="534" spans="1:26" ht="18.5" customHeight="1" x14ac:dyDescent="0.35">
      <c r="A534" s="353" t="s">
        <v>655</v>
      </c>
      <c r="B534" s="427" t="s">
        <v>644</v>
      </c>
      <c r="C534" s="353" t="s">
        <v>609</v>
      </c>
      <c r="D534" s="353" t="s">
        <v>71</v>
      </c>
      <c r="E534" s="428">
        <v>22882</v>
      </c>
      <c r="F534" s="428">
        <v>10986</v>
      </c>
      <c r="G534" s="428">
        <v>5935</v>
      </c>
      <c r="H534" s="428">
        <v>5641</v>
      </c>
      <c r="I534" s="428">
        <v>3231</v>
      </c>
      <c r="J534" s="428"/>
      <c r="K534" s="428"/>
      <c r="L534" s="428"/>
      <c r="M534" s="428"/>
      <c r="N534" s="428">
        <v>1102</v>
      </c>
      <c r="O534" s="428">
        <f t="shared" si="88"/>
        <v>49777</v>
      </c>
      <c r="Q534" s="429">
        <f t="shared" si="89"/>
        <v>0.4596902183739478</v>
      </c>
      <c r="R534" s="429">
        <f t="shared" si="90"/>
        <v>0.22070434136247666</v>
      </c>
      <c r="S534" s="429">
        <f t="shared" si="91"/>
        <v>0.11923177371074994</v>
      </c>
      <c r="T534" s="429">
        <f t="shared" si="92"/>
        <v>0.11332543142415172</v>
      </c>
      <c r="U534" s="429">
        <f t="shared" si="93"/>
        <v>6.4909496353737675E-2</v>
      </c>
      <c r="V534" s="429">
        <f t="shared" si="94"/>
        <v>0</v>
      </c>
      <c r="W534" s="429">
        <f t="shared" si="95"/>
        <v>0</v>
      </c>
      <c r="X534" s="429">
        <f t="shared" si="96"/>
        <v>0</v>
      </c>
      <c r="Y534" s="429">
        <f t="shared" si="97"/>
        <v>0</v>
      </c>
      <c r="Z534" s="429">
        <f t="shared" si="98"/>
        <v>2.2138738774936214E-2</v>
      </c>
    </row>
    <row r="535" spans="1:26" ht="18.5" customHeight="1" x14ac:dyDescent="0.35">
      <c r="A535" s="353" t="s">
        <v>656</v>
      </c>
      <c r="B535" s="427" t="s">
        <v>644</v>
      </c>
      <c r="C535" s="353" t="s">
        <v>609</v>
      </c>
      <c r="D535" s="353" t="s">
        <v>71</v>
      </c>
      <c r="E535" s="428">
        <v>17117</v>
      </c>
      <c r="F535" s="428">
        <v>4172</v>
      </c>
      <c r="G535" s="428"/>
      <c r="H535" s="428">
        <v>1340</v>
      </c>
      <c r="I535" s="428">
        <v>5838</v>
      </c>
      <c r="J535" s="428"/>
      <c r="K535" s="428">
        <v>277</v>
      </c>
      <c r="L535" s="428">
        <v>719</v>
      </c>
      <c r="M535" s="428"/>
      <c r="N535" s="428">
        <v>2215</v>
      </c>
      <c r="O535" s="428">
        <f t="shared" si="88"/>
        <v>31678</v>
      </c>
      <c r="Q535" s="429">
        <f t="shared" si="89"/>
        <v>0.54034345602626432</v>
      </c>
      <c r="R535" s="429">
        <f t="shared" si="90"/>
        <v>0.13170023360060609</v>
      </c>
      <c r="S535" s="429">
        <f t="shared" si="91"/>
        <v>0</v>
      </c>
      <c r="T535" s="429">
        <f t="shared" si="92"/>
        <v>4.2300650293579142E-2</v>
      </c>
      <c r="U535" s="429">
        <f t="shared" si="93"/>
        <v>0.18429193762232465</v>
      </c>
      <c r="V535" s="429">
        <f t="shared" si="94"/>
        <v>0</v>
      </c>
      <c r="W535" s="429">
        <f t="shared" si="95"/>
        <v>8.7442389039712101E-3</v>
      </c>
      <c r="X535" s="429">
        <f t="shared" si="96"/>
        <v>2.2697139970957764E-2</v>
      </c>
      <c r="Y535" s="429">
        <f t="shared" si="97"/>
        <v>0</v>
      </c>
      <c r="Z535" s="429">
        <f t="shared" si="98"/>
        <v>6.9922343582296861E-2</v>
      </c>
    </row>
    <row r="536" spans="1:26" ht="18.5" customHeight="1" x14ac:dyDescent="0.35">
      <c r="A536" s="353" t="s">
        <v>657</v>
      </c>
      <c r="B536" s="427" t="s">
        <v>644</v>
      </c>
      <c r="C536" s="353" t="s">
        <v>609</v>
      </c>
      <c r="D536" s="353" t="s">
        <v>71</v>
      </c>
      <c r="E536" s="428">
        <v>17681</v>
      </c>
      <c r="F536" s="428">
        <v>9258</v>
      </c>
      <c r="G536" s="428">
        <v>8187</v>
      </c>
      <c r="H536" s="428">
        <v>1798</v>
      </c>
      <c r="I536" s="428">
        <v>2522</v>
      </c>
      <c r="J536" s="428"/>
      <c r="K536" s="428"/>
      <c r="L536" s="428"/>
      <c r="M536" s="428"/>
      <c r="N536" s="428">
        <v>763</v>
      </c>
      <c r="O536" s="428">
        <f t="shared" si="88"/>
        <v>40209</v>
      </c>
      <c r="Q536" s="429">
        <f t="shared" si="89"/>
        <v>0.43972742420851052</v>
      </c>
      <c r="R536" s="429">
        <f t="shared" si="90"/>
        <v>0.23024695963590242</v>
      </c>
      <c r="S536" s="429">
        <f t="shared" si="91"/>
        <v>0.20361113183615609</v>
      </c>
      <c r="T536" s="429">
        <f t="shared" si="92"/>
        <v>4.4716357034494766E-2</v>
      </c>
      <c r="U536" s="429">
        <f t="shared" si="93"/>
        <v>6.2722276107339159E-2</v>
      </c>
      <c r="V536" s="429">
        <f t="shared" si="94"/>
        <v>0</v>
      </c>
      <c r="W536" s="429">
        <f t="shared" si="95"/>
        <v>0</v>
      </c>
      <c r="X536" s="429">
        <f t="shared" si="96"/>
        <v>0</v>
      </c>
      <c r="Y536" s="429">
        <f t="shared" si="97"/>
        <v>0</v>
      </c>
      <c r="Z536" s="429">
        <f t="shared" si="98"/>
        <v>1.8975851177597057E-2</v>
      </c>
    </row>
    <row r="537" spans="1:26" ht="18.5" customHeight="1" x14ac:dyDescent="0.35">
      <c r="A537" s="353" t="s">
        <v>658</v>
      </c>
      <c r="B537" s="427" t="s">
        <v>644</v>
      </c>
      <c r="C537" s="353" t="s">
        <v>609</v>
      </c>
      <c r="D537" s="353" t="s">
        <v>71</v>
      </c>
      <c r="E537" s="428">
        <v>18976</v>
      </c>
      <c r="F537" s="428">
        <v>6584</v>
      </c>
      <c r="G537" s="428">
        <v>6281</v>
      </c>
      <c r="H537" s="428">
        <v>1743</v>
      </c>
      <c r="I537" s="428">
        <v>3794</v>
      </c>
      <c r="J537" s="428"/>
      <c r="K537" s="428"/>
      <c r="L537" s="428">
        <v>633</v>
      </c>
      <c r="M537" s="428"/>
      <c r="N537" s="428">
        <v>483</v>
      </c>
      <c r="O537" s="428">
        <f t="shared" si="88"/>
        <v>38494</v>
      </c>
      <c r="Q537" s="429">
        <f t="shared" si="89"/>
        <v>0.49295994180911312</v>
      </c>
      <c r="R537" s="429">
        <f t="shared" si="90"/>
        <v>0.17103964254169482</v>
      </c>
      <c r="S537" s="429">
        <f t="shared" si="91"/>
        <v>0.16316828596664415</v>
      </c>
      <c r="T537" s="429">
        <f t="shared" si="92"/>
        <v>4.5279783862420118E-2</v>
      </c>
      <c r="U537" s="429">
        <f t="shared" si="93"/>
        <v>9.856081467241648E-2</v>
      </c>
      <c r="V537" s="429">
        <f t="shared" si="94"/>
        <v>0</v>
      </c>
      <c r="W537" s="429">
        <f t="shared" si="95"/>
        <v>0</v>
      </c>
      <c r="X537" s="429">
        <f t="shared" si="96"/>
        <v>1.6444121161739492E-2</v>
      </c>
      <c r="Y537" s="429">
        <f t="shared" si="97"/>
        <v>0</v>
      </c>
      <c r="Z537" s="429">
        <f t="shared" si="98"/>
        <v>1.254740998597184E-2</v>
      </c>
    </row>
    <row r="538" spans="1:26" ht="18.5" customHeight="1" x14ac:dyDescent="0.35">
      <c r="A538" s="353" t="s">
        <v>659</v>
      </c>
      <c r="B538" s="427" t="s">
        <v>644</v>
      </c>
      <c r="C538" s="353" t="s">
        <v>609</v>
      </c>
      <c r="D538" s="353" t="s">
        <v>71</v>
      </c>
      <c r="E538" s="428">
        <v>17275</v>
      </c>
      <c r="F538" s="428">
        <v>4995</v>
      </c>
      <c r="G538" s="428">
        <v>10613</v>
      </c>
      <c r="H538" s="428">
        <v>1319</v>
      </c>
      <c r="I538" s="428">
        <v>2147</v>
      </c>
      <c r="J538" s="428"/>
      <c r="K538" s="428"/>
      <c r="L538" s="428"/>
      <c r="M538" s="428"/>
      <c r="N538" s="428">
        <v>0</v>
      </c>
      <c r="O538" s="428">
        <f t="shared" si="88"/>
        <v>36349</v>
      </c>
      <c r="Q538" s="429">
        <f t="shared" si="89"/>
        <v>0.47525378965033427</v>
      </c>
      <c r="R538" s="429">
        <f t="shared" si="90"/>
        <v>0.13741781066879419</v>
      </c>
      <c r="S538" s="429">
        <f t="shared" si="91"/>
        <v>0.2919750199455281</v>
      </c>
      <c r="T538" s="429">
        <f t="shared" si="92"/>
        <v>3.6287105559987896E-2</v>
      </c>
      <c r="U538" s="429">
        <f t="shared" si="93"/>
        <v>5.9066274175355579E-2</v>
      </c>
      <c r="V538" s="429">
        <f t="shared" si="94"/>
        <v>0</v>
      </c>
      <c r="W538" s="429">
        <f t="shared" si="95"/>
        <v>0</v>
      </c>
      <c r="X538" s="429">
        <f t="shared" si="96"/>
        <v>0</v>
      </c>
      <c r="Y538" s="429">
        <f t="shared" si="97"/>
        <v>0</v>
      </c>
      <c r="Z538" s="429">
        <f t="shared" si="98"/>
        <v>0</v>
      </c>
    </row>
    <row r="539" spans="1:26" ht="18.5" customHeight="1" x14ac:dyDescent="0.35">
      <c r="A539" s="353" t="s">
        <v>660</v>
      </c>
      <c r="B539" s="427" t="s">
        <v>644</v>
      </c>
      <c r="C539" s="353" t="s">
        <v>609</v>
      </c>
      <c r="D539" s="353" t="s">
        <v>71</v>
      </c>
      <c r="E539" s="428">
        <v>17232</v>
      </c>
      <c r="F539" s="428">
        <v>12690</v>
      </c>
      <c r="G539" s="428">
        <v>9224</v>
      </c>
      <c r="H539" s="428">
        <v>1785</v>
      </c>
      <c r="I539" s="428">
        <v>2132</v>
      </c>
      <c r="J539" s="428"/>
      <c r="K539" s="428"/>
      <c r="L539" s="428"/>
      <c r="M539" s="428"/>
      <c r="N539" s="428">
        <v>810</v>
      </c>
      <c r="O539" s="428">
        <f t="shared" si="88"/>
        <v>43873</v>
      </c>
      <c r="Q539" s="429">
        <f t="shared" si="89"/>
        <v>0.39277004079958061</v>
      </c>
      <c r="R539" s="429">
        <f t="shared" si="90"/>
        <v>0.28924395414035969</v>
      </c>
      <c r="S539" s="429">
        <f t="shared" si="91"/>
        <v>0.21024320196932053</v>
      </c>
      <c r="T539" s="429">
        <f t="shared" si="92"/>
        <v>4.0685615298703078E-2</v>
      </c>
      <c r="U539" s="429">
        <f t="shared" si="93"/>
        <v>4.8594807740523785E-2</v>
      </c>
      <c r="V539" s="429">
        <f t="shared" si="94"/>
        <v>0</v>
      </c>
      <c r="W539" s="429">
        <f t="shared" si="95"/>
        <v>0</v>
      </c>
      <c r="X539" s="429">
        <f t="shared" si="96"/>
        <v>0</v>
      </c>
      <c r="Y539" s="429">
        <f t="shared" si="97"/>
        <v>0</v>
      </c>
      <c r="Z539" s="429">
        <f t="shared" si="98"/>
        <v>1.8462380051512319E-2</v>
      </c>
    </row>
    <row r="540" spans="1:26" ht="18.5" customHeight="1" x14ac:dyDescent="0.35">
      <c r="A540" s="353" t="s">
        <v>661</v>
      </c>
      <c r="B540" s="427" t="s">
        <v>644</v>
      </c>
      <c r="C540" s="353" t="s">
        <v>609</v>
      </c>
      <c r="D540" s="353" t="s">
        <v>71</v>
      </c>
      <c r="E540" s="428">
        <v>17089</v>
      </c>
      <c r="F540" s="428">
        <v>5406</v>
      </c>
      <c r="G540" s="428">
        <v>10459</v>
      </c>
      <c r="H540" s="428">
        <v>1213</v>
      </c>
      <c r="I540" s="428">
        <v>1651</v>
      </c>
      <c r="J540" s="428"/>
      <c r="K540" s="428"/>
      <c r="L540" s="428"/>
      <c r="M540" s="428"/>
      <c r="N540" s="428">
        <v>139</v>
      </c>
      <c r="O540" s="428">
        <f t="shared" si="88"/>
        <v>35957</v>
      </c>
      <c r="Q540" s="429">
        <f t="shared" si="89"/>
        <v>0.47526211864171092</v>
      </c>
      <c r="R540" s="429">
        <f t="shared" si="90"/>
        <v>0.15034624690602663</v>
      </c>
      <c r="S540" s="429">
        <f t="shared" si="91"/>
        <v>0.29087521205884809</v>
      </c>
      <c r="T540" s="429">
        <f t="shared" si="92"/>
        <v>3.3734738715688183E-2</v>
      </c>
      <c r="U540" s="429">
        <f t="shared" si="93"/>
        <v>4.5915955168673694E-2</v>
      </c>
      <c r="V540" s="429">
        <f t="shared" si="94"/>
        <v>0</v>
      </c>
      <c r="W540" s="429">
        <f t="shared" si="95"/>
        <v>0</v>
      </c>
      <c r="X540" s="429">
        <f t="shared" si="96"/>
        <v>0</v>
      </c>
      <c r="Y540" s="429">
        <f t="shared" si="97"/>
        <v>0</v>
      </c>
      <c r="Z540" s="429">
        <f t="shared" si="98"/>
        <v>3.8657285090524796E-3</v>
      </c>
    </row>
    <row r="541" spans="1:26" ht="18.5" customHeight="1" x14ac:dyDescent="0.35">
      <c r="A541" s="353" t="s">
        <v>662</v>
      </c>
      <c r="B541" s="427" t="s">
        <v>644</v>
      </c>
      <c r="C541" s="353" t="s">
        <v>609</v>
      </c>
      <c r="D541" s="353" t="s">
        <v>71</v>
      </c>
      <c r="E541" s="428">
        <v>21738</v>
      </c>
      <c r="F541" s="428">
        <v>13135</v>
      </c>
      <c r="G541" s="428">
        <v>7238</v>
      </c>
      <c r="H541" s="428">
        <v>1341</v>
      </c>
      <c r="I541" s="428">
        <v>3605</v>
      </c>
      <c r="J541" s="428"/>
      <c r="K541" s="428">
        <v>297</v>
      </c>
      <c r="L541" s="428">
        <v>269</v>
      </c>
      <c r="M541" s="428"/>
      <c r="N541" s="428">
        <v>680</v>
      </c>
      <c r="O541" s="428">
        <f t="shared" si="88"/>
        <v>48303</v>
      </c>
      <c r="Q541" s="429">
        <f t="shared" si="89"/>
        <v>0.45003415936898328</v>
      </c>
      <c r="R541" s="429">
        <f t="shared" si="90"/>
        <v>0.27192927975488063</v>
      </c>
      <c r="S541" s="429">
        <f t="shared" si="91"/>
        <v>0.14984576527337848</v>
      </c>
      <c r="T541" s="429">
        <f t="shared" si="92"/>
        <v>2.7762250791876282E-2</v>
      </c>
      <c r="U541" s="429">
        <f t="shared" si="93"/>
        <v>7.4633045566527959E-2</v>
      </c>
      <c r="V541" s="429">
        <f t="shared" si="94"/>
        <v>0</v>
      </c>
      <c r="W541" s="429">
        <f t="shared" si="95"/>
        <v>6.1486864169927333E-3</v>
      </c>
      <c r="X541" s="429">
        <f t="shared" si="96"/>
        <v>5.5690122766701858E-3</v>
      </c>
      <c r="Y541" s="429">
        <f t="shared" si="97"/>
        <v>0</v>
      </c>
      <c r="Z541" s="429">
        <f t="shared" si="98"/>
        <v>1.4077800550690434E-2</v>
      </c>
    </row>
    <row r="542" spans="1:26" ht="18.5" customHeight="1" x14ac:dyDescent="0.35">
      <c r="A542" s="353" t="s">
        <v>663</v>
      </c>
      <c r="B542" s="427" t="s">
        <v>644</v>
      </c>
      <c r="C542" s="353" t="s">
        <v>609</v>
      </c>
      <c r="D542" s="353" t="s">
        <v>71</v>
      </c>
      <c r="E542" s="428">
        <v>16076</v>
      </c>
      <c r="F542" s="428">
        <v>9859</v>
      </c>
      <c r="G542" s="428">
        <v>9888</v>
      </c>
      <c r="H542" s="428">
        <v>1425</v>
      </c>
      <c r="I542" s="428">
        <v>2284</v>
      </c>
      <c r="J542" s="428"/>
      <c r="K542" s="428">
        <v>1526</v>
      </c>
      <c r="L542" s="428"/>
      <c r="M542" s="428"/>
      <c r="N542" s="428">
        <v>0</v>
      </c>
      <c r="O542" s="428">
        <f t="shared" si="88"/>
        <v>41058</v>
      </c>
      <c r="Q542" s="429">
        <f t="shared" si="89"/>
        <v>0.39154366993034245</v>
      </c>
      <c r="R542" s="429">
        <f t="shared" si="90"/>
        <v>0.24012372741000537</v>
      </c>
      <c r="S542" s="429">
        <f t="shared" si="91"/>
        <v>0.24083004530176824</v>
      </c>
      <c r="T542" s="429">
        <f t="shared" si="92"/>
        <v>3.4706999853865265E-2</v>
      </c>
      <c r="U542" s="429">
        <f t="shared" si="93"/>
        <v>5.5628622923668956E-2</v>
      </c>
      <c r="V542" s="429">
        <f t="shared" si="94"/>
        <v>0</v>
      </c>
      <c r="W542" s="429">
        <f t="shared" si="95"/>
        <v>3.7166934580349746E-2</v>
      </c>
      <c r="X542" s="429">
        <f t="shared" si="96"/>
        <v>0</v>
      </c>
      <c r="Y542" s="429">
        <f t="shared" si="97"/>
        <v>0</v>
      </c>
      <c r="Z542" s="429">
        <f t="shared" si="98"/>
        <v>0</v>
      </c>
    </row>
    <row r="543" spans="1:26" ht="18.5" customHeight="1" x14ac:dyDescent="0.35">
      <c r="A543" s="353" t="s">
        <v>664</v>
      </c>
      <c r="B543" s="427" t="s">
        <v>644</v>
      </c>
      <c r="C543" s="353" t="s">
        <v>609</v>
      </c>
      <c r="D543" s="353" t="s">
        <v>71</v>
      </c>
      <c r="E543" s="428">
        <v>17773</v>
      </c>
      <c r="F543" s="428">
        <v>7322</v>
      </c>
      <c r="G543" s="428">
        <v>8427</v>
      </c>
      <c r="H543" s="428">
        <v>3249</v>
      </c>
      <c r="I543" s="428">
        <v>2389</v>
      </c>
      <c r="J543" s="428"/>
      <c r="K543" s="428"/>
      <c r="L543" s="428">
        <v>705</v>
      </c>
      <c r="M543" s="428"/>
      <c r="N543" s="428">
        <v>791</v>
      </c>
      <c r="O543" s="428">
        <f t="shared" si="88"/>
        <v>40656</v>
      </c>
      <c r="Q543" s="429">
        <f t="shared" si="89"/>
        <v>0.43715564738292012</v>
      </c>
      <c r="R543" s="429">
        <f t="shared" si="90"/>
        <v>0.18009641873278237</v>
      </c>
      <c r="S543" s="429">
        <f t="shared" si="91"/>
        <v>0.20727567886658796</v>
      </c>
      <c r="T543" s="429">
        <f t="shared" si="92"/>
        <v>7.9914403778040141E-2</v>
      </c>
      <c r="U543" s="429">
        <f t="shared" si="93"/>
        <v>5.8761314443132623E-2</v>
      </c>
      <c r="V543" s="429">
        <f t="shared" si="94"/>
        <v>0</v>
      </c>
      <c r="W543" s="429">
        <f t="shared" si="95"/>
        <v>0</v>
      </c>
      <c r="X543" s="429">
        <f t="shared" si="96"/>
        <v>1.7340613931523023E-2</v>
      </c>
      <c r="Y543" s="429">
        <f t="shared" si="97"/>
        <v>0</v>
      </c>
      <c r="Z543" s="429">
        <f t="shared" si="98"/>
        <v>1.9455922865013773E-2</v>
      </c>
    </row>
    <row r="544" spans="1:26" ht="18.5" customHeight="1" x14ac:dyDescent="0.35">
      <c r="A544" s="353" t="s">
        <v>665</v>
      </c>
      <c r="B544" s="427" t="s">
        <v>644</v>
      </c>
      <c r="C544" s="353" t="s">
        <v>609</v>
      </c>
      <c r="D544" s="353" t="s">
        <v>71</v>
      </c>
      <c r="E544" s="428">
        <v>15751</v>
      </c>
      <c r="F544" s="428">
        <v>20597</v>
      </c>
      <c r="G544" s="428">
        <v>7288</v>
      </c>
      <c r="H544" s="428">
        <v>3351</v>
      </c>
      <c r="I544" s="428">
        <v>4529</v>
      </c>
      <c r="J544" s="428"/>
      <c r="K544" s="428"/>
      <c r="L544" s="428"/>
      <c r="M544" s="428"/>
      <c r="N544" s="428">
        <v>743</v>
      </c>
      <c r="O544" s="428">
        <f t="shared" si="88"/>
        <v>52259</v>
      </c>
      <c r="Q544" s="429">
        <f t="shared" si="89"/>
        <v>0.30140262921219313</v>
      </c>
      <c r="R544" s="429">
        <f t="shared" si="90"/>
        <v>0.39413306798828912</v>
      </c>
      <c r="S544" s="429">
        <f t="shared" si="91"/>
        <v>0.13945923190263879</v>
      </c>
      <c r="T544" s="429">
        <f t="shared" si="92"/>
        <v>6.4122926194531082E-2</v>
      </c>
      <c r="U544" s="429">
        <f t="shared" si="93"/>
        <v>8.6664497981208982E-2</v>
      </c>
      <c r="V544" s="429">
        <f t="shared" si="94"/>
        <v>0</v>
      </c>
      <c r="W544" s="429">
        <f t="shared" si="95"/>
        <v>0</v>
      </c>
      <c r="X544" s="429">
        <f t="shared" si="96"/>
        <v>0</v>
      </c>
      <c r="Y544" s="429">
        <f t="shared" si="97"/>
        <v>0</v>
      </c>
      <c r="Z544" s="429">
        <f t="shared" si="98"/>
        <v>1.4217646721138942E-2</v>
      </c>
    </row>
    <row r="545" spans="1:26" ht="18.5" customHeight="1" x14ac:dyDescent="0.35">
      <c r="A545" s="433" t="s">
        <v>666</v>
      </c>
      <c r="B545" s="353" t="s">
        <v>667</v>
      </c>
      <c r="C545" s="353" t="s">
        <v>667</v>
      </c>
      <c r="D545" s="353" t="s">
        <v>667</v>
      </c>
      <c r="E545" s="428">
        <v>12773</v>
      </c>
      <c r="F545" s="428">
        <v>5881</v>
      </c>
      <c r="G545" s="428">
        <v>3781</v>
      </c>
      <c r="H545" s="428">
        <v>2583</v>
      </c>
      <c r="I545" s="428">
        <v>1275</v>
      </c>
      <c r="J545" s="428">
        <v>14533</v>
      </c>
      <c r="K545" s="428"/>
      <c r="L545" s="428"/>
      <c r="M545" s="428"/>
      <c r="N545" s="428">
        <v>1269</v>
      </c>
      <c r="O545" s="428">
        <f t="shared" si="88"/>
        <v>42095</v>
      </c>
      <c r="Q545" s="429">
        <f t="shared" si="89"/>
        <v>0.30343271172348257</v>
      </c>
      <c r="R545" s="429">
        <f t="shared" si="90"/>
        <v>0.13970780377717068</v>
      </c>
      <c r="S545" s="429">
        <f t="shared" si="91"/>
        <v>8.9820643781921838E-2</v>
      </c>
      <c r="T545" s="429">
        <f t="shared" si="92"/>
        <v>6.1361206794156076E-2</v>
      </c>
      <c r="U545" s="429">
        <f t="shared" si="93"/>
        <v>3.0288632854258226E-2</v>
      </c>
      <c r="V545" s="429">
        <f t="shared" si="94"/>
        <v>0.34524290295759591</v>
      </c>
      <c r="W545" s="429">
        <f t="shared" si="95"/>
        <v>0</v>
      </c>
      <c r="X545" s="429">
        <f t="shared" si="96"/>
        <v>0</v>
      </c>
      <c r="Y545" s="429">
        <f t="shared" si="97"/>
        <v>0</v>
      </c>
      <c r="Z545" s="429">
        <f t="shared" si="98"/>
        <v>3.0146098111414658E-2</v>
      </c>
    </row>
    <row r="546" spans="1:26" ht="18.5" customHeight="1" x14ac:dyDescent="0.35">
      <c r="A546" s="433" t="s">
        <v>668</v>
      </c>
      <c r="B546" s="353" t="s">
        <v>667</v>
      </c>
      <c r="C546" s="353" t="s">
        <v>667</v>
      </c>
      <c r="D546" s="353" t="s">
        <v>667</v>
      </c>
      <c r="E546" s="428">
        <v>11455</v>
      </c>
      <c r="F546" s="428">
        <v>11300</v>
      </c>
      <c r="G546" s="428">
        <v>3199</v>
      </c>
      <c r="H546" s="428">
        <v>2921</v>
      </c>
      <c r="I546" s="428">
        <v>1609</v>
      </c>
      <c r="J546" s="428">
        <v>15213</v>
      </c>
      <c r="K546" s="428">
        <v>225</v>
      </c>
      <c r="L546" s="428"/>
      <c r="M546" s="428"/>
      <c r="N546" s="428">
        <v>423</v>
      </c>
      <c r="O546" s="428">
        <f t="shared" si="88"/>
        <v>46345</v>
      </c>
      <c r="Q546" s="429">
        <f t="shared" si="89"/>
        <v>0.24716797928579134</v>
      </c>
      <c r="R546" s="429">
        <f t="shared" si="90"/>
        <v>0.24382349768044018</v>
      </c>
      <c r="S546" s="429">
        <f t="shared" si="91"/>
        <v>6.9025784874312227E-2</v>
      </c>
      <c r="T546" s="429">
        <f t="shared" si="92"/>
        <v>6.3027295285359802E-2</v>
      </c>
      <c r="U546" s="429">
        <f t="shared" si="93"/>
        <v>3.4717876793613121E-2</v>
      </c>
      <c r="V546" s="429">
        <f t="shared" si="94"/>
        <v>0.32825547524004745</v>
      </c>
      <c r="W546" s="429">
        <f t="shared" si="95"/>
        <v>4.8548926529291183E-3</v>
      </c>
      <c r="X546" s="429">
        <f t="shared" si="96"/>
        <v>0</v>
      </c>
      <c r="Y546" s="429">
        <f t="shared" si="97"/>
        <v>0</v>
      </c>
      <c r="Z546" s="429">
        <f t="shared" si="98"/>
        <v>9.1271981875067423E-3</v>
      </c>
    </row>
    <row r="547" spans="1:26" ht="18.5" customHeight="1" x14ac:dyDescent="0.35">
      <c r="A547" s="433" t="s">
        <v>669</v>
      </c>
      <c r="B547" s="353" t="s">
        <v>667</v>
      </c>
      <c r="C547" s="353" t="s">
        <v>667</v>
      </c>
      <c r="D547" s="353" t="s">
        <v>667</v>
      </c>
      <c r="E547" s="428">
        <v>3876</v>
      </c>
      <c r="F547" s="428">
        <v>12513</v>
      </c>
      <c r="G547" s="428">
        <v>5562</v>
      </c>
      <c r="H547" s="428">
        <v>2782</v>
      </c>
      <c r="I547" s="428"/>
      <c r="J547" s="428">
        <v>13455</v>
      </c>
      <c r="K547" s="428"/>
      <c r="L547" s="428"/>
      <c r="M547" s="428"/>
      <c r="N547" s="428">
        <v>0</v>
      </c>
      <c r="O547" s="428">
        <f t="shared" si="88"/>
        <v>38188</v>
      </c>
      <c r="Q547" s="429">
        <f t="shared" si="89"/>
        <v>0.10149785272860584</v>
      </c>
      <c r="R547" s="429">
        <f t="shared" si="90"/>
        <v>0.32766837750078559</v>
      </c>
      <c r="S547" s="429">
        <f t="shared" si="91"/>
        <v>0.14564784749135853</v>
      </c>
      <c r="T547" s="429">
        <f t="shared" si="92"/>
        <v>7.2850109982193365E-2</v>
      </c>
      <c r="U547" s="429">
        <f t="shared" si="93"/>
        <v>0</v>
      </c>
      <c r="V547" s="429">
        <f t="shared" si="94"/>
        <v>0.35233581229705668</v>
      </c>
      <c r="W547" s="429">
        <f t="shared" si="95"/>
        <v>0</v>
      </c>
      <c r="X547" s="429">
        <f t="shared" si="96"/>
        <v>0</v>
      </c>
      <c r="Y547" s="429">
        <f t="shared" si="97"/>
        <v>0</v>
      </c>
      <c r="Z547" s="429">
        <f t="shared" si="98"/>
        <v>0</v>
      </c>
    </row>
    <row r="548" spans="1:26" ht="18.5" customHeight="1" x14ac:dyDescent="0.35">
      <c r="A548" s="433" t="s">
        <v>670</v>
      </c>
      <c r="B548" s="353" t="s">
        <v>667</v>
      </c>
      <c r="C548" s="353" t="s">
        <v>667</v>
      </c>
      <c r="D548" s="353" t="s">
        <v>667</v>
      </c>
      <c r="E548" s="428">
        <v>18871</v>
      </c>
      <c r="F548" s="428">
        <v>1696</v>
      </c>
      <c r="G548" s="428">
        <v>2971</v>
      </c>
      <c r="H548" s="428">
        <v>725</v>
      </c>
      <c r="I548" s="428"/>
      <c r="J548" s="428">
        <v>11324</v>
      </c>
      <c r="K548" s="428"/>
      <c r="L548" s="428"/>
      <c r="M548" s="428"/>
      <c r="N548" s="428">
        <v>1079</v>
      </c>
      <c r="O548" s="428">
        <f t="shared" si="88"/>
        <v>36666</v>
      </c>
      <c r="Q548" s="429">
        <f t="shared" si="89"/>
        <v>0.51467299405443734</v>
      </c>
      <c r="R548" s="429">
        <f t="shared" si="90"/>
        <v>4.6255386461572026E-2</v>
      </c>
      <c r="S548" s="429">
        <f t="shared" si="91"/>
        <v>8.1028745977199584E-2</v>
      </c>
      <c r="T548" s="429">
        <f t="shared" si="92"/>
        <v>1.9773086783396062E-2</v>
      </c>
      <c r="U548" s="429">
        <f t="shared" si="93"/>
        <v>0</v>
      </c>
      <c r="V548" s="429">
        <f t="shared" si="94"/>
        <v>0.3088419789450717</v>
      </c>
      <c r="W548" s="429">
        <f t="shared" si="95"/>
        <v>0</v>
      </c>
      <c r="X548" s="429">
        <f t="shared" si="96"/>
        <v>0</v>
      </c>
      <c r="Y548" s="429">
        <f t="shared" si="97"/>
        <v>0</v>
      </c>
      <c r="Z548" s="429">
        <f t="shared" si="98"/>
        <v>2.9427807778323243E-2</v>
      </c>
    </row>
    <row r="549" spans="1:26" ht="18.5" customHeight="1" x14ac:dyDescent="0.35">
      <c r="A549" s="433" t="s">
        <v>671</v>
      </c>
      <c r="B549" s="353" t="s">
        <v>667</v>
      </c>
      <c r="C549" s="353" t="s">
        <v>667</v>
      </c>
      <c r="D549" s="353" t="s">
        <v>667</v>
      </c>
      <c r="E549" s="428">
        <v>18039</v>
      </c>
      <c r="F549" s="428">
        <v>3127</v>
      </c>
      <c r="G549" s="428">
        <v>3804</v>
      </c>
      <c r="H549" s="428">
        <v>1151</v>
      </c>
      <c r="I549" s="428">
        <v>1421</v>
      </c>
      <c r="J549" s="428">
        <v>11917</v>
      </c>
      <c r="K549" s="428">
        <v>881</v>
      </c>
      <c r="L549" s="428">
        <v>223</v>
      </c>
      <c r="M549" s="428"/>
      <c r="N549" s="428">
        <v>638</v>
      </c>
      <c r="O549" s="428">
        <f t="shared" si="88"/>
        <v>41201</v>
      </c>
      <c r="Q549" s="429">
        <f t="shared" si="89"/>
        <v>0.43782917890342465</v>
      </c>
      <c r="R549" s="429">
        <f t="shared" si="90"/>
        <v>7.5896216111259435E-2</v>
      </c>
      <c r="S549" s="429">
        <f t="shared" si="91"/>
        <v>9.2327856119997082E-2</v>
      </c>
      <c r="T549" s="429">
        <f t="shared" si="92"/>
        <v>2.7936215140409212E-2</v>
      </c>
      <c r="U549" s="429">
        <f t="shared" si="93"/>
        <v>3.4489454139462632E-2</v>
      </c>
      <c r="V549" s="429">
        <f t="shared" si="94"/>
        <v>0.28924055241377639</v>
      </c>
      <c r="W549" s="429">
        <f t="shared" si="95"/>
        <v>2.1382976141355793E-2</v>
      </c>
      <c r="X549" s="429">
        <f t="shared" si="96"/>
        <v>5.4124899881070844E-3</v>
      </c>
      <c r="Y549" s="429">
        <f t="shared" si="97"/>
        <v>0</v>
      </c>
      <c r="Z549" s="429">
        <f t="shared" si="98"/>
        <v>1.5485061042207713E-2</v>
      </c>
    </row>
    <row r="550" spans="1:26" ht="18.5" customHeight="1" x14ac:dyDescent="0.35">
      <c r="A550" s="433" t="s">
        <v>672</v>
      </c>
      <c r="B550" s="353" t="s">
        <v>667</v>
      </c>
      <c r="C550" s="353" t="s">
        <v>667</v>
      </c>
      <c r="D550" s="353" t="s">
        <v>667</v>
      </c>
      <c r="E550" s="428">
        <v>6799</v>
      </c>
      <c r="F550" s="428">
        <v>14272</v>
      </c>
      <c r="G550" s="428">
        <v>3246</v>
      </c>
      <c r="H550" s="428">
        <v>3156</v>
      </c>
      <c r="I550" s="428"/>
      <c r="J550" s="428">
        <v>19142</v>
      </c>
      <c r="K550" s="428">
        <v>733</v>
      </c>
      <c r="L550" s="428"/>
      <c r="M550" s="428"/>
      <c r="N550" s="428">
        <v>0</v>
      </c>
      <c r="O550" s="428">
        <f t="shared" si="88"/>
        <v>47348</v>
      </c>
      <c r="Q550" s="429">
        <f t="shared" si="89"/>
        <v>0.14359635042662836</v>
      </c>
      <c r="R550" s="429">
        <f t="shared" si="90"/>
        <v>0.30142772661992057</v>
      </c>
      <c r="S550" s="429">
        <f t="shared" si="91"/>
        <v>6.8556222015713444E-2</v>
      </c>
      <c r="T550" s="429">
        <f t="shared" si="92"/>
        <v>6.6655402551322129E-2</v>
      </c>
      <c r="U550" s="429">
        <f t="shared" si="93"/>
        <v>0</v>
      </c>
      <c r="V550" s="429">
        <f t="shared" si="94"/>
        <v>0.40428317985976175</v>
      </c>
      <c r="W550" s="429">
        <f t="shared" si="95"/>
        <v>1.5481118526653712E-2</v>
      </c>
      <c r="X550" s="429">
        <f t="shared" si="96"/>
        <v>0</v>
      </c>
      <c r="Y550" s="429">
        <f t="shared" si="97"/>
        <v>0</v>
      </c>
      <c r="Z550" s="429">
        <f t="shared" si="98"/>
        <v>0</v>
      </c>
    </row>
    <row r="551" spans="1:26" ht="18.5" customHeight="1" x14ac:dyDescent="0.35">
      <c r="A551" s="433" t="s">
        <v>673</v>
      </c>
      <c r="B551" s="353" t="s">
        <v>667</v>
      </c>
      <c r="C551" s="353" t="s">
        <v>667</v>
      </c>
      <c r="D551" s="353" t="s">
        <v>667</v>
      </c>
      <c r="E551" s="428">
        <v>14722</v>
      </c>
      <c r="F551" s="428">
        <v>6841</v>
      </c>
      <c r="G551" s="428">
        <v>3800</v>
      </c>
      <c r="H551" s="428">
        <v>2249</v>
      </c>
      <c r="I551" s="428"/>
      <c r="J551" s="428">
        <v>15581</v>
      </c>
      <c r="K551" s="428"/>
      <c r="L551" s="428"/>
      <c r="M551" s="428"/>
      <c r="N551" s="428">
        <v>924</v>
      </c>
      <c r="O551" s="428">
        <f t="shared" si="88"/>
        <v>44117</v>
      </c>
      <c r="Q551" s="429">
        <f t="shared" si="89"/>
        <v>0.33370356098556114</v>
      </c>
      <c r="R551" s="429">
        <f t="shared" si="90"/>
        <v>0.15506494095246731</v>
      </c>
      <c r="S551" s="429">
        <f t="shared" si="91"/>
        <v>8.6134596640750724E-2</v>
      </c>
      <c r="T551" s="429">
        <f t="shared" si="92"/>
        <v>5.0978081011854838E-2</v>
      </c>
      <c r="U551" s="429">
        <f t="shared" si="93"/>
        <v>0</v>
      </c>
      <c r="V551" s="429">
        <f t="shared" si="94"/>
        <v>0.35317451322619398</v>
      </c>
      <c r="W551" s="429">
        <f t="shared" si="95"/>
        <v>0</v>
      </c>
      <c r="X551" s="429">
        <f t="shared" si="96"/>
        <v>0</v>
      </c>
      <c r="Y551" s="429">
        <f t="shared" si="97"/>
        <v>0</v>
      </c>
      <c r="Z551" s="429">
        <f t="shared" si="98"/>
        <v>2.0944307183172022E-2</v>
      </c>
    </row>
    <row r="552" spans="1:26" ht="18.5" customHeight="1" x14ac:dyDescent="0.35">
      <c r="A552" s="433" t="s">
        <v>674</v>
      </c>
      <c r="B552" s="353" t="s">
        <v>667</v>
      </c>
      <c r="C552" s="353" t="s">
        <v>667</v>
      </c>
      <c r="D552" s="353" t="s">
        <v>667</v>
      </c>
      <c r="E552" s="428">
        <v>8585</v>
      </c>
      <c r="F552" s="428">
        <v>9350</v>
      </c>
      <c r="G552" s="428">
        <v>3045</v>
      </c>
      <c r="H552" s="428">
        <v>7359</v>
      </c>
      <c r="I552" s="428"/>
      <c r="J552" s="428">
        <v>15582</v>
      </c>
      <c r="K552" s="428">
        <v>941</v>
      </c>
      <c r="L552" s="428"/>
      <c r="M552" s="428"/>
      <c r="N552" s="428">
        <v>0</v>
      </c>
      <c r="O552" s="428">
        <f t="shared" si="88"/>
        <v>44862</v>
      </c>
      <c r="Q552" s="429">
        <f t="shared" si="89"/>
        <v>0.19136462930765458</v>
      </c>
      <c r="R552" s="429">
        <f t="shared" si="90"/>
        <v>0.20841692300833667</v>
      </c>
      <c r="S552" s="429">
        <f t="shared" si="91"/>
        <v>6.7874816102714994E-2</v>
      </c>
      <c r="T552" s="429">
        <f t="shared" si="92"/>
        <v>0.16403637822656145</v>
      </c>
      <c r="U552" s="429">
        <f t="shared" si="93"/>
        <v>0</v>
      </c>
      <c r="V552" s="429">
        <f t="shared" si="94"/>
        <v>0.34733181757389325</v>
      </c>
      <c r="W552" s="429">
        <f t="shared" si="95"/>
        <v>2.0975435780839019E-2</v>
      </c>
      <c r="X552" s="429">
        <f t="shared" si="96"/>
        <v>0</v>
      </c>
      <c r="Y552" s="429">
        <f t="shared" si="97"/>
        <v>0</v>
      </c>
      <c r="Z552" s="429">
        <f t="shared" si="98"/>
        <v>0</v>
      </c>
    </row>
    <row r="553" spans="1:26" ht="18.5" customHeight="1" x14ac:dyDescent="0.35">
      <c r="A553" s="433" t="s">
        <v>675</v>
      </c>
      <c r="B553" s="353" t="s">
        <v>667</v>
      </c>
      <c r="C553" s="353" t="s">
        <v>667</v>
      </c>
      <c r="D553" s="353" t="s">
        <v>667</v>
      </c>
      <c r="E553" s="428">
        <v>14930</v>
      </c>
      <c r="F553" s="428">
        <v>9247</v>
      </c>
      <c r="G553" s="428">
        <v>3544</v>
      </c>
      <c r="H553" s="428">
        <v>1081</v>
      </c>
      <c r="I553" s="428">
        <v>886</v>
      </c>
      <c r="J553" s="428">
        <v>10776</v>
      </c>
      <c r="K553" s="428"/>
      <c r="L553" s="428"/>
      <c r="M553" s="428"/>
      <c r="N553" s="428">
        <v>472</v>
      </c>
      <c r="O553" s="428">
        <f t="shared" si="88"/>
        <v>40936</v>
      </c>
      <c r="Q553" s="429">
        <f t="shared" si="89"/>
        <v>0.3647156537033418</v>
      </c>
      <c r="R553" s="429">
        <f t="shared" si="90"/>
        <v>0.2258891928864569</v>
      </c>
      <c r="S553" s="429">
        <f t="shared" si="91"/>
        <v>8.6574164549540741E-2</v>
      </c>
      <c r="T553" s="429">
        <f t="shared" si="92"/>
        <v>2.6407074457690052E-2</v>
      </c>
      <c r="U553" s="429">
        <f t="shared" si="93"/>
        <v>2.1643541137385185E-2</v>
      </c>
      <c r="V553" s="429">
        <f t="shared" si="94"/>
        <v>0.26324017979284736</v>
      </c>
      <c r="W553" s="429">
        <f t="shared" si="95"/>
        <v>0</v>
      </c>
      <c r="X553" s="429">
        <f t="shared" si="96"/>
        <v>0</v>
      </c>
      <c r="Y553" s="429">
        <f t="shared" si="97"/>
        <v>0</v>
      </c>
      <c r="Z553" s="429">
        <f t="shared" si="98"/>
        <v>1.1530193472737933E-2</v>
      </c>
    </row>
    <row r="554" spans="1:26" ht="18.5" customHeight="1" x14ac:dyDescent="0.35">
      <c r="A554" s="433" t="s">
        <v>676</v>
      </c>
      <c r="B554" s="353" t="s">
        <v>667</v>
      </c>
      <c r="C554" s="353" t="s">
        <v>667</v>
      </c>
      <c r="D554" s="353" t="s">
        <v>667</v>
      </c>
      <c r="E554" s="428">
        <v>19774</v>
      </c>
      <c r="F554" s="428">
        <v>3144</v>
      </c>
      <c r="G554" s="428">
        <v>3524</v>
      </c>
      <c r="H554" s="428">
        <v>2171</v>
      </c>
      <c r="I554" s="428">
        <v>1390</v>
      </c>
      <c r="J554" s="428">
        <v>11451</v>
      </c>
      <c r="K554" s="428">
        <v>229</v>
      </c>
      <c r="L554" s="428"/>
      <c r="M554" s="428"/>
      <c r="N554" s="428">
        <v>382</v>
      </c>
      <c r="O554" s="428">
        <f t="shared" si="88"/>
        <v>42065</v>
      </c>
      <c r="Q554" s="429">
        <f t="shared" si="89"/>
        <v>0.47008201592773091</v>
      </c>
      <c r="R554" s="429">
        <f t="shared" si="90"/>
        <v>7.4741471532152617E-2</v>
      </c>
      <c r="S554" s="429">
        <f t="shared" si="91"/>
        <v>8.3775109948888621E-2</v>
      </c>
      <c r="T554" s="429">
        <f t="shared" si="92"/>
        <v>5.1610602638773324E-2</v>
      </c>
      <c r="U554" s="429">
        <f t="shared" si="93"/>
        <v>3.304409841911328E-2</v>
      </c>
      <c r="V554" s="429">
        <f t="shared" si="94"/>
        <v>0.2722215618685368</v>
      </c>
      <c r="W554" s="429">
        <f t="shared" si="95"/>
        <v>5.443955782717223E-3</v>
      </c>
      <c r="X554" s="429">
        <f t="shared" si="96"/>
        <v>0</v>
      </c>
      <c r="Y554" s="429">
        <f t="shared" si="97"/>
        <v>0</v>
      </c>
      <c r="Z554" s="429">
        <f t="shared" si="98"/>
        <v>9.0811838820872466E-3</v>
      </c>
    </row>
    <row r="555" spans="1:26" ht="18.5" customHeight="1" x14ac:dyDescent="0.35">
      <c r="A555" s="433" t="s">
        <v>677</v>
      </c>
      <c r="B555" s="353" t="s">
        <v>667</v>
      </c>
      <c r="C555" s="353" t="s">
        <v>667</v>
      </c>
      <c r="D555" s="353" t="s">
        <v>667</v>
      </c>
      <c r="E555" s="428">
        <v>6311</v>
      </c>
      <c r="F555" s="428">
        <v>18872</v>
      </c>
      <c r="G555" s="428">
        <v>3340</v>
      </c>
      <c r="H555" s="428">
        <v>3686</v>
      </c>
      <c r="I555" s="428">
        <v>1526</v>
      </c>
      <c r="J555" s="428">
        <v>12273</v>
      </c>
      <c r="K555" s="428">
        <v>329</v>
      </c>
      <c r="L555" s="428"/>
      <c r="M555" s="428"/>
      <c r="N555" s="428">
        <v>221</v>
      </c>
      <c r="O555" s="428">
        <f t="shared" si="88"/>
        <v>46558</v>
      </c>
      <c r="Q555" s="429">
        <f t="shared" si="89"/>
        <v>0.13555135529876713</v>
      </c>
      <c r="R555" s="429">
        <f t="shared" si="90"/>
        <v>0.405343872159457</v>
      </c>
      <c r="S555" s="429">
        <f t="shared" si="91"/>
        <v>7.173847673869152E-2</v>
      </c>
      <c r="T555" s="429">
        <f t="shared" si="92"/>
        <v>7.9170067442759562E-2</v>
      </c>
      <c r="U555" s="429">
        <f t="shared" si="93"/>
        <v>3.2776322006959062E-2</v>
      </c>
      <c r="V555" s="429">
        <f t="shared" si="94"/>
        <v>0.26360668413591648</v>
      </c>
      <c r="W555" s="429">
        <f t="shared" si="95"/>
        <v>7.066454744619614E-3</v>
      </c>
      <c r="X555" s="429">
        <f t="shared" si="96"/>
        <v>0</v>
      </c>
      <c r="Y555" s="429">
        <f t="shared" si="97"/>
        <v>0</v>
      </c>
      <c r="Z555" s="429">
        <f t="shared" si="98"/>
        <v>4.7467674728295887E-3</v>
      </c>
    </row>
    <row r="556" spans="1:26" ht="18.5" customHeight="1" x14ac:dyDescent="0.35">
      <c r="A556" s="433" t="s">
        <v>678</v>
      </c>
      <c r="B556" s="353" t="s">
        <v>667</v>
      </c>
      <c r="C556" s="353" t="s">
        <v>667</v>
      </c>
      <c r="D556" s="353" t="s">
        <v>667</v>
      </c>
      <c r="E556" s="428">
        <v>3409</v>
      </c>
      <c r="F556" s="428">
        <v>1860</v>
      </c>
      <c r="G556" s="428">
        <v>3360</v>
      </c>
      <c r="H556" s="428">
        <v>22736</v>
      </c>
      <c r="I556" s="428">
        <v>1641</v>
      </c>
      <c r="J556" s="428">
        <v>12247</v>
      </c>
      <c r="K556" s="428"/>
      <c r="L556" s="428"/>
      <c r="M556" s="428"/>
      <c r="N556" s="428">
        <v>795</v>
      </c>
      <c r="O556" s="428">
        <f t="shared" si="88"/>
        <v>46048</v>
      </c>
      <c r="Q556" s="429">
        <f t="shared" si="89"/>
        <v>7.4031445448227942E-2</v>
      </c>
      <c r="R556" s="429">
        <f t="shared" si="90"/>
        <v>4.0392633773453784E-2</v>
      </c>
      <c r="S556" s="429">
        <f t="shared" si="91"/>
        <v>7.2967338429464901E-2</v>
      </c>
      <c r="T556" s="429">
        <f t="shared" si="92"/>
        <v>0.49374565670604587</v>
      </c>
      <c r="U556" s="429">
        <f t="shared" si="93"/>
        <v>3.5636726893676161E-2</v>
      </c>
      <c r="V556" s="429">
        <f t="shared" si="94"/>
        <v>0.26596160528144547</v>
      </c>
      <c r="W556" s="429">
        <f t="shared" si="95"/>
        <v>0</v>
      </c>
      <c r="X556" s="429">
        <f t="shared" si="96"/>
        <v>0</v>
      </c>
      <c r="Y556" s="429">
        <f t="shared" si="97"/>
        <v>0</v>
      </c>
      <c r="Z556" s="429">
        <f t="shared" si="98"/>
        <v>1.7264593467685892E-2</v>
      </c>
    </row>
    <row r="557" spans="1:26" ht="18.5" customHeight="1" x14ac:dyDescent="0.35">
      <c r="A557" s="433" t="s">
        <v>679</v>
      </c>
      <c r="B557" s="353" t="s">
        <v>667</v>
      </c>
      <c r="C557" s="353" t="s">
        <v>667</v>
      </c>
      <c r="D557" s="353" t="s">
        <v>667</v>
      </c>
      <c r="E557" s="428">
        <v>18091</v>
      </c>
      <c r="F557" s="428">
        <v>6147</v>
      </c>
      <c r="G557" s="428">
        <v>3420</v>
      </c>
      <c r="H557" s="428">
        <v>983</v>
      </c>
      <c r="I557" s="428">
        <v>1039</v>
      </c>
      <c r="J557" s="428">
        <v>11222</v>
      </c>
      <c r="K557" s="428"/>
      <c r="L557" s="428"/>
      <c r="M557" s="428"/>
      <c r="N557" s="428">
        <v>517</v>
      </c>
      <c r="O557" s="428">
        <f t="shared" si="88"/>
        <v>41419</v>
      </c>
      <c r="Q557" s="429">
        <f t="shared" si="89"/>
        <v>0.43678022163741276</v>
      </c>
      <c r="R557" s="429">
        <f t="shared" si="90"/>
        <v>0.148410149931191</v>
      </c>
      <c r="S557" s="429">
        <f t="shared" si="91"/>
        <v>8.2570800840194108E-2</v>
      </c>
      <c r="T557" s="429">
        <f t="shared" si="92"/>
        <v>2.3733069364301407E-2</v>
      </c>
      <c r="U557" s="429">
        <f t="shared" si="93"/>
        <v>2.5085105869287042E-2</v>
      </c>
      <c r="V557" s="429">
        <f t="shared" si="94"/>
        <v>0.27093845819551415</v>
      </c>
      <c r="W557" s="429">
        <f t="shared" si="95"/>
        <v>0</v>
      </c>
      <c r="X557" s="429">
        <f t="shared" si="96"/>
        <v>0</v>
      </c>
      <c r="Y557" s="429">
        <f t="shared" si="97"/>
        <v>0</v>
      </c>
      <c r="Z557" s="429">
        <f t="shared" si="98"/>
        <v>1.248219416209952E-2</v>
      </c>
    </row>
    <row r="558" spans="1:26" ht="18.5" customHeight="1" x14ac:dyDescent="0.35">
      <c r="A558" s="433" t="s">
        <v>680</v>
      </c>
      <c r="B558" s="353" t="s">
        <v>667</v>
      </c>
      <c r="C558" s="353" t="s">
        <v>667</v>
      </c>
      <c r="D558" s="353" t="s">
        <v>667</v>
      </c>
      <c r="E558" s="428">
        <v>19291</v>
      </c>
      <c r="F558" s="428">
        <v>1382</v>
      </c>
      <c r="G558" s="428">
        <v>2601</v>
      </c>
      <c r="H558" s="428">
        <v>671</v>
      </c>
      <c r="I558" s="428">
        <v>1229</v>
      </c>
      <c r="J558" s="428">
        <v>12947</v>
      </c>
      <c r="K558" s="428"/>
      <c r="L558" s="428"/>
      <c r="M558" s="428"/>
      <c r="N558" s="428">
        <v>610</v>
      </c>
      <c r="O558" s="428">
        <f t="shared" si="88"/>
        <v>38731</v>
      </c>
      <c r="Q558" s="429">
        <f t="shared" si="89"/>
        <v>0.49807647620768891</v>
      </c>
      <c r="R558" s="429">
        <f t="shared" si="90"/>
        <v>3.568201182515298E-2</v>
      </c>
      <c r="S558" s="429">
        <f t="shared" si="91"/>
        <v>6.7155508507397169E-2</v>
      </c>
      <c r="T558" s="429">
        <f t="shared" si="92"/>
        <v>1.7324623686452711E-2</v>
      </c>
      <c r="U558" s="429">
        <f t="shared" si="93"/>
        <v>3.1731687795306086E-2</v>
      </c>
      <c r="V558" s="429">
        <f t="shared" si="94"/>
        <v>0.33428003408122692</v>
      </c>
      <c r="W558" s="429">
        <f t="shared" si="95"/>
        <v>0</v>
      </c>
      <c r="X558" s="429">
        <f t="shared" si="96"/>
        <v>0</v>
      </c>
      <c r="Y558" s="429">
        <f t="shared" si="97"/>
        <v>0</v>
      </c>
      <c r="Z558" s="429">
        <f t="shared" si="98"/>
        <v>1.5749657896775193E-2</v>
      </c>
    </row>
    <row r="559" spans="1:26" ht="18.5" customHeight="1" x14ac:dyDescent="0.35">
      <c r="A559" s="433" t="s">
        <v>681</v>
      </c>
      <c r="B559" s="353" t="s">
        <v>667</v>
      </c>
      <c r="C559" s="353" t="s">
        <v>667</v>
      </c>
      <c r="D559" s="353" t="s">
        <v>667</v>
      </c>
      <c r="E559" s="428">
        <v>18662</v>
      </c>
      <c r="F559" s="428">
        <v>3203</v>
      </c>
      <c r="G559" s="428">
        <v>3128</v>
      </c>
      <c r="H559" s="428">
        <v>1593</v>
      </c>
      <c r="I559" s="428">
        <v>1556</v>
      </c>
      <c r="J559" s="428">
        <v>11414</v>
      </c>
      <c r="K559" s="428"/>
      <c r="L559" s="428"/>
      <c r="M559" s="428"/>
      <c r="N559" s="428">
        <v>1258</v>
      </c>
      <c r="O559" s="428">
        <f t="shared" si="88"/>
        <v>40814</v>
      </c>
      <c r="Q559" s="429">
        <f t="shared" si="89"/>
        <v>0.45724506296858919</v>
      </c>
      <c r="R559" s="429">
        <f t="shared" si="90"/>
        <v>7.8477973244474933E-2</v>
      </c>
      <c r="S559" s="429">
        <f t="shared" si="91"/>
        <v>7.6640368501004558E-2</v>
      </c>
      <c r="T559" s="429">
        <f t="shared" si="92"/>
        <v>3.9030724751310822E-2</v>
      </c>
      <c r="U559" s="429">
        <f t="shared" si="93"/>
        <v>3.8124173077865441E-2</v>
      </c>
      <c r="V559" s="429">
        <f t="shared" si="94"/>
        <v>0.27965894055961188</v>
      </c>
      <c r="W559" s="429">
        <f t="shared" si="95"/>
        <v>0</v>
      </c>
      <c r="X559" s="429">
        <f t="shared" si="96"/>
        <v>0</v>
      </c>
      <c r="Y559" s="429">
        <f t="shared" si="97"/>
        <v>0</v>
      </c>
      <c r="Z559" s="429">
        <f t="shared" si="98"/>
        <v>3.0822756897143137E-2</v>
      </c>
    </row>
    <row r="560" spans="1:26" ht="18.5" customHeight="1" x14ac:dyDescent="0.35">
      <c r="A560" s="433" t="s">
        <v>682</v>
      </c>
      <c r="B560" s="353" t="s">
        <v>667</v>
      </c>
      <c r="C560" s="353" t="s">
        <v>667</v>
      </c>
      <c r="D560" s="353" t="s">
        <v>667</v>
      </c>
      <c r="E560" s="428">
        <v>18513</v>
      </c>
      <c r="F560" s="428">
        <v>1939</v>
      </c>
      <c r="G560" s="428">
        <v>3167</v>
      </c>
      <c r="H560" s="428">
        <v>1294</v>
      </c>
      <c r="I560" s="428">
        <v>1694</v>
      </c>
      <c r="J560" s="428">
        <v>14369</v>
      </c>
      <c r="K560" s="428"/>
      <c r="L560" s="428"/>
      <c r="M560" s="428"/>
      <c r="N560" s="428">
        <v>0</v>
      </c>
      <c r="O560" s="428">
        <f t="shared" si="88"/>
        <v>40976</v>
      </c>
      <c r="Q560" s="429">
        <f t="shared" si="89"/>
        <v>0.45180105427567357</v>
      </c>
      <c r="R560" s="429">
        <f t="shared" si="90"/>
        <v>4.7320382663022256E-2</v>
      </c>
      <c r="S560" s="429">
        <f t="shared" si="91"/>
        <v>7.7289144865286999E-2</v>
      </c>
      <c r="T560" s="429">
        <f t="shared" si="92"/>
        <v>3.1579461147989069E-2</v>
      </c>
      <c r="U560" s="429">
        <f t="shared" si="93"/>
        <v>4.134127294025771E-2</v>
      </c>
      <c r="V560" s="429">
        <f t="shared" si="94"/>
        <v>0.35066868410777041</v>
      </c>
      <c r="W560" s="429">
        <f t="shared" si="95"/>
        <v>0</v>
      </c>
      <c r="X560" s="429">
        <f t="shared" si="96"/>
        <v>0</v>
      </c>
      <c r="Y560" s="429">
        <f t="shared" si="97"/>
        <v>0</v>
      </c>
      <c r="Z560" s="429">
        <f t="shared" si="98"/>
        <v>0</v>
      </c>
    </row>
    <row r="561" spans="1:26" ht="18.5" customHeight="1" x14ac:dyDescent="0.35">
      <c r="A561" s="433" t="s">
        <v>683</v>
      </c>
      <c r="B561" s="353" t="s">
        <v>667</v>
      </c>
      <c r="C561" s="353" t="s">
        <v>667</v>
      </c>
      <c r="D561" s="353" t="s">
        <v>667</v>
      </c>
      <c r="E561" s="428">
        <v>11767</v>
      </c>
      <c r="F561" s="428">
        <v>13527</v>
      </c>
      <c r="G561" s="428">
        <v>4313</v>
      </c>
      <c r="H561" s="428">
        <v>2092</v>
      </c>
      <c r="I561" s="428">
        <v>1249</v>
      </c>
      <c r="J561" s="428">
        <v>12597</v>
      </c>
      <c r="K561" s="428"/>
      <c r="L561" s="428"/>
      <c r="M561" s="428"/>
      <c r="N561" s="428">
        <v>230</v>
      </c>
      <c r="O561" s="428">
        <f t="shared" si="88"/>
        <v>45775</v>
      </c>
      <c r="Q561" s="429">
        <f t="shared" si="89"/>
        <v>0.25706171490988533</v>
      </c>
      <c r="R561" s="429">
        <f t="shared" si="90"/>
        <v>0.29551064991807757</v>
      </c>
      <c r="S561" s="429">
        <f t="shared" si="91"/>
        <v>9.4221736755871102E-2</v>
      </c>
      <c r="T561" s="429">
        <f t="shared" si="92"/>
        <v>4.570180229382851E-2</v>
      </c>
      <c r="U561" s="429">
        <f t="shared" si="93"/>
        <v>2.728563626433643E-2</v>
      </c>
      <c r="V561" s="429">
        <f t="shared" si="94"/>
        <v>0.27519388312397597</v>
      </c>
      <c r="W561" s="429">
        <f t="shared" si="95"/>
        <v>0</v>
      </c>
      <c r="X561" s="429">
        <f t="shared" si="96"/>
        <v>0</v>
      </c>
      <c r="Y561" s="429">
        <f t="shared" si="97"/>
        <v>0</v>
      </c>
      <c r="Z561" s="429">
        <f t="shared" si="98"/>
        <v>5.024576734025123E-3</v>
      </c>
    </row>
    <row r="562" spans="1:26" ht="18.5" customHeight="1" x14ac:dyDescent="0.35">
      <c r="A562" s="433" t="s">
        <v>684</v>
      </c>
      <c r="B562" s="353" t="s">
        <v>667</v>
      </c>
      <c r="C562" s="353" t="s">
        <v>667</v>
      </c>
      <c r="D562" s="353" t="s">
        <v>667</v>
      </c>
      <c r="E562" s="428">
        <v>10140</v>
      </c>
      <c r="F562" s="428">
        <v>14999</v>
      </c>
      <c r="G562" s="428">
        <v>3822</v>
      </c>
      <c r="H562" s="428">
        <v>2400</v>
      </c>
      <c r="I562" s="428">
        <v>1488</v>
      </c>
      <c r="J562" s="428">
        <v>10757</v>
      </c>
      <c r="K562" s="428"/>
      <c r="L562" s="428"/>
      <c r="M562" s="428"/>
      <c r="N562" s="428">
        <v>208</v>
      </c>
      <c r="O562" s="428">
        <f t="shared" si="88"/>
        <v>43814</v>
      </c>
      <c r="Q562" s="429">
        <f t="shared" si="89"/>
        <v>0.23143287533665038</v>
      </c>
      <c r="R562" s="429">
        <f t="shared" si="90"/>
        <v>0.34233350070753643</v>
      </c>
      <c r="S562" s="429">
        <f t="shared" si="91"/>
        <v>8.7232391473045151E-2</v>
      </c>
      <c r="T562" s="429">
        <f t="shared" si="92"/>
        <v>5.4777011914000091E-2</v>
      </c>
      <c r="U562" s="429">
        <f t="shared" si="93"/>
        <v>3.3961747386680056E-2</v>
      </c>
      <c r="V562" s="429">
        <f t="shared" si="94"/>
        <v>0.24551513214954124</v>
      </c>
      <c r="W562" s="429">
        <f t="shared" si="95"/>
        <v>0</v>
      </c>
      <c r="X562" s="429">
        <f t="shared" si="96"/>
        <v>0</v>
      </c>
      <c r="Y562" s="429">
        <f t="shared" si="97"/>
        <v>0</v>
      </c>
      <c r="Z562" s="429">
        <f t="shared" si="98"/>
        <v>4.747341032546675E-3</v>
      </c>
    </row>
    <row r="563" spans="1:26" ht="18.5" customHeight="1" x14ac:dyDescent="0.35">
      <c r="A563" s="433" t="s">
        <v>685</v>
      </c>
      <c r="B563" s="353" t="s">
        <v>667</v>
      </c>
      <c r="C563" s="353" t="s">
        <v>667</v>
      </c>
      <c r="D563" s="353" t="s">
        <v>667</v>
      </c>
      <c r="E563" s="428">
        <v>14869</v>
      </c>
      <c r="F563" s="428">
        <v>1569</v>
      </c>
      <c r="G563" s="428">
        <v>2363</v>
      </c>
      <c r="H563" s="428">
        <v>2402</v>
      </c>
      <c r="I563" s="428"/>
      <c r="J563" s="428">
        <v>15544</v>
      </c>
      <c r="K563" s="428">
        <v>139</v>
      </c>
      <c r="L563" s="428">
        <v>192</v>
      </c>
      <c r="M563" s="428"/>
      <c r="N563" s="428">
        <v>1770</v>
      </c>
      <c r="O563" s="428">
        <f t="shared" si="88"/>
        <v>38848</v>
      </c>
      <c r="Q563" s="429">
        <f t="shared" si="89"/>
        <v>0.38274814662273476</v>
      </c>
      <c r="R563" s="429">
        <f t="shared" si="90"/>
        <v>4.0388179571663921E-2</v>
      </c>
      <c r="S563" s="429">
        <f t="shared" si="91"/>
        <v>6.0826812191103787E-2</v>
      </c>
      <c r="T563" s="429">
        <f t="shared" si="92"/>
        <v>6.1830724876441513E-2</v>
      </c>
      <c r="U563" s="429">
        <f t="shared" si="93"/>
        <v>0</v>
      </c>
      <c r="V563" s="429">
        <f t="shared" si="94"/>
        <v>0.40012355848434927</v>
      </c>
      <c r="W563" s="429">
        <f t="shared" si="95"/>
        <v>3.5780477759472817E-3</v>
      </c>
      <c r="X563" s="429">
        <f t="shared" si="96"/>
        <v>4.9423393739703456E-3</v>
      </c>
      <c r="Y563" s="429">
        <f t="shared" si="97"/>
        <v>0</v>
      </c>
      <c r="Z563" s="429">
        <f t="shared" si="98"/>
        <v>4.5562191103789125E-2</v>
      </c>
    </row>
    <row r="564" spans="1:26" ht="18.5" customHeight="1" x14ac:dyDescent="0.35">
      <c r="A564" s="433" t="s">
        <v>686</v>
      </c>
      <c r="B564" s="353" t="s">
        <v>667</v>
      </c>
      <c r="C564" s="353" t="s">
        <v>667</v>
      </c>
      <c r="D564" s="353" t="s">
        <v>667</v>
      </c>
      <c r="E564" s="428">
        <v>20336</v>
      </c>
      <c r="F564" s="428">
        <v>3297</v>
      </c>
      <c r="G564" s="428">
        <v>2887</v>
      </c>
      <c r="H564" s="428">
        <v>3181</v>
      </c>
      <c r="I564" s="428">
        <v>2078</v>
      </c>
      <c r="J564" s="428">
        <v>12095</v>
      </c>
      <c r="K564" s="428">
        <v>324</v>
      </c>
      <c r="L564" s="428"/>
      <c r="M564" s="428"/>
      <c r="N564" s="428">
        <v>339</v>
      </c>
      <c r="O564" s="428">
        <f t="shared" si="88"/>
        <v>44537</v>
      </c>
      <c r="Q564" s="429">
        <f t="shared" si="89"/>
        <v>0.45660911152524869</v>
      </c>
      <c r="R564" s="429">
        <f t="shared" si="90"/>
        <v>7.4028335990300204E-2</v>
      </c>
      <c r="S564" s="429">
        <f t="shared" si="91"/>
        <v>6.4822507128904056E-2</v>
      </c>
      <c r="T564" s="429">
        <f t="shared" si="92"/>
        <v>7.142376001975885E-2</v>
      </c>
      <c r="U564" s="429">
        <f t="shared" si="93"/>
        <v>4.6657835058490693E-2</v>
      </c>
      <c r="V564" s="429">
        <f t="shared" si="94"/>
        <v>0.27157195141118623</v>
      </c>
      <c r="W564" s="429">
        <f t="shared" si="95"/>
        <v>7.2748501246154883E-3</v>
      </c>
      <c r="X564" s="429">
        <f t="shared" si="96"/>
        <v>0</v>
      </c>
      <c r="Y564" s="429">
        <f t="shared" si="97"/>
        <v>0</v>
      </c>
      <c r="Z564" s="429">
        <f t="shared" si="98"/>
        <v>7.6116487414958347E-3</v>
      </c>
    </row>
    <row r="565" spans="1:26" ht="18.5" customHeight="1" x14ac:dyDescent="0.35">
      <c r="A565" s="433" t="s">
        <v>687</v>
      </c>
      <c r="B565" s="353" t="s">
        <v>667</v>
      </c>
      <c r="C565" s="353" t="s">
        <v>667</v>
      </c>
      <c r="D565" s="353" t="s">
        <v>667</v>
      </c>
      <c r="E565" s="428">
        <v>22682</v>
      </c>
      <c r="F565" s="428">
        <v>3547</v>
      </c>
      <c r="G565" s="428">
        <v>3377</v>
      </c>
      <c r="H565" s="428">
        <v>1074</v>
      </c>
      <c r="I565" s="428">
        <v>1811</v>
      </c>
      <c r="J565" s="428">
        <v>13625</v>
      </c>
      <c r="K565" s="428"/>
      <c r="L565" s="428"/>
      <c r="M565" s="428"/>
      <c r="N565" s="428">
        <v>505</v>
      </c>
      <c r="O565" s="428">
        <f t="shared" si="88"/>
        <v>46621</v>
      </c>
      <c r="Q565" s="429">
        <f t="shared" si="89"/>
        <v>0.48651895068745843</v>
      </c>
      <c r="R565" s="429">
        <f t="shared" si="90"/>
        <v>7.6081594131400018E-2</v>
      </c>
      <c r="S565" s="429">
        <f t="shared" si="91"/>
        <v>7.2435168700800065E-2</v>
      </c>
      <c r="T565" s="429">
        <f t="shared" si="92"/>
        <v>2.3036828896849059E-2</v>
      </c>
      <c r="U565" s="429">
        <f t="shared" si="93"/>
        <v>3.8845155616567643E-2</v>
      </c>
      <c r="V565" s="429">
        <f t="shared" si="94"/>
        <v>0.2922502734819073</v>
      </c>
      <c r="W565" s="429">
        <f t="shared" si="95"/>
        <v>0</v>
      </c>
      <c r="X565" s="429">
        <f t="shared" si="96"/>
        <v>0</v>
      </c>
      <c r="Y565" s="429">
        <f t="shared" si="97"/>
        <v>0</v>
      </c>
      <c r="Z565" s="429">
        <f t="shared" si="98"/>
        <v>1.0832028485017482E-2</v>
      </c>
    </row>
    <row r="566" spans="1:26" ht="18.5" customHeight="1" x14ac:dyDescent="0.35">
      <c r="A566" s="433" t="s">
        <v>688</v>
      </c>
      <c r="B566" s="353" t="s">
        <v>667</v>
      </c>
      <c r="C566" s="353" t="s">
        <v>667</v>
      </c>
      <c r="D566" s="353" t="s">
        <v>667</v>
      </c>
      <c r="E566" s="428">
        <v>21935</v>
      </c>
      <c r="F566" s="428">
        <v>8494</v>
      </c>
      <c r="G566" s="428">
        <v>2360</v>
      </c>
      <c r="H566" s="428">
        <v>1150</v>
      </c>
      <c r="I566" s="428">
        <v>1510</v>
      </c>
      <c r="J566" s="428">
        <v>13514</v>
      </c>
      <c r="K566" s="428"/>
      <c r="L566" s="428"/>
      <c r="M566" s="428"/>
      <c r="N566" s="428">
        <v>1264</v>
      </c>
      <c r="O566" s="428">
        <f t="shared" si="88"/>
        <v>50227</v>
      </c>
      <c r="Q566" s="429">
        <f t="shared" si="89"/>
        <v>0.43671730344237164</v>
      </c>
      <c r="R566" s="429">
        <f t="shared" si="90"/>
        <v>0.16911223047364962</v>
      </c>
      <c r="S566" s="429">
        <f t="shared" si="91"/>
        <v>4.6986680470663192E-2</v>
      </c>
      <c r="T566" s="429">
        <f t="shared" si="92"/>
        <v>2.2896051924263843E-2</v>
      </c>
      <c r="U566" s="429">
        <f t="shared" si="93"/>
        <v>3.006351165707687E-2</v>
      </c>
      <c r="V566" s="429">
        <f t="shared" si="94"/>
        <v>0.26905847452565351</v>
      </c>
      <c r="W566" s="429">
        <f t="shared" si="95"/>
        <v>0</v>
      </c>
      <c r="X566" s="429">
        <f t="shared" si="96"/>
        <v>0</v>
      </c>
      <c r="Y566" s="429">
        <f t="shared" si="97"/>
        <v>0</v>
      </c>
      <c r="Z566" s="429">
        <f t="shared" si="98"/>
        <v>2.51657475063213E-2</v>
      </c>
    </row>
    <row r="567" spans="1:26" ht="18.5" customHeight="1" x14ac:dyDescent="0.35">
      <c r="A567" s="433" t="s">
        <v>689</v>
      </c>
      <c r="B567" s="353" t="s">
        <v>667</v>
      </c>
      <c r="C567" s="353" t="s">
        <v>667</v>
      </c>
      <c r="D567" s="353" t="s">
        <v>667</v>
      </c>
      <c r="E567" s="428">
        <v>18790</v>
      </c>
      <c r="F567" s="428">
        <v>2598</v>
      </c>
      <c r="G567" s="428">
        <v>2129</v>
      </c>
      <c r="H567" s="428">
        <v>1949</v>
      </c>
      <c r="I567" s="428">
        <v>4669</v>
      </c>
      <c r="J567" s="428">
        <v>15075</v>
      </c>
      <c r="K567" s="428">
        <v>365</v>
      </c>
      <c r="L567" s="428"/>
      <c r="M567" s="428"/>
      <c r="N567" s="428">
        <v>0</v>
      </c>
      <c r="O567" s="428">
        <f t="shared" si="88"/>
        <v>45575</v>
      </c>
      <c r="Q567" s="429">
        <f t="shared" si="89"/>
        <v>0.41228743828853537</v>
      </c>
      <c r="R567" s="429">
        <f t="shared" si="90"/>
        <v>5.7004936917169499E-2</v>
      </c>
      <c r="S567" s="429">
        <f t="shared" si="91"/>
        <v>4.671420735052112E-2</v>
      </c>
      <c r="T567" s="429">
        <f t="shared" si="92"/>
        <v>4.2764673614920458E-2</v>
      </c>
      <c r="U567" s="429">
        <f t="shared" si="93"/>
        <v>0.10244651673066374</v>
      </c>
      <c r="V567" s="429">
        <f t="shared" si="94"/>
        <v>0.33077345035655514</v>
      </c>
      <c r="W567" s="429">
        <f t="shared" si="95"/>
        <v>8.0087767416346673E-3</v>
      </c>
      <c r="X567" s="429">
        <f t="shared" si="96"/>
        <v>0</v>
      </c>
      <c r="Y567" s="429">
        <f t="shared" si="97"/>
        <v>0</v>
      </c>
      <c r="Z567" s="429">
        <f t="shared" si="98"/>
        <v>0</v>
      </c>
    </row>
    <row r="568" spans="1:26" ht="18.5" customHeight="1" x14ac:dyDescent="0.35">
      <c r="A568" s="433" t="s">
        <v>690</v>
      </c>
      <c r="B568" s="353" t="s">
        <v>667</v>
      </c>
      <c r="C568" s="353" t="s">
        <v>667</v>
      </c>
      <c r="D568" s="353" t="s">
        <v>667</v>
      </c>
      <c r="E568" s="428">
        <v>20805</v>
      </c>
      <c r="F568" s="428">
        <v>3254</v>
      </c>
      <c r="G568" s="428">
        <v>1818</v>
      </c>
      <c r="H568" s="428">
        <v>3879</v>
      </c>
      <c r="I568" s="428">
        <v>5417</v>
      </c>
      <c r="J568" s="428">
        <v>13537</v>
      </c>
      <c r="K568" s="428">
        <v>139</v>
      </c>
      <c r="L568" s="428"/>
      <c r="M568" s="428"/>
      <c r="N568" s="428">
        <v>626</v>
      </c>
      <c r="O568" s="428">
        <f t="shared" si="88"/>
        <v>49475</v>
      </c>
      <c r="Q568" s="429">
        <f t="shared" si="89"/>
        <v>0.42051541182415364</v>
      </c>
      <c r="R568" s="429">
        <f t="shared" si="90"/>
        <v>6.5770591207680654E-2</v>
      </c>
      <c r="S568" s="429">
        <f t="shared" si="91"/>
        <v>3.6745831227892878E-2</v>
      </c>
      <c r="T568" s="429">
        <f t="shared" si="92"/>
        <v>7.8403233956543708E-2</v>
      </c>
      <c r="U568" s="429">
        <f t="shared" si="93"/>
        <v>0.10948964123294594</v>
      </c>
      <c r="V568" s="429">
        <f t="shared" si="94"/>
        <v>0.27361293582617485</v>
      </c>
      <c r="W568" s="429">
        <f t="shared" si="95"/>
        <v>2.8094997473471451E-3</v>
      </c>
      <c r="X568" s="429">
        <f t="shared" si="96"/>
        <v>0</v>
      </c>
      <c r="Y568" s="429">
        <f t="shared" si="97"/>
        <v>0</v>
      </c>
      <c r="Z568" s="429">
        <f t="shared" si="98"/>
        <v>1.2652854977261242E-2</v>
      </c>
    </row>
    <row r="569" spans="1:26" ht="18.5" customHeight="1" x14ac:dyDescent="0.35">
      <c r="A569" s="433" t="s">
        <v>691</v>
      </c>
      <c r="B569" s="353" t="s">
        <v>667</v>
      </c>
      <c r="C569" s="353" t="s">
        <v>667</v>
      </c>
      <c r="D569" s="353" t="s">
        <v>667</v>
      </c>
      <c r="E569" s="428">
        <v>24976</v>
      </c>
      <c r="F569" s="428">
        <v>4001</v>
      </c>
      <c r="G569" s="428">
        <v>1845</v>
      </c>
      <c r="H569" s="428">
        <v>2746</v>
      </c>
      <c r="I569" s="428">
        <v>4270</v>
      </c>
      <c r="J569" s="428">
        <v>7725</v>
      </c>
      <c r="K569" s="428">
        <v>466</v>
      </c>
      <c r="L569" s="428"/>
      <c r="M569" s="428"/>
      <c r="N569" s="428">
        <v>797</v>
      </c>
      <c r="O569" s="428">
        <f t="shared" si="88"/>
        <v>46826</v>
      </c>
      <c r="Q569" s="429">
        <f t="shared" si="89"/>
        <v>0.53337889206850897</v>
      </c>
      <c r="R569" s="429">
        <f t="shared" si="90"/>
        <v>8.5443984111391105E-2</v>
      </c>
      <c r="S569" s="429">
        <f t="shared" si="91"/>
        <v>3.9401187374535518E-2</v>
      </c>
      <c r="T569" s="429">
        <f t="shared" si="92"/>
        <v>5.8642634433861529E-2</v>
      </c>
      <c r="U569" s="429">
        <f t="shared" si="93"/>
        <v>9.1188655874941266E-2</v>
      </c>
      <c r="V569" s="429">
        <f t="shared" si="94"/>
        <v>0.16497245120232348</v>
      </c>
      <c r="W569" s="429">
        <f t="shared" si="95"/>
        <v>9.9517362149233336E-3</v>
      </c>
      <c r="X569" s="429">
        <f t="shared" si="96"/>
        <v>0</v>
      </c>
      <c r="Y569" s="429">
        <f t="shared" si="97"/>
        <v>0</v>
      </c>
      <c r="Z569" s="429">
        <f t="shared" si="98"/>
        <v>1.7020458719514801E-2</v>
      </c>
    </row>
    <row r="570" spans="1:26" ht="18.5" customHeight="1" x14ac:dyDescent="0.35">
      <c r="A570" s="433" t="s">
        <v>692</v>
      </c>
      <c r="B570" s="353" t="s">
        <v>667</v>
      </c>
      <c r="C570" s="353" t="s">
        <v>667</v>
      </c>
      <c r="D570" s="353" t="s">
        <v>667</v>
      </c>
      <c r="E570" s="428">
        <v>18663</v>
      </c>
      <c r="F570" s="428">
        <v>5558</v>
      </c>
      <c r="G570" s="428">
        <v>2087</v>
      </c>
      <c r="H570" s="428">
        <v>3014</v>
      </c>
      <c r="I570" s="428">
        <v>3450</v>
      </c>
      <c r="J570" s="428">
        <v>12446</v>
      </c>
      <c r="K570" s="428">
        <v>181</v>
      </c>
      <c r="L570" s="428"/>
      <c r="M570" s="428"/>
      <c r="N570" s="428">
        <v>265</v>
      </c>
      <c r="O570" s="428">
        <f t="shared" si="88"/>
        <v>45664</v>
      </c>
      <c r="Q570" s="429">
        <f t="shared" si="89"/>
        <v>0.40870269796776454</v>
      </c>
      <c r="R570" s="429">
        <f t="shared" si="90"/>
        <v>0.12171513665031534</v>
      </c>
      <c r="S570" s="429">
        <f t="shared" si="91"/>
        <v>4.5703398738612476E-2</v>
      </c>
      <c r="T570" s="429">
        <f t="shared" si="92"/>
        <v>6.6003854239663637E-2</v>
      </c>
      <c r="U570" s="429">
        <f t="shared" si="93"/>
        <v>7.5551857042747028E-2</v>
      </c>
      <c r="V570" s="429">
        <f t="shared" si="94"/>
        <v>0.27255606166783464</v>
      </c>
      <c r="W570" s="429">
        <f t="shared" si="95"/>
        <v>3.9637351086194818E-3</v>
      </c>
      <c r="X570" s="429">
        <f t="shared" si="96"/>
        <v>0</v>
      </c>
      <c r="Y570" s="429">
        <f t="shared" si="97"/>
        <v>0</v>
      </c>
      <c r="Z570" s="429">
        <f t="shared" si="98"/>
        <v>5.8032585844428868E-3</v>
      </c>
    </row>
    <row r="571" spans="1:26" ht="18.5" customHeight="1" x14ac:dyDescent="0.35">
      <c r="A571" s="433" t="s">
        <v>693</v>
      </c>
      <c r="B571" s="353" t="s">
        <v>667</v>
      </c>
      <c r="C571" s="353" t="s">
        <v>667</v>
      </c>
      <c r="D571" s="353" t="s">
        <v>667</v>
      </c>
      <c r="E571" s="428">
        <v>7854</v>
      </c>
      <c r="F571" s="428">
        <v>2897</v>
      </c>
      <c r="G571" s="428">
        <v>2209</v>
      </c>
      <c r="H571" s="428">
        <v>26645</v>
      </c>
      <c r="I571" s="428">
        <v>2100</v>
      </c>
      <c r="J571" s="428">
        <v>10175</v>
      </c>
      <c r="K571" s="428">
        <v>363</v>
      </c>
      <c r="L571" s="428"/>
      <c r="M571" s="428"/>
      <c r="N571" s="428">
        <v>143</v>
      </c>
      <c r="O571" s="428">
        <f t="shared" si="88"/>
        <v>52386</v>
      </c>
      <c r="Q571" s="429">
        <f t="shared" si="89"/>
        <v>0.14992555262856488</v>
      </c>
      <c r="R571" s="429">
        <f t="shared" si="90"/>
        <v>5.530103462757225E-2</v>
      </c>
      <c r="S571" s="429">
        <f t="shared" si="91"/>
        <v>4.2167754743633795E-2</v>
      </c>
      <c r="T571" s="429">
        <f t="shared" si="92"/>
        <v>0.50862825945863399</v>
      </c>
      <c r="U571" s="429">
        <f t="shared" si="93"/>
        <v>4.0087046157370292E-2</v>
      </c>
      <c r="V571" s="429">
        <f t="shared" si="94"/>
        <v>0.19423128316725843</v>
      </c>
      <c r="W571" s="429">
        <f t="shared" si="95"/>
        <v>6.929332264345436E-3</v>
      </c>
      <c r="X571" s="429">
        <f t="shared" si="96"/>
        <v>0</v>
      </c>
      <c r="Y571" s="429">
        <f t="shared" si="97"/>
        <v>0</v>
      </c>
      <c r="Z571" s="429">
        <f t="shared" si="98"/>
        <v>2.7297369526209292E-3</v>
      </c>
    </row>
    <row r="572" spans="1:26" ht="18.5" customHeight="1" x14ac:dyDescent="0.35">
      <c r="A572" s="433" t="s">
        <v>694</v>
      </c>
      <c r="B572" s="353" t="s">
        <v>667</v>
      </c>
      <c r="C572" s="353" t="s">
        <v>667</v>
      </c>
      <c r="D572" s="353" t="s">
        <v>667</v>
      </c>
      <c r="E572" s="428">
        <v>18343</v>
      </c>
      <c r="F572" s="428">
        <v>3576</v>
      </c>
      <c r="G572" s="428">
        <v>3375</v>
      </c>
      <c r="H572" s="428">
        <v>1092</v>
      </c>
      <c r="I572" s="428">
        <v>1711</v>
      </c>
      <c r="J572" s="428">
        <v>13347</v>
      </c>
      <c r="K572" s="428">
        <v>600</v>
      </c>
      <c r="L572" s="428"/>
      <c r="M572" s="428"/>
      <c r="N572" s="428">
        <v>581</v>
      </c>
      <c r="O572" s="428">
        <f t="shared" si="88"/>
        <v>42625</v>
      </c>
      <c r="Q572" s="429">
        <f t="shared" si="89"/>
        <v>0.43033431085043988</v>
      </c>
      <c r="R572" s="429">
        <f t="shared" si="90"/>
        <v>8.3894428152492664E-2</v>
      </c>
      <c r="S572" s="429">
        <f t="shared" si="91"/>
        <v>7.9178885630498533E-2</v>
      </c>
      <c r="T572" s="429">
        <f t="shared" si="92"/>
        <v>2.5618768328445746E-2</v>
      </c>
      <c r="U572" s="429">
        <f t="shared" si="93"/>
        <v>4.014076246334311E-2</v>
      </c>
      <c r="V572" s="429">
        <f t="shared" si="94"/>
        <v>0.31312609970674488</v>
      </c>
      <c r="W572" s="429">
        <f t="shared" si="95"/>
        <v>1.407624633431085E-2</v>
      </c>
      <c r="X572" s="429">
        <f t="shared" si="96"/>
        <v>0</v>
      </c>
      <c r="Y572" s="429">
        <f t="shared" si="97"/>
        <v>0</v>
      </c>
      <c r="Z572" s="429">
        <f t="shared" si="98"/>
        <v>1.363049853372434E-2</v>
      </c>
    </row>
    <row r="573" spans="1:26" ht="18.5" customHeight="1" x14ac:dyDescent="0.35">
      <c r="A573" s="433" t="s">
        <v>695</v>
      </c>
      <c r="B573" s="353" t="s">
        <v>667</v>
      </c>
      <c r="C573" s="353" t="s">
        <v>667</v>
      </c>
      <c r="D573" s="353" t="s">
        <v>667</v>
      </c>
      <c r="E573" s="428">
        <v>15543</v>
      </c>
      <c r="F573" s="428">
        <v>1707</v>
      </c>
      <c r="G573" s="428">
        <v>2371</v>
      </c>
      <c r="H573" s="428">
        <v>872</v>
      </c>
      <c r="I573" s="428">
        <v>2727</v>
      </c>
      <c r="J573" s="428">
        <v>11759</v>
      </c>
      <c r="K573" s="428"/>
      <c r="L573" s="428"/>
      <c r="M573" s="428"/>
      <c r="N573" s="428">
        <v>466</v>
      </c>
      <c r="O573" s="428">
        <f t="shared" si="88"/>
        <v>35445</v>
      </c>
      <c r="Q573" s="429">
        <f t="shared" si="89"/>
        <v>0.43851036817604738</v>
      </c>
      <c r="R573" s="429">
        <f t="shared" si="90"/>
        <v>4.8159119763013118E-2</v>
      </c>
      <c r="S573" s="429">
        <f t="shared" si="91"/>
        <v>6.6892368458174631E-2</v>
      </c>
      <c r="T573" s="429">
        <f t="shared" si="92"/>
        <v>2.4601495274368741E-2</v>
      </c>
      <c r="U573" s="429">
        <f t="shared" si="93"/>
        <v>7.69360981802793E-2</v>
      </c>
      <c r="V573" s="429">
        <f t="shared" si="94"/>
        <v>0.33175342079277753</v>
      </c>
      <c r="W573" s="429">
        <f t="shared" si="95"/>
        <v>0</v>
      </c>
      <c r="X573" s="429">
        <f t="shared" si="96"/>
        <v>0</v>
      </c>
      <c r="Y573" s="429">
        <f t="shared" si="97"/>
        <v>0</v>
      </c>
      <c r="Z573" s="429">
        <f t="shared" si="98"/>
        <v>1.3147129355339258E-2</v>
      </c>
    </row>
    <row r="574" spans="1:26" ht="18.5" customHeight="1" x14ac:dyDescent="0.35">
      <c r="A574" s="433" t="s">
        <v>696</v>
      </c>
      <c r="B574" s="353" t="s">
        <v>667</v>
      </c>
      <c r="C574" s="353" t="s">
        <v>667</v>
      </c>
      <c r="D574" s="353" t="s">
        <v>667</v>
      </c>
      <c r="E574" s="428">
        <v>14655</v>
      </c>
      <c r="F574" s="428">
        <v>1366</v>
      </c>
      <c r="G574" s="428">
        <v>1655</v>
      </c>
      <c r="H574" s="428">
        <v>1142</v>
      </c>
      <c r="I574" s="428">
        <v>4233</v>
      </c>
      <c r="J574" s="428">
        <v>11116</v>
      </c>
      <c r="K574" s="428"/>
      <c r="L574" s="428"/>
      <c r="M574" s="428"/>
      <c r="N574" s="428">
        <v>572</v>
      </c>
      <c r="O574" s="428">
        <f t="shared" si="88"/>
        <v>34739</v>
      </c>
      <c r="Q574" s="429">
        <f t="shared" si="89"/>
        <v>0.42186015717205444</v>
      </c>
      <c r="R574" s="429">
        <f t="shared" si="90"/>
        <v>3.9321799706381874E-2</v>
      </c>
      <c r="S574" s="429">
        <f t="shared" si="91"/>
        <v>4.7640979878522699E-2</v>
      </c>
      <c r="T574" s="429">
        <f t="shared" si="92"/>
        <v>3.2873715420708716E-2</v>
      </c>
      <c r="U574" s="429">
        <f t="shared" si="93"/>
        <v>0.12185152134488615</v>
      </c>
      <c r="V574" s="429">
        <f t="shared" si="94"/>
        <v>0.31998618267653067</v>
      </c>
      <c r="W574" s="429">
        <f t="shared" si="95"/>
        <v>0</v>
      </c>
      <c r="X574" s="429">
        <f t="shared" si="96"/>
        <v>0</v>
      </c>
      <c r="Y574" s="429">
        <f t="shared" si="97"/>
        <v>0</v>
      </c>
      <c r="Z574" s="429">
        <f t="shared" si="98"/>
        <v>1.6465643800915399E-2</v>
      </c>
    </row>
    <row r="575" spans="1:26" ht="18.5" customHeight="1" x14ac:dyDescent="0.35">
      <c r="A575" s="433" t="s">
        <v>697</v>
      </c>
      <c r="B575" s="353" t="s">
        <v>667</v>
      </c>
      <c r="C575" s="353" t="s">
        <v>667</v>
      </c>
      <c r="D575" s="353" t="s">
        <v>667</v>
      </c>
      <c r="E575" s="428">
        <v>15639</v>
      </c>
      <c r="F575" s="428">
        <v>1182</v>
      </c>
      <c r="G575" s="428">
        <v>2272</v>
      </c>
      <c r="H575" s="428">
        <v>592</v>
      </c>
      <c r="I575" s="428">
        <v>2471</v>
      </c>
      <c r="J575" s="428">
        <v>11002</v>
      </c>
      <c r="K575" s="428"/>
      <c r="L575" s="428"/>
      <c r="M575" s="428"/>
      <c r="N575" s="428">
        <v>933</v>
      </c>
      <c r="O575" s="428">
        <f t="shared" si="88"/>
        <v>34091</v>
      </c>
      <c r="Q575" s="429">
        <f t="shared" si="89"/>
        <v>0.45874277668592883</v>
      </c>
      <c r="R575" s="429">
        <f t="shared" si="90"/>
        <v>3.4671907541579887E-2</v>
      </c>
      <c r="S575" s="429">
        <f t="shared" si="91"/>
        <v>6.6645155612918366E-2</v>
      </c>
      <c r="T575" s="429">
        <f t="shared" si="92"/>
        <v>1.7365287025901264E-2</v>
      </c>
      <c r="U575" s="429">
        <f t="shared" si="93"/>
        <v>7.248247338007098E-2</v>
      </c>
      <c r="V575" s="429">
        <f t="shared" si="94"/>
        <v>0.32272447273473936</v>
      </c>
      <c r="W575" s="429">
        <f t="shared" si="95"/>
        <v>0</v>
      </c>
      <c r="X575" s="429">
        <f t="shared" si="96"/>
        <v>0</v>
      </c>
      <c r="Y575" s="429">
        <f t="shared" si="97"/>
        <v>0</v>
      </c>
      <c r="Z575" s="429">
        <f t="shared" si="98"/>
        <v>2.7367927018861284E-2</v>
      </c>
    </row>
    <row r="576" spans="1:26" ht="18.5" customHeight="1" x14ac:dyDescent="0.35">
      <c r="A576" s="433" t="s">
        <v>698</v>
      </c>
      <c r="B576" s="353" t="s">
        <v>667</v>
      </c>
      <c r="C576" s="353" t="s">
        <v>667</v>
      </c>
      <c r="D576" s="353" t="s">
        <v>667</v>
      </c>
      <c r="E576" s="428">
        <v>17696</v>
      </c>
      <c r="F576" s="428">
        <v>1617</v>
      </c>
      <c r="G576" s="428">
        <v>1736</v>
      </c>
      <c r="H576" s="428">
        <v>1316</v>
      </c>
      <c r="I576" s="428">
        <v>5554</v>
      </c>
      <c r="J576" s="428">
        <v>13542</v>
      </c>
      <c r="K576" s="428"/>
      <c r="L576" s="428"/>
      <c r="M576" s="428"/>
      <c r="N576" s="428">
        <v>917</v>
      </c>
      <c r="O576" s="428">
        <f t="shared" si="88"/>
        <v>42378</v>
      </c>
      <c r="Q576" s="429">
        <f t="shared" si="89"/>
        <v>0.41757515692104391</v>
      </c>
      <c r="R576" s="429">
        <f t="shared" si="90"/>
        <v>3.8156590683845394E-2</v>
      </c>
      <c r="S576" s="429">
        <f t="shared" si="91"/>
        <v>4.0964651470102413E-2</v>
      </c>
      <c r="T576" s="429">
        <f t="shared" si="92"/>
        <v>3.1053848695077636E-2</v>
      </c>
      <c r="U576" s="429">
        <f t="shared" si="93"/>
        <v>0.13105856812497049</v>
      </c>
      <c r="V576" s="429">
        <f t="shared" si="94"/>
        <v>0.31955259804615604</v>
      </c>
      <c r="W576" s="429">
        <f t="shared" si="95"/>
        <v>0</v>
      </c>
      <c r="X576" s="429">
        <f t="shared" si="96"/>
        <v>0</v>
      </c>
      <c r="Y576" s="429">
        <f t="shared" si="97"/>
        <v>0</v>
      </c>
      <c r="Z576" s="429">
        <f t="shared" si="98"/>
        <v>2.1638586058804095E-2</v>
      </c>
    </row>
    <row r="577" spans="1:26" ht="18.5" customHeight="1" x14ac:dyDescent="0.35">
      <c r="A577" s="433" t="s">
        <v>699</v>
      </c>
      <c r="B577" s="353" t="s">
        <v>667</v>
      </c>
      <c r="C577" s="353" t="s">
        <v>667</v>
      </c>
      <c r="D577" s="353" t="s">
        <v>667</v>
      </c>
      <c r="E577" s="428">
        <v>15552</v>
      </c>
      <c r="F577" s="428">
        <v>1387</v>
      </c>
      <c r="G577" s="428">
        <v>2236</v>
      </c>
      <c r="H577" s="428">
        <v>958</v>
      </c>
      <c r="I577" s="428">
        <v>2727</v>
      </c>
      <c r="J577" s="428">
        <v>12267</v>
      </c>
      <c r="K577" s="428"/>
      <c r="L577" s="428"/>
      <c r="M577" s="428"/>
      <c r="N577" s="428">
        <v>542</v>
      </c>
      <c r="O577" s="428">
        <f t="shared" si="88"/>
        <v>35669</v>
      </c>
      <c r="Q577" s="429">
        <f t="shared" si="89"/>
        <v>0.43600885923350807</v>
      </c>
      <c r="R577" s="429">
        <f t="shared" si="90"/>
        <v>3.8885306568729149E-2</v>
      </c>
      <c r="S577" s="429">
        <f t="shared" si="91"/>
        <v>6.2687487734447281E-2</v>
      </c>
      <c r="T577" s="429">
        <f t="shared" si="92"/>
        <v>2.6858056015027054E-2</v>
      </c>
      <c r="U577" s="429">
        <f t="shared" si="93"/>
        <v>7.6452942330875545E-2</v>
      </c>
      <c r="V577" s="429">
        <f t="shared" si="94"/>
        <v>0.34391208051809696</v>
      </c>
      <c r="W577" s="429">
        <f t="shared" si="95"/>
        <v>0</v>
      </c>
      <c r="X577" s="429">
        <f t="shared" si="96"/>
        <v>0</v>
      </c>
      <c r="Y577" s="429">
        <f t="shared" si="97"/>
        <v>0</v>
      </c>
      <c r="Z577" s="429">
        <f t="shared" si="98"/>
        <v>1.5195267599315932E-2</v>
      </c>
    </row>
    <row r="578" spans="1:26" ht="18.5" customHeight="1" x14ac:dyDescent="0.35">
      <c r="A578" s="433" t="s">
        <v>700</v>
      </c>
      <c r="B578" s="353" t="s">
        <v>667</v>
      </c>
      <c r="C578" s="353" t="s">
        <v>667</v>
      </c>
      <c r="D578" s="353" t="s">
        <v>667</v>
      </c>
      <c r="E578" s="428">
        <v>18621</v>
      </c>
      <c r="F578" s="428">
        <v>1720</v>
      </c>
      <c r="G578" s="428">
        <v>2098</v>
      </c>
      <c r="H578" s="428">
        <v>1316</v>
      </c>
      <c r="I578" s="428">
        <v>3662</v>
      </c>
      <c r="J578" s="428">
        <v>12175</v>
      </c>
      <c r="K578" s="428"/>
      <c r="L578" s="428"/>
      <c r="M578" s="428"/>
      <c r="N578" s="428">
        <v>310</v>
      </c>
      <c r="O578" s="428">
        <f t="shared" ref="O578:O633" si="99">SUM(E578:N578)</f>
        <v>39902</v>
      </c>
      <c r="Q578" s="429">
        <f t="shared" ref="Q578:Q633" si="100">E578/O578</f>
        <v>0.46666833742669539</v>
      </c>
      <c r="R578" s="429">
        <f t="shared" ref="R578:R633" si="101">F578/O578</f>
        <v>4.3105608741416473E-2</v>
      </c>
      <c r="S578" s="429">
        <f t="shared" ref="S578:S633" si="102">G578/O578</f>
        <v>5.2578818104355669E-2</v>
      </c>
      <c r="T578" s="429">
        <f t="shared" ref="T578:T633" si="103">H578/O578</f>
        <v>3.2980802967269809E-2</v>
      </c>
      <c r="U578" s="429">
        <f t="shared" ref="U578:U633" si="104">I578/O578</f>
        <v>9.1774848378527396E-2</v>
      </c>
      <c r="V578" s="429">
        <f t="shared" ref="V578:V633" si="105">J578/O578</f>
        <v>0.30512255024810786</v>
      </c>
      <c r="W578" s="429">
        <f t="shared" ref="W578:W633" si="106">K578/O578</f>
        <v>0</v>
      </c>
      <c r="X578" s="429">
        <f t="shared" ref="X578:X633" si="107">L578/O578</f>
        <v>0</v>
      </c>
      <c r="Y578" s="429">
        <f t="shared" ref="Y578:Y633" si="108">M578/O578</f>
        <v>0</v>
      </c>
      <c r="Z578" s="429">
        <f t="shared" ref="Z578:Z633" si="109">N578/O578</f>
        <v>7.7690341336273871E-3</v>
      </c>
    </row>
    <row r="579" spans="1:26" ht="18.5" customHeight="1" x14ac:dyDescent="0.35">
      <c r="A579" s="433" t="s">
        <v>701</v>
      </c>
      <c r="B579" s="353" t="s">
        <v>667</v>
      </c>
      <c r="C579" s="353" t="s">
        <v>667</v>
      </c>
      <c r="D579" s="353" t="s">
        <v>667</v>
      </c>
      <c r="E579" s="428">
        <v>15994</v>
      </c>
      <c r="F579" s="428">
        <v>1973</v>
      </c>
      <c r="G579" s="428">
        <v>3528</v>
      </c>
      <c r="H579" s="428">
        <v>1604</v>
      </c>
      <c r="I579" s="428"/>
      <c r="J579" s="428">
        <v>13040</v>
      </c>
      <c r="K579" s="428"/>
      <c r="L579" s="428"/>
      <c r="M579" s="428"/>
      <c r="N579" s="428">
        <v>0</v>
      </c>
      <c r="O579" s="428">
        <f t="shared" si="99"/>
        <v>36139</v>
      </c>
      <c r="Q579" s="429">
        <f t="shared" si="100"/>
        <v>0.44256896981100752</v>
      </c>
      <c r="R579" s="429">
        <f t="shared" si="101"/>
        <v>5.4594759124491549E-2</v>
      </c>
      <c r="S579" s="429">
        <f t="shared" si="102"/>
        <v>9.762306649326212E-2</v>
      </c>
      <c r="T579" s="429">
        <f t="shared" si="103"/>
        <v>4.4384183292288111E-2</v>
      </c>
      <c r="U579" s="429">
        <f t="shared" si="104"/>
        <v>0</v>
      </c>
      <c r="V579" s="429">
        <f t="shared" si="105"/>
        <v>0.36082902127895072</v>
      </c>
      <c r="W579" s="429">
        <f t="shared" si="106"/>
        <v>0</v>
      </c>
      <c r="X579" s="429">
        <f t="shared" si="107"/>
        <v>0</v>
      </c>
      <c r="Y579" s="429">
        <f t="shared" si="108"/>
        <v>0</v>
      </c>
      <c r="Z579" s="429">
        <f t="shared" si="109"/>
        <v>0</v>
      </c>
    </row>
    <row r="580" spans="1:26" ht="18.5" customHeight="1" x14ac:dyDescent="0.35">
      <c r="A580" s="433" t="s">
        <v>702</v>
      </c>
      <c r="B580" s="353" t="s">
        <v>667</v>
      </c>
      <c r="C580" s="353" t="s">
        <v>667</v>
      </c>
      <c r="D580" s="353" t="s">
        <v>667</v>
      </c>
      <c r="E580" s="428">
        <v>4686</v>
      </c>
      <c r="F580" s="428">
        <v>14418</v>
      </c>
      <c r="G580" s="428">
        <v>3897</v>
      </c>
      <c r="H580" s="428">
        <v>7307</v>
      </c>
      <c r="I580" s="428"/>
      <c r="J580" s="428">
        <v>13540</v>
      </c>
      <c r="K580" s="428"/>
      <c r="L580" s="428"/>
      <c r="M580" s="428"/>
      <c r="N580" s="428">
        <v>0</v>
      </c>
      <c r="O580" s="428">
        <f t="shared" si="99"/>
        <v>43848</v>
      </c>
      <c r="Q580" s="429">
        <f t="shared" si="100"/>
        <v>0.10686918445539136</v>
      </c>
      <c r="R580" s="429">
        <f t="shared" si="101"/>
        <v>0.3288177339901478</v>
      </c>
      <c r="S580" s="429">
        <f t="shared" si="102"/>
        <v>8.8875205254515602E-2</v>
      </c>
      <c r="T580" s="429">
        <f t="shared" si="103"/>
        <v>0.16664386060937786</v>
      </c>
      <c r="U580" s="429">
        <f t="shared" si="104"/>
        <v>0</v>
      </c>
      <c r="V580" s="429">
        <f t="shared" si="105"/>
        <v>0.30879401569056741</v>
      </c>
      <c r="W580" s="429">
        <f t="shared" si="106"/>
        <v>0</v>
      </c>
      <c r="X580" s="429">
        <f t="shared" si="107"/>
        <v>0</v>
      </c>
      <c r="Y580" s="429">
        <f t="shared" si="108"/>
        <v>0</v>
      </c>
      <c r="Z580" s="429">
        <f t="shared" si="109"/>
        <v>0</v>
      </c>
    </row>
    <row r="581" spans="1:26" ht="18.5" customHeight="1" x14ac:dyDescent="0.35">
      <c r="A581" s="433" t="s">
        <v>703</v>
      </c>
      <c r="B581" s="353" t="s">
        <v>667</v>
      </c>
      <c r="C581" s="353" t="s">
        <v>667</v>
      </c>
      <c r="D581" s="353" t="s">
        <v>667</v>
      </c>
      <c r="E581" s="428">
        <v>21020</v>
      </c>
      <c r="F581" s="428">
        <v>4589</v>
      </c>
      <c r="G581" s="428">
        <v>3299</v>
      </c>
      <c r="H581" s="428">
        <v>1511</v>
      </c>
      <c r="I581" s="428"/>
      <c r="J581" s="428">
        <v>11548</v>
      </c>
      <c r="K581" s="428"/>
      <c r="L581" s="428"/>
      <c r="M581" s="428"/>
      <c r="N581" s="428">
        <v>117</v>
      </c>
      <c r="O581" s="428">
        <f t="shared" si="99"/>
        <v>42084</v>
      </c>
      <c r="Q581" s="429">
        <f t="shared" si="100"/>
        <v>0.49947723600418209</v>
      </c>
      <c r="R581" s="429">
        <f t="shared" si="101"/>
        <v>0.10904381712764946</v>
      </c>
      <c r="S581" s="429">
        <f t="shared" si="102"/>
        <v>7.8390837372873307E-2</v>
      </c>
      <c r="T581" s="429">
        <f t="shared" si="103"/>
        <v>3.5904381712764943E-2</v>
      </c>
      <c r="U581" s="429">
        <f t="shared" si="104"/>
        <v>0</v>
      </c>
      <c r="V581" s="429">
        <f t="shared" si="105"/>
        <v>0.27440357380477143</v>
      </c>
      <c r="W581" s="429">
        <f t="shared" si="106"/>
        <v>0</v>
      </c>
      <c r="X581" s="429">
        <f t="shared" si="107"/>
        <v>0</v>
      </c>
      <c r="Y581" s="429">
        <f t="shared" si="108"/>
        <v>0</v>
      </c>
      <c r="Z581" s="429">
        <f t="shared" si="109"/>
        <v>2.7801539777587681E-3</v>
      </c>
    </row>
    <row r="582" spans="1:26" ht="18.5" customHeight="1" x14ac:dyDescent="0.35">
      <c r="A582" s="433" t="s">
        <v>704</v>
      </c>
      <c r="B582" s="353" t="s">
        <v>667</v>
      </c>
      <c r="C582" s="353" t="s">
        <v>667</v>
      </c>
      <c r="D582" s="353" t="s">
        <v>667</v>
      </c>
      <c r="E582" s="428">
        <v>18931</v>
      </c>
      <c r="F582" s="428">
        <v>2863</v>
      </c>
      <c r="G582" s="428">
        <v>2476</v>
      </c>
      <c r="H582" s="428">
        <v>1259</v>
      </c>
      <c r="I582" s="428">
        <v>1173</v>
      </c>
      <c r="J582" s="428">
        <v>12560</v>
      </c>
      <c r="K582" s="428">
        <v>365</v>
      </c>
      <c r="L582" s="428"/>
      <c r="M582" s="428"/>
      <c r="N582" s="428">
        <v>723</v>
      </c>
      <c r="O582" s="428">
        <f t="shared" si="99"/>
        <v>40350</v>
      </c>
      <c r="Q582" s="429">
        <f t="shared" si="100"/>
        <v>0.46916976456009912</v>
      </c>
      <c r="R582" s="429">
        <f t="shared" si="101"/>
        <v>7.0954151177199498E-2</v>
      </c>
      <c r="S582" s="429">
        <f t="shared" si="102"/>
        <v>6.1363073110285007E-2</v>
      </c>
      <c r="T582" s="429">
        <f t="shared" si="103"/>
        <v>3.1201982651796779E-2</v>
      </c>
      <c r="U582" s="429">
        <f t="shared" si="104"/>
        <v>2.9070631970260222E-2</v>
      </c>
      <c r="V582" s="429">
        <f t="shared" si="105"/>
        <v>0.31127633209417593</v>
      </c>
      <c r="W582" s="429">
        <f t="shared" si="106"/>
        <v>9.0458488228004948E-3</v>
      </c>
      <c r="X582" s="429">
        <f t="shared" si="107"/>
        <v>0</v>
      </c>
      <c r="Y582" s="429">
        <f t="shared" si="108"/>
        <v>0</v>
      </c>
      <c r="Z582" s="429">
        <f t="shared" si="109"/>
        <v>1.7918215613382901E-2</v>
      </c>
    </row>
    <row r="583" spans="1:26" ht="18.5" customHeight="1" x14ac:dyDescent="0.35">
      <c r="A583" s="433" t="s">
        <v>705</v>
      </c>
      <c r="B583" s="353" t="s">
        <v>667</v>
      </c>
      <c r="C583" s="353" t="s">
        <v>667</v>
      </c>
      <c r="D583" s="353" t="s">
        <v>667</v>
      </c>
      <c r="E583" s="428">
        <v>6246</v>
      </c>
      <c r="F583" s="428">
        <v>2502</v>
      </c>
      <c r="G583" s="428">
        <v>2934</v>
      </c>
      <c r="H583" s="428">
        <v>18159</v>
      </c>
      <c r="I583" s="428">
        <v>2038</v>
      </c>
      <c r="J583" s="428">
        <v>15999</v>
      </c>
      <c r="K583" s="428"/>
      <c r="L583" s="428"/>
      <c r="M583" s="428"/>
      <c r="N583" s="428">
        <v>178</v>
      </c>
      <c r="O583" s="428">
        <f t="shared" si="99"/>
        <v>48056</v>
      </c>
      <c r="Q583" s="429">
        <f t="shared" si="100"/>
        <v>0.12997336440819043</v>
      </c>
      <c r="R583" s="429">
        <f t="shared" si="101"/>
        <v>5.2064258365240555E-2</v>
      </c>
      <c r="S583" s="429">
        <f t="shared" si="102"/>
        <v>6.1053770600965541E-2</v>
      </c>
      <c r="T583" s="429">
        <f t="shared" si="103"/>
        <v>0.37787164974196769</v>
      </c>
      <c r="U583" s="429">
        <f t="shared" si="104"/>
        <v>4.2408856334276678E-2</v>
      </c>
      <c r="V583" s="429">
        <f t="shared" si="105"/>
        <v>0.33292408856334277</v>
      </c>
      <c r="W583" s="429">
        <f t="shared" si="106"/>
        <v>0</v>
      </c>
      <c r="X583" s="429">
        <f t="shared" si="107"/>
        <v>0</v>
      </c>
      <c r="Y583" s="429">
        <f t="shared" si="108"/>
        <v>0</v>
      </c>
      <c r="Z583" s="429">
        <f t="shared" si="109"/>
        <v>3.7040119860163143E-3</v>
      </c>
    </row>
    <row r="584" spans="1:26" ht="18.5" customHeight="1" x14ac:dyDescent="0.35">
      <c r="A584" s="433" t="s">
        <v>706</v>
      </c>
      <c r="B584" s="353" t="s">
        <v>667</v>
      </c>
      <c r="C584" s="353" t="s">
        <v>667</v>
      </c>
      <c r="D584" s="353" t="s">
        <v>667</v>
      </c>
      <c r="E584" s="428">
        <v>19065</v>
      </c>
      <c r="F584" s="428">
        <v>3527</v>
      </c>
      <c r="G584" s="428">
        <v>3472</v>
      </c>
      <c r="H584" s="428">
        <v>850</v>
      </c>
      <c r="I584" s="428">
        <v>1237</v>
      </c>
      <c r="J584" s="428">
        <v>13936</v>
      </c>
      <c r="K584" s="428">
        <v>401</v>
      </c>
      <c r="L584" s="428"/>
      <c r="M584" s="428"/>
      <c r="N584" s="428">
        <v>0</v>
      </c>
      <c r="O584" s="428">
        <f t="shared" si="99"/>
        <v>42488</v>
      </c>
      <c r="Q584" s="429">
        <f t="shared" si="100"/>
        <v>0.44871493127471285</v>
      </c>
      <c r="R584" s="429">
        <f t="shared" si="101"/>
        <v>8.3011673884390888E-2</v>
      </c>
      <c r="S584" s="429">
        <f t="shared" si="102"/>
        <v>8.1717190736207868E-2</v>
      </c>
      <c r="T584" s="429">
        <f t="shared" si="103"/>
        <v>2.0005648653737527E-2</v>
      </c>
      <c r="U584" s="429">
        <f t="shared" si="104"/>
        <v>2.9114102805498022E-2</v>
      </c>
      <c r="V584" s="429">
        <f t="shared" si="105"/>
        <v>0.32799849369233663</v>
      </c>
      <c r="W584" s="429">
        <f t="shared" si="106"/>
        <v>9.4379589531161743E-3</v>
      </c>
      <c r="X584" s="429">
        <f t="shared" si="107"/>
        <v>0</v>
      </c>
      <c r="Y584" s="429">
        <f t="shared" si="108"/>
        <v>0</v>
      </c>
      <c r="Z584" s="429">
        <f t="shared" si="109"/>
        <v>0</v>
      </c>
    </row>
    <row r="585" spans="1:26" ht="18.5" customHeight="1" x14ac:dyDescent="0.35">
      <c r="A585" s="433" t="s">
        <v>707</v>
      </c>
      <c r="B585" s="353" t="s">
        <v>667</v>
      </c>
      <c r="C585" s="353" t="s">
        <v>667</v>
      </c>
      <c r="D585" s="353" t="s">
        <v>667</v>
      </c>
      <c r="E585" s="428">
        <v>18324</v>
      </c>
      <c r="F585" s="428">
        <v>3469</v>
      </c>
      <c r="G585" s="428">
        <v>3977</v>
      </c>
      <c r="H585" s="428">
        <v>2025</v>
      </c>
      <c r="I585" s="428">
        <v>1704</v>
      </c>
      <c r="J585" s="428">
        <v>14796</v>
      </c>
      <c r="K585" s="428"/>
      <c r="L585" s="428"/>
      <c r="M585" s="428"/>
      <c r="N585" s="428">
        <v>545</v>
      </c>
      <c r="O585" s="428">
        <f t="shared" si="99"/>
        <v>44840</v>
      </c>
      <c r="Q585" s="429">
        <f t="shared" si="100"/>
        <v>0.4086529884032114</v>
      </c>
      <c r="R585" s="429">
        <f t="shared" si="101"/>
        <v>7.7363960749330954E-2</v>
      </c>
      <c r="S585" s="429">
        <f t="shared" si="102"/>
        <v>8.8693131132917033E-2</v>
      </c>
      <c r="T585" s="429">
        <f t="shared" si="103"/>
        <v>4.516057091882248E-2</v>
      </c>
      <c r="U585" s="429">
        <f t="shared" si="104"/>
        <v>3.8001784121320249E-2</v>
      </c>
      <c r="V585" s="429">
        <f t="shared" si="105"/>
        <v>0.32997323818019625</v>
      </c>
      <c r="W585" s="429">
        <f t="shared" si="106"/>
        <v>0</v>
      </c>
      <c r="X585" s="429">
        <f t="shared" si="107"/>
        <v>0</v>
      </c>
      <c r="Y585" s="429">
        <f t="shared" si="108"/>
        <v>0</v>
      </c>
      <c r="Z585" s="429">
        <f t="shared" si="109"/>
        <v>1.2154326494201605E-2</v>
      </c>
    </row>
    <row r="586" spans="1:26" ht="18.5" customHeight="1" x14ac:dyDescent="0.35">
      <c r="A586" s="433" t="s">
        <v>708</v>
      </c>
      <c r="B586" s="353" t="s">
        <v>667</v>
      </c>
      <c r="C586" s="353" t="s">
        <v>667</v>
      </c>
      <c r="D586" s="353" t="s">
        <v>667</v>
      </c>
      <c r="E586" s="428">
        <v>23555</v>
      </c>
      <c r="F586" s="428">
        <v>5335</v>
      </c>
      <c r="G586" s="428">
        <v>3039</v>
      </c>
      <c r="H586" s="428">
        <v>2649</v>
      </c>
      <c r="I586" s="428">
        <v>2477</v>
      </c>
      <c r="J586" s="428">
        <v>10290</v>
      </c>
      <c r="K586" s="428"/>
      <c r="L586" s="428"/>
      <c r="M586" s="428"/>
      <c r="N586" s="428">
        <v>557</v>
      </c>
      <c r="O586" s="428">
        <f t="shared" si="99"/>
        <v>47902</v>
      </c>
      <c r="Q586" s="429">
        <f t="shared" si="100"/>
        <v>0.49173312179032191</v>
      </c>
      <c r="R586" s="429">
        <f t="shared" si="101"/>
        <v>0.11137322032482987</v>
      </c>
      <c r="S586" s="429">
        <f t="shared" si="102"/>
        <v>6.3442027472756873E-2</v>
      </c>
      <c r="T586" s="429">
        <f t="shared" si="103"/>
        <v>5.5300404993528451E-2</v>
      </c>
      <c r="U586" s="429">
        <f t="shared" si="104"/>
        <v>5.170974072063797E-2</v>
      </c>
      <c r="V586" s="429">
        <f t="shared" si="105"/>
        <v>0.21481357772118073</v>
      </c>
      <c r="W586" s="429">
        <f t="shared" si="106"/>
        <v>0</v>
      </c>
      <c r="X586" s="429">
        <f t="shared" si="107"/>
        <v>0</v>
      </c>
      <c r="Y586" s="429">
        <f t="shared" si="108"/>
        <v>0</v>
      </c>
      <c r="Z586" s="429">
        <f t="shared" si="109"/>
        <v>1.1627906976744186E-2</v>
      </c>
    </row>
    <row r="587" spans="1:26" ht="18.5" customHeight="1" x14ac:dyDescent="0.35">
      <c r="A587" s="433" t="s">
        <v>709</v>
      </c>
      <c r="B587" s="353" t="s">
        <v>667</v>
      </c>
      <c r="C587" s="353" t="s">
        <v>667</v>
      </c>
      <c r="D587" s="353" t="s">
        <v>667</v>
      </c>
      <c r="E587" s="428">
        <v>10993</v>
      </c>
      <c r="F587" s="428">
        <v>2452</v>
      </c>
      <c r="G587" s="428">
        <v>2099</v>
      </c>
      <c r="H587" s="428">
        <v>22349</v>
      </c>
      <c r="I587" s="428">
        <v>1720</v>
      </c>
      <c r="J587" s="428">
        <v>12676</v>
      </c>
      <c r="K587" s="428"/>
      <c r="L587" s="428"/>
      <c r="M587" s="428"/>
      <c r="N587" s="428">
        <v>449</v>
      </c>
      <c r="O587" s="428">
        <f t="shared" si="99"/>
        <v>52738</v>
      </c>
      <c r="Q587" s="429">
        <f t="shared" si="100"/>
        <v>0.20844552315218629</v>
      </c>
      <c r="R587" s="429">
        <f t="shared" si="101"/>
        <v>4.649398915393075E-2</v>
      </c>
      <c r="S587" s="429">
        <f t="shared" si="102"/>
        <v>3.9800523341802875E-2</v>
      </c>
      <c r="T587" s="429">
        <f t="shared" si="103"/>
        <v>0.42377412871174486</v>
      </c>
      <c r="U587" s="429">
        <f t="shared" si="104"/>
        <v>3.2614054382039515E-2</v>
      </c>
      <c r="V587" s="429">
        <f t="shared" si="105"/>
        <v>0.24035799613182146</v>
      </c>
      <c r="W587" s="429">
        <f t="shared" si="106"/>
        <v>0</v>
      </c>
      <c r="X587" s="429">
        <f t="shared" si="107"/>
        <v>0</v>
      </c>
      <c r="Y587" s="429">
        <f t="shared" si="108"/>
        <v>0</v>
      </c>
      <c r="Z587" s="429">
        <f t="shared" si="109"/>
        <v>8.5137851264742697E-3</v>
      </c>
    </row>
    <row r="588" spans="1:26" ht="18.5" customHeight="1" x14ac:dyDescent="0.35">
      <c r="A588" s="433" t="s">
        <v>710</v>
      </c>
      <c r="B588" s="353" t="s">
        <v>667</v>
      </c>
      <c r="C588" s="353" t="s">
        <v>667</v>
      </c>
      <c r="D588" s="353" t="s">
        <v>667</v>
      </c>
      <c r="E588" s="428">
        <v>21480</v>
      </c>
      <c r="F588" s="428">
        <v>3248</v>
      </c>
      <c r="G588" s="428">
        <v>3276</v>
      </c>
      <c r="H588" s="428">
        <v>2589</v>
      </c>
      <c r="I588" s="428"/>
      <c r="J588" s="428">
        <v>13313</v>
      </c>
      <c r="K588" s="428"/>
      <c r="L588" s="428"/>
      <c r="M588" s="428"/>
      <c r="N588" s="428">
        <v>259</v>
      </c>
      <c r="O588" s="428">
        <f t="shared" si="99"/>
        <v>44165</v>
      </c>
      <c r="Q588" s="429">
        <f t="shared" si="100"/>
        <v>0.48635797577267065</v>
      </c>
      <c r="R588" s="429">
        <f t="shared" si="101"/>
        <v>7.3542397826333067E-2</v>
      </c>
      <c r="S588" s="429">
        <f t="shared" si="102"/>
        <v>7.4176384014491115E-2</v>
      </c>
      <c r="T588" s="429">
        <f t="shared" si="103"/>
        <v>5.8621080040756252E-2</v>
      </c>
      <c r="U588" s="429">
        <f t="shared" si="104"/>
        <v>0</v>
      </c>
      <c r="V588" s="429">
        <f t="shared" si="105"/>
        <v>0.30143779010528698</v>
      </c>
      <c r="W588" s="429">
        <f t="shared" si="106"/>
        <v>0</v>
      </c>
      <c r="X588" s="429">
        <f t="shared" si="107"/>
        <v>0</v>
      </c>
      <c r="Y588" s="429">
        <f t="shared" si="108"/>
        <v>0</v>
      </c>
      <c r="Z588" s="429">
        <f t="shared" si="109"/>
        <v>5.8643722404619044E-3</v>
      </c>
    </row>
    <row r="589" spans="1:26" ht="18.5" customHeight="1" x14ac:dyDescent="0.35">
      <c r="A589" s="433" t="s">
        <v>711</v>
      </c>
      <c r="B589" s="353" t="s">
        <v>667</v>
      </c>
      <c r="C589" s="353" t="s">
        <v>667</v>
      </c>
      <c r="D589" s="353" t="s">
        <v>667</v>
      </c>
      <c r="E589" s="428">
        <v>8259</v>
      </c>
      <c r="F589" s="428">
        <v>13960</v>
      </c>
      <c r="G589" s="428">
        <v>3490</v>
      </c>
      <c r="H589" s="428">
        <v>3785</v>
      </c>
      <c r="I589" s="428">
        <v>1676</v>
      </c>
      <c r="J589" s="428">
        <v>14961</v>
      </c>
      <c r="K589" s="428"/>
      <c r="L589" s="428"/>
      <c r="M589" s="428"/>
      <c r="N589" s="428">
        <v>423</v>
      </c>
      <c r="O589" s="428">
        <f t="shared" si="99"/>
        <v>46554</v>
      </c>
      <c r="Q589" s="429">
        <f t="shared" si="100"/>
        <v>0.17740688233019719</v>
      </c>
      <c r="R589" s="429">
        <f t="shared" si="101"/>
        <v>0.29986682132577225</v>
      </c>
      <c r="S589" s="429">
        <f t="shared" si="102"/>
        <v>7.4966705331443062E-2</v>
      </c>
      <c r="T589" s="429">
        <f t="shared" si="103"/>
        <v>8.1303432572926063E-2</v>
      </c>
      <c r="U589" s="429">
        <f t="shared" si="104"/>
        <v>3.6001202904154317E-2</v>
      </c>
      <c r="V589" s="429">
        <f t="shared" si="105"/>
        <v>0.32136873308416031</v>
      </c>
      <c r="W589" s="429">
        <f t="shared" si="106"/>
        <v>0</v>
      </c>
      <c r="X589" s="429">
        <f t="shared" si="107"/>
        <v>0</v>
      </c>
      <c r="Y589" s="429">
        <f t="shared" si="108"/>
        <v>0</v>
      </c>
      <c r="Z589" s="429">
        <f t="shared" si="109"/>
        <v>9.0862224513468225E-3</v>
      </c>
    </row>
    <row r="590" spans="1:26" ht="18.5" customHeight="1" x14ac:dyDescent="0.35">
      <c r="A590" s="433" t="s">
        <v>712</v>
      </c>
      <c r="B590" s="353" t="s">
        <v>667</v>
      </c>
      <c r="C590" s="353" t="s">
        <v>667</v>
      </c>
      <c r="D590" s="353" t="s">
        <v>667</v>
      </c>
      <c r="E590" s="428">
        <v>19168</v>
      </c>
      <c r="F590" s="428">
        <v>2415</v>
      </c>
      <c r="G590" s="428">
        <v>3004</v>
      </c>
      <c r="H590" s="428">
        <v>822</v>
      </c>
      <c r="I590" s="428">
        <v>1200</v>
      </c>
      <c r="J590" s="428">
        <v>12083</v>
      </c>
      <c r="K590" s="428"/>
      <c r="L590" s="428"/>
      <c r="M590" s="428"/>
      <c r="N590" s="428">
        <v>334</v>
      </c>
      <c r="O590" s="428">
        <f t="shared" si="99"/>
        <v>39026</v>
      </c>
      <c r="Q590" s="429">
        <f t="shared" si="100"/>
        <v>0.491159739660739</v>
      </c>
      <c r="R590" s="429">
        <f t="shared" si="101"/>
        <v>6.188182237482704E-2</v>
      </c>
      <c r="S590" s="429">
        <f t="shared" si="102"/>
        <v>7.697432480910163E-2</v>
      </c>
      <c r="T590" s="429">
        <f t="shared" si="103"/>
        <v>2.1062881156152308E-2</v>
      </c>
      <c r="U590" s="429">
        <f t="shared" si="104"/>
        <v>3.074873161482089E-2</v>
      </c>
      <c r="V590" s="429">
        <f t="shared" si="105"/>
        <v>0.30961410341823398</v>
      </c>
      <c r="W590" s="429">
        <f t="shared" si="106"/>
        <v>0</v>
      </c>
      <c r="X590" s="429">
        <f t="shared" si="107"/>
        <v>0</v>
      </c>
      <c r="Y590" s="429">
        <f t="shared" si="108"/>
        <v>0</v>
      </c>
      <c r="Z590" s="429">
        <f t="shared" si="109"/>
        <v>8.558396966125148E-3</v>
      </c>
    </row>
    <row r="591" spans="1:26" ht="18.5" customHeight="1" x14ac:dyDescent="0.35">
      <c r="A591" s="433" t="s">
        <v>713</v>
      </c>
      <c r="B591" s="353" t="s">
        <v>667</v>
      </c>
      <c r="C591" s="353" t="s">
        <v>667</v>
      </c>
      <c r="D591" s="353" t="s">
        <v>667</v>
      </c>
      <c r="E591" s="428">
        <v>6692</v>
      </c>
      <c r="F591" s="428">
        <v>647</v>
      </c>
      <c r="G591" s="428">
        <v>697</v>
      </c>
      <c r="H591" s="428">
        <v>382</v>
      </c>
      <c r="I591" s="428"/>
      <c r="J591" s="428">
        <v>2856</v>
      </c>
      <c r="K591" s="428">
        <v>1370</v>
      </c>
      <c r="L591" s="428"/>
      <c r="M591" s="428"/>
      <c r="N591" s="428">
        <v>884</v>
      </c>
      <c r="O591" s="428">
        <f t="shared" si="99"/>
        <v>13528</v>
      </c>
      <c r="Q591" s="429">
        <f t="shared" si="100"/>
        <v>0.4946777054997043</v>
      </c>
      <c r="R591" s="429">
        <f t="shared" si="101"/>
        <v>4.7826729745712594E-2</v>
      </c>
      <c r="S591" s="429">
        <f t="shared" si="102"/>
        <v>5.1522767593140152E-2</v>
      </c>
      <c r="T591" s="429">
        <f t="shared" si="103"/>
        <v>2.8237729154346542E-2</v>
      </c>
      <c r="U591" s="429">
        <f t="shared" si="104"/>
        <v>0</v>
      </c>
      <c r="V591" s="429">
        <f t="shared" si="105"/>
        <v>0.21111768184506211</v>
      </c>
      <c r="W591" s="429">
        <f t="shared" si="106"/>
        <v>0.10127143701951508</v>
      </c>
      <c r="X591" s="429">
        <f t="shared" si="107"/>
        <v>0</v>
      </c>
      <c r="Y591" s="429">
        <f t="shared" si="108"/>
        <v>0</v>
      </c>
      <c r="Z591" s="429">
        <f t="shared" si="109"/>
        <v>6.5345949142519219E-2</v>
      </c>
    </row>
    <row r="592" spans="1:26" ht="18.5" customHeight="1" x14ac:dyDescent="0.35">
      <c r="A592" s="433" t="s">
        <v>714</v>
      </c>
      <c r="B592" s="353" t="s">
        <v>667</v>
      </c>
      <c r="C592" s="353" t="s">
        <v>667</v>
      </c>
      <c r="D592" s="353" t="s">
        <v>667</v>
      </c>
      <c r="E592" s="428">
        <v>16821</v>
      </c>
      <c r="F592" s="428">
        <v>5954</v>
      </c>
      <c r="G592" s="428">
        <v>3415</v>
      </c>
      <c r="H592" s="428">
        <v>1005</v>
      </c>
      <c r="I592" s="428">
        <v>1327</v>
      </c>
      <c r="J592" s="428">
        <v>13270</v>
      </c>
      <c r="K592" s="428"/>
      <c r="L592" s="428"/>
      <c r="M592" s="428"/>
      <c r="N592" s="428">
        <v>470</v>
      </c>
      <c r="O592" s="428">
        <f t="shared" si="99"/>
        <v>42262</v>
      </c>
      <c r="Q592" s="429">
        <f t="shared" si="100"/>
        <v>0.39801713122900007</v>
      </c>
      <c r="R592" s="429">
        <f t="shared" si="101"/>
        <v>0.14088306279873172</v>
      </c>
      <c r="S592" s="429">
        <f t="shared" si="102"/>
        <v>8.0805451706024323E-2</v>
      </c>
      <c r="T592" s="429">
        <f t="shared" si="103"/>
        <v>2.3780228100894422E-2</v>
      </c>
      <c r="U592" s="429">
        <f t="shared" si="104"/>
        <v>3.1399365860583978E-2</v>
      </c>
      <c r="V592" s="429">
        <f t="shared" si="105"/>
        <v>0.31399365860583978</v>
      </c>
      <c r="W592" s="429">
        <f t="shared" si="106"/>
        <v>0</v>
      </c>
      <c r="X592" s="429">
        <f t="shared" si="107"/>
        <v>0</v>
      </c>
      <c r="Y592" s="429">
        <f t="shared" si="108"/>
        <v>0</v>
      </c>
      <c r="Z592" s="429">
        <f t="shared" si="109"/>
        <v>1.1121101698925748E-2</v>
      </c>
    </row>
    <row r="593" spans="1:26" ht="18.5" customHeight="1" x14ac:dyDescent="0.35">
      <c r="A593" s="433" t="s">
        <v>715</v>
      </c>
      <c r="B593" s="353" t="s">
        <v>667</v>
      </c>
      <c r="C593" s="353" t="s">
        <v>667</v>
      </c>
      <c r="D593" s="353" t="s">
        <v>667</v>
      </c>
      <c r="E593" s="428">
        <v>4026</v>
      </c>
      <c r="F593" s="428">
        <v>1666</v>
      </c>
      <c r="G593" s="428">
        <v>2094</v>
      </c>
      <c r="H593" s="428">
        <v>23384</v>
      </c>
      <c r="I593" s="428">
        <v>1653</v>
      </c>
      <c r="J593" s="428">
        <v>9905</v>
      </c>
      <c r="K593" s="428"/>
      <c r="L593" s="428"/>
      <c r="M593" s="428"/>
      <c r="N593" s="428">
        <v>0</v>
      </c>
      <c r="O593" s="428">
        <f t="shared" si="99"/>
        <v>42728</v>
      </c>
      <c r="Q593" s="429">
        <f t="shared" si="100"/>
        <v>9.4223928103351437E-2</v>
      </c>
      <c r="R593" s="429">
        <f t="shared" si="101"/>
        <v>3.8990825688073397E-2</v>
      </c>
      <c r="S593" s="429">
        <f t="shared" si="102"/>
        <v>4.9007676465081446E-2</v>
      </c>
      <c r="T593" s="429">
        <f t="shared" si="103"/>
        <v>0.54727579105036506</v>
      </c>
      <c r="U593" s="429">
        <f t="shared" si="104"/>
        <v>3.8686575547650252E-2</v>
      </c>
      <c r="V593" s="429">
        <f t="shared" si="105"/>
        <v>0.23181520314547838</v>
      </c>
      <c r="W593" s="429">
        <f t="shared" si="106"/>
        <v>0</v>
      </c>
      <c r="X593" s="429">
        <f t="shared" si="107"/>
        <v>0</v>
      </c>
      <c r="Y593" s="429">
        <f t="shared" si="108"/>
        <v>0</v>
      </c>
      <c r="Z593" s="429">
        <f t="shared" si="109"/>
        <v>0</v>
      </c>
    </row>
    <row r="594" spans="1:26" ht="18.5" customHeight="1" x14ac:dyDescent="0.35">
      <c r="A594" s="433" t="s">
        <v>716</v>
      </c>
      <c r="B594" s="353" t="s">
        <v>667</v>
      </c>
      <c r="C594" s="353" t="s">
        <v>667</v>
      </c>
      <c r="D594" s="353" t="s">
        <v>667</v>
      </c>
      <c r="E594" s="428">
        <v>1493</v>
      </c>
      <c r="F594" s="428">
        <v>586</v>
      </c>
      <c r="G594" s="428">
        <v>1586</v>
      </c>
      <c r="H594" s="428">
        <v>11392</v>
      </c>
      <c r="I594" s="428">
        <v>2046</v>
      </c>
      <c r="J594" s="428">
        <v>3585</v>
      </c>
      <c r="K594" s="428"/>
      <c r="L594" s="428"/>
      <c r="M594" s="428"/>
      <c r="N594" s="428">
        <v>0</v>
      </c>
      <c r="O594" s="428">
        <f t="shared" si="99"/>
        <v>20688</v>
      </c>
      <c r="Q594" s="429">
        <f t="shared" si="100"/>
        <v>7.2167440061871618E-2</v>
      </c>
      <c r="R594" s="429">
        <f t="shared" si="101"/>
        <v>2.8325599381283838E-2</v>
      </c>
      <c r="S594" s="429">
        <f t="shared" si="102"/>
        <v>7.6662799690641922E-2</v>
      </c>
      <c r="T594" s="429">
        <f t="shared" si="103"/>
        <v>0.55065738592420732</v>
      </c>
      <c r="U594" s="429">
        <f t="shared" si="104"/>
        <v>9.8897911832946633E-2</v>
      </c>
      <c r="V594" s="429">
        <f t="shared" si="105"/>
        <v>0.17328886310904873</v>
      </c>
      <c r="W594" s="429">
        <f t="shared" si="106"/>
        <v>0</v>
      </c>
      <c r="X594" s="429">
        <f t="shared" si="107"/>
        <v>0</v>
      </c>
      <c r="Y594" s="429">
        <f t="shared" si="108"/>
        <v>0</v>
      </c>
      <c r="Z594" s="429">
        <f t="shared" si="109"/>
        <v>0</v>
      </c>
    </row>
    <row r="595" spans="1:26" ht="18.5" customHeight="1" x14ac:dyDescent="0.35">
      <c r="A595" s="433" t="s">
        <v>717</v>
      </c>
      <c r="B595" s="353" t="s">
        <v>667</v>
      </c>
      <c r="C595" s="353" t="s">
        <v>667</v>
      </c>
      <c r="D595" s="353" t="s">
        <v>667</v>
      </c>
      <c r="E595" s="428">
        <v>19561</v>
      </c>
      <c r="F595" s="428">
        <v>2659</v>
      </c>
      <c r="G595" s="428">
        <v>3228</v>
      </c>
      <c r="H595" s="428">
        <v>1374</v>
      </c>
      <c r="I595" s="428">
        <v>1469</v>
      </c>
      <c r="J595" s="428">
        <v>13228</v>
      </c>
      <c r="K595" s="428"/>
      <c r="L595" s="428"/>
      <c r="M595" s="428"/>
      <c r="N595" s="428">
        <v>0</v>
      </c>
      <c r="O595" s="428">
        <f t="shared" si="99"/>
        <v>41519</v>
      </c>
      <c r="Q595" s="429">
        <f t="shared" si="100"/>
        <v>0.47113369782509212</v>
      </c>
      <c r="R595" s="429">
        <f t="shared" si="101"/>
        <v>6.4042968279582835E-2</v>
      </c>
      <c r="S595" s="429">
        <f t="shared" si="102"/>
        <v>7.7747537272092299E-2</v>
      </c>
      <c r="T595" s="429">
        <f t="shared" si="103"/>
        <v>3.3093282593511401E-2</v>
      </c>
      <c r="U595" s="429">
        <f t="shared" si="104"/>
        <v>3.5381391652014739E-2</v>
      </c>
      <c r="V595" s="429">
        <f t="shared" si="105"/>
        <v>0.3186011223777066</v>
      </c>
      <c r="W595" s="429">
        <f t="shared" si="106"/>
        <v>0</v>
      </c>
      <c r="X595" s="429">
        <f t="shared" si="107"/>
        <v>0</v>
      </c>
      <c r="Y595" s="429">
        <f t="shared" si="108"/>
        <v>0</v>
      </c>
      <c r="Z595" s="429">
        <f t="shared" si="109"/>
        <v>0</v>
      </c>
    </row>
    <row r="596" spans="1:26" ht="18.5" customHeight="1" x14ac:dyDescent="0.35">
      <c r="A596" s="433" t="s">
        <v>718</v>
      </c>
      <c r="B596" s="353" t="s">
        <v>667</v>
      </c>
      <c r="C596" s="353" t="s">
        <v>667</v>
      </c>
      <c r="D596" s="353" t="s">
        <v>667</v>
      </c>
      <c r="E596" s="428">
        <v>19583</v>
      </c>
      <c r="F596" s="428">
        <v>2219</v>
      </c>
      <c r="G596" s="428">
        <v>2956</v>
      </c>
      <c r="H596" s="428">
        <v>1315</v>
      </c>
      <c r="I596" s="428"/>
      <c r="J596" s="428">
        <v>13056</v>
      </c>
      <c r="K596" s="428">
        <v>317</v>
      </c>
      <c r="L596" s="428"/>
      <c r="M596" s="428"/>
      <c r="N596" s="428">
        <v>113</v>
      </c>
      <c r="O596" s="428">
        <f t="shared" si="99"/>
        <v>39559</v>
      </c>
      <c r="Q596" s="429">
        <f t="shared" si="100"/>
        <v>0.49503273591344576</v>
      </c>
      <c r="R596" s="429">
        <f t="shared" si="101"/>
        <v>5.6093430066482972E-2</v>
      </c>
      <c r="S596" s="429">
        <f t="shared" si="102"/>
        <v>7.4723830228266633E-2</v>
      </c>
      <c r="T596" s="429">
        <f t="shared" si="103"/>
        <v>3.3241487398569226E-2</v>
      </c>
      <c r="U596" s="429">
        <f t="shared" si="104"/>
        <v>0</v>
      </c>
      <c r="V596" s="429">
        <f t="shared" si="105"/>
        <v>0.33003867640739148</v>
      </c>
      <c r="W596" s="429">
        <f t="shared" si="106"/>
        <v>8.013347152354711E-3</v>
      </c>
      <c r="X596" s="429">
        <f t="shared" si="107"/>
        <v>0</v>
      </c>
      <c r="Y596" s="429">
        <f t="shared" si="108"/>
        <v>0</v>
      </c>
      <c r="Z596" s="429">
        <f t="shared" si="109"/>
        <v>2.8564928334892186E-3</v>
      </c>
    </row>
    <row r="597" spans="1:26" ht="18.5" customHeight="1" x14ac:dyDescent="0.35">
      <c r="A597" s="433" t="s">
        <v>719</v>
      </c>
      <c r="B597" s="353" t="s">
        <v>667</v>
      </c>
      <c r="C597" s="353" t="s">
        <v>667</v>
      </c>
      <c r="D597" s="353" t="s">
        <v>667</v>
      </c>
      <c r="E597" s="428">
        <v>9018</v>
      </c>
      <c r="F597" s="428">
        <v>14801</v>
      </c>
      <c r="G597" s="428">
        <v>2970</v>
      </c>
      <c r="H597" s="428">
        <v>3681</v>
      </c>
      <c r="I597" s="428"/>
      <c r="J597" s="428">
        <v>18928</v>
      </c>
      <c r="K597" s="428">
        <v>679</v>
      </c>
      <c r="L597" s="428"/>
      <c r="M597" s="428"/>
      <c r="N597" s="428">
        <v>0</v>
      </c>
      <c r="O597" s="428">
        <f t="shared" si="99"/>
        <v>50077</v>
      </c>
      <c r="Q597" s="429">
        <f t="shared" si="100"/>
        <v>0.18008267268406652</v>
      </c>
      <c r="R597" s="429">
        <f t="shared" si="101"/>
        <v>0.29556483016155122</v>
      </c>
      <c r="S597" s="429">
        <f t="shared" si="102"/>
        <v>5.9308664656429103E-2</v>
      </c>
      <c r="T597" s="429">
        <f t="shared" si="103"/>
        <v>7.3506799528725769E-2</v>
      </c>
      <c r="U597" s="429">
        <f t="shared" si="104"/>
        <v>0</v>
      </c>
      <c r="V597" s="429">
        <f t="shared" si="105"/>
        <v>0.37797791401242087</v>
      </c>
      <c r="W597" s="429">
        <f t="shared" si="106"/>
        <v>1.3559118956806518E-2</v>
      </c>
      <c r="X597" s="429">
        <f t="shared" si="107"/>
        <v>0</v>
      </c>
      <c r="Y597" s="429">
        <f t="shared" si="108"/>
        <v>0</v>
      </c>
      <c r="Z597" s="429">
        <f t="shared" si="109"/>
        <v>0</v>
      </c>
    </row>
    <row r="598" spans="1:26" ht="18.5" customHeight="1" x14ac:dyDescent="0.35">
      <c r="A598" s="433" t="s">
        <v>720</v>
      </c>
      <c r="B598" s="353" t="s">
        <v>667</v>
      </c>
      <c r="C598" s="353" t="s">
        <v>667</v>
      </c>
      <c r="D598" s="353" t="s">
        <v>667</v>
      </c>
      <c r="E598" s="428">
        <v>21460</v>
      </c>
      <c r="F598" s="428">
        <v>2420</v>
      </c>
      <c r="G598" s="428">
        <v>2685</v>
      </c>
      <c r="H598" s="428">
        <v>1714</v>
      </c>
      <c r="I598" s="428"/>
      <c r="J598" s="428">
        <v>12693</v>
      </c>
      <c r="K598" s="428">
        <v>153</v>
      </c>
      <c r="L598" s="428"/>
      <c r="M598" s="428"/>
      <c r="N598" s="428">
        <v>1359</v>
      </c>
      <c r="O598" s="428">
        <f t="shared" si="99"/>
        <v>42484</v>
      </c>
      <c r="Q598" s="429">
        <f t="shared" si="100"/>
        <v>0.50513134356463607</v>
      </c>
      <c r="R598" s="429">
        <f t="shared" si="101"/>
        <v>5.6962621222107143E-2</v>
      </c>
      <c r="S598" s="429">
        <f t="shared" si="102"/>
        <v>6.32002636286602E-2</v>
      </c>
      <c r="T598" s="429">
        <f t="shared" si="103"/>
        <v>4.0344600320120515E-2</v>
      </c>
      <c r="U598" s="429">
        <f t="shared" si="104"/>
        <v>0</v>
      </c>
      <c r="V598" s="429">
        <f t="shared" si="105"/>
        <v>0.29877130213727521</v>
      </c>
      <c r="W598" s="429">
        <f t="shared" si="106"/>
        <v>3.6013558045381792E-3</v>
      </c>
      <c r="X598" s="429">
        <f t="shared" si="107"/>
        <v>0</v>
      </c>
      <c r="Y598" s="429">
        <f t="shared" si="108"/>
        <v>0</v>
      </c>
      <c r="Z598" s="429">
        <f t="shared" si="109"/>
        <v>3.198851332266265E-2</v>
      </c>
    </row>
    <row r="599" spans="1:26" ht="18.5" customHeight="1" x14ac:dyDescent="0.35">
      <c r="A599" s="433" t="s">
        <v>721</v>
      </c>
      <c r="B599" s="353" t="s">
        <v>667</v>
      </c>
      <c r="C599" s="353" t="s">
        <v>667</v>
      </c>
      <c r="D599" s="353" t="s">
        <v>667</v>
      </c>
      <c r="E599" s="428">
        <v>16856</v>
      </c>
      <c r="F599" s="428">
        <v>9469</v>
      </c>
      <c r="G599" s="428">
        <v>3145</v>
      </c>
      <c r="H599" s="428">
        <v>2530</v>
      </c>
      <c r="I599" s="428">
        <v>2320</v>
      </c>
      <c r="J599" s="428">
        <v>15462</v>
      </c>
      <c r="K599" s="428"/>
      <c r="L599" s="428"/>
      <c r="M599" s="428"/>
      <c r="N599" s="428">
        <v>0</v>
      </c>
      <c r="O599" s="428">
        <f t="shared" si="99"/>
        <v>49782</v>
      </c>
      <c r="Q599" s="429">
        <f t="shared" si="100"/>
        <v>0.33859627977984008</v>
      </c>
      <c r="R599" s="429">
        <f t="shared" si="101"/>
        <v>0.19020931260294885</v>
      </c>
      <c r="S599" s="429">
        <f t="shared" si="102"/>
        <v>6.3175444939938125E-2</v>
      </c>
      <c r="T599" s="429">
        <f t="shared" si="103"/>
        <v>5.082158209794705E-2</v>
      </c>
      <c r="U599" s="429">
        <f t="shared" si="104"/>
        <v>4.6603189907998874E-2</v>
      </c>
      <c r="V599" s="429">
        <f t="shared" si="105"/>
        <v>0.31059419067132699</v>
      </c>
      <c r="W599" s="429">
        <f t="shared" si="106"/>
        <v>0</v>
      </c>
      <c r="X599" s="429">
        <f t="shared" si="107"/>
        <v>0</v>
      </c>
      <c r="Y599" s="429">
        <f t="shared" si="108"/>
        <v>0</v>
      </c>
      <c r="Z599" s="429">
        <f t="shared" si="109"/>
        <v>0</v>
      </c>
    </row>
    <row r="600" spans="1:26" ht="18.5" customHeight="1" x14ac:dyDescent="0.35">
      <c r="A600" s="433" t="s">
        <v>722</v>
      </c>
      <c r="B600" s="353" t="s">
        <v>667</v>
      </c>
      <c r="C600" s="353" t="s">
        <v>667</v>
      </c>
      <c r="D600" s="353" t="s">
        <v>667</v>
      </c>
      <c r="E600" s="428">
        <v>6397</v>
      </c>
      <c r="F600" s="428">
        <v>17428</v>
      </c>
      <c r="G600" s="428">
        <v>3497</v>
      </c>
      <c r="H600" s="428">
        <v>6342</v>
      </c>
      <c r="I600" s="428">
        <v>1032</v>
      </c>
      <c r="J600" s="428">
        <v>13987</v>
      </c>
      <c r="K600" s="428">
        <v>219</v>
      </c>
      <c r="L600" s="428"/>
      <c r="M600" s="428"/>
      <c r="N600" s="428">
        <v>56</v>
      </c>
      <c r="O600" s="428">
        <f t="shared" si="99"/>
        <v>48958</v>
      </c>
      <c r="Q600" s="429">
        <f t="shared" si="100"/>
        <v>0.13066301728011764</v>
      </c>
      <c r="R600" s="429">
        <f t="shared" si="101"/>
        <v>0.35597859389680953</v>
      </c>
      <c r="S600" s="429">
        <f t="shared" si="102"/>
        <v>7.1428571428571425E-2</v>
      </c>
      <c r="T600" s="429">
        <f t="shared" si="103"/>
        <v>0.12953960537603659</v>
      </c>
      <c r="U600" s="429">
        <f t="shared" si="104"/>
        <v>2.1079292454757138E-2</v>
      </c>
      <c r="V600" s="429">
        <f t="shared" si="105"/>
        <v>0.28569386004330244</v>
      </c>
      <c r="W600" s="429">
        <f t="shared" si="106"/>
        <v>4.4732219453409048E-3</v>
      </c>
      <c r="X600" s="429">
        <f t="shared" si="107"/>
        <v>0</v>
      </c>
      <c r="Y600" s="429">
        <f t="shared" si="108"/>
        <v>0</v>
      </c>
      <c r="Z600" s="429">
        <f t="shared" si="109"/>
        <v>1.143837575064341E-3</v>
      </c>
    </row>
    <row r="601" spans="1:26" ht="18.5" customHeight="1" x14ac:dyDescent="0.35">
      <c r="A601" s="433" t="s">
        <v>723</v>
      </c>
      <c r="B601" s="353" t="s">
        <v>667</v>
      </c>
      <c r="C601" s="353" t="s">
        <v>667</v>
      </c>
      <c r="D601" s="353" t="s">
        <v>667</v>
      </c>
      <c r="E601" s="428">
        <v>19312</v>
      </c>
      <c r="F601" s="428">
        <v>1474</v>
      </c>
      <c r="G601" s="428">
        <v>2770</v>
      </c>
      <c r="H601" s="428">
        <v>839</v>
      </c>
      <c r="I601" s="428">
        <v>1496</v>
      </c>
      <c r="J601" s="428">
        <v>13302</v>
      </c>
      <c r="K601" s="428"/>
      <c r="L601" s="428"/>
      <c r="M601" s="428"/>
      <c r="N601" s="428">
        <v>391</v>
      </c>
      <c r="O601" s="428">
        <f t="shared" si="99"/>
        <v>39584</v>
      </c>
      <c r="Q601" s="429">
        <f t="shared" si="100"/>
        <v>0.48787388843977364</v>
      </c>
      <c r="R601" s="429">
        <f t="shared" si="101"/>
        <v>3.7237267582861763E-2</v>
      </c>
      <c r="S601" s="429">
        <f t="shared" si="102"/>
        <v>6.9977768795472919E-2</v>
      </c>
      <c r="T601" s="429">
        <f t="shared" si="103"/>
        <v>2.1195432497978981E-2</v>
      </c>
      <c r="U601" s="429">
        <f t="shared" si="104"/>
        <v>3.7793047696038806E-2</v>
      </c>
      <c r="V601" s="429">
        <f t="shared" si="105"/>
        <v>0.33604486661277283</v>
      </c>
      <c r="W601" s="429">
        <f t="shared" si="106"/>
        <v>0</v>
      </c>
      <c r="X601" s="429">
        <f t="shared" si="107"/>
        <v>0</v>
      </c>
      <c r="Y601" s="429">
        <f t="shared" si="108"/>
        <v>0</v>
      </c>
      <c r="Z601" s="429">
        <f t="shared" si="109"/>
        <v>9.8777283751010515E-3</v>
      </c>
    </row>
    <row r="602" spans="1:26" ht="18.5" customHeight="1" x14ac:dyDescent="0.35">
      <c r="A602" s="353" t="s">
        <v>724</v>
      </c>
      <c r="B602" s="427" t="s">
        <v>725</v>
      </c>
      <c r="C602" s="353" t="s">
        <v>725</v>
      </c>
      <c r="D602" s="353" t="s">
        <v>725</v>
      </c>
      <c r="E602" s="428">
        <v>17837</v>
      </c>
      <c r="F602" s="428">
        <v>2903</v>
      </c>
      <c r="G602" s="428">
        <v>7484</v>
      </c>
      <c r="H602" s="428">
        <v>916</v>
      </c>
      <c r="I602" s="428">
        <v>1094</v>
      </c>
      <c r="J602" s="428"/>
      <c r="K602" s="428">
        <v>618</v>
      </c>
      <c r="L602" s="428"/>
      <c r="M602" s="428">
        <v>4719</v>
      </c>
      <c r="N602" s="428">
        <v>183</v>
      </c>
      <c r="O602" s="428">
        <f t="shared" si="99"/>
        <v>35754</v>
      </c>
      <c r="Q602" s="429">
        <f t="shared" si="100"/>
        <v>0.49888124405660905</v>
      </c>
      <c r="R602" s="429">
        <f t="shared" si="101"/>
        <v>8.1193712591598147E-2</v>
      </c>
      <c r="S602" s="429">
        <f t="shared" si="102"/>
        <v>0.2093192370084466</v>
      </c>
      <c r="T602" s="429">
        <f t="shared" si="103"/>
        <v>2.5619511103652737E-2</v>
      </c>
      <c r="U602" s="429">
        <f t="shared" si="104"/>
        <v>3.0597975051742464E-2</v>
      </c>
      <c r="V602" s="429">
        <f t="shared" si="105"/>
        <v>0</v>
      </c>
      <c r="W602" s="429">
        <f t="shared" si="106"/>
        <v>1.7284779325390166E-2</v>
      </c>
      <c r="X602" s="429">
        <f t="shared" si="107"/>
        <v>0</v>
      </c>
      <c r="Y602" s="429">
        <f t="shared" si="108"/>
        <v>0.13198523242154725</v>
      </c>
      <c r="Z602" s="429">
        <f t="shared" si="109"/>
        <v>5.1183084410135931E-3</v>
      </c>
    </row>
    <row r="603" spans="1:26" ht="18.5" customHeight="1" x14ac:dyDescent="0.35">
      <c r="A603" s="353" t="s">
        <v>726</v>
      </c>
      <c r="B603" s="427" t="s">
        <v>725</v>
      </c>
      <c r="C603" s="353" t="s">
        <v>725</v>
      </c>
      <c r="D603" s="353" t="s">
        <v>725</v>
      </c>
      <c r="E603" s="428">
        <v>18395</v>
      </c>
      <c r="F603" s="428">
        <v>7892</v>
      </c>
      <c r="G603" s="428">
        <v>9601</v>
      </c>
      <c r="H603" s="428">
        <v>2065</v>
      </c>
      <c r="I603" s="428">
        <v>1926</v>
      </c>
      <c r="J603" s="428"/>
      <c r="K603" s="428">
        <v>1575</v>
      </c>
      <c r="L603" s="428"/>
      <c r="M603" s="428">
        <v>1938</v>
      </c>
      <c r="N603" s="428">
        <v>0</v>
      </c>
      <c r="O603" s="428">
        <f t="shared" si="99"/>
        <v>43392</v>
      </c>
      <c r="Q603" s="429">
        <f t="shared" si="100"/>
        <v>0.42392606932153393</v>
      </c>
      <c r="R603" s="429">
        <f t="shared" si="101"/>
        <v>0.18187684365781712</v>
      </c>
      <c r="S603" s="429">
        <f t="shared" si="102"/>
        <v>0.22126198377581122</v>
      </c>
      <c r="T603" s="429">
        <f t="shared" si="103"/>
        <v>4.7589417404129794E-2</v>
      </c>
      <c r="U603" s="429">
        <f t="shared" si="104"/>
        <v>4.4386061946902658E-2</v>
      </c>
      <c r="V603" s="429">
        <f t="shared" si="105"/>
        <v>0</v>
      </c>
      <c r="W603" s="429">
        <f t="shared" si="106"/>
        <v>3.6297013274336286E-2</v>
      </c>
      <c r="X603" s="429">
        <f t="shared" si="107"/>
        <v>0</v>
      </c>
      <c r="Y603" s="429">
        <f t="shared" si="108"/>
        <v>4.4662610619469023E-2</v>
      </c>
      <c r="Z603" s="429">
        <f t="shared" si="109"/>
        <v>0</v>
      </c>
    </row>
    <row r="604" spans="1:26" ht="18.5" customHeight="1" x14ac:dyDescent="0.35">
      <c r="A604" s="353" t="s">
        <v>727</v>
      </c>
      <c r="B604" s="427" t="s">
        <v>725</v>
      </c>
      <c r="C604" s="353" t="s">
        <v>725</v>
      </c>
      <c r="D604" s="353" t="s">
        <v>725</v>
      </c>
      <c r="E604" s="428">
        <v>14008</v>
      </c>
      <c r="F604" s="428">
        <v>9036</v>
      </c>
      <c r="G604" s="428">
        <v>6091</v>
      </c>
      <c r="H604" s="428">
        <v>1524</v>
      </c>
      <c r="I604" s="428">
        <v>1361</v>
      </c>
      <c r="J604" s="428"/>
      <c r="K604" s="428"/>
      <c r="L604" s="428"/>
      <c r="M604" s="428">
        <v>9112</v>
      </c>
      <c r="N604" s="428">
        <v>528</v>
      </c>
      <c r="O604" s="428">
        <f t="shared" si="99"/>
        <v>41660</v>
      </c>
      <c r="Q604" s="429">
        <f t="shared" si="100"/>
        <v>0.33624579932789245</v>
      </c>
      <c r="R604" s="429">
        <f t="shared" si="101"/>
        <v>0.21689870379260681</v>
      </c>
      <c r="S604" s="429">
        <f t="shared" si="102"/>
        <v>0.14620739318290926</v>
      </c>
      <c r="T604" s="429">
        <f t="shared" si="103"/>
        <v>3.6581853096495441E-2</v>
      </c>
      <c r="U604" s="429">
        <f t="shared" si="104"/>
        <v>3.2669227076332213E-2</v>
      </c>
      <c r="V604" s="429">
        <f t="shared" si="105"/>
        <v>0</v>
      </c>
      <c r="W604" s="429">
        <f t="shared" si="106"/>
        <v>0</v>
      </c>
      <c r="X604" s="429">
        <f t="shared" si="107"/>
        <v>0</v>
      </c>
      <c r="Y604" s="429">
        <f t="shared" si="108"/>
        <v>0.2187229956793087</v>
      </c>
      <c r="Z604" s="429">
        <f t="shared" si="109"/>
        <v>1.2674027844455113E-2</v>
      </c>
    </row>
    <row r="605" spans="1:26" ht="18.5" customHeight="1" x14ac:dyDescent="0.35">
      <c r="A605" s="353" t="s">
        <v>728</v>
      </c>
      <c r="B605" s="427" t="s">
        <v>725</v>
      </c>
      <c r="C605" s="353" t="s">
        <v>725</v>
      </c>
      <c r="D605" s="353" t="s">
        <v>725</v>
      </c>
      <c r="E605" s="428">
        <v>16027</v>
      </c>
      <c r="F605" s="428">
        <v>3776</v>
      </c>
      <c r="G605" s="428"/>
      <c r="H605" s="428">
        <v>1268</v>
      </c>
      <c r="I605" s="428">
        <v>1719</v>
      </c>
      <c r="J605" s="428"/>
      <c r="K605" s="428">
        <v>2409</v>
      </c>
      <c r="L605" s="428">
        <v>570</v>
      </c>
      <c r="M605" s="428">
        <v>3844</v>
      </c>
      <c r="N605" s="428">
        <v>309</v>
      </c>
      <c r="O605" s="428">
        <f t="shared" si="99"/>
        <v>29922</v>
      </c>
      <c r="Q605" s="429">
        <f t="shared" si="100"/>
        <v>0.53562596083149527</v>
      </c>
      <c r="R605" s="429">
        <f t="shared" si="101"/>
        <v>0.12619477307666599</v>
      </c>
      <c r="S605" s="429">
        <f t="shared" si="102"/>
        <v>0</v>
      </c>
      <c r="T605" s="429">
        <f t="shared" si="103"/>
        <v>4.2376846467482118E-2</v>
      </c>
      <c r="U605" s="429">
        <f t="shared" si="104"/>
        <v>5.7449368357730096E-2</v>
      </c>
      <c r="V605" s="429">
        <f t="shared" si="105"/>
        <v>0</v>
      </c>
      <c r="W605" s="429">
        <f t="shared" si="106"/>
        <v>8.050932424303188E-2</v>
      </c>
      <c r="X605" s="429">
        <f t="shared" si="107"/>
        <v>1.9049528774814518E-2</v>
      </c>
      <c r="Y605" s="429">
        <f t="shared" si="108"/>
        <v>0.12846734843927546</v>
      </c>
      <c r="Z605" s="429">
        <f t="shared" si="109"/>
        <v>1.0326849809504712E-2</v>
      </c>
    </row>
    <row r="606" spans="1:26" ht="18.5" customHeight="1" x14ac:dyDescent="0.35">
      <c r="A606" s="353" t="s">
        <v>729</v>
      </c>
      <c r="B606" s="427" t="s">
        <v>725</v>
      </c>
      <c r="C606" s="353" t="s">
        <v>725</v>
      </c>
      <c r="D606" s="353" t="s">
        <v>725</v>
      </c>
      <c r="E606" s="428">
        <v>9904</v>
      </c>
      <c r="F606" s="428">
        <v>12264</v>
      </c>
      <c r="G606" s="428">
        <v>6567</v>
      </c>
      <c r="H606" s="428">
        <v>13736</v>
      </c>
      <c r="I606" s="428">
        <v>1188</v>
      </c>
      <c r="J606" s="428"/>
      <c r="K606" s="428"/>
      <c r="L606" s="428"/>
      <c r="M606" s="428">
        <v>2280</v>
      </c>
      <c r="N606" s="428">
        <v>609</v>
      </c>
      <c r="O606" s="428">
        <f t="shared" si="99"/>
        <v>46548</v>
      </c>
      <c r="Q606" s="429">
        <f t="shared" si="100"/>
        <v>0.21276961416172552</v>
      </c>
      <c r="R606" s="429">
        <f t="shared" si="101"/>
        <v>0.2634699664862078</v>
      </c>
      <c r="S606" s="429">
        <f t="shared" si="102"/>
        <v>0.14108017530291311</v>
      </c>
      <c r="T606" s="429">
        <f t="shared" si="103"/>
        <v>0.29509323708859669</v>
      </c>
      <c r="U606" s="429">
        <f t="shared" si="104"/>
        <v>2.5522041763341066E-2</v>
      </c>
      <c r="V606" s="429">
        <f t="shared" si="105"/>
        <v>0</v>
      </c>
      <c r="W606" s="429">
        <f t="shared" si="106"/>
        <v>0</v>
      </c>
      <c r="X606" s="429">
        <f t="shared" si="107"/>
        <v>0</v>
      </c>
      <c r="Y606" s="429">
        <f t="shared" si="108"/>
        <v>4.8981696313482856E-2</v>
      </c>
      <c r="Z606" s="429">
        <f t="shared" si="109"/>
        <v>1.3083268883732921E-2</v>
      </c>
    </row>
    <row r="607" spans="1:26" ht="18.5" customHeight="1" x14ac:dyDescent="0.35">
      <c r="A607" s="353" t="s">
        <v>730</v>
      </c>
      <c r="B607" s="427" t="s">
        <v>725</v>
      </c>
      <c r="C607" s="353" t="s">
        <v>725</v>
      </c>
      <c r="D607" s="353" t="s">
        <v>725</v>
      </c>
      <c r="E607" s="428">
        <v>16516</v>
      </c>
      <c r="F607" s="428">
        <v>6764</v>
      </c>
      <c r="G607" s="428">
        <v>7921</v>
      </c>
      <c r="H607" s="428">
        <v>1446</v>
      </c>
      <c r="I607" s="428">
        <v>1760</v>
      </c>
      <c r="J607" s="428"/>
      <c r="K607" s="428">
        <v>3338</v>
      </c>
      <c r="L607" s="428"/>
      <c r="M607" s="428">
        <v>3629</v>
      </c>
      <c r="N607" s="428">
        <v>0</v>
      </c>
      <c r="O607" s="428">
        <f t="shared" si="99"/>
        <v>41374</v>
      </c>
      <c r="Q607" s="429">
        <f t="shared" si="100"/>
        <v>0.39918789577995845</v>
      </c>
      <c r="R607" s="429">
        <f t="shared" si="101"/>
        <v>0.16348431382027359</v>
      </c>
      <c r="S607" s="429">
        <f t="shared" si="102"/>
        <v>0.19144873592110986</v>
      </c>
      <c r="T607" s="429">
        <f t="shared" si="103"/>
        <v>3.4949485183931935E-2</v>
      </c>
      <c r="U607" s="429">
        <f t="shared" si="104"/>
        <v>4.2538792478368059E-2</v>
      </c>
      <c r="V607" s="429">
        <f t="shared" si="105"/>
        <v>0</v>
      </c>
      <c r="W607" s="429">
        <f t="shared" si="106"/>
        <v>8.0678687098177604E-2</v>
      </c>
      <c r="X607" s="429">
        <f t="shared" si="107"/>
        <v>0</v>
      </c>
      <c r="Y607" s="429">
        <f t="shared" si="108"/>
        <v>8.7712089718180494E-2</v>
      </c>
      <c r="Z607" s="429">
        <f t="shared" si="109"/>
        <v>0</v>
      </c>
    </row>
    <row r="608" spans="1:26" ht="18.5" customHeight="1" x14ac:dyDescent="0.35">
      <c r="A608" s="353" t="s">
        <v>731</v>
      </c>
      <c r="B608" s="427" t="s">
        <v>725</v>
      </c>
      <c r="C608" s="353" t="s">
        <v>725</v>
      </c>
      <c r="D608" s="353" t="s">
        <v>725</v>
      </c>
      <c r="E608" s="428">
        <v>10985</v>
      </c>
      <c r="F608" s="428">
        <v>8825</v>
      </c>
      <c r="G608" s="428">
        <v>6944</v>
      </c>
      <c r="H608" s="428">
        <v>1461</v>
      </c>
      <c r="I608" s="428">
        <v>1371</v>
      </c>
      <c r="J608" s="428"/>
      <c r="K608" s="428"/>
      <c r="L608" s="428">
        <v>216</v>
      </c>
      <c r="M608" s="428">
        <v>15520</v>
      </c>
      <c r="N608" s="428">
        <v>282</v>
      </c>
      <c r="O608" s="428">
        <f t="shared" si="99"/>
        <v>45604</v>
      </c>
      <c r="Q608" s="429">
        <f t="shared" si="100"/>
        <v>0.24087799315849487</v>
      </c>
      <c r="R608" s="429">
        <f t="shared" si="101"/>
        <v>0.19351372686606438</v>
      </c>
      <c r="S608" s="429">
        <f t="shared" si="102"/>
        <v>0.15226734496973951</v>
      </c>
      <c r="T608" s="429">
        <f t="shared" si="103"/>
        <v>3.2036663450574508E-2</v>
      </c>
      <c r="U608" s="429">
        <f t="shared" si="104"/>
        <v>3.0063152355056574E-2</v>
      </c>
      <c r="V608" s="429">
        <f t="shared" si="105"/>
        <v>0</v>
      </c>
      <c r="W608" s="429">
        <f t="shared" si="106"/>
        <v>0</v>
      </c>
      <c r="X608" s="429">
        <f t="shared" si="107"/>
        <v>4.7364266292430485E-3</v>
      </c>
      <c r="Y608" s="429">
        <f t="shared" si="108"/>
        <v>0.34032102447153756</v>
      </c>
      <c r="Z608" s="429">
        <f t="shared" si="109"/>
        <v>6.1836680992895356E-3</v>
      </c>
    </row>
    <row r="609" spans="1:26" ht="18.5" customHeight="1" x14ac:dyDescent="0.35">
      <c r="A609" s="353" t="s">
        <v>732</v>
      </c>
      <c r="B609" s="427" t="s">
        <v>725</v>
      </c>
      <c r="C609" s="353" t="s">
        <v>725</v>
      </c>
      <c r="D609" s="353" t="s">
        <v>725</v>
      </c>
      <c r="E609" s="428">
        <v>14538</v>
      </c>
      <c r="F609" s="428">
        <v>4385</v>
      </c>
      <c r="G609" s="428">
        <v>7754</v>
      </c>
      <c r="H609" s="428">
        <v>1788</v>
      </c>
      <c r="I609" s="428">
        <v>1650</v>
      </c>
      <c r="J609" s="428"/>
      <c r="K609" s="428"/>
      <c r="L609" s="428"/>
      <c r="M609" s="428">
        <v>8119</v>
      </c>
      <c r="N609" s="428">
        <v>0</v>
      </c>
      <c r="O609" s="428">
        <f t="shared" si="99"/>
        <v>38234</v>
      </c>
      <c r="Q609" s="429">
        <f t="shared" si="100"/>
        <v>0.38023748496102944</v>
      </c>
      <c r="R609" s="429">
        <f t="shared" si="101"/>
        <v>0.11468849714913427</v>
      </c>
      <c r="S609" s="429">
        <f t="shared" si="102"/>
        <v>0.20280378720510539</v>
      </c>
      <c r="T609" s="429">
        <f t="shared" si="103"/>
        <v>4.6764659726944602E-2</v>
      </c>
      <c r="U609" s="429">
        <f t="shared" si="104"/>
        <v>4.3155306794999217E-2</v>
      </c>
      <c r="V609" s="429">
        <f t="shared" si="105"/>
        <v>0</v>
      </c>
      <c r="W609" s="429">
        <f t="shared" si="106"/>
        <v>0</v>
      </c>
      <c r="X609" s="429">
        <f t="shared" si="107"/>
        <v>0</v>
      </c>
      <c r="Y609" s="429">
        <f t="shared" si="108"/>
        <v>0.21235026416278704</v>
      </c>
      <c r="Z609" s="429">
        <f t="shared" si="109"/>
        <v>0</v>
      </c>
    </row>
    <row r="610" spans="1:26" ht="18.5" customHeight="1" x14ac:dyDescent="0.35">
      <c r="A610" s="353" t="s">
        <v>733</v>
      </c>
      <c r="B610" s="427" t="s">
        <v>725</v>
      </c>
      <c r="C610" s="353" t="s">
        <v>725</v>
      </c>
      <c r="D610" s="353" t="s">
        <v>725</v>
      </c>
      <c r="E610" s="428">
        <v>15833</v>
      </c>
      <c r="F610" s="428">
        <v>3913</v>
      </c>
      <c r="G610" s="428">
        <v>4980</v>
      </c>
      <c r="H610" s="428">
        <v>6736</v>
      </c>
      <c r="I610" s="428">
        <v>3916</v>
      </c>
      <c r="J610" s="428"/>
      <c r="K610" s="428"/>
      <c r="L610" s="428"/>
      <c r="M610" s="428">
        <v>3550</v>
      </c>
      <c r="N610" s="428">
        <v>195</v>
      </c>
      <c r="O610" s="428">
        <f t="shared" si="99"/>
        <v>39123</v>
      </c>
      <c r="Q610" s="429">
        <f t="shared" si="100"/>
        <v>0.40469800373182013</v>
      </c>
      <c r="R610" s="429">
        <f t="shared" si="101"/>
        <v>0.10001789228842368</v>
      </c>
      <c r="S610" s="429">
        <f t="shared" si="102"/>
        <v>0.12729085192853309</v>
      </c>
      <c r="T610" s="429">
        <f t="shared" si="103"/>
        <v>0.17217493545995963</v>
      </c>
      <c r="U610" s="429">
        <f t="shared" si="104"/>
        <v>0.10009457352452522</v>
      </c>
      <c r="V610" s="429">
        <f t="shared" si="105"/>
        <v>0</v>
      </c>
      <c r="W610" s="429">
        <f t="shared" si="106"/>
        <v>0</v>
      </c>
      <c r="X610" s="429">
        <f t="shared" si="107"/>
        <v>0</v>
      </c>
      <c r="Y610" s="429">
        <f t="shared" si="108"/>
        <v>9.0739462720139052E-2</v>
      </c>
      <c r="Z610" s="429">
        <f t="shared" si="109"/>
        <v>4.9842803465991875E-3</v>
      </c>
    </row>
    <row r="611" spans="1:26" ht="18.5" customHeight="1" x14ac:dyDescent="0.35">
      <c r="A611" s="353" t="s">
        <v>734</v>
      </c>
      <c r="B611" s="427" t="s">
        <v>725</v>
      </c>
      <c r="C611" s="353" t="s">
        <v>725</v>
      </c>
      <c r="D611" s="353" t="s">
        <v>725</v>
      </c>
      <c r="E611" s="428">
        <v>20849</v>
      </c>
      <c r="F611" s="428">
        <v>9642</v>
      </c>
      <c r="G611" s="428">
        <v>5985</v>
      </c>
      <c r="H611" s="428">
        <v>3168</v>
      </c>
      <c r="I611" s="428">
        <v>3160</v>
      </c>
      <c r="J611" s="428"/>
      <c r="K611" s="428"/>
      <c r="L611" s="428"/>
      <c r="M611" s="428">
        <v>4669</v>
      </c>
      <c r="N611" s="428">
        <v>0</v>
      </c>
      <c r="O611" s="428">
        <f t="shared" si="99"/>
        <v>47473</v>
      </c>
      <c r="Q611" s="429">
        <f t="shared" si="100"/>
        <v>0.43917595264676762</v>
      </c>
      <c r="R611" s="429">
        <f t="shared" si="101"/>
        <v>0.20310492279822215</v>
      </c>
      <c r="S611" s="429">
        <f t="shared" si="102"/>
        <v>0.12607166178669982</v>
      </c>
      <c r="T611" s="429">
        <f t="shared" si="103"/>
        <v>6.6732669096117789E-2</v>
      </c>
      <c r="U611" s="429">
        <f t="shared" si="104"/>
        <v>6.656415225496598E-2</v>
      </c>
      <c r="V611" s="429">
        <f t="shared" si="105"/>
        <v>0</v>
      </c>
      <c r="W611" s="429">
        <f t="shared" si="106"/>
        <v>0</v>
      </c>
      <c r="X611" s="429">
        <f t="shared" si="107"/>
        <v>0</v>
      </c>
      <c r="Y611" s="429">
        <f t="shared" si="108"/>
        <v>9.8350641417226631E-2</v>
      </c>
      <c r="Z611" s="429">
        <f t="shared" si="109"/>
        <v>0</v>
      </c>
    </row>
    <row r="612" spans="1:26" ht="18.5" customHeight="1" x14ac:dyDescent="0.35">
      <c r="A612" s="353" t="s">
        <v>735</v>
      </c>
      <c r="B612" s="427" t="s">
        <v>725</v>
      </c>
      <c r="C612" s="353" t="s">
        <v>725</v>
      </c>
      <c r="D612" s="353" t="s">
        <v>725</v>
      </c>
      <c r="E612" s="428">
        <v>17428</v>
      </c>
      <c r="F612" s="428">
        <v>5459</v>
      </c>
      <c r="G612" s="428">
        <v>4493</v>
      </c>
      <c r="H612" s="428">
        <v>2908</v>
      </c>
      <c r="I612" s="428">
        <v>5661</v>
      </c>
      <c r="J612" s="428"/>
      <c r="K612" s="428"/>
      <c r="L612" s="428"/>
      <c r="M612" s="428">
        <v>3227</v>
      </c>
      <c r="N612" s="428">
        <v>0</v>
      </c>
      <c r="O612" s="428">
        <f t="shared" si="99"/>
        <v>39176</v>
      </c>
      <c r="Q612" s="429">
        <f t="shared" si="100"/>
        <v>0.44486420257300385</v>
      </c>
      <c r="R612" s="429">
        <f t="shared" si="101"/>
        <v>0.13934551766387585</v>
      </c>
      <c r="S612" s="429">
        <f t="shared" si="102"/>
        <v>0.11468756381458035</v>
      </c>
      <c r="T612" s="429">
        <f t="shared" si="103"/>
        <v>7.4229119869307733E-2</v>
      </c>
      <c r="U612" s="429">
        <f t="shared" si="104"/>
        <v>0.14450173575658568</v>
      </c>
      <c r="V612" s="429">
        <f t="shared" si="105"/>
        <v>0</v>
      </c>
      <c r="W612" s="429">
        <f t="shared" si="106"/>
        <v>0</v>
      </c>
      <c r="X612" s="429">
        <f t="shared" si="107"/>
        <v>0</v>
      </c>
      <c r="Y612" s="429">
        <f t="shared" si="108"/>
        <v>8.2371860322646512E-2</v>
      </c>
      <c r="Z612" s="429">
        <f t="shared" si="109"/>
        <v>0</v>
      </c>
    </row>
    <row r="613" spans="1:26" ht="18.5" customHeight="1" x14ac:dyDescent="0.35">
      <c r="A613" s="353" t="s">
        <v>736</v>
      </c>
      <c r="B613" s="427" t="s">
        <v>725</v>
      </c>
      <c r="C613" s="353" t="s">
        <v>725</v>
      </c>
      <c r="D613" s="353" t="s">
        <v>725</v>
      </c>
      <c r="E613" s="428">
        <v>16442</v>
      </c>
      <c r="F613" s="428">
        <v>6835</v>
      </c>
      <c r="G613" s="428">
        <v>5626</v>
      </c>
      <c r="H613" s="428">
        <v>1921</v>
      </c>
      <c r="I613" s="428">
        <v>3157</v>
      </c>
      <c r="J613" s="428"/>
      <c r="K613" s="428">
        <v>241</v>
      </c>
      <c r="L613" s="428"/>
      <c r="M613" s="428">
        <v>9423</v>
      </c>
      <c r="N613" s="428">
        <v>1112</v>
      </c>
      <c r="O613" s="428">
        <f t="shared" si="99"/>
        <v>44757</v>
      </c>
      <c r="Q613" s="429">
        <f t="shared" si="100"/>
        <v>0.36736153003999372</v>
      </c>
      <c r="R613" s="429">
        <f t="shared" si="101"/>
        <v>0.15271354201577406</v>
      </c>
      <c r="S613" s="429">
        <f t="shared" si="102"/>
        <v>0.1257010076636057</v>
      </c>
      <c r="T613" s="429">
        <f t="shared" si="103"/>
        <v>4.2920660455347766E-2</v>
      </c>
      <c r="U613" s="429">
        <f t="shared" si="104"/>
        <v>7.053645239850749E-2</v>
      </c>
      <c r="V613" s="429">
        <f t="shared" si="105"/>
        <v>0</v>
      </c>
      <c r="W613" s="429">
        <f t="shared" si="106"/>
        <v>5.384632571441339E-3</v>
      </c>
      <c r="X613" s="429">
        <f t="shared" si="107"/>
        <v>0</v>
      </c>
      <c r="Y613" s="429">
        <f t="shared" si="108"/>
        <v>0.21053689925598232</v>
      </c>
      <c r="Z613" s="429">
        <f t="shared" si="109"/>
        <v>2.4845275599347589E-2</v>
      </c>
    </row>
    <row r="614" spans="1:26" ht="18.5" customHeight="1" x14ac:dyDescent="0.35">
      <c r="A614" s="353" t="s">
        <v>737</v>
      </c>
      <c r="B614" s="427" t="s">
        <v>725</v>
      </c>
      <c r="C614" s="353" t="s">
        <v>725</v>
      </c>
      <c r="D614" s="353" t="s">
        <v>725</v>
      </c>
      <c r="E614" s="428">
        <v>5386</v>
      </c>
      <c r="F614" s="428">
        <v>4763</v>
      </c>
      <c r="G614" s="428">
        <v>5374</v>
      </c>
      <c r="H614" s="428">
        <v>6949</v>
      </c>
      <c r="I614" s="428">
        <v>1864</v>
      </c>
      <c r="J614" s="428"/>
      <c r="K614" s="428"/>
      <c r="L614" s="428">
        <v>228</v>
      </c>
      <c r="M614" s="428">
        <v>21738</v>
      </c>
      <c r="N614" s="428">
        <v>0</v>
      </c>
      <c r="O614" s="428">
        <f t="shared" si="99"/>
        <v>46302</v>
      </c>
      <c r="Q614" s="429">
        <f t="shared" si="100"/>
        <v>0.11632326897326249</v>
      </c>
      <c r="R614" s="429">
        <f t="shared" si="101"/>
        <v>0.10286812664679712</v>
      </c>
      <c r="S614" s="429">
        <f t="shared" si="102"/>
        <v>0.11606410090276878</v>
      </c>
      <c r="T614" s="429">
        <f t="shared" si="103"/>
        <v>0.15007991015506889</v>
      </c>
      <c r="U614" s="429">
        <f t="shared" si="104"/>
        <v>4.0257440283357093E-2</v>
      </c>
      <c r="V614" s="429">
        <f t="shared" si="105"/>
        <v>0</v>
      </c>
      <c r="W614" s="429">
        <f t="shared" si="106"/>
        <v>0</v>
      </c>
      <c r="X614" s="429">
        <f t="shared" si="107"/>
        <v>4.9241933393805882E-3</v>
      </c>
      <c r="Y614" s="429">
        <f t="shared" si="108"/>
        <v>0.46948295969936504</v>
      </c>
      <c r="Z614" s="429">
        <f t="shared" si="109"/>
        <v>0</v>
      </c>
    </row>
    <row r="615" spans="1:26" ht="18.5" customHeight="1" x14ac:dyDescent="0.35">
      <c r="A615" s="353" t="s">
        <v>738</v>
      </c>
      <c r="B615" s="427" t="s">
        <v>725</v>
      </c>
      <c r="C615" s="353" t="s">
        <v>725</v>
      </c>
      <c r="D615" s="353" t="s">
        <v>725</v>
      </c>
      <c r="E615" s="428">
        <v>18484</v>
      </c>
      <c r="F615" s="428">
        <v>13862</v>
      </c>
      <c r="G615" s="428">
        <v>7626</v>
      </c>
      <c r="H615" s="428">
        <v>1859</v>
      </c>
      <c r="I615" s="428">
        <v>1659</v>
      </c>
      <c r="J615" s="428"/>
      <c r="K615" s="428"/>
      <c r="L615" s="428"/>
      <c r="M615" s="428">
        <v>3733</v>
      </c>
      <c r="N615" s="428">
        <v>0</v>
      </c>
      <c r="O615" s="428">
        <f t="shared" si="99"/>
        <v>47223</v>
      </c>
      <c r="Q615" s="429">
        <f t="shared" si="100"/>
        <v>0.39141943544459268</v>
      </c>
      <c r="R615" s="429">
        <f t="shared" si="101"/>
        <v>0.29354340046163946</v>
      </c>
      <c r="S615" s="429">
        <f t="shared" si="102"/>
        <v>0.1614891048853313</v>
      </c>
      <c r="T615" s="429">
        <f t="shared" si="103"/>
        <v>3.9366410435592823E-2</v>
      </c>
      <c r="U615" s="429">
        <f t="shared" si="104"/>
        <v>3.51311860745823E-2</v>
      </c>
      <c r="V615" s="429">
        <f t="shared" si="105"/>
        <v>0</v>
      </c>
      <c r="W615" s="429">
        <f t="shared" si="106"/>
        <v>0</v>
      </c>
      <c r="X615" s="429">
        <f t="shared" si="107"/>
        <v>0</v>
      </c>
      <c r="Y615" s="429">
        <f t="shared" si="108"/>
        <v>7.9050462698261437E-2</v>
      </c>
      <c r="Z615" s="429">
        <f t="shared" si="109"/>
        <v>0</v>
      </c>
    </row>
    <row r="616" spans="1:26" ht="18.5" customHeight="1" x14ac:dyDescent="0.35">
      <c r="A616" s="353" t="s">
        <v>739</v>
      </c>
      <c r="B616" s="427" t="s">
        <v>725</v>
      </c>
      <c r="C616" s="353" t="s">
        <v>725</v>
      </c>
      <c r="D616" s="353" t="s">
        <v>725</v>
      </c>
      <c r="E616" s="428">
        <v>14794</v>
      </c>
      <c r="F616" s="428">
        <v>13598</v>
      </c>
      <c r="G616" s="428">
        <v>7000</v>
      </c>
      <c r="H616" s="428">
        <v>1685</v>
      </c>
      <c r="I616" s="428">
        <v>1391</v>
      </c>
      <c r="J616" s="428"/>
      <c r="K616" s="428">
        <v>599</v>
      </c>
      <c r="L616" s="428"/>
      <c r="M616" s="428">
        <v>3159</v>
      </c>
      <c r="N616" s="428">
        <v>0</v>
      </c>
      <c r="O616" s="428">
        <f t="shared" si="99"/>
        <v>42226</v>
      </c>
      <c r="Q616" s="429">
        <f t="shared" si="100"/>
        <v>0.35035286316487474</v>
      </c>
      <c r="R616" s="429">
        <f t="shared" si="101"/>
        <v>0.32202908160848764</v>
      </c>
      <c r="S616" s="429">
        <f t="shared" si="102"/>
        <v>0.16577464121631222</v>
      </c>
      <c r="T616" s="429">
        <f t="shared" si="103"/>
        <v>3.9904324349926586E-2</v>
      </c>
      <c r="U616" s="429">
        <f t="shared" si="104"/>
        <v>3.2941789418841474E-2</v>
      </c>
      <c r="V616" s="429">
        <f t="shared" si="105"/>
        <v>0</v>
      </c>
      <c r="W616" s="429">
        <f t="shared" si="106"/>
        <v>1.4185572869795861E-2</v>
      </c>
      <c r="X616" s="429">
        <f t="shared" si="107"/>
        <v>0</v>
      </c>
      <c r="Y616" s="429">
        <f t="shared" si="108"/>
        <v>7.4811727371761477E-2</v>
      </c>
      <c r="Z616" s="429">
        <f t="shared" si="109"/>
        <v>0</v>
      </c>
    </row>
    <row r="617" spans="1:26" ht="18.5" customHeight="1" x14ac:dyDescent="0.35">
      <c r="A617" s="353" t="s">
        <v>740</v>
      </c>
      <c r="B617" s="427" t="s">
        <v>725</v>
      </c>
      <c r="C617" s="353" t="s">
        <v>725</v>
      </c>
      <c r="D617" s="353" t="s">
        <v>725</v>
      </c>
      <c r="E617" s="428">
        <v>5912</v>
      </c>
      <c r="F617" s="428">
        <v>4712</v>
      </c>
      <c r="G617" s="428">
        <v>4857</v>
      </c>
      <c r="H617" s="428">
        <v>1381</v>
      </c>
      <c r="I617" s="428">
        <v>1448</v>
      </c>
      <c r="J617" s="428"/>
      <c r="K617" s="428"/>
      <c r="L617" s="428"/>
      <c r="M617" s="428">
        <v>21788</v>
      </c>
      <c r="N617" s="428">
        <v>297</v>
      </c>
      <c r="O617" s="428">
        <f t="shared" si="99"/>
        <v>40395</v>
      </c>
      <c r="Q617" s="429">
        <f t="shared" si="100"/>
        <v>0.1463547468746132</v>
      </c>
      <c r="R617" s="429">
        <f t="shared" si="101"/>
        <v>0.11664810001237777</v>
      </c>
      <c r="S617" s="429">
        <f t="shared" si="102"/>
        <v>0.12023765317489789</v>
      </c>
      <c r="T617" s="429">
        <f t="shared" si="103"/>
        <v>3.41873994306226E-2</v>
      </c>
      <c r="U617" s="429">
        <f t="shared" si="104"/>
        <v>3.5846020547097415E-2</v>
      </c>
      <c r="V617" s="429">
        <f t="shared" si="105"/>
        <v>0</v>
      </c>
      <c r="W617" s="429">
        <f t="shared" si="106"/>
        <v>0</v>
      </c>
      <c r="X617" s="429">
        <f t="shared" si="107"/>
        <v>0</v>
      </c>
      <c r="Y617" s="429">
        <f t="shared" si="108"/>
        <v>0.53937368486198789</v>
      </c>
      <c r="Z617" s="429">
        <f t="shared" si="109"/>
        <v>7.3523950984032676E-3</v>
      </c>
    </row>
    <row r="618" spans="1:26" ht="18.5" customHeight="1" x14ac:dyDescent="0.35">
      <c r="A618" s="353" t="s">
        <v>741</v>
      </c>
      <c r="B618" s="427" t="s">
        <v>725</v>
      </c>
      <c r="C618" s="353" t="s">
        <v>725</v>
      </c>
      <c r="D618" s="353" t="s">
        <v>725</v>
      </c>
      <c r="E618" s="428">
        <v>20480</v>
      </c>
      <c r="F618" s="428">
        <v>8913</v>
      </c>
      <c r="G618" s="428">
        <v>8530</v>
      </c>
      <c r="H618" s="428">
        <v>2593</v>
      </c>
      <c r="I618" s="428">
        <v>2488</v>
      </c>
      <c r="J618" s="428"/>
      <c r="K618" s="428">
        <v>283</v>
      </c>
      <c r="L618" s="428"/>
      <c r="M618" s="428">
        <v>3942</v>
      </c>
      <c r="N618" s="428">
        <v>0</v>
      </c>
      <c r="O618" s="428">
        <f t="shared" si="99"/>
        <v>47229</v>
      </c>
      <c r="Q618" s="429">
        <f t="shared" si="100"/>
        <v>0.43363187871858394</v>
      </c>
      <c r="R618" s="429">
        <f t="shared" si="101"/>
        <v>0.18871879565521185</v>
      </c>
      <c r="S618" s="429">
        <f t="shared" si="102"/>
        <v>0.18060937136081645</v>
      </c>
      <c r="T618" s="429">
        <f t="shared" si="103"/>
        <v>5.4902708081898836E-2</v>
      </c>
      <c r="U618" s="429">
        <f t="shared" si="104"/>
        <v>5.2679497766202968E-2</v>
      </c>
      <c r="V618" s="429">
        <f t="shared" si="105"/>
        <v>0</v>
      </c>
      <c r="W618" s="429">
        <f t="shared" si="106"/>
        <v>5.992081136589807E-3</v>
      </c>
      <c r="X618" s="429">
        <f t="shared" si="107"/>
        <v>0</v>
      </c>
      <c r="Y618" s="429">
        <f t="shared" si="108"/>
        <v>8.3465667280696182E-2</v>
      </c>
      <c r="Z618" s="429">
        <f t="shared" si="109"/>
        <v>0</v>
      </c>
    </row>
    <row r="619" spans="1:26" ht="18.5" customHeight="1" x14ac:dyDescent="0.35">
      <c r="A619" s="353" t="s">
        <v>742</v>
      </c>
      <c r="B619" s="427" t="s">
        <v>725</v>
      </c>
      <c r="C619" s="353" t="s">
        <v>725</v>
      </c>
      <c r="D619" s="353" t="s">
        <v>725</v>
      </c>
      <c r="E619" s="428">
        <v>12751</v>
      </c>
      <c r="F619" s="428">
        <v>4275</v>
      </c>
      <c r="G619" s="428">
        <v>11247</v>
      </c>
      <c r="H619" s="428">
        <v>1254</v>
      </c>
      <c r="I619" s="428">
        <v>1106</v>
      </c>
      <c r="J619" s="428"/>
      <c r="K619" s="428"/>
      <c r="L619" s="428"/>
      <c r="M619" s="428">
        <v>9511</v>
      </c>
      <c r="N619" s="428">
        <v>600</v>
      </c>
      <c r="O619" s="428">
        <f t="shared" si="99"/>
        <v>40744</v>
      </c>
      <c r="Q619" s="429">
        <f t="shared" si="100"/>
        <v>0.31295405458472414</v>
      </c>
      <c r="R619" s="429">
        <f t="shared" si="101"/>
        <v>0.10492342430787355</v>
      </c>
      <c r="S619" s="429">
        <f t="shared" si="102"/>
        <v>0.27604064402120559</v>
      </c>
      <c r="T619" s="429">
        <f t="shared" si="103"/>
        <v>3.0777537796976243E-2</v>
      </c>
      <c r="U619" s="429">
        <f t="shared" si="104"/>
        <v>2.7145101119183192E-2</v>
      </c>
      <c r="V619" s="429">
        <f t="shared" si="105"/>
        <v>0</v>
      </c>
      <c r="W619" s="429">
        <f t="shared" si="106"/>
        <v>0</v>
      </c>
      <c r="X619" s="429">
        <f t="shared" si="107"/>
        <v>0</v>
      </c>
      <c r="Y619" s="429">
        <f t="shared" si="108"/>
        <v>0.23343314353033576</v>
      </c>
      <c r="Z619" s="429">
        <f t="shared" si="109"/>
        <v>1.4726094639701551E-2</v>
      </c>
    </row>
    <row r="620" spans="1:26" ht="18.5" customHeight="1" x14ac:dyDescent="0.35">
      <c r="A620" s="353" t="s">
        <v>743</v>
      </c>
      <c r="B620" s="427" t="s">
        <v>725</v>
      </c>
      <c r="C620" s="353" t="s">
        <v>725</v>
      </c>
      <c r="D620" s="353" t="s">
        <v>725</v>
      </c>
      <c r="E620" s="428">
        <v>15791</v>
      </c>
      <c r="F620" s="428">
        <v>2687</v>
      </c>
      <c r="G620" s="428">
        <v>8344</v>
      </c>
      <c r="H620" s="428">
        <v>1276</v>
      </c>
      <c r="I620" s="428">
        <v>1231</v>
      </c>
      <c r="J620" s="428"/>
      <c r="K620" s="428">
        <v>375</v>
      </c>
      <c r="L620" s="428">
        <v>531</v>
      </c>
      <c r="M620" s="428">
        <v>4768</v>
      </c>
      <c r="N620" s="428">
        <v>212</v>
      </c>
      <c r="O620" s="428">
        <f t="shared" si="99"/>
        <v>35215</v>
      </c>
      <c r="Q620" s="429">
        <f t="shared" si="100"/>
        <v>0.44841686781201195</v>
      </c>
      <c r="R620" s="429">
        <f t="shared" si="101"/>
        <v>7.6302711912537277E-2</v>
      </c>
      <c r="S620" s="429">
        <f t="shared" si="102"/>
        <v>0.23694448388470823</v>
      </c>
      <c r="T620" s="429">
        <f t="shared" si="103"/>
        <v>3.6234559136731508E-2</v>
      </c>
      <c r="U620" s="429">
        <f t="shared" si="104"/>
        <v>3.495669459037342E-2</v>
      </c>
      <c r="V620" s="429">
        <f t="shared" si="105"/>
        <v>0</v>
      </c>
      <c r="W620" s="429">
        <f t="shared" si="106"/>
        <v>1.0648871219650717E-2</v>
      </c>
      <c r="X620" s="429">
        <f t="shared" si="107"/>
        <v>1.5078801647025415E-2</v>
      </c>
      <c r="Y620" s="429">
        <f t="shared" si="108"/>
        <v>0.13539684793411899</v>
      </c>
      <c r="Z620" s="429">
        <f t="shared" si="109"/>
        <v>6.0201618628425383E-3</v>
      </c>
    </row>
    <row r="621" spans="1:26" ht="18.5" customHeight="1" x14ac:dyDescent="0.35">
      <c r="A621" s="353" t="s">
        <v>744</v>
      </c>
      <c r="B621" s="427" t="s">
        <v>725</v>
      </c>
      <c r="C621" s="353" t="s">
        <v>725</v>
      </c>
      <c r="D621" s="353" t="s">
        <v>725</v>
      </c>
      <c r="E621" s="428">
        <v>16505</v>
      </c>
      <c r="F621" s="428">
        <v>14627</v>
      </c>
      <c r="G621" s="428">
        <v>7828</v>
      </c>
      <c r="H621" s="428">
        <v>2372</v>
      </c>
      <c r="I621" s="428">
        <v>1654</v>
      </c>
      <c r="J621" s="428"/>
      <c r="K621" s="428">
        <v>427</v>
      </c>
      <c r="L621" s="428"/>
      <c r="M621" s="428">
        <v>2962</v>
      </c>
      <c r="N621" s="428">
        <v>254</v>
      </c>
      <c r="O621" s="428">
        <f t="shared" si="99"/>
        <v>46629</v>
      </c>
      <c r="Q621" s="429">
        <f t="shared" si="100"/>
        <v>0.35396427116172341</v>
      </c>
      <c r="R621" s="429">
        <f t="shared" si="101"/>
        <v>0.31368890604559396</v>
      </c>
      <c r="S621" s="429">
        <f t="shared" si="102"/>
        <v>0.16787835896116152</v>
      </c>
      <c r="T621" s="429">
        <f t="shared" si="103"/>
        <v>5.086963048746488E-2</v>
      </c>
      <c r="U621" s="429">
        <f t="shared" si="104"/>
        <v>3.5471487700787063E-2</v>
      </c>
      <c r="V621" s="429">
        <f t="shared" si="105"/>
        <v>0</v>
      </c>
      <c r="W621" s="429">
        <f t="shared" si="106"/>
        <v>9.1573913229964186E-3</v>
      </c>
      <c r="X621" s="429">
        <f t="shared" si="107"/>
        <v>0</v>
      </c>
      <c r="Y621" s="429">
        <f t="shared" si="108"/>
        <v>6.3522700465375628E-2</v>
      </c>
      <c r="Z621" s="429">
        <f t="shared" si="109"/>
        <v>5.4472538548971669E-3</v>
      </c>
    </row>
    <row r="622" spans="1:26" ht="18.5" customHeight="1" x14ac:dyDescent="0.35">
      <c r="A622" s="353" t="s">
        <v>745</v>
      </c>
      <c r="B622" s="427" t="s">
        <v>725</v>
      </c>
      <c r="C622" s="353" t="s">
        <v>725</v>
      </c>
      <c r="D622" s="353" t="s">
        <v>725</v>
      </c>
      <c r="E622" s="428">
        <v>21010</v>
      </c>
      <c r="F622" s="428">
        <v>17672</v>
      </c>
      <c r="G622" s="428">
        <v>5438</v>
      </c>
      <c r="H622" s="428">
        <v>2279</v>
      </c>
      <c r="I622" s="428">
        <v>2357</v>
      </c>
      <c r="J622" s="428"/>
      <c r="K622" s="428">
        <v>457</v>
      </c>
      <c r="L622" s="428"/>
      <c r="M622" s="428">
        <v>1273</v>
      </c>
      <c r="N622" s="428">
        <v>358</v>
      </c>
      <c r="O622" s="428">
        <f t="shared" si="99"/>
        <v>50844</v>
      </c>
      <c r="Q622" s="429">
        <f t="shared" si="100"/>
        <v>0.4132247659507513</v>
      </c>
      <c r="R622" s="429">
        <f t="shared" si="101"/>
        <v>0.34757296829517742</v>
      </c>
      <c r="S622" s="429">
        <f t="shared" si="102"/>
        <v>0.1069546062465581</v>
      </c>
      <c r="T622" s="429">
        <f t="shared" si="103"/>
        <v>4.4823381323263314E-2</v>
      </c>
      <c r="U622" s="429">
        <f t="shared" si="104"/>
        <v>4.6357485642357012E-2</v>
      </c>
      <c r="V622" s="429">
        <f t="shared" si="105"/>
        <v>0</v>
      </c>
      <c r="W622" s="429">
        <f t="shared" si="106"/>
        <v>8.9882778695617969E-3</v>
      </c>
      <c r="X622" s="429">
        <f t="shared" si="107"/>
        <v>0</v>
      </c>
      <c r="Y622" s="429">
        <f t="shared" si="108"/>
        <v>2.5037369207772796E-2</v>
      </c>
      <c r="Z622" s="429">
        <f t="shared" si="109"/>
        <v>7.0411454645582568E-3</v>
      </c>
    </row>
    <row r="623" spans="1:26" ht="18.5" customHeight="1" x14ac:dyDescent="0.35">
      <c r="A623" s="353" t="s">
        <v>746</v>
      </c>
      <c r="B623" s="427" t="s">
        <v>725</v>
      </c>
      <c r="C623" s="353" t="s">
        <v>725</v>
      </c>
      <c r="D623" s="353" t="s">
        <v>725</v>
      </c>
      <c r="E623" s="428">
        <v>12709</v>
      </c>
      <c r="F623" s="428">
        <v>7775</v>
      </c>
      <c r="G623" s="428">
        <v>8894</v>
      </c>
      <c r="H623" s="428">
        <v>6470</v>
      </c>
      <c r="I623" s="428">
        <v>1744</v>
      </c>
      <c r="J623" s="428"/>
      <c r="K623" s="428"/>
      <c r="L623" s="428"/>
      <c r="M623" s="428">
        <v>5667</v>
      </c>
      <c r="N623" s="428">
        <v>0</v>
      </c>
      <c r="O623" s="428">
        <f t="shared" si="99"/>
        <v>43259</v>
      </c>
      <c r="Q623" s="429">
        <f t="shared" si="100"/>
        <v>0.29378857578769735</v>
      </c>
      <c r="R623" s="429">
        <f t="shared" si="101"/>
        <v>0.17973138537645345</v>
      </c>
      <c r="S623" s="429">
        <f t="shared" si="102"/>
        <v>0.20559883492452438</v>
      </c>
      <c r="T623" s="429">
        <f t="shared" si="103"/>
        <v>0.14956425252548602</v>
      </c>
      <c r="U623" s="429">
        <f t="shared" si="104"/>
        <v>4.0315310108879079E-2</v>
      </c>
      <c r="V623" s="429">
        <f t="shared" si="105"/>
        <v>0</v>
      </c>
      <c r="W623" s="429">
        <f t="shared" si="106"/>
        <v>0</v>
      </c>
      <c r="X623" s="429">
        <f t="shared" si="107"/>
        <v>0</v>
      </c>
      <c r="Y623" s="429">
        <f t="shared" si="108"/>
        <v>0.13100164127695971</v>
      </c>
      <c r="Z623" s="429">
        <f t="shared" si="109"/>
        <v>0</v>
      </c>
    </row>
    <row r="624" spans="1:26" ht="18.5" customHeight="1" x14ac:dyDescent="0.35">
      <c r="A624" s="353" t="s">
        <v>747</v>
      </c>
      <c r="B624" s="427" t="s">
        <v>725</v>
      </c>
      <c r="C624" s="353" t="s">
        <v>725</v>
      </c>
      <c r="D624" s="353" t="s">
        <v>725</v>
      </c>
      <c r="E624" s="428">
        <v>16797</v>
      </c>
      <c r="F624" s="428">
        <v>3765</v>
      </c>
      <c r="G624" s="428">
        <v>10170</v>
      </c>
      <c r="H624" s="428">
        <v>2344</v>
      </c>
      <c r="I624" s="428">
        <v>1711</v>
      </c>
      <c r="J624" s="428"/>
      <c r="K624" s="428"/>
      <c r="L624" s="428"/>
      <c r="M624" s="428">
        <v>5350</v>
      </c>
      <c r="N624" s="428">
        <v>0</v>
      </c>
      <c r="O624" s="428">
        <f t="shared" si="99"/>
        <v>40137</v>
      </c>
      <c r="Q624" s="429">
        <f t="shared" si="100"/>
        <v>0.4184916660438</v>
      </c>
      <c r="R624" s="429">
        <f t="shared" si="101"/>
        <v>9.3803722251289329E-2</v>
      </c>
      <c r="S624" s="429">
        <f t="shared" si="102"/>
        <v>0.25338216608117198</v>
      </c>
      <c r="T624" s="429">
        <f t="shared" si="103"/>
        <v>5.8399980068266188E-2</v>
      </c>
      <c r="U624" s="429">
        <f t="shared" si="104"/>
        <v>4.2628995689762562E-2</v>
      </c>
      <c r="V624" s="429">
        <f t="shared" si="105"/>
        <v>0</v>
      </c>
      <c r="W624" s="429">
        <f t="shared" si="106"/>
        <v>0</v>
      </c>
      <c r="X624" s="429">
        <f t="shared" si="107"/>
        <v>0</v>
      </c>
      <c r="Y624" s="429">
        <f t="shared" si="108"/>
        <v>0.13329346986570995</v>
      </c>
      <c r="Z624" s="429">
        <f t="shared" si="109"/>
        <v>0</v>
      </c>
    </row>
    <row r="625" spans="1:26" ht="18.5" customHeight="1" x14ac:dyDescent="0.35">
      <c r="A625" s="353" t="s">
        <v>748</v>
      </c>
      <c r="B625" s="427" t="s">
        <v>725</v>
      </c>
      <c r="C625" s="353" t="s">
        <v>725</v>
      </c>
      <c r="D625" s="353" t="s">
        <v>725</v>
      </c>
      <c r="E625" s="428">
        <v>16370</v>
      </c>
      <c r="F625" s="428">
        <v>6487</v>
      </c>
      <c r="G625" s="428">
        <v>7361</v>
      </c>
      <c r="H625" s="428">
        <v>2045</v>
      </c>
      <c r="I625" s="428">
        <v>2092</v>
      </c>
      <c r="J625" s="428"/>
      <c r="K625" s="428">
        <v>1802</v>
      </c>
      <c r="L625" s="428"/>
      <c r="M625" s="428">
        <v>2239</v>
      </c>
      <c r="N625" s="428">
        <v>135</v>
      </c>
      <c r="O625" s="428">
        <f t="shared" si="99"/>
        <v>38531</v>
      </c>
      <c r="Q625" s="429">
        <f t="shared" si="100"/>
        <v>0.4248527159949132</v>
      </c>
      <c r="R625" s="429">
        <f t="shared" si="101"/>
        <v>0.16835794555033609</v>
      </c>
      <c r="S625" s="429">
        <f t="shared" si="102"/>
        <v>0.1910409799901378</v>
      </c>
      <c r="T625" s="429">
        <f t="shared" si="103"/>
        <v>5.3074148088552077E-2</v>
      </c>
      <c r="U625" s="429">
        <f t="shared" si="104"/>
        <v>5.4293945135086036E-2</v>
      </c>
      <c r="V625" s="429">
        <f t="shared" si="105"/>
        <v>0</v>
      </c>
      <c r="W625" s="429">
        <f t="shared" si="106"/>
        <v>4.676753782668501E-2</v>
      </c>
      <c r="X625" s="429">
        <f t="shared" si="107"/>
        <v>0</v>
      </c>
      <c r="Y625" s="429">
        <f t="shared" si="108"/>
        <v>5.8109055046585867E-2</v>
      </c>
      <c r="Z625" s="429">
        <f t="shared" si="109"/>
        <v>3.5036723677039265E-3</v>
      </c>
    </row>
    <row r="626" spans="1:26" ht="18.5" customHeight="1" x14ac:dyDescent="0.35">
      <c r="A626" s="353" t="s">
        <v>749</v>
      </c>
      <c r="B626" s="427" t="s">
        <v>725</v>
      </c>
      <c r="C626" s="353" t="s">
        <v>725</v>
      </c>
      <c r="D626" s="353" t="s">
        <v>725</v>
      </c>
      <c r="E626" s="428">
        <v>17409</v>
      </c>
      <c r="F626" s="428">
        <v>6710</v>
      </c>
      <c r="G626" s="428">
        <v>8541</v>
      </c>
      <c r="H626" s="428">
        <v>2087</v>
      </c>
      <c r="I626" s="428">
        <v>278</v>
      </c>
      <c r="J626" s="428"/>
      <c r="K626" s="428">
        <v>1597</v>
      </c>
      <c r="L626" s="428"/>
      <c r="M626" s="428">
        <v>3529</v>
      </c>
      <c r="N626" s="428">
        <v>0</v>
      </c>
      <c r="O626" s="428">
        <f t="shared" si="99"/>
        <v>40151</v>
      </c>
      <c r="Q626" s="429">
        <f t="shared" si="100"/>
        <v>0.43358820452790714</v>
      </c>
      <c r="R626" s="429">
        <f t="shared" si="101"/>
        <v>0.167119125301985</v>
      </c>
      <c r="S626" s="429">
        <f t="shared" si="102"/>
        <v>0.21272197454608852</v>
      </c>
      <c r="T626" s="429">
        <f t="shared" si="103"/>
        <v>5.1978780105103234E-2</v>
      </c>
      <c r="U626" s="429">
        <f t="shared" si="104"/>
        <v>6.9238624193668904E-3</v>
      </c>
      <c r="V626" s="429">
        <f t="shared" si="105"/>
        <v>0</v>
      </c>
      <c r="W626" s="429">
        <f t="shared" si="106"/>
        <v>3.9774849941470944E-2</v>
      </c>
      <c r="X626" s="429">
        <f t="shared" si="107"/>
        <v>0</v>
      </c>
      <c r="Y626" s="429">
        <f t="shared" si="108"/>
        <v>8.7893203158078248E-2</v>
      </c>
      <c r="Z626" s="429">
        <f t="shared" si="109"/>
        <v>0</v>
      </c>
    </row>
    <row r="627" spans="1:26" ht="18.5" customHeight="1" x14ac:dyDescent="0.35">
      <c r="A627" s="353" t="s">
        <v>750</v>
      </c>
      <c r="B627" s="427" t="s">
        <v>725</v>
      </c>
      <c r="C627" s="353" t="s">
        <v>725</v>
      </c>
      <c r="D627" s="353" t="s">
        <v>725</v>
      </c>
      <c r="E627" s="428">
        <v>16225</v>
      </c>
      <c r="F627" s="428">
        <v>3775</v>
      </c>
      <c r="G627" s="428">
        <v>7823</v>
      </c>
      <c r="H627" s="428">
        <v>1606</v>
      </c>
      <c r="I627" s="428">
        <v>1865</v>
      </c>
      <c r="J627" s="428"/>
      <c r="K627" s="428">
        <v>2567</v>
      </c>
      <c r="L627" s="428"/>
      <c r="M627" s="428">
        <v>5275</v>
      </c>
      <c r="N627" s="428">
        <v>242</v>
      </c>
      <c r="O627" s="428">
        <f t="shared" si="99"/>
        <v>39378</v>
      </c>
      <c r="Q627" s="429">
        <f t="shared" si="100"/>
        <v>0.41203209914165267</v>
      </c>
      <c r="R627" s="429">
        <f t="shared" si="101"/>
        <v>9.5865711818782062E-2</v>
      </c>
      <c r="S627" s="429">
        <f t="shared" si="102"/>
        <v>0.19866422875717404</v>
      </c>
      <c r="T627" s="429">
        <f t="shared" si="103"/>
        <v>4.0784194220122909E-2</v>
      </c>
      <c r="U627" s="429">
        <f t="shared" si="104"/>
        <v>4.7361470872060545E-2</v>
      </c>
      <c r="V627" s="429">
        <f t="shared" si="105"/>
        <v>0</v>
      </c>
      <c r="W627" s="429">
        <f t="shared" si="106"/>
        <v>6.5188684036771805E-2</v>
      </c>
      <c r="X627" s="429">
        <f t="shared" si="107"/>
        <v>0</v>
      </c>
      <c r="Y627" s="429">
        <f t="shared" si="108"/>
        <v>0.13395804764081468</v>
      </c>
      <c r="Z627" s="429">
        <f t="shared" si="109"/>
        <v>6.1455635126212603E-3</v>
      </c>
    </row>
    <row r="628" spans="1:26" ht="18.5" customHeight="1" x14ac:dyDescent="0.35">
      <c r="A628" s="353" t="s">
        <v>751</v>
      </c>
      <c r="B628" s="427" t="s">
        <v>725</v>
      </c>
      <c r="C628" s="353" t="s">
        <v>725</v>
      </c>
      <c r="D628" s="353" t="s">
        <v>725</v>
      </c>
      <c r="E628" s="428">
        <v>17118</v>
      </c>
      <c r="F628" s="428">
        <v>2050</v>
      </c>
      <c r="G628" s="428">
        <v>9328</v>
      </c>
      <c r="H628" s="428">
        <v>935</v>
      </c>
      <c r="I628" s="428">
        <v>1177</v>
      </c>
      <c r="J628" s="428"/>
      <c r="K628" s="428"/>
      <c r="L628" s="428"/>
      <c r="M628" s="428">
        <v>5198</v>
      </c>
      <c r="N628" s="428">
        <v>0</v>
      </c>
      <c r="O628" s="428">
        <f t="shared" si="99"/>
        <v>35806</v>
      </c>
      <c r="Q628" s="429">
        <f t="shared" si="100"/>
        <v>0.47807630006144219</v>
      </c>
      <c r="R628" s="429">
        <f t="shared" si="101"/>
        <v>5.72529743618388E-2</v>
      </c>
      <c r="S628" s="429">
        <f t="shared" si="102"/>
        <v>0.26051499748645479</v>
      </c>
      <c r="T628" s="429">
        <f t="shared" si="103"/>
        <v>2.6112941965033793E-2</v>
      </c>
      <c r="U628" s="429">
        <f t="shared" si="104"/>
        <v>3.2871585767748422E-2</v>
      </c>
      <c r="V628" s="429">
        <f t="shared" si="105"/>
        <v>0</v>
      </c>
      <c r="W628" s="429">
        <f t="shared" si="106"/>
        <v>0</v>
      </c>
      <c r="X628" s="429">
        <f t="shared" si="107"/>
        <v>0</v>
      </c>
      <c r="Y628" s="429">
        <f t="shared" si="108"/>
        <v>0.14517120035748199</v>
      </c>
      <c r="Z628" s="429">
        <f t="shared" si="109"/>
        <v>0</v>
      </c>
    </row>
    <row r="629" spans="1:26" ht="18.5" customHeight="1" x14ac:dyDescent="0.35">
      <c r="A629" s="353" t="s">
        <v>752</v>
      </c>
      <c r="B629" s="427" t="s">
        <v>725</v>
      </c>
      <c r="C629" s="353" t="s">
        <v>725</v>
      </c>
      <c r="D629" s="353" t="s">
        <v>725</v>
      </c>
      <c r="E629" s="428">
        <v>14761</v>
      </c>
      <c r="F629" s="428">
        <v>3536</v>
      </c>
      <c r="G629" s="428">
        <v>6246</v>
      </c>
      <c r="H629" s="428">
        <v>4367</v>
      </c>
      <c r="I629" s="428">
        <v>2305</v>
      </c>
      <c r="J629" s="428"/>
      <c r="K629" s="428"/>
      <c r="L629" s="428"/>
      <c r="M629" s="428">
        <v>4105</v>
      </c>
      <c r="N629" s="428">
        <v>337</v>
      </c>
      <c r="O629" s="428">
        <f t="shared" si="99"/>
        <v>35657</v>
      </c>
      <c r="Q629" s="429">
        <f t="shared" si="100"/>
        <v>0.41397201110581372</v>
      </c>
      <c r="R629" s="429">
        <f t="shared" si="101"/>
        <v>9.9167063970608857E-2</v>
      </c>
      <c r="S629" s="429">
        <f t="shared" si="102"/>
        <v>0.17516897102953136</v>
      </c>
      <c r="T629" s="429">
        <f t="shared" si="103"/>
        <v>0.12247244580306813</v>
      </c>
      <c r="U629" s="429">
        <f t="shared" si="104"/>
        <v>6.4643688476316005E-2</v>
      </c>
      <c r="V629" s="429">
        <f t="shared" si="105"/>
        <v>0</v>
      </c>
      <c r="W629" s="429">
        <f t="shared" si="106"/>
        <v>0</v>
      </c>
      <c r="X629" s="429">
        <f t="shared" si="107"/>
        <v>0</v>
      </c>
      <c r="Y629" s="429">
        <f t="shared" si="108"/>
        <v>0.11512465995456712</v>
      </c>
      <c r="Z629" s="429">
        <f t="shared" si="109"/>
        <v>9.451159660094792E-3</v>
      </c>
    </row>
    <row r="630" spans="1:26" ht="18.5" customHeight="1" x14ac:dyDescent="0.35">
      <c r="A630" s="353" t="s">
        <v>753</v>
      </c>
      <c r="B630" s="427" t="s">
        <v>725</v>
      </c>
      <c r="C630" s="353" t="s">
        <v>725</v>
      </c>
      <c r="D630" s="353" t="s">
        <v>725</v>
      </c>
      <c r="E630" s="428">
        <v>15176</v>
      </c>
      <c r="F630" s="428">
        <v>5737</v>
      </c>
      <c r="G630" s="428">
        <v>7854</v>
      </c>
      <c r="H630" s="428">
        <v>1644</v>
      </c>
      <c r="I630" s="428">
        <v>1705</v>
      </c>
      <c r="J630" s="428"/>
      <c r="K630" s="428">
        <v>881</v>
      </c>
      <c r="L630" s="428"/>
      <c r="M630" s="428">
        <v>2571</v>
      </c>
      <c r="N630" s="428">
        <v>137</v>
      </c>
      <c r="O630" s="428">
        <f t="shared" si="99"/>
        <v>35705</v>
      </c>
      <c r="Q630" s="429">
        <f t="shared" si="100"/>
        <v>0.42503851001260329</v>
      </c>
      <c r="R630" s="429">
        <f t="shared" si="101"/>
        <v>0.16067777622181767</v>
      </c>
      <c r="S630" s="429">
        <f t="shared" si="102"/>
        <v>0.21996919198991738</v>
      </c>
      <c r="T630" s="429">
        <f t="shared" si="103"/>
        <v>4.6043971432572467E-2</v>
      </c>
      <c r="U630" s="429">
        <f t="shared" si="104"/>
        <v>4.7752415628063295E-2</v>
      </c>
      <c r="V630" s="429">
        <f t="shared" si="105"/>
        <v>0</v>
      </c>
      <c r="W630" s="429">
        <f t="shared" si="106"/>
        <v>2.4674415347990478E-2</v>
      </c>
      <c r="X630" s="429">
        <f t="shared" si="107"/>
        <v>0</v>
      </c>
      <c r="Y630" s="429">
        <f t="shared" si="108"/>
        <v>7.2006721747654392E-2</v>
      </c>
      <c r="Z630" s="429">
        <f t="shared" si="109"/>
        <v>3.8369976193810391E-3</v>
      </c>
    </row>
    <row r="631" spans="1:26" ht="18.5" customHeight="1" x14ac:dyDescent="0.35">
      <c r="A631" s="353" t="s">
        <v>754</v>
      </c>
      <c r="B631" s="427" t="s">
        <v>725</v>
      </c>
      <c r="C631" s="353" t="s">
        <v>725</v>
      </c>
      <c r="D631" s="353" t="s">
        <v>725</v>
      </c>
      <c r="E631" s="428">
        <v>17740</v>
      </c>
      <c r="F631" s="428">
        <v>13524</v>
      </c>
      <c r="G631" s="428">
        <v>6973</v>
      </c>
      <c r="H631" s="428">
        <v>1612</v>
      </c>
      <c r="I631" s="428">
        <v>1881</v>
      </c>
      <c r="J631" s="428"/>
      <c r="K631" s="428">
        <v>182</v>
      </c>
      <c r="L631" s="428"/>
      <c r="M631" s="428">
        <v>3245</v>
      </c>
      <c r="N631" s="428">
        <v>669</v>
      </c>
      <c r="O631" s="428">
        <f t="shared" si="99"/>
        <v>45826</v>
      </c>
      <c r="Q631" s="429">
        <f t="shared" si="100"/>
        <v>0.38711648409200017</v>
      </c>
      <c r="R631" s="429">
        <f t="shared" si="101"/>
        <v>0.2951163095186139</v>
      </c>
      <c r="S631" s="429">
        <f t="shared" si="102"/>
        <v>0.15216252782263345</v>
      </c>
      <c r="T631" s="429">
        <f t="shared" si="103"/>
        <v>3.5176537336882994E-2</v>
      </c>
      <c r="U631" s="429">
        <f t="shared" si="104"/>
        <v>4.1046567450792125E-2</v>
      </c>
      <c r="V631" s="429">
        <f t="shared" si="105"/>
        <v>0</v>
      </c>
      <c r="W631" s="429">
        <f t="shared" si="106"/>
        <v>3.9715445380351768E-3</v>
      </c>
      <c r="X631" s="429">
        <f t="shared" si="107"/>
        <v>0</v>
      </c>
      <c r="Y631" s="429">
        <f t="shared" si="108"/>
        <v>7.0811329812770038E-2</v>
      </c>
      <c r="Z631" s="429">
        <f t="shared" si="109"/>
        <v>1.459869942827216E-2</v>
      </c>
    </row>
    <row r="632" spans="1:26" ht="18.5" customHeight="1" x14ac:dyDescent="0.35">
      <c r="A632" s="353" t="s">
        <v>755</v>
      </c>
      <c r="B632" s="427" t="s">
        <v>725</v>
      </c>
      <c r="C632" s="353" t="s">
        <v>725</v>
      </c>
      <c r="D632" s="353" t="s">
        <v>725</v>
      </c>
      <c r="E632" s="428">
        <v>15836</v>
      </c>
      <c r="F632" s="428">
        <v>9888</v>
      </c>
      <c r="G632" s="428">
        <v>6915</v>
      </c>
      <c r="H632" s="428">
        <v>1777</v>
      </c>
      <c r="I632" s="428">
        <v>1339</v>
      </c>
      <c r="J632" s="428"/>
      <c r="K632" s="428"/>
      <c r="L632" s="428"/>
      <c r="M632" s="428">
        <v>4138</v>
      </c>
      <c r="N632" s="428">
        <v>480</v>
      </c>
      <c r="O632" s="428">
        <f t="shared" si="99"/>
        <v>40373</v>
      </c>
      <c r="Q632" s="429">
        <f t="shared" si="100"/>
        <v>0.39224234017784165</v>
      </c>
      <c r="R632" s="429">
        <f t="shared" si="101"/>
        <v>0.24491615683749041</v>
      </c>
      <c r="S632" s="429">
        <f t="shared" si="102"/>
        <v>0.17127783419612116</v>
      </c>
      <c r="T632" s="429">
        <f t="shared" si="103"/>
        <v>4.4014564188938149E-2</v>
      </c>
      <c r="U632" s="429">
        <f t="shared" si="104"/>
        <v>3.3165729571743491E-2</v>
      </c>
      <c r="V632" s="429">
        <f t="shared" si="105"/>
        <v>0</v>
      </c>
      <c r="W632" s="429">
        <f t="shared" si="106"/>
        <v>0</v>
      </c>
      <c r="X632" s="429">
        <f t="shared" si="107"/>
        <v>0</v>
      </c>
      <c r="Y632" s="429">
        <f t="shared" si="108"/>
        <v>0.10249424120080251</v>
      </c>
      <c r="Z632" s="429">
        <f t="shared" si="109"/>
        <v>1.188913382706264E-2</v>
      </c>
    </row>
    <row r="633" spans="1:26" ht="18.5" customHeight="1" x14ac:dyDescent="0.35">
      <c r="A633" s="353" t="s">
        <v>756</v>
      </c>
      <c r="B633" s="427" t="s">
        <v>725</v>
      </c>
      <c r="C633" s="353" t="s">
        <v>725</v>
      </c>
      <c r="D633" s="353" t="s">
        <v>725</v>
      </c>
      <c r="E633" s="428">
        <v>7619</v>
      </c>
      <c r="F633" s="428">
        <v>9953</v>
      </c>
      <c r="G633" s="428">
        <v>3223</v>
      </c>
      <c r="H633" s="428">
        <v>439</v>
      </c>
      <c r="I633" s="428">
        <v>604</v>
      </c>
      <c r="J633" s="428"/>
      <c r="K633" s="428"/>
      <c r="L633" s="428"/>
      <c r="M633" s="428">
        <v>10590</v>
      </c>
      <c r="N633" s="428">
        <v>200</v>
      </c>
      <c r="O633" s="428">
        <f t="shared" si="99"/>
        <v>32628</v>
      </c>
      <c r="Q633" s="429">
        <f t="shared" si="100"/>
        <v>0.23351109476523232</v>
      </c>
      <c r="R633" s="429">
        <f t="shared" si="101"/>
        <v>0.30504474684320215</v>
      </c>
      <c r="S633" s="429">
        <f t="shared" si="102"/>
        <v>9.8780188794900081E-2</v>
      </c>
      <c r="T633" s="429">
        <f t="shared" si="103"/>
        <v>1.3454701483388501E-2</v>
      </c>
      <c r="U633" s="429">
        <f t="shared" si="104"/>
        <v>1.8511707735687138E-2</v>
      </c>
      <c r="V633" s="429">
        <f t="shared" si="105"/>
        <v>0</v>
      </c>
      <c r="W633" s="429">
        <f t="shared" si="106"/>
        <v>0</v>
      </c>
      <c r="X633" s="429">
        <f t="shared" si="107"/>
        <v>0</v>
      </c>
      <c r="Y633" s="429">
        <f t="shared" si="108"/>
        <v>0.32456785582934905</v>
      </c>
      <c r="Z633" s="429">
        <f t="shared" si="109"/>
        <v>6.1297045482407745E-3</v>
      </c>
    </row>
  </sheetData>
  <autoFilter ref="A1:Z1" xr:uid="{D509ED51-2C37-4CE1-A00D-6C6A9A782593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D93132-0D2F-4FDE-ADD9-978FEFA88B9C}">
  <dimension ref="A1:Y127"/>
  <sheetViews>
    <sheetView zoomScale="90" zoomScaleNormal="90" workbookViewId="0">
      <selection activeCell="B12" sqref="B12"/>
    </sheetView>
  </sheetViews>
  <sheetFormatPr defaultColWidth="8.81640625" defaultRowHeight="10" x14ac:dyDescent="0.35"/>
  <cols>
    <col min="1" max="1" width="25" style="136" customWidth="1"/>
    <col min="2" max="11" width="8.6328125" style="138" customWidth="1"/>
    <col min="12" max="15" width="9.453125" style="138" customWidth="1"/>
    <col min="16" max="16" width="8.6328125" style="138" customWidth="1"/>
    <col min="17" max="25" width="8.6328125" style="141" customWidth="1"/>
    <col min="26" max="16384" width="8.81640625" style="141"/>
  </cols>
  <sheetData>
    <row r="1" spans="1:25" ht="18" customHeight="1" x14ac:dyDescent="0.35">
      <c r="B1" s="238" t="s">
        <v>43</v>
      </c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  <c r="O1" s="238"/>
      <c r="P1" s="141"/>
      <c r="Q1" s="139"/>
      <c r="R1" s="140"/>
    </row>
    <row r="2" spans="1:25" ht="18" customHeight="1" x14ac:dyDescent="0.35">
      <c r="A2" s="142"/>
      <c r="B2" s="143" t="s">
        <v>794</v>
      </c>
      <c r="C2" s="144" t="s">
        <v>796</v>
      </c>
      <c r="D2" s="145" t="s">
        <v>798</v>
      </c>
      <c r="E2" s="146" t="s">
        <v>818</v>
      </c>
      <c r="F2" s="147" t="s">
        <v>801</v>
      </c>
      <c r="G2" s="148" t="s">
        <v>18</v>
      </c>
      <c r="H2" s="151" t="s">
        <v>20</v>
      </c>
      <c r="I2" s="149" t="s">
        <v>808</v>
      </c>
      <c r="J2" s="150" t="s">
        <v>26</v>
      </c>
      <c r="K2" s="152" t="s">
        <v>877</v>
      </c>
      <c r="L2" s="153" t="s">
        <v>815</v>
      </c>
      <c r="M2" s="137" t="s">
        <v>805</v>
      </c>
      <c r="N2" s="154" t="s">
        <v>23</v>
      </c>
      <c r="O2" s="155"/>
      <c r="P2" s="141"/>
      <c r="S2" s="155"/>
    </row>
    <row r="3" spans="1:25" ht="18" customHeight="1" x14ac:dyDescent="0.35">
      <c r="A3" s="156" t="s">
        <v>41</v>
      </c>
      <c r="B3" s="157">
        <v>0.34699999999999998</v>
      </c>
      <c r="C3" s="157">
        <v>0.24399999999999999</v>
      </c>
      <c r="D3" s="157">
        <v>0.14699999999999999</v>
      </c>
      <c r="E3" s="157">
        <v>0.125</v>
      </c>
      <c r="F3" s="157">
        <v>6.9000000000000006E-2</v>
      </c>
      <c r="G3" s="239">
        <v>3.2000000000000001E-2</v>
      </c>
      <c r="H3" s="240"/>
      <c r="I3" s="157">
        <f>HEADLINE!M14</f>
        <v>2.0047799093867322E-2</v>
      </c>
      <c r="J3" s="157">
        <f>HEADLINE!M15</f>
        <v>6.6296948806150741E-3</v>
      </c>
      <c r="K3" s="190">
        <v>0</v>
      </c>
      <c r="L3" s="190">
        <v>0</v>
      </c>
      <c r="M3" s="157">
        <f>100%-H3-G3-F3-E3-D3-C3-B3-J3-I3</f>
        <v>9.3225060255176379E-3</v>
      </c>
      <c r="N3" s="158">
        <v>1</v>
      </c>
      <c r="O3" s="155"/>
      <c r="P3" s="141"/>
      <c r="S3" s="155"/>
    </row>
    <row r="4" spans="1:25" ht="18" customHeight="1" x14ac:dyDescent="0.35">
      <c r="A4" s="159" t="s">
        <v>44</v>
      </c>
      <c r="B4" s="160">
        <v>411</v>
      </c>
      <c r="C4" s="160">
        <v>121</v>
      </c>
      <c r="D4" s="160">
        <v>5</v>
      </c>
      <c r="E4" s="160">
        <v>72</v>
      </c>
      <c r="F4" s="160">
        <v>4</v>
      </c>
      <c r="G4" s="160">
        <v>9</v>
      </c>
      <c r="H4" s="160">
        <v>4</v>
      </c>
      <c r="I4" s="160">
        <v>5</v>
      </c>
      <c r="J4" s="160">
        <v>0</v>
      </c>
      <c r="K4" s="160">
        <v>0</v>
      </c>
      <c r="L4" s="160">
        <v>0</v>
      </c>
      <c r="M4" s="161">
        <v>1</v>
      </c>
      <c r="N4" s="162">
        <f>SUM(B4:M4)</f>
        <v>632</v>
      </c>
      <c r="O4" s="155"/>
      <c r="P4" s="141"/>
      <c r="S4" s="155"/>
    </row>
    <row r="5" spans="1:25" ht="18" customHeight="1" x14ac:dyDescent="0.35">
      <c r="A5" s="164" t="s">
        <v>45</v>
      </c>
      <c r="B5" s="157">
        <f>HEADLINE!D5</f>
        <v>0.182</v>
      </c>
      <c r="C5" s="157">
        <f>HEADLINE!D6</f>
        <v>0.182</v>
      </c>
      <c r="D5" s="157">
        <f>HEADLINE!D7</f>
        <v>0.27</v>
      </c>
      <c r="E5" s="157">
        <f>HEADLINE!D8</f>
        <v>0.11600000000000001</v>
      </c>
      <c r="F5" s="157">
        <f>HEADLINE!D9</f>
        <v>0.16500000000000001</v>
      </c>
      <c r="G5" s="239">
        <f>HEADLINE!D10</f>
        <v>3.5999999999999997E-2</v>
      </c>
      <c r="H5" s="240"/>
      <c r="I5" s="157">
        <f>HEADLINE!D14</f>
        <v>9.456999999999988E-3</v>
      </c>
      <c r="J5" s="157">
        <f>HEADLINE!D15</f>
        <v>8.3299999999999889E-4</v>
      </c>
      <c r="K5" s="157">
        <f>HEADLINE!D12</f>
        <v>3.2666666666666622E-2</v>
      </c>
      <c r="L5" s="157">
        <f>HEADLINE!D13</f>
        <v>3.2666666666666621E-3</v>
      </c>
      <c r="M5" s="157">
        <f>100%-H5-G5-F5-E5-D5-C5-B5-J5-I5-L5-K5</f>
        <v>2.7766666666666634E-3</v>
      </c>
      <c r="N5" s="165"/>
      <c r="O5" s="155"/>
      <c r="P5" s="141"/>
      <c r="S5" s="155"/>
    </row>
    <row r="6" spans="1:25" ht="18" customHeight="1" x14ac:dyDescent="0.35">
      <c r="A6" s="166" t="s">
        <v>2</v>
      </c>
      <c r="B6" s="167">
        <f t="shared" ref="B6:F6" si="0">B5-B3</f>
        <v>-0.16499999999999998</v>
      </c>
      <c r="C6" s="167">
        <f t="shared" si="0"/>
        <v>-6.2E-2</v>
      </c>
      <c r="D6" s="167">
        <f t="shared" si="0"/>
        <v>0.12300000000000003</v>
      </c>
      <c r="E6" s="167">
        <f t="shared" si="0"/>
        <v>-8.9999999999999941E-3</v>
      </c>
      <c r="F6" s="167">
        <f t="shared" si="0"/>
        <v>9.6000000000000002E-2</v>
      </c>
      <c r="G6" s="241">
        <f>G5-G3</f>
        <v>3.9999999999999966E-3</v>
      </c>
      <c r="H6" s="242"/>
      <c r="I6" s="167">
        <f>I5-I3</f>
        <v>-1.0590799093867334E-2</v>
      </c>
      <c r="J6" s="167">
        <f>J5-J3</f>
        <v>-5.7966948806150755E-3</v>
      </c>
      <c r="K6" s="167">
        <f>K5</f>
        <v>3.2666666666666622E-2</v>
      </c>
      <c r="L6" s="167">
        <f>L5</f>
        <v>3.2666666666666621E-3</v>
      </c>
      <c r="M6" s="167">
        <f>M5-M3</f>
        <v>-6.5458393588509745E-3</v>
      </c>
      <c r="N6" s="154"/>
      <c r="O6" s="155"/>
      <c r="P6" s="141"/>
      <c r="S6" s="155"/>
    </row>
    <row r="7" spans="1:25" ht="18" customHeight="1" x14ac:dyDescent="0.35">
      <c r="A7" s="156" t="s">
        <v>46</v>
      </c>
      <c r="B7" s="157">
        <f t="shared" ref="B7:F7" si="1">IF(B6&gt;0%,B6,0%)</f>
        <v>0</v>
      </c>
      <c r="C7" s="157">
        <f t="shared" si="1"/>
        <v>0</v>
      </c>
      <c r="D7" s="157">
        <f t="shared" si="1"/>
        <v>0.12300000000000003</v>
      </c>
      <c r="E7" s="157">
        <f t="shared" si="1"/>
        <v>0</v>
      </c>
      <c r="F7" s="157">
        <f t="shared" si="1"/>
        <v>9.6000000000000002E-2</v>
      </c>
      <c r="G7" s="239">
        <f>IF(G6&gt;0%,G6,0%)</f>
        <v>3.9999999999999966E-3</v>
      </c>
      <c r="H7" s="240"/>
      <c r="I7" s="157">
        <f>IF(I6&gt;0%,I6,0%)</f>
        <v>0</v>
      </c>
      <c r="J7" s="157">
        <f>IF(J6&gt;0%,J6,0%)</f>
        <v>0</v>
      </c>
      <c r="K7" s="157">
        <f>IF(K6&gt;0%,K6,0%)</f>
        <v>3.2666666666666622E-2</v>
      </c>
      <c r="L7" s="157">
        <f>IF(L6&gt;0%,L6,0%)</f>
        <v>3.2666666666666621E-3</v>
      </c>
      <c r="M7" s="157">
        <f>IF(M6&gt;0%,M6,0%)</f>
        <v>0</v>
      </c>
      <c r="N7" s="165">
        <f>G7+B7+F7+E7+D7+C7+I7+J7+H7+M7+K7+L7</f>
        <v>0.25893333333333329</v>
      </c>
      <c r="O7" s="155"/>
      <c r="P7" s="141"/>
      <c r="S7" s="155"/>
    </row>
    <row r="8" spans="1:25" ht="18" customHeight="1" x14ac:dyDescent="0.35">
      <c r="A8" s="159" t="s">
        <v>47</v>
      </c>
      <c r="B8" s="167">
        <f>-B7/N9</f>
        <v>0</v>
      </c>
      <c r="C8" s="167">
        <f>-C7/N9</f>
        <v>0</v>
      </c>
      <c r="D8" s="167">
        <f>-D7/N9</f>
        <v>0.47502574665293518</v>
      </c>
      <c r="E8" s="167">
        <f>-E7/N9</f>
        <v>0</v>
      </c>
      <c r="F8" s="167">
        <f>-F7/N9</f>
        <v>0.37075180226570542</v>
      </c>
      <c r="G8" s="241">
        <f>-G7/N9</f>
        <v>1.5447991761071046E-2</v>
      </c>
      <c r="H8" s="242"/>
      <c r="I8" s="167">
        <f>-I7/N9</f>
        <v>0</v>
      </c>
      <c r="J8" s="167">
        <f>-J7/N9</f>
        <v>0</v>
      </c>
      <c r="K8" s="167">
        <f>-K7/N9</f>
        <v>0.12615859938208016</v>
      </c>
      <c r="L8" s="167">
        <f>-L7/N9</f>
        <v>1.2615859938208015E-2</v>
      </c>
      <c r="M8" s="167">
        <f>-M7/N9</f>
        <v>0</v>
      </c>
      <c r="N8" s="154"/>
      <c r="O8" s="155"/>
      <c r="P8" s="141"/>
      <c r="S8" s="155"/>
    </row>
    <row r="9" spans="1:25" ht="18" customHeight="1" x14ac:dyDescent="0.35">
      <c r="A9" s="156" t="s">
        <v>48</v>
      </c>
      <c r="B9" s="157">
        <f t="shared" ref="B9:G9" si="2">IF(B6&lt;0%,B6,0%)</f>
        <v>-0.16499999999999998</v>
      </c>
      <c r="C9" s="157">
        <f t="shared" si="2"/>
        <v>-6.2E-2</v>
      </c>
      <c r="D9" s="157">
        <f t="shared" si="2"/>
        <v>0</v>
      </c>
      <c r="E9" s="157">
        <f t="shared" si="2"/>
        <v>-8.9999999999999941E-3</v>
      </c>
      <c r="F9" s="157">
        <f t="shared" si="2"/>
        <v>0</v>
      </c>
      <c r="G9" s="239">
        <f t="shared" si="2"/>
        <v>0</v>
      </c>
      <c r="H9" s="240"/>
      <c r="I9" s="157">
        <f>IF(I6&lt;0%,I6,0%)</f>
        <v>-1.0590799093867334E-2</v>
      </c>
      <c r="J9" s="157">
        <f>IF(J6&lt;0%,J6,0%)</f>
        <v>-5.7966948806150755E-3</v>
      </c>
      <c r="K9" s="157">
        <f>IF(K6&lt;0%,K6,0%)</f>
        <v>0</v>
      </c>
      <c r="L9" s="157">
        <f>IF(L6&lt;0%,L6,0%)</f>
        <v>0</v>
      </c>
      <c r="M9" s="157">
        <f>IF(M6&lt;0%,M6,0%)</f>
        <v>-6.5458393588509745E-3</v>
      </c>
      <c r="N9" s="165">
        <f>G9+B9+F9+E9+D9+C9+I9+J9+H9+M9</f>
        <v>-0.25893333333333335</v>
      </c>
      <c r="O9" s="155"/>
      <c r="P9" s="141"/>
      <c r="S9" s="155"/>
    </row>
    <row r="10" spans="1:25" ht="18" customHeight="1" x14ac:dyDescent="0.35">
      <c r="A10" s="159" t="s">
        <v>49</v>
      </c>
      <c r="B10" s="167">
        <f t="shared" ref="B10:G10" si="3">IF(B6&lt;0%,(B6/B3),0%)</f>
        <v>-0.47550432276657056</v>
      </c>
      <c r="C10" s="167">
        <f t="shared" si="3"/>
        <v>-0.25409836065573771</v>
      </c>
      <c r="D10" s="167">
        <f t="shared" si="3"/>
        <v>0</v>
      </c>
      <c r="E10" s="167">
        <f t="shared" si="3"/>
        <v>-7.1999999999999953E-2</v>
      </c>
      <c r="F10" s="167">
        <f t="shared" si="3"/>
        <v>0</v>
      </c>
      <c r="G10" s="241">
        <f t="shared" si="3"/>
        <v>0</v>
      </c>
      <c r="H10" s="242"/>
      <c r="I10" s="167">
        <f>IF(I6&lt;0%,(I6/I3),0%)</f>
        <v>-0.52827739565222842</v>
      </c>
      <c r="J10" s="167">
        <f>IF(J6&lt;0%,(J6/J3),0%)</f>
        <v>-0.87435319196428596</v>
      </c>
      <c r="K10" s="167">
        <f>IF(K6&lt;0%,(K6/K3),0%)</f>
        <v>0</v>
      </c>
      <c r="L10" s="167">
        <f>IF(L6&lt;0%,(L6/L3),0%)</f>
        <v>0</v>
      </c>
      <c r="M10" s="167">
        <f>IF(M6&lt;0%,(M6/M3),0%)</f>
        <v>-0.70215447873497217</v>
      </c>
      <c r="N10" s="154"/>
      <c r="O10" s="155"/>
      <c r="P10" s="141"/>
      <c r="S10" s="155"/>
    </row>
    <row r="11" spans="1:25" ht="18" customHeight="1" x14ac:dyDescent="0.35">
      <c r="A11" s="159"/>
      <c r="B11" s="167"/>
      <c r="C11" s="167"/>
      <c r="D11" s="167"/>
      <c r="E11" s="167"/>
      <c r="F11" s="167"/>
      <c r="G11" s="167"/>
      <c r="H11" s="167"/>
      <c r="I11" s="167"/>
      <c r="J11" s="167"/>
      <c r="K11" s="167"/>
      <c r="L11" s="167"/>
      <c r="M11" s="167"/>
      <c r="O11" s="139"/>
      <c r="P11" s="141"/>
      <c r="S11" s="155"/>
    </row>
    <row r="12" spans="1:25" ht="18" customHeight="1" x14ac:dyDescent="0.35">
      <c r="A12" s="156" t="s">
        <v>50</v>
      </c>
      <c r="B12" s="168">
        <f>'ENGLAND GE2029'!E1+'SCOTLAND GE2029'!B1+'WALES GE2029'!B1</f>
        <v>47</v>
      </c>
      <c r="C12" s="168">
        <f>'ENGLAND GE2029'!F1+'SCOTLAND GE2029'!C1+'WALES GE2029'!C1</f>
        <v>48</v>
      </c>
      <c r="D12" s="168">
        <f>'ENGLAND GE2029'!G1+'SCOTLAND GE2029'!D1+'WALES GE2029'!D1</f>
        <v>331</v>
      </c>
      <c r="E12" s="168">
        <f>'ENGLAND GE2029'!H1+'SCOTLAND GE2029'!E1+'WALES GE2029'!E1</f>
        <v>78</v>
      </c>
      <c r="F12" s="168">
        <f>'ENGLAND GE2029'!I1+'SCOTLAND GE2029'!F1+'WALES GE2029'!F1</f>
        <v>67</v>
      </c>
      <c r="G12" s="168">
        <f>'SCOTLAND GE2029'!I1</f>
        <v>47</v>
      </c>
      <c r="H12" s="168">
        <f>'WALES GE2029'!I1</f>
        <v>7</v>
      </c>
      <c r="I12" s="168">
        <f>'ENGLAND GE2029'!J1+'SCOTLAND GE2029'!G1+'WALES GE2029'!G1</f>
        <v>2</v>
      </c>
      <c r="J12" s="168">
        <f>'ENGLAND GE2029'!K1+'SCOTLAND GE2029'!H1+'WALES GE2029'!H1</f>
        <v>0</v>
      </c>
      <c r="K12" s="168">
        <f>'ENGLAND GE2029'!L1</f>
        <v>0</v>
      </c>
      <c r="L12" s="168">
        <f>'ENGLAND GE2029'!M1</f>
        <v>4</v>
      </c>
      <c r="M12" s="169">
        <f>'ENGLAND GE2029'!N1+'SCOTLAND GE2029'!J1+'WALES GE2029'!J1</f>
        <v>1</v>
      </c>
      <c r="N12" s="141"/>
      <c r="O12" s="155"/>
      <c r="P12" s="140"/>
      <c r="S12" s="155"/>
    </row>
    <row r="13" spans="1:25" ht="18" customHeight="1" x14ac:dyDescent="0.35">
      <c r="A13" s="159" t="s">
        <v>51</v>
      </c>
      <c r="B13" s="167">
        <f t="shared" ref="B13:G13" si="4">B12/650</f>
        <v>7.2307692307692309E-2</v>
      </c>
      <c r="C13" s="167">
        <f t="shared" si="4"/>
        <v>7.3846153846153853E-2</v>
      </c>
      <c r="D13" s="167">
        <f t="shared" si="4"/>
        <v>0.50923076923076926</v>
      </c>
      <c r="E13" s="167">
        <f t="shared" si="4"/>
        <v>0.12</v>
      </c>
      <c r="F13" s="167">
        <f t="shared" si="4"/>
        <v>0.10307692307692308</v>
      </c>
      <c r="G13" s="167">
        <f t="shared" si="4"/>
        <v>7.2307692307692309E-2</v>
      </c>
      <c r="H13" s="167">
        <f t="shared" ref="H13:M13" si="5">H12/650</f>
        <v>1.0769230769230769E-2</v>
      </c>
      <c r="I13" s="167">
        <f t="shared" si="5"/>
        <v>3.0769230769230769E-3</v>
      </c>
      <c r="J13" s="167">
        <f t="shared" si="5"/>
        <v>0</v>
      </c>
      <c r="K13" s="167">
        <f t="shared" si="5"/>
        <v>0</v>
      </c>
      <c r="L13" s="167">
        <f t="shared" si="5"/>
        <v>6.1538461538461538E-3</v>
      </c>
      <c r="M13" s="167">
        <f t="shared" si="5"/>
        <v>1.5384615384615385E-3</v>
      </c>
      <c r="N13" s="141"/>
      <c r="O13" s="155"/>
      <c r="P13" s="140"/>
      <c r="S13" s="155"/>
    </row>
    <row r="14" spans="1:25" ht="18" customHeight="1" x14ac:dyDescent="0.35">
      <c r="A14" s="170" t="s">
        <v>2</v>
      </c>
      <c r="B14" s="169">
        <f t="shared" ref="B14:G14" si="6">B12-B4</f>
        <v>-364</v>
      </c>
      <c r="C14" s="169">
        <f t="shared" si="6"/>
        <v>-73</v>
      </c>
      <c r="D14" s="169">
        <f t="shared" si="6"/>
        <v>326</v>
      </c>
      <c r="E14" s="169">
        <f t="shared" si="6"/>
        <v>6</v>
      </c>
      <c r="F14" s="169">
        <f t="shared" si="6"/>
        <v>63</v>
      </c>
      <c r="G14" s="169">
        <f t="shared" si="6"/>
        <v>38</v>
      </c>
      <c r="H14" s="169">
        <f t="shared" ref="H14:M14" si="7">H12-H4</f>
        <v>3</v>
      </c>
      <c r="I14" s="169">
        <f t="shared" si="7"/>
        <v>-3</v>
      </c>
      <c r="J14" s="169">
        <f t="shared" si="7"/>
        <v>0</v>
      </c>
      <c r="K14" s="169">
        <f t="shared" si="7"/>
        <v>0</v>
      </c>
      <c r="L14" s="169">
        <f t="shared" si="7"/>
        <v>4</v>
      </c>
      <c r="M14" s="169">
        <f t="shared" si="7"/>
        <v>0</v>
      </c>
      <c r="N14" s="141"/>
      <c r="O14" s="155"/>
      <c r="P14" s="163"/>
      <c r="S14" s="155"/>
    </row>
    <row r="15" spans="1:25" ht="18" customHeight="1" x14ac:dyDescent="0.35">
      <c r="A15" s="141"/>
      <c r="B15" s="141"/>
      <c r="C15" s="141"/>
      <c r="D15" s="141"/>
      <c r="E15" s="141"/>
      <c r="F15" s="141"/>
      <c r="G15" s="141"/>
      <c r="H15" s="141"/>
      <c r="I15" s="141"/>
      <c r="J15" s="141"/>
      <c r="K15" s="141"/>
      <c r="L15" s="171"/>
      <c r="M15" s="171"/>
      <c r="N15" s="171"/>
      <c r="O15" s="141"/>
      <c r="P15" s="171"/>
      <c r="R15" s="172"/>
    </row>
    <row r="16" spans="1:25" ht="18" customHeight="1" x14ac:dyDescent="0.35">
      <c r="A16" s="141"/>
      <c r="B16" s="141"/>
      <c r="C16" s="141"/>
      <c r="D16" s="141"/>
      <c r="E16" s="141"/>
      <c r="F16" s="141"/>
      <c r="G16" s="141"/>
      <c r="H16" s="141"/>
      <c r="I16" s="141"/>
      <c r="J16" s="141"/>
      <c r="K16" s="141"/>
      <c r="L16" s="141"/>
      <c r="M16" s="141"/>
      <c r="N16" s="141"/>
      <c r="O16" s="141"/>
      <c r="P16" s="173"/>
      <c r="Q16" s="173"/>
      <c r="R16" s="173"/>
      <c r="S16" s="173"/>
      <c r="T16" s="173"/>
      <c r="U16" s="173"/>
      <c r="V16" s="173"/>
      <c r="W16" s="173"/>
      <c r="X16" s="173"/>
      <c r="Y16" s="173"/>
    </row>
    <row r="17" spans="1:25" ht="18" customHeight="1" x14ac:dyDescent="0.35">
      <c r="B17" s="235" t="s">
        <v>52</v>
      </c>
      <c r="C17" s="236"/>
      <c r="D17" s="236"/>
      <c r="E17" s="236"/>
      <c r="F17" s="236"/>
      <c r="G17" s="236"/>
      <c r="H17" s="236"/>
      <c r="I17" s="236"/>
      <c r="J17" s="236"/>
      <c r="K17" s="237"/>
      <c r="L17" s="173"/>
      <c r="M17" s="173"/>
      <c r="N17" s="173"/>
      <c r="O17" s="141"/>
      <c r="P17" s="235" t="str">
        <f>B17</f>
        <v>ENGLAND</v>
      </c>
      <c r="Q17" s="236"/>
      <c r="R17" s="236"/>
      <c r="S17" s="236"/>
      <c r="T17" s="236"/>
      <c r="U17" s="236"/>
      <c r="V17" s="236"/>
      <c r="W17" s="236"/>
      <c r="X17" s="236"/>
      <c r="Y17" s="237"/>
    </row>
    <row r="18" spans="1:25" ht="18" customHeight="1" x14ac:dyDescent="0.35">
      <c r="A18" s="159"/>
      <c r="B18" s="143" t="s">
        <v>794</v>
      </c>
      <c r="C18" s="144" t="s">
        <v>796</v>
      </c>
      <c r="D18" s="145" t="s">
        <v>798</v>
      </c>
      <c r="E18" s="146" t="s">
        <v>818</v>
      </c>
      <c r="F18" s="147" t="s">
        <v>801</v>
      </c>
      <c r="G18" s="149" t="s">
        <v>808</v>
      </c>
      <c r="H18" s="150" t="s">
        <v>26</v>
      </c>
      <c r="I18" s="152" t="s">
        <v>877</v>
      </c>
      <c r="J18" s="153" t="s">
        <v>815</v>
      </c>
      <c r="K18" s="137" t="s">
        <v>805</v>
      </c>
      <c r="L18" s="154" t="s">
        <v>23</v>
      </c>
      <c r="M18" s="154"/>
      <c r="N18" s="154"/>
      <c r="O18" s="141"/>
      <c r="P18" s="143" t="s">
        <v>794</v>
      </c>
      <c r="Q18" s="144" t="s">
        <v>796</v>
      </c>
      <c r="R18" s="145" t="s">
        <v>798</v>
      </c>
      <c r="S18" s="146" t="s">
        <v>818</v>
      </c>
      <c r="T18" s="147" t="s">
        <v>801</v>
      </c>
      <c r="U18" s="149" t="s">
        <v>808</v>
      </c>
      <c r="V18" s="150" t="s">
        <v>26</v>
      </c>
      <c r="W18" s="152" t="s">
        <v>877</v>
      </c>
      <c r="X18" s="153" t="s">
        <v>815</v>
      </c>
      <c r="Y18" s="137" t="s">
        <v>805</v>
      </c>
    </row>
    <row r="19" spans="1:25" ht="18" customHeight="1" x14ac:dyDescent="0.35">
      <c r="A19" s="170" t="s">
        <v>880</v>
      </c>
      <c r="B19" s="157">
        <f>B6</f>
        <v>-0.16499999999999998</v>
      </c>
      <c r="C19" s="157">
        <f>C6</f>
        <v>-6.2E-2</v>
      </c>
      <c r="D19" s="157">
        <f>D6</f>
        <v>0.12300000000000003</v>
      </c>
      <c r="E19" s="157">
        <f>E6</f>
        <v>-8.9999999999999941E-3</v>
      </c>
      <c r="F19" s="157">
        <f>F6</f>
        <v>9.6000000000000002E-2</v>
      </c>
      <c r="G19" s="157">
        <f>I6</f>
        <v>-1.0590799093867334E-2</v>
      </c>
      <c r="H19" s="165">
        <f>J6</f>
        <v>-5.7966948806150755E-3</v>
      </c>
      <c r="I19" s="165">
        <f>K6</f>
        <v>3.2666666666666622E-2</v>
      </c>
      <c r="J19" s="165">
        <f>L6</f>
        <v>3.2666666666666621E-3</v>
      </c>
      <c r="K19" s="157">
        <f>G6+M6</f>
        <v>-2.5458393588509778E-3</v>
      </c>
      <c r="L19" s="174">
        <v>24272432</v>
      </c>
      <c r="M19" s="141"/>
      <c r="N19" s="141"/>
      <c r="O19" s="141"/>
      <c r="P19" s="175">
        <f>B21*L21</f>
        <v>8325444.1760000009</v>
      </c>
      <c r="Q19" s="175">
        <f>C21*L21</f>
        <v>6286559.8880000003</v>
      </c>
      <c r="R19" s="175">
        <f>D21*L21</f>
        <v>3713682.0959999999</v>
      </c>
      <c r="S19" s="175">
        <f>E21*L21</f>
        <v>3203961.0240000002</v>
      </c>
      <c r="T19" s="175">
        <f>F21*L21</f>
        <v>1771887.5359999998</v>
      </c>
      <c r="U19" s="175">
        <f>G21*L21</f>
        <v>509721.07200000004</v>
      </c>
      <c r="V19" s="175">
        <f>H21*L21</f>
        <v>218451.88799999998</v>
      </c>
      <c r="W19" s="191">
        <v>0</v>
      </c>
      <c r="X19" s="191">
        <v>0</v>
      </c>
      <c r="Y19" s="175">
        <f>K21*L21</f>
        <v>242724.31999999887</v>
      </c>
    </row>
    <row r="20" spans="1:25" ht="18" customHeight="1" x14ac:dyDescent="0.35">
      <c r="A20" s="192" t="s">
        <v>878</v>
      </c>
      <c r="B20" s="173">
        <v>8325444.1760000009</v>
      </c>
      <c r="C20" s="173">
        <v>6286559.8880000003</v>
      </c>
      <c r="D20" s="173">
        <v>3713682.0959999999</v>
      </c>
      <c r="E20" s="173">
        <v>3203961.0240000002</v>
      </c>
      <c r="F20" s="173">
        <v>1771887.5359999998</v>
      </c>
      <c r="G20" s="173">
        <v>509721.07200000004</v>
      </c>
      <c r="H20" s="173">
        <v>218451.88799999998</v>
      </c>
      <c r="I20" s="173">
        <v>0</v>
      </c>
      <c r="J20" s="173">
        <v>0</v>
      </c>
      <c r="K20" s="173">
        <v>242724.31999999887</v>
      </c>
      <c r="L20" s="141"/>
      <c r="M20" s="141"/>
      <c r="N20" s="141"/>
      <c r="O20" s="141"/>
      <c r="P20" s="181"/>
      <c r="Q20" s="193"/>
      <c r="R20" s="193"/>
      <c r="S20" s="193"/>
      <c r="T20" s="193"/>
      <c r="U20" s="193"/>
      <c r="V20" s="193"/>
      <c r="W20" s="193"/>
      <c r="X20" s="193"/>
      <c r="Y20" s="194"/>
    </row>
    <row r="21" spans="1:25" ht="18" customHeight="1" x14ac:dyDescent="0.35">
      <c r="A21" s="156" t="s">
        <v>879</v>
      </c>
      <c r="B21" s="157">
        <v>0.34300000000000003</v>
      </c>
      <c r="C21" s="157">
        <v>0.25900000000000001</v>
      </c>
      <c r="D21" s="157">
        <v>0.153</v>
      </c>
      <c r="E21" s="157">
        <v>0.13200000000000001</v>
      </c>
      <c r="F21" s="157">
        <v>7.2999999999999995E-2</v>
      </c>
      <c r="G21" s="157">
        <v>2.1000000000000001E-2</v>
      </c>
      <c r="H21" s="157">
        <v>8.9999999999999993E-3</v>
      </c>
      <c r="I21" s="157">
        <v>0</v>
      </c>
      <c r="J21" s="157">
        <v>0</v>
      </c>
      <c r="K21" s="157">
        <f>100%-I21-H21-G21-F21-E21-C21-D21-B21-J21</f>
        <v>9.9999999999999534E-3</v>
      </c>
      <c r="L21" s="174">
        <v>24272432</v>
      </c>
      <c r="M21" s="141"/>
      <c r="N21" s="141"/>
      <c r="O21" s="141"/>
      <c r="P21" s="181"/>
      <c r="Q21" s="193"/>
      <c r="R21" s="193"/>
      <c r="S21" s="193"/>
      <c r="T21" s="193"/>
      <c r="U21" s="193"/>
      <c r="V21" s="193"/>
      <c r="W21" s="193"/>
      <c r="X21" s="193"/>
      <c r="Y21" s="194"/>
    </row>
    <row r="22" spans="1:25" ht="18" customHeight="1" x14ac:dyDescent="0.35">
      <c r="A22" s="159" t="s">
        <v>49</v>
      </c>
      <c r="B22" s="167">
        <f>B10</f>
        <v>-0.47550432276657056</v>
      </c>
      <c r="C22" s="167">
        <f t="shared" ref="C22:F22" si="8">C10</f>
        <v>-0.25409836065573771</v>
      </c>
      <c r="D22" s="167">
        <f t="shared" si="8"/>
        <v>0</v>
      </c>
      <c r="E22" s="167">
        <f t="shared" si="8"/>
        <v>-7.1999999999999953E-2</v>
      </c>
      <c r="F22" s="167">
        <f t="shared" si="8"/>
        <v>0</v>
      </c>
      <c r="G22" s="167">
        <f>I10</f>
        <v>-0.52827739565222842</v>
      </c>
      <c r="H22" s="167">
        <f>J10</f>
        <v>-0.87435319196428596</v>
      </c>
      <c r="I22" s="167">
        <f>K10</f>
        <v>0</v>
      </c>
      <c r="J22" s="167">
        <f>L10</f>
        <v>0</v>
      </c>
      <c r="K22" s="167">
        <f>M10</f>
        <v>-0.70215447873497217</v>
      </c>
      <c r="L22" s="141"/>
      <c r="M22" s="141"/>
      <c r="N22" s="141"/>
      <c r="O22" s="141"/>
      <c r="P22" s="181"/>
      <c r="Q22" s="193"/>
      <c r="R22" s="193"/>
      <c r="S22" s="193"/>
      <c r="T22" s="193"/>
      <c r="U22" s="193"/>
      <c r="V22" s="193"/>
      <c r="W22" s="193"/>
      <c r="X22" s="193"/>
      <c r="Y22" s="194"/>
    </row>
    <row r="23" spans="1:25" ht="18" customHeight="1" x14ac:dyDescent="0.35">
      <c r="A23" s="156" t="s">
        <v>881</v>
      </c>
      <c r="B23" s="188">
        <f>B22*B20</f>
        <v>-3958784.6946397694</v>
      </c>
      <c r="C23" s="188">
        <f t="shared" ref="C23:K23" si="9">C22*C20</f>
        <v>-1597404.561704918</v>
      </c>
      <c r="D23" s="188">
        <f t="shared" si="9"/>
        <v>0</v>
      </c>
      <c r="E23" s="188">
        <f t="shared" si="9"/>
        <v>-230685.19372799987</v>
      </c>
      <c r="F23" s="188">
        <f t="shared" si="9"/>
        <v>0</v>
      </c>
      <c r="G23" s="188">
        <f t="shared" si="9"/>
        <v>-269274.12042522203</v>
      </c>
      <c r="H23" s="188">
        <f t="shared" si="9"/>
        <v>-191004.10556342467</v>
      </c>
      <c r="I23" s="188">
        <f t="shared" si="9"/>
        <v>0</v>
      </c>
      <c r="J23" s="188">
        <f t="shared" si="9"/>
        <v>0</v>
      </c>
      <c r="K23" s="188">
        <f t="shared" si="9"/>
        <v>-170429.96838589979</v>
      </c>
      <c r="L23" s="188">
        <f>SUM(B23:K23)</f>
        <v>-6417582.6444472335</v>
      </c>
      <c r="M23" s="141"/>
      <c r="N23" s="141"/>
      <c r="O23" s="141"/>
      <c r="P23" s="181"/>
      <c r="Q23" s="193"/>
      <c r="R23" s="193"/>
      <c r="S23" s="193"/>
      <c r="T23" s="193"/>
      <c r="U23" s="193"/>
      <c r="V23" s="193"/>
      <c r="W23" s="193"/>
      <c r="X23" s="193"/>
      <c r="Y23" s="194"/>
    </row>
    <row r="24" spans="1:25" ht="18" customHeight="1" x14ac:dyDescent="0.35">
      <c r="A24" s="192" t="s">
        <v>46</v>
      </c>
      <c r="B24" s="175">
        <f>-B8*L23</f>
        <v>0</v>
      </c>
      <c r="C24" s="175">
        <f>-C8*L23</f>
        <v>0</v>
      </c>
      <c r="D24" s="175">
        <f>-D8*L23</f>
        <v>3048516.9873854653</v>
      </c>
      <c r="E24" s="175">
        <f>-E8*L23</f>
        <v>0</v>
      </c>
      <c r="F24" s="175">
        <f>-F8*L23</f>
        <v>2379330.3316179235</v>
      </c>
      <c r="G24" s="175">
        <f>-I8*L23</f>
        <v>0</v>
      </c>
      <c r="H24" s="175">
        <f>-J8*L23</f>
        <v>0</v>
      </c>
      <c r="I24" s="175">
        <f>-K8*L23</f>
        <v>809633.23784220906</v>
      </c>
      <c r="J24" s="175">
        <f>-L8*L23</f>
        <v>80963.323784220906</v>
      </c>
      <c r="K24" s="175">
        <f>-M8*L23</f>
        <v>0</v>
      </c>
      <c r="L24" s="175">
        <f>SUM(B24:K24)</f>
        <v>6318443.880629818</v>
      </c>
      <c r="M24" s="141"/>
      <c r="N24" s="141"/>
      <c r="P24" s="195"/>
      <c r="Q24" s="196"/>
      <c r="R24" s="196"/>
      <c r="S24" s="196"/>
      <c r="T24" s="196"/>
      <c r="U24" s="196"/>
      <c r="V24" s="196"/>
      <c r="W24" s="196"/>
      <c r="X24" s="196"/>
      <c r="Y24" s="197"/>
    </row>
    <row r="25" spans="1:25" ht="18" customHeight="1" x14ac:dyDescent="0.35">
      <c r="A25" s="170" t="s">
        <v>47</v>
      </c>
      <c r="B25" s="157">
        <f>B24/L24</f>
        <v>0</v>
      </c>
      <c r="C25" s="157">
        <f>C24/L24</f>
        <v>0</v>
      </c>
      <c r="D25" s="157">
        <f>D24/L24</f>
        <v>0.48247907949790814</v>
      </c>
      <c r="E25" s="157">
        <f>E24/L24</f>
        <v>0</v>
      </c>
      <c r="F25" s="157">
        <f>F24/L24</f>
        <v>0.3765690376569038</v>
      </c>
      <c r="G25" s="157">
        <f>G24/L24</f>
        <v>0</v>
      </c>
      <c r="H25" s="157">
        <f>H24/L24</f>
        <v>0</v>
      </c>
      <c r="I25" s="157">
        <f>I24/L24</f>
        <v>0.12813807531380739</v>
      </c>
      <c r="J25" s="157">
        <f>J24/L24</f>
        <v>1.281380753138074E-2</v>
      </c>
      <c r="K25" s="157">
        <f>K24/L24</f>
        <v>0</v>
      </c>
      <c r="L25" s="188"/>
      <c r="M25" s="141"/>
      <c r="N25" s="141"/>
      <c r="P25" s="175">
        <f>B27*L27</f>
        <v>4366659.4813602315</v>
      </c>
      <c r="Q25" s="175">
        <f>C27*L27</f>
        <v>4689155.3262950825</v>
      </c>
      <c r="R25" s="175">
        <f>D27*L27</f>
        <v>6762199.0833854657</v>
      </c>
      <c r="S25" s="175">
        <f>E27*L27</f>
        <v>2973275.8302720003</v>
      </c>
      <c r="T25" s="175">
        <f>F27*L27</f>
        <v>4151217.8676179233</v>
      </c>
      <c r="U25" s="175">
        <f>G27*L27</f>
        <v>240446.95157477801</v>
      </c>
      <c r="V25" s="175">
        <f>H27*L27</f>
        <v>27447.782436575304</v>
      </c>
      <c r="W25" s="175">
        <f>I27*L27</f>
        <v>809633.23784220906</v>
      </c>
      <c r="X25" s="175">
        <f>J27*L27</f>
        <v>80963.323784220906</v>
      </c>
      <c r="Y25" s="175">
        <f>K27*L27</f>
        <v>72294.351614099083</v>
      </c>
    </row>
    <row r="26" spans="1:25" ht="18" customHeight="1" x14ac:dyDescent="0.35">
      <c r="A26" s="192" t="s">
        <v>53</v>
      </c>
      <c r="B26" s="173">
        <f t="shared" ref="B26:K26" si="10">B20+B23+B24</f>
        <v>4366659.4813602315</v>
      </c>
      <c r="C26" s="173">
        <f t="shared" si="10"/>
        <v>4689155.3262950825</v>
      </c>
      <c r="D26" s="173">
        <f t="shared" si="10"/>
        <v>6762199.0833854657</v>
      </c>
      <c r="E26" s="173">
        <f t="shared" si="10"/>
        <v>2973275.8302720003</v>
      </c>
      <c r="F26" s="173">
        <f t="shared" si="10"/>
        <v>4151217.8676179233</v>
      </c>
      <c r="G26" s="173">
        <f t="shared" si="10"/>
        <v>240446.95157477801</v>
      </c>
      <c r="H26" s="173">
        <f t="shared" si="10"/>
        <v>27447.782436575304</v>
      </c>
      <c r="I26" s="173">
        <f t="shared" si="10"/>
        <v>809633.23784220906</v>
      </c>
      <c r="J26" s="173">
        <f t="shared" si="10"/>
        <v>80963.323784220906</v>
      </c>
      <c r="K26" s="173">
        <f t="shared" si="10"/>
        <v>72294.351614099083</v>
      </c>
      <c r="L26" s="175">
        <f>SUM(B26:K26)</f>
        <v>24173293.236182585</v>
      </c>
      <c r="M26" s="141"/>
      <c r="N26" s="141"/>
      <c r="P26" s="173">
        <f t="shared" ref="P26:Y26" si="11">P25-P19</f>
        <v>-3958784.6946397694</v>
      </c>
      <c r="Q26" s="173">
        <f t="shared" si="11"/>
        <v>-1597404.5617049178</v>
      </c>
      <c r="R26" s="173">
        <f t="shared" si="11"/>
        <v>3048516.9873854658</v>
      </c>
      <c r="S26" s="173">
        <f t="shared" si="11"/>
        <v>-230685.19372799993</v>
      </c>
      <c r="T26" s="173">
        <f t="shared" si="11"/>
        <v>2379330.3316179235</v>
      </c>
      <c r="U26" s="173">
        <f t="shared" si="11"/>
        <v>-269274.12042522203</v>
      </c>
      <c r="V26" s="173">
        <f t="shared" si="11"/>
        <v>-191004.10556342467</v>
      </c>
      <c r="W26" s="173">
        <f t="shared" si="11"/>
        <v>809633.23784220906</v>
      </c>
      <c r="X26" s="173">
        <f t="shared" si="11"/>
        <v>80963.323784220906</v>
      </c>
      <c r="Y26" s="173">
        <f t="shared" si="11"/>
        <v>-170429.96838589979</v>
      </c>
    </row>
    <row r="27" spans="1:25" ht="18" customHeight="1" x14ac:dyDescent="0.35">
      <c r="A27" s="156" t="s">
        <v>53</v>
      </c>
      <c r="B27" s="157">
        <f>B26/L27</f>
        <v>0.17990201729106634</v>
      </c>
      <c r="C27" s="157">
        <f>C26/L27</f>
        <v>0.19318852459016395</v>
      </c>
      <c r="D27" s="157">
        <f>D26/L27</f>
        <v>0.27859586066140657</v>
      </c>
      <c r="E27" s="157">
        <f>E26/L27</f>
        <v>0.12249600000000001</v>
      </c>
      <c r="F27" s="157">
        <f>F26/L27</f>
        <v>0.17102603758939044</v>
      </c>
      <c r="G27" s="157">
        <f>G26/L27</f>
        <v>9.9061746913032041E-3</v>
      </c>
      <c r="H27" s="157">
        <f>H26/L27</f>
        <v>1.1308212723214264E-3</v>
      </c>
      <c r="I27" s="157">
        <f>I26/L27</f>
        <v>3.3356082235278653E-2</v>
      </c>
      <c r="J27" s="157">
        <f>J26/L27</f>
        <v>3.3356082235278649E-3</v>
      </c>
      <c r="K27" s="157">
        <f>K26/L27</f>
        <v>2.9784552126502642E-3</v>
      </c>
      <c r="L27" s="188">
        <v>24272432</v>
      </c>
      <c r="M27" s="141"/>
      <c r="N27" s="141"/>
      <c r="P27" s="141"/>
    </row>
    <row r="28" spans="1:25" ht="18" customHeight="1" x14ac:dyDescent="0.35">
      <c r="A28" s="198" t="s">
        <v>2</v>
      </c>
      <c r="B28" s="199">
        <f t="shared" ref="B28:K28" si="12">B27-B21</f>
        <v>-0.16309798270893369</v>
      </c>
      <c r="C28" s="199">
        <f t="shared" si="12"/>
        <v>-6.5811475409836062E-2</v>
      </c>
      <c r="D28" s="199">
        <f t="shared" si="12"/>
        <v>0.12559586066140657</v>
      </c>
      <c r="E28" s="199">
        <f t="shared" si="12"/>
        <v>-9.5039999999999986E-3</v>
      </c>
      <c r="F28" s="199">
        <f t="shared" si="12"/>
        <v>9.802603758939045E-2</v>
      </c>
      <c r="G28" s="199">
        <f t="shared" si="12"/>
        <v>-1.1093825308696797E-2</v>
      </c>
      <c r="H28" s="199">
        <f t="shared" si="12"/>
        <v>-7.8691787276785729E-3</v>
      </c>
      <c r="I28" s="199">
        <f t="shared" si="12"/>
        <v>3.3356082235278653E-2</v>
      </c>
      <c r="J28" s="199">
        <f t="shared" si="12"/>
        <v>3.3356082235278649E-3</v>
      </c>
      <c r="K28" s="199">
        <f t="shared" si="12"/>
        <v>-7.0215447873496891E-3</v>
      </c>
      <c r="L28" s="200"/>
      <c r="M28" s="177"/>
      <c r="N28" s="177"/>
      <c r="P28" s="141"/>
    </row>
    <row r="29" spans="1:25" ht="18" customHeight="1" x14ac:dyDescent="0.35">
      <c r="B29" s="141"/>
      <c r="C29" s="141"/>
      <c r="D29" s="141"/>
      <c r="E29" s="141"/>
      <c r="F29" s="141"/>
      <c r="G29" s="141"/>
      <c r="H29" s="141"/>
      <c r="I29" s="141"/>
      <c r="J29" s="141"/>
      <c r="K29" s="141"/>
      <c r="L29" s="141"/>
      <c r="M29" s="141"/>
      <c r="N29" s="141"/>
      <c r="O29" s="141"/>
      <c r="P29" s="141"/>
    </row>
    <row r="30" spans="1:25" ht="18" customHeight="1" x14ac:dyDescent="0.35">
      <c r="B30" s="235" t="s">
        <v>54</v>
      </c>
      <c r="C30" s="236"/>
      <c r="D30" s="236"/>
      <c r="E30" s="236"/>
      <c r="F30" s="236"/>
      <c r="G30" s="236"/>
      <c r="H30" s="236"/>
      <c r="I30" s="236"/>
      <c r="J30" s="236"/>
      <c r="K30" s="237"/>
      <c r="O30" s="141"/>
      <c r="P30" s="235" t="str">
        <f>B30</f>
        <v>East Midlands</v>
      </c>
      <c r="Q30" s="236"/>
      <c r="R30" s="236"/>
      <c r="S30" s="236"/>
      <c r="T30" s="236"/>
      <c r="U30" s="236"/>
      <c r="V30" s="236"/>
      <c r="W30" s="236"/>
      <c r="X30" s="236"/>
      <c r="Y30" s="237"/>
    </row>
    <row r="31" spans="1:25" ht="18" customHeight="1" x14ac:dyDescent="0.35">
      <c r="A31" s="159"/>
      <c r="B31" s="143" t="s">
        <v>794</v>
      </c>
      <c r="C31" s="144" t="s">
        <v>796</v>
      </c>
      <c r="D31" s="145" t="s">
        <v>798</v>
      </c>
      <c r="E31" s="146" t="s">
        <v>818</v>
      </c>
      <c r="F31" s="147" t="s">
        <v>801</v>
      </c>
      <c r="G31" s="149" t="s">
        <v>808</v>
      </c>
      <c r="H31" s="150" t="s">
        <v>26</v>
      </c>
      <c r="I31" s="152" t="s">
        <v>877</v>
      </c>
      <c r="J31" s="153" t="s">
        <v>815</v>
      </c>
      <c r="K31" s="137" t="s">
        <v>805</v>
      </c>
      <c r="L31" s="154" t="s">
        <v>23</v>
      </c>
      <c r="M31" s="154"/>
      <c r="N31" s="154"/>
      <c r="O31" s="141"/>
      <c r="P31" s="143" t="s">
        <v>794</v>
      </c>
      <c r="Q31" s="144" t="s">
        <v>796</v>
      </c>
      <c r="R31" s="145" t="s">
        <v>798</v>
      </c>
      <c r="S31" s="146" t="s">
        <v>818</v>
      </c>
      <c r="T31" s="147" t="s">
        <v>801</v>
      </c>
      <c r="U31" s="149" t="s">
        <v>808</v>
      </c>
      <c r="V31" s="150" t="s">
        <v>26</v>
      </c>
      <c r="W31" s="152" t="s">
        <v>877</v>
      </c>
      <c r="X31" s="153" t="s">
        <v>815</v>
      </c>
      <c r="Y31" s="137" t="s">
        <v>805</v>
      </c>
    </row>
    <row r="32" spans="1:25" ht="18" customHeight="1" x14ac:dyDescent="0.35">
      <c r="A32" s="156" t="s">
        <v>41</v>
      </c>
      <c r="B32" s="157">
        <v>0.35325144000712388</v>
      </c>
      <c r="C32" s="157">
        <v>0.29365740719042777</v>
      </c>
      <c r="D32" s="157">
        <v>0.18909672067376868</v>
      </c>
      <c r="E32" s="157">
        <v>6.4175341078985967E-2</v>
      </c>
      <c r="F32" s="157">
        <v>6.2543411117932948E-2</v>
      </c>
      <c r="G32" s="157">
        <v>1.9246650138025092E-2</v>
      </c>
      <c r="H32" s="157">
        <v>5.7918984660233304E-3</v>
      </c>
      <c r="I32" s="157">
        <v>0</v>
      </c>
      <c r="J32" s="157">
        <v>0</v>
      </c>
      <c r="K32" s="157">
        <f>100%-D32-C32-B32-E32-F32-H32-G32-I32-J32</f>
        <v>1.223713132771231E-2</v>
      </c>
      <c r="L32" s="174">
        <v>2133670</v>
      </c>
      <c r="M32" s="174"/>
      <c r="N32" s="174"/>
      <c r="O32" s="141"/>
      <c r="P32" s="175">
        <f>B32*L32</f>
        <v>753722</v>
      </c>
      <c r="Q32" s="175">
        <f>C32*L32</f>
        <v>626568</v>
      </c>
      <c r="R32" s="175">
        <f>D32*L32</f>
        <v>403470</v>
      </c>
      <c r="S32" s="175">
        <f>E32*L32</f>
        <v>136929</v>
      </c>
      <c r="T32" s="175">
        <f>F32*L32</f>
        <v>133447</v>
      </c>
      <c r="U32" s="175">
        <f>G32*L32</f>
        <v>41066</v>
      </c>
      <c r="V32" s="175">
        <f>H32*L32</f>
        <v>12358</v>
      </c>
      <c r="W32" s="191">
        <v>0</v>
      </c>
      <c r="X32" s="191">
        <v>0</v>
      </c>
      <c r="Y32" s="175">
        <f>K32*L32</f>
        <v>26109.999999999927</v>
      </c>
    </row>
    <row r="33" spans="1:25" ht="18" customHeight="1" x14ac:dyDescent="0.35">
      <c r="A33" s="166" t="s">
        <v>55</v>
      </c>
      <c r="B33" s="167">
        <f>$B$28</f>
        <v>-0.16309798270893369</v>
      </c>
      <c r="C33" s="167">
        <f>$C$28</f>
        <v>-6.5811475409836062E-2</v>
      </c>
      <c r="D33" s="167">
        <f>$D$28</f>
        <v>0.12559586066140657</v>
      </c>
      <c r="E33" s="167">
        <f>$E$28</f>
        <v>-9.5039999999999986E-3</v>
      </c>
      <c r="F33" s="167">
        <f>$F$28</f>
        <v>9.802603758939045E-2</v>
      </c>
      <c r="G33" s="167">
        <f>$G$28</f>
        <v>-1.1093825308696797E-2</v>
      </c>
      <c r="H33" s="167">
        <f>$H$28</f>
        <v>-7.8691787276785729E-3</v>
      </c>
      <c r="I33" s="167">
        <f>$I$28</f>
        <v>3.3356082235278653E-2</v>
      </c>
      <c r="J33" s="167">
        <f>$J$28</f>
        <v>3.3356082235278649E-3</v>
      </c>
      <c r="K33" s="167">
        <f>$K$19</f>
        <v>-2.5458393588509778E-3</v>
      </c>
      <c r="O33" s="141"/>
      <c r="P33" s="178"/>
      <c r="Q33" s="179"/>
      <c r="R33" s="179"/>
      <c r="S33" s="179"/>
      <c r="T33" s="179"/>
      <c r="U33" s="179"/>
      <c r="V33" s="179"/>
      <c r="W33" s="179"/>
      <c r="X33" s="179"/>
      <c r="Y33" s="180"/>
    </row>
    <row r="34" spans="1:25" ht="18" customHeight="1" x14ac:dyDescent="0.35">
      <c r="A34" s="156" t="s">
        <v>46</v>
      </c>
      <c r="B34" s="157">
        <f>B35*-L36</f>
        <v>0</v>
      </c>
      <c r="C34" s="157">
        <f>C35*-L36</f>
        <v>0</v>
      </c>
      <c r="D34" s="157">
        <f>D35*-L36</f>
        <v>0.13076879873293565</v>
      </c>
      <c r="E34" s="157">
        <f>E35*-L36</f>
        <v>0</v>
      </c>
      <c r="F34" s="157">
        <f>-F35*L36</f>
        <v>0.10206345266960828</v>
      </c>
      <c r="G34" s="157">
        <f>-G35*L36</f>
        <v>0</v>
      </c>
      <c r="H34" s="157">
        <f>-H35*L36</f>
        <v>0</v>
      </c>
      <c r="I34" s="157">
        <f>-I35*L36</f>
        <v>3.472992486674166E-2</v>
      </c>
      <c r="J34" s="157">
        <f>-J35*L36</f>
        <v>3.4729924866741665E-3</v>
      </c>
      <c r="K34" s="157">
        <f>-K35*L36</f>
        <v>0</v>
      </c>
      <c r="L34" s="176">
        <f>K34+F34+E34+D34+C34+B34+H34+G34+I34+J34</f>
        <v>0.27103516875595973</v>
      </c>
      <c r="M34" s="165"/>
      <c r="N34" s="165"/>
      <c r="O34" s="141"/>
      <c r="P34" s="181">
        <f t="shared" ref="P34:T34" si="13">IF(P39&gt;0,P39,0)</f>
        <v>0</v>
      </c>
      <c r="Q34" s="181">
        <f t="shared" si="13"/>
        <v>0</v>
      </c>
      <c r="R34" s="181">
        <f t="shared" si="13"/>
        <v>279017.46279250283</v>
      </c>
      <c r="S34" s="181">
        <f t="shared" si="13"/>
        <v>0</v>
      </c>
      <c r="T34" s="181">
        <f t="shared" si="13"/>
        <v>217769.72705756314</v>
      </c>
      <c r="U34" s="181">
        <f>IF(U39&gt;0,U39,0)</f>
        <v>0</v>
      </c>
      <c r="V34" s="181">
        <f>IF(V39&gt;0,V39,0)</f>
        <v>0</v>
      </c>
      <c r="W34" s="181">
        <f>IF(W39&gt;0,W39,0)</f>
        <v>74102.198790420676</v>
      </c>
      <c r="X34" s="181">
        <f>IF(X39&gt;0,X39,0)</f>
        <v>7410.2198790420689</v>
      </c>
      <c r="Y34" s="181">
        <f>IF(Y39&gt;0,Y39,0)</f>
        <v>0</v>
      </c>
    </row>
    <row r="35" spans="1:25" ht="18" customHeight="1" x14ac:dyDescent="0.35">
      <c r="A35" s="159" t="s">
        <v>47</v>
      </c>
      <c r="B35" s="167">
        <f>B25</f>
        <v>0</v>
      </c>
      <c r="C35" s="167">
        <f t="shared" ref="C35:K35" si="14">C25</f>
        <v>0</v>
      </c>
      <c r="D35" s="167">
        <f t="shared" si="14"/>
        <v>0.48247907949790814</v>
      </c>
      <c r="E35" s="167">
        <f t="shared" si="14"/>
        <v>0</v>
      </c>
      <c r="F35" s="167">
        <f t="shared" si="14"/>
        <v>0.3765690376569038</v>
      </c>
      <c r="G35" s="167">
        <f t="shared" si="14"/>
        <v>0</v>
      </c>
      <c r="H35" s="167">
        <f t="shared" si="14"/>
        <v>0</v>
      </c>
      <c r="I35" s="167">
        <f t="shared" si="14"/>
        <v>0.12813807531380739</v>
      </c>
      <c r="J35" s="167">
        <f t="shared" si="14"/>
        <v>1.281380753138074E-2</v>
      </c>
      <c r="K35" s="167">
        <f t="shared" si="14"/>
        <v>0</v>
      </c>
      <c r="O35" s="141"/>
      <c r="P35" s="182"/>
      <c r="Q35" s="183"/>
      <c r="R35" s="183"/>
      <c r="S35" s="183"/>
      <c r="T35" s="183"/>
      <c r="U35" s="183"/>
      <c r="V35" s="183"/>
      <c r="W35" s="183"/>
      <c r="X35" s="183"/>
      <c r="Y35" s="184"/>
    </row>
    <row r="36" spans="1:25" ht="18" customHeight="1" x14ac:dyDescent="0.35">
      <c r="A36" s="156" t="s">
        <v>48</v>
      </c>
      <c r="B36" s="157">
        <f>B37*B32</f>
        <v>-0.16797258674690327</v>
      </c>
      <c r="C36" s="157">
        <f t="shared" ref="C36:H36" si="15">C37*C32</f>
        <v>-7.4617865761502145E-2</v>
      </c>
      <c r="D36" s="157">
        <f t="shared" si="15"/>
        <v>0</v>
      </c>
      <c r="E36" s="157">
        <f t="shared" si="15"/>
        <v>-4.6206245576869863E-3</v>
      </c>
      <c r="F36" s="157">
        <f t="shared" si="15"/>
        <v>0</v>
      </c>
      <c r="G36" s="157">
        <f t="shared" si="15"/>
        <v>-1.0167570209945498E-2</v>
      </c>
      <c r="H36" s="157">
        <f t="shared" si="15"/>
        <v>-5.0641649113005501E-3</v>
      </c>
      <c r="I36" s="157">
        <f>I37*I32</f>
        <v>0</v>
      </c>
      <c r="J36" s="157">
        <f>J37*J32</f>
        <v>0</v>
      </c>
      <c r="K36" s="157">
        <f>K37*K32</f>
        <v>-8.5923565686212358E-3</v>
      </c>
      <c r="L36" s="176">
        <f>K36+F36+E36+D36+C36+B36+H36+G36+I36+J36</f>
        <v>-0.27103516875595973</v>
      </c>
      <c r="M36" s="165"/>
      <c r="N36" s="165"/>
      <c r="O36" s="141"/>
      <c r="P36" s="181">
        <f>IF(P39&lt;0,P39,0)</f>
        <v>-358398.06916426506</v>
      </c>
      <c r="Q36" s="181">
        <f t="shared" ref="Q36:T36" si="16">IF(Q39&lt;0,Q39,0)</f>
        <v>-159209.90163934429</v>
      </c>
      <c r="R36" s="181">
        <f t="shared" si="16"/>
        <v>0</v>
      </c>
      <c r="S36" s="181">
        <f t="shared" si="16"/>
        <v>-9858.8879999999917</v>
      </c>
      <c r="T36" s="181">
        <f t="shared" si="16"/>
        <v>0</v>
      </c>
      <c r="U36" s="181">
        <f>IF(U39&lt;0,U39,0)</f>
        <v>-21694.239529854411</v>
      </c>
      <c r="V36" s="181">
        <f>IF(V39&lt;0,V39,0)</f>
        <v>-10805.256746294646</v>
      </c>
      <c r="W36" s="181">
        <f>IF(W39&lt;0,W39,0)</f>
        <v>0</v>
      </c>
      <c r="X36" s="181">
        <f>IF(X39&lt;0,X39,0)</f>
        <v>0</v>
      </c>
      <c r="Y36" s="181">
        <f>IF(Y39&lt;0,Y39,0)</f>
        <v>-18333.253439770073</v>
      </c>
    </row>
    <row r="37" spans="1:25" ht="18" customHeight="1" x14ac:dyDescent="0.35">
      <c r="A37" s="159" t="s">
        <v>49</v>
      </c>
      <c r="B37" s="167">
        <f>B22</f>
        <v>-0.47550432276657056</v>
      </c>
      <c r="C37" s="167">
        <f t="shared" ref="C37:K37" si="17">C22</f>
        <v>-0.25409836065573771</v>
      </c>
      <c r="D37" s="167">
        <f t="shared" si="17"/>
        <v>0</v>
      </c>
      <c r="E37" s="167">
        <f t="shared" si="17"/>
        <v>-7.1999999999999953E-2</v>
      </c>
      <c r="F37" s="167">
        <f t="shared" si="17"/>
        <v>0</v>
      </c>
      <c r="G37" s="167">
        <f t="shared" si="17"/>
        <v>-0.52827739565222842</v>
      </c>
      <c r="H37" s="167">
        <f t="shared" si="17"/>
        <v>-0.87435319196428596</v>
      </c>
      <c r="I37" s="167">
        <f t="shared" si="17"/>
        <v>0</v>
      </c>
      <c r="J37" s="167">
        <f t="shared" si="17"/>
        <v>0</v>
      </c>
      <c r="K37" s="167">
        <f t="shared" si="17"/>
        <v>-0.70215447873497217</v>
      </c>
      <c r="O37" s="141"/>
      <c r="P37" s="185"/>
      <c r="Q37" s="186"/>
      <c r="R37" s="186"/>
      <c r="S37" s="186"/>
      <c r="T37" s="186"/>
      <c r="U37" s="186"/>
      <c r="V37" s="186"/>
      <c r="W37" s="186"/>
      <c r="X37" s="186"/>
      <c r="Y37" s="187"/>
    </row>
    <row r="38" spans="1:25" ht="18" customHeight="1" x14ac:dyDescent="0.35">
      <c r="A38" s="156" t="s">
        <v>53</v>
      </c>
      <c r="B38" s="157">
        <f t="shared" ref="B38:H38" si="18">B32+B34+B36</f>
        <v>0.18527885326022062</v>
      </c>
      <c r="C38" s="157">
        <f t="shared" si="18"/>
        <v>0.21903954142892562</v>
      </c>
      <c r="D38" s="157">
        <f t="shared" si="18"/>
        <v>0.31986551940670432</v>
      </c>
      <c r="E38" s="157">
        <f t="shared" si="18"/>
        <v>5.9554716521298984E-2</v>
      </c>
      <c r="F38" s="157">
        <f t="shared" si="18"/>
        <v>0.16460686378754125</v>
      </c>
      <c r="G38" s="157">
        <f t="shared" si="18"/>
        <v>9.0790799280795944E-3</v>
      </c>
      <c r="H38" s="157">
        <f t="shared" si="18"/>
        <v>7.2773355472278024E-4</v>
      </c>
      <c r="I38" s="157">
        <f>I32+I34+I36</f>
        <v>3.472992486674166E-2</v>
      </c>
      <c r="J38" s="157">
        <f>J32+J34+J36</f>
        <v>3.4729924866741665E-3</v>
      </c>
      <c r="K38" s="157">
        <f>K32+K34+K36</f>
        <v>3.6447747590910747E-3</v>
      </c>
      <c r="L38" s="174">
        <f>L32</f>
        <v>2133670</v>
      </c>
      <c r="M38" s="174"/>
      <c r="N38" s="174"/>
      <c r="O38" s="141"/>
      <c r="P38" s="175">
        <f>B38*L38</f>
        <v>395323.93083573494</v>
      </c>
      <c r="Q38" s="175">
        <f>C38*L38</f>
        <v>467358.09836065571</v>
      </c>
      <c r="R38" s="175">
        <f>D38*L38</f>
        <v>682487.46279250283</v>
      </c>
      <c r="S38" s="175">
        <f>E38*L38</f>
        <v>127070.11200000001</v>
      </c>
      <c r="T38" s="175">
        <f>F38*L38</f>
        <v>351216.72705756314</v>
      </c>
      <c r="U38" s="175">
        <f>G38*L38</f>
        <v>19371.760470145589</v>
      </c>
      <c r="V38" s="175">
        <f>H38*L38</f>
        <v>1552.7432537053546</v>
      </c>
      <c r="W38" s="175">
        <f>I38*L38</f>
        <v>74102.198790420676</v>
      </c>
      <c r="X38" s="175">
        <f>J38*L38</f>
        <v>7410.2198790420689</v>
      </c>
      <c r="Y38" s="175">
        <f>K38*L38</f>
        <v>7776.7465602298535</v>
      </c>
    </row>
    <row r="39" spans="1:25" ht="18" customHeight="1" x14ac:dyDescent="0.35">
      <c r="A39" s="166" t="s">
        <v>2</v>
      </c>
      <c r="B39" s="167">
        <f t="shared" ref="B39:K39" si="19">B38-B32</f>
        <v>-0.16797258674690327</v>
      </c>
      <c r="C39" s="167">
        <f t="shared" si="19"/>
        <v>-7.4617865761502145E-2</v>
      </c>
      <c r="D39" s="167">
        <f t="shared" si="19"/>
        <v>0.13076879873293565</v>
      </c>
      <c r="E39" s="167">
        <f t="shared" si="19"/>
        <v>-4.6206245576869837E-3</v>
      </c>
      <c r="F39" s="167">
        <f t="shared" si="19"/>
        <v>0.1020634526696083</v>
      </c>
      <c r="G39" s="167">
        <f t="shared" si="19"/>
        <v>-1.0167570209945498E-2</v>
      </c>
      <c r="H39" s="167">
        <f t="shared" si="19"/>
        <v>-5.0641649113005501E-3</v>
      </c>
      <c r="I39" s="167">
        <f t="shared" si="19"/>
        <v>3.472992486674166E-2</v>
      </c>
      <c r="J39" s="167">
        <f t="shared" si="19"/>
        <v>3.4729924866741665E-3</v>
      </c>
      <c r="K39" s="167">
        <f t="shared" si="19"/>
        <v>-8.5923565686212358E-3</v>
      </c>
      <c r="L39" s="177"/>
      <c r="M39" s="177"/>
      <c r="N39" s="177"/>
      <c r="O39" s="141"/>
      <c r="P39" s="173">
        <f t="shared" ref="P39:Y39" si="20">P38-P32</f>
        <v>-358398.06916426506</v>
      </c>
      <c r="Q39" s="173">
        <f t="shared" si="20"/>
        <v>-159209.90163934429</v>
      </c>
      <c r="R39" s="173">
        <f t="shared" si="20"/>
        <v>279017.46279250283</v>
      </c>
      <c r="S39" s="173">
        <f t="shared" si="20"/>
        <v>-9858.8879999999917</v>
      </c>
      <c r="T39" s="173">
        <f t="shared" si="20"/>
        <v>217769.72705756314</v>
      </c>
      <c r="U39" s="173">
        <f t="shared" si="20"/>
        <v>-21694.239529854411</v>
      </c>
      <c r="V39" s="173">
        <f t="shared" si="20"/>
        <v>-10805.256746294646</v>
      </c>
      <c r="W39" s="173">
        <f t="shared" si="20"/>
        <v>74102.198790420676</v>
      </c>
      <c r="X39" s="173">
        <f>X38-X32</f>
        <v>7410.2198790420689</v>
      </c>
      <c r="Y39" s="173">
        <f t="shared" si="20"/>
        <v>-18333.253439770073</v>
      </c>
    </row>
    <row r="40" spans="1:25" ht="18" customHeight="1" x14ac:dyDescent="0.35">
      <c r="B40" s="141"/>
      <c r="C40" s="141"/>
      <c r="D40" s="141"/>
      <c r="E40" s="141"/>
      <c r="F40" s="141"/>
      <c r="G40" s="141"/>
      <c r="H40" s="141"/>
      <c r="I40" s="141"/>
      <c r="J40" s="141"/>
      <c r="K40" s="141"/>
      <c r="L40" s="141"/>
      <c r="M40" s="141"/>
      <c r="N40" s="141"/>
      <c r="O40" s="141"/>
      <c r="P40" s="141"/>
    </row>
    <row r="41" spans="1:25" ht="18" customHeight="1" x14ac:dyDescent="0.35">
      <c r="B41" s="235" t="s">
        <v>56</v>
      </c>
      <c r="C41" s="236"/>
      <c r="D41" s="236"/>
      <c r="E41" s="236"/>
      <c r="F41" s="236"/>
      <c r="G41" s="236"/>
      <c r="H41" s="236"/>
      <c r="I41" s="236"/>
      <c r="J41" s="236"/>
      <c r="K41" s="237"/>
      <c r="O41" s="141"/>
      <c r="P41" s="235" t="str">
        <f>B41</f>
        <v>Eastern</v>
      </c>
      <c r="Q41" s="236"/>
      <c r="R41" s="236"/>
      <c r="S41" s="236"/>
      <c r="T41" s="236"/>
      <c r="U41" s="236"/>
      <c r="V41" s="236"/>
      <c r="W41" s="236"/>
      <c r="X41" s="236"/>
      <c r="Y41" s="237"/>
    </row>
    <row r="42" spans="1:25" ht="18" customHeight="1" x14ac:dyDescent="0.35">
      <c r="A42" s="159"/>
      <c r="B42" s="143" t="s">
        <v>794</v>
      </c>
      <c r="C42" s="144" t="s">
        <v>796</v>
      </c>
      <c r="D42" s="145" t="s">
        <v>798</v>
      </c>
      <c r="E42" s="146" t="s">
        <v>818</v>
      </c>
      <c r="F42" s="147" t="s">
        <v>801</v>
      </c>
      <c r="G42" s="149" t="s">
        <v>808</v>
      </c>
      <c r="H42" s="150" t="s">
        <v>26</v>
      </c>
      <c r="I42" s="152" t="s">
        <v>877</v>
      </c>
      <c r="J42" s="153" t="s">
        <v>815</v>
      </c>
      <c r="K42" s="137" t="s">
        <v>805</v>
      </c>
      <c r="L42" s="154" t="s">
        <v>23</v>
      </c>
      <c r="M42" s="154"/>
      <c r="N42" s="154"/>
      <c r="O42" s="141"/>
      <c r="P42" s="143" t="s">
        <v>794</v>
      </c>
      <c r="Q42" s="144" t="s">
        <v>796</v>
      </c>
      <c r="R42" s="145" t="s">
        <v>798</v>
      </c>
      <c r="S42" s="146" t="s">
        <v>818</v>
      </c>
      <c r="T42" s="147" t="s">
        <v>801</v>
      </c>
      <c r="U42" s="149" t="s">
        <v>808</v>
      </c>
      <c r="V42" s="150" t="s">
        <v>26</v>
      </c>
      <c r="W42" s="152" t="s">
        <v>877</v>
      </c>
      <c r="X42" s="153" t="s">
        <v>815</v>
      </c>
      <c r="Y42" s="137" t="s">
        <v>805</v>
      </c>
    </row>
    <row r="43" spans="1:25" ht="18" customHeight="1" x14ac:dyDescent="0.35">
      <c r="A43" s="156" t="s">
        <v>41</v>
      </c>
      <c r="B43" s="157">
        <v>0.29396028260319995</v>
      </c>
      <c r="C43" s="157">
        <v>0.30610710782397932</v>
      </c>
      <c r="D43" s="157">
        <v>0.17472147754743914</v>
      </c>
      <c r="E43" s="157">
        <v>0.1322602270430672</v>
      </c>
      <c r="F43" s="157">
        <v>6.8892099968804646E-2</v>
      </c>
      <c r="G43" s="157">
        <v>1.285136150492612E-2</v>
      </c>
      <c r="H43" s="157">
        <v>6.2204110604802678E-3</v>
      </c>
      <c r="I43" s="157">
        <v>0</v>
      </c>
      <c r="J43" s="157">
        <v>0</v>
      </c>
      <c r="K43" s="157">
        <f>100%-D43-C43-B43-E43-F43-H43-G43-I43-J43</f>
        <v>4.9870324481033346E-3</v>
      </c>
      <c r="L43" s="188">
        <v>2840166</v>
      </c>
      <c r="M43" s="188"/>
      <c r="N43" s="188"/>
      <c r="O43" s="141"/>
      <c r="P43" s="175">
        <f>B43*L43</f>
        <v>834896</v>
      </c>
      <c r="Q43" s="175">
        <f>C43*L43</f>
        <v>869395</v>
      </c>
      <c r="R43" s="175">
        <f>D43*L43</f>
        <v>496238</v>
      </c>
      <c r="S43" s="175">
        <f>E43*L43</f>
        <v>375641</v>
      </c>
      <c r="T43" s="175">
        <f>F43*L43</f>
        <v>195665.00000000003</v>
      </c>
      <c r="U43" s="175">
        <f>G43*L43</f>
        <v>36500</v>
      </c>
      <c r="V43" s="175">
        <f>H43*L43</f>
        <v>17667</v>
      </c>
      <c r="W43" s="191">
        <v>0</v>
      </c>
      <c r="X43" s="191">
        <v>0</v>
      </c>
      <c r="Y43" s="175">
        <f>K43*L43</f>
        <v>14163.999999999854</v>
      </c>
    </row>
    <row r="44" spans="1:25" ht="18" customHeight="1" x14ac:dyDescent="0.35">
      <c r="A44" s="166" t="s">
        <v>55</v>
      </c>
      <c r="B44" s="167">
        <f>$B$28</f>
        <v>-0.16309798270893369</v>
      </c>
      <c r="C44" s="167">
        <f>$C$28</f>
        <v>-6.5811475409836062E-2</v>
      </c>
      <c r="D44" s="167">
        <f>$D$28</f>
        <v>0.12559586066140657</v>
      </c>
      <c r="E44" s="167">
        <f>$E$28</f>
        <v>-9.5039999999999986E-3</v>
      </c>
      <c r="F44" s="167">
        <f>$F$28</f>
        <v>9.802603758939045E-2</v>
      </c>
      <c r="G44" s="167">
        <f>$G$28</f>
        <v>-1.1093825308696797E-2</v>
      </c>
      <c r="H44" s="167">
        <f>$H$28</f>
        <v>-7.8691787276785729E-3</v>
      </c>
      <c r="I44" s="167">
        <f>$I$28</f>
        <v>3.3356082235278653E-2</v>
      </c>
      <c r="J44" s="167">
        <f>$J$28</f>
        <v>3.3356082235278649E-3</v>
      </c>
      <c r="K44" s="167">
        <f>$K$19</f>
        <v>-2.5458393588509778E-3</v>
      </c>
      <c r="O44" s="141"/>
      <c r="P44" s="178"/>
      <c r="Q44" s="179"/>
      <c r="R44" s="179"/>
      <c r="S44" s="179"/>
      <c r="T44" s="179"/>
      <c r="U44" s="179"/>
      <c r="V44" s="179"/>
      <c r="W44" s="179"/>
      <c r="X44" s="179"/>
      <c r="Y44" s="180"/>
    </row>
    <row r="45" spans="1:25" ht="18" customHeight="1" x14ac:dyDescent="0.35">
      <c r="A45" s="156" t="s">
        <v>46</v>
      </c>
      <c r="B45" s="157">
        <f>B46*-L47</f>
        <v>0</v>
      </c>
      <c r="C45" s="157">
        <f>C46*-L47</f>
        <v>0</v>
      </c>
      <c r="D45" s="157">
        <f>D46*-L47</f>
        <v>0.11715220380362275</v>
      </c>
      <c r="E45" s="157">
        <f>E46*-L47</f>
        <v>0</v>
      </c>
      <c r="F45" s="157">
        <f>-F46*L47</f>
        <v>9.1435866383315287E-2</v>
      </c>
      <c r="G45" s="157">
        <f>-G46*L47</f>
        <v>0</v>
      </c>
      <c r="H45" s="157">
        <f>-H46*L47</f>
        <v>0</v>
      </c>
      <c r="I45" s="157">
        <f>-I46*L47</f>
        <v>3.1113593422100301E-2</v>
      </c>
      <c r="J45" s="157">
        <f>-J46*L47</f>
        <v>3.1113593422100305E-3</v>
      </c>
      <c r="K45" s="157">
        <f>-K46*L47</f>
        <v>0</v>
      </c>
      <c r="L45" s="176">
        <f>K45+F45+E45+D45+C45+B45+H45+G45+I45+J45</f>
        <v>0.24281302295124835</v>
      </c>
      <c r="M45" s="165"/>
      <c r="N45" s="165"/>
      <c r="O45" s="141"/>
      <c r="P45" s="181">
        <f t="shared" ref="P45:T45" si="21">IF(P50&gt;0,P50,0)</f>
        <v>0</v>
      </c>
      <c r="Q45" s="181">
        <f t="shared" si="21"/>
        <v>0</v>
      </c>
      <c r="R45" s="181">
        <f t="shared" si="21"/>
        <v>332731.70606812008</v>
      </c>
      <c r="S45" s="181">
        <f t="shared" si="21"/>
        <v>0</v>
      </c>
      <c r="T45" s="181">
        <f t="shared" si="21"/>
        <v>259693.03888243504</v>
      </c>
      <c r="U45" s="181">
        <f>IF(U50&gt;0,U50,0)</f>
        <v>0</v>
      </c>
      <c r="V45" s="181">
        <f>IF(V50&gt;0,V50,0)</f>
        <v>0</v>
      </c>
      <c r="W45" s="181">
        <f>IF(W50&gt;0,W50,0)</f>
        <v>88367.770175272919</v>
      </c>
      <c r="X45" s="181">
        <f>IF(X50&gt;0,X50,0)</f>
        <v>8836.7770175272926</v>
      </c>
      <c r="Y45" s="181">
        <f>IF(Y50&gt;0,Y50,0)</f>
        <v>0</v>
      </c>
    </row>
    <row r="46" spans="1:25" ht="18" customHeight="1" x14ac:dyDescent="0.35">
      <c r="A46" s="159" t="s">
        <v>47</v>
      </c>
      <c r="B46" s="167">
        <f t="shared" ref="B46:K46" si="22">B35</f>
        <v>0</v>
      </c>
      <c r="C46" s="167">
        <f t="shared" si="22"/>
        <v>0</v>
      </c>
      <c r="D46" s="167">
        <f t="shared" si="22"/>
        <v>0.48247907949790814</v>
      </c>
      <c r="E46" s="167">
        <f t="shared" si="22"/>
        <v>0</v>
      </c>
      <c r="F46" s="167">
        <f t="shared" si="22"/>
        <v>0.3765690376569038</v>
      </c>
      <c r="G46" s="167">
        <f t="shared" si="22"/>
        <v>0</v>
      </c>
      <c r="H46" s="167">
        <f t="shared" si="22"/>
        <v>0</v>
      </c>
      <c r="I46" s="167">
        <f>I35</f>
        <v>0.12813807531380739</v>
      </c>
      <c r="J46" s="167">
        <f>J35</f>
        <v>1.281380753138074E-2</v>
      </c>
      <c r="K46" s="167">
        <f t="shared" si="22"/>
        <v>0</v>
      </c>
      <c r="O46" s="141"/>
      <c r="P46" s="182"/>
      <c r="Q46" s="183"/>
      <c r="R46" s="183"/>
      <c r="S46" s="183"/>
      <c r="T46" s="183"/>
      <c r="U46" s="183"/>
      <c r="V46" s="183"/>
      <c r="W46" s="183"/>
      <c r="X46" s="183"/>
      <c r="Y46" s="184"/>
    </row>
    <row r="47" spans="1:25" ht="18" customHeight="1" x14ac:dyDescent="0.35">
      <c r="A47" s="156" t="s">
        <v>48</v>
      </c>
      <c r="B47" s="157">
        <f t="shared" ref="B47:K47" si="23">B48*B43</f>
        <v>-0.1397793850995043</v>
      </c>
      <c r="C47" s="157">
        <f t="shared" si="23"/>
        <v>-7.7781314283142292E-2</v>
      </c>
      <c r="D47" s="157">
        <f t="shared" si="23"/>
        <v>0</v>
      </c>
      <c r="E47" s="157">
        <f t="shared" si="23"/>
        <v>-9.5227363471008311E-3</v>
      </c>
      <c r="F47" s="157">
        <f t="shared" si="23"/>
        <v>0</v>
      </c>
      <c r="G47" s="157">
        <f t="shared" si="23"/>
        <v>-6.7890837864076738E-3</v>
      </c>
      <c r="H47" s="157">
        <f t="shared" si="23"/>
        <v>-5.4388362660608711E-3</v>
      </c>
      <c r="I47" s="157">
        <f>I48*I43</f>
        <v>0</v>
      </c>
      <c r="J47" s="157">
        <f>J48*J43</f>
        <v>0</v>
      </c>
      <c r="K47" s="157">
        <f t="shared" si="23"/>
        <v>-3.5016671690323892E-3</v>
      </c>
      <c r="L47" s="176">
        <f>K47+F47+E47+D47+C47+B47+H47+G47+I47+J47</f>
        <v>-0.24281302295124835</v>
      </c>
      <c r="M47" s="165"/>
      <c r="N47" s="165"/>
      <c r="O47" s="141"/>
      <c r="P47" s="181">
        <f>IF(P50&lt;0,P50,0)</f>
        <v>-396996.65706051874</v>
      </c>
      <c r="Q47" s="181">
        <f t="shared" ref="Q47:T47" si="24">IF(Q50&lt;0,Q50,0)</f>
        <v>-220911.84426229505</v>
      </c>
      <c r="R47" s="181">
        <f t="shared" si="24"/>
        <v>0</v>
      </c>
      <c r="S47" s="181">
        <f t="shared" si="24"/>
        <v>-27046.151999999944</v>
      </c>
      <c r="T47" s="181">
        <f t="shared" si="24"/>
        <v>0</v>
      </c>
      <c r="U47" s="181">
        <f>IF(U50&lt;0,U50,0)</f>
        <v>-19282.124941306338</v>
      </c>
      <c r="V47" s="181">
        <f>IF(V50&lt;0,V50,0)</f>
        <v>-15447.197842433039</v>
      </c>
      <c r="W47" s="181">
        <f>IF(W50&lt;0,W50,0)</f>
        <v>0</v>
      </c>
      <c r="X47" s="181">
        <f>IF(X50&lt;0,X50,0)</f>
        <v>0</v>
      </c>
      <c r="Y47" s="181">
        <f>IF(Y50&lt;0,Y50,0)</f>
        <v>-9945.3160368020435</v>
      </c>
    </row>
    <row r="48" spans="1:25" ht="18" customHeight="1" x14ac:dyDescent="0.35">
      <c r="A48" s="159" t="s">
        <v>49</v>
      </c>
      <c r="B48" s="167">
        <f>B37</f>
        <v>-0.47550432276657056</v>
      </c>
      <c r="C48" s="167">
        <f t="shared" ref="C48:K48" si="25">C37</f>
        <v>-0.25409836065573771</v>
      </c>
      <c r="D48" s="167">
        <f t="shared" si="25"/>
        <v>0</v>
      </c>
      <c r="E48" s="167">
        <f t="shared" si="25"/>
        <v>-7.1999999999999953E-2</v>
      </c>
      <c r="F48" s="167">
        <f t="shared" si="25"/>
        <v>0</v>
      </c>
      <c r="G48" s="167">
        <f t="shared" si="25"/>
        <v>-0.52827739565222842</v>
      </c>
      <c r="H48" s="167">
        <f t="shared" si="25"/>
        <v>-0.87435319196428596</v>
      </c>
      <c r="I48" s="167">
        <f>I37</f>
        <v>0</v>
      </c>
      <c r="J48" s="167">
        <f>J37</f>
        <v>0</v>
      </c>
      <c r="K48" s="167">
        <f t="shared" si="25"/>
        <v>-0.70215447873497217</v>
      </c>
      <c r="O48" s="141"/>
      <c r="P48" s="185"/>
      <c r="Q48" s="186"/>
      <c r="R48" s="186"/>
      <c r="S48" s="186"/>
      <c r="T48" s="186"/>
      <c r="U48" s="186"/>
      <c r="V48" s="186"/>
      <c r="W48" s="186"/>
      <c r="X48" s="186"/>
      <c r="Y48" s="187"/>
    </row>
    <row r="49" spans="1:25" ht="18" customHeight="1" x14ac:dyDescent="0.35">
      <c r="A49" s="156" t="s">
        <v>53</v>
      </c>
      <c r="B49" s="157">
        <f t="shared" ref="B49:K49" si="26">B43+B45+B47</f>
        <v>0.15418089750369565</v>
      </c>
      <c r="C49" s="157">
        <f t="shared" si="26"/>
        <v>0.22832579354083704</v>
      </c>
      <c r="D49" s="157">
        <f t="shared" si="26"/>
        <v>0.2918736813510619</v>
      </c>
      <c r="E49" s="157">
        <f t="shared" si="26"/>
        <v>0.12273749069596637</v>
      </c>
      <c r="F49" s="157">
        <f t="shared" si="26"/>
        <v>0.16032796635211993</v>
      </c>
      <c r="G49" s="157">
        <f t="shared" si="26"/>
        <v>6.0622777185184466E-3</v>
      </c>
      <c r="H49" s="157">
        <f t="shared" si="26"/>
        <v>7.8157479441939674E-4</v>
      </c>
      <c r="I49" s="157">
        <f>I43+I45+I47</f>
        <v>3.1113593422100301E-2</v>
      </c>
      <c r="J49" s="157">
        <f>J43+J45+J47</f>
        <v>3.1113593422100305E-3</v>
      </c>
      <c r="K49" s="157">
        <f t="shared" si="26"/>
        <v>1.4853652790709454E-3</v>
      </c>
      <c r="L49" s="174">
        <f>L43</f>
        <v>2840166</v>
      </c>
      <c r="M49" s="174"/>
      <c r="N49" s="174"/>
      <c r="O49" s="141"/>
      <c r="P49" s="175">
        <f>B49*L49</f>
        <v>437899.34293948126</v>
      </c>
      <c r="Q49" s="175">
        <f>C49*L49</f>
        <v>648483.15573770495</v>
      </c>
      <c r="R49" s="175">
        <f>D49*L49</f>
        <v>828969.70606812008</v>
      </c>
      <c r="S49" s="175">
        <f>E49*L49</f>
        <v>348594.84800000006</v>
      </c>
      <c r="T49" s="175">
        <f>F49*L49</f>
        <v>455358.03888243507</v>
      </c>
      <c r="U49" s="175">
        <f>G49*L49</f>
        <v>17217.875058693662</v>
      </c>
      <c r="V49" s="175">
        <f>H49*L49</f>
        <v>2219.8021575669604</v>
      </c>
      <c r="W49" s="175">
        <f>I49*L49</f>
        <v>88367.770175272919</v>
      </c>
      <c r="X49" s="175">
        <f>J49*L49</f>
        <v>8836.7770175272926</v>
      </c>
      <c r="Y49" s="175">
        <f>K49*L49</f>
        <v>4218.683963197811</v>
      </c>
    </row>
    <row r="50" spans="1:25" ht="18" customHeight="1" x14ac:dyDescent="0.35">
      <c r="A50" s="166" t="s">
        <v>2</v>
      </c>
      <c r="B50" s="167">
        <f t="shared" ref="B50:K50" si="27">B49-B43</f>
        <v>-0.1397793850995043</v>
      </c>
      <c r="C50" s="167">
        <f t="shared" si="27"/>
        <v>-7.7781314283142278E-2</v>
      </c>
      <c r="D50" s="167">
        <f t="shared" si="27"/>
        <v>0.11715220380362276</v>
      </c>
      <c r="E50" s="167">
        <f t="shared" si="27"/>
        <v>-9.5227363471008242E-3</v>
      </c>
      <c r="F50" s="167">
        <f t="shared" si="27"/>
        <v>9.1435866383315287E-2</v>
      </c>
      <c r="G50" s="167">
        <f t="shared" si="27"/>
        <v>-6.7890837864076738E-3</v>
      </c>
      <c r="H50" s="167">
        <f t="shared" si="27"/>
        <v>-5.4388362660608711E-3</v>
      </c>
      <c r="I50" s="167">
        <f t="shared" si="27"/>
        <v>3.1113593422100301E-2</v>
      </c>
      <c r="J50" s="167">
        <f t="shared" si="27"/>
        <v>3.1113593422100305E-3</v>
      </c>
      <c r="K50" s="167">
        <f t="shared" si="27"/>
        <v>-3.5016671690323892E-3</v>
      </c>
      <c r="L50" s="177"/>
      <c r="M50" s="177"/>
      <c r="N50" s="177"/>
      <c r="O50" s="141"/>
      <c r="P50" s="173">
        <f t="shared" ref="P50:Y50" si="28">P49-P43</f>
        <v>-396996.65706051874</v>
      </c>
      <c r="Q50" s="173">
        <f t="shared" si="28"/>
        <v>-220911.84426229505</v>
      </c>
      <c r="R50" s="173">
        <f t="shared" si="28"/>
        <v>332731.70606812008</v>
      </c>
      <c r="S50" s="173">
        <f t="shared" si="28"/>
        <v>-27046.151999999944</v>
      </c>
      <c r="T50" s="173">
        <f t="shared" si="28"/>
        <v>259693.03888243504</v>
      </c>
      <c r="U50" s="173">
        <f t="shared" si="28"/>
        <v>-19282.124941306338</v>
      </c>
      <c r="V50" s="173">
        <f t="shared" si="28"/>
        <v>-15447.197842433039</v>
      </c>
      <c r="W50" s="173">
        <f t="shared" si="28"/>
        <v>88367.770175272919</v>
      </c>
      <c r="X50" s="173">
        <f t="shared" si="28"/>
        <v>8836.7770175272926</v>
      </c>
      <c r="Y50" s="173">
        <f t="shared" si="28"/>
        <v>-9945.3160368020435</v>
      </c>
    </row>
    <row r="51" spans="1:25" ht="18" customHeight="1" x14ac:dyDescent="0.35">
      <c r="B51" s="141"/>
      <c r="C51" s="141"/>
      <c r="D51" s="141"/>
      <c r="E51" s="141"/>
      <c r="F51" s="141"/>
      <c r="G51" s="141"/>
      <c r="H51" s="141"/>
      <c r="I51" s="141"/>
      <c r="J51" s="141"/>
      <c r="K51" s="141"/>
      <c r="L51" s="141"/>
      <c r="M51" s="141"/>
      <c r="N51" s="141"/>
      <c r="O51" s="141"/>
      <c r="P51" s="141"/>
    </row>
    <row r="52" spans="1:25" ht="18" customHeight="1" x14ac:dyDescent="0.35">
      <c r="B52" s="235" t="s">
        <v>57</v>
      </c>
      <c r="C52" s="236"/>
      <c r="D52" s="236"/>
      <c r="E52" s="236"/>
      <c r="F52" s="236"/>
      <c r="G52" s="236"/>
      <c r="H52" s="236"/>
      <c r="I52" s="236"/>
      <c r="J52" s="236"/>
      <c r="K52" s="237"/>
      <c r="O52" s="141"/>
      <c r="P52" s="235" t="str">
        <f>B52</f>
        <v>London</v>
      </c>
      <c r="Q52" s="236"/>
      <c r="R52" s="236"/>
      <c r="S52" s="236"/>
      <c r="T52" s="236"/>
      <c r="U52" s="236"/>
      <c r="V52" s="236"/>
      <c r="W52" s="236"/>
      <c r="X52" s="236"/>
      <c r="Y52" s="237"/>
    </row>
    <row r="53" spans="1:25" ht="18" customHeight="1" x14ac:dyDescent="0.35">
      <c r="A53" s="159"/>
      <c r="B53" s="143" t="s">
        <v>794</v>
      </c>
      <c r="C53" s="144" t="s">
        <v>796</v>
      </c>
      <c r="D53" s="145" t="s">
        <v>798</v>
      </c>
      <c r="E53" s="146" t="s">
        <v>818</v>
      </c>
      <c r="F53" s="147" t="s">
        <v>801</v>
      </c>
      <c r="G53" s="149" t="s">
        <v>808</v>
      </c>
      <c r="H53" s="150" t="s">
        <v>26</v>
      </c>
      <c r="I53" s="152" t="s">
        <v>877</v>
      </c>
      <c r="J53" s="153" t="s">
        <v>815</v>
      </c>
      <c r="K53" s="137" t="s">
        <v>805</v>
      </c>
      <c r="L53" s="154" t="s">
        <v>23</v>
      </c>
      <c r="M53" s="154"/>
      <c r="N53" s="154"/>
      <c r="O53" s="141"/>
      <c r="P53" s="143" t="s">
        <v>794</v>
      </c>
      <c r="Q53" s="144" t="s">
        <v>796</v>
      </c>
      <c r="R53" s="145" t="s">
        <v>798</v>
      </c>
      <c r="S53" s="146" t="s">
        <v>818</v>
      </c>
      <c r="T53" s="147" t="s">
        <v>801</v>
      </c>
      <c r="U53" s="149" t="s">
        <v>808</v>
      </c>
      <c r="V53" s="150" t="s">
        <v>26</v>
      </c>
      <c r="W53" s="152" t="s">
        <v>877</v>
      </c>
      <c r="X53" s="153" t="s">
        <v>815</v>
      </c>
      <c r="Y53" s="137" t="s">
        <v>805</v>
      </c>
    </row>
    <row r="54" spans="1:25" ht="18" customHeight="1" x14ac:dyDescent="0.35">
      <c r="A54" s="156" t="s">
        <v>41</v>
      </c>
      <c r="B54" s="157">
        <v>0.43100175812632158</v>
      </c>
      <c r="C54" s="157">
        <v>0.20393421091907704</v>
      </c>
      <c r="D54" s="157">
        <v>8.7158562129458522E-2</v>
      </c>
      <c r="E54" s="157">
        <v>0.11055903954623396</v>
      </c>
      <c r="F54" s="157">
        <v>0.10081170500262468</v>
      </c>
      <c r="G54" s="157">
        <v>3.8924211217575597E-2</v>
      </c>
      <c r="H54" s="157">
        <v>1.5623233318227497E-2</v>
      </c>
      <c r="I54" s="157">
        <v>0</v>
      </c>
      <c r="J54" s="157">
        <v>0</v>
      </c>
      <c r="K54" s="157">
        <f>100%-D54-C54-B54-E54-F54-H54-G54-I54-J54</f>
        <v>1.1987279740481138E-2</v>
      </c>
      <c r="L54" s="188">
        <v>3316599</v>
      </c>
      <c r="M54" s="188"/>
      <c r="N54" s="188"/>
      <c r="O54" s="141"/>
      <c r="P54" s="175">
        <f>B54*L54</f>
        <v>1429460</v>
      </c>
      <c r="Q54" s="175">
        <f>C54*L54</f>
        <v>676368</v>
      </c>
      <c r="R54" s="175">
        <f>D54*L54</f>
        <v>289070</v>
      </c>
      <c r="S54" s="175">
        <f>E54*L54</f>
        <v>366680</v>
      </c>
      <c r="T54" s="175">
        <f>F54*L54</f>
        <v>334352</v>
      </c>
      <c r="U54" s="175">
        <f>G54*L54</f>
        <v>129096</v>
      </c>
      <c r="V54" s="175">
        <f>H54*L54</f>
        <v>51816</v>
      </c>
      <c r="W54" s="191">
        <v>0</v>
      </c>
      <c r="X54" s="191">
        <v>0</v>
      </c>
      <c r="Y54" s="175">
        <f>K54*L54</f>
        <v>39757</v>
      </c>
    </row>
    <row r="55" spans="1:25" ht="18" customHeight="1" x14ac:dyDescent="0.35">
      <c r="A55" s="166" t="s">
        <v>55</v>
      </c>
      <c r="B55" s="167">
        <f>$B$28</f>
        <v>-0.16309798270893369</v>
      </c>
      <c r="C55" s="167">
        <f>$C$28</f>
        <v>-6.5811475409836062E-2</v>
      </c>
      <c r="D55" s="167">
        <f>$D$28</f>
        <v>0.12559586066140657</v>
      </c>
      <c r="E55" s="167">
        <f>$E$28</f>
        <v>-9.5039999999999986E-3</v>
      </c>
      <c r="F55" s="167">
        <f>$F$28</f>
        <v>9.802603758939045E-2</v>
      </c>
      <c r="G55" s="167">
        <f>$G$28</f>
        <v>-1.1093825308696797E-2</v>
      </c>
      <c r="H55" s="167">
        <f>$H$28</f>
        <v>-7.8691787276785729E-3</v>
      </c>
      <c r="I55" s="167">
        <f>$I$28</f>
        <v>3.3356082235278653E-2</v>
      </c>
      <c r="J55" s="167">
        <f>$J$28</f>
        <v>3.3356082235278649E-3</v>
      </c>
      <c r="K55" s="167">
        <f>$K$19</f>
        <v>-2.5458393588509778E-3</v>
      </c>
      <c r="O55" s="141"/>
      <c r="P55" s="178"/>
      <c r="Q55" s="179"/>
      <c r="R55" s="179"/>
      <c r="S55" s="179"/>
      <c r="T55" s="179"/>
      <c r="U55" s="179"/>
      <c r="V55" s="179"/>
      <c r="W55" s="179"/>
      <c r="X55" s="179"/>
      <c r="Y55" s="180"/>
    </row>
    <row r="56" spans="1:25" ht="18" customHeight="1" x14ac:dyDescent="0.35">
      <c r="A56" s="156" t="s">
        <v>46</v>
      </c>
      <c r="B56" s="157">
        <f>B57*-L58</f>
        <v>0</v>
      </c>
      <c r="C56" s="157">
        <f>C57*-L58</f>
        <v>0</v>
      </c>
      <c r="D56" s="157">
        <f>D57*-L58</f>
        <v>0.14829608493904789</v>
      </c>
      <c r="E56" s="157">
        <f>E57*-L58</f>
        <v>0</v>
      </c>
      <c r="F56" s="157">
        <f>-F57*L58</f>
        <v>0.11574328580608613</v>
      </c>
      <c r="G56" s="157">
        <f>-G57*L58</f>
        <v>0</v>
      </c>
      <c r="H56" s="157">
        <f>-H57*L58</f>
        <v>0</v>
      </c>
      <c r="I56" s="157">
        <f>-I57*L58</f>
        <v>3.9384868086793146E-2</v>
      </c>
      <c r="J56" s="157">
        <f>-J57*L58</f>
        <v>3.9384868086793151E-3</v>
      </c>
      <c r="K56" s="157">
        <f>-K57*L58</f>
        <v>0</v>
      </c>
      <c r="L56" s="176">
        <f>K56+F56+E56+D56+C56+B56+H56+G56+I56+J56</f>
        <v>0.30736272564060646</v>
      </c>
      <c r="M56" s="165"/>
      <c r="N56" s="165"/>
      <c r="O56" s="141"/>
      <c r="P56" s="181">
        <f>IF(P61&gt;0,P61,0)</f>
        <v>0</v>
      </c>
      <c r="Q56" s="181">
        <f t="shared" ref="Q56:T56" si="29">IF(Q61&gt;0,Q61,0)</f>
        <v>0</v>
      </c>
      <c r="R56" s="181">
        <f t="shared" si="29"/>
        <v>491838.64701276133</v>
      </c>
      <c r="S56" s="181">
        <f t="shared" si="29"/>
        <v>0</v>
      </c>
      <c r="T56" s="181">
        <f t="shared" si="29"/>
        <v>383874.06596117956</v>
      </c>
      <c r="U56" s="181">
        <f>IF(U61&gt;0,U61,0)</f>
        <v>0</v>
      </c>
      <c r="V56" s="181">
        <f>IF(V61&gt;0,V61,0)</f>
        <v>0</v>
      </c>
      <c r="W56" s="181">
        <f>IF(W61&gt;0,W61,0)</f>
        <v>130623.81411179007</v>
      </c>
      <c r="X56" s="181">
        <f>IF(X61&gt;0,X61,0)</f>
        <v>13062.381411179007</v>
      </c>
      <c r="Y56" s="181">
        <f>IF(Y61&gt;0,Y61,0)</f>
        <v>0</v>
      </c>
    </row>
    <row r="57" spans="1:25" ht="18" customHeight="1" x14ac:dyDescent="0.35">
      <c r="A57" s="159" t="s">
        <v>47</v>
      </c>
      <c r="B57" s="167">
        <f t="shared" ref="B57:K57" si="30">B46</f>
        <v>0</v>
      </c>
      <c r="C57" s="167">
        <f t="shared" si="30"/>
        <v>0</v>
      </c>
      <c r="D57" s="167">
        <f t="shared" si="30"/>
        <v>0.48247907949790814</v>
      </c>
      <c r="E57" s="167">
        <f t="shared" si="30"/>
        <v>0</v>
      </c>
      <c r="F57" s="167">
        <f t="shared" si="30"/>
        <v>0.3765690376569038</v>
      </c>
      <c r="G57" s="167">
        <f t="shared" si="30"/>
        <v>0</v>
      </c>
      <c r="H57" s="167">
        <f t="shared" si="30"/>
        <v>0</v>
      </c>
      <c r="I57" s="167">
        <f>I46</f>
        <v>0.12813807531380739</v>
      </c>
      <c r="J57" s="167">
        <f>J46</f>
        <v>1.281380753138074E-2</v>
      </c>
      <c r="K57" s="167">
        <f t="shared" si="30"/>
        <v>0</v>
      </c>
      <c r="O57" s="141"/>
      <c r="P57" s="182"/>
      <c r="Q57" s="183"/>
      <c r="R57" s="183"/>
      <c r="S57" s="183"/>
      <c r="T57" s="183"/>
      <c r="U57" s="183"/>
      <c r="V57" s="183"/>
      <c r="W57" s="183"/>
      <c r="X57" s="183"/>
      <c r="Y57" s="184"/>
    </row>
    <row r="58" spans="1:25" ht="18" customHeight="1" x14ac:dyDescent="0.35">
      <c r="A58" s="156" t="s">
        <v>48</v>
      </c>
      <c r="B58" s="157">
        <f t="shared" ref="B58:K58" si="31">B59*B54</f>
        <v>-0.20494319910905778</v>
      </c>
      <c r="C58" s="157">
        <f t="shared" si="31"/>
        <v>-5.1819348676158922E-2</v>
      </c>
      <c r="D58" s="157">
        <f t="shared" si="31"/>
        <v>0</v>
      </c>
      <c r="E58" s="157">
        <f t="shared" si="31"/>
        <v>-7.9602508473288393E-3</v>
      </c>
      <c r="F58" s="157">
        <f t="shared" si="31"/>
        <v>0</v>
      </c>
      <c r="G58" s="157">
        <f t="shared" si="31"/>
        <v>-2.0562780929838091E-2</v>
      </c>
      <c r="H58" s="157">
        <f t="shared" si="31"/>
        <v>-1.3660223920594995E-2</v>
      </c>
      <c r="I58" s="157">
        <f>I59*I54</f>
        <v>0</v>
      </c>
      <c r="J58" s="157">
        <f>J59*J54</f>
        <v>0</v>
      </c>
      <c r="K58" s="157">
        <f t="shared" si="31"/>
        <v>-8.416922157627826E-3</v>
      </c>
      <c r="L58" s="176">
        <f>K58+F58+E58+D58+C58+B58+H58+G58+I58+J58</f>
        <v>-0.30736272564060646</v>
      </c>
      <c r="M58" s="165"/>
      <c r="N58" s="165"/>
      <c r="O58" s="141"/>
      <c r="P58" s="181">
        <f>IF(P61&lt;0,P61,0)</f>
        <v>-679714.40922190191</v>
      </c>
      <c r="Q58" s="181">
        <f t="shared" ref="Q58:T58" si="32">IF(Q61&lt;0,Q61,0)</f>
        <v>-171864</v>
      </c>
      <c r="R58" s="181">
        <f t="shared" si="32"/>
        <v>0</v>
      </c>
      <c r="S58" s="181">
        <f t="shared" si="32"/>
        <v>-26400.959999999963</v>
      </c>
      <c r="T58" s="181">
        <f t="shared" si="32"/>
        <v>0</v>
      </c>
      <c r="U58" s="181">
        <f>IF(U61&lt;0,U61,0)</f>
        <v>-68198.498669120076</v>
      </c>
      <c r="V58" s="181">
        <f>IF(V61&lt;0,V61,0)</f>
        <v>-45305.48499482144</v>
      </c>
      <c r="W58" s="181">
        <f>IF(W61&lt;0,W61,0)</f>
        <v>0</v>
      </c>
      <c r="X58" s="181">
        <f>IF(X61&lt;0,X61,0)</f>
        <v>0</v>
      </c>
      <c r="Y58" s="181">
        <f>IF(Y61&lt;0,Y61,0)</f>
        <v>-27915.555611066287</v>
      </c>
    </row>
    <row r="59" spans="1:25" ht="18" customHeight="1" x14ac:dyDescent="0.35">
      <c r="A59" s="159" t="s">
        <v>49</v>
      </c>
      <c r="B59" s="167">
        <f t="shared" ref="B59:K59" si="33">B48</f>
        <v>-0.47550432276657056</v>
      </c>
      <c r="C59" s="167">
        <f t="shared" si="33"/>
        <v>-0.25409836065573771</v>
      </c>
      <c r="D59" s="167">
        <f t="shared" si="33"/>
        <v>0</v>
      </c>
      <c r="E59" s="167">
        <f t="shared" si="33"/>
        <v>-7.1999999999999953E-2</v>
      </c>
      <c r="F59" s="167">
        <f t="shared" si="33"/>
        <v>0</v>
      </c>
      <c r="G59" s="167">
        <f t="shared" si="33"/>
        <v>-0.52827739565222842</v>
      </c>
      <c r="H59" s="167">
        <f t="shared" si="33"/>
        <v>-0.87435319196428596</v>
      </c>
      <c r="I59" s="167">
        <f>I48</f>
        <v>0</v>
      </c>
      <c r="J59" s="167">
        <f>J48</f>
        <v>0</v>
      </c>
      <c r="K59" s="167">
        <f t="shared" si="33"/>
        <v>-0.70215447873497217</v>
      </c>
      <c r="O59" s="141"/>
      <c r="P59" s="185"/>
      <c r="Q59" s="186"/>
      <c r="R59" s="186"/>
      <c r="S59" s="186"/>
      <c r="T59" s="186"/>
      <c r="U59" s="186"/>
      <c r="V59" s="186"/>
      <c r="W59" s="186"/>
      <c r="X59" s="186"/>
      <c r="Y59" s="187"/>
    </row>
    <row r="60" spans="1:25" ht="18" customHeight="1" x14ac:dyDescent="0.35">
      <c r="A60" s="156" t="s">
        <v>53</v>
      </c>
      <c r="B60" s="157">
        <f t="shared" ref="B60:K60" si="34">B54+B56+B58</f>
        <v>0.22605855901726379</v>
      </c>
      <c r="C60" s="157">
        <f t="shared" si="34"/>
        <v>0.15211486224291812</v>
      </c>
      <c r="D60" s="157">
        <f t="shared" si="34"/>
        <v>0.23545464706850641</v>
      </c>
      <c r="E60" s="157">
        <f t="shared" si="34"/>
        <v>0.10259878869890512</v>
      </c>
      <c r="F60" s="157">
        <f t="shared" si="34"/>
        <v>0.21655499080871082</v>
      </c>
      <c r="G60" s="157">
        <f t="shared" si="34"/>
        <v>1.8361430287737505E-2</v>
      </c>
      <c r="H60" s="157">
        <f t="shared" si="34"/>
        <v>1.9630093976325015E-3</v>
      </c>
      <c r="I60" s="157">
        <f>I54+I56+I58</f>
        <v>3.9384868086793146E-2</v>
      </c>
      <c r="J60" s="157">
        <f>J54+J56+J58</f>
        <v>3.9384868086793151E-3</v>
      </c>
      <c r="K60" s="157">
        <f t="shared" si="34"/>
        <v>3.5703575828533122E-3</v>
      </c>
      <c r="L60" s="189">
        <f>L61</f>
        <v>3316599</v>
      </c>
      <c r="M60" s="189"/>
      <c r="N60" s="189"/>
      <c r="O60" s="141"/>
      <c r="P60" s="175">
        <f>B60*L60</f>
        <v>749745.59077809809</v>
      </c>
      <c r="Q60" s="175">
        <f>C60*L60</f>
        <v>504504</v>
      </c>
      <c r="R60" s="175">
        <f>D60*L60</f>
        <v>780908.64701276133</v>
      </c>
      <c r="S60" s="175">
        <f>E60*L60</f>
        <v>340279.04000000004</v>
      </c>
      <c r="T60" s="175">
        <f>F60*L60</f>
        <v>718226.06596117956</v>
      </c>
      <c r="U60" s="175">
        <f>G60*L60</f>
        <v>60897.501330879924</v>
      </c>
      <c r="V60" s="175">
        <f>H60*L60</f>
        <v>6510.5150051785567</v>
      </c>
      <c r="W60" s="175">
        <f>I60*L60</f>
        <v>130623.81411179007</v>
      </c>
      <c r="X60" s="175">
        <f>J60*L60</f>
        <v>13062.381411179007</v>
      </c>
      <c r="Y60" s="175">
        <f>K60*L60</f>
        <v>11841.444388933713</v>
      </c>
    </row>
    <row r="61" spans="1:25" ht="18" customHeight="1" x14ac:dyDescent="0.35">
      <c r="A61" s="166" t="s">
        <v>2</v>
      </c>
      <c r="B61" s="167">
        <f t="shared" ref="B61:K61" si="35">B60-B54</f>
        <v>-0.20494319910905778</v>
      </c>
      <c r="C61" s="167">
        <f t="shared" si="35"/>
        <v>-5.1819348676158922E-2</v>
      </c>
      <c r="D61" s="167">
        <f t="shared" si="35"/>
        <v>0.14829608493904789</v>
      </c>
      <c r="E61" s="167">
        <f t="shared" si="35"/>
        <v>-7.9602508473288341E-3</v>
      </c>
      <c r="F61" s="167">
        <f t="shared" si="35"/>
        <v>0.11574328580608614</v>
      </c>
      <c r="G61" s="167">
        <f t="shared" si="35"/>
        <v>-2.0562780929838091E-2</v>
      </c>
      <c r="H61" s="167">
        <f t="shared" si="35"/>
        <v>-1.3660223920594995E-2</v>
      </c>
      <c r="I61" s="167">
        <f t="shared" si="35"/>
        <v>3.9384868086793146E-2</v>
      </c>
      <c r="J61" s="167">
        <f t="shared" si="35"/>
        <v>3.9384868086793151E-3</v>
      </c>
      <c r="K61" s="167">
        <f t="shared" si="35"/>
        <v>-8.416922157627826E-3</v>
      </c>
      <c r="L61" s="174">
        <f>L54</f>
        <v>3316599</v>
      </c>
      <c r="M61" s="174"/>
      <c r="N61" s="174"/>
      <c r="O61" s="141"/>
      <c r="P61" s="173">
        <f t="shared" ref="P61:Y61" si="36">P60-P54</f>
        <v>-679714.40922190191</v>
      </c>
      <c r="Q61" s="173">
        <f t="shared" si="36"/>
        <v>-171864</v>
      </c>
      <c r="R61" s="173">
        <f t="shared" si="36"/>
        <v>491838.64701276133</v>
      </c>
      <c r="S61" s="173">
        <f t="shared" si="36"/>
        <v>-26400.959999999963</v>
      </c>
      <c r="T61" s="173">
        <f t="shared" si="36"/>
        <v>383874.06596117956</v>
      </c>
      <c r="U61" s="173">
        <f t="shared" si="36"/>
        <v>-68198.498669120076</v>
      </c>
      <c r="V61" s="173">
        <f t="shared" si="36"/>
        <v>-45305.48499482144</v>
      </c>
      <c r="W61" s="173">
        <f t="shared" si="36"/>
        <v>130623.81411179007</v>
      </c>
      <c r="X61" s="173">
        <f t="shared" si="36"/>
        <v>13062.381411179007</v>
      </c>
      <c r="Y61" s="173">
        <f t="shared" si="36"/>
        <v>-27915.555611066287</v>
      </c>
    </row>
    <row r="62" spans="1:25" ht="18" customHeight="1" x14ac:dyDescent="0.35"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  <c r="N62" s="141"/>
      <c r="O62" s="141"/>
      <c r="P62" s="141"/>
    </row>
    <row r="63" spans="1:25" ht="18" customHeight="1" x14ac:dyDescent="0.35">
      <c r="B63" s="235" t="s">
        <v>58</v>
      </c>
      <c r="C63" s="236"/>
      <c r="D63" s="236"/>
      <c r="E63" s="236"/>
      <c r="F63" s="236"/>
      <c r="G63" s="236"/>
      <c r="H63" s="236"/>
      <c r="I63" s="236"/>
      <c r="J63" s="236"/>
      <c r="K63" s="237"/>
      <c r="O63" s="141"/>
      <c r="P63" s="235" t="str">
        <f>B63</f>
        <v>North East</v>
      </c>
      <c r="Q63" s="236"/>
      <c r="R63" s="236"/>
      <c r="S63" s="236"/>
      <c r="T63" s="236"/>
      <c r="U63" s="236"/>
      <c r="V63" s="236"/>
      <c r="W63" s="236"/>
      <c r="X63" s="236"/>
      <c r="Y63" s="237"/>
    </row>
    <row r="64" spans="1:25" ht="18" customHeight="1" x14ac:dyDescent="0.35">
      <c r="A64" s="159"/>
      <c r="B64" s="143" t="s">
        <v>794</v>
      </c>
      <c r="C64" s="144" t="s">
        <v>796</v>
      </c>
      <c r="D64" s="145" t="s">
        <v>798</v>
      </c>
      <c r="E64" s="146" t="s">
        <v>818</v>
      </c>
      <c r="F64" s="147" t="s">
        <v>801</v>
      </c>
      <c r="G64" s="149" t="s">
        <v>808</v>
      </c>
      <c r="H64" s="150" t="s">
        <v>26</v>
      </c>
      <c r="I64" s="152" t="s">
        <v>877</v>
      </c>
      <c r="J64" s="153" t="s">
        <v>815</v>
      </c>
      <c r="K64" s="137" t="s">
        <v>805</v>
      </c>
      <c r="L64" s="154" t="s">
        <v>23</v>
      </c>
      <c r="M64" s="154"/>
      <c r="N64" s="154"/>
      <c r="O64" s="141"/>
      <c r="P64" s="143" t="s">
        <v>794</v>
      </c>
      <c r="Q64" s="144" t="s">
        <v>796</v>
      </c>
      <c r="R64" s="145" t="s">
        <v>798</v>
      </c>
      <c r="S64" s="146" t="s">
        <v>818</v>
      </c>
      <c r="T64" s="147" t="s">
        <v>801</v>
      </c>
      <c r="U64" s="149" t="s">
        <v>808</v>
      </c>
      <c r="V64" s="150" t="s">
        <v>26</v>
      </c>
      <c r="W64" s="152" t="s">
        <v>877</v>
      </c>
      <c r="X64" s="153" t="s">
        <v>815</v>
      </c>
      <c r="Y64" s="137" t="s">
        <v>805</v>
      </c>
    </row>
    <row r="65" spans="1:25" ht="18" customHeight="1" x14ac:dyDescent="0.35">
      <c r="A65" s="156" t="s">
        <v>41</v>
      </c>
      <c r="B65" s="157">
        <v>0.45391116608568538</v>
      </c>
      <c r="C65" s="157">
        <v>0.20264117845496457</v>
      </c>
      <c r="D65" s="157">
        <v>0.1986956032834814</v>
      </c>
      <c r="E65" s="157">
        <v>5.8333520746654675E-2</v>
      </c>
      <c r="F65" s="157">
        <v>5.9928483076577083E-2</v>
      </c>
      <c r="G65" s="157">
        <v>1.278308782188238E-2</v>
      </c>
      <c r="H65" s="157">
        <v>3.4714944338243561E-3</v>
      </c>
      <c r="I65" s="157">
        <v>0</v>
      </c>
      <c r="J65" s="157">
        <v>0</v>
      </c>
      <c r="K65" s="157">
        <f>100%-D65-C65-B65-E65-F65-H65-G65-I65-J65</f>
        <v>1.0235466096930115E-2</v>
      </c>
      <c r="L65" s="188">
        <v>1111625</v>
      </c>
      <c r="M65" s="188"/>
      <c r="N65" s="188"/>
      <c r="O65" s="141"/>
      <c r="P65" s="175">
        <f>B65*L65</f>
        <v>504579</v>
      </c>
      <c r="Q65" s="175">
        <f>C65*L65</f>
        <v>225261</v>
      </c>
      <c r="R65" s="175">
        <f>D65*L65</f>
        <v>220875.00000000003</v>
      </c>
      <c r="S65" s="175">
        <f>E65*L65</f>
        <v>64845</v>
      </c>
      <c r="T65" s="175">
        <f>F65*L65</f>
        <v>66618</v>
      </c>
      <c r="U65" s="175">
        <f>G65*L65</f>
        <v>14210</v>
      </c>
      <c r="V65" s="175">
        <f>H65*L65</f>
        <v>3859</v>
      </c>
      <c r="W65" s="191">
        <v>0</v>
      </c>
      <c r="X65" s="191">
        <v>0</v>
      </c>
      <c r="Y65" s="175">
        <f>K65*L65</f>
        <v>11377.99999999994</v>
      </c>
    </row>
    <row r="66" spans="1:25" ht="18" customHeight="1" x14ac:dyDescent="0.35">
      <c r="A66" s="166" t="s">
        <v>55</v>
      </c>
      <c r="B66" s="167">
        <f>$B$28</f>
        <v>-0.16309798270893369</v>
      </c>
      <c r="C66" s="167">
        <f>$C$28</f>
        <v>-6.5811475409836062E-2</v>
      </c>
      <c r="D66" s="167">
        <f>$D$28</f>
        <v>0.12559586066140657</v>
      </c>
      <c r="E66" s="167">
        <f>$E$28</f>
        <v>-9.5039999999999986E-3</v>
      </c>
      <c r="F66" s="167">
        <f>$F$28</f>
        <v>9.802603758939045E-2</v>
      </c>
      <c r="G66" s="167">
        <f>$G$28</f>
        <v>-1.1093825308696797E-2</v>
      </c>
      <c r="H66" s="167">
        <f>$H$28</f>
        <v>-7.8691787276785729E-3</v>
      </c>
      <c r="I66" s="167">
        <f>$I$28</f>
        <v>3.3356082235278653E-2</v>
      </c>
      <c r="J66" s="167">
        <f>$J$28</f>
        <v>3.3356082235278649E-3</v>
      </c>
      <c r="K66" s="167">
        <f>$K$19</f>
        <v>-2.5458393588509778E-3</v>
      </c>
      <c r="O66" s="141"/>
      <c r="P66" s="178"/>
      <c r="Q66" s="179"/>
      <c r="R66" s="179"/>
      <c r="S66" s="179"/>
      <c r="T66" s="179"/>
      <c r="U66" s="179"/>
      <c r="V66" s="179"/>
      <c r="W66" s="179"/>
      <c r="X66" s="179"/>
      <c r="Y66" s="180"/>
    </row>
    <row r="67" spans="1:25" ht="18" customHeight="1" x14ac:dyDescent="0.35">
      <c r="A67" s="156" t="s">
        <v>46</v>
      </c>
      <c r="B67" s="157">
        <f>B68*-L69</f>
        <v>0</v>
      </c>
      <c r="C67" s="157">
        <f>C68*-L69</f>
        <v>0</v>
      </c>
      <c r="D67" s="157">
        <f>D68*-L69</f>
        <v>0.13919653320013978</v>
      </c>
      <c r="E67" s="157">
        <f>E68*-L69</f>
        <v>0</v>
      </c>
      <c r="F67" s="157">
        <f>-F68*L69</f>
        <v>0.10864119664401151</v>
      </c>
      <c r="G67" s="157">
        <f>-G68*L69</f>
        <v>0</v>
      </c>
      <c r="H67" s="157">
        <f>-H68*L69</f>
        <v>0</v>
      </c>
      <c r="I67" s="157">
        <f>-I68*L69</f>
        <v>3.696818496914276E-2</v>
      </c>
      <c r="J67" s="157">
        <f>-J68*L69</f>
        <v>3.6968184969142764E-3</v>
      </c>
      <c r="K67" s="157">
        <f>-K68*L69</f>
        <v>0</v>
      </c>
      <c r="L67" s="176">
        <f>K67+F67+E67+D67+C67+B67+H67+G67+I67+J67</f>
        <v>0.28850273331020831</v>
      </c>
      <c r="M67" s="165"/>
      <c r="N67" s="165"/>
      <c r="O67" s="141"/>
      <c r="P67" s="181">
        <f>IF(P72&gt;0,P72,0)</f>
        <v>0</v>
      </c>
      <c r="Q67" s="181">
        <f t="shared" ref="Q67:T67" si="37">IF(Q72&gt;0,Q72,0)</f>
        <v>0</v>
      </c>
      <c r="R67" s="181">
        <f t="shared" si="37"/>
        <v>154734.34621860532</v>
      </c>
      <c r="S67" s="181">
        <f t="shared" si="37"/>
        <v>0</v>
      </c>
      <c r="T67" s="181">
        <f t="shared" si="37"/>
        <v>120768.2702193993</v>
      </c>
      <c r="U67" s="181">
        <f>IF(U72&gt;0,U72,0)</f>
        <v>0</v>
      </c>
      <c r="V67" s="181">
        <f>IF(V72&gt;0,V72,0)</f>
        <v>0</v>
      </c>
      <c r="W67" s="181">
        <f>IF(W72&gt;0,W72,0)</f>
        <v>41094.758616323321</v>
      </c>
      <c r="X67" s="181">
        <f>IF(X72&gt;0,X72,0)</f>
        <v>4109.4758616323325</v>
      </c>
      <c r="Y67" s="181">
        <f>IF(Y72&gt;0,Y72,0)</f>
        <v>0</v>
      </c>
    </row>
    <row r="68" spans="1:25" ht="18" customHeight="1" x14ac:dyDescent="0.35">
      <c r="A68" s="159" t="s">
        <v>47</v>
      </c>
      <c r="B68" s="167">
        <f t="shared" ref="B68:K68" si="38">B57</f>
        <v>0</v>
      </c>
      <c r="C68" s="167">
        <f t="shared" si="38"/>
        <v>0</v>
      </c>
      <c r="D68" s="167">
        <f t="shared" si="38"/>
        <v>0.48247907949790814</v>
      </c>
      <c r="E68" s="167">
        <f t="shared" si="38"/>
        <v>0</v>
      </c>
      <c r="F68" s="167">
        <f t="shared" si="38"/>
        <v>0.3765690376569038</v>
      </c>
      <c r="G68" s="167">
        <f t="shared" si="38"/>
        <v>0</v>
      </c>
      <c r="H68" s="167">
        <f t="shared" si="38"/>
        <v>0</v>
      </c>
      <c r="I68" s="167">
        <f>I57</f>
        <v>0.12813807531380739</v>
      </c>
      <c r="J68" s="167">
        <f>J57</f>
        <v>1.281380753138074E-2</v>
      </c>
      <c r="K68" s="167">
        <f t="shared" si="38"/>
        <v>0</v>
      </c>
      <c r="O68" s="141"/>
      <c r="P68" s="182"/>
      <c r="Q68" s="183"/>
      <c r="R68" s="183"/>
      <c r="S68" s="183"/>
      <c r="T68" s="183"/>
      <c r="U68" s="183"/>
      <c r="V68" s="183"/>
      <c r="W68" s="183"/>
      <c r="X68" s="183"/>
      <c r="Y68" s="184"/>
    </row>
    <row r="69" spans="1:25" ht="18" customHeight="1" x14ac:dyDescent="0.35">
      <c r="A69" s="156" t="s">
        <v>48</v>
      </c>
      <c r="B69" s="157">
        <f t="shared" ref="B69:K69" si="39">B70*B65</f>
        <v>-0.21583672162575815</v>
      </c>
      <c r="C69" s="157">
        <f t="shared" si="39"/>
        <v>-5.1490791246753292E-2</v>
      </c>
      <c r="D69" s="157">
        <f t="shared" si="39"/>
        <v>0</v>
      </c>
      <c r="E69" s="157">
        <f t="shared" si="39"/>
        <v>-4.2000134937591341E-3</v>
      </c>
      <c r="F69" s="157">
        <f t="shared" si="39"/>
        <v>0</v>
      </c>
      <c r="G69" s="157">
        <f t="shared" si="39"/>
        <v>-6.7530163429377413E-3</v>
      </c>
      <c r="H69" s="157">
        <f t="shared" si="39"/>
        <v>-3.0353122391005775E-3</v>
      </c>
      <c r="I69" s="157">
        <f>I70*I65</f>
        <v>0</v>
      </c>
      <c r="J69" s="157">
        <f>J70*J65</f>
        <v>0</v>
      </c>
      <c r="K69" s="157">
        <f t="shared" si="39"/>
        <v>-7.1868783618994452E-3</v>
      </c>
      <c r="L69" s="176">
        <f>K69+F69+E69+D69+C69+B69+H69+G69+I69+J69</f>
        <v>-0.28850273331020831</v>
      </c>
      <c r="M69" s="165"/>
      <c r="N69" s="165"/>
      <c r="O69" s="141"/>
      <c r="P69" s="181">
        <f>IF(P72&lt;0,P72,0)</f>
        <v>-239929.49567723338</v>
      </c>
      <c r="Q69" s="181">
        <f t="shared" ref="Q69:T69" si="40">IF(Q72&lt;0,Q72,0)</f>
        <v>-57238.450819672144</v>
      </c>
      <c r="R69" s="181">
        <f t="shared" si="40"/>
        <v>0</v>
      </c>
      <c r="S69" s="181">
        <f t="shared" si="40"/>
        <v>-4668.8399999999965</v>
      </c>
      <c r="T69" s="181">
        <f t="shared" si="40"/>
        <v>0</v>
      </c>
      <c r="U69" s="181">
        <f>IF(U72&lt;0,U72,0)</f>
        <v>-7506.8217922181657</v>
      </c>
      <c r="V69" s="181">
        <f>IF(V72&lt;0,V72,0)</f>
        <v>-3374.1289677901796</v>
      </c>
      <c r="W69" s="181">
        <f>IF(W72&lt;0,W72,0)</f>
        <v>0</v>
      </c>
      <c r="X69" s="181">
        <f>IF(X72&lt;0,X72,0)</f>
        <v>0</v>
      </c>
      <c r="Y69" s="181">
        <f>IF(Y72&lt;0,Y72,0)</f>
        <v>-7989.1136590464712</v>
      </c>
    </row>
    <row r="70" spans="1:25" ht="18" customHeight="1" x14ac:dyDescent="0.35">
      <c r="A70" s="159" t="s">
        <v>49</v>
      </c>
      <c r="B70" s="167">
        <f t="shared" ref="B70:K70" si="41">B59</f>
        <v>-0.47550432276657056</v>
      </c>
      <c r="C70" s="167">
        <f t="shared" si="41"/>
        <v>-0.25409836065573771</v>
      </c>
      <c r="D70" s="167">
        <f t="shared" si="41"/>
        <v>0</v>
      </c>
      <c r="E70" s="167">
        <f t="shared" si="41"/>
        <v>-7.1999999999999953E-2</v>
      </c>
      <c r="F70" s="167">
        <f t="shared" si="41"/>
        <v>0</v>
      </c>
      <c r="G70" s="167">
        <f t="shared" si="41"/>
        <v>-0.52827739565222842</v>
      </c>
      <c r="H70" s="167">
        <f t="shared" si="41"/>
        <v>-0.87435319196428596</v>
      </c>
      <c r="I70" s="167">
        <f>I59</f>
        <v>0</v>
      </c>
      <c r="J70" s="167">
        <f>J59</f>
        <v>0</v>
      </c>
      <c r="K70" s="167">
        <f t="shared" si="41"/>
        <v>-0.70215447873497217</v>
      </c>
      <c r="O70" s="141"/>
      <c r="P70" s="185"/>
      <c r="Q70" s="186"/>
      <c r="R70" s="186"/>
      <c r="S70" s="186"/>
      <c r="T70" s="186"/>
      <c r="U70" s="186"/>
      <c r="V70" s="186"/>
      <c r="W70" s="186"/>
      <c r="X70" s="186"/>
      <c r="Y70" s="187"/>
    </row>
    <row r="71" spans="1:25" ht="18" customHeight="1" x14ac:dyDescent="0.35">
      <c r="A71" s="156" t="s">
        <v>53</v>
      </c>
      <c r="B71" s="157">
        <f t="shared" ref="B71:K71" si="42">B65+B67+B69</f>
        <v>0.23807444445992723</v>
      </c>
      <c r="C71" s="157">
        <f t="shared" si="42"/>
        <v>0.15115038720821128</v>
      </c>
      <c r="D71" s="157">
        <f t="shared" si="42"/>
        <v>0.33789213648362115</v>
      </c>
      <c r="E71" s="157">
        <f t="shared" si="42"/>
        <v>5.4133507252895542E-2</v>
      </c>
      <c r="F71" s="157">
        <f t="shared" si="42"/>
        <v>0.16856967972058859</v>
      </c>
      <c r="G71" s="157">
        <f t="shared" si="42"/>
        <v>6.0300714789446389E-3</v>
      </c>
      <c r="H71" s="157">
        <f t="shared" si="42"/>
        <v>4.3618219472377857E-4</v>
      </c>
      <c r="I71" s="157">
        <f>I65+I67+I69</f>
        <v>3.696818496914276E-2</v>
      </c>
      <c r="J71" s="157">
        <f>J65+J67+J69</f>
        <v>3.6968184969142764E-3</v>
      </c>
      <c r="K71" s="157">
        <f t="shared" si="42"/>
        <v>3.0485877350306702E-3</v>
      </c>
      <c r="L71" s="174">
        <f>L65</f>
        <v>1111625</v>
      </c>
      <c r="M71" s="174"/>
      <c r="N71" s="174"/>
      <c r="O71" s="141"/>
      <c r="P71" s="175">
        <f>B71*L71</f>
        <v>264649.50432276662</v>
      </c>
      <c r="Q71" s="175">
        <f>C71*L71</f>
        <v>168022.54918032786</v>
      </c>
      <c r="R71" s="175">
        <f>D71*L71</f>
        <v>375609.34621860535</v>
      </c>
      <c r="S71" s="175">
        <f>E71*L71</f>
        <v>60176.160000000003</v>
      </c>
      <c r="T71" s="175">
        <f>F71*L71</f>
        <v>187386.2702193993</v>
      </c>
      <c r="U71" s="175">
        <f>G71*L71</f>
        <v>6703.1782077818343</v>
      </c>
      <c r="V71" s="175">
        <f>H71*L71</f>
        <v>484.87103220982033</v>
      </c>
      <c r="W71" s="175">
        <f>I71*L71</f>
        <v>41094.758616323321</v>
      </c>
      <c r="X71" s="175">
        <f>J71*L71</f>
        <v>4109.4758616323325</v>
      </c>
      <c r="Y71" s="175">
        <f>K71*L71</f>
        <v>3388.8863409534688</v>
      </c>
    </row>
    <row r="72" spans="1:25" ht="18" customHeight="1" x14ac:dyDescent="0.35">
      <c r="A72" s="166" t="s">
        <v>2</v>
      </c>
      <c r="B72" s="167">
        <f t="shared" ref="B72:K72" si="43">B71-B65</f>
        <v>-0.21583672162575815</v>
      </c>
      <c r="C72" s="167">
        <f t="shared" si="43"/>
        <v>-5.1490791246753292E-2</v>
      </c>
      <c r="D72" s="167">
        <f t="shared" si="43"/>
        <v>0.13919653320013975</v>
      </c>
      <c r="E72" s="167">
        <f t="shared" si="43"/>
        <v>-4.2000134937591332E-3</v>
      </c>
      <c r="F72" s="167">
        <f t="shared" si="43"/>
        <v>0.10864119664401151</v>
      </c>
      <c r="G72" s="167">
        <f t="shared" si="43"/>
        <v>-6.7530163429377413E-3</v>
      </c>
      <c r="H72" s="167">
        <f t="shared" si="43"/>
        <v>-3.0353122391005775E-3</v>
      </c>
      <c r="I72" s="167">
        <f t="shared" si="43"/>
        <v>3.696818496914276E-2</v>
      </c>
      <c r="J72" s="167">
        <f t="shared" si="43"/>
        <v>3.6968184969142764E-3</v>
      </c>
      <c r="K72" s="167">
        <f t="shared" si="43"/>
        <v>-7.1868783618994452E-3</v>
      </c>
      <c r="L72" s="177"/>
      <c r="M72" s="177"/>
      <c r="N72" s="177"/>
      <c r="O72" s="141"/>
      <c r="P72" s="173">
        <f t="shared" ref="P72:Y72" si="44">P71-P65</f>
        <v>-239929.49567723338</v>
      </c>
      <c r="Q72" s="173">
        <f t="shared" si="44"/>
        <v>-57238.450819672144</v>
      </c>
      <c r="R72" s="173">
        <f t="shared" si="44"/>
        <v>154734.34621860532</v>
      </c>
      <c r="S72" s="173">
        <f t="shared" si="44"/>
        <v>-4668.8399999999965</v>
      </c>
      <c r="T72" s="173">
        <f t="shared" si="44"/>
        <v>120768.2702193993</v>
      </c>
      <c r="U72" s="173">
        <f t="shared" si="44"/>
        <v>-7506.8217922181657</v>
      </c>
      <c r="V72" s="173">
        <f t="shared" si="44"/>
        <v>-3374.1289677901796</v>
      </c>
      <c r="W72" s="173">
        <f t="shared" si="44"/>
        <v>41094.758616323321</v>
      </c>
      <c r="X72" s="173">
        <f t="shared" si="44"/>
        <v>4109.4758616323325</v>
      </c>
      <c r="Y72" s="173">
        <f t="shared" si="44"/>
        <v>-7989.1136590464712</v>
      </c>
    </row>
    <row r="73" spans="1:25" ht="18" customHeight="1" x14ac:dyDescent="0.35">
      <c r="B73" s="141"/>
      <c r="C73" s="141"/>
      <c r="D73" s="141"/>
      <c r="E73" s="141"/>
      <c r="F73" s="141"/>
      <c r="G73" s="141"/>
      <c r="H73" s="141"/>
      <c r="I73" s="141"/>
      <c r="J73" s="141"/>
      <c r="K73" s="141"/>
      <c r="L73" s="141"/>
      <c r="M73" s="141"/>
      <c r="N73" s="141"/>
      <c r="O73" s="141"/>
      <c r="P73" s="141"/>
    </row>
    <row r="74" spans="1:25" ht="18" customHeight="1" x14ac:dyDescent="0.35">
      <c r="B74" s="235" t="s">
        <v>59</v>
      </c>
      <c r="C74" s="236"/>
      <c r="D74" s="236"/>
      <c r="E74" s="236"/>
      <c r="F74" s="236"/>
      <c r="G74" s="236"/>
      <c r="H74" s="236"/>
      <c r="I74" s="236"/>
      <c r="J74" s="236"/>
      <c r="K74" s="237"/>
      <c r="O74" s="141"/>
      <c r="P74" s="235" t="str">
        <f>B74</f>
        <v>North West</v>
      </c>
      <c r="Q74" s="236"/>
      <c r="R74" s="236"/>
      <c r="S74" s="236"/>
      <c r="T74" s="236"/>
      <c r="U74" s="236"/>
      <c r="V74" s="236"/>
      <c r="W74" s="236"/>
      <c r="X74" s="236"/>
      <c r="Y74" s="237"/>
    </row>
    <row r="75" spans="1:25" ht="18" customHeight="1" x14ac:dyDescent="0.35">
      <c r="A75" s="159"/>
      <c r="B75" s="143" t="s">
        <v>794</v>
      </c>
      <c r="C75" s="144" t="s">
        <v>796</v>
      </c>
      <c r="D75" s="145" t="s">
        <v>798</v>
      </c>
      <c r="E75" s="146" t="s">
        <v>818</v>
      </c>
      <c r="F75" s="147" t="s">
        <v>801</v>
      </c>
      <c r="G75" s="149" t="s">
        <v>808</v>
      </c>
      <c r="H75" s="150" t="s">
        <v>26</v>
      </c>
      <c r="I75" s="152" t="s">
        <v>877</v>
      </c>
      <c r="J75" s="153" t="s">
        <v>815</v>
      </c>
      <c r="K75" s="137" t="s">
        <v>805</v>
      </c>
      <c r="L75" s="154" t="s">
        <v>23</v>
      </c>
      <c r="M75" s="154"/>
      <c r="N75" s="154"/>
      <c r="O75" s="141"/>
      <c r="P75" s="143" t="s">
        <v>794</v>
      </c>
      <c r="Q75" s="144" t="s">
        <v>796</v>
      </c>
      <c r="R75" s="145" t="s">
        <v>798</v>
      </c>
      <c r="S75" s="146" t="s">
        <v>818</v>
      </c>
      <c r="T75" s="147" t="s">
        <v>801</v>
      </c>
      <c r="U75" s="149" t="s">
        <v>808</v>
      </c>
      <c r="V75" s="150" t="s">
        <v>26</v>
      </c>
      <c r="W75" s="152" t="s">
        <v>877</v>
      </c>
      <c r="X75" s="153" t="s">
        <v>815</v>
      </c>
      <c r="Y75" s="137" t="s">
        <v>805</v>
      </c>
    </row>
    <row r="76" spans="1:25" ht="18" customHeight="1" x14ac:dyDescent="0.35">
      <c r="A76" s="156" t="s">
        <v>41</v>
      </c>
      <c r="B76" s="157">
        <v>0.44090223888380359</v>
      </c>
      <c r="C76" s="157">
        <v>0.18890553751414646</v>
      </c>
      <c r="D76" s="157">
        <v>0.16518966800568255</v>
      </c>
      <c r="E76" s="157">
        <v>7.9300576353381003E-2</v>
      </c>
      <c r="F76" s="157">
        <v>6.9615222414620731E-2</v>
      </c>
      <c r="G76" s="157">
        <v>2.1779899991643297E-2</v>
      </c>
      <c r="H76" s="157">
        <v>1.7928042957340004E-2</v>
      </c>
      <c r="I76" s="157">
        <v>0</v>
      </c>
      <c r="J76" s="157">
        <v>0</v>
      </c>
      <c r="K76" s="157">
        <f>100%-D76-C76-B76-E76-F76-H76-G76-I76-J76</f>
        <v>1.6378813879382396E-2</v>
      </c>
      <c r="L76" s="188">
        <v>3087342</v>
      </c>
      <c r="M76" s="188"/>
      <c r="N76" s="188"/>
      <c r="O76" s="141"/>
      <c r="P76" s="175">
        <f>B76*L76</f>
        <v>1361216</v>
      </c>
      <c r="Q76" s="175">
        <f>C76*L76</f>
        <v>583216</v>
      </c>
      <c r="R76" s="175">
        <f>D76*L76</f>
        <v>509997</v>
      </c>
      <c r="S76" s="175">
        <f>E76*L76</f>
        <v>244828</v>
      </c>
      <c r="T76" s="175">
        <f>F76*L76</f>
        <v>214926</v>
      </c>
      <c r="U76" s="175">
        <f>G76*L76</f>
        <v>67242</v>
      </c>
      <c r="V76" s="175">
        <f>H76*L76</f>
        <v>55350</v>
      </c>
      <c r="W76" s="191">
        <v>0</v>
      </c>
      <c r="X76" s="191">
        <v>0</v>
      </c>
      <c r="Y76" s="175">
        <f>K76*L76</f>
        <v>50567.000000000204</v>
      </c>
    </row>
    <row r="77" spans="1:25" ht="18" customHeight="1" x14ac:dyDescent="0.35">
      <c r="A77" s="166" t="s">
        <v>55</v>
      </c>
      <c r="B77" s="167">
        <f>$B$28</f>
        <v>-0.16309798270893369</v>
      </c>
      <c r="C77" s="167">
        <f>$C$28</f>
        <v>-6.5811475409836062E-2</v>
      </c>
      <c r="D77" s="167">
        <f>$D$28</f>
        <v>0.12559586066140657</v>
      </c>
      <c r="E77" s="167">
        <f>$E$28</f>
        <v>-9.5039999999999986E-3</v>
      </c>
      <c r="F77" s="167">
        <f>$F$28</f>
        <v>9.802603758939045E-2</v>
      </c>
      <c r="G77" s="167">
        <f>$G$28</f>
        <v>-1.1093825308696797E-2</v>
      </c>
      <c r="H77" s="167">
        <f>$H$28</f>
        <v>-7.8691787276785729E-3</v>
      </c>
      <c r="I77" s="167">
        <f>$I$28</f>
        <v>3.3356082235278653E-2</v>
      </c>
      <c r="J77" s="167">
        <f>$J$28</f>
        <v>3.3356082235278649E-3</v>
      </c>
      <c r="K77" s="167">
        <f>$K$19</f>
        <v>-2.5458393588509778E-3</v>
      </c>
      <c r="O77" s="141"/>
      <c r="P77" s="178"/>
      <c r="Q77" s="179"/>
      <c r="R77" s="179"/>
      <c r="S77" s="179"/>
      <c r="T77" s="179"/>
      <c r="U77" s="179"/>
      <c r="V77" s="179"/>
      <c r="W77" s="179"/>
      <c r="X77" s="179"/>
      <c r="Y77" s="180"/>
    </row>
    <row r="78" spans="1:25" ht="18" customHeight="1" x14ac:dyDescent="0.35">
      <c r="A78" s="156" t="s">
        <v>46</v>
      </c>
      <c r="B78" s="157">
        <f>B79*-L80</f>
        <v>0</v>
      </c>
      <c r="C78" s="157">
        <f>C79*-L80</f>
        <v>0</v>
      </c>
      <c r="D78" s="157">
        <f>D79*-L80</f>
        <v>0.14572936943641179</v>
      </c>
      <c r="E78" s="157">
        <f>E79*-L80</f>
        <v>0</v>
      </c>
      <c r="F78" s="157">
        <f>-F79*L80</f>
        <v>0.11373999565768722</v>
      </c>
      <c r="G78" s="157">
        <f>-G79*L80</f>
        <v>0</v>
      </c>
      <c r="H78" s="157">
        <f>-H79*L80</f>
        <v>0</v>
      </c>
      <c r="I78" s="157">
        <f>-I79*L80</f>
        <v>3.8703192966851853E-2</v>
      </c>
      <c r="J78" s="157">
        <f>-J79*L80</f>
        <v>3.8703192966851856E-3</v>
      </c>
      <c r="K78" s="157">
        <f>-K79*L80</f>
        <v>0</v>
      </c>
      <c r="L78" s="176">
        <f>K78+F78+E78+D78+C78+B78+H78+G78+I78+J78</f>
        <v>0.30204287735763607</v>
      </c>
      <c r="M78" s="165"/>
      <c r="N78" s="165"/>
      <c r="O78" s="141"/>
      <c r="P78" s="181">
        <f>IF(P83&gt;0,P83,0)</f>
        <v>0</v>
      </c>
      <c r="Q78" s="181">
        <f t="shared" ref="Q78:T78" si="45">IF(Q83&gt;0,Q83,0)</f>
        <v>0</v>
      </c>
      <c r="R78" s="181">
        <f t="shared" si="45"/>
        <v>449916.40289455047</v>
      </c>
      <c r="S78" s="181">
        <f t="shared" si="45"/>
        <v>0</v>
      </c>
      <c r="T78" s="181">
        <f t="shared" si="45"/>
        <v>351154.26567379537</v>
      </c>
      <c r="U78" s="181">
        <f>IF(U83&gt;0,U83,0)</f>
        <v>0</v>
      </c>
      <c r="V78" s="181">
        <f>IF(V83&gt;0,V83,0)</f>
        <v>0</v>
      </c>
      <c r="W78" s="181">
        <f>IF(W83&gt;0,W83,0)</f>
        <v>119489.99318066634</v>
      </c>
      <c r="X78" s="181">
        <f>IF(X83&gt;0,X83,0)</f>
        <v>11948.999318066635</v>
      </c>
      <c r="Y78" s="181">
        <f>IF(Y83&gt;0,Y83,0)</f>
        <v>0</v>
      </c>
    </row>
    <row r="79" spans="1:25" ht="18" customHeight="1" x14ac:dyDescent="0.35">
      <c r="A79" s="159" t="s">
        <v>47</v>
      </c>
      <c r="B79" s="167">
        <f t="shared" ref="B79:K79" si="46">B68</f>
        <v>0</v>
      </c>
      <c r="C79" s="167">
        <f t="shared" si="46"/>
        <v>0</v>
      </c>
      <c r="D79" s="167">
        <f t="shared" si="46"/>
        <v>0.48247907949790814</v>
      </c>
      <c r="E79" s="167">
        <f t="shared" si="46"/>
        <v>0</v>
      </c>
      <c r="F79" s="167">
        <f t="shared" si="46"/>
        <v>0.3765690376569038</v>
      </c>
      <c r="G79" s="167">
        <f t="shared" si="46"/>
        <v>0</v>
      </c>
      <c r="H79" s="167">
        <f t="shared" si="46"/>
        <v>0</v>
      </c>
      <c r="I79" s="167">
        <f>I68</f>
        <v>0.12813807531380739</v>
      </c>
      <c r="J79" s="167">
        <f>J68</f>
        <v>1.281380753138074E-2</v>
      </c>
      <c r="K79" s="167">
        <f t="shared" si="46"/>
        <v>0</v>
      </c>
      <c r="O79" s="141"/>
      <c r="P79" s="182"/>
      <c r="Q79" s="183"/>
      <c r="R79" s="183"/>
      <c r="S79" s="183"/>
      <c r="T79" s="183"/>
      <c r="U79" s="183"/>
      <c r="V79" s="183"/>
      <c r="W79" s="183"/>
      <c r="X79" s="183"/>
      <c r="Y79" s="184"/>
    </row>
    <row r="80" spans="1:25" ht="18" customHeight="1" x14ac:dyDescent="0.35">
      <c r="A80" s="156" t="s">
        <v>48</v>
      </c>
      <c r="B80" s="157">
        <f t="shared" ref="B80:K80" si="47">B81*B76</f>
        <v>-0.20965092050670775</v>
      </c>
      <c r="C80" s="157">
        <f t="shared" si="47"/>
        <v>-4.8000587401135573E-2</v>
      </c>
      <c r="D80" s="157">
        <f t="shared" si="47"/>
        <v>0</v>
      </c>
      <c r="E80" s="157">
        <f t="shared" si="47"/>
        <v>-5.7096414974434281E-3</v>
      </c>
      <c r="F80" s="157">
        <f t="shared" si="47"/>
        <v>0</v>
      </c>
      <c r="G80" s="157">
        <f t="shared" si="47"/>
        <v>-1.1505828845151313E-2</v>
      </c>
      <c r="H80" s="157">
        <f t="shared" si="47"/>
        <v>-1.5675441585423069E-2</v>
      </c>
      <c r="I80" s="157">
        <f>I81*I76</f>
        <v>0</v>
      </c>
      <c r="J80" s="157">
        <f>J81*J76</f>
        <v>0</v>
      </c>
      <c r="K80" s="157">
        <f t="shared" si="47"/>
        <v>-1.1500457521774874E-2</v>
      </c>
      <c r="L80" s="176">
        <f>K80+F80+E80+D80+C80+B80+H80+G80+I80+J80</f>
        <v>-0.30204287735763602</v>
      </c>
      <c r="M80" s="165"/>
      <c r="N80" s="165"/>
      <c r="P80" s="181">
        <f>IF(P83&lt;0,P83,0)</f>
        <v>-647264.09221902012</v>
      </c>
      <c r="Q80" s="181">
        <f t="shared" ref="Q80:T80" si="48">IF(Q83&lt;0,Q83,0)</f>
        <v>-148194.22950819676</v>
      </c>
      <c r="R80" s="181">
        <f t="shared" si="48"/>
        <v>0</v>
      </c>
      <c r="S80" s="181">
        <f t="shared" si="48"/>
        <v>-17627.616000000009</v>
      </c>
      <c r="T80" s="181">
        <f t="shared" si="48"/>
        <v>0</v>
      </c>
      <c r="U80" s="181">
        <f>IF(U83&lt;0,U83,0)</f>
        <v>-35522.428638447149</v>
      </c>
      <c r="V80" s="181">
        <f>IF(V83&lt;0,V83,0)</f>
        <v>-48395.449175223228</v>
      </c>
      <c r="W80" s="181">
        <f>IF(W83&lt;0,W83,0)</f>
        <v>0</v>
      </c>
      <c r="X80" s="181">
        <f>IF(X83&lt;0,X83,0)</f>
        <v>0</v>
      </c>
      <c r="Y80" s="181">
        <f>IF(Y83&lt;0,Y83,0)</f>
        <v>-35505.845526191479</v>
      </c>
    </row>
    <row r="81" spans="1:25" ht="18" customHeight="1" x14ac:dyDescent="0.35">
      <c r="A81" s="159" t="s">
        <v>49</v>
      </c>
      <c r="B81" s="167">
        <f t="shared" ref="B81:K81" si="49">B70</f>
        <v>-0.47550432276657056</v>
      </c>
      <c r="C81" s="167">
        <f t="shared" si="49"/>
        <v>-0.25409836065573771</v>
      </c>
      <c r="D81" s="167">
        <f t="shared" si="49"/>
        <v>0</v>
      </c>
      <c r="E81" s="167">
        <f t="shared" si="49"/>
        <v>-7.1999999999999953E-2</v>
      </c>
      <c r="F81" s="167">
        <f t="shared" si="49"/>
        <v>0</v>
      </c>
      <c r="G81" s="167">
        <f t="shared" si="49"/>
        <v>-0.52827739565222842</v>
      </c>
      <c r="H81" s="167">
        <f t="shared" si="49"/>
        <v>-0.87435319196428596</v>
      </c>
      <c r="I81" s="167">
        <f>I70</f>
        <v>0</v>
      </c>
      <c r="J81" s="167">
        <f>J70</f>
        <v>0</v>
      </c>
      <c r="K81" s="167">
        <f t="shared" si="49"/>
        <v>-0.70215447873497217</v>
      </c>
      <c r="P81" s="185"/>
      <c r="Q81" s="186"/>
      <c r="R81" s="186"/>
      <c r="S81" s="186"/>
      <c r="T81" s="186"/>
      <c r="U81" s="186"/>
      <c r="V81" s="186"/>
      <c r="W81" s="186"/>
      <c r="X81" s="186"/>
      <c r="Y81" s="187"/>
    </row>
    <row r="82" spans="1:25" ht="18" customHeight="1" x14ac:dyDescent="0.35">
      <c r="A82" s="156" t="s">
        <v>53</v>
      </c>
      <c r="B82" s="157">
        <f t="shared" ref="B82:K82" si="50">B76+B78+B80</f>
        <v>0.23125131837709584</v>
      </c>
      <c r="C82" s="157">
        <f t="shared" si="50"/>
        <v>0.14090495011301088</v>
      </c>
      <c r="D82" s="157">
        <f t="shared" si="50"/>
        <v>0.31091903744209437</v>
      </c>
      <c r="E82" s="157">
        <f t="shared" si="50"/>
        <v>7.3590934855937568E-2</v>
      </c>
      <c r="F82" s="157">
        <f t="shared" si="50"/>
        <v>0.18335521807230795</v>
      </c>
      <c r="G82" s="157">
        <f t="shared" si="50"/>
        <v>1.0274071146491984E-2</v>
      </c>
      <c r="H82" s="157">
        <f t="shared" si="50"/>
        <v>2.2526013719169347E-3</v>
      </c>
      <c r="I82" s="157">
        <f>I76+I78+I80</f>
        <v>3.8703192966851853E-2</v>
      </c>
      <c r="J82" s="157">
        <f>J76+J78+J80</f>
        <v>3.8703192966851856E-3</v>
      </c>
      <c r="K82" s="157">
        <f t="shared" si="50"/>
        <v>4.8783563576075221E-3</v>
      </c>
      <c r="L82" s="174">
        <f>L76</f>
        <v>3087342</v>
      </c>
      <c r="M82" s="174"/>
      <c r="N82" s="174"/>
      <c r="P82" s="175">
        <f>B82*L82</f>
        <v>713951.90778097988</v>
      </c>
      <c r="Q82" s="175">
        <f>C82*L82</f>
        <v>435021.77049180324</v>
      </c>
      <c r="R82" s="175">
        <f>D82*L82</f>
        <v>959913.40289455047</v>
      </c>
      <c r="S82" s="175">
        <f>E82*L82</f>
        <v>227200.38399999999</v>
      </c>
      <c r="T82" s="175">
        <f>F82*L82</f>
        <v>566080.26567379537</v>
      </c>
      <c r="U82" s="175">
        <f>G82*L82</f>
        <v>31719.571361552855</v>
      </c>
      <c r="V82" s="175">
        <f>H82*L82</f>
        <v>6954.550824776773</v>
      </c>
      <c r="W82" s="175">
        <f>I82*L82</f>
        <v>119489.99318066634</v>
      </c>
      <c r="X82" s="175">
        <f>J82*L82</f>
        <v>11948.999318066635</v>
      </c>
      <c r="Y82" s="175">
        <f>K82*L82</f>
        <v>15061.154473808723</v>
      </c>
    </row>
    <row r="83" spans="1:25" ht="18" customHeight="1" x14ac:dyDescent="0.35">
      <c r="A83" s="166" t="s">
        <v>2</v>
      </c>
      <c r="B83" s="167">
        <f t="shared" ref="B83:K83" si="51">B82-B76</f>
        <v>-0.20965092050670775</v>
      </c>
      <c r="C83" s="167">
        <f t="shared" si="51"/>
        <v>-4.800058740113558E-2</v>
      </c>
      <c r="D83" s="167">
        <f t="shared" si="51"/>
        <v>0.14572936943641182</v>
      </c>
      <c r="E83" s="167">
        <f t="shared" si="51"/>
        <v>-5.7096414974434351E-3</v>
      </c>
      <c r="F83" s="167">
        <f t="shared" si="51"/>
        <v>0.11373999565768722</v>
      </c>
      <c r="G83" s="167">
        <f t="shared" si="51"/>
        <v>-1.1505828845151313E-2</v>
      </c>
      <c r="H83" s="167">
        <f t="shared" si="51"/>
        <v>-1.5675441585423069E-2</v>
      </c>
      <c r="I83" s="167">
        <f t="shared" si="51"/>
        <v>3.8703192966851853E-2</v>
      </c>
      <c r="J83" s="167">
        <f t="shared" si="51"/>
        <v>3.8703192966851856E-3</v>
      </c>
      <c r="K83" s="167">
        <f t="shared" si="51"/>
        <v>-1.1500457521774874E-2</v>
      </c>
      <c r="L83" s="177"/>
      <c r="M83" s="177"/>
      <c r="N83" s="177"/>
      <c r="P83" s="173">
        <f t="shared" ref="P83:Y83" si="52">P82-P76</f>
        <v>-647264.09221902012</v>
      </c>
      <c r="Q83" s="173">
        <f t="shared" si="52"/>
        <v>-148194.22950819676</v>
      </c>
      <c r="R83" s="173">
        <f t="shared" si="52"/>
        <v>449916.40289455047</v>
      </c>
      <c r="S83" s="173">
        <f t="shared" si="52"/>
        <v>-17627.616000000009</v>
      </c>
      <c r="T83" s="173">
        <f t="shared" si="52"/>
        <v>351154.26567379537</v>
      </c>
      <c r="U83" s="173">
        <f t="shared" si="52"/>
        <v>-35522.428638447149</v>
      </c>
      <c r="V83" s="173">
        <f t="shared" si="52"/>
        <v>-48395.449175223228</v>
      </c>
      <c r="W83" s="173">
        <f t="shared" si="52"/>
        <v>119489.99318066634</v>
      </c>
      <c r="X83" s="173">
        <f t="shared" si="52"/>
        <v>11948.999318066635</v>
      </c>
      <c r="Y83" s="173">
        <f t="shared" si="52"/>
        <v>-35505.845526191479</v>
      </c>
    </row>
    <row r="85" spans="1:25" ht="18" customHeight="1" x14ac:dyDescent="0.35">
      <c r="B85" s="235" t="s">
        <v>60</v>
      </c>
      <c r="C85" s="236"/>
      <c r="D85" s="236"/>
      <c r="E85" s="236"/>
      <c r="F85" s="236"/>
      <c r="G85" s="236"/>
      <c r="H85" s="236"/>
      <c r="I85" s="236"/>
      <c r="J85" s="236"/>
      <c r="K85" s="237"/>
      <c r="P85" s="235" t="str">
        <f>B85</f>
        <v>South East</v>
      </c>
      <c r="Q85" s="236"/>
      <c r="R85" s="236"/>
      <c r="S85" s="236"/>
      <c r="T85" s="236"/>
      <c r="U85" s="236"/>
      <c r="V85" s="236"/>
      <c r="W85" s="236"/>
      <c r="X85" s="236"/>
      <c r="Y85" s="237"/>
    </row>
    <row r="86" spans="1:25" ht="18" customHeight="1" x14ac:dyDescent="0.35">
      <c r="A86" s="159"/>
      <c r="B86" s="143" t="s">
        <v>794</v>
      </c>
      <c r="C86" s="144" t="s">
        <v>796</v>
      </c>
      <c r="D86" s="145" t="s">
        <v>798</v>
      </c>
      <c r="E86" s="146" t="s">
        <v>818</v>
      </c>
      <c r="F86" s="147" t="s">
        <v>801</v>
      </c>
      <c r="G86" s="149" t="s">
        <v>808</v>
      </c>
      <c r="H86" s="150" t="s">
        <v>26</v>
      </c>
      <c r="I86" s="152" t="s">
        <v>877</v>
      </c>
      <c r="J86" s="153" t="s">
        <v>815</v>
      </c>
      <c r="K86" s="137" t="s">
        <v>805</v>
      </c>
      <c r="L86" s="154" t="s">
        <v>23</v>
      </c>
      <c r="M86" s="154"/>
      <c r="N86" s="154"/>
      <c r="O86" s="141"/>
      <c r="P86" s="143" t="s">
        <v>794</v>
      </c>
      <c r="Q86" s="144" t="s">
        <v>796</v>
      </c>
      <c r="R86" s="145" t="s">
        <v>798</v>
      </c>
      <c r="S86" s="146" t="s">
        <v>818</v>
      </c>
      <c r="T86" s="147" t="s">
        <v>801</v>
      </c>
      <c r="U86" s="149" t="s">
        <v>808</v>
      </c>
      <c r="V86" s="150" t="s">
        <v>26</v>
      </c>
      <c r="W86" s="152" t="s">
        <v>877</v>
      </c>
      <c r="X86" s="153" t="s">
        <v>815</v>
      </c>
      <c r="Y86" s="137" t="s">
        <v>805</v>
      </c>
    </row>
    <row r="87" spans="1:25" ht="18" customHeight="1" x14ac:dyDescent="0.35">
      <c r="A87" s="156" t="s">
        <v>41</v>
      </c>
      <c r="B87" s="157">
        <v>0.24549753271987895</v>
      </c>
      <c r="C87" s="157">
        <v>0.3061263989433462</v>
      </c>
      <c r="D87" s="157">
        <v>0.14005374756024649</v>
      </c>
      <c r="E87" s="157">
        <v>0.21865271587005788</v>
      </c>
      <c r="F87" s="157">
        <v>6.8883169280908582E-2</v>
      </c>
      <c r="G87" s="157">
        <v>8.8728758254820253E-3</v>
      </c>
      <c r="H87" s="157">
        <v>2.6230151825019535E-3</v>
      </c>
      <c r="I87" s="157">
        <v>0</v>
      </c>
      <c r="J87" s="157">
        <v>0</v>
      </c>
      <c r="K87" s="157">
        <f>100%-D87-C87-B87-E87-F87-H87-G87-I87-J87</f>
        <v>9.29054461757799E-3</v>
      </c>
      <c r="L87" s="188">
        <v>4350337</v>
      </c>
      <c r="M87" s="188"/>
      <c r="N87" s="188"/>
      <c r="P87" s="175">
        <f>B87*L87</f>
        <v>1067997</v>
      </c>
      <c r="Q87" s="175">
        <f>C87*L87</f>
        <v>1331752.9999999998</v>
      </c>
      <c r="R87" s="175">
        <f>D87*L87</f>
        <v>609281</v>
      </c>
      <c r="S87" s="175">
        <f>E87*L87</f>
        <v>951213</v>
      </c>
      <c r="T87" s="175">
        <f>F87*L87</f>
        <v>299665</v>
      </c>
      <c r="U87" s="175">
        <f>G87*L87</f>
        <v>38600</v>
      </c>
      <c r="V87" s="175">
        <f>H87*L87</f>
        <v>11411</v>
      </c>
      <c r="W87" s="191">
        <v>0</v>
      </c>
      <c r="X87" s="191">
        <v>0</v>
      </c>
      <c r="Y87" s="175">
        <f>K87*L87</f>
        <v>40417.000000000378</v>
      </c>
    </row>
    <row r="88" spans="1:25" ht="18" customHeight="1" x14ac:dyDescent="0.35">
      <c r="A88" s="166" t="s">
        <v>55</v>
      </c>
      <c r="B88" s="167">
        <f>$B$28</f>
        <v>-0.16309798270893369</v>
      </c>
      <c r="C88" s="167">
        <f>$C$28</f>
        <v>-6.5811475409836062E-2</v>
      </c>
      <c r="D88" s="167">
        <f>$D$28</f>
        <v>0.12559586066140657</v>
      </c>
      <c r="E88" s="167">
        <f>$E$28</f>
        <v>-9.5039999999999986E-3</v>
      </c>
      <c r="F88" s="167">
        <f>$F$28</f>
        <v>9.802603758939045E-2</v>
      </c>
      <c r="G88" s="167">
        <f>$G$28</f>
        <v>-1.1093825308696797E-2</v>
      </c>
      <c r="H88" s="167">
        <f>$H$28</f>
        <v>-7.8691787276785729E-3</v>
      </c>
      <c r="I88" s="167">
        <f>$I$28</f>
        <v>3.3356082235278653E-2</v>
      </c>
      <c r="J88" s="167">
        <f>$J$28</f>
        <v>3.3356082235278649E-3</v>
      </c>
      <c r="K88" s="167">
        <f>$K$19</f>
        <v>-2.5458393588509778E-3</v>
      </c>
      <c r="P88" s="178"/>
      <c r="Q88" s="179"/>
      <c r="R88" s="179"/>
      <c r="S88" s="179"/>
      <c r="T88" s="179"/>
      <c r="U88" s="179"/>
      <c r="V88" s="179"/>
      <c r="W88" s="179"/>
      <c r="X88" s="179"/>
      <c r="Y88" s="180"/>
    </row>
    <row r="89" spans="1:25" ht="18" customHeight="1" x14ac:dyDescent="0.35">
      <c r="A89" s="156" t="s">
        <v>46</v>
      </c>
      <c r="B89" s="157">
        <f>B90*-L91</f>
        <v>0</v>
      </c>
      <c r="C89" s="157">
        <f>C90*-L91</f>
        <v>0</v>
      </c>
      <c r="D89" s="157">
        <f>D90*-L91</f>
        <v>0.1079636337226714</v>
      </c>
      <c r="E89" s="157">
        <f>E90*-L91</f>
        <v>0</v>
      </c>
      <c r="F89" s="157">
        <f>-F90*L91</f>
        <v>8.426429949086546E-2</v>
      </c>
      <c r="G89" s="157">
        <f>-G90*L91</f>
        <v>0</v>
      </c>
      <c r="H89" s="157">
        <f>-H90*L91</f>
        <v>0</v>
      </c>
      <c r="I89" s="157">
        <f>-I90*L91</f>
        <v>2.8673268576752797E-2</v>
      </c>
      <c r="J89" s="157">
        <f>-J90*L91</f>
        <v>2.8673268576752797E-3</v>
      </c>
      <c r="K89" s="157">
        <f>-K90*L91</f>
        <v>0</v>
      </c>
      <c r="L89" s="176">
        <f>K89+F89+E89+D89+C89+B89+H89+G89+I89+J89</f>
        <v>0.22376852864796493</v>
      </c>
      <c r="M89" s="165"/>
      <c r="N89" s="165"/>
      <c r="P89" s="181">
        <f>IF(P94&gt;0,P94,0)</f>
        <v>0</v>
      </c>
      <c r="Q89" s="181">
        <f t="shared" ref="Q89:T89" si="53">IF(Q94&gt;0,Q94,0)</f>
        <v>0</v>
      </c>
      <c r="R89" s="181">
        <f t="shared" si="53"/>
        <v>469678.19043818512</v>
      </c>
      <c r="S89" s="181">
        <f t="shared" si="53"/>
        <v>0</v>
      </c>
      <c r="T89" s="181">
        <f t="shared" si="53"/>
        <v>366578.09985419316</v>
      </c>
      <c r="U89" s="181">
        <f>IF(U94&gt;0,U94,0)</f>
        <v>0</v>
      </c>
      <c r="V89" s="181">
        <f>IF(V94&gt;0,V94,0)</f>
        <v>0</v>
      </c>
      <c r="W89" s="181">
        <f>IF(W94&gt;0,W94,0)</f>
        <v>124738.38120038503</v>
      </c>
      <c r="X89" s="181">
        <f>IF(X94&gt;0,X94,0)</f>
        <v>12473.838120038503</v>
      </c>
      <c r="Y89" s="181">
        <f>IF(Y94&gt;0,Y94,0)</f>
        <v>0</v>
      </c>
    </row>
    <row r="90" spans="1:25" ht="18" customHeight="1" x14ac:dyDescent="0.35">
      <c r="A90" s="159" t="s">
        <v>47</v>
      </c>
      <c r="B90" s="167">
        <f t="shared" ref="B90:K90" si="54">B79</f>
        <v>0</v>
      </c>
      <c r="C90" s="167">
        <f t="shared" si="54"/>
        <v>0</v>
      </c>
      <c r="D90" s="167">
        <f t="shared" si="54"/>
        <v>0.48247907949790814</v>
      </c>
      <c r="E90" s="167">
        <f t="shared" si="54"/>
        <v>0</v>
      </c>
      <c r="F90" s="167">
        <f t="shared" si="54"/>
        <v>0.3765690376569038</v>
      </c>
      <c r="G90" s="167">
        <f t="shared" si="54"/>
        <v>0</v>
      </c>
      <c r="H90" s="167">
        <f t="shared" si="54"/>
        <v>0</v>
      </c>
      <c r="I90" s="167">
        <f>I79</f>
        <v>0.12813807531380739</v>
      </c>
      <c r="J90" s="167">
        <f>J79</f>
        <v>1.281380753138074E-2</v>
      </c>
      <c r="K90" s="167">
        <f t="shared" si="54"/>
        <v>0</v>
      </c>
      <c r="P90" s="182"/>
      <c r="Q90" s="183"/>
      <c r="R90" s="183"/>
      <c r="S90" s="183"/>
      <c r="T90" s="183"/>
      <c r="U90" s="183"/>
      <c r="V90" s="183"/>
      <c r="W90" s="183"/>
      <c r="X90" s="183"/>
      <c r="Y90" s="184"/>
    </row>
    <row r="91" spans="1:25" ht="18" customHeight="1" x14ac:dyDescent="0.35">
      <c r="A91" s="156" t="s">
        <v>48</v>
      </c>
      <c r="B91" s="157">
        <f t="shared" ref="B91:K91" si="55">B92*B87</f>
        <v>-0.11673513803683004</v>
      </c>
      <c r="C91" s="157">
        <f t="shared" si="55"/>
        <v>-7.7786216124948626E-2</v>
      </c>
      <c r="D91" s="157">
        <f t="shared" si="55"/>
        <v>0</v>
      </c>
      <c r="E91" s="157">
        <f t="shared" si="55"/>
        <v>-1.5742995542644158E-2</v>
      </c>
      <c r="F91" s="157">
        <f t="shared" si="55"/>
        <v>0</v>
      </c>
      <c r="G91" s="157">
        <f t="shared" si="55"/>
        <v>-4.6873397330312611E-3</v>
      </c>
      <c r="H91" s="157">
        <f t="shared" si="55"/>
        <v>-2.2934416973913671E-3</v>
      </c>
      <c r="I91" s="157">
        <f>I92*I87</f>
        <v>0</v>
      </c>
      <c r="J91" s="157">
        <f>J92*J87</f>
        <v>0</v>
      </c>
      <c r="K91" s="157">
        <f t="shared" si="55"/>
        <v>-6.5233975131194751E-3</v>
      </c>
      <c r="L91" s="176">
        <f>K91+F91+E91+D91+C91+B91+H91+G91+I91+J91</f>
        <v>-0.22376852864796493</v>
      </c>
      <c r="M91" s="165"/>
      <c r="N91" s="165"/>
      <c r="P91" s="181">
        <f>IF(P94&lt;0,P94,0)</f>
        <v>-507837.19020172907</v>
      </c>
      <c r="Q91" s="181">
        <f t="shared" ref="Q91:T91" si="56">IF(Q94&lt;0,Q94,0)</f>
        <v>-338396.25409836054</v>
      </c>
      <c r="R91" s="181">
        <f t="shared" si="56"/>
        <v>0</v>
      </c>
      <c r="S91" s="181">
        <f t="shared" si="56"/>
        <v>-68487.33600000001</v>
      </c>
      <c r="T91" s="181">
        <f t="shared" si="56"/>
        <v>0</v>
      </c>
      <c r="U91" s="181">
        <f>IF(U94&lt;0,U94,0)</f>
        <v>-20391.507472176021</v>
      </c>
      <c r="V91" s="181">
        <f>IF(V94&lt;0,V94,0)</f>
        <v>-9977.2442735044679</v>
      </c>
      <c r="W91" s="181">
        <f>IF(W94&lt;0,W94,0)</f>
        <v>0</v>
      </c>
      <c r="X91" s="181">
        <f>IF(X94&lt;0,X94,0)</f>
        <v>0</v>
      </c>
      <c r="Y91" s="181">
        <f>IF(Y94&lt;0,Y94,0)</f>
        <v>-28378.977567031638</v>
      </c>
    </row>
    <row r="92" spans="1:25" ht="18" customHeight="1" x14ac:dyDescent="0.35">
      <c r="A92" s="159" t="s">
        <v>49</v>
      </c>
      <c r="B92" s="167">
        <f t="shared" ref="B92:K92" si="57">B81</f>
        <v>-0.47550432276657056</v>
      </c>
      <c r="C92" s="167">
        <f t="shared" si="57"/>
        <v>-0.25409836065573771</v>
      </c>
      <c r="D92" s="167">
        <f t="shared" si="57"/>
        <v>0</v>
      </c>
      <c r="E92" s="167">
        <f t="shared" si="57"/>
        <v>-7.1999999999999953E-2</v>
      </c>
      <c r="F92" s="167">
        <f t="shared" si="57"/>
        <v>0</v>
      </c>
      <c r="G92" s="167">
        <f t="shared" si="57"/>
        <v>-0.52827739565222842</v>
      </c>
      <c r="H92" s="167">
        <f t="shared" si="57"/>
        <v>-0.87435319196428596</v>
      </c>
      <c r="I92" s="167">
        <f>I81</f>
        <v>0</v>
      </c>
      <c r="J92" s="167">
        <f>J81</f>
        <v>0</v>
      </c>
      <c r="K92" s="167">
        <f t="shared" si="57"/>
        <v>-0.70215447873497217</v>
      </c>
      <c r="P92" s="185"/>
      <c r="Q92" s="186"/>
      <c r="R92" s="186"/>
      <c r="S92" s="186"/>
      <c r="T92" s="186"/>
      <c r="U92" s="186"/>
      <c r="V92" s="186"/>
      <c r="W92" s="186"/>
      <c r="X92" s="186"/>
      <c r="Y92" s="187"/>
    </row>
    <row r="93" spans="1:25" ht="18" customHeight="1" x14ac:dyDescent="0.35">
      <c r="A93" s="156" t="s">
        <v>53</v>
      </c>
      <c r="B93" s="157">
        <f t="shared" ref="B93:K93" si="58">B87+B89+B91</f>
        <v>0.1287623946830489</v>
      </c>
      <c r="C93" s="157">
        <f t="shared" si="58"/>
        <v>0.22834018281839757</v>
      </c>
      <c r="D93" s="157">
        <f t="shared" si="58"/>
        <v>0.24801738128291789</v>
      </c>
      <c r="E93" s="157">
        <f t="shared" si="58"/>
        <v>0.20290972032741372</v>
      </c>
      <c r="F93" s="157">
        <f t="shared" si="58"/>
        <v>0.15314746877177404</v>
      </c>
      <c r="G93" s="157">
        <f t="shared" si="58"/>
        <v>4.1855360924507642E-3</v>
      </c>
      <c r="H93" s="157">
        <f t="shared" si="58"/>
        <v>3.2957348511058636E-4</v>
      </c>
      <c r="I93" s="157">
        <f>I87+I89+I91</f>
        <v>2.8673268576752797E-2</v>
      </c>
      <c r="J93" s="157">
        <f>J87+J89+J91</f>
        <v>2.8673268576752797E-3</v>
      </c>
      <c r="K93" s="157">
        <f t="shared" si="58"/>
        <v>2.7671471044585149E-3</v>
      </c>
      <c r="L93" s="174">
        <f>L87</f>
        <v>4350337</v>
      </c>
      <c r="M93" s="174"/>
      <c r="N93" s="174"/>
      <c r="P93" s="175">
        <f>B93*L93</f>
        <v>560159.80979827093</v>
      </c>
      <c r="Q93" s="175">
        <f>C93*L93</f>
        <v>993356.74590163922</v>
      </c>
      <c r="R93" s="175">
        <f>D93*L93</f>
        <v>1078959.1904381851</v>
      </c>
      <c r="S93" s="175">
        <f>E93*L93</f>
        <v>882725.66399999999</v>
      </c>
      <c r="T93" s="175">
        <f>F93*L93</f>
        <v>666243.09985419316</v>
      </c>
      <c r="U93" s="175">
        <f>G93*L93</f>
        <v>18208.492527823979</v>
      </c>
      <c r="V93" s="175">
        <f>H93*L93</f>
        <v>1433.7557264955328</v>
      </c>
      <c r="W93" s="175">
        <f>I93*L93</f>
        <v>124738.38120038503</v>
      </c>
      <c r="X93" s="175">
        <f>J93*L93</f>
        <v>12473.838120038503</v>
      </c>
      <c r="Y93" s="175">
        <f>K93*L93</f>
        <v>12038.022432968743</v>
      </c>
    </row>
    <row r="94" spans="1:25" ht="18" customHeight="1" x14ac:dyDescent="0.35">
      <c r="A94" s="166" t="s">
        <v>2</v>
      </c>
      <c r="B94" s="167">
        <f t="shared" ref="B94:K94" si="59">B93-B87</f>
        <v>-0.11673513803683006</v>
      </c>
      <c r="C94" s="167">
        <f t="shared" si="59"/>
        <v>-7.7786216124948626E-2</v>
      </c>
      <c r="D94" s="167">
        <f t="shared" si="59"/>
        <v>0.1079636337226714</v>
      </c>
      <c r="E94" s="167">
        <f t="shared" si="59"/>
        <v>-1.5742995542644161E-2</v>
      </c>
      <c r="F94" s="167">
        <f t="shared" si="59"/>
        <v>8.426429949086546E-2</v>
      </c>
      <c r="G94" s="167">
        <f t="shared" si="59"/>
        <v>-4.6873397330312611E-3</v>
      </c>
      <c r="H94" s="167">
        <f t="shared" si="59"/>
        <v>-2.2934416973913671E-3</v>
      </c>
      <c r="I94" s="167">
        <f t="shared" si="59"/>
        <v>2.8673268576752797E-2</v>
      </c>
      <c r="J94" s="167">
        <f t="shared" si="59"/>
        <v>2.8673268576752797E-3</v>
      </c>
      <c r="K94" s="167">
        <f t="shared" si="59"/>
        <v>-6.5233975131194751E-3</v>
      </c>
      <c r="L94" s="177"/>
      <c r="M94" s="177"/>
      <c r="N94" s="177"/>
      <c r="P94" s="173">
        <f t="shared" ref="P94:Y94" si="60">P93-P87</f>
        <v>-507837.19020172907</v>
      </c>
      <c r="Q94" s="173">
        <f t="shared" si="60"/>
        <v>-338396.25409836054</v>
      </c>
      <c r="R94" s="173">
        <f t="shared" si="60"/>
        <v>469678.19043818512</v>
      </c>
      <c r="S94" s="173">
        <f t="shared" si="60"/>
        <v>-68487.33600000001</v>
      </c>
      <c r="T94" s="173">
        <f t="shared" si="60"/>
        <v>366578.09985419316</v>
      </c>
      <c r="U94" s="173">
        <f t="shared" si="60"/>
        <v>-20391.507472176021</v>
      </c>
      <c r="V94" s="173">
        <f t="shared" si="60"/>
        <v>-9977.2442735044679</v>
      </c>
      <c r="W94" s="173">
        <f t="shared" si="60"/>
        <v>124738.38120038503</v>
      </c>
      <c r="X94" s="173">
        <f t="shared" si="60"/>
        <v>12473.838120038503</v>
      </c>
      <c r="Y94" s="173">
        <f t="shared" si="60"/>
        <v>-28378.977567031638</v>
      </c>
    </row>
    <row r="96" spans="1:25" ht="18" customHeight="1" x14ac:dyDescent="0.35">
      <c r="B96" s="235" t="s">
        <v>61</v>
      </c>
      <c r="C96" s="236"/>
      <c r="D96" s="236"/>
      <c r="E96" s="236"/>
      <c r="F96" s="236"/>
      <c r="G96" s="236"/>
      <c r="H96" s="236"/>
      <c r="I96" s="236"/>
      <c r="J96" s="236"/>
      <c r="K96" s="237"/>
      <c r="P96" s="235" t="str">
        <f>B96</f>
        <v>South West</v>
      </c>
      <c r="Q96" s="236"/>
      <c r="R96" s="236"/>
      <c r="S96" s="236"/>
      <c r="T96" s="236"/>
      <c r="U96" s="236"/>
      <c r="V96" s="236"/>
      <c r="W96" s="236"/>
      <c r="X96" s="236"/>
      <c r="Y96" s="237"/>
    </row>
    <row r="97" spans="1:25" ht="18" customHeight="1" x14ac:dyDescent="0.35">
      <c r="A97" s="159"/>
      <c r="B97" s="143" t="s">
        <v>794</v>
      </c>
      <c r="C97" s="144" t="s">
        <v>796</v>
      </c>
      <c r="D97" s="145" t="s">
        <v>798</v>
      </c>
      <c r="E97" s="146" t="s">
        <v>818</v>
      </c>
      <c r="F97" s="147" t="s">
        <v>801</v>
      </c>
      <c r="G97" s="149" t="s">
        <v>808</v>
      </c>
      <c r="H97" s="150" t="s">
        <v>26</v>
      </c>
      <c r="I97" s="152" t="s">
        <v>877</v>
      </c>
      <c r="J97" s="153" t="s">
        <v>815</v>
      </c>
      <c r="K97" s="137" t="s">
        <v>805</v>
      </c>
      <c r="L97" s="154" t="s">
        <v>23</v>
      </c>
      <c r="M97" s="154"/>
      <c r="N97" s="154"/>
      <c r="O97" s="141"/>
      <c r="P97" s="143" t="s">
        <v>794</v>
      </c>
      <c r="Q97" s="144" t="s">
        <v>796</v>
      </c>
      <c r="R97" s="145" t="s">
        <v>798</v>
      </c>
      <c r="S97" s="146" t="s">
        <v>818</v>
      </c>
      <c r="T97" s="147" t="s">
        <v>801</v>
      </c>
      <c r="U97" s="149" t="s">
        <v>808</v>
      </c>
      <c r="V97" s="150" t="s">
        <v>26</v>
      </c>
      <c r="W97" s="152" t="s">
        <v>877</v>
      </c>
      <c r="X97" s="153" t="s">
        <v>815</v>
      </c>
      <c r="Y97" s="137" t="s">
        <v>805</v>
      </c>
    </row>
    <row r="98" spans="1:25" ht="18" customHeight="1" x14ac:dyDescent="0.35">
      <c r="A98" s="156" t="s">
        <v>41</v>
      </c>
      <c r="B98" s="157">
        <v>0.24480646775204271</v>
      </c>
      <c r="C98" s="157">
        <v>0.28198147046177413</v>
      </c>
      <c r="D98" s="157">
        <v>0.13790594827320121</v>
      </c>
      <c r="E98" s="157">
        <v>0.2468299731467411</v>
      </c>
      <c r="F98" s="157">
        <v>7.4214339396192874E-2</v>
      </c>
      <c r="G98" s="157">
        <v>7.9960405619875288E-3</v>
      </c>
      <c r="H98" s="157">
        <v>7.3575488810424317E-4</v>
      </c>
      <c r="I98" s="157">
        <v>0</v>
      </c>
      <c r="J98" s="157">
        <v>0</v>
      </c>
      <c r="K98" s="157">
        <f>100%-D98-C98-B98-E98-F98-H98-G98-I98-J98</f>
        <v>5.5300055199561503E-3</v>
      </c>
      <c r="L98" s="188">
        <v>2786254</v>
      </c>
      <c r="M98" s="188"/>
      <c r="N98" s="188"/>
      <c r="P98" s="175">
        <f>B98*L98</f>
        <v>682093</v>
      </c>
      <c r="Q98" s="175">
        <f>C98*L98</f>
        <v>785672</v>
      </c>
      <c r="R98" s="175">
        <f>D98*L98</f>
        <v>384240.99999999994</v>
      </c>
      <c r="S98" s="175">
        <f>E98*L98</f>
        <v>687731</v>
      </c>
      <c r="T98" s="175">
        <f>F98*L98</f>
        <v>206779.99999999997</v>
      </c>
      <c r="U98" s="175">
        <f>G98*L98</f>
        <v>22279</v>
      </c>
      <c r="V98" s="175">
        <f>H98*L98</f>
        <v>2050</v>
      </c>
      <c r="W98" s="191">
        <v>0</v>
      </c>
      <c r="X98" s="191">
        <v>0</v>
      </c>
      <c r="Y98" s="175">
        <f>K98*L98</f>
        <v>15407.999999999904</v>
      </c>
    </row>
    <row r="99" spans="1:25" ht="18" customHeight="1" x14ac:dyDescent="0.35">
      <c r="A99" s="166" t="s">
        <v>55</v>
      </c>
      <c r="B99" s="167">
        <f>$B$28</f>
        <v>-0.16309798270893369</v>
      </c>
      <c r="C99" s="167">
        <f>$C$28</f>
        <v>-6.5811475409836062E-2</v>
      </c>
      <c r="D99" s="167">
        <f>$D$28</f>
        <v>0.12559586066140657</v>
      </c>
      <c r="E99" s="167">
        <f>$E$28</f>
        <v>-9.5039999999999986E-3</v>
      </c>
      <c r="F99" s="167">
        <f>$F$28</f>
        <v>9.802603758939045E-2</v>
      </c>
      <c r="G99" s="167">
        <f>$G$28</f>
        <v>-1.1093825308696797E-2</v>
      </c>
      <c r="H99" s="167">
        <f>$H$28</f>
        <v>-7.8691787276785729E-3</v>
      </c>
      <c r="I99" s="167">
        <f>$I$28</f>
        <v>3.3356082235278653E-2</v>
      </c>
      <c r="J99" s="167">
        <f>$J$28</f>
        <v>3.3356082235278649E-3</v>
      </c>
      <c r="K99" s="167">
        <f>$K$19</f>
        <v>-2.5458393588509778E-3</v>
      </c>
      <c r="P99" s="178"/>
      <c r="Q99" s="179"/>
      <c r="R99" s="179"/>
      <c r="S99" s="179"/>
      <c r="T99" s="179"/>
      <c r="U99" s="179"/>
      <c r="V99" s="179"/>
      <c r="W99" s="179"/>
      <c r="X99" s="179"/>
      <c r="Y99" s="180"/>
    </row>
    <row r="100" spans="1:25" ht="18" customHeight="1" x14ac:dyDescent="0.35">
      <c r="A100" s="156" t="s">
        <v>46</v>
      </c>
      <c r="B100" s="157">
        <f>B101*-L102</f>
        <v>0</v>
      </c>
      <c r="C100" s="157">
        <f>C101*-L102</f>
        <v>0</v>
      </c>
      <c r="D100" s="157">
        <f>D101*-L102</f>
        <v>0.10353020473169275</v>
      </c>
      <c r="E100" s="157">
        <f>E101*-L102</f>
        <v>0</v>
      </c>
      <c r="F100" s="157">
        <f>-F101*L102</f>
        <v>8.0804062229613824E-2</v>
      </c>
      <c r="G100" s="157">
        <f>-G101*L102</f>
        <v>0</v>
      </c>
      <c r="H100" s="157">
        <f>-H101*L102</f>
        <v>0</v>
      </c>
      <c r="I100" s="157">
        <f>-I101*L102</f>
        <v>2.7495826730910226E-2</v>
      </c>
      <c r="J100" s="157">
        <f>-J101*L102</f>
        <v>2.749582673091023E-3</v>
      </c>
      <c r="K100" s="157">
        <f>-K101*L102</f>
        <v>0</v>
      </c>
      <c r="L100" s="176">
        <f>K100+F100+E100+D100+C100+B100+H100+G100+I100+J100</f>
        <v>0.21457967636530781</v>
      </c>
      <c r="M100" s="165"/>
      <c r="N100" s="165"/>
      <c r="P100" s="181">
        <f>IF(P105&gt;0,P105,0)</f>
        <v>0</v>
      </c>
      <c r="Q100" s="181">
        <f t="shared" ref="Q100:T100" si="61">IF(Q105&gt;0,Q105,0)</f>
        <v>0</v>
      </c>
      <c r="R100" s="181">
        <f t="shared" si="61"/>
        <v>288461.44705449784</v>
      </c>
      <c r="S100" s="181">
        <f t="shared" si="61"/>
        <v>0</v>
      </c>
      <c r="T100" s="181">
        <f t="shared" si="61"/>
        <v>225140.64160351051</v>
      </c>
      <c r="U100" s="181">
        <f>IF(U105&gt;0,U105,0)</f>
        <v>0</v>
      </c>
      <c r="V100" s="181">
        <f>IF(V105&gt;0,V105,0)</f>
        <v>0</v>
      </c>
      <c r="W100" s="181">
        <f>IF(W105&gt;0,W105,0)</f>
        <v>76610.357212305535</v>
      </c>
      <c r="X100" s="181">
        <f>IF(X105&gt;0,X105,0)</f>
        <v>7661.0357212305553</v>
      </c>
      <c r="Y100" s="181">
        <f>IF(Y105&gt;0,Y105,0)</f>
        <v>0</v>
      </c>
    </row>
    <row r="101" spans="1:25" ht="18" customHeight="1" x14ac:dyDescent="0.35">
      <c r="A101" s="159" t="s">
        <v>47</v>
      </c>
      <c r="B101" s="167">
        <f t="shared" ref="B101:K101" si="62">B90</f>
        <v>0</v>
      </c>
      <c r="C101" s="167">
        <f t="shared" si="62"/>
        <v>0</v>
      </c>
      <c r="D101" s="167">
        <f t="shared" si="62"/>
        <v>0.48247907949790814</v>
      </c>
      <c r="E101" s="167">
        <f t="shared" si="62"/>
        <v>0</v>
      </c>
      <c r="F101" s="167">
        <f t="shared" si="62"/>
        <v>0.3765690376569038</v>
      </c>
      <c r="G101" s="167">
        <f t="shared" si="62"/>
        <v>0</v>
      </c>
      <c r="H101" s="167">
        <f t="shared" si="62"/>
        <v>0</v>
      </c>
      <c r="I101" s="167">
        <f>I90</f>
        <v>0.12813807531380739</v>
      </c>
      <c r="J101" s="167">
        <f>J90</f>
        <v>1.281380753138074E-2</v>
      </c>
      <c r="K101" s="167">
        <f t="shared" si="62"/>
        <v>0</v>
      </c>
      <c r="P101" s="182"/>
      <c r="Q101" s="183"/>
      <c r="R101" s="183"/>
      <c r="S101" s="183"/>
      <c r="T101" s="183"/>
      <c r="U101" s="183"/>
      <c r="V101" s="183"/>
      <c r="W101" s="183"/>
      <c r="X101" s="183"/>
      <c r="Y101" s="184"/>
    </row>
    <row r="102" spans="1:25" ht="18" customHeight="1" x14ac:dyDescent="0.35">
      <c r="A102" s="156" t="s">
        <v>48</v>
      </c>
      <c r="B102" s="157">
        <f t="shared" ref="B102:K102" si="63">B103*B98</f>
        <v>-0.11640653365731136</v>
      </c>
      <c r="C102" s="157">
        <f t="shared" si="63"/>
        <v>-7.1651029379631137E-2</v>
      </c>
      <c r="D102" s="157">
        <f t="shared" si="63"/>
        <v>0</v>
      </c>
      <c r="E102" s="157">
        <f t="shared" si="63"/>
        <v>-1.7771758066565349E-2</v>
      </c>
      <c r="F102" s="157">
        <f t="shared" si="63"/>
        <v>0</v>
      </c>
      <c r="G102" s="157">
        <f t="shared" si="63"/>
        <v>-4.224127483616353E-3</v>
      </c>
      <c r="H102" s="157">
        <f t="shared" si="63"/>
        <v>-6.4330963491727111E-4</v>
      </c>
      <c r="I102" s="157">
        <f>I103*I98</f>
        <v>0</v>
      </c>
      <c r="J102" s="157">
        <f>J103*J98</f>
        <v>0</v>
      </c>
      <c r="K102" s="157">
        <f t="shared" si="63"/>
        <v>-3.8829181432663293E-3</v>
      </c>
      <c r="L102" s="176">
        <f>K102+F102+E102+D102+C102+B102+H102+G102+I102+J102</f>
        <v>-0.21457967636530781</v>
      </c>
      <c r="M102" s="165"/>
      <c r="N102" s="165"/>
      <c r="P102" s="181">
        <f>IF(P105&lt;0,P105,0)</f>
        <v>-324338.17002881848</v>
      </c>
      <c r="Q102" s="181">
        <f t="shared" ref="Q102:T102" si="64">IF(Q105&lt;0,Q105,0)</f>
        <v>-199637.96721311472</v>
      </c>
      <c r="R102" s="181">
        <f t="shared" si="64"/>
        <v>0</v>
      </c>
      <c r="S102" s="181">
        <f t="shared" si="64"/>
        <v>-49516.631999999983</v>
      </c>
      <c r="T102" s="181">
        <f t="shared" si="64"/>
        <v>0</v>
      </c>
      <c r="U102" s="181">
        <f>IF(U105&lt;0,U105,0)</f>
        <v>-11769.492097735998</v>
      </c>
      <c r="V102" s="181">
        <f>IF(V105&lt;0,V105,0)</f>
        <v>-1792.4240435267864</v>
      </c>
      <c r="W102" s="181">
        <f>IF(W105&lt;0,W105,0)</f>
        <v>0</v>
      </c>
      <c r="X102" s="181">
        <f>IF(X105&lt;0,X105,0)</f>
        <v>0</v>
      </c>
      <c r="Y102" s="181">
        <f>IF(Y105&lt;0,Y105,0)</f>
        <v>-10818.796208348384</v>
      </c>
    </row>
    <row r="103" spans="1:25" ht="18" customHeight="1" x14ac:dyDescent="0.35">
      <c r="A103" s="159" t="s">
        <v>49</v>
      </c>
      <c r="B103" s="167">
        <f t="shared" ref="B103:K103" si="65">B92</f>
        <v>-0.47550432276657056</v>
      </c>
      <c r="C103" s="167">
        <f t="shared" si="65"/>
        <v>-0.25409836065573771</v>
      </c>
      <c r="D103" s="167">
        <f t="shared" si="65"/>
        <v>0</v>
      </c>
      <c r="E103" s="167">
        <f t="shared" si="65"/>
        <v>-7.1999999999999953E-2</v>
      </c>
      <c r="F103" s="167">
        <f t="shared" si="65"/>
        <v>0</v>
      </c>
      <c r="G103" s="167">
        <f t="shared" si="65"/>
        <v>-0.52827739565222842</v>
      </c>
      <c r="H103" s="167">
        <f t="shared" si="65"/>
        <v>-0.87435319196428596</v>
      </c>
      <c r="I103" s="167">
        <f>I92</f>
        <v>0</v>
      </c>
      <c r="J103" s="167">
        <f>J92</f>
        <v>0</v>
      </c>
      <c r="K103" s="167">
        <f t="shared" si="65"/>
        <v>-0.70215447873497217</v>
      </c>
      <c r="P103" s="185"/>
      <c r="Q103" s="186"/>
      <c r="R103" s="186"/>
      <c r="S103" s="186"/>
      <c r="T103" s="186"/>
      <c r="U103" s="186"/>
      <c r="V103" s="186"/>
      <c r="W103" s="186"/>
      <c r="X103" s="186"/>
      <c r="Y103" s="187"/>
    </row>
    <row r="104" spans="1:25" ht="18" customHeight="1" x14ac:dyDescent="0.35">
      <c r="A104" s="156" t="s">
        <v>53</v>
      </c>
      <c r="B104" s="157">
        <f t="shared" ref="B104:K104" si="66">B98+B100+B102</f>
        <v>0.12839993409473133</v>
      </c>
      <c r="C104" s="157">
        <f t="shared" si="66"/>
        <v>0.21033044108214299</v>
      </c>
      <c r="D104" s="157">
        <f t="shared" si="66"/>
        <v>0.24143615300489396</v>
      </c>
      <c r="E104" s="157">
        <f t="shared" si="66"/>
        <v>0.22905821508017576</v>
      </c>
      <c r="F104" s="157">
        <f t="shared" si="66"/>
        <v>0.15501840162580671</v>
      </c>
      <c r="G104" s="157">
        <f t="shared" si="66"/>
        <v>3.7719130783711759E-3</v>
      </c>
      <c r="H104" s="157">
        <f t="shared" si="66"/>
        <v>9.2445253186972066E-5</v>
      </c>
      <c r="I104" s="157">
        <f>I98+I100+I102</f>
        <v>2.7495826730910226E-2</v>
      </c>
      <c r="J104" s="157">
        <f>J98+J100+J102</f>
        <v>2.749582673091023E-3</v>
      </c>
      <c r="K104" s="157">
        <f t="shared" si="66"/>
        <v>1.647087376689821E-3</v>
      </c>
      <c r="L104" s="174">
        <f>L98</f>
        <v>2786254</v>
      </c>
      <c r="M104" s="174"/>
      <c r="N104" s="174"/>
      <c r="P104" s="175">
        <f>B104*L104</f>
        <v>357754.82997118152</v>
      </c>
      <c r="Q104" s="175">
        <f>C104*L104</f>
        <v>586034.03278688528</v>
      </c>
      <c r="R104" s="175">
        <f>D104*L104</f>
        <v>672702.44705449778</v>
      </c>
      <c r="S104" s="175">
        <f>E104*L104</f>
        <v>638214.36800000002</v>
      </c>
      <c r="T104" s="175">
        <f>F104*L104</f>
        <v>431920.64160351048</v>
      </c>
      <c r="U104" s="175">
        <f>G104*L104</f>
        <v>10509.507902264002</v>
      </c>
      <c r="V104" s="175">
        <f>H104*L104</f>
        <v>257.57595647321369</v>
      </c>
      <c r="W104" s="175">
        <f>I104*L104</f>
        <v>76610.357212305535</v>
      </c>
      <c r="X104" s="175">
        <f>J104*L104</f>
        <v>7661.0357212305553</v>
      </c>
      <c r="Y104" s="175">
        <f>K104*L104</f>
        <v>4589.203791651521</v>
      </c>
    </row>
    <row r="105" spans="1:25" ht="18" customHeight="1" x14ac:dyDescent="0.35">
      <c r="A105" s="166" t="s">
        <v>2</v>
      </c>
      <c r="B105" s="167">
        <f t="shared" ref="B105:K105" si="67">B104-B98</f>
        <v>-0.11640653365731138</v>
      </c>
      <c r="C105" s="167">
        <f t="shared" si="67"/>
        <v>-7.1651029379631137E-2</v>
      </c>
      <c r="D105" s="167">
        <f t="shared" si="67"/>
        <v>0.10353020473169275</v>
      </c>
      <c r="E105" s="167">
        <f t="shared" si="67"/>
        <v>-1.7771758066565335E-2</v>
      </c>
      <c r="F105" s="167">
        <f t="shared" si="67"/>
        <v>8.0804062229613838E-2</v>
      </c>
      <c r="G105" s="167">
        <f t="shared" si="67"/>
        <v>-4.224127483616353E-3</v>
      </c>
      <c r="H105" s="167">
        <f t="shared" si="67"/>
        <v>-6.4330963491727111E-4</v>
      </c>
      <c r="I105" s="167">
        <f t="shared" si="67"/>
        <v>2.7495826730910226E-2</v>
      </c>
      <c r="J105" s="167">
        <f t="shared" si="67"/>
        <v>2.749582673091023E-3</v>
      </c>
      <c r="K105" s="167">
        <f t="shared" si="67"/>
        <v>-3.8829181432663293E-3</v>
      </c>
      <c r="L105" s="177"/>
      <c r="M105" s="177"/>
      <c r="N105" s="177"/>
      <c r="P105" s="173">
        <f t="shared" ref="P105:Y105" si="68">P104-P98</f>
        <v>-324338.17002881848</v>
      </c>
      <c r="Q105" s="173">
        <f t="shared" si="68"/>
        <v>-199637.96721311472</v>
      </c>
      <c r="R105" s="173">
        <f t="shared" si="68"/>
        <v>288461.44705449784</v>
      </c>
      <c r="S105" s="173">
        <f t="shared" si="68"/>
        <v>-49516.631999999983</v>
      </c>
      <c r="T105" s="173">
        <f t="shared" si="68"/>
        <v>225140.64160351051</v>
      </c>
      <c r="U105" s="173">
        <f t="shared" si="68"/>
        <v>-11769.492097735998</v>
      </c>
      <c r="V105" s="173">
        <f t="shared" si="68"/>
        <v>-1792.4240435267864</v>
      </c>
      <c r="W105" s="173">
        <f t="shared" si="68"/>
        <v>76610.357212305535</v>
      </c>
      <c r="X105" s="173">
        <f t="shared" si="68"/>
        <v>7661.0357212305553</v>
      </c>
      <c r="Y105" s="173">
        <f t="shared" si="68"/>
        <v>-10818.796208348384</v>
      </c>
    </row>
    <row r="107" spans="1:25" ht="18" customHeight="1" x14ac:dyDescent="0.35">
      <c r="B107" s="235" t="s">
        <v>62</v>
      </c>
      <c r="C107" s="236"/>
      <c r="D107" s="236"/>
      <c r="E107" s="236"/>
      <c r="F107" s="236"/>
      <c r="G107" s="236"/>
      <c r="H107" s="236"/>
      <c r="I107" s="236"/>
      <c r="J107" s="236"/>
      <c r="K107" s="237"/>
      <c r="P107" s="235" t="str">
        <f>B107</f>
        <v>West Midlands</v>
      </c>
      <c r="Q107" s="236"/>
      <c r="R107" s="236"/>
      <c r="S107" s="236"/>
      <c r="T107" s="236"/>
      <c r="U107" s="236"/>
      <c r="V107" s="236"/>
      <c r="W107" s="236"/>
      <c r="X107" s="236"/>
      <c r="Y107" s="237"/>
    </row>
    <row r="108" spans="1:25" ht="18" customHeight="1" x14ac:dyDescent="0.35">
      <c r="A108" s="159"/>
      <c r="B108" s="143" t="s">
        <v>794</v>
      </c>
      <c r="C108" s="144" t="s">
        <v>796</v>
      </c>
      <c r="D108" s="145" t="s">
        <v>798</v>
      </c>
      <c r="E108" s="146" t="s">
        <v>818</v>
      </c>
      <c r="F108" s="147" t="s">
        <v>801</v>
      </c>
      <c r="G108" s="149" t="s">
        <v>808</v>
      </c>
      <c r="H108" s="150" t="s">
        <v>26</v>
      </c>
      <c r="I108" s="152" t="s">
        <v>877</v>
      </c>
      <c r="J108" s="153" t="s">
        <v>815</v>
      </c>
      <c r="K108" s="137" t="s">
        <v>805</v>
      </c>
      <c r="L108" s="154" t="s">
        <v>23</v>
      </c>
      <c r="M108" s="154"/>
      <c r="N108" s="154"/>
      <c r="O108" s="141"/>
      <c r="P108" s="143" t="s">
        <v>794</v>
      </c>
      <c r="Q108" s="144" t="s">
        <v>796</v>
      </c>
      <c r="R108" s="145" t="s">
        <v>798</v>
      </c>
      <c r="S108" s="146" t="s">
        <v>818</v>
      </c>
      <c r="T108" s="147" t="s">
        <v>801</v>
      </c>
      <c r="U108" s="149" t="s">
        <v>808</v>
      </c>
      <c r="V108" s="150" t="s">
        <v>26</v>
      </c>
      <c r="W108" s="152" t="s">
        <v>877</v>
      </c>
      <c r="X108" s="153" t="s">
        <v>815</v>
      </c>
      <c r="Y108" s="137" t="s">
        <v>805</v>
      </c>
    </row>
    <row r="109" spans="1:25" ht="18" customHeight="1" x14ac:dyDescent="0.35">
      <c r="A109" s="156" t="s">
        <v>41</v>
      </c>
      <c r="B109" s="157">
        <v>0.3402047399260178</v>
      </c>
      <c r="C109" s="157">
        <v>0.27586314982407678</v>
      </c>
      <c r="D109" s="157">
        <v>0.18116856255183766</v>
      </c>
      <c r="E109" s="157">
        <v>8.8463963884078317E-2</v>
      </c>
      <c r="F109" s="157">
        <v>6.5630030392178296E-2</v>
      </c>
      <c r="G109" s="157">
        <v>2.7747246288825914E-2</v>
      </c>
      <c r="H109" s="157">
        <v>1.3139286416894571E-2</v>
      </c>
      <c r="I109" s="157">
        <v>0</v>
      </c>
      <c r="J109" s="157">
        <v>0</v>
      </c>
      <c r="K109" s="157">
        <f>100%-D109-C109-B109-E109-F109-H109-G109-I109-J109</f>
        <v>7.7830207160906571E-3</v>
      </c>
      <c r="L109" s="188">
        <v>2424637</v>
      </c>
      <c r="M109" s="188"/>
      <c r="N109" s="188"/>
      <c r="P109" s="175">
        <f>B109*L109</f>
        <v>824873</v>
      </c>
      <c r="Q109" s="175">
        <f>C109*L109</f>
        <v>668868</v>
      </c>
      <c r="R109" s="175">
        <f>D109*L109</f>
        <v>439268</v>
      </c>
      <c r="S109" s="175">
        <f>E109*L109</f>
        <v>214493</v>
      </c>
      <c r="T109" s="175">
        <f>F109*L109</f>
        <v>159129</v>
      </c>
      <c r="U109" s="175">
        <f>G109*L109</f>
        <v>67277</v>
      </c>
      <c r="V109" s="175">
        <f>H109*L109</f>
        <v>31858.000000000004</v>
      </c>
      <c r="W109" s="191">
        <v>0</v>
      </c>
      <c r="X109" s="191">
        <v>0</v>
      </c>
      <c r="Y109" s="175">
        <f>K109*L109</f>
        <v>18870.999999999902</v>
      </c>
    </row>
    <row r="110" spans="1:25" ht="18" customHeight="1" x14ac:dyDescent="0.35">
      <c r="A110" s="166" t="s">
        <v>55</v>
      </c>
      <c r="B110" s="167">
        <f>$B$28</f>
        <v>-0.16309798270893369</v>
      </c>
      <c r="C110" s="167">
        <f>$C$28</f>
        <v>-6.5811475409836062E-2</v>
      </c>
      <c r="D110" s="167">
        <f>$D$28</f>
        <v>0.12559586066140657</v>
      </c>
      <c r="E110" s="167">
        <f>$E$28</f>
        <v>-9.5039999999999986E-3</v>
      </c>
      <c r="F110" s="167">
        <f>$F$28</f>
        <v>9.802603758939045E-2</v>
      </c>
      <c r="G110" s="167">
        <f>$G$28</f>
        <v>-1.1093825308696797E-2</v>
      </c>
      <c r="H110" s="167">
        <f>$H$28</f>
        <v>-7.8691787276785729E-3</v>
      </c>
      <c r="I110" s="167">
        <f>$I$28</f>
        <v>3.3356082235278653E-2</v>
      </c>
      <c r="J110" s="167">
        <f>$J$28</f>
        <v>3.3356082235278649E-3</v>
      </c>
      <c r="K110" s="167">
        <f>$K$19</f>
        <v>-2.5458393588509778E-3</v>
      </c>
      <c r="P110" s="178"/>
      <c r="Q110" s="179"/>
      <c r="R110" s="179"/>
      <c r="S110" s="179"/>
      <c r="T110" s="179"/>
      <c r="U110" s="179"/>
      <c r="V110" s="179"/>
      <c r="W110" s="179"/>
      <c r="X110" s="179"/>
      <c r="Y110" s="180"/>
    </row>
    <row r="111" spans="1:25" ht="18" customHeight="1" x14ac:dyDescent="0.35">
      <c r="A111" s="156" t="s">
        <v>46</v>
      </c>
      <c r="B111" s="157">
        <f>B112*-L113</f>
        <v>0</v>
      </c>
      <c r="C111" s="157">
        <f>C112*-L113</f>
        <v>0</v>
      </c>
      <c r="D111" s="157">
        <f>D112*-L113</f>
        <v>0.13019510125085218</v>
      </c>
      <c r="E111" s="157">
        <f>E112*-L113</f>
        <v>0</v>
      </c>
      <c r="F111" s="157">
        <f>-F112*L113</f>
        <v>0.10161568878115289</v>
      </c>
      <c r="G111" s="157">
        <f>-G112*L113</f>
        <v>0</v>
      </c>
      <c r="H111" s="157">
        <f>-H112*L113</f>
        <v>0</v>
      </c>
      <c r="I111" s="157">
        <f>-I112*L113</f>
        <v>3.4577560765808923E-2</v>
      </c>
      <c r="J111" s="157">
        <f>-J112*L113</f>
        <v>3.4577560765808929E-3</v>
      </c>
      <c r="K111" s="157">
        <f>-K112*L113</f>
        <v>0</v>
      </c>
      <c r="L111" s="176">
        <f>K111+F111+E111+D111+C111+B111+H111+G111+I111+J111</f>
        <v>0.26984610687439486</v>
      </c>
      <c r="M111" s="165"/>
      <c r="N111" s="165"/>
      <c r="P111" s="181">
        <f>IF(P116&gt;0,P116,0)</f>
        <v>0</v>
      </c>
      <c r="Q111" s="181">
        <f t="shared" ref="Q111:T111" si="69">IF(Q116&gt;0,Q116,0)</f>
        <v>0</v>
      </c>
      <c r="R111" s="181">
        <f t="shared" si="69"/>
        <v>315675.85971156252</v>
      </c>
      <c r="S111" s="181">
        <f t="shared" si="69"/>
        <v>0</v>
      </c>
      <c r="T111" s="181">
        <f t="shared" si="69"/>
        <v>246381.15879926825</v>
      </c>
      <c r="U111" s="181">
        <f>IF(U116&gt;0,U116,0)</f>
        <v>0</v>
      </c>
      <c r="V111" s="181">
        <f>IF(V116&gt;0,V116,0)</f>
        <v>0</v>
      </c>
      <c r="W111" s="181">
        <f>IF(W116&gt;0,W116,0)</f>
        <v>83838.033202528648</v>
      </c>
      <c r="X111" s="181">
        <f>IF(X116&gt;0,X116,0)</f>
        <v>8383.8033202528659</v>
      </c>
      <c r="Y111" s="181">
        <f>IF(Y116&gt;0,Y116,0)</f>
        <v>0</v>
      </c>
    </row>
    <row r="112" spans="1:25" ht="18" customHeight="1" x14ac:dyDescent="0.35">
      <c r="A112" s="159" t="s">
        <v>47</v>
      </c>
      <c r="B112" s="167">
        <f t="shared" ref="B112:K112" si="70">B101</f>
        <v>0</v>
      </c>
      <c r="C112" s="167">
        <f t="shared" si="70"/>
        <v>0</v>
      </c>
      <c r="D112" s="167">
        <f t="shared" si="70"/>
        <v>0.48247907949790814</v>
      </c>
      <c r="E112" s="167">
        <f t="shared" si="70"/>
        <v>0</v>
      </c>
      <c r="F112" s="167">
        <f t="shared" si="70"/>
        <v>0.3765690376569038</v>
      </c>
      <c r="G112" s="167">
        <f t="shared" si="70"/>
        <v>0</v>
      </c>
      <c r="H112" s="167">
        <f t="shared" si="70"/>
        <v>0</v>
      </c>
      <c r="I112" s="167">
        <f>I101</f>
        <v>0.12813807531380739</v>
      </c>
      <c r="J112" s="167">
        <f>J101</f>
        <v>1.281380753138074E-2</v>
      </c>
      <c r="K112" s="167">
        <f t="shared" si="70"/>
        <v>0</v>
      </c>
      <c r="P112" s="182"/>
      <c r="Q112" s="183"/>
      <c r="R112" s="183"/>
      <c r="S112" s="183"/>
      <c r="T112" s="183"/>
      <c r="U112" s="183"/>
      <c r="V112" s="183"/>
      <c r="W112" s="183"/>
      <c r="X112" s="183"/>
      <c r="Y112" s="184"/>
    </row>
    <row r="113" spans="1:25" ht="18" customHeight="1" x14ac:dyDescent="0.35">
      <c r="A113" s="156" t="s">
        <v>48</v>
      </c>
      <c r="B113" s="157">
        <f t="shared" ref="B113:K113" si="71">B114*B109</f>
        <v>-0.16176882446049837</v>
      </c>
      <c r="C113" s="157">
        <f t="shared" si="71"/>
        <v>-7.0096374135626069E-2</v>
      </c>
      <c r="D113" s="157">
        <f t="shared" si="71"/>
        <v>0</v>
      </c>
      <c r="E113" s="157">
        <f t="shared" si="71"/>
        <v>-6.3694053996536347E-3</v>
      </c>
      <c r="F113" s="157">
        <f t="shared" si="71"/>
        <v>0</v>
      </c>
      <c r="G113" s="157">
        <f t="shared" si="71"/>
        <v>-1.4658243005981914E-2</v>
      </c>
      <c r="H113" s="157">
        <f t="shared" si="71"/>
        <v>-1.1488377018744753E-2</v>
      </c>
      <c r="I113" s="157">
        <f>I114*I109</f>
        <v>0</v>
      </c>
      <c r="J113" s="157">
        <f>J114*J109</f>
        <v>0</v>
      </c>
      <c r="K113" s="157">
        <f t="shared" si="71"/>
        <v>-5.4648828538901252E-3</v>
      </c>
      <c r="L113" s="176">
        <f>K113+F113+E113+D113+C113+B113+H113+G113+I113+J113</f>
        <v>-0.26984610687439486</v>
      </c>
      <c r="M113" s="165"/>
      <c r="N113" s="165"/>
      <c r="P113" s="181">
        <f>IF(P116&lt;0,P116,0)</f>
        <v>-392230.67723342939</v>
      </c>
      <c r="Q113" s="181">
        <f t="shared" ref="Q113:T113" si="72">IF(Q116&lt;0,Q116,0)</f>
        <v>-169958.26229508198</v>
      </c>
      <c r="R113" s="181">
        <f t="shared" si="72"/>
        <v>0</v>
      </c>
      <c r="S113" s="181">
        <f t="shared" si="72"/>
        <v>-15443.496000000014</v>
      </c>
      <c r="T113" s="181">
        <f t="shared" si="72"/>
        <v>0</v>
      </c>
      <c r="U113" s="181">
        <f>IF(U116&lt;0,U116,0)</f>
        <v>-35540.918347294974</v>
      </c>
      <c r="V113" s="181">
        <f>IF(V116&lt;0,V116,0)</f>
        <v>-27855.143989598226</v>
      </c>
      <c r="W113" s="181">
        <f>IF(W116&lt;0,W116,0)</f>
        <v>0</v>
      </c>
      <c r="X113" s="181">
        <f>IF(X116&lt;0,X116,0)</f>
        <v>0</v>
      </c>
      <c r="Y113" s="181">
        <f>IF(Y116&lt;0,Y116,0)</f>
        <v>-13250.357168207591</v>
      </c>
    </row>
    <row r="114" spans="1:25" ht="18" customHeight="1" x14ac:dyDescent="0.35">
      <c r="A114" s="159" t="s">
        <v>49</v>
      </c>
      <c r="B114" s="167">
        <f t="shared" ref="B114:K114" si="73">B103</f>
        <v>-0.47550432276657056</v>
      </c>
      <c r="C114" s="167">
        <f t="shared" si="73"/>
        <v>-0.25409836065573771</v>
      </c>
      <c r="D114" s="167">
        <f t="shared" si="73"/>
        <v>0</v>
      </c>
      <c r="E114" s="167">
        <f t="shared" si="73"/>
        <v>-7.1999999999999953E-2</v>
      </c>
      <c r="F114" s="167">
        <f t="shared" si="73"/>
        <v>0</v>
      </c>
      <c r="G114" s="167">
        <f t="shared" si="73"/>
        <v>-0.52827739565222842</v>
      </c>
      <c r="H114" s="167">
        <f t="shared" si="73"/>
        <v>-0.87435319196428596</v>
      </c>
      <c r="I114" s="167">
        <f>I103</f>
        <v>0</v>
      </c>
      <c r="J114" s="167">
        <f>J103</f>
        <v>0</v>
      </c>
      <c r="K114" s="167">
        <f t="shared" si="73"/>
        <v>-0.70215447873497217</v>
      </c>
      <c r="P114" s="185"/>
      <c r="Q114" s="186"/>
      <c r="R114" s="186"/>
      <c r="S114" s="186"/>
      <c r="T114" s="186"/>
      <c r="U114" s="186"/>
      <c r="V114" s="186"/>
      <c r="W114" s="186"/>
      <c r="X114" s="186"/>
      <c r="Y114" s="187"/>
    </row>
    <row r="115" spans="1:25" ht="18" customHeight="1" x14ac:dyDescent="0.35">
      <c r="A115" s="156" t="s">
        <v>53</v>
      </c>
      <c r="B115" s="157">
        <f t="shared" ref="B115:K115" si="74">B109+B111+B113</f>
        <v>0.17843591546551943</v>
      </c>
      <c r="C115" s="157">
        <f t="shared" si="74"/>
        <v>0.2057667756884507</v>
      </c>
      <c r="D115" s="157">
        <f t="shared" si="74"/>
        <v>0.31136366380268987</v>
      </c>
      <c r="E115" s="157">
        <f t="shared" si="74"/>
        <v>8.2094558484424679E-2</v>
      </c>
      <c r="F115" s="157">
        <f t="shared" si="74"/>
        <v>0.1672457191733312</v>
      </c>
      <c r="G115" s="157">
        <f t="shared" si="74"/>
        <v>1.3089003282844E-2</v>
      </c>
      <c r="H115" s="157">
        <f t="shared" si="74"/>
        <v>1.6509093981498177E-3</v>
      </c>
      <c r="I115" s="157">
        <f>I109+I111+I113</f>
        <v>3.4577560765808923E-2</v>
      </c>
      <c r="J115" s="157">
        <f>J109+J111+J113</f>
        <v>3.4577560765808929E-3</v>
      </c>
      <c r="K115" s="157">
        <f t="shared" si="74"/>
        <v>2.318137862200532E-3</v>
      </c>
      <c r="L115" s="174">
        <f>L109</f>
        <v>2424637</v>
      </c>
      <c r="M115" s="174"/>
      <c r="N115" s="174"/>
      <c r="P115" s="175">
        <f>B115*L115</f>
        <v>432642.32276657061</v>
      </c>
      <c r="Q115" s="175">
        <f>C115*L115</f>
        <v>498909.73770491802</v>
      </c>
      <c r="R115" s="175">
        <f>D115*L115</f>
        <v>754943.85971156252</v>
      </c>
      <c r="S115" s="175">
        <f>E115*L115</f>
        <v>199049.50399999999</v>
      </c>
      <c r="T115" s="175">
        <f>F115*L115</f>
        <v>405510.15879926825</v>
      </c>
      <c r="U115" s="175">
        <f>G115*L115</f>
        <v>31736.081652705026</v>
      </c>
      <c r="V115" s="175">
        <f>H115*L115</f>
        <v>4002.8560104017797</v>
      </c>
      <c r="W115" s="175">
        <f>I115*L115</f>
        <v>83838.033202528648</v>
      </c>
      <c r="X115" s="175">
        <f>J115*L115</f>
        <v>8383.8033202528659</v>
      </c>
      <c r="Y115" s="175">
        <f>K115*L115</f>
        <v>5620.642831792311</v>
      </c>
    </row>
    <row r="116" spans="1:25" ht="18" customHeight="1" x14ac:dyDescent="0.35">
      <c r="A116" s="166" t="s">
        <v>2</v>
      </c>
      <c r="B116" s="167">
        <f t="shared" ref="B116:K116" si="75">B115-B109</f>
        <v>-0.16176882446049837</v>
      </c>
      <c r="C116" s="167">
        <f t="shared" si="75"/>
        <v>-7.0096374135626083E-2</v>
      </c>
      <c r="D116" s="167">
        <f t="shared" si="75"/>
        <v>0.13019510125085221</v>
      </c>
      <c r="E116" s="167">
        <f t="shared" si="75"/>
        <v>-6.3694053996536382E-3</v>
      </c>
      <c r="F116" s="167">
        <f t="shared" si="75"/>
        <v>0.1016156887811529</v>
      </c>
      <c r="G116" s="167">
        <f t="shared" si="75"/>
        <v>-1.4658243005981914E-2</v>
      </c>
      <c r="H116" s="167">
        <f t="shared" si="75"/>
        <v>-1.1488377018744753E-2</v>
      </c>
      <c r="I116" s="167">
        <f t="shared" si="75"/>
        <v>3.4577560765808923E-2</v>
      </c>
      <c r="J116" s="167">
        <f t="shared" si="75"/>
        <v>3.4577560765808929E-3</v>
      </c>
      <c r="K116" s="167">
        <f t="shared" si="75"/>
        <v>-5.4648828538901252E-3</v>
      </c>
      <c r="L116" s="177"/>
      <c r="M116" s="177"/>
      <c r="N116" s="177"/>
      <c r="P116" s="173">
        <f t="shared" ref="P116:Y116" si="76">P115-P109</f>
        <v>-392230.67723342939</v>
      </c>
      <c r="Q116" s="173">
        <f t="shared" si="76"/>
        <v>-169958.26229508198</v>
      </c>
      <c r="R116" s="173">
        <f t="shared" si="76"/>
        <v>315675.85971156252</v>
      </c>
      <c r="S116" s="173">
        <f t="shared" si="76"/>
        <v>-15443.496000000014</v>
      </c>
      <c r="T116" s="173">
        <f t="shared" si="76"/>
        <v>246381.15879926825</v>
      </c>
      <c r="U116" s="173">
        <f t="shared" si="76"/>
        <v>-35540.918347294974</v>
      </c>
      <c r="V116" s="173">
        <f t="shared" si="76"/>
        <v>-27855.143989598226</v>
      </c>
      <c r="W116" s="173">
        <f t="shared" si="76"/>
        <v>83838.033202528648</v>
      </c>
      <c r="X116" s="173">
        <f t="shared" si="76"/>
        <v>8383.8033202528659</v>
      </c>
      <c r="Y116" s="173">
        <f t="shared" si="76"/>
        <v>-13250.357168207591</v>
      </c>
    </row>
    <row r="118" spans="1:25" ht="18" customHeight="1" x14ac:dyDescent="0.35">
      <c r="B118" s="235" t="s">
        <v>63</v>
      </c>
      <c r="C118" s="236"/>
      <c r="D118" s="236"/>
      <c r="E118" s="236"/>
      <c r="F118" s="236"/>
      <c r="G118" s="236"/>
      <c r="H118" s="236"/>
      <c r="I118" s="236"/>
      <c r="J118" s="236"/>
      <c r="K118" s="237"/>
      <c r="P118" s="235" t="str">
        <f>B118</f>
        <v>Yorkshire</v>
      </c>
      <c r="Q118" s="236"/>
      <c r="R118" s="236"/>
      <c r="S118" s="236"/>
      <c r="T118" s="236"/>
      <c r="U118" s="236"/>
      <c r="V118" s="236"/>
      <c r="W118" s="236"/>
      <c r="X118" s="236"/>
      <c r="Y118" s="237"/>
    </row>
    <row r="119" spans="1:25" ht="18" customHeight="1" x14ac:dyDescent="0.35">
      <c r="A119" s="159"/>
      <c r="B119" s="143" t="s">
        <v>794</v>
      </c>
      <c r="C119" s="144" t="s">
        <v>796</v>
      </c>
      <c r="D119" s="145" t="s">
        <v>798</v>
      </c>
      <c r="E119" s="146" t="s">
        <v>818</v>
      </c>
      <c r="F119" s="147" t="s">
        <v>801</v>
      </c>
      <c r="G119" s="149" t="s">
        <v>808</v>
      </c>
      <c r="H119" s="150" t="s">
        <v>26</v>
      </c>
      <c r="I119" s="152" t="s">
        <v>877</v>
      </c>
      <c r="J119" s="153" t="s">
        <v>815</v>
      </c>
      <c r="K119" s="137" t="s">
        <v>805</v>
      </c>
      <c r="L119" s="154" t="s">
        <v>23</v>
      </c>
      <c r="M119" s="154"/>
      <c r="N119" s="154"/>
      <c r="O119" s="141"/>
      <c r="P119" s="143" t="s">
        <v>794</v>
      </c>
      <c r="Q119" s="144" t="s">
        <v>796</v>
      </c>
      <c r="R119" s="145" t="s">
        <v>798</v>
      </c>
      <c r="S119" s="146" t="s">
        <v>818</v>
      </c>
      <c r="T119" s="147" t="s">
        <v>801</v>
      </c>
      <c r="U119" s="149" t="s">
        <v>808</v>
      </c>
      <c r="V119" s="150" t="s">
        <v>26</v>
      </c>
      <c r="W119" s="152" t="s">
        <v>877</v>
      </c>
      <c r="X119" s="153" t="s">
        <v>815</v>
      </c>
      <c r="Y119" s="137" t="s">
        <v>805</v>
      </c>
    </row>
    <row r="120" spans="1:25" ht="18" customHeight="1" x14ac:dyDescent="0.35">
      <c r="A120" s="156" t="s">
        <v>41</v>
      </c>
      <c r="B120" s="157">
        <v>0.40857241104292824</v>
      </c>
      <c r="C120" s="157">
        <v>0.22794560451381357</v>
      </c>
      <c r="D120" s="157">
        <v>0.16727773221916264</v>
      </c>
      <c r="E120" s="157">
        <v>7.1260175299149076E-2</v>
      </c>
      <c r="F120" s="157">
        <v>7.539555729988541E-2</v>
      </c>
      <c r="G120" s="157">
        <v>2.4484179958430139E-2</v>
      </c>
      <c r="H120" s="157">
        <v>6.9272599448555721E-3</v>
      </c>
      <c r="I120" s="157">
        <v>0</v>
      </c>
      <c r="J120" s="157">
        <v>0</v>
      </c>
      <c r="K120" s="157">
        <f>100%-D120-C120-B120-E120-F120-H120-G120-I120-J120</f>
        <v>1.8137079721775289E-2</v>
      </c>
      <c r="L120" s="188">
        <v>2221802</v>
      </c>
      <c r="M120" s="188"/>
      <c r="N120" s="188"/>
      <c r="P120" s="175">
        <f>B120*L120</f>
        <v>907767</v>
      </c>
      <c r="Q120" s="175">
        <f>C120*L120</f>
        <v>506450</v>
      </c>
      <c r="R120" s="175">
        <f>D120*L120</f>
        <v>371658</v>
      </c>
      <c r="S120" s="175">
        <f>E120*L120</f>
        <v>158326</v>
      </c>
      <c r="T120" s="175">
        <f>F120*L120</f>
        <v>167514</v>
      </c>
      <c r="U120" s="175">
        <f>G120*L120</f>
        <v>54399</v>
      </c>
      <c r="V120" s="175">
        <f>H120*L120</f>
        <v>15391</v>
      </c>
      <c r="W120" s="191">
        <v>0</v>
      </c>
      <c r="X120" s="191">
        <v>0</v>
      </c>
      <c r="Y120" s="175">
        <f>K120*L120</f>
        <v>40296.999999999782</v>
      </c>
    </row>
    <row r="121" spans="1:25" ht="18" customHeight="1" x14ac:dyDescent="0.35">
      <c r="A121" s="166" t="s">
        <v>55</v>
      </c>
      <c r="B121" s="167">
        <f>$B$28</f>
        <v>-0.16309798270893369</v>
      </c>
      <c r="C121" s="167">
        <f>$C$28</f>
        <v>-6.5811475409836062E-2</v>
      </c>
      <c r="D121" s="167">
        <f>$D$28</f>
        <v>0.12559586066140657</v>
      </c>
      <c r="E121" s="167">
        <f>$E$28</f>
        <v>-9.5039999999999986E-3</v>
      </c>
      <c r="F121" s="167">
        <f>$F$28</f>
        <v>9.802603758939045E-2</v>
      </c>
      <c r="G121" s="167">
        <f>$G$28</f>
        <v>-1.1093825308696797E-2</v>
      </c>
      <c r="H121" s="167">
        <f>$H$28</f>
        <v>-7.8691787276785729E-3</v>
      </c>
      <c r="I121" s="167">
        <f>$I$28</f>
        <v>3.3356082235278653E-2</v>
      </c>
      <c r="J121" s="167">
        <f>$J$28</f>
        <v>3.3356082235278649E-3</v>
      </c>
      <c r="K121" s="167">
        <f>$K$19</f>
        <v>-2.5458393588509778E-3</v>
      </c>
      <c r="P121" s="178"/>
      <c r="Q121" s="179"/>
      <c r="R121" s="179"/>
      <c r="S121" s="179"/>
      <c r="T121" s="179"/>
      <c r="U121" s="179"/>
      <c r="V121" s="179"/>
      <c r="W121" s="179"/>
      <c r="X121" s="179"/>
      <c r="Y121" s="180"/>
    </row>
    <row r="122" spans="1:25" ht="18" customHeight="1" x14ac:dyDescent="0.35">
      <c r="A122" s="156" t="s">
        <v>46</v>
      </c>
      <c r="B122" s="157">
        <f>B123*-L124</f>
        <v>0</v>
      </c>
      <c r="C122" s="157">
        <f>C123*-L124</f>
        <v>0</v>
      </c>
      <c r="D122" s="157">
        <f>D123*-L124</f>
        <v>0.13946329288040488</v>
      </c>
      <c r="E122" s="157">
        <f>E123*-L124</f>
        <v>0</v>
      </c>
      <c r="F122" s="157">
        <f>-F123*L124</f>
        <v>0.10884939932129158</v>
      </c>
      <c r="G122" s="157">
        <f>-G123*L124</f>
        <v>0</v>
      </c>
      <c r="H122" s="157">
        <f>-H123*L124</f>
        <v>0</v>
      </c>
      <c r="I122" s="157">
        <f>-I123*L124</f>
        <v>3.7039031713495006E-2</v>
      </c>
      <c r="J122" s="157">
        <f>-J123*L124</f>
        <v>3.7039031713495007E-3</v>
      </c>
      <c r="K122" s="157">
        <f>-K123*L124</f>
        <v>0</v>
      </c>
      <c r="L122" s="176">
        <f>K122+F122+E122+D122+C122+B122+H122+G122+I122+J122</f>
        <v>0.28905562708654092</v>
      </c>
      <c r="M122" s="165"/>
      <c r="N122" s="165"/>
      <c r="P122" s="181">
        <f>IF(P127&gt;0,P127,0)</f>
        <v>0</v>
      </c>
      <c r="Q122" s="181">
        <f t="shared" ref="Q122:T122" si="77">IF(Q127&gt;0,Q127,0)</f>
        <v>0</v>
      </c>
      <c r="R122" s="181">
        <f t="shared" si="77"/>
        <v>309859.82304826938</v>
      </c>
      <c r="S122" s="181">
        <f t="shared" si="77"/>
        <v>0</v>
      </c>
      <c r="T122" s="181">
        <f t="shared" si="77"/>
        <v>241841.81311084429</v>
      </c>
      <c r="U122" s="181">
        <f>IF(U127&gt;0,U127,0)</f>
        <v>0</v>
      </c>
      <c r="V122" s="181">
        <f>IF(V127&gt;0,V127,0)</f>
        <v>0</v>
      </c>
      <c r="W122" s="181">
        <f>IF(W127&gt;0,W127,0)</f>
        <v>82293.394739106632</v>
      </c>
      <c r="X122" s="181">
        <f>IF(X127&gt;0,X127,0)</f>
        <v>8229.3394739106625</v>
      </c>
      <c r="Y122" s="181">
        <f>IF(Y127&gt;0,Y127,0)</f>
        <v>0</v>
      </c>
    </row>
    <row r="123" spans="1:25" ht="18" customHeight="1" x14ac:dyDescent="0.35">
      <c r="A123" s="159" t="s">
        <v>47</v>
      </c>
      <c r="B123" s="167">
        <f t="shared" ref="B123:K123" si="78">B112</f>
        <v>0</v>
      </c>
      <c r="C123" s="167">
        <f t="shared" si="78"/>
        <v>0</v>
      </c>
      <c r="D123" s="167">
        <f t="shared" si="78"/>
        <v>0.48247907949790814</v>
      </c>
      <c r="E123" s="167">
        <f t="shared" si="78"/>
        <v>0</v>
      </c>
      <c r="F123" s="167">
        <f t="shared" si="78"/>
        <v>0.3765690376569038</v>
      </c>
      <c r="G123" s="167">
        <f t="shared" si="78"/>
        <v>0</v>
      </c>
      <c r="H123" s="167">
        <f t="shared" si="78"/>
        <v>0</v>
      </c>
      <c r="I123" s="167">
        <f>I112</f>
        <v>0.12813807531380739</v>
      </c>
      <c r="J123" s="167">
        <f>J112</f>
        <v>1.281380753138074E-2</v>
      </c>
      <c r="K123" s="167">
        <f t="shared" si="78"/>
        <v>0</v>
      </c>
      <c r="P123" s="182"/>
      <c r="Q123" s="183"/>
      <c r="R123" s="183"/>
      <c r="S123" s="183"/>
      <c r="T123" s="183"/>
      <c r="U123" s="183"/>
      <c r="V123" s="183"/>
      <c r="W123" s="183"/>
      <c r="X123" s="183"/>
      <c r="Y123" s="184"/>
    </row>
    <row r="124" spans="1:25" ht="18" customHeight="1" x14ac:dyDescent="0.35">
      <c r="A124" s="156" t="s">
        <v>48</v>
      </c>
      <c r="B124" s="157">
        <f t="shared" ref="B124:K124" si="79">B125*B120</f>
        <v>-0.19427794761407249</v>
      </c>
      <c r="C124" s="157">
        <f t="shared" si="79"/>
        <v>-5.7920604425641155E-2</v>
      </c>
      <c r="D124" s="157">
        <f t="shared" si="79"/>
        <v>0</v>
      </c>
      <c r="E124" s="157">
        <f t="shared" si="79"/>
        <v>-5.13073262153873E-3</v>
      </c>
      <c r="F124" s="157">
        <f t="shared" si="79"/>
        <v>0</v>
      </c>
      <c r="G124" s="157">
        <f t="shared" si="79"/>
        <v>-1.2934438823119961E-2</v>
      </c>
      <c r="H124" s="157">
        <f t="shared" si="79"/>
        <v>-6.0568718443508134E-3</v>
      </c>
      <c r="I124" s="157">
        <f>I125*I120</f>
        <v>0</v>
      </c>
      <c r="J124" s="157">
        <f>J125*J120</f>
        <v>0</v>
      </c>
      <c r="K124" s="157">
        <f t="shared" si="79"/>
        <v>-1.2735031757817762E-2</v>
      </c>
      <c r="L124" s="176">
        <f>K124+F124+E124+D124+C124+B124+H124+G124+I124+J124</f>
        <v>-0.28905562708654092</v>
      </c>
      <c r="M124" s="165"/>
      <c r="N124" s="165"/>
      <c r="P124" s="181">
        <f>IF(P127&lt;0,P127,0)</f>
        <v>-431647.13256484142</v>
      </c>
      <c r="Q124" s="181">
        <f t="shared" ref="Q124:T124" si="80">IF(Q127&lt;0,Q127,0)</f>
        <v>-128688.11475409835</v>
      </c>
      <c r="R124" s="181">
        <f t="shared" si="80"/>
        <v>0</v>
      </c>
      <c r="S124" s="181">
        <f t="shared" si="80"/>
        <v>-11399.47199999998</v>
      </c>
      <c r="T124" s="181">
        <f t="shared" si="80"/>
        <v>0</v>
      </c>
      <c r="U124" s="181">
        <f>IF(U127&lt;0,U127,0)</f>
        <v>-28737.762046085576</v>
      </c>
      <c r="V124" s="181">
        <f>IF(V127&lt;0,V127,0)</f>
        <v>-13457.169977522326</v>
      </c>
      <c r="W124" s="181">
        <f>IF(W127&lt;0,W127,0)</f>
        <v>0</v>
      </c>
      <c r="X124" s="181">
        <f>IF(X127&lt;0,X127,0)</f>
        <v>0</v>
      </c>
      <c r="Y124" s="181">
        <f>IF(Y127&lt;0,Y127,0)</f>
        <v>-28294.719029583022</v>
      </c>
    </row>
    <row r="125" spans="1:25" ht="18" customHeight="1" x14ac:dyDescent="0.35">
      <c r="A125" s="159" t="s">
        <v>49</v>
      </c>
      <c r="B125" s="167">
        <f t="shared" ref="B125:K125" si="81">B114</f>
        <v>-0.47550432276657056</v>
      </c>
      <c r="C125" s="167">
        <f t="shared" si="81"/>
        <v>-0.25409836065573771</v>
      </c>
      <c r="D125" s="167">
        <f t="shared" si="81"/>
        <v>0</v>
      </c>
      <c r="E125" s="167">
        <f t="shared" si="81"/>
        <v>-7.1999999999999953E-2</v>
      </c>
      <c r="F125" s="167">
        <f t="shared" si="81"/>
        <v>0</v>
      </c>
      <c r="G125" s="167">
        <f t="shared" si="81"/>
        <v>-0.52827739565222842</v>
      </c>
      <c r="H125" s="167">
        <f t="shared" si="81"/>
        <v>-0.87435319196428596</v>
      </c>
      <c r="I125" s="167">
        <f>I114</f>
        <v>0</v>
      </c>
      <c r="J125" s="167">
        <f>J114</f>
        <v>0</v>
      </c>
      <c r="K125" s="167">
        <f t="shared" si="81"/>
        <v>-0.70215447873497217</v>
      </c>
      <c r="P125" s="185"/>
      <c r="Q125" s="186"/>
      <c r="R125" s="186"/>
      <c r="S125" s="186"/>
      <c r="T125" s="186"/>
      <c r="U125" s="186"/>
      <c r="V125" s="186"/>
      <c r="W125" s="186"/>
      <c r="X125" s="186"/>
      <c r="Y125" s="187"/>
    </row>
    <row r="126" spans="1:25" ht="18" customHeight="1" x14ac:dyDescent="0.35">
      <c r="A126" s="156" t="s">
        <v>53</v>
      </c>
      <c r="B126" s="157">
        <f t="shared" ref="B126:K126" si="82">B120+B122+B124</f>
        <v>0.21429446342885575</v>
      </c>
      <c r="C126" s="157">
        <f t="shared" si="82"/>
        <v>0.17002500008817242</v>
      </c>
      <c r="D126" s="157">
        <f t="shared" si="82"/>
        <v>0.30674102509956752</v>
      </c>
      <c r="E126" s="157">
        <f t="shared" si="82"/>
        <v>6.6129442677610339E-2</v>
      </c>
      <c r="F126" s="157">
        <f t="shared" si="82"/>
        <v>0.18424495662117699</v>
      </c>
      <c r="G126" s="157">
        <f t="shared" si="82"/>
        <v>1.1549741135310179E-2</v>
      </c>
      <c r="H126" s="157">
        <f t="shared" si="82"/>
        <v>8.7038810050475875E-4</v>
      </c>
      <c r="I126" s="157">
        <f>I120+I122+I124</f>
        <v>3.7039031713495006E-2</v>
      </c>
      <c r="J126" s="157">
        <f>J120+J122+J124</f>
        <v>3.7039031713495007E-3</v>
      </c>
      <c r="K126" s="157">
        <f t="shared" si="82"/>
        <v>5.4020479639575267E-3</v>
      </c>
      <c r="L126" s="174">
        <f>L120</f>
        <v>2221802</v>
      </c>
      <c r="M126" s="174"/>
      <c r="N126" s="174"/>
      <c r="P126" s="175">
        <f>B126*L126</f>
        <v>476119.86743515858</v>
      </c>
      <c r="Q126" s="175">
        <f>C126*L126</f>
        <v>377761.88524590165</v>
      </c>
      <c r="R126" s="175">
        <f>D126*L126</f>
        <v>681517.82304826938</v>
      </c>
      <c r="S126" s="175">
        <f>E126*L126</f>
        <v>146926.52800000002</v>
      </c>
      <c r="T126" s="175">
        <f>F126*L126</f>
        <v>409355.81311084429</v>
      </c>
      <c r="U126" s="175">
        <f>G126*L126</f>
        <v>25661.237953914424</v>
      </c>
      <c r="V126" s="175">
        <f>H126*L126</f>
        <v>1933.830022477674</v>
      </c>
      <c r="W126" s="175">
        <f>I126*L126</f>
        <v>82293.394739106632</v>
      </c>
      <c r="X126" s="175">
        <f>J126*L126</f>
        <v>8229.3394739106625</v>
      </c>
      <c r="Y126" s="175">
        <f>K126*L126</f>
        <v>12002.280970416761</v>
      </c>
    </row>
    <row r="127" spans="1:25" ht="18" customHeight="1" x14ac:dyDescent="0.35">
      <c r="A127" s="166" t="s">
        <v>2</v>
      </c>
      <c r="B127" s="167">
        <f t="shared" ref="B127:K127" si="83">B126-B120</f>
        <v>-0.19427794761407249</v>
      </c>
      <c r="C127" s="167">
        <f t="shared" si="83"/>
        <v>-5.7920604425641148E-2</v>
      </c>
      <c r="D127" s="167">
        <f t="shared" si="83"/>
        <v>0.13946329288040488</v>
      </c>
      <c r="E127" s="167">
        <f t="shared" si="83"/>
        <v>-5.1307326215387361E-3</v>
      </c>
      <c r="F127" s="167">
        <f t="shared" si="83"/>
        <v>0.10884939932129158</v>
      </c>
      <c r="G127" s="167">
        <f t="shared" si="83"/>
        <v>-1.2934438823119961E-2</v>
      </c>
      <c r="H127" s="167">
        <f t="shared" si="83"/>
        <v>-6.0568718443508134E-3</v>
      </c>
      <c r="I127" s="167">
        <f t="shared" si="83"/>
        <v>3.7039031713495006E-2</v>
      </c>
      <c r="J127" s="167">
        <f t="shared" si="83"/>
        <v>3.7039031713495007E-3</v>
      </c>
      <c r="K127" s="167">
        <f t="shared" si="83"/>
        <v>-1.2735031757817762E-2</v>
      </c>
      <c r="L127" s="177"/>
      <c r="M127" s="177"/>
      <c r="N127" s="177"/>
      <c r="P127" s="173">
        <f t="shared" ref="P127:Y127" si="84">P126-P120</f>
        <v>-431647.13256484142</v>
      </c>
      <c r="Q127" s="173">
        <f t="shared" si="84"/>
        <v>-128688.11475409835</v>
      </c>
      <c r="R127" s="173">
        <f t="shared" si="84"/>
        <v>309859.82304826938</v>
      </c>
      <c r="S127" s="173">
        <f t="shared" si="84"/>
        <v>-11399.47199999998</v>
      </c>
      <c r="T127" s="173">
        <f t="shared" si="84"/>
        <v>241841.81311084429</v>
      </c>
      <c r="U127" s="173">
        <f t="shared" si="84"/>
        <v>-28737.762046085576</v>
      </c>
      <c r="V127" s="173">
        <f t="shared" si="84"/>
        <v>-13457.169977522326</v>
      </c>
      <c r="W127" s="173">
        <f t="shared" si="84"/>
        <v>82293.394739106632</v>
      </c>
      <c r="X127" s="173">
        <f t="shared" si="84"/>
        <v>8229.3394739106625</v>
      </c>
      <c r="Y127" s="173">
        <f t="shared" si="84"/>
        <v>-28294.719029583022</v>
      </c>
    </row>
  </sheetData>
  <mergeCells count="28">
    <mergeCell ref="P107:Y107"/>
    <mergeCell ref="P118:Y118"/>
    <mergeCell ref="B17:K17"/>
    <mergeCell ref="B30:K30"/>
    <mergeCell ref="B41:K41"/>
    <mergeCell ref="B118:K118"/>
    <mergeCell ref="B107:K107"/>
    <mergeCell ref="B96:K96"/>
    <mergeCell ref="P74:Y74"/>
    <mergeCell ref="P85:Y85"/>
    <mergeCell ref="P96:Y96"/>
    <mergeCell ref="B85:K85"/>
    <mergeCell ref="B74:K74"/>
    <mergeCell ref="P41:Y41"/>
    <mergeCell ref="P52:Y52"/>
    <mergeCell ref="P63:Y63"/>
    <mergeCell ref="B63:K63"/>
    <mergeCell ref="B52:K52"/>
    <mergeCell ref="B1:O1"/>
    <mergeCell ref="P17:Y17"/>
    <mergeCell ref="P30:Y30"/>
    <mergeCell ref="G3:H3"/>
    <mergeCell ref="G5:H5"/>
    <mergeCell ref="G6:H6"/>
    <mergeCell ref="G7:H7"/>
    <mergeCell ref="G8:H8"/>
    <mergeCell ref="G9:H9"/>
    <mergeCell ref="G10:H10"/>
  </mergeCells>
  <pageMargins left="0.7" right="0.7" top="0.75" bottom="0.75" header="0.3" footer="0.3"/>
  <ignoredErrors>
    <ignoredError sqref="Y39:Y41 Y88:Y92 O87 Y99:Y103 O98 Y110:Y114 O109 Y121:Y125 O120 Y52 K51:L51 Y51 Y63 K62 Y62 C36:H36 Y36:Y37 L37:L38 K63:L63 K52:L52 K123:L123 L109 K112:L112 L98 K101:L101 L87 K90:L90 K39:L41 B39:H41 B89:H96 B87:H87 B100:H107 B98:H98 B111:H118 B109:H109 B120:H120 B52:H52 B63:H63 B62:H62 B51:H51 O36:V37 O62:V62 O63:V63 P51:V51 O52:V52 O121:V125 O110:V114 O99:V103 O88:V92 O39:V41 Y43:Y48 K46:L46 B43:H43 O43:V48 Y54:Y59 K57:L57 B54:H54 O54:V59 Y65:Y70 K68:L68 B65:H65 O65:V70 Y76:Y81 K79:L79 B76:H76 O76:V81 L43 L54 L65 L76 L120 L44 B45:H47 L55 B56:H61 L66 B67:H74 L77 B78:H85 L88 L99 L110 L121 B122:H127 K45 K48:L50 K47 K56 K59:L61 K58 K67 K70:L74 K69 K78 K81:L85 K80 K89 K92:L96 K91 K100 K103:L107 K102 K111 K114:L118 K113 K122 K125:L127 K124 O38 Y50 O50:V50 O49 Y61 O61:V61 O60 Y72:Y74 O72:V74 O71 Y83:Y85 O83:V85 O82 Y94:Y96 O94:V96 O93 Y105:Y107 O105:V107 O104 Y116:Y118 O116:V118 O115 Y127 O127:V127 O126 B49:H50 C48:H48 B38:H38" 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5ED43-9CA8-4499-9E8B-A011FA1CEFCA}">
  <dimension ref="A1:AN633"/>
  <sheetViews>
    <sheetView zoomScale="85" zoomScaleNormal="85" workbookViewId="0">
      <pane ySplit="1" topLeftCell="A2" activePane="bottomLeft" state="frozen"/>
      <selection activeCell="AN7" sqref="AN7"/>
      <selection pane="bottomLeft" activeCell="G6" sqref="G6"/>
    </sheetView>
  </sheetViews>
  <sheetFormatPr defaultRowHeight="18.5" customHeight="1" x14ac:dyDescent="0.35"/>
  <cols>
    <col min="1" max="1" width="35" style="353" bestFit="1" customWidth="1"/>
    <col min="2" max="27" width="8.7265625" style="353"/>
    <col min="28" max="28" width="8.90625" style="353" bestFit="1" customWidth="1"/>
    <col min="29" max="30" width="8.81640625" style="353" bestFit="1" customWidth="1"/>
    <col min="31" max="31" width="5.08984375" style="353" customWidth="1"/>
    <col min="32" max="32" width="8.81640625" style="353" customWidth="1"/>
    <col min="33" max="16384" width="8.7265625" style="353"/>
  </cols>
  <sheetData>
    <row r="1" spans="1:40" ht="18.5" customHeight="1" x14ac:dyDescent="0.35">
      <c r="A1" s="415" t="s">
        <v>64</v>
      </c>
      <c r="B1" s="416" t="s">
        <v>65</v>
      </c>
      <c r="C1" s="352" t="s">
        <v>66</v>
      </c>
      <c r="D1" s="352" t="s">
        <v>67</v>
      </c>
      <c r="E1" s="417" t="s">
        <v>8</v>
      </c>
      <c r="F1" s="418" t="s">
        <v>10</v>
      </c>
      <c r="G1" s="419" t="s">
        <v>12</v>
      </c>
      <c r="H1" s="420" t="s">
        <v>14</v>
      </c>
      <c r="I1" s="421" t="s">
        <v>16</v>
      </c>
      <c r="J1" s="422" t="s">
        <v>18</v>
      </c>
      <c r="K1" s="423" t="s">
        <v>25</v>
      </c>
      <c r="L1" s="424" t="s">
        <v>26</v>
      </c>
      <c r="M1" s="425" t="s">
        <v>20</v>
      </c>
      <c r="N1" s="426" t="s">
        <v>22</v>
      </c>
      <c r="Q1" s="417" t="s">
        <v>8</v>
      </c>
      <c r="R1" s="418" t="s">
        <v>10</v>
      </c>
      <c r="S1" s="419" t="s">
        <v>12</v>
      </c>
      <c r="T1" s="420" t="s">
        <v>14</v>
      </c>
      <c r="U1" s="421" t="s">
        <v>16</v>
      </c>
      <c r="V1" s="422" t="s">
        <v>18</v>
      </c>
      <c r="W1" s="423" t="s">
        <v>25</v>
      </c>
      <c r="X1" s="424" t="s">
        <v>26</v>
      </c>
      <c r="Y1" s="425" t="s">
        <v>20</v>
      </c>
      <c r="Z1" s="426" t="s">
        <v>22</v>
      </c>
      <c r="AA1" s="352" t="s">
        <v>66</v>
      </c>
      <c r="AB1" s="423" t="s">
        <v>25</v>
      </c>
      <c r="AC1" s="424" t="s">
        <v>26</v>
      </c>
      <c r="AD1" s="421" t="s">
        <v>16</v>
      </c>
      <c r="AE1" s="426"/>
      <c r="AF1" s="426"/>
    </row>
    <row r="2" spans="1:40" ht="18.5" customHeight="1" x14ac:dyDescent="0.35">
      <c r="A2" s="353" t="s">
        <v>68</v>
      </c>
      <c r="B2" s="427" t="s">
        <v>69</v>
      </c>
      <c r="C2" s="353" t="s">
        <v>70</v>
      </c>
      <c r="D2" s="353" t="s">
        <v>71</v>
      </c>
      <c r="E2" s="428">
        <v>15746</v>
      </c>
      <c r="F2" s="428">
        <v>10725</v>
      </c>
      <c r="G2" s="428">
        <v>12192</v>
      </c>
      <c r="H2" s="428">
        <v>1590</v>
      </c>
      <c r="I2" s="428">
        <v>2278</v>
      </c>
      <c r="J2" s="428"/>
      <c r="K2" s="428"/>
      <c r="L2" s="428"/>
      <c r="M2" s="428"/>
      <c r="N2" s="428">
        <v>0</v>
      </c>
      <c r="O2" s="428">
        <f t="shared" ref="O2:O65" si="0">SUM(E2:N2)</f>
        <v>42531</v>
      </c>
      <c r="Q2" s="429">
        <f t="shared" ref="Q2:Q65" si="1">E2/O2</f>
        <v>0.37022407185347156</v>
      </c>
      <c r="R2" s="429">
        <f t="shared" ref="R2:R65" si="2">F2/O2</f>
        <v>0.25216900613670029</v>
      </c>
      <c r="S2" s="429">
        <f t="shared" ref="S2:S65" si="3">G2/O2</f>
        <v>0.2866614939691049</v>
      </c>
      <c r="T2" s="429">
        <f t="shared" ref="T2:T65" si="4">H2/O2</f>
        <v>3.7384496014671649E-2</v>
      </c>
      <c r="U2" s="429">
        <f t="shared" ref="U2:U65" si="5">I2/O2</f>
        <v>5.3560932026051583E-2</v>
      </c>
      <c r="V2" s="429">
        <f t="shared" ref="V2:V65" si="6">J2/O2</f>
        <v>0</v>
      </c>
      <c r="W2" s="429">
        <f t="shared" ref="W2:W65" si="7">K2/O2</f>
        <v>0</v>
      </c>
      <c r="X2" s="429">
        <f t="shared" ref="X2:X65" si="8">L2/O2</f>
        <v>0</v>
      </c>
      <c r="Y2" s="429">
        <f t="shared" ref="Y2:Y65" si="9">M2/O2</f>
        <v>0</v>
      </c>
      <c r="Z2" s="429">
        <f t="shared" ref="Z2:Z65" si="10">N2/O2</f>
        <v>0</v>
      </c>
      <c r="AA2" s="353" t="s">
        <v>70</v>
      </c>
      <c r="AB2" s="434">
        <f>K2</f>
        <v>0</v>
      </c>
      <c r="AC2" s="434">
        <f>L2</f>
        <v>0</v>
      </c>
      <c r="AD2" s="434">
        <f>I2</f>
        <v>2278</v>
      </c>
      <c r="AE2" s="434"/>
      <c r="AF2" s="434"/>
      <c r="AG2" s="354">
        <f>SUM(AB2:AD2)</f>
        <v>2278</v>
      </c>
      <c r="AH2" s="428">
        <f>'Regional Transition'!Y32+'Regional Transition'!V32+'Regional Transition'!T32</f>
        <v>171914.99999999994</v>
      </c>
      <c r="AI2" s="429">
        <f>AG2/AH2</f>
        <v>1.3250734374545565E-2</v>
      </c>
    </row>
    <row r="3" spans="1:40" ht="18.5" customHeight="1" x14ac:dyDescent="0.35">
      <c r="A3" s="353" t="s">
        <v>72</v>
      </c>
      <c r="B3" s="427" t="s">
        <v>69</v>
      </c>
      <c r="C3" s="353" t="s">
        <v>70</v>
      </c>
      <c r="D3" s="353" t="s">
        <v>71</v>
      </c>
      <c r="E3" s="428">
        <v>17197</v>
      </c>
      <c r="F3" s="428">
        <v>10874</v>
      </c>
      <c r="G3" s="428">
        <v>9131</v>
      </c>
      <c r="H3" s="428">
        <v>1478</v>
      </c>
      <c r="I3" s="428">
        <v>3754</v>
      </c>
      <c r="J3" s="428"/>
      <c r="K3" s="428"/>
      <c r="L3" s="428"/>
      <c r="M3" s="428"/>
      <c r="N3" s="428">
        <v>0</v>
      </c>
      <c r="O3" s="428">
        <f t="shared" si="0"/>
        <v>42434</v>
      </c>
      <c r="Q3" s="429">
        <f t="shared" si="1"/>
        <v>0.40526464627421405</v>
      </c>
      <c r="R3" s="429">
        <f t="shared" si="2"/>
        <v>0.25625677522741197</v>
      </c>
      <c r="S3" s="429">
        <f t="shared" si="3"/>
        <v>0.21518122260451525</v>
      </c>
      <c r="T3" s="429">
        <f t="shared" si="4"/>
        <v>3.4830560399679501E-2</v>
      </c>
      <c r="U3" s="429">
        <f t="shared" si="5"/>
        <v>8.8466795494179198E-2</v>
      </c>
      <c r="V3" s="429">
        <f t="shared" si="6"/>
        <v>0</v>
      </c>
      <c r="W3" s="429">
        <f t="shared" si="7"/>
        <v>0</v>
      </c>
      <c r="X3" s="429">
        <f t="shared" si="8"/>
        <v>0</v>
      </c>
      <c r="Y3" s="429">
        <f t="shared" si="9"/>
        <v>0</v>
      </c>
      <c r="Z3" s="429">
        <f t="shared" si="10"/>
        <v>0</v>
      </c>
      <c r="AA3" s="353" t="s">
        <v>70</v>
      </c>
      <c r="AB3" s="434">
        <f t="shared" ref="AB3:AB66" si="11">K3</f>
        <v>0</v>
      </c>
      <c r="AC3" s="434">
        <f t="shared" ref="AC3:AC66" si="12">L3</f>
        <v>0</v>
      </c>
      <c r="AD3" s="434">
        <f t="shared" ref="AD3:AD66" si="13">I3</f>
        <v>3754</v>
      </c>
      <c r="AE3" s="434"/>
      <c r="AF3" s="434"/>
      <c r="AG3" s="354">
        <f t="shared" ref="AG3:AG66" si="14">SUM(AB3:AD3)</f>
        <v>3754</v>
      </c>
      <c r="AH3" s="428">
        <f>AH2</f>
        <v>171914.99999999994</v>
      </c>
      <c r="AI3" s="429">
        <f>AG3/AH3</f>
        <v>2.1836372626007045E-2</v>
      </c>
      <c r="AL3" s="353">
        <f>IF(('GE2024 results (adjust.)'!K2+'Allocation (ENG)'!U3+'Allocation (ENG)'!AG3)&gt;0,('GE2024 results (adjust.)'!J2+'Allocation (ENG)'!U3+'Allocation (ENG)'!AG3),0)</f>
        <v>0</v>
      </c>
      <c r="AM3" s="353">
        <f>IF(('GE2024 results (adjust.)'!L2+'Allocation (ENG)'!V3+'Allocation (ENG)'!AH3)&gt;0,('GE2024 results (adjust.)'!K2+'Allocation (ENG)'!V3+'Allocation (ENG)'!AH3),0)</f>
        <v>0</v>
      </c>
      <c r="AN3" s="353">
        <f>IF(('GE2024 results (adjust.)'!M2+'Allocation (ENG)'!Y3+'Allocation (ENG)'!AK3)&gt;0,('GE2024 results (adjust.)'!L2+'Allocation (ENG)'!Y3+'Allocation (ENG)'!AK3),0)</f>
        <v>0</v>
      </c>
    </row>
    <row r="4" spans="1:40" ht="18.5" customHeight="1" x14ac:dyDescent="0.35">
      <c r="A4" s="353" t="s">
        <v>73</v>
      </c>
      <c r="B4" s="427" t="s">
        <v>69</v>
      </c>
      <c r="C4" s="353" t="s">
        <v>70</v>
      </c>
      <c r="D4" s="353" t="s">
        <v>71</v>
      </c>
      <c r="E4" s="428">
        <v>19316</v>
      </c>
      <c r="F4" s="428">
        <v>8496</v>
      </c>
      <c r="G4" s="428">
        <v>7897</v>
      </c>
      <c r="H4" s="428">
        <v>2553</v>
      </c>
      <c r="I4" s="428">
        <v>2682</v>
      </c>
      <c r="J4" s="428"/>
      <c r="K4" s="428"/>
      <c r="L4" s="428">
        <v>248</v>
      </c>
      <c r="M4" s="428"/>
      <c r="N4" s="428">
        <v>363</v>
      </c>
      <c r="O4" s="428">
        <f t="shared" si="0"/>
        <v>41555</v>
      </c>
      <c r="Q4" s="429">
        <f t="shared" si="1"/>
        <v>0.46482974371315122</v>
      </c>
      <c r="R4" s="429">
        <f t="shared" si="2"/>
        <v>0.20445193117555047</v>
      </c>
      <c r="S4" s="429">
        <f t="shared" si="3"/>
        <v>0.19003729996390326</v>
      </c>
      <c r="T4" s="429">
        <f t="shared" si="4"/>
        <v>6.1436650222596562E-2</v>
      </c>
      <c r="U4" s="429">
        <f t="shared" si="5"/>
        <v>6.4540969799061487E-2</v>
      </c>
      <c r="V4" s="429">
        <f t="shared" si="6"/>
        <v>0</v>
      </c>
      <c r="W4" s="429">
        <f t="shared" si="7"/>
        <v>0</v>
      </c>
      <c r="X4" s="429">
        <f t="shared" si="8"/>
        <v>5.967994224521718E-3</v>
      </c>
      <c r="Y4" s="429">
        <f t="shared" si="9"/>
        <v>0</v>
      </c>
      <c r="Z4" s="429">
        <f t="shared" si="10"/>
        <v>8.7354109012152577E-3</v>
      </c>
      <c r="AA4" s="353" t="s">
        <v>70</v>
      </c>
      <c r="AB4" s="434">
        <f t="shared" si="11"/>
        <v>0</v>
      </c>
      <c r="AC4" s="434">
        <f t="shared" si="12"/>
        <v>248</v>
      </c>
      <c r="AD4" s="434">
        <f t="shared" si="13"/>
        <v>2682</v>
      </c>
      <c r="AE4" s="434"/>
      <c r="AF4" s="434"/>
      <c r="AG4" s="354">
        <f t="shared" si="14"/>
        <v>2930</v>
      </c>
      <c r="AH4" s="428">
        <f t="shared" ref="AH4:AH12" si="15">AH3</f>
        <v>171914.99999999994</v>
      </c>
      <c r="AI4" s="429">
        <f t="shared" ref="AI4:AI12" si="16">AG4/AH4</f>
        <v>1.704330628508275E-2</v>
      </c>
      <c r="AL4" s="353">
        <f>IF(('GE2024 results (adjust.)'!K3+'Allocation (ENG)'!U4+'Allocation (ENG)'!AG4)&gt;0,('GE2024 results (adjust.)'!J3+'Allocation (ENG)'!U4+'Allocation (ENG)'!AG4),0)</f>
        <v>0</v>
      </c>
      <c r="AM4" s="353">
        <f>IF(('GE2024 results (adjust.)'!L3+'Allocation (ENG)'!V4+'Allocation (ENG)'!AH4)&gt;0,('GE2024 results (adjust.)'!K3+'Allocation (ENG)'!V4+'Allocation (ENG)'!AH4),0)</f>
        <v>0</v>
      </c>
      <c r="AN4" s="353">
        <f>IF(('GE2024 results (adjust.)'!M3+'Allocation (ENG)'!Y4+'Allocation (ENG)'!AK4)&gt;0,('GE2024 results (adjust.)'!L3+'Allocation (ENG)'!Y4+'Allocation (ENG)'!AK4),0)</f>
        <v>0</v>
      </c>
    </row>
    <row r="5" spans="1:40" ht="18.5" customHeight="1" x14ac:dyDescent="0.35">
      <c r="A5" s="353" t="s">
        <v>74</v>
      </c>
      <c r="B5" s="427" t="s">
        <v>69</v>
      </c>
      <c r="C5" s="353" t="s">
        <v>70</v>
      </c>
      <c r="D5" s="353" t="s">
        <v>71</v>
      </c>
      <c r="E5" s="428">
        <v>18619</v>
      </c>
      <c r="F5" s="428">
        <v>9704</v>
      </c>
      <c r="G5" s="428">
        <v>7488</v>
      </c>
      <c r="H5" s="428">
        <v>1822</v>
      </c>
      <c r="I5" s="428">
        <v>3286</v>
      </c>
      <c r="J5" s="428"/>
      <c r="K5" s="428"/>
      <c r="L5" s="428"/>
      <c r="M5" s="428"/>
      <c r="N5" s="428">
        <v>0</v>
      </c>
      <c r="O5" s="428">
        <f t="shared" si="0"/>
        <v>40919</v>
      </c>
      <c r="Q5" s="429">
        <f t="shared" si="1"/>
        <v>0.45502089493878151</v>
      </c>
      <c r="R5" s="429">
        <f t="shared" si="2"/>
        <v>0.23715144553874729</v>
      </c>
      <c r="S5" s="429">
        <f t="shared" si="3"/>
        <v>0.18299567438109435</v>
      </c>
      <c r="T5" s="429">
        <f t="shared" si="4"/>
        <v>4.4526992350741708E-2</v>
      </c>
      <c r="U5" s="429">
        <f t="shared" si="5"/>
        <v>8.030499279063516E-2</v>
      </c>
      <c r="V5" s="429">
        <f t="shared" si="6"/>
        <v>0</v>
      </c>
      <c r="W5" s="429">
        <f t="shared" si="7"/>
        <v>0</v>
      </c>
      <c r="X5" s="429">
        <f t="shared" si="8"/>
        <v>0</v>
      </c>
      <c r="Y5" s="429">
        <f t="shared" si="9"/>
        <v>0</v>
      </c>
      <c r="Z5" s="429">
        <f t="shared" si="10"/>
        <v>0</v>
      </c>
      <c r="AA5" s="353" t="s">
        <v>70</v>
      </c>
      <c r="AB5" s="434">
        <f t="shared" si="11"/>
        <v>0</v>
      </c>
      <c r="AC5" s="434">
        <f t="shared" si="12"/>
        <v>0</v>
      </c>
      <c r="AD5" s="434">
        <f t="shared" si="13"/>
        <v>3286</v>
      </c>
      <c r="AE5" s="434"/>
      <c r="AF5" s="434"/>
      <c r="AG5" s="354">
        <f t="shared" si="14"/>
        <v>3286</v>
      </c>
      <c r="AH5" s="428">
        <f t="shared" si="15"/>
        <v>171914.99999999994</v>
      </c>
      <c r="AI5" s="429">
        <f t="shared" si="16"/>
        <v>1.9114097082860722E-2</v>
      </c>
      <c r="AL5" s="353">
        <f>IF(('GE2024 results (adjust.)'!K4+'Allocation (ENG)'!U5+'Allocation (ENG)'!AG5)&gt;0,('GE2024 results (adjust.)'!J4+'Allocation (ENG)'!U5+'Allocation (ENG)'!AG5),0)</f>
        <v>0</v>
      </c>
      <c r="AM5" s="353">
        <f>IF(('GE2024 results (adjust.)'!L4+'Allocation (ENG)'!V5+'Allocation (ENG)'!AH5)&gt;0,('GE2024 results (adjust.)'!K4+'Allocation (ENG)'!V5+'Allocation (ENG)'!AH5),0)</f>
        <v>-83.008673925441059</v>
      </c>
      <c r="AN5" s="353">
        <f>IF(('GE2024 results (adjust.)'!M4+'Allocation (ENG)'!Y5+'Allocation (ENG)'!AK5)&gt;0,('GE2024 results (adjust.)'!L4+'Allocation (ENG)'!Y5+'Allocation (ENG)'!AK5),0)</f>
        <v>0</v>
      </c>
    </row>
    <row r="6" spans="1:40" ht="18.5" customHeight="1" x14ac:dyDescent="0.35">
      <c r="A6" s="353" t="s">
        <v>75</v>
      </c>
      <c r="B6" s="427" t="s">
        <v>69</v>
      </c>
      <c r="C6" s="353" t="s">
        <v>70</v>
      </c>
      <c r="D6" s="353" t="s">
        <v>71</v>
      </c>
      <c r="E6" s="428">
        <v>14503</v>
      </c>
      <c r="F6" s="428">
        <v>5192</v>
      </c>
      <c r="G6" s="428">
        <v>8501</v>
      </c>
      <c r="H6" s="428">
        <v>1807</v>
      </c>
      <c r="I6" s="428">
        <v>1899</v>
      </c>
      <c r="J6" s="428"/>
      <c r="K6" s="428">
        <v>292</v>
      </c>
      <c r="L6" s="428">
        <v>5205</v>
      </c>
      <c r="M6" s="428"/>
      <c r="N6" s="428">
        <v>0</v>
      </c>
      <c r="O6" s="428">
        <f t="shared" si="0"/>
        <v>37399</v>
      </c>
      <c r="Q6" s="429">
        <f t="shared" si="1"/>
        <v>0.38779111740955641</v>
      </c>
      <c r="R6" s="429">
        <f t="shared" si="2"/>
        <v>0.13882724137009012</v>
      </c>
      <c r="S6" s="429">
        <f t="shared" si="3"/>
        <v>0.22730554292895533</v>
      </c>
      <c r="T6" s="429">
        <f t="shared" si="4"/>
        <v>4.8316799914436215E-2</v>
      </c>
      <c r="U6" s="429">
        <f t="shared" si="5"/>
        <v>5.0776758736864623E-2</v>
      </c>
      <c r="V6" s="429">
        <f t="shared" si="6"/>
        <v>0</v>
      </c>
      <c r="W6" s="429">
        <f t="shared" si="7"/>
        <v>7.8076953929249442E-3</v>
      </c>
      <c r="X6" s="429">
        <f t="shared" si="8"/>
        <v>0.13917484424717239</v>
      </c>
      <c r="Y6" s="429">
        <f t="shared" si="9"/>
        <v>0</v>
      </c>
      <c r="Z6" s="429">
        <f t="shared" si="10"/>
        <v>0</v>
      </c>
      <c r="AA6" s="353" t="s">
        <v>70</v>
      </c>
      <c r="AB6" s="434">
        <f t="shared" si="11"/>
        <v>292</v>
      </c>
      <c r="AC6" s="434">
        <f t="shared" si="12"/>
        <v>5205</v>
      </c>
      <c r="AD6" s="434">
        <f t="shared" si="13"/>
        <v>1899</v>
      </c>
      <c r="AE6" s="434"/>
      <c r="AF6" s="434"/>
      <c r="AG6" s="354">
        <f t="shared" si="14"/>
        <v>7396</v>
      </c>
      <c r="AH6" s="428">
        <f t="shared" si="15"/>
        <v>171914.99999999994</v>
      </c>
      <c r="AI6" s="429">
        <f t="shared" si="16"/>
        <v>4.3021260506645738E-2</v>
      </c>
      <c r="AL6" s="353">
        <f>IF(('GE2024 results (adjust.)'!K5+'Allocation (ENG)'!U6+'Allocation (ENG)'!AG6)&gt;0,('GE2024 results (adjust.)'!J5+'Allocation (ENG)'!U6+'Allocation (ENG)'!AG6),0)</f>
        <v>0</v>
      </c>
      <c r="AM6" s="353">
        <f>IF(('GE2024 results (adjust.)'!L5+'Allocation (ENG)'!V6+'Allocation (ENG)'!AH6)&gt;0,('GE2024 results (adjust.)'!K5+'Allocation (ENG)'!V6+'Allocation (ENG)'!AH6),0)</f>
        <v>0</v>
      </c>
      <c r="AN6" s="353">
        <f>IF(('GE2024 results (adjust.)'!M5+'Allocation (ENG)'!Y6+'Allocation (ENG)'!AK6)&gt;0,('GE2024 results (adjust.)'!L5+'Allocation (ENG)'!Y6+'Allocation (ENG)'!AK6),0)</f>
        <v>0</v>
      </c>
    </row>
    <row r="7" spans="1:40" ht="18.5" customHeight="1" x14ac:dyDescent="0.35">
      <c r="A7" s="353" t="s">
        <v>76</v>
      </c>
      <c r="B7" s="427" t="s">
        <v>69</v>
      </c>
      <c r="C7" s="353" t="s">
        <v>70</v>
      </c>
      <c r="D7" s="353" t="s">
        <v>71</v>
      </c>
      <c r="E7" s="428">
        <v>17759</v>
      </c>
      <c r="F7" s="428">
        <v>17409</v>
      </c>
      <c r="G7" s="428">
        <v>7728</v>
      </c>
      <c r="H7" s="428">
        <v>4860</v>
      </c>
      <c r="I7" s="428">
        <v>2830</v>
      </c>
      <c r="J7" s="428"/>
      <c r="K7" s="428">
        <v>369</v>
      </c>
      <c r="L7" s="428"/>
      <c r="M7" s="428"/>
      <c r="N7" s="428">
        <v>317</v>
      </c>
      <c r="O7" s="428">
        <f t="shared" si="0"/>
        <v>51272</v>
      </c>
      <c r="Q7" s="429">
        <f t="shared" si="1"/>
        <v>0.346368388204088</v>
      </c>
      <c r="R7" s="429">
        <f t="shared" si="2"/>
        <v>0.33954205024184742</v>
      </c>
      <c r="S7" s="429">
        <f t="shared" si="3"/>
        <v>0.15072554220627243</v>
      </c>
      <c r="T7" s="429">
        <f t="shared" si="4"/>
        <v>9.4788578561398038E-2</v>
      </c>
      <c r="U7" s="429">
        <f t="shared" si="5"/>
        <v>5.5195818380402557E-2</v>
      </c>
      <c r="V7" s="429">
        <f t="shared" si="6"/>
        <v>0</v>
      </c>
      <c r="W7" s="429">
        <f t="shared" si="7"/>
        <v>7.1969105944765174E-3</v>
      </c>
      <c r="X7" s="429">
        <f t="shared" si="8"/>
        <v>0</v>
      </c>
      <c r="Y7" s="429">
        <f t="shared" si="9"/>
        <v>0</v>
      </c>
      <c r="Z7" s="429">
        <f t="shared" si="10"/>
        <v>6.182711811515057E-3</v>
      </c>
      <c r="AA7" s="353" t="s">
        <v>70</v>
      </c>
      <c r="AB7" s="434">
        <f t="shared" si="11"/>
        <v>369</v>
      </c>
      <c r="AC7" s="434">
        <f t="shared" si="12"/>
        <v>0</v>
      </c>
      <c r="AD7" s="434">
        <f t="shared" si="13"/>
        <v>2830</v>
      </c>
      <c r="AE7" s="434"/>
      <c r="AF7" s="434"/>
      <c r="AG7" s="354">
        <f t="shared" si="14"/>
        <v>3199</v>
      </c>
      <c r="AH7" s="428">
        <f t="shared" si="15"/>
        <v>171914.99999999994</v>
      </c>
      <c r="AI7" s="429">
        <f t="shared" si="16"/>
        <v>1.860803303958352E-2</v>
      </c>
      <c r="AL7" s="353">
        <f>IF(('GE2024 results (adjust.)'!K6+'Allocation (ENG)'!U7+'Allocation (ENG)'!AG7)&gt;0,('GE2024 results (adjust.)'!J6+'Allocation (ENG)'!U7+'Allocation (ENG)'!AG7),0)</f>
        <v>0</v>
      </c>
      <c r="AM7" s="353">
        <f>IF(('GE2024 results (adjust.)'!L6+'Allocation (ENG)'!V7+'Allocation (ENG)'!AH7)&gt;0,('GE2024 results (adjust.)'!K6+'Allocation (ENG)'!V7+'Allocation (ENG)'!AH7),0)</f>
        <v>-454.80635117536735</v>
      </c>
      <c r="AN7" s="353">
        <f>IF(('GE2024 results (adjust.)'!M6+'Allocation (ENG)'!Y7+'Allocation (ENG)'!AK7)&gt;0,('GE2024 results (adjust.)'!L6+'Allocation (ENG)'!Y7+'Allocation (ENG)'!AK7),0)</f>
        <v>0</v>
      </c>
    </row>
    <row r="8" spans="1:40" ht="18.5" customHeight="1" x14ac:dyDescent="0.35">
      <c r="A8" s="353" t="s">
        <v>77</v>
      </c>
      <c r="B8" s="427" t="s">
        <v>69</v>
      </c>
      <c r="C8" s="353" t="s">
        <v>70</v>
      </c>
      <c r="D8" s="353" t="s">
        <v>71</v>
      </c>
      <c r="E8" s="428">
        <v>17224</v>
      </c>
      <c r="F8" s="428">
        <v>11365</v>
      </c>
      <c r="G8" s="428">
        <v>9162</v>
      </c>
      <c r="H8" s="428">
        <v>2426</v>
      </c>
      <c r="I8" s="428">
        <v>2478</v>
      </c>
      <c r="J8" s="428"/>
      <c r="K8" s="428">
        <v>351</v>
      </c>
      <c r="L8" s="428"/>
      <c r="M8" s="428"/>
      <c r="N8" s="428">
        <v>0</v>
      </c>
      <c r="O8" s="428">
        <f t="shared" si="0"/>
        <v>43006</v>
      </c>
      <c r="Q8" s="429">
        <f t="shared" si="1"/>
        <v>0.40050225549923268</v>
      </c>
      <c r="R8" s="429">
        <f t="shared" si="2"/>
        <v>0.26426545133237223</v>
      </c>
      <c r="S8" s="429">
        <f t="shared" si="3"/>
        <v>0.21304004092452217</v>
      </c>
      <c r="T8" s="429">
        <f t="shared" si="4"/>
        <v>5.6410733386039157E-2</v>
      </c>
      <c r="U8" s="429">
        <f t="shared" si="5"/>
        <v>5.7619866995302978E-2</v>
      </c>
      <c r="V8" s="429">
        <f t="shared" si="6"/>
        <v>0</v>
      </c>
      <c r="W8" s="429">
        <f t="shared" si="7"/>
        <v>8.1616518625308096E-3</v>
      </c>
      <c r="X8" s="429">
        <f t="shared" si="8"/>
        <v>0</v>
      </c>
      <c r="Y8" s="429">
        <f t="shared" si="9"/>
        <v>0</v>
      </c>
      <c r="Z8" s="429">
        <f t="shared" si="10"/>
        <v>0</v>
      </c>
      <c r="AA8" s="353" t="s">
        <v>70</v>
      </c>
      <c r="AB8" s="434">
        <f t="shared" si="11"/>
        <v>351</v>
      </c>
      <c r="AC8" s="434">
        <f t="shared" si="12"/>
        <v>0</v>
      </c>
      <c r="AD8" s="434">
        <f t="shared" si="13"/>
        <v>2478</v>
      </c>
      <c r="AE8" s="434"/>
      <c r="AF8" s="434"/>
      <c r="AG8" s="354">
        <f t="shared" si="14"/>
        <v>2829</v>
      </c>
      <c r="AH8" s="428">
        <f t="shared" si="15"/>
        <v>171914.99999999994</v>
      </c>
      <c r="AI8" s="429">
        <f t="shared" si="16"/>
        <v>1.6455806648634504E-2</v>
      </c>
      <c r="AL8" s="353">
        <f>IF(('GE2024 results (adjust.)'!K7+'Allocation (ENG)'!U8+'Allocation (ENG)'!AG8)&gt;0,('GE2024 results (adjust.)'!J7+'Allocation (ENG)'!U8+'Allocation (ENG)'!AG8),0)</f>
        <v>-187.11806670707023</v>
      </c>
      <c r="AM8" s="353">
        <f>IF(('GE2024 results (adjust.)'!L7+'Allocation (ENG)'!V8+'Allocation (ENG)'!AH8)&gt;0,('GE2024 results (adjust.)'!K7+'Allocation (ENG)'!V8+'Allocation (ENG)'!AH8),0)</f>
        <v>0</v>
      </c>
      <c r="AN8" s="353">
        <f>IF(('GE2024 results (adjust.)'!M7+'Allocation (ENG)'!Y8+'Allocation (ENG)'!AK8)&gt;0,('GE2024 results (adjust.)'!L7+'Allocation (ENG)'!Y8+'Allocation (ENG)'!AK8),0)</f>
        <v>0</v>
      </c>
    </row>
    <row r="9" spans="1:40" ht="18.5" customHeight="1" x14ac:dyDescent="0.35">
      <c r="A9" s="353" t="s">
        <v>78</v>
      </c>
      <c r="B9" s="427" t="s">
        <v>69</v>
      </c>
      <c r="C9" s="353" t="s">
        <v>70</v>
      </c>
      <c r="D9" s="353" t="s">
        <v>71</v>
      </c>
      <c r="E9" s="428">
        <v>22533</v>
      </c>
      <c r="F9" s="428">
        <v>14625</v>
      </c>
      <c r="G9" s="428">
        <v>6959</v>
      </c>
      <c r="H9" s="428">
        <v>1707</v>
      </c>
      <c r="I9" s="428">
        <v>3382</v>
      </c>
      <c r="J9" s="428"/>
      <c r="K9" s="428"/>
      <c r="L9" s="428"/>
      <c r="M9" s="428"/>
      <c r="N9" s="428">
        <v>0</v>
      </c>
      <c r="O9" s="428">
        <f t="shared" si="0"/>
        <v>49206</v>
      </c>
      <c r="Q9" s="429">
        <f t="shared" si="1"/>
        <v>0.45793195951713206</v>
      </c>
      <c r="R9" s="429">
        <f t="shared" si="2"/>
        <v>0.29721985123765393</v>
      </c>
      <c r="S9" s="429">
        <f t="shared" si="3"/>
        <v>0.14142584237694589</v>
      </c>
      <c r="T9" s="429">
        <f t="shared" si="4"/>
        <v>3.4690891354712837E-2</v>
      </c>
      <c r="U9" s="429">
        <f t="shared" si="5"/>
        <v>6.8731455513555251E-2</v>
      </c>
      <c r="V9" s="429">
        <f t="shared" si="6"/>
        <v>0</v>
      </c>
      <c r="W9" s="429">
        <f t="shared" si="7"/>
        <v>0</v>
      </c>
      <c r="X9" s="429">
        <f t="shared" si="8"/>
        <v>0</v>
      </c>
      <c r="Y9" s="429">
        <f t="shared" si="9"/>
        <v>0</v>
      </c>
      <c r="Z9" s="429">
        <f t="shared" si="10"/>
        <v>0</v>
      </c>
      <c r="AA9" s="353" t="s">
        <v>70</v>
      </c>
      <c r="AB9" s="434">
        <f t="shared" si="11"/>
        <v>0</v>
      </c>
      <c r="AC9" s="434">
        <f t="shared" si="12"/>
        <v>0</v>
      </c>
      <c r="AD9" s="434">
        <f t="shared" si="13"/>
        <v>3382</v>
      </c>
      <c r="AE9" s="434"/>
      <c r="AF9" s="434"/>
      <c r="AG9" s="354">
        <f t="shared" si="14"/>
        <v>3382</v>
      </c>
      <c r="AH9" s="428">
        <f t="shared" si="15"/>
        <v>171914.99999999994</v>
      </c>
      <c r="AI9" s="429">
        <f t="shared" si="16"/>
        <v>1.9672512578890737E-2</v>
      </c>
      <c r="AL9" s="353">
        <f>IF(('GE2024 results (adjust.)'!K8+'Allocation (ENG)'!U9+'Allocation (ENG)'!AG9)&gt;0,('GE2024 results (adjust.)'!J8+'Allocation (ENG)'!U9+'Allocation (ENG)'!AG9),0)</f>
        <v>-95.741168242247312</v>
      </c>
      <c r="AM9" s="353">
        <f>IF(('GE2024 results (adjust.)'!L8+'Allocation (ENG)'!V9+'Allocation (ENG)'!AH9)&gt;0,('GE2024 results (adjust.)'!K8+'Allocation (ENG)'!V9+'Allocation (ENG)'!AH9),0)</f>
        <v>0</v>
      </c>
      <c r="AN9" s="353">
        <f>IF(('GE2024 results (adjust.)'!M8+'Allocation (ENG)'!Y9+'Allocation (ENG)'!AK9)&gt;0,('GE2024 results (adjust.)'!L8+'Allocation (ENG)'!Y9+'Allocation (ENG)'!AK9),0)</f>
        <v>0</v>
      </c>
    </row>
    <row r="10" spans="1:40" ht="18.5" customHeight="1" x14ac:dyDescent="0.35">
      <c r="A10" s="353" t="s">
        <v>79</v>
      </c>
      <c r="B10" s="427" t="s">
        <v>69</v>
      </c>
      <c r="C10" s="353" t="s">
        <v>70</v>
      </c>
      <c r="D10" s="353" t="s">
        <v>71</v>
      </c>
      <c r="E10" s="428">
        <v>17346</v>
      </c>
      <c r="F10" s="428">
        <v>15468</v>
      </c>
      <c r="G10" s="428">
        <v>8356</v>
      </c>
      <c r="H10" s="428">
        <v>2361</v>
      </c>
      <c r="I10" s="428">
        <v>3547</v>
      </c>
      <c r="J10" s="428"/>
      <c r="K10" s="428">
        <v>315</v>
      </c>
      <c r="L10" s="428">
        <v>150</v>
      </c>
      <c r="M10" s="428"/>
      <c r="N10" s="428">
        <v>0</v>
      </c>
      <c r="O10" s="428">
        <f t="shared" si="0"/>
        <v>47543</v>
      </c>
      <c r="Q10" s="429">
        <f t="shared" si="1"/>
        <v>0.36484866331531457</v>
      </c>
      <c r="R10" s="429">
        <f t="shared" si="2"/>
        <v>0.32534758008539638</v>
      </c>
      <c r="S10" s="429">
        <f t="shared" si="3"/>
        <v>0.17575668342342721</v>
      </c>
      <c r="T10" s="429">
        <f t="shared" si="4"/>
        <v>4.9660307511095222E-2</v>
      </c>
      <c r="U10" s="429">
        <f t="shared" si="5"/>
        <v>7.4606146015186253E-2</v>
      </c>
      <c r="V10" s="429">
        <f t="shared" si="6"/>
        <v>0</v>
      </c>
      <c r="W10" s="429">
        <f t="shared" si="7"/>
        <v>6.625581052941548E-3</v>
      </c>
      <c r="X10" s="429">
        <f t="shared" si="8"/>
        <v>3.1550385966388323E-3</v>
      </c>
      <c r="Y10" s="429">
        <f t="shared" si="9"/>
        <v>0</v>
      </c>
      <c r="Z10" s="429">
        <f t="shared" si="10"/>
        <v>0</v>
      </c>
      <c r="AA10" s="353" t="s">
        <v>70</v>
      </c>
      <c r="AB10" s="434">
        <f t="shared" si="11"/>
        <v>315</v>
      </c>
      <c r="AC10" s="434">
        <f t="shared" si="12"/>
        <v>150</v>
      </c>
      <c r="AD10" s="434">
        <f t="shared" si="13"/>
        <v>3547</v>
      </c>
      <c r="AE10" s="434"/>
      <c r="AF10" s="434"/>
      <c r="AG10" s="354">
        <f t="shared" si="14"/>
        <v>4012</v>
      </c>
      <c r="AH10" s="428">
        <f t="shared" si="15"/>
        <v>171914.99999999994</v>
      </c>
      <c r="AI10" s="429">
        <f t="shared" si="16"/>
        <v>2.333711427158771E-2</v>
      </c>
      <c r="AL10" s="353">
        <f>IF(('GE2024 results (adjust.)'!K9+'Allocation (ENG)'!U10+'Allocation (ENG)'!AG10)&gt;0,('GE2024 results (adjust.)'!J9+'Allocation (ENG)'!U10+'Allocation (ENG)'!AG10),0)</f>
        <v>0</v>
      </c>
      <c r="AM10" s="353">
        <f>IF(('GE2024 results (adjust.)'!L9+'Allocation (ENG)'!V10+'Allocation (ENG)'!AH10)&gt;0,('GE2024 results (adjust.)'!K9+'Allocation (ENG)'!V10+'Allocation (ENG)'!AH10),0)</f>
        <v>0</v>
      </c>
      <c r="AN10" s="353">
        <f>IF(('GE2024 results (adjust.)'!M9+'Allocation (ENG)'!Y10+'Allocation (ENG)'!AK10)&gt;0,('GE2024 results (adjust.)'!L9+'Allocation (ENG)'!Y10+'Allocation (ENG)'!AK10),0)</f>
        <v>0</v>
      </c>
    </row>
    <row r="11" spans="1:40" ht="18.5" customHeight="1" x14ac:dyDescent="0.35">
      <c r="A11" s="353" t="s">
        <v>80</v>
      </c>
      <c r="B11" s="427" t="s">
        <v>69</v>
      </c>
      <c r="C11" s="353" t="s">
        <v>70</v>
      </c>
      <c r="D11" s="353" t="s">
        <v>71</v>
      </c>
      <c r="E11" s="428">
        <v>17591</v>
      </c>
      <c r="F11" s="428">
        <v>15838</v>
      </c>
      <c r="G11" s="428">
        <v>7899</v>
      </c>
      <c r="H11" s="428">
        <v>2159</v>
      </c>
      <c r="I11" s="428">
        <v>2271</v>
      </c>
      <c r="J11" s="428"/>
      <c r="K11" s="428"/>
      <c r="L11" s="428"/>
      <c r="M11" s="428"/>
      <c r="N11" s="428">
        <v>108</v>
      </c>
      <c r="O11" s="428">
        <f t="shared" si="0"/>
        <v>45866</v>
      </c>
      <c r="Q11" s="429">
        <f t="shared" si="1"/>
        <v>0.38353028387040511</v>
      </c>
      <c r="R11" s="429">
        <f t="shared" si="2"/>
        <v>0.34531025160249423</v>
      </c>
      <c r="S11" s="429">
        <f t="shared" si="3"/>
        <v>0.17221907295164174</v>
      </c>
      <c r="T11" s="429">
        <f t="shared" si="4"/>
        <v>4.7071905114899927E-2</v>
      </c>
      <c r="U11" s="429">
        <f t="shared" si="5"/>
        <v>4.951380107269001E-2</v>
      </c>
      <c r="V11" s="429">
        <f t="shared" si="6"/>
        <v>0</v>
      </c>
      <c r="W11" s="429">
        <f t="shared" si="7"/>
        <v>0</v>
      </c>
      <c r="X11" s="429">
        <f t="shared" si="8"/>
        <v>0</v>
      </c>
      <c r="Y11" s="429">
        <f t="shared" si="9"/>
        <v>0</v>
      </c>
      <c r="Z11" s="429">
        <f t="shared" si="10"/>
        <v>2.3546853878690099E-3</v>
      </c>
      <c r="AA11" s="353" t="s">
        <v>70</v>
      </c>
      <c r="AB11" s="434">
        <f t="shared" si="11"/>
        <v>0</v>
      </c>
      <c r="AC11" s="434">
        <f t="shared" si="12"/>
        <v>0</v>
      </c>
      <c r="AD11" s="434">
        <f t="shared" si="13"/>
        <v>2271</v>
      </c>
      <c r="AE11" s="434"/>
      <c r="AF11" s="434"/>
      <c r="AG11" s="354">
        <f t="shared" si="14"/>
        <v>2271</v>
      </c>
      <c r="AH11" s="428">
        <f t="shared" si="15"/>
        <v>171914.99999999994</v>
      </c>
      <c r="AI11" s="429">
        <f t="shared" si="16"/>
        <v>1.3210016577960042E-2</v>
      </c>
      <c r="AL11" s="353">
        <f>IF(('GE2024 results (adjust.)'!K10+'Allocation (ENG)'!U11+'Allocation (ENG)'!AG11)&gt;0,('GE2024 results (adjust.)'!J10+'Allocation (ENG)'!U11+'Allocation (ENG)'!AG11),0)</f>
        <v>-126.83659040639601</v>
      </c>
      <c r="AM11" s="353">
        <f>IF(('GE2024 results (adjust.)'!L10+'Allocation (ENG)'!V11+'Allocation (ENG)'!AH11)&gt;0,('GE2024 results (adjust.)'!K10+'Allocation (ENG)'!V11+'Allocation (ENG)'!AH11),0)</f>
        <v>251.82645928751214</v>
      </c>
      <c r="AN11" s="353">
        <f>IF(('GE2024 results (adjust.)'!M10+'Allocation (ENG)'!Y11+'Allocation (ENG)'!AK11)&gt;0,('GE2024 results (adjust.)'!L10+'Allocation (ENG)'!Y11+'Allocation (ENG)'!AK11),0)</f>
        <v>0</v>
      </c>
    </row>
    <row r="12" spans="1:40" ht="18.5" customHeight="1" x14ac:dyDescent="0.35">
      <c r="A12" s="353" t="s">
        <v>81</v>
      </c>
      <c r="B12" s="427" t="s">
        <v>69</v>
      </c>
      <c r="C12" s="353" t="s">
        <v>70</v>
      </c>
      <c r="D12" s="353" t="s">
        <v>71</v>
      </c>
      <c r="E12" s="428">
        <v>17734</v>
      </c>
      <c r="F12" s="428">
        <v>13566</v>
      </c>
      <c r="G12" s="428">
        <v>8979</v>
      </c>
      <c r="H12" s="428">
        <v>2134</v>
      </c>
      <c r="I12" s="428">
        <v>1941</v>
      </c>
      <c r="J12" s="428"/>
      <c r="K12" s="428">
        <v>1200</v>
      </c>
      <c r="L12" s="428"/>
      <c r="M12" s="428"/>
      <c r="N12" s="428">
        <v>183</v>
      </c>
      <c r="O12" s="428">
        <f t="shared" si="0"/>
        <v>45737</v>
      </c>
      <c r="Q12" s="429">
        <f t="shared" si="1"/>
        <v>0.38773859238690778</v>
      </c>
      <c r="R12" s="429">
        <f t="shared" si="2"/>
        <v>0.2966088724664932</v>
      </c>
      <c r="S12" s="429">
        <f t="shared" si="3"/>
        <v>0.19631807945427115</v>
      </c>
      <c r="T12" s="429">
        <f t="shared" si="4"/>
        <v>4.6658066773072132E-2</v>
      </c>
      <c r="U12" s="429">
        <f t="shared" si="5"/>
        <v>4.2438288475413775E-2</v>
      </c>
      <c r="V12" s="429">
        <f t="shared" si="6"/>
        <v>0</v>
      </c>
      <c r="W12" s="429">
        <f t="shared" si="7"/>
        <v>2.6236963508756588E-2</v>
      </c>
      <c r="X12" s="429">
        <f t="shared" si="8"/>
        <v>0</v>
      </c>
      <c r="Y12" s="429">
        <f t="shared" si="9"/>
        <v>0</v>
      </c>
      <c r="Z12" s="429">
        <f t="shared" si="10"/>
        <v>4.0011369350853795E-3</v>
      </c>
      <c r="AA12" s="353" t="s">
        <v>70</v>
      </c>
      <c r="AB12" s="434">
        <f t="shared" si="11"/>
        <v>1200</v>
      </c>
      <c r="AC12" s="434">
        <f t="shared" si="12"/>
        <v>0</v>
      </c>
      <c r="AD12" s="434">
        <f t="shared" si="13"/>
        <v>1941</v>
      </c>
      <c r="AE12" s="434"/>
      <c r="AF12" s="434"/>
      <c r="AG12" s="354">
        <f t="shared" si="14"/>
        <v>3141</v>
      </c>
      <c r="AH12" s="428">
        <f t="shared" si="15"/>
        <v>171914.99999999994</v>
      </c>
      <c r="AI12" s="429">
        <f t="shared" si="16"/>
        <v>1.8270657010732053E-2</v>
      </c>
      <c r="AL12" s="353">
        <f>IF(('GE2024 results (adjust.)'!K11+'Allocation (ENG)'!U12+'Allocation (ENG)'!AG12)&gt;0,('GE2024 results (adjust.)'!J11+'Allocation (ENG)'!U12+'Allocation (ENG)'!AG12),0)</f>
        <v>0</v>
      </c>
      <c r="AM12" s="353">
        <f>IF(('GE2024 results (adjust.)'!L11+'Allocation (ENG)'!V12+'Allocation (ENG)'!AH12)&gt;0,('GE2024 results (adjust.)'!K11+'Allocation (ENG)'!V12+'Allocation (ENG)'!AH12),0)</f>
        <v>0</v>
      </c>
      <c r="AN12" s="353">
        <f>IF(('GE2024 results (adjust.)'!M11+'Allocation (ENG)'!Y12+'Allocation (ENG)'!AK12)&gt;0,('GE2024 results (adjust.)'!L11+'Allocation (ENG)'!Y12+'Allocation (ENG)'!AK12),0)</f>
        <v>0</v>
      </c>
    </row>
    <row r="13" spans="1:40" ht="18.5" customHeight="1" x14ac:dyDescent="0.35">
      <c r="A13" s="353" t="s">
        <v>82</v>
      </c>
      <c r="B13" s="427" t="s">
        <v>83</v>
      </c>
      <c r="C13" s="353" t="s">
        <v>70</v>
      </c>
      <c r="D13" s="353" t="s">
        <v>71</v>
      </c>
      <c r="E13" s="428">
        <v>16236</v>
      </c>
      <c r="F13" s="428">
        <v>18614</v>
      </c>
      <c r="G13" s="428">
        <v>6332</v>
      </c>
      <c r="H13" s="428">
        <v>4732</v>
      </c>
      <c r="I13" s="428">
        <v>4269</v>
      </c>
      <c r="J13" s="428"/>
      <c r="K13" s="428"/>
      <c r="L13" s="428"/>
      <c r="M13" s="428"/>
      <c r="N13" s="428">
        <v>203</v>
      </c>
      <c r="O13" s="428">
        <f t="shared" si="0"/>
        <v>50386</v>
      </c>
      <c r="Q13" s="429">
        <f t="shared" si="1"/>
        <v>0.32223236613344974</v>
      </c>
      <c r="R13" s="429">
        <f t="shared" si="2"/>
        <v>0.36942801571865203</v>
      </c>
      <c r="S13" s="429">
        <f t="shared" si="3"/>
        <v>0.12566982892073195</v>
      </c>
      <c r="T13" s="429">
        <f t="shared" si="4"/>
        <v>9.391497638232843E-2</v>
      </c>
      <c r="U13" s="429">
        <f t="shared" si="5"/>
        <v>8.4725915929027909E-2</v>
      </c>
      <c r="V13" s="429">
        <f t="shared" si="6"/>
        <v>0</v>
      </c>
      <c r="W13" s="429">
        <f t="shared" si="7"/>
        <v>0</v>
      </c>
      <c r="X13" s="429">
        <f t="shared" si="8"/>
        <v>0</v>
      </c>
      <c r="Y13" s="429">
        <f t="shared" si="9"/>
        <v>0</v>
      </c>
      <c r="Z13" s="429">
        <f t="shared" si="10"/>
        <v>4.0288969158099475E-3</v>
      </c>
      <c r="AA13" s="353" t="s">
        <v>70</v>
      </c>
      <c r="AB13" s="434">
        <f t="shared" si="11"/>
        <v>0</v>
      </c>
      <c r="AC13" s="434">
        <f t="shared" si="12"/>
        <v>0</v>
      </c>
      <c r="AD13" s="434">
        <f t="shared" si="13"/>
        <v>4269</v>
      </c>
      <c r="AE13" s="434"/>
      <c r="AF13" s="434"/>
      <c r="AG13" s="354">
        <f t="shared" si="14"/>
        <v>4269</v>
      </c>
      <c r="AH13" s="428">
        <f t="shared" ref="AH13:AH48" si="17">AH12</f>
        <v>171914.99999999994</v>
      </c>
      <c r="AI13" s="429">
        <f t="shared" ref="AI13:AI68" si="18">AG13/AH13</f>
        <v>2.4832039089084729E-2</v>
      </c>
    </row>
    <row r="14" spans="1:40" ht="18.5" customHeight="1" x14ac:dyDescent="0.35">
      <c r="A14" s="353" t="s">
        <v>84</v>
      </c>
      <c r="B14" s="427" t="s">
        <v>83</v>
      </c>
      <c r="C14" s="353" t="s">
        <v>70</v>
      </c>
      <c r="D14" s="353" t="s">
        <v>71</v>
      </c>
      <c r="E14" s="428">
        <v>8601</v>
      </c>
      <c r="F14" s="428">
        <v>17032</v>
      </c>
      <c r="G14" s="428">
        <v>8817</v>
      </c>
      <c r="H14" s="428">
        <v>11624</v>
      </c>
      <c r="I14" s="428">
        <v>1514</v>
      </c>
      <c r="J14" s="428"/>
      <c r="K14" s="428">
        <v>211</v>
      </c>
      <c r="L14" s="428"/>
      <c r="M14" s="428"/>
      <c r="N14" s="428">
        <v>0</v>
      </c>
      <c r="O14" s="428">
        <f t="shared" si="0"/>
        <v>47799</v>
      </c>
      <c r="Q14" s="429">
        <f t="shared" si="1"/>
        <v>0.17994100294985252</v>
      </c>
      <c r="R14" s="429">
        <f t="shared" si="2"/>
        <v>0.35632544613904055</v>
      </c>
      <c r="S14" s="429">
        <f t="shared" si="3"/>
        <v>0.18445992593987323</v>
      </c>
      <c r="T14" s="429">
        <f t="shared" si="4"/>
        <v>0.24318500387037387</v>
      </c>
      <c r="U14" s="429">
        <f t="shared" si="5"/>
        <v>3.1674302809682212E-2</v>
      </c>
      <c r="V14" s="429">
        <f t="shared" si="6"/>
        <v>0</v>
      </c>
      <c r="W14" s="429">
        <f t="shared" si="7"/>
        <v>4.4143182911776397E-3</v>
      </c>
      <c r="X14" s="429">
        <f t="shared" si="8"/>
        <v>0</v>
      </c>
      <c r="Y14" s="429">
        <f t="shared" si="9"/>
        <v>0</v>
      </c>
      <c r="Z14" s="429">
        <f t="shared" si="10"/>
        <v>0</v>
      </c>
      <c r="AA14" s="353" t="s">
        <v>70</v>
      </c>
      <c r="AB14" s="434">
        <f t="shared" si="11"/>
        <v>211</v>
      </c>
      <c r="AC14" s="434">
        <f t="shared" si="12"/>
        <v>0</v>
      </c>
      <c r="AD14" s="434">
        <f t="shared" si="13"/>
        <v>1514</v>
      </c>
      <c r="AE14" s="434"/>
      <c r="AF14" s="434"/>
      <c r="AG14" s="354">
        <f t="shared" si="14"/>
        <v>1725</v>
      </c>
      <c r="AH14" s="428">
        <f t="shared" si="17"/>
        <v>171914.99999999994</v>
      </c>
      <c r="AI14" s="429">
        <f t="shared" si="18"/>
        <v>1.0034028444289333E-2</v>
      </c>
    </row>
    <row r="15" spans="1:40" ht="18.5" customHeight="1" x14ac:dyDescent="0.35">
      <c r="A15" s="353" t="s">
        <v>85</v>
      </c>
      <c r="B15" s="427" t="s">
        <v>83</v>
      </c>
      <c r="C15" s="353" t="s">
        <v>70</v>
      </c>
      <c r="D15" s="353" t="s">
        <v>71</v>
      </c>
      <c r="E15" s="428">
        <v>10100</v>
      </c>
      <c r="F15" s="428">
        <v>14526</v>
      </c>
      <c r="G15" s="428">
        <v>2611</v>
      </c>
      <c r="H15" s="428">
        <v>6329</v>
      </c>
      <c r="I15" s="428">
        <v>2143</v>
      </c>
      <c r="J15" s="428"/>
      <c r="K15" s="428">
        <v>5532</v>
      </c>
      <c r="L15" s="428"/>
      <c r="M15" s="428"/>
      <c r="N15" s="428">
        <v>5473</v>
      </c>
      <c r="O15" s="428">
        <f t="shared" si="0"/>
        <v>46714</v>
      </c>
      <c r="Q15" s="429">
        <f t="shared" si="1"/>
        <v>0.21620927345121377</v>
      </c>
      <c r="R15" s="429">
        <f t="shared" si="2"/>
        <v>0.310956030312112</v>
      </c>
      <c r="S15" s="429">
        <f t="shared" si="3"/>
        <v>5.5893308215952391E-2</v>
      </c>
      <c r="T15" s="429">
        <f t="shared" si="4"/>
        <v>0.13548400907650812</v>
      </c>
      <c r="U15" s="429">
        <f t="shared" si="5"/>
        <v>4.5874898317420899E-2</v>
      </c>
      <c r="V15" s="429">
        <f t="shared" si="6"/>
        <v>0</v>
      </c>
      <c r="W15" s="429">
        <f t="shared" si="7"/>
        <v>0.11842274264674402</v>
      </c>
      <c r="X15" s="429">
        <f t="shared" si="8"/>
        <v>0</v>
      </c>
      <c r="Y15" s="429">
        <f t="shared" si="9"/>
        <v>0</v>
      </c>
      <c r="Z15" s="429">
        <f t="shared" si="10"/>
        <v>0.11715973798004881</v>
      </c>
      <c r="AA15" s="353" t="s">
        <v>70</v>
      </c>
      <c r="AB15" s="434">
        <f t="shared" si="11"/>
        <v>5532</v>
      </c>
      <c r="AC15" s="434">
        <f t="shared" si="12"/>
        <v>0</v>
      </c>
      <c r="AD15" s="434">
        <f t="shared" si="13"/>
        <v>2143</v>
      </c>
      <c r="AE15" s="434"/>
      <c r="AF15" s="434"/>
      <c r="AG15" s="354">
        <f t="shared" si="14"/>
        <v>7675</v>
      </c>
      <c r="AH15" s="428">
        <f t="shared" si="17"/>
        <v>171914.99999999994</v>
      </c>
      <c r="AI15" s="429">
        <f t="shared" si="18"/>
        <v>4.464415554198297E-2</v>
      </c>
    </row>
    <row r="16" spans="1:40" ht="18.5" customHeight="1" x14ac:dyDescent="0.35">
      <c r="A16" s="353" t="s">
        <v>86</v>
      </c>
      <c r="B16" s="427" t="s">
        <v>83</v>
      </c>
      <c r="C16" s="353" t="s">
        <v>70</v>
      </c>
      <c r="D16" s="353" t="s">
        <v>71</v>
      </c>
      <c r="E16" s="428">
        <v>13760</v>
      </c>
      <c r="F16" s="428">
        <v>4820</v>
      </c>
      <c r="G16" s="428">
        <v>2470</v>
      </c>
      <c r="H16" s="428">
        <v>1425</v>
      </c>
      <c r="I16" s="428">
        <v>3826</v>
      </c>
      <c r="J16" s="428"/>
      <c r="K16" s="428">
        <v>14739</v>
      </c>
      <c r="L16" s="428"/>
      <c r="M16" s="428"/>
      <c r="N16" s="428">
        <v>807</v>
      </c>
      <c r="O16" s="428">
        <f t="shared" si="0"/>
        <v>41847</v>
      </c>
      <c r="Q16" s="429">
        <f t="shared" si="1"/>
        <v>0.32881688054101849</v>
      </c>
      <c r="R16" s="429">
        <f t="shared" si="2"/>
        <v>0.11518149449183931</v>
      </c>
      <c r="S16" s="429">
        <f t="shared" si="3"/>
        <v>5.9024541783162472E-2</v>
      </c>
      <c r="T16" s="429">
        <f t="shared" si="4"/>
        <v>3.405262025951681E-2</v>
      </c>
      <c r="U16" s="429">
        <f t="shared" si="5"/>
        <v>9.1428298324850055E-2</v>
      </c>
      <c r="V16" s="429">
        <f t="shared" si="6"/>
        <v>0</v>
      </c>
      <c r="W16" s="429">
        <f t="shared" si="7"/>
        <v>0.35221162807369705</v>
      </c>
      <c r="X16" s="429">
        <f t="shared" si="8"/>
        <v>0</v>
      </c>
      <c r="Y16" s="429">
        <f t="shared" si="9"/>
        <v>0</v>
      </c>
      <c r="Z16" s="429">
        <f t="shared" si="10"/>
        <v>1.9284536525915837E-2</v>
      </c>
      <c r="AA16" s="353" t="s">
        <v>70</v>
      </c>
      <c r="AB16" s="434">
        <f t="shared" si="11"/>
        <v>14739</v>
      </c>
      <c r="AC16" s="434">
        <f t="shared" si="12"/>
        <v>0</v>
      </c>
      <c r="AD16" s="434">
        <f t="shared" si="13"/>
        <v>3826</v>
      </c>
      <c r="AE16" s="434"/>
      <c r="AF16" s="434"/>
      <c r="AG16" s="354">
        <f t="shared" si="14"/>
        <v>18565</v>
      </c>
      <c r="AH16" s="428">
        <f t="shared" si="17"/>
        <v>171914.99999999994</v>
      </c>
      <c r="AI16" s="429">
        <f t="shared" si="18"/>
        <v>0.1079894133728878</v>
      </c>
    </row>
    <row r="17" spans="1:35" ht="18.5" customHeight="1" x14ac:dyDescent="0.35">
      <c r="A17" s="353" t="s">
        <v>87</v>
      </c>
      <c r="B17" s="427" t="s">
        <v>83</v>
      </c>
      <c r="C17" s="353" t="s">
        <v>70</v>
      </c>
      <c r="D17" s="353" t="s">
        <v>71</v>
      </c>
      <c r="E17" s="428">
        <v>15798</v>
      </c>
      <c r="F17" s="428">
        <v>7021</v>
      </c>
      <c r="G17" s="428">
        <v>5666</v>
      </c>
      <c r="H17" s="428">
        <v>2179</v>
      </c>
      <c r="I17" s="428">
        <v>4089</v>
      </c>
      <c r="J17" s="428"/>
      <c r="K17" s="428"/>
      <c r="L17" s="428"/>
      <c r="M17" s="428"/>
      <c r="N17" s="428">
        <v>644</v>
      </c>
      <c r="O17" s="428">
        <f t="shared" si="0"/>
        <v>35397</v>
      </c>
      <c r="Q17" s="429">
        <f t="shared" si="1"/>
        <v>0.44630900923807104</v>
      </c>
      <c r="R17" s="429">
        <f t="shared" si="2"/>
        <v>0.19835014266745771</v>
      </c>
      <c r="S17" s="429">
        <f t="shared" si="3"/>
        <v>0.16007006243466959</v>
      </c>
      <c r="T17" s="429">
        <f t="shared" si="4"/>
        <v>6.1558889171398706E-2</v>
      </c>
      <c r="U17" s="429">
        <f t="shared" si="5"/>
        <v>0.11551826425968302</v>
      </c>
      <c r="V17" s="429">
        <f t="shared" si="6"/>
        <v>0</v>
      </c>
      <c r="W17" s="429">
        <f t="shared" si="7"/>
        <v>0</v>
      </c>
      <c r="X17" s="429">
        <f t="shared" si="8"/>
        <v>0</v>
      </c>
      <c r="Y17" s="429">
        <f t="shared" si="9"/>
        <v>0</v>
      </c>
      <c r="Z17" s="429">
        <f t="shared" si="10"/>
        <v>1.8193632228719947E-2</v>
      </c>
      <c r="AA17" s="353" t="s">
        <v>70</v>
      </c>
      <c r="AB17" s="434">
        <f t="shared" si="11"/>
        <v>0</v>
      </c>
      <c r="AC17" s="434">
        <f t="shared" si="12"/>
        <v>0</v>
      </c>
      <c r="AD17" s="434">
        <f t="shared" si="13"/>
        <v>4089</v>
      </c>
      <c r="AE17" s="434"/>
      <c r="AF17" s="434"/>
      <c r="AG17" s="354">
        <f t="shared" si="14"/>
        <v>4089</v>
      </c>
      <c r="AH17" s="428">
        <f t="shared" si="17"/>
        <v>171914.99999999994</v>
      </c>
      <c r="AI17" s="429">
        <f t="shared" si="18"/>
        <v>2.3785010034028452E-2</v>
      </c>
    </row>
    <row r="18" spans="1:35" ht="18.5" customHeight="1" x14ac:dyDescent="0.35">
      <c r="A18" s="353" t="s">
        <v>88</v>
      </c>
      <c r="B18" s="427" t="s">
        <v>83</v>
      </c>
      <c r="C18" s="353" t="s">
        <v>70</v>
      </c>
      <c r="D18" s="353" t="s">
        <v>71</v>
      </c>
      <c r="E18" s="428">
        <v>17249</v>
      </c>
      <c r="F18" s="428">
        <v>12289</v>
      </c>
      <c r="G18" s="428">
        <v>7204</v>
      </c>
      <c r="H18" s="428">
        <v>2561</v>
      </c>
      <c r="I18" s="428">
        <v>2956</v>
      </c>
      <c r="J18" s="428"/>
      <c r="K18" s="428"/>
      <c r="L18" s="428"/>
      <c r="M18" s="428"/>
      <c r="N18" s="428">
        <v>0</v>
      </c>
      <c r="O18" s="428">
        <f t="shared" si="0"/>
        <v>42259</v>
      </c>
      <c r="Q18" s="429">
        <f t="shared" si="1"/>
        <v>0.40817340684824532</v>
      </c>
      <c r="R18" s="429">
        <f t="shared" si="2"/>
        <v>0.29080195934593817</v>
      </c>
      <c r="S18" s="429">
        <f t="shared" si="3"/>
        <v>0.17047256205778652</v>
      </c>
      <c r="T18" s="429">
        <f t="shared" si="4"/>
        <v>6.0602475212380796E-2</v>
      </c>
      <c r="U18" s="429">
        <f t="shared" si="5"/>
        <v>6.9949596535649208E-2</v>
      </c>
      <c r="V18" s="429">
        <f t="shared" si="6"/>
        <v>0</v>
      </c>
      <c r="W18" s="429">
        <f t="shared" si="7"/>
        <v>0</v>
      </c>
      <c r="X18" s="429">
        <f t="shared" si="8"/>
        <v>0</v>
      </c>
      <c r="Y18" s="429">
        <f t="shared" si="9"/>
        <v>0</v>
      </c>
      <c r="Z18" s="429">
        <f t="shared" si="10"/>
        <v>0</v>
      </c>
      <c r="AA18" s="353" t="s">
        <v>70</v>
      </c>
      <c r="AB18" s="434">
        <f t="shared" si="11"/>
        <v>0</v>
      </c>
      <c r="AC18" s="434">
        <f t="shared" si="12"/>
        <v>0</v>
      </c>
      <c r="AD18" s="434">
        <f t="shared" si="13"/>
        <v>2956</v>
      </c>
      <c r="AE18" s="434"/>
      <c r="AF18" s="434"/>
      <c r="AG18" s="354">
        <f t="shared" si="14"/>
        <v>2956</v>
      </c>
      <c r="AH18" s="428">
        <f t="shared" si="17"/>
        <v>171914.99999999994</v>
      </c>
      <c r="AI18" s="429">
        <f t="shared" si="18"/>
        <v>1.7194543815257545E-2</v>
      </c>
    </row>
    <row r="19" spans="1:35" ht="18.5" customHeight="1" x14ac:dyDescent="0.35">
      <c r="A19" s="353" t="s">
        <v>89</v>
      </c>
      <c r="B19" s="427" t="s">
        <v>83</v>
      </c>
      <c r="C19" s="353" t="s">
        <v>70</v>
      </c>
      <c r="D19" s="353" t="s">
        <v>71</v>
      </c>
      <c r="E19" s="428">
        <v>12130</v>
      </c>
      <c r="F19" s="428">
        <v>17526</v>
      </c>
      <c r="G19" s="428">
        <v>8945</v>
      </c>
      <c r="H19" s="428">
        <v>2547</v>
      </c>
      <c r="I19" s="428">
        <v>3685</v>
      </c>
      <c r="J19" s="428"/>
      <c r="K19" s="428">
        <v>517</v>
      </c>
      <c r="L19" s="428"/>
      <c r="M19" s="428"/>
      <c r="N19" s="428">
        <v>636</v>
      </c>
      <c r="O19" s="428">
        <f t="shared" si="0"/>
        <v>45986</v>
      </c>
      <c r="Q19" s="429">
        <f t="shared" si="1"/>
        <v>0.26377593180533204</v>
      </c>
      <c r="R19" s="429">
        <f t="shared" si="2"/>
        <v>0.38111599182359851</v>
      </c>
      <c r="S19" s="429">
        <f t="shared" si="3"/>
        <v>0.19451572217631452</v>
      </c>
      <c r="T19" s="429">
        <f t="shared" si="4"/>
        <v>5.5386421954507895E-2</v>
      </c>
      <c r="U19" s="429">
        <f t="shared" si="5"/>
        <v>8.0133083982081507E-2</v>
      </c>
      <c r="V19" s="429">
        <f t="shared" si="6"/>
        <v>0</v>
      </c>
      <c r="W19" s="429">
        <f t="shared" si="7"/>
        <v>1.1242552081068152E-2</v>
      </c>
      <c r="X19" s="429">
        <f t="shared" si="8"/>
        <v>0</v>
      </c>
      <c r="Y19" s="429">
        <f t="shared" si="9"/>
        <v>0</v>
      </c>
      <c r="Z19" s="429">
        <f t="shared" si="10"/>
        <v>1.3830296177097377E-2</v>
      </c>
      <c r="AA19" s="353" t="s">
        <v>70</v>
      </c>
      <c r="AB19" s="434">
        <f t="shared" si="11"/>
        <v>517</v>
      </c>
      <c r="AC19" s="434">
        <f t="shared" si="12"/>
        <v>0</v>
      </c>
      <c r="AD19" s="434">
        <f t="shared" si="13"/>
        <v>3685</v>
      </c>
      <c r="AE19" s="434"/>
      <c r="AF19" s="434"/>
      <c r="AG19" s="354">
        <f t="shared" si="14"/>
        <v>4202</v>
      </c>
      <c r="AH19" s="428">
        <f t="shared" si="17"/>
        <v>171914.99999999994</v>
      </c>
      <c r="AI19" s="429">
        <f t="shared" si="18"/>
        <v>2.4442311607480449E-2</v>
      </c>
    </row>
    <row r="20" spans="1:35" ht="18.5" customHeight="1" x14ac:dyDescent="0.35">
      <c r="A20" s="353" t="s">
        <v>90</v>
      </c>
      <c r="B20" s="427" t="s">
        <v>83</v>
      </c>
      <c r="C20" s="353" t="s">
        <v>70</v>
      </c>
      <c r="D20" s="353" t="s">
        <v>71</v>
      </c>
      <c r="E20" s="428">
        <v>15534</v>
      </c>
      <c r="F20" s="428">
        <v>17735</v>
      </c>
      <c r="G20" s="428">
        <v>8923</v>
      </c>
      <c r="H20" s="428">
        <v>2444</v>
      </c>
      <c r="I20" s="428">
        <v>3414</v>
      </c>
      <c r="J20" s="428"/>
      <c r="K20" s="428"/>
      <c r="L20" s="428"/>
      <c r="M20" s="428"/>
      <c r="N20" s="428">
        <v>0</v>
      </c>
      <c r="O20" s="428">
        <f t="shared" si="0"/>
        <v>48050</v>
      </c>
      <c r="Q20" s="429">
        <f t="shared" si="1"/>
        <v>0.32328824141519252</v>
      </c>
      <c r="R20" s="429">
        <f t="shared" si="2"/>
        <v>0.36909469302809572</v>
      </c>
      <c r="S20" s="429">
        <f t="shared" si="3"/>
        <v>0.18570239334027056</v>
      </c>
      <c r="T20" s="429">
        <f t="shared" si="4"/>
        <v>5.0863683662851197E-2</v>
      </c>
      <c r="U20" s="429">
        <f t="shared" si="5"/>
        <v>7.1050988553590017E-2</v>
      </c>
      <c r="V20" s="429">
        <f t="shared" si="6"/>
        <v>0</v>
      </c>
      <c r="W20" s="429">
        <f t="shared" si="7"/>
        <v>0</v>
      </c>
      <c r="X20" s="429">
        <f t="shared" si="8"/>
        <v>0</v>
      </c>
      <c r="Y20" s="429">
        <f t="shared" si="9"/>
        <v>0</v>
      </c>
      <c r="Z20" s="429">
        <f t="shared" si="10"/>
        <v>0</v>
      </c>
      <c r="AA20" s="353" t="s">
        <v>70</v>
      </c>
      <c r="AB20" s="434">
        <f t="shared" si="11"/>
        <v>0</v>
      </c>
      <c r="AC20" s="434">
        <f t="shared" si="12"/>
        <v>0</v>
      </c>
      <c r="AD20" s="434">
        <f t="shared" si="13"/>
        <v>3414</v>
      </c>
      <c r="AE20" s="434"/>
      <c r="AF20" s="434"/>
      <c r="AG20" s="354">
        <f t="shared" si="14"/>
        <v>3414</v>
      </c>
      <c r="AH20" s="428">
        <f t="shared" si="17"/>
        <v>171914.99999999994</v>
      </c>
      <c r="AI20" s="429">
        <f t="shared" si="18"/>
        <v>1.9858651077567409E-2</v>
      </c>
    </row>
    <row r="21" spans="1:35" ht="18.5" customHeight="1" x14ac:dyDescent="0.35">
      <c r="A21" s="353" t="s">
        <v>91</v>
      </c>
      <c r="B21" s="427" t="s">
        <v>83</v>
      </c>
      <c r="C21" s="353" t="s">
        <v>70</v>
      </c>
      <c r="D21" s="353" t="s">
        <v>71</v>
      </c>
      <c r="E21" s="428">
        <v>16871</v>
      </c>
      <c r="F21" s="428">
        <v>15859</v>
      </c>
      <c r="G21" s="428">
        <v>9678</v>
      </c>
      <c r="H21" s="428">
        <v>1629</v>
      </c>
      <c r="I21" s="428">
        <v>2831</v>
      </c>
      <c r="J21" s="428"/>
      <c r="K21" s="428">
        <v>1568</v>
      </c>
      <c r="L21" s="428"/>
      <c r="M21" s="428"/>
      <c r="N21" s="428">
        <v>136</v>
      </c>
      <c r="O21" s="428">
        <f t="shared" si="0"/>
        <v>48572</v>
      </c>
      <c r="Q21" s="429">
        <f t="shared" si="1"/>
        <v>0.34734003129374946</v>
      </c>
      <c r="R21" s="429">
        <f t="shared" si="2"/>
        <v>0.32650498229432595</v>
      </c>
      <c r="S21" s="429">
        <f t="shared" si="3"/>
        <v>0.1992505970517994</v>
      </c>
      <c r="T21" s="429">
        <f t="shared" si="4"/>
        <v>3.3537840731285518E-2</v>
      </c>
      <c r="U21" s="429">
        <f t="shared" si="5"/>
        <v>5.8284608416371571E-2</v>
      </c>
      <c r="V21" s="429">
        <f t="shared" si="6"/>
        <v>0</v>
      </c>
      <c r="W21" s="429">
        <f t="shared" si="7"/>
        <v>3.2281973153257024E-2</v>
      </c>
      <c r="X21" s="429">
        <f t="shared" si="8"/>
        <v>0</v>
      </c>
      <c r="Y21" s="429">
        <f t="shared" si="9"/>
        <v>0</v>
      </c>
      <c r="Z21" s="429">
        <f t="shared" si="10"/>
        <v>2.7999670592110679E-3</v>
      </c>
      <c r="AA21" s="353" t="s">
        <v>70</v>
      </c>
      <c r="AB21" s="434">
        <f t="shared" si="11"/>
        <v>1568</v>
      </c>
      <c r="AC21" s="434">
        <f t="shared" si="12"/>
        <v>0</v>
      </c>
      <c r="AD21" s="434">
        <f t="shared" si="13"/>
        <v>2831</v>
      </c>
      <c r="AE21" s="434"/>
      <c r="AF21" s="434"/>
      <c r="AG21" s="354">
        <f t="shared" si="14"/>
        <v>4399</v>
      </c>
      <c r="AH21" s="428">
        <f t="shared" si="17"/>
        <v>171914.99999999994</v>
      </c>
      <c r="AI21" s="429">
        <f t="shared" si="18"/>
        <v>2.5588226739958708E-2</v>
      </c>
    </row>
    <row r="22" spans="1:35" ht="18.5" customHeight="1" x14ac:dyDescent="0.35">
      <c r="A22" s="353" t="s">
        <v>92</v>
      </c>
      <c r="B22" s="427" t="s">
        <v>83</v>
      </c>
      <c r="C22" s="353" t="s">
        <v>70</v>
      </c>
      <c r="D22" s="353" t="s">
        <v>71</v>
      </c>
      <c r="E22" s="428">
        <v>12758</v>
      </c>
      <c r="F22" s="428">
        <v>18264</v>
      </c>
      <c r="G22" s="428">
        <v>10235</v>
      </c>
      <c r="H22" s="428">
        <v>7621</v>
      </c>
      <c r="I22" s="428">
        <v>2481</v>
      </c>
      <c r="J22" s="428"/>
      <c r="K22" s="428"/>
      <c r="L22" s="428"/>
      <c r="M22" s="428"/>
      <c r="N22" s="428">
        <v>0</v>
      </c>
      <c r="O22" s="428">
        <f t="shared" si="0"/>
        <v>51359</v>
      </c>
      <c r="Q22" s="429">
        <f t="shared" si="1"/>
        <v>0.24840826340076716</v>
      </c>
      <c r="R22" s="429">
        <f t="shared" si="2"/>
        <v>0.35561440059191185</v>
      </c>
      <c r="S22" s="429">
        <f t="shared" si="3"/>
        <v>0.19928347514554412</v>
      </c>
      <c r="T22" s="429">
        <f t="shared" si="4"/>
        <v>0.14838684553826983</v>
      </c>
      <c r="U22" s="429">
        <f t="shared" si="5"/>
        <v>4.8307015323507077E-2</v>
      </c>
      <c r="V22" s="429">
        <f t="shared" si="6"/>
        <v>0</v>
      </c>
      <c r="W22" s="429">
        <f t="shared" si="7"/>
        <v>0</v>
      </c>
      <c r="X22" s="429">
        <f t="shared" si="8"/>
        <v>0</v>
      </c>
      <c r="Y22" s="429">
        <f t="shared" si="9"/>
        <v>0</v>
      </c>
      <c r="Z22" s="429">
        <f t="shared" si="10"/>
        <v>0</v>
      </c>
      <c r="AA22" s="353" t="s">
        <v>70</v>
      </c>
      <c r="AB22" s="434">
        <f t="shared" si="11"/>
        <v>0</v>
      </c>
      <c r="AC22" s="434">
        <f t="shared" si="12"/>
        <v>0</v>
      </c>
      <c r="AD22" s="434">
        <f t="shared" si="13"/>
        <v>2481</v>
      </c>
      <c r="AE22" s="434"/>
      <c r="AF22" s="434"/>
      <c r="AG22" s="354">
        <f t="shared" si="14"/>
        <v>2481</v>
      </c>
      <c r="AH22" s="428">
        <f t="shared" si="17"/>
        <v>171914.99999999994</v>
      </c>
      <c r="AI22" s="429">
        <f t="shared" si="18"/>
        <v>1.44315504755257E-2</v>
      </c>
    </row>
    <row r="23" spans="1:35" ht="18.5" customHeight="1" x14ac:dyDescent="0.35">
      <c r="A23" s="353" t="s">
        <v>93</v>
      </c>
      <c r="B23" s="427" t="s">
        <v>94</v>
      </c>
      <c r="C23" s="353" t="s">
        <v>70</v>
      </c>
      <c r="D23" s="353" t="s">
        <v>71</v>
      </c>
      <c r="E23" s="428">
        <v>7629</v>
      </c>
      <c r="F23" s="428">
        <v>13510</v>
      </c>
      <c r="G23" s="428">
        <v>15520</v>
      </c>
      <c r="H23" s="428">
        <v>1375</v>
      </c>
      <c r="I23" s="428">
        <v>1506</v>
      </c>
      <c r="J23" s="428"/>
      <c r="K23" s="428"/>
      <c r="L23" s="428"/>
      <c r="M23" s="428"/>
      <c r="N23" s="428">
        <v>915</v>
      </c>
      <c r="O23" s="428">
        <f t="shared" si="0"/>
        <v>40455</v>
      </c>
      <c r="Q23" s="429">
        <f t="shared" si="1"/>
        <v>0.1885799035965888</v>
      </c>
      <c r="R23" s="429">
        <f t="shared" si="2"/>
        <v>0.33395130391793348</v>
      </c>
      <c r="S23" s="429">
        <f t="shared" si="3"/>
        <v>0.38363613891978743</v>
      </c>
      <c r="T23" s="429">
        <f t="shared" si="4"/>
        <v>3.3988382153009519E-2</v>
      </c>
      <c r="U23" s="429">
        <f t="shared" si="5"/>
        <v>3.722654801631442E-2</v>
      </c>
      <c r="V23" s="429">
        <f t="shared" si="6"/>
        <v>0</v>
      </c>
      <c r="W23" s="429">
        <f t="shared" si="7"/>
        <v>0</v>
      </c>
      <c r="X23" s="429">
        <f t="shared" si="8"/>
        <v>0</v>
      </c>
      <c r="Y23" s="429">
        <f t="shared" si="9"/>
        <v>0</v>
      </c>
      <c r="Z23" s="429">
        <f t="shared" si="10"/>
        <v>2.2617723396366331E-2</v>
      </c>
      <c r="AA23" s="353" t="s">
        <v>70</v>
      </c>
      <c r="AB23" s="434">
        <f t="shared" si="11"/>
        <v>0</v>
      </c>
      <c r="AC23" s="434">
        <f t="shared" si="12"/>
        <v>0</v>
      </c>
      <c r="AD23" s="434">
        <f t="shared" si="13"/>
        <v>1506</v>
      </c>
      <c r="AE23" s="434"/>
      <c r="AF23" s="434"/>
      <c r="AG23" s="354">
        <f t="shared" si="14"/>
        <v>1506</v>
      </c>
      <c r="AH23" s="428">
        <f t="shared" si="17"/>
        <v>171914.99999999994</v>
      </c>
      <c r="AI23" s="429">
        <f t="shared" si="18"/>
        <v>8.7601430939708604E-3</v>
      </c>
    </row>
    <row r="24" spans="1:35" ht="18.5" customHeight="1" x14ac:dyDescent="0.35">
      <c r="A24" s="353" t="s">
        <v>95</v>
      </c>
      <c r="B24" s="427" t="s">
        <v>94</v>
      </c>
      <c r="C24" s="353" t="s">
        <v>70</v>
      </c>
      <c r="D24" s="353" t="s">
        <v>71</v>
      </c>
      <c r="E24" s="428">
        <v>13104</v>
      </c>
      <c r="F24" s="428">
        <v>16636</v>
      </c>
      <c r="G24" s="428">
        <v>9916</v>
      </c>
      <c r="H24" s="428">
        <v>5001</v>
      </c>
      <c r="I24" s="428">
        <v>1832</v>
      </c>
      <c r="J24" s="428"/>
      <c r="K24" s="428"/>
      <c r="L24" s="428"/>
      <c r="M24" s="428"/>
      <c r="N24" s="428">
        <v>196</v>
      </c>
      <c r="O24" s="428">
        <f t="shared" si="0"/>
        <v>46685</v>
      </c>
      <c r="Q24" s="429">
        <f t="shared" si="1"/>
        <v>0.28068972903502193</v>
      </c>
      <c r="R24" s="429">
        <f t="shared" si="2"/>
        <v>0.35634572132376569</v>
      </c>
      <c r="S24" s="429">
        <f t="shared" si="3"/>
        <v>0.21240227053657493</v>
      </c>
      <c r="T24" s="429">
        <f t="shared" si="4"/>
        <v>0.10712220199207455</v>
      </c>
      <c r="U24" s="429">
        <f t="shared" si="5"/>
        <v>3.9241726464603194E-2</v>
      </c>
      <c r="V24" s="429">
        <f t="shared" si="6"/>
        <v>0</v>
      </c>
      <c r="W24" s="429">
        <f t="shared" si="7"/>
        <v>0</v>
      </c>
      <c r="X24" s="429">
        <f t="shared" si="8"/>
        <v>0</v>
      </c>
      <c r="Y24" s="429">
        <f t="shared" si="9"/>
        <v>0</v>
      </c>
      <c r="Z24" s="429">
        <f t="shared" si="10"/>
        <v>4.1983506479597301E-3</v>
      </c>
      <c r="AA24" s="353" t="s">
        <v>70</v>
      </c>
      <c r="AB24" s="434">
        <f t="shared" si="11"/>
        <v>0</v>
      </c>
      <c r="AC24" s="434">
        <f t="shared" si="12"/>
        <v>0</v>
      </c>
      <c r="AD24" s="434">
        <f t="shared" si="13"/>
        <v>1832</v>
      </c>
      <c r="AE24" s="434"/>
      <c r="AF24" s="434"/>
      <c r="AG24" s="354">
        <f t="shared" si="14"/>
        <v>1832</v>
      </c>
      <c r="AH24" s="428">
        <f t="shared" si="17"/>
        <v>171914.99999999994</v>
      </c>
      <c r="AI24" s="429">
        <f t="shared" si="18"/>
        <v>1.0656429049239453E-2</v>
      </c>
    </row>
    <row r="25" spans="1:35" ht="18.5" customHeight="1" x14ac:dyDescent="0.35">
      <c r="A25" s="353" t="s">
        <v>96</v>
      </c>
      <c r="B25" s="427" t="s">
        <v>94</v>
      </c>
      <c r="C25" s="353" t="s">
        <v>70</v>
      </c>
      <c r="D25" s="353" t="s">
        <v>71</v>
      </c>
      <c r="E25" s="428">
        <v>12274</v>
      </c>
      <c r="F25" s="428">
        <v>16770</v>
      </c>
      <c r="G25" s="428">
        <v>9393</v>
      </c>
      <c r="H25" s="428">
        <v>2027</v>
      </c>
      <c r="I25" s="428">
        <v>2570</v>
      </c>
      <c r="J25" s="428"/>
      <c r="K25" s="428">
        <v>1642</v>
      </c>
      <c r="L25" s="428"/>
      <c r="M25" s="428"/>
      <c r="N25" s="428">
        <v>1449</v>
      </c>
      <c r="O25" s="428">
        <f t="shared" si="0"/>
        <v>46125</v>
      </c>
      <c r="Q25" s="429">
        <f t="shared" si="1"/>
        <v>0.26610298102981028</v>
      </c>
      <c r="R25" s="429">
        <f t="shared" si="2"/>
        <v>0.36357723577235773</v>
      </c>
      <c r="S25" s="429">
        <f t="shared" si="3"/>
        <v>0.20364227642276422</v>
      </c>
      <c r="T25" s="429">
        <f t="shared" si="4"/>
        <v>4.394579945799458E-2</v>
      </c>
      <c r="U25" s="429">
        <f t="shared" si="5"/>
        <v>5.5718157181571817E-2</v>
      </c>
      <c r="V25" s="429">
        <f t="shared" si="6"/>
        <v>0</v>
      </c>
      <c r="W25" s="429">
        <f t="shared" si="7"/>
        <v>3.5598915989159895E-2</v>
      </c>
      <c r="X25" s="429">
        <f t="shared" si="8"/>
        <v>0</v>
      </c>
      <c r="Y25" s="429">
        <f t="shared" si="9"/>
        <v>0</v>
      </c>
      <c r="Z25" s="429">
        <f t="shared" si="10"/>
        <v>3.1414634146341464E-2</v>
      </c>
      <c r="AA25" s="353" t="s">
        <v>70</v>
      </c>
      <c r="AB25" s="434">
        <f t="shared" si="11"/>
        <v>1642</v>
      </c>
      <c r="AC25" s="434">
        <f t="shared" si="12"/>
        <v>0</v>
      </c>
      <c r="AD25" s="434">
        <f t="shared" si="13"/>
        <v>2570</v>
      </c>
      <c r="AE25" s="434"/>
      <c r="AF25" s="434"/>
      <c r="AG25" s="354">
        <f t="shared" si="14"/>
        <v>4212</v>
      </c>
      <c r="AH25" s="428">
        <f t="shared" si="17"/>
        <v>171914.99999999994</v>
      </c>
      <c r="AI25" s="429">
        <f t="shared" si="18"/>
        <v>2.4500479888316908E-2</v>
      </c>
    </row>
    <row r="26" spans="1:35" ht="18.5" customHeight="1" x14ac:dyDescent="0.35">
      <c r="A26" s="353" t="s">
        <v>97</v>
      </c>
      <c r="B26" s="427" t="s">
        <v>94</v>
      </c>
      <c r="C26" s="353" t="s">
        <v>70</v>
      </c>
      <c r="D26" s="353" t="s">
        <v>71</v>
      </c>
      <c r="E26" s="428">
        <v>18470</v>
      </c>
      <c r="F26" s="428">
        <v>9677</v>
      </c>
      <c r="G26" s="428">
        <v>7602</v>
      </c>
      <c r="H26" s="428">
        <v>2580</v>
      </c>
      <c r="I26" s="428">
        <v>2751</v>
      </c>
      <c r="J26" s="428"/>
      <c r="K26" s="428"/>
      <c r="L26" s="428">
        <v>479</v>
      </c>
      <c r="M26" s="428"/>
      <c r="N26" s="428">
        <v>601</v>
      </c>
      <c r="O26" s="428">
        <f t="shared" si="0"/>
        <v>42160</v>
      </c>
      <c r="Q26" s="429">
        <f t="shared" si="1"/>
        <v>0.43809297912713474</v>
      </c>
      <c r="R26" s="429">
        <f t="shared" si="2"/>
        <v>0.22953036053130929</v>
      </c>
      <c r="S26" s="429">
        <f t="shared" si="3"/>
        <v>0.18031309297912712</v>
      </c>
      <c r="T26" s="429">
        <f t="shared" si="4"/>
        <v>6.1195445920303605E-2</v>
      </c>
      <c r="U26" s="429">
        <f t="shared" si="5"/>
        <v>6.5251423149905119E-2</v>
      </c>
      <c r="V26" s="429">
        <f t="shared" si="6"/>
        <v>0</v>
      </c>
      <c r="W26" s="429">
        <f t="shared" si="7"/>
        <v>0</v>
      </c>
      <c r="X26" s="429">
        <f t="shared" si="8"/>
        <v>1.1361480075901329E-2</v>
      </c>
      <c r="Y26" s="429">
        <f t="shared" si="9"/>
        <v>0</v>
      </c>
      <c r="Z26" s="429">
        <f t="shared" si="10"/>
        <v>1.4255218216318786E-2</v>
      </c>
      <c r="AA26" s="353" t="s">
        <v>70</v>
      </c>
      <c r="AB26" s="434">
        <f t="shared" si="11"/>
        <v>0</v>
      </c>
      <c r="AC26" s="434">
        <f t="shared" si="12"/>
        <v>479</v>
      </c>
      <c r="AD26" s="434">
        <f t="shared" si="13"/>
        <v>2751</v>
      </c>
      <c r="AE26" s="434"/>
      <c r="AF26" s="434"/>
      <c r="AG26" s="354">
        <f t="shared" si="14"/>
        <v>3230</v>
      </c>
      <c r="AH26" s="428">
        <f t="shared" si="17"/>
        <v>171914.99999999994</v>
      </c>
      <c r="AI26" s="429">
        <f t="shared" si="18"/>
        <v>1.8788354710176546E-2</v>
      </c>
    </row>
    <row r="27" spans="1:35" ht="18.5" customHeight="1" x14ac:dyDescent="0.35">
      <c r="A27" s="353" t="s">
        <v>98</v>
      </c>
      <c r="B27" s="427" t="s">
        <v>94</v>
      </c>
      <c r="C27" s="353" t="s">
        <v>70</v>
      </c>
      <c r="D27" s="353" t="s">
        <v>71</v>
      </c>
      <c r="E27" s="428">
        <v>10475</v>
      </c>
      <c r="F27" s="428">
        <v>17441</v>
      </c>
      <c r="G27" s="428">
        <v>11935</v>
      </c>
      <c r="H27" s="428">
        <v>2364</v>
      </c>
      <c r="I27" s="428">
        <v>2504</v>
      </c>
      <c r="J27" s="428"/>
      <c r="K27" s="428">
        <v>1359</v>
      </c>
      <c r="L27" s="428"/>
      <c r="M27" s="428"/>
      <c r="N27" s="428">
        <v>401</v>
      </c>
      <c r="O27" s="428">
        <f t="shared" si="0"/>
        <v>46479</v>
      </c>
      <c r="Q27" s="429">
        <f t="shared" si="1"/>
        <v>0.2253705974741281</v>
      </c>
      <c r="R27" s="429">
        <f t="shared" si="2"/>
        <v>0.37524473418102799</v>
      </c>
      <c r="S27" s="429">
        <f t="shared" si="3"/>
        <v>0.25678263301706145</v>
      </c>
      <c r="T27" s="429">
        <f t="shared" si="4"/>
        <v>5.0861679468146903E-2</v>
      </c>
      <c r="U27" s="429">
        <f t="shared" si="5"/>
        <v>5.3873792465414488E-2</v>
      </c>
      <c r="V27" s="429">
        <f t="shared" si="6"/>
        <v>0</v>
      </c>
      <c r="W27" s="429">
        <f t="shared" si="7"/>
        <v>2.9239011166333182E-2</v>
      </c>
      <c r="X27" s="429">
        <f t="shared" si="8"/>
        <v>0</v>
      </c>
      <c r="Y27" s="429">
        <f t="shared" si="9"/>
        <v>0</v>
      </c>
      <c r="Z27" s="429">
        <f t="shared" si="10"/>
        <v>8.6275522278878632E-3</v>
      </c>
      <c r="AA27" s="353" t="s">
        <v>70</v>
      </c>
      <c r="AB27" s="434">
        <f t="shared" si="11"/>
        <v>1359</v>
      </c>
      <c r="AC27" s="434">
        <f t="shared" si="12"/>
        <v>0</v>
      </c>
      <c r="AD27" s="434">
        <f t="shared" si="13"/>
        <v>2504</v>
      </c>
      <c r="AE27" s="434"/>
      <c r="AF27" s="434"/>
      <c r="AG27" s="354">
        <f t="shared" si="14"/>
        <v>3863</v>
      </c>
      <c r="AH27" s="428">
        <f t="shared" si="17"/>
        <v>171914.99999999994</v>
      </c>
      <c r="AI27" s="429">
        <f t="shared" si="18"/>
        <v>2.2470406887124459E-2</v>
      </c>
    </row>
    <row r="28" spans="1:35" ht="18.5" customHeight="1" x14ac:dyDescent="0.35">
      <c r="A28" s="353" t="s">
        <v>99</v>
      </c>
      <c r="B28" s="427" t="s">
        <v>94</v>
      </c>
      <c r="C28" s="353" t="s">
        <v>70</v>
      </c>
      <c r="D28" s="353" t="s">
        <v>71</v>
      </c>
      <c r="E28" s="428">
        <v>10854</v>
      </c>
      <c r="F28" s="428">
        <v>21248</v>
      </c>
      <c r="G28" s="428">
        <v>7008</v>
      </c>
      <c r="H28" s="428">
        <v>6252</v>
      </c>
      <c r="I28" s="428">
        <v>2806</v>
      </c>
      <c r="J28" s="428"/>
      <c r="K28" s="428"/>
      <c r="L28" s="428"/>
      <c r="M28" s="428"/>
      <c r="N28" s="428">
        <v>409</v>
      </c>
      <c r="O28" s="428">
        <f t="shared" si="0"/>
        <v>48577</v>
      </c>
      <c r="Q28" s="429">
        <f t="shared" si="1"/>
        <v>0.22343907610597608</v>
      </c>
      <c r="R28" s="429">
        <f t="shared" si="2"/>
        <v>0.43740865018424357</v>
      </c>
      <c r="S28" s="429">
        <f t="shared" si="3"/>
        <v>0.14426580480474299</v>
      </c>
      <c r="T28" s="429">
        <f t="shared" si="4"/>
        <v>0.12870288408094366</v>
      </c>
      <c r="U28" s="429">
        <f t="shared" si="5"/>
        <v>5.7763962369022377E-2</v>
      </c>
      <c r="V28" s="429">
        <f t="shared" si="6"/>
        <v>0</v>
      </c>
      <c r="W28" s="429">
        <f t="shared" si="7"/>
        <v>0</v>
      </c>
      <c r="X28" s="429">
        <f t="shared" si="8"/>
        <v>0</v>
      </c>
      <c r="Y28" s="429">
        <f t="shared" si="9"/>
        <v>0</v>
      </c>
      <c r="Z28" s="429">
        <f t="shared" si="10"/>
        <v>8.4196224550713294E-3</v>
      </c>
      <c r="AA28" s="353" t="s">
        <v>70</v>
      </c>
      <c r="AB28" s="434">
        <f t="shared" si="11"/>
        <v>0</v>
      </c>
      <c r="AC28" s="434">
        <f t="shared" si="12"/>
        <v>0</v>
      </c>
      <c r="AD28" s="434">
        <f t="shared" si="13"/>
        <v>2806</v>
      </c>
      <c r="AE28" s="434"/>
      <c r="AF28" s="434"/>
      <c r="AG28" s="354">
        <f t="shared" si="14"/>
        <v>2806</v>
      </c>
      <c r="AH28" s="428">
        <f t="shared" si="17"/>
        <v>171914.99999999994</v>
      </c>
      <c r="AI28" s="429">
        <f t="shared" si="18"/>
        <v>1.6322019602710649E-2</v>
      </c>
    </row>
    <row r="29" spans="1:35" ht="18.5" customHeight="1" x14ac:dyDescent="0.35">
      <c r="A29" s="353" t="s">
        <v>100</v>
      </c>
      <c r="B29" s="427" t="s">
        <v>94</v>
      </c>
      <c r="C29" s="353" t="s">
        <v>70</v>
      </c>
      <c r="D29" s="353" t="s">
        <v>71</v>
      </c>
      <c r="E29" s="428">
        <v>13002</v>
      </c>
      <c r="F29" s="428">
        <v>17348</v>
      </c>
      <c r="G29" s="428">
        <v>10484</v>
      </c>
      <c r="H29" s="428">
        <v>2264</v>
      </c>
      <c r="I29" s="428">
        <v>2435</v>
      </c>
      <c r="J29" s="428"/>
      <c r="K29" s="428"/>
      <c r="L29" s="428"/>
      <c r="M29" s="428"/>
      <c r="N29" s="428">
        <v>3032</v>
      </c>
      <c r="O29" s="428">
        <f t="shared" si="0"/>
        <v>48565</v>
      </c>
      <c r="Q29" s="429">
        <f t="shared" si="1"/>
        <v>0.2677236693091733</v>
      </c>
      <c r="R29" s="429">
        <f t="shared" si="2"/>
        <v>0.35721198393905074</v>
      </c>
      <c r="S29" s="429">
        <f t="shared" si="3"/>
        <v>0.21587563059816742</v>
      </c>
      <c r="T29" s="429">
        <f t="shared" si="4"/>
        <v>4.6617934726655E-2</v>
      </c>
      <c r="U29" s="429">
        <f t="shared" si="5"/>
        <v>5.0138988983836098E-2</v>
      </c>
      <c r="V29" s="429">
        <f t="shared" si="6"/>
        <v>0</v>
      </c>
      <c r="W29" s="429">
        <f t="shared" si="7"/>
        <v>0</v>
      </c>
      <c r="X29" s="429">
        <f t="shared" si="8"/>
        <v>0</v>
      </c>
      <c r="Y29" s="429">
        <f t="shared" si="9"/>
        <v>0</v>
      </c>
      <c r="Z29" s="429">
        <f t="shared" si="10"/>
        <v>6.2431792443117473E-2</v>
      </c>
      <c r="AA29" s="353" t="s">
        <v>70</v>
      </c>
      <c r="AB29" s="434">
        <f t="shared" si="11"/>
        <v>0</v>
      </c>
      <c r="AC29" s="434">
        <f t="shared" si="12"/>
        <v>0</v>
      </c>
      <c r="AD29" s="434">
        <f t="shared" si="13"/>
        <v>2435</v>
      </c>
      <c r="AE29" s="434"/>
      <c r="AF29" s="434"/>
      <c r="AG29" s="354">
        <f t="shared" si="14"/>
        <v>2435</v>
      </c>
      <c r="AH29" s="428">
        <f t="shared" si="17"/>
        <v>171914.99999999994</v>
      </c>
      <c r="AI29" s="429">
        <f t="shared" si="18"/>
        <v>1.4163976383677985E-2</v>
      </c>
    </row>
    <row r="30" spans="1:35" ht="18.5" customHeight="1" x14ac:dyDescent="0.35">
      <c r="A30" s="353" t="s">
        <v>101</v>
      </c>
      <c r="B30" s="427" t="s">
        <v>94</v>
      </c>
      <c r="C30" s="353" t="s">
        <v>70</v>
      </c>
      <c r="D30" s="353" t="s">
        <v>71</v>
      </c>
      <c r="E30" s="428">
        <v>9086</v>
      </c>
      <c r="F30" s="428">
        <v>17462</v>
      </c>
      <c r="G30" s="428">
        <v>10606</v>
      </c>
      <c r="H30" s="428">
        <v>1945</v>
      </c>
      <c r="I30" s="428">
        <v>1800</v>
      </c>
      <c r="J30" s="428"/>
      <c r="K30" s="428">
        <v>5031</v>
      </c>
      <c r="L30" s="428"/>
      <c r="M30" s="428"/>
      <c r="N30" s="428">
        <v>0</v>
      </c>
      <c r="O30" s="428">
        <f t="shared" si="0"/>
        <v>45930</v>
      </c>
      <c r="Q30" s="429">
        <f t="shared" si="1"/>
        <v>0.19782277378619639</v>
      </c>
      <c r="R30" s="429">
        <f t="shared" si="2"/>
        <v>0.38018724145438709</v>
      </c>
      <c r="S30" s="429">
        <f t="shared" si="3"/>
        <v>0.23091661223601131</v>
      </c>
      <c r="T30" s="429">
        <f t="shared" si="4"/>
        <v>4.2347049858480298E-2</v>
      </c>
      <c r="U30" s="429">
        <f t="shared" si="5"/>
        <v>3.9190071848465055E-2</v>
      </c>
      <c r="V30" s="429">
        <f t="shared" si="6"/>
        <v>0</v>
      </c>
      <c r="W30" s="429">
        <f t="shared" si="7"/>
        <v>0.10953625081645983</v>
      </c>
      <c r="X30" s="429">
        <f t="shared" si="8"/>
        <v>0</v>
      </c>
      <c r="Y30" s="429">
        <f t="shared" si="9"/>
        <v>0</v>
      </c>
      <c r="Z30" s="429">
        <f t="shared" si="10"/>
        <v>0</v>
      </c>
      <c r="AA30" s="353" t="s">
        <v>70</v>
      </c>
      <c r="AB30" s="434">
        <f t="shared" si="11"/>
        <v>5031</v>
      </c>
      <c r="AC30" s="434">
        <f t="shared" si="12"/>
        <v>0</v>
      </c>
      <c r="AD30" s="434">
        <f t="shared" si="13"/>
        <v>1800</v>
      </c>
      <c r="AE30" s="434"/>
      <c r="AF30" s="434"/>
      <c r="AG30" s="354">
        <f t="shared" si="14"/>
        <v>6831</v>
      </c>
      <c r="AH30" s="428">
        <f t="shared" si="17"/>
        <v>171914.99999999994</v>
      </c>
      <c r="AI30" s="429">
        <f t="shared" si="18"/>
        <v>3.9734752639385758E-2</v>
      </c>
    </row>
    <row r="31" spans="1:35" ht="18.5" customHeight="1" x14ac:dyDescent="0.35">
      <c r="A31" s="353" t="s">
        <v>102</v>
      </c>
      <c r="B31" s="427" t="s">
        <v>103</v>
      </c>
      <c r="C31" s="353" t="s">
        <v>70</v>
      </c>
      <c r="D31" s="353" t="s">
        <v>71</v>
      </c>
      <c r="E31" s="428">
        <v>21020</v>
      </c>
      <c r="F31" s="428">
        <v>14689</v>
      </c>
      <c r="G31" s="428">
        <v>8760</v>
      </c>
      <c r="H31" s="428">
        <v>2191</v>
      </c>
      <c r="I31" s="428">
        <v>2507</v>
      </c>
      <c r="J31" s="428"/>
      <c r="K31" s="428">
        <v>422</v>
      </c>
      <c r="L31" s="428"/>
      <c r="M31" s="428"/>
      <c r="N31" s="428">
        <v>0</v>
      </c>
      <c r="O31" s="428">
        <f t="shared" si="0"/>
        <v>49589</v>
      </c>
      <c r="Q31" s="429">
        <f t="shared" si="1"/>
        <v>0.42388432918590818</v>
      </c>
      <c r="R31" s="429">
        <f t="shared" si="2"/>
        <v>0.29621488636592791</v>
      </c>
      <c r="S31" s="429">
        <f t="shared" si="3"/>
        <v>0.17665208009840891</v>
      </c>
      <c r="T31" s="429">
        <f t="shared" si="4"/>
        <v>4.4183185787170544E-2</v>
      </c>
      <c r="U31" s="429">
        <f t="shared" si="5"/>
        <v>5.0555566758756984E-2</v>
      </c>
      <c r="V31" s="429">
        <f t="shared" si="6"/>
        <v>0</v>
      </c>
      <c r="W31" s="429">
        <f t="shared" si="7"/>
        <v>8.5099518038274612E-3</v>
      </c>
      <c r="X31" s="429">
        <f t="shared" si="8"/>
        <v>0</v>
      </c>
      <c r="Y31" s="429">
        <f t="shared" si="9"/>
        <v>0</v>
      </c>
      <c r="Z31" s="429">
        <f t="shared" si="10"/>
        <v>0</v>
      </c>
      <c r="AA31" s="353" t="s">
        <v>70</v>
      </c>
      <c r="AB31" s="434">
        <f t="shared" si="11"/>
        <v>422</v>
      </c>
      <c r="AC31" s="434">
        <f t="shared" si="12"/>
        <v>0</v>
      </c>
      <c r="AD31" s="434">
        <f t="shared" si="13"/>
        <v>2507</v>
      </c>
      <c r="AE31" s="434"/>
      <c r="AF31" s="434"/>
      <c r="AG31" s="354">
        <f t="shared" si="14"/>
        <v>2929</v>
      </c>
      <c r="AH31" s="428">
        <f t="shared" si="17"/>
        <v>171914.99999999994</v>
      </c>
      <c r="AI31" s="429">
        <f t="shared" si="18"/>
        <v>1.7037489456999105E-2</v>
      </c>
    </row>
    <row r="32" spans="1:35" ht="18.5" customHeight="1" x14ac:dyDescent="0.35">
      <c r="A32" s="353" t="s">
        <v>104</v>
      </c>
      <c r="B32" s="427" t="s">
        <v>103</v>
      </c>
      <c r="C32" s="353" t="s">
        <v>70</v>
      </c>
      <c r="D32" s="353" t="s">
        <v>71</v>
      </c>
      <c r="E32" s="428">
        <v>14860</v>
      </c>
      <c r="F32" s="428">
        <v>17872</v>
      </c>
      <c r="G32" s="428">
        <v>10636</v>
      </c>
      <c r="H32" s="428">
        <v>6755</v>
      </c>
      <c r="I32" s="428">
        <v>2959</v>
      </c>
      <c r="J32" s="428"/>
      <c r="K32" s="428"/>
      <c r="L32" s="428"/>
      <c r="M32" s="428"/>
      <c r="N32" s="428">
        <v>0</v>
      </c>
      <c r="O32" s="428">
        <f t="shared" si="0"/>
        <v>53082</v>
      </c>
      <c r="Q32" s="429">
        <f t="shared" si="1"/>
        <v>0.2799442372178893</v>
      </c>
      <c r="R32" s="429">
        <f t="shared" si="2"/>
        <v>0.33668663577107116</v>
      </c>
      <c r="S32" s="429">
        <f t="shared" si="3"/>
        <v>0.20036924004370596</v>
      </c>
      <c r="T32" s="429">
        <f t="shared" si="4"/>
        <v>0.12725594363437701</v>
      </c>
      <c r="U32" s="429">
        <f t="shared" si="5"/>
        <v>5.5743943332956555E-2</v>
      </c>
      <c r="V32" s="429">
        <f t="shared" si="6"/>
        <v>0</v>
      </c>
      <c r="W32" s="429">
        <f t="shared" si="7"/>
        <v>0</v>
      </c>
      <c r="X32" s="429">
        <f t="shared" si="8"/>
        <v>0</v>
      </c>
      <c r="Y32" s="429">
        <f t="shared" si="9"/>
        <v>0</v>
      </c>
      <c r="Z32" s="429">
        <f t="shared" si="10"/>
        <v>0</v>
      </c>
      <c r="AA32" s="353" t="s">
        <v>70</v>
      </c>
      <c r="AB32" s="434">
        <f t="shared" si="11"/>
        <v>0</v>
      </c>
      <c r="AC32" s="434">
        <f t="shared" si="12"/>
        <v>0</v>
      </c>
      <c r="AD32" s="434">
        <f t="shared" si="13"/>
        <v>2959</v>
      </c>
      <c r="AE32" s="434"/>
      <c r="AF32" s="434"/>
      <c r="AG32" s="354">
        <f t="shared" si="14"/>
        <v>2959</v>
      </c>
      <c r="AH32" s="428">
        <f t="shared" si="17"/>
        <v>171914.99999999994</v>
      </c>
      <c r="AI32" s="429">
        <f t="shared" si="18"/>
        <v>1.7211994299508485E-2</v>
      </c>
    </row>
    <row r="33" spans="1:35" ht="18.5" customHeight="1" x14ac:dyDescent="0.35">
      <c r="A33" s="353" t="s">
        <v>105</v>
      </c>
      <c r="B33" s="427" t="s">
        <v>103</v>
      </c>
      <c r="C33" s="353" t="s">
        <v>70</v>
      </c>
      <c r="D33" s="353" t="s">
        <v>71</v>
      </c>
      <c r="E33" s="428">
        <v>18009</v>
      </c>
      <c r="F33" s="428">
        <v>14189</v>
      </c>
      <c r="G33" s="428">
        <v>8468</v>
      </c>
      <c r="H33" s="428">
        <v>1357</v>
      </c>
      <c r="I33" s="428">
        <v>7004</v>
      </c>
      <c r="J33" s="428"/>
      <c r="K33" s="428">
        <v>1057</v>
      </c>
      <c r="L33" s="428"/>
      <c r="M33" s="428"/>
      <c r="N33" s="428">
        <v>147</v>
      </c>
      <c r="O33" s="428">
        <f t="shared" si="0"/>
        <v>50231</v>
      </c>
      <c r="Q33" s="429">
        <f t="shared" si="1"/>
        <v>0.35852362087157336</v>
      </c>
      <c r="R33" s="429">
        <f t="shared" si="2"/>
        <v>0.28247496565865698</v>
      </c>
      <c r="S33" s="429">
        <f t="shared" si="3"/>
        <v>0.16858115506360613</v>
      </c>
      <c r="T33" s="429">
        <f t="shared" si="4"/>
        <v>2.7015189823017659E-2</v>
      </c>
      <c r="U33" s="429">
        <f t="shared" si="5"/>
        <v>0.13943580657362983</v>
      </c>
      <c r="V33" s="429">
        <f t="shared" si="6"/>
        <v>0</v>
      </c>
      <c r="W33" s="429">
        <f t="shared" si="7"/>
        <v>2.1042782345563497E-2</v>
      </c>
      <c r="X33" s="429">
        <f t="shared" si="8"/>
        <v>0</v>
      </c>
      <c r="Y33" s="429">
        <f t="shared" si="9"/>
        <v>0</v>
      </c>
      <c r="Z33" s="429">
        <f t="shared" si="10"/>
        <v>2.9264796639525393E-3</v>
      </c>
      <c r="AA33" s="353" t="s">
        <v>70</v>
      </c>
      <c r="AB33" s="434">
        <f t="shared" si="11"/>
        <v>1057</v>
      </c>
      <c r="AC33" s="434">
        <f t="shared" si="12"/>
        <v>0</v>
      </c>
      <c r="AD33" s="434">
        <f t="shared" si="13"/>
        <v>7004</v>
      </c>
      <c r="AE33" s="434"/>
      <c r="AF33" s="434"/>
      <c r="AG33" s="354">
        <f t="shared" si="14"/>
        <v>8061</v>
      </c>
      <c r="AH33" s="428">
        <f t="shared" si="17"/>
        <v>171914.99999999994</v>
      </c>
      <c r="AI33" s="429">
        <f t="shared" si="18"/>
        <v>4.6889451182270322E-2</v>
      </c>
    </row>
    <row r="34" spans="1:35" ht="18.5" customHeight="1" x14ac:dyDescent="0.35">
      <c r="A34" s="353" t="s">
        <v>106</v>
      </c>
      <c r="B34" s="427" t="s">
        <v>103</v>
      </c>
      <c r="C34" s="353" t="s">
        <v>70</v>
      </c>
      <c r="D34" s="353" t="s">
        <v>71</v>
      </c>
      <c r="E34" s="428">
        <v>18209</v>
      </c>
      <c r="F34" s="428">
        <v>9195</v>
      </c>
      <c r="G34" s="428">
        <v>7010</v>
      </c>
      <c r="H34" s="428">
        <v>2251</v>
      </c>
      <c r="I34" s="428">
        <v>2558</v>
      </c>
      <c r="J34" s="428"/>
      <c r="K34" s="428">
        <v>1059</v>
      </c>
      <c r="L34" s="428">
        <v>1531</v>
      </c>
      <c r="M34" s="428"/>
      <c r="N34" s="428">
        <v>0</v>
      </c>
      <c r="O34" s="428">
        <f t="shared" si="0"/>
        <v>41813</v>
      </c>
      <c r="Q34" s="429">
        <f t="shared" si="1"/>
        <v>0.43548657116207878</v>
      </c>
      <c r="R34" s="429">
        <f t="shared" si="2"/>
        <v>0.2199076842130438</v>
      </c>
      <c r="S34" s="429">
        <f t="shared" si="3"/>
        <v>0.167651208954153</v>
      </c>
      <c r="T34" s="429">
        <f t="shared" si="4"/>
        <v>5.3834931719800062E-2</v>
      </c>
      <c r="U34" s="429">
        <f t="shared" si="5"/>
        <v>6.1177145863726592E-2</v>
      </c>
      <c r="V34" s="429">
        <f t="shared" si="6"/>
        <v>0</v>
      </c>
      <c r="W34" s="429">
        <f t="shared" si="7"/>
        <v>2.5327051395499008E-2</v>
      </c>
      <c r="X34" s="429">
        <f t="shared" si="8"/>
        <v>3.6615406691698757E-2</v>
      </c>
      <c r="Y34" s="429">
        <f t="shared" si="9"/>
        <v>0</v>
      </c>
      <c r="Z34" s="429">
        <f t="shared" si="10"/>
        <v>0</v>
      </c>
      <c r="AA34" s="353" t="s">
        <v>70</v>
      </c>
      <c r="AB34" s="434">
        <f t="shared" si="11"/>
        <v>1059</v>
      </c>
      <c r="AC34" s="434">
        <f t="shared" si="12"/>
        <v>1531</v>
      </c>
      <c r="AD34" s="434">
        <f t="shared" si="13"/>
        <v>2558</v>
      </c>
      <c r="AE34" s="434"/>
      <c r="AF34" s="434"/>
      <c r="AG34" s="354">
        <f t="shared" si="14"/>
        <v>5148</v>
      </c>
      <c r="AH34" s="428">
        <f t="shared" si="17"/>
        <v>171914.99999999994</v>
      </c>
      <c r="AI34" s="429">
        <f t="shared" si="18"/>
        <v>2.9945030974609557E-2</v>
      </c>
    </row>
    <row r="35" spans="1:35" ht="18.5" customHeight="1" x14ac:dyDescent="0.35">
      <c r="A35" s="353" t="s">
        <v>107</v>
      </c>
      <c r="B35" s="427" t="s">
        <v>103</v>
      </c>
      <c r="C35" s="353" t="s">
        <v>70</v>
      </c>
      <c r="D35" s="353" t="s">
        <v>71</v>
      </c>
      <c r="E35" s="428">
        <v>16890</v>
      </c>
      <c r="F35" s="428">
        <v>12819</v>
      </c>
      <c r="G35" s="428">
        <v>8210</v>
      </c>
      <c r="H35" s="428">
        <v>3193</v>
      </c>
      <c r="I35" s="428">
        <v>2398</v>
      </c>
      <c r="J35" s="428"/>
      <c r="K35" s="428"/>
      <c r="L35" s="428"/>
      <c r="M35" s="428"/>
      <c r="N35" s="428">
        <v>394</v>
      </c>
      <c r="O35" s="428">
        <f t="shared" si="0"/>
        <v>43904</v>
      </c>
      <c r="Q35" s="429">
        <f t="shared" si="1"/>
        <v>0.38470298833819244</v>
      </c>
      <c r="R35" s="429">
        <f t="shared" si="2"/>
        <v>0.29197795189504372</v>
      </c>
      <c r="S35" s="429">
        <f t="shared" si="3"/>
        <v>0.18699890670553937</v>
      </c>
      <c r="T35" s="429">
        <f t="shared" si="4"/>
        <v>7.2726858600583089E-2</v>
      </c>
      <c r="U35" s="429">
        <f t="shared" si="5"/>
        <v>5.461916909620991E-2</v>
      </c>
      <c r="V35" s="429">
        <f t="shared" si="6"/>
        <v>0</v>
      </c>
      <c r="W35" s="429">
        <f t="shared" si="7"/>
        <v>0</v>
      </c>
      <c r="X35" s="429">
        <f t="shared" si="8"/>
        <v>0</v>
      </c>
      <c r="Y35" s="429">
        <f t="shared" si="9"/>
        <v>0</v>
      </c>
      <c r="Z35" s="429">
        <f t="shared" si="10"/>
        <v>8.9741253644314862E-3</v>
      </c>
      <c r="AA35" s="353" t="s">
        <v>70</v>
      </c>
      <c r="AB35" s="434">
        <f t="shared" si="11"/>
        <v>0</v>
      </c>
      <c r="AC35" s="434">
        <f t="shared" si="12"/>
        <v>0</v>
      </c>
      <c r="AD35" s="434">
        <f t="shared" si="13"/>
        <v>2398</v>
      </c>
      <c r="AE35" s="434"/>
      <c r="AF35" s="434"/>
      <c r="AG35" s="354">
        <f t="shared" si="14"/>
        <v>2398</v>
      </c>
      <c r="AH35" s="428">
        <f t="shared" si="17"/>
        <v>171914.99999999994</v>
      </c>
      <c r="AI35" s="429">
        <f t="shared" si="18"/>
        <v>1.3948753744583084E-2</v>
      </c>
    </row>
    <row r="36" spans="1:35" ht="18.5" customHeight="1" x14ac:dyDescent="0.35">
      <c r="A36" s="353" t="s">
        <v>108</v>
      </c>
      <c r="B36" s="427" t="s">
        <v>103</v>
      </c>
      <c r="C36" s="353" t="s">
        <v>70</v>
      </c>
      <c r="D36" s="353" t="s">
        <v>71</v>
      </c>
      <c r="E36" s="428">
        <v>15504</v>
      </c>
      <c r="F36" s="428">
        <v>19191</v>
      </c>
      <c r="G36" s="428">
        <v>8962</v>
      </c>
      <c r="H36" s="428">
        <v>4989</v>
      </c>
      <c r="I36" s="428">
        <v>3040</v>
      </c>
      <c r="J36" s="428"/>
      <c r="K36" s="428">
        <v>1556</v>
      </c>
      <c r="L36" s="428">
        <v>246</v>
      </c>
      <c r="M36" s="428"/>
      <c r="N36" s="428">
        <v>209</v>
      </c>
      <c r="O36" s="428">
        <f t="shared" si="0"/>
        <v>53697</v>
      </c>
      <c r="Q36" s="429">
        <f t="shared" si="1"/>
        <v>0.28873121403430357</v>
      </c>
      <c r="R36" s="429">
        <f t="shared" si="2"/>
        <v>0.35739426783619199</v>
      </c>
      <c r="S36" s="429">
        <f t="shared" si="3"/>
        <v>0.1668994543456804</v>
      </c>
      <c r="T36" s="429">
        <f t="shared" si="4"/>
        <v>9.2910218447957993E-2</v>
      </c>
      <c r="U36" s="429">
        <f t="shared" si="5"/>
        <v>5.6613963536137957E-2</v>
      </c>
      <c r="V36" s="429">
        <f t="shared" si="6"/>
        <v>0</v>
      </c>
      <c r="W36" s="429">
        <f t="shared" si="7"/>
        <v>2.8977410283628508E-2</v>
      </c>
      <c r="X36" s="429">
        <f t="shared" si="8"/>
        <v>4.581261522990111E-3</v>
      </c>
      <c r="Y36" s="429">
        <f t="shared" si="9"/>
        <v>0</v>
      </c>
      <c r="Z36" s="429">
        <f t="shared" si="10"/>
        <v>3.8922099931094846E-3</v>
      </c>
      <c r="AA36" s="353" t="s">
        <v>70</v>
      </c>
      <c r="AB36" s="434">
        <f t="shared" si="11"/>
        <v>1556</v>
      </c>
      <c r="AC36" s="434">
        <f t="shared" si="12"/>
        <v>246</v>
      </c>
      <c r="AD36" s="434">
        <f t="shared" si="13"/>
        <v>3040</v>
      </c>
      <c r="AE36" s="434"/>
      <c r="AF36" s="434"/>
      <c r="AG36" s="354">
        <f t="shared" si="14"/>
        <v>4842</v>
      </c>
      <c r="AH36" s="428">
        <f t="shared" si="17"/>
        <v>171914.99999999994</v>
      </c>
      <c r="AI36" s="429">
        <f t="shared" si="18"/>
        <v>2.8165081581013884E-2</v>
      </c>
    </row>
    <row r="37" spans="1:35" ht="18.5" customHeight="1" x14ac:dyDescent="0.35">
      <c r="A37" s="353" t="s">
        <v>109</v>
      </c>
      <c r="B37" s="427" t="s">
        <v>103</v>
      </c>
      <c r="C37" s="353" t="s">
        <v>70</v>
      </c>
      <c r="D37" s="353" t="s">
        <v>71</v>
      </c>
      <c r="E37" s="428">
        <v>17734</v>
      </c>
      <c r="F37" s="428">
        <v>12248</v>
      </c>
      <c r="G37" s="428">
        <v>9456</v>
      </c>
      <c r="H37" s="428">
        <v>1570</v>
      </c>
      <c r="I37" s="428">
        <v>2704</v>
      </c>
      <c r="J37" s="428"/>
      <c r="K37" s="428"/>
      <c r="L37" s="428"/>
      <c r="M37" s="428"/>
      <c r="N37" s="428">
        <v>273</v>
      </c>
      <c r="O37" s="428">
        <f t="shared" si="0"/>
        <v>43985</v>
      </c>
      <c r="Q37" s="429">
        <f t="shared" si="1"/>
        <v>0.40318290326247586</v>
      </c>
      <c r="R37" s="429">
        <f t="shared" si="2"/>
        <v>0.27845856542002956</v>
      </c>
      <c r="S37" s="429">
        <f t="shared" si="3"/>
        <v>0.21498238035693987</v>
      </c>
      <c r="T37" s="429">
        <f t="shared" si="4"/>
        <v>3.5693986586336254E-2</v>
      </c>
      <c r="U37" s="429">
        <f t="shared" si="5"/>
        <v>6.1475503012390589E-2</v>
      </c>
      <c r="V37" s="429">
        <f t="shared" si="6"/>
        <v>0</v>
      </c>
      <c r="W37" s="429">
        <f t="shared" si="7"/>
        <v>0</v>
      </c>
      <c r="X37" s="429">
        <f t="shared" si="8"/>
        <v>0</v>
      </c>
      <c r="Y37" s="429">
        <f t="shared" si="9"/>
        <v>0</v>
      </c>
      <c r="Z37" s="429">
        <f t="shared" si="10"/>
        <v>6.2066613618278962E-3</v>
      </c>
      <c r="AA37" s="353" t="s">
        <v>70</v>
      </c>
      <c r="AB37" s="434">
        <f t="shared" si="11"/>
        <v>0</v>
      </c>
      <c r="AC37" s="434">
        <f t="shared" si="12"/>
        <v>0</v>
      </c>
      <c r="AD37" s="434">
        <f t="shared" si="13"/>
        <v>2704</v>
      </c>
      <c r="AE37" s="434"/>
      <c r="AF37" s="434"/>
      <c r="AG37" s="354">
        <f t="shared" si="14"/>
        <v>2704</v>
      </c>
      <c r="AH37" s="428">
        <f t="shared" si="17"/>
        <v>171914.99999999994</v>
      </c>
      <c r="AI37" s="429">
        <f t="shared" si="18"/>
        <v>1.5728703138178757E-2</v>
      </c>
    </row>
    <row r="38" spans="1:35" ht="18.5" customHeight="1" x14ac:dyDescent="0.35">
      <c r="A38" s="353" t="s">
        <v>110</v>
      </c>
      <c r="B38" s="427" t="s">
        <v>111</v>
      </c>
      <c r="C38" s="353" t="s">
        <v>70</v>
      </c>
      <c r="D38" s="353" t="s">
        <v>71</v>
      </c>
      <c r="E38" s="428">
        <v>11553</v>
      </c>
      <c r="F38" s="428">
        <v>3271</v>
      </c>
      <c r="G38" s="428">
        <v>17062</v>
      </c>
      <c r="H38" s="428">
        <v>619</v>
      </c>
      <c r="I38" s="428">
        <v>1100</v>
      </c>
      <c r="J38" s="428"/>
      <c r="K38" s="428">
        <v>6276</v>
      </c>
      <c r="L38" s="428"/>
      <c r="M38" s="428"/>
      <c r="N38" s="428">
        <v>0</v>
      </c>
      <c r="O38" s="428">
        <f t="shared" si="0"/>
        <v>39881</v>
      </c>
      <c r="Q38" s="429">
        <f t="shared" si="1"/>
        <v>0.28968681828439607</v>
      </c>
      <c r="R38" s="429">
        <f t="shared" si="2"/>
        <v>8.2019006544469794E-2</v>
      </c>
      <c r="S38" s="429">
        <f t="shared" si="3"/>
        <v>0.42782277274892805</v>
      </c>
      <c r="T38" s="429">
        <f t="shared" si="4"/>
        <v>1.5521175497103884E-2</v>
      </c>
      <c r="U38" s="429">
        <f t="shared" si="5"/>
        <v>2.7582056618439859E-2</v>
      </c>
      <c r="V38" s="429">
        <f t="shared" si="6"/>
        <v>0</v>
      </c>
      <c r="W38" s="429">
        <f t="shared" si="7"/>
        <v>0.15736817030666231</v>
      </c>
      <c r="X38" s="429">
        <f t="shared" si="8"/>
        <v>0</v>
      </c>
      <c r="Y38" s="429">
        <f t="shared" si="9"/>
        <v>0</v>
      </c>
      <c r="Z38" s="429">
        <f t="shared" si="10"/>
        <v>0</v>
      </c>
      <c r="AA38" s="353" t="s">
        <v>70</v>
      </c>
      <c r="AB38" s="434">
        <f t="shared" si="11"/>
        <v>6276</v>
      </c>
      <c r="AC38" s="434">
        <f t="shared" si="12"/>
        <v>0</v>
      </c>
      <c r="AD38" s="434">
        <f t="shared" si="13"/>
        <v>1100</v>
      </c>
      <c r="AE38" s="434"/>
      <c r="AF38" s="434"/>
      <c r="AG38" s="354">
        <f t="shared" si="14"/>
        <v>7376</v>
      </c>
      <c r="AH38" s="428">
        <f t="shared" si="17"/>
        <v>171914.99999999994</v>
      </c>
      <c r="AI38" s="429">
        <f t="shared" si="18"/>
        <v>4.290492394497282E-2</v>
      </c>
    </row>
    <row r="39" spans="1:35" ht="18.5" customHeight="1" x14ac:dyDescent="0.35">
      <c r="A39" s="353" t="s">
        <v>112</v>
      </c>
      <c r="B39" s="427" t="s">
        <v>111</v>
      </c>
      <c r="C39" s="353" t="s">
        <v>70</v>
      </c>
      <c r="D39" s="353" t="s">
        <v>71</v>
      </c>
      <c r="E39" s="428">
        <v>18476</v>
      </c>
      <c r="F39" s="428">
        <v>12708</v>
      </c>
      <c r="G39" s="428">
        <v>9751</v>
      </c>
      <c r="H39" s="428">
        <v>1996</v>
      </c>
      <c r="I39" s="428">
        <v>1947</v>
      </c>
      <c r="J39" s="428"/>
      <c r="K39" s="428"/>
      <c r="L39" s="428"/>
      <c r="M39" s="428"/>
      <c r="N39" s="428">
        <v>0</v>
      </c>
      <c r="O39" s="428">
        <f t="shared" si="0"/>
        <v>44878</v>
      </c>
      <c r="Q39" s="429">
        <f t="shared" si="1"/>
        <v>0.41169392575426711</v>
      </c>
      <c r="R39" s="429">
        <f t="shared" si="2"/>
        <v>0.28316769909532508</v>
      </c>
      <c r="S39" s="429">
        <f t="shared" si="3"/>
        <v>0.21727795356299301</v>
      </c>
      <c r="T39" s="429">
        <f t="shared" si="4"/>
        <v>4.4476135300147067E-2</v>
      </c>
      <c r="U39" s="429">
        <f t="shared" si="5"/>
        <v>4.3384286287267704E-2</v>
      </c>
      <c r="V39" s="429">
        <f t="shared" si="6"/>
        <v>0</v>
      </c>
      <c r="W39" s="429">
        <f t="shared" si="7"/>
        <v>0</v>
      </c>
      <c r="X39" s="429">
        <f t="shared" si="8"/>
        <v>0</v>
      </c>
      <c r="Y39" s="429">
        <f t="shared" si="9"/>
        <v>0</v>
      </c>
      <c r="Z39" s="429">
        <f t="shared" si="10"/>
        <v>0</v>
      </c>
      <c r="AA39" s="353" t="s">
        <v>70</v>
      </c>
      <c r="AB39" s="434">
        <f t="shared" si="11"/>
        <v>0</v>
      </c>
      <c r="AC39" s="434">
        <f t="shared" si="12"/>
        <v>0</v>
      </c>
      <c r="AD39" s="434">
        <f t="shared" si="13"/>
        <v>1947</v>
      </c>
      <c r="AE39" s="434"/>
      <c r="AF39" s="434"/>
      <c r="AG39" s="354">
        <f t="shared" si="14"/>
        <v>1947</v>
      </c>
      <c r="AH39" s="428">
        <f t="shared" si="17"/>
        <v>171914.99999999994</v>
      </c>
      <c r="AI39" s="429">
        <f t="shared" si="18"/>
        <v>1.1325364278858743E-2</v>
      </c>
    </row>
    <row r="40" spans="1:35" ht="18.5" customHeight="1" x14ac:dyDescent="0.35">
      <c r="A40" s="353" t="s">
        <v>113</v>
      </c>
      <c r="B40" s="427" t="s">
        <v>111</v>
      </c>
      <c r="C40" s="353" t="s">
        <v>70</v>
      </c>
      <c r="D40" s="353" t="s">
        <v>71</v>
      </c>
      <c r="E40" s="428">
        <v>19561</v>
      </c>
      <c r="F40" s="428">
        <v>11158</v>
      </c>
      <c r="G40" s="428">
        <v>8402</v>
      </c>
      <c r="H40" s="428">
        <v>3807</v>
      </c>
      <c r="I40" s="428">
        <v>3488</v>
      </c>
      <c r="J40" s="428"/>
      <c r="K40" s="428">
        <v>1034</v>
      </c>
      <c r="L40" s="428">
        <v>388</v>
      </c>
      <c r="M40" s="428"/>
      <c r="N40" s="428">
        <v>0</v>
      </c>
      <c r="O40" s="428">
        <f t="shared" si="0"/>
        <v>47838</v>
      </c>
      <c r="Q40" s="429">
        <f t="shared" si="1"/>
        <v>0.40890087378234874</v>
      </c>
      <c r="R40" s="429">
        <f t="shared" si="2"/>
        <v>0.23324553702077847</v>
      </c>
      <c r="S40" s="429">
        <f t="shared" si="3"/>
        <v>0.17563443287762867</v>
      </c>
      <c r="T40" s="429">
        <f t="shared" si="4"/>
        <v>7.9581086165809611E-2</v>
      </c>
      <c r="U40" s="429">
        <f t="shared" si="5"/>
        <v>7.2912747188427607E-2</v>
      </c>
      <c r="V40" s="429">
        <f t="shared" si="6"/>
        <v>0</v>
      </c>
      <c r="W40" s="429">
        <f t="shared" si="7"/>
        <v>2.1614615995651992E-2</v>
      </c>
      <c r="X40" s="429">
        <f t="shared" si="8"/>
        <v>8.1107069693549059E-3</v>
      </c>
      <c r="Y40" s="429">
        <f t="shared" si="9"/>
        <v>0</v>
      </c>
      <c r="Z40" s="429">
        <f t="shared" si="10"/>
        <v>0</v>
      </c>
      <c r="AA40" s="353" t="s">
        <v>70</v>
      </c>
      <c r="AB40" s="434">
        <f t="shared" si="11"/>
        <v>1034</v>
      </c>
      <c r="AC40" s="434">
        <f t="shared" si="12"/>
        <v>388</v>
      </c>
      <c r="AD40" s="434">
        <f t="shared" si="13"/>
        <v>3488</v>
      </c>
      <c r="AE40" s="434"/>
      <c r="AF40" s="434"/>
      <c r="AG40" s="354">
        <f t="shared" si="14"/>
        <v>4910</v>
      </c>
      <c r="AH40" s="428">
        <f t="shared" si="17"/>
        <v>171914.99999999994</v>
      </c>
      <c r="AI40" s="429">
        <f t="shared" si="18"/>
        <v>2.856062589070181E-2</v>
      </c>
    </row>
    <row r="41" spans="1:35" ht="18.5" customHeight="1" x14ac:dyDescent="0.35">
      <c r="A41" s="353" t="s">
        <v>114</v>
      </c>
      <c r="B41" s="427" t="s">
        <v>111</v>
      </c>
      <c r="C41" s="353" t="s">
        <v>70</v>
      </c>
      <c r="D41" s="353" t="s">
        <v>71</v>
      </c>
      <c r="E41" s="428">
        <v>23278</v>
      </c>
      <c r="F41" s="428">
        <v>11397</v>
      </c>
      <c r="G41" s="428">
        <v>8211</v>
      </c>
      <c r="H41" s="428">
        <v>2473</v>
      </c>
      <c r="I41" s="428">
        <v>3122</v>
      </c>
      <c r="J41" s="428"/>
      <c r="K41" s="428">
        <v>241</v>
      </c>
      <c r="L41" s="428"/>
      <c r="M41" s="428"/>
      <c r="N41" s="428">
        <v>0</v>
      </c>
      <c r="O41" s="428">
        <f t="shared" si="0"/>
        <v>48722</v>
      </c>
      <c r="Q41" s="429">
        <f t="shared" si="1"/>
        <v>0.47777184844628712</v>
      </c>
      <c r="R41" s="429">
        <f t="shared" si="2"/>
        <v>0.23391896884364352</v>
      </c>
      <c r="S41" s="429">
        <f t="shared" si="3"/>
        <v>0.16852756454989531</v>
      </c>
      <c r="T41" s="429">
        <f t="shared" si="4"/>
        <v>5.0757358072328722E-2</v>
      </c>
      <c r="U41" s="429">
        <f t="shared" si="5"/>
        <v>6.4077829317351509E-2</v>
      </c>
      <c r="V41" s="429">
        <f t="shared" si="6"/>
        <v>0</v>
      </c>
      <c r="W41" s="429">
        <f t="shared" si="7"/>
        <v>4.9464307704938223E-3</v>
      </c>
      <c r="X41" s="429">
        <f t="shared" si="8"/>
        <v>0</v>
      </c>
      <c r="Y41" s="429">
        <f t="shared" si="9"/>
        <v>0</v>
      </c>
      <c r="Z41" s="429">
        <f t="shared" si="10"/>
        <v>0</v>
      </c>
      <c r="AA41" s="353" t="s">
        <v>70</v>
      </c>
      <c r="AB41" s="434">
        <f t="shared" si="11"/>
        <v>241</v>
      </c>
      <c r="AC41" s="434">
        <f t="shared" si="12"/>
        <v>0</v>
      </c>
      <c r="AD41" s="434">
        <f t="shared" si="13"/>
        <v>3122</v>
      </c>
      <c r="AE41" s="434"/>
      <c r="AF41" s="434"/>
      <c r="AG41" s="354">
        <f t="shared" si="14"/>
        <v>3363</v>
      </c>
      <c r="AH41" s="428">
        <f t="shared" si="17"/>
        <v>171914.99999999994</v>
      </c>
      <c r="AI41" s="429">
        <f t="shared" si="18"/>
        <v>1.9561992845301465E-2</v>
      </c>
    </row>
    <row r="42" spans="1:35" ht="18.5" customHeight="1" x14ac:dyDescent="0.35">
      <c r="A42" s="353" t="s">
        <v>115</v>
      </c>
      <c r="B42" s="427" t="s">
        <v>111</v>
      </c>
      <c r="C42" s="353" t="s">
        <v>70</v>
      </c>
      <c r="D42" s="353" t="s">
        <v>71</v>
      </c>
      <c r="E42" s="428">
        <v>16048</v>
      </c>
      <c r="F42" s="428">
        <v>12563</v>
      </c>
      <c r="G42" s="428">
        <v>9385</v>
      </c>
      <c r="H42" s="428">
        <v>799</v>
      </c>
      <c r="I42" s="428">
        <v>1326</v>
      </c>
      <c r="J42" s="428"/>
      <c r="K42" s="428">
        <v>335</v>
      </c>
      <c r="L42" s="428"/>
      <c r="M42" s="428"/>
      <c r="N42" s="428">
        <v>631</v>
      </c>
      <c r="O42" s="428">
        <f t="shared" si="0"/>
        <v>41087</v>
      </c>
      <c r="Q42" s="429">
        <f t="shared" si="1"/>
        <v>0.3905858300679047</v>
      </c>
      <c r="R42" s="429">
        <f t="shared" si="2"/>
        <v>0.30576581400442965</v>
      </c>
      <c r="S42" s="429">
        <f t="shared" si="3"/>
        <v>0.22841774770608708</v>
      </c>
      <c r="T42" s="429">
        <f t="shared" si="4"/>
        <v>1.9446540268211358E-2</v>
      </c>
      <c r="U42" s="429">
        <f t="shared" si="5"/>
        <v>3.2272981721712467E-2</v>
      </c>
      <c r="V42" s="429">
        <f t="shared" si="6"/>
        <v>0</v>
      </c>
      <c r="W42" s="429">
        <f t="shared" si="7"/>
        <v>8.153430525470344E-3</v>
      </c>
      <c r="X42" s="429">
        <f t="shared" si="8"/>
        <v>0</v>
      </c>
      <c r="Y42" s="429">
        <f t="shared" si="9"/>
        <v>0</v>
      </c>
      <c r="Z42" s="429">
        <f t="shared" si="10"/>
        <v>1.5357655706184439E-2</v>
      </c>
      <c r="AA42" s="353" t="s">
        <v>70</v>
      </c>
      <c r="AB42" s="434">
        <f t="shared" si="11"/>
        <v>335</v>
      </c>
      <c r="AC42" s="434">
        <f t="shared" si="12"/>
        <v>0</v>
      </c>
      <c r="AD42" s="434">
        <f t="shared" si="13"/>
        <v>1326</v>
      </c>
      <c r="AE42" s="434"/>
      <c r="AF42" s="434"/>
      <c r="AG42" s="354">
        <f t="shared" si="14"/>
        <v>1661</v>
      </c>
      <c r="AH42" s="428">
        <f t="shared" si="17"/>
        <v>171914.99999999994</v>
      </c>
      <c r="AI42" s="429">
        <f t="shared" si="18"/>
        <v>9.6617514469359896E-3</v>
      </c>
    </row>
    <row r="43" spans="1:35" ht="18.5" customHeight="1" x14ac:dyDescent="0.35">
      <c r="A43" s="353" t="s">
        <v>116</v>
      </c>
      <c r="B43" s="427" t="s">
        <v>111</v>
      </c>
      <c r="C43" s="353" t="s">
        <v>70</v>
      </c>
      <c r="D43" s="353" t="s">
        <v>71</v>
      </c>
      <c r="E43" s="428">
        <v>17396</v>
      </c>
      <c r="F43" s="428">
        <v>20968</v>
      </c>
      <c r="G43" s="428">
        <v>8280</v>
      </c>
      <c r="H43" s="428">
        <v>3026</v>
      </c>
      <c r="I43" s="428">
        <v>2345</v>
      </c>
      <c r="J43" s="428"/>
      <c r="K43" s="428">
        <v>329</v>
      </c>
      <c r="L43" s="428">
        <v>150</v>
      </c>
      <c r="M43" s="428"/>
      <c r="N43" s="428">
        <v>965</v>
      </c>
      <c r="O43" s="428">
        <f t="shared" si="0"/>
        <v>53459</v>
      </c>
      <c r="Q43" s="429">
        <f t="shared" si="1"/>
        <v>0.32540825679492696</v>
      </c>
      <c r="R43" s="429">
        <f t="shared" si="2"/>
        <v>0.39222581791653416</v>
      </c>
      <c r="S43" s="429">
        <f t="shared" si="3"/>
        <v>0.15488505209599882</v>
      </c>
      <c r="T43" s="429">
        <f t="shared" si="4"/>
        <v>5.6604126526871058E-2</v>
      </c>
      <c r="U43" s="429">
        <f t="shared" si="5"/>
        <v>4.3865392169700146E-2</v>
      </c>
      <c r="V43" s="429">
        <f t="shared" si="6"/>
        <v>0</v>
      </c>
      <c r="W43" s="429">
        <f t="shared" si="7"/>
        <v>6.1542490506743489E-3</v>
      </c>
      <c r="X43" s="429">
        <f t="shared" si="8"/>
        <v>2.8058886249275146E-3</v>
      </c>
      <c r="Y43" s="429">
        <f t="shared" si="9"/>
        <v>0</v>
      </c>
      <c r="Z43" s="429">
        <f t="shared" si="10"/>
        <v>1.8051216820367009E-2</v>
      </c>
      <c r="AA43" s="353" t="s">
        <v>70</v>
      </c>
      <c r="AB43" s="434">
        <f t="shared" si="11"/>
        <v>329</v>
      </c>
      <c r="AC43" s="434">
        <f t="shared" si="12"/>
        <v>150</v>
      </c>
      <c r="AD43" s="434">
        <f t="shared" si="13"/>
        <v>2345</v>
      </c>
      <c r="AE43" s="434"/>
      <c r="AF43" s="434"/>
      <c r="AG43" s="354">
        <f t="shared" si="14"/>
        <v>2824</v>
      </c>
      <c r="AH43" s="428">
        <f t="shared" si="17"/>
        <v>171914.99999999994</v>
      </c>
      <c r="AI43" s="429">
        <f t="shared" si="18"/>
        <v>1.6426722508216276E-2</v>
      </c>
    </row>
    <row r="44" spans="1:35" ht="18.5" customHeight="1" x14ac:dyDescent="0.35">
      <c r="A44" s="353" t="s">
        <v>117</v>
      </c>
      <c r="B44" s="427" t="s">
        <v>111</v>
      </c>
      <c r="C44" s="353" t="s">
        <v>70</v>
      </c>
      <c r="D44" s="353" t="s">
        <v>71</v>
      </c>
      <c r="E44" s="428">
        <v>19494</v>
      </c>
      <c r="F44" s="428">
        <v>3925</v>
      </c>
      <c r="G44" s="428">
        <v>3578</v>
      </c>
      <c r="H44" s="428">
        <v>1741</v>
      </c>
      <c r="I44" s="428">
        <v>4332</v>
      </c>
      <c r="J44" s="428"/>
      <c r="K44" s="428">
        <v>494</v>
      </c>
      <c r="L44" s="428">
        <v>2465</v>
      </c>
      <c r="M44" s="428"/>
      <c r="N44" s="428">
        <v>372</v>
      </c>
      <c r="O44" s="428">
        <f t="shared" si="0"/>
        <v>36401</v>
      </c>
      <c r="Q44" s="429">
        <f t="shared" si="1"/>
        <v>0.53553473805664675</v>
      </c>
      <c r="R44" s="429">
        <f t="shared" si="2"/>
        <v>0.10782670805747095</v>
      </c>
      <c r="S44" s="429">
        <f t="shared" si="3"/>
        <v>9.8294002912007905E-2</v>
      </c>
      <c r="T44" s="429">
        <f t="shared" si="4"/>
        <v>4.7828356363836158E-2</v>
      </c>
      <c r="U44" s="429">
        <f t="shared" si="5"/>
        <v>0.11900771956814374</v>
      </c>
      <c r="V44" s="429">
        <f t="shared" si="6"/>
        <v>0</v>
      </c>
      <c r="W44" s="429">
        <f t="shared" si="7"/>
        <v>1.3571055740226916E-2</v>
      </c>
      <c r="X44" s="429">
        <f t="shared" si="8"/>
        <v>6.7717919837367108E-2</v>
      </c>
      <c r="Y44" s="429">
        <f t="shared" si="9"/>
        <v>0</v>
      </c>
      <c r="Z44" s="429">
        <f t="shared" si="10"/>
        <v>1.0219499464300431E-2</v>
      </c>
      <c r="AA44" s="353" t="s">
        <v>70</v>
      </c>
      <c r="AB44" s="434">
        <f t="shared" si="11"/>
        <v>494</v>
      </c>
      <c r="AC44" s="434">
        <f t="shared" si="12"/>
        <v>2465</v>
      </c>
      <c r="AD44" s="434">
        <f t="shared" si="13"/>
        <v>4332</v>
      </c>
      <c r="AE44" s="434"/>
      <c r="AF44" s="434"/>
      <c r="AG44" s="354">
        <f t="shared" si="14"/>
        <v>7291</v>
      </c>
      <c r="AH44" s="428">
        <f t="shared" si="17"/>
        <v>171914.99999999994</v>
      </c>
      <c r="AI44" s="429">
        <f t="shared" si="18"/>
        <v>4.2410493557862909E-2</v>
      </c>
    </row>
    <row r="45" spans="1:35" ht="18.5" customHeight="1" x14ac:dyDescent="0.35">
      <c r="A45" s="353" t="s">
        <v>118</v>
      </c>
      <c r="B45" s="427" t="s">
        <v>111</v>
      </c>
      <c r="C45" s="353" t="s">
        <v>70</v>
      </c>
      <c r="D45" s="353" t="s">
        <v>71</v>
      </c>
      <c r="E45" s="428">
        <v>16480</v>
      </c>
      <c r="F45" s="428">
        <v>6787</v>
      </c>
      <c r="G45" s="428">
        <v>7053</v>
      </c>
      <c r="H45" s="428">
        <v>1336</v>
      </c>
      <c r="I45" s="428">
        <v>3351</v>
      </c>
      <c r="J45" s="428"/>
      <c r="K45" s="428"/>
      <c r="L45" s="428"/>
      <c r="M45" s="428"/>
      <c r="N45" s="428">
        <v>0</v>
      </c>
      <c r="O45" s="428">
        <f t="shared" si="0"/>
        <v>35007</v>
      </c>
      <c r="Q45" s="429">
        <f t="shared" si="1"/>
        <v>0.47076299025909102</v>
      </c>
      <c r="R45" s="429">
        <f t="shared" si="2"/>
        <v>0.19387551061216329</v>
      </c>
      <c r="S45" s="429">
        <f t="shared" si="3"/>
        <v>0.20147399091610249</v>
      </c>
      <c r="T45" s="429">
        <f t="shared" si="4"/>
        <v>3.8163795812266116E-2</v>
      </c>
      <c r="U45" s="429">
        <f t="shared" si="5"/>
        <v>9.5723712400377067E-2</v>
      </c>
      <c r="V45" s="429">
        <f t="shared" si="6"/>
        <v>0</v>
      </c>
      <c r="W45" s="429">
        <f t="shared" si="7"/>
        <v>0</v>
      </c>
      <c r="X45" s="429">
        <f t="shared" si="8"/>
        <v>0</v>
      </c>
      <c r="Y45" s="429">
        <f t="shared" si="9"/>
        <v>0</v>
      </c>
      <c r="Z45" s="429">
        <f t="shared" si="10"/>
        <v>0</v>
      </c>
      <c r="AA45" s="353" t="s">
        <v>70</v>
      </c>
      <c r="AB45" s="434">
        <f t="shared" si="11"/>
        <v>0</v>
      </c>
      <c r="AC45" s="434">
        <f t="shared" si="12"/>
        <v>0</v>
      </c>
      <c r="AD45" s="434">
        <f t="shared" si="13"/>
        <v>3351</v>
      </c>
      <c r="AE45" s="434"/>
      <c r="AF45" s="434"/>
      <c r="AG45" s="354">
        <f t="shared" si="14"/>
        <v>3351</v>
      </c>
      <c r="AH45" s="428">
        <f t="shared" si="17"/>
        <v>171914.99999999994</v>
      </c>
      <c r="AI45" s="429">
        <f t="shared" si="18"/>
        <v>1.9492190908297711E-2</v>
      </c>
    </row>
    <row r="46" spans="1:35" ht="18.5" customHeight="1" x14ac:dyDescent="0.35">
      <c r="A46" s="353" t="s">
        <v>119</v>
      </c>
      <c r="B46" s="427" t="s">
        <v>111</v>
      </c>
      <c r="C46" s="353" t="s">
        <v>70</v>
      </c>
      <c r="D46" s="353" t="s">
        <v>71</v>
      </c>
      <c r="E46" s="428">
        <v>15579</v>
      </c>
      <c r="F46" s="428">
        <v>5285</v>
      </c>
      <c r="G46" s="428">
        <v>4936</v>
      </c>
      <c r="H46" s="428">
        <v>2059</v>
      </c>
      <c r="I46" s="428">
        <v>2923</v>
      </c>
      <c r="J46" s="428"/>
      <c r="K46" s="428"/>
      <c r="L46" s="428">
        <v>1496</v>
      </c>
      <c r="M46" s="428"/>
      <c r="N46" s="428">
        <v>601</v>
      </c>
      <c r="O46" s="428">
        <f t="shared" si="0"/>
        <v>32879</v>
      </c>
      <c r="Q46" s="429">
        <f t="shared" si="1"/>
        <v>0.47382827944888833</v>
      </c>
      <c r="R46" s="429">
        <f t="shared" si="2"/>
        <v>0.16074089844581649</v>
      </c>
      <c r="S46" s="429">
        <f t="shared" si="3"/>
        <v>0.15012622038383164</v>
      </c>
      <c r="T46" s="429">
        <f t="shared" si="4"/>
        <v>6.2623559110678545E-2</v>
      </c>
      <c r="U46" s="429">
        <f t="shared" si="5"/>
        <v>8.8901730587913258E-2</v>
      </c>
      <c r="V46" s="429">
        <f t="shared" si="6"/>
        <v>0</v>
      </c>
      <c r="W46" s="429">
        <f t="shared" si="7"/>
        <v>0</v>
      </c>
      <c r="X46" s="429">
        <f t="shared" si="8"/>
        <v>4.5500167280026767E-2</v>
      </c>
      <c r="Y46" s="429">
        <f t="shared" si="9"/>
        <v>0</v>
      </c>
      <c r="Z46" s="429">
        <f t="shared" si="10"/>
        <v>1.8279144742844977E-2</v>
      </c>
      <c r="AA46" s="353" t="s">
        <v>70</v>
      </c>
      <c r="AB46" s="434">
        <f t="shared" si="11"/>
        <v>0</v>
      </c>
      <c r="AC46" s="434">
        <f t="shared" si="12"/>
        <v>1496</v>
      </c>
      <c r="AD46" s="434">
        <f t="shared" si="13"/>
        <v>2923</v>
      </c>
      <c r="AE46" s="434"/>
      <c r="AF46" s="434"/>
      <c r="AG46" s="354">
        <f t="shared" si="14"/>
        <v>4419</v>
      </c>
      <c r="AH46" s="428">
        <f t="shared" si="17"/>
        <v>171914.99999999994</v>
      </c>
      <c r="AI46" s="429">
        <f t="shared" si="18"/>
        <v>2.5704563301631629E-2</v>
      </c>
    </row>
    <row r="47" spans="1:35" ht="18.5" customHeight="1" x14ac:dyDescent="0.35">
      <c r="A47" s="353" t="s">
        <v>120</v>
      </c>
      <c r="B47" s="427" t="s">
        <v>111</v>
      </c>
      <c r="C47" s="353" t="s">
        <v>70</v>
      </c>
      <c r="D47" s="353" t="s">
        <v>71</v>
      </c>
      <c r="E47" s="428">
        <v>25291</v>
      </c>
      <c r="F47" s="428">
        <v>17865</v>
      </c>
      <c r="G47" s="428">
        <v>6353</v>
      </c>
      <c r="H47" s="428">
        <v>3133</v>
      </c>
      <c r="I47" s="428">
        <v>4367</v>
      </c>
      <c r="J47" s="428"/>
      <c r="K47" s="428">
        <v>549</v>
      </c>
      <c r="L47" s="428"/>
      <c r="M47" s="428"/>
      <c r="N47" s="428">
        <v>186</v>
      </c>
      <c r="O47" s="428">
        <f t="shared" si="0"/>
        <v>57744</v>
      </c>
      <c r="Q47" s="429">
        <f t="shared" si="1"/>
        <v>0.43798489886395126</v>
      </c>
      <c r="R47" s="429">
        <f t="shared" si="2"/>
        <v>0.30938279301745636</v>
      </c>
      <c r="S47" s="429">
        <f t="shared" si="3"/>
        <v>0.11002008866722084</v>
      </c>
      <c r="T47" s="429">
        <f t="shared" si="4"/>
        <v>5.4256719312829035E-2</v>
      </c>
      <c r="U47" s="429">
        <f t="shared" si="5"/>
        <v>7.5626904959822661E-2</v>
      </c>
      <c r="V47" s="429">
        <f t="shared" si="6"/>
        <v>0</v>
      </c>
      <c r="W47" s="429">
        <f t="shared" si="7"/>
        <v>9.5074812967581041E-3</v>
      </c>
      <c r="X47" s="429">
        <f t="shared" si="8"/>
        <v>0</v>
      </c>
      <c r="Y47" s="429">
        <f t="shared" si="9"/>
        <v>0</v>
      </c>
      <c r="Z47" s="429">
        <f t="shared" si="10"/>
        <v>3.2211138819617621E-3</v>
      </c>
      <c r="AA47" s="353" t="s">
        <v>70</v>
      </c>
      <c r="AB47" s="434">
        <f t="shared" si="11"/>
        <v>549</v>
      </c>
      <c r="AC47" s="434">
        <f t="shared" si="12"/>
        <v>0</v>
      </c>
      <c r="AD47" s="434">
        <f t="shared" si="13"/>
        <v>4367</v>
      </c>
      <c r="AE47" s="434"/>
      <c r="AF47" s="434"/>
      <c r="AG47" s="354">
        <f t="shared" si="14"/>
        <v>4916</v>
      </c>
      <c r="AH47" s="428">
        <f t="shared" si="17"/>
        <v>171914.99999999994</v>
      </c>
      <c r="AI47" s="429">
        <f t="shared" si="18"/>
        <v>2.8595526859203687E-2</v>
      </c>
    </row>
    <row r="48" spans="1:35" ht="18.5" customHeight="1" x14ac:dyDescent="0.35">
      <c r="A48" s="353" t="s">
        <v>121</v>
      </c>
      <c r="B48" s="427" t="s">
        <v>111</v>
      </c>
      <c r="C48" s="353" t="s">
        <v>70</v>
      </c>
      <c r="D48" s="353" t="s">
        <v>71</v>
      </c>
      <c r="E48" s="428">
        <v>18841</v>
      </c>
      <c r="F48" s="428">
        <v>13398</v>
      </c>
      <c r="G48" s="428">
        <v>11320</v>
      </c>
      <c r="H48" s="428">
        <v>1838</v>
      </c>
      <c r="I48" s="428">
        <v>2216</v>
      </c>
      <c r="J48" s="428"/>
      <c r="K48" s="428">
        <v>864</v>
      </c>
      <c r="L48" s="428"/>
      <c r="M48" s="428"/>
      <c r="N48" s="428">
        <v>183</v>
      </c>
      <c r="O48" s="428">
        <f t="shared" si="0"/>
        <v>48660</v>
      </c>
      <c r="Q48" s="429">
        <f t="shared" si="1"/>
        <v>0.38719687628442251</v>
      </c>
      <c r="R48" s="429">
        <f t="shared" si="2"/>
        <v>0.2753390875462392</v>
      </c>
      <c r="S48" s="429">
        <f t="shared" si="3"/>
        <v>0.23263460748047679</v>
      </c>
      <c r="T48" s="429">
        <f t="shared" si="4"/>
        <v>3.7772297575010279E-2</v>
      </c>
      <c r="U48" s="429">
        <f t="shared" si="5"/>
        <v>4.5540484997944927E-2</v>
      </c>
      <c r="V48" s="429">
        <f t="shared" si="6"/>
        <v>0</v>
      </c>
      <c r="W48" s="429">
        <f t="shared" si="7"/>
        <v>1.775585696670777E-2</v>
      </c>
      <c r="X48" s="429">
        <f t="shared" si="8"/>
        <v>0</v>
      </c>
      <c r="Y48" s="429">
        <f t="shared" si="9"/>
        <v>0</v>
      </c>
      <c r="Z48" s="429">
        <f t="shared" si="10"/>
        <v>3.7607891491985204E-3</v>
      </c>
      <c r="AA48" s="353" t="s">
        <v>70</v>
      </c>
      <c r="AB48" s="434">
        <f t="shared" si="11"/>
        <v>864</v>
      </c>
      <c r="AC48" s="434">
        <f t="shared" si="12"/>
        <v>0</v>
      </c>
      <c r="AD48" s="434">
        <f t="shared" si="13"/>
        <v>2216</v>
      </c>
      <c r="AE48" s="434"/>
      <c r="AF48" s="434"/>
      <c r="AG48" s="354">
        <f t="shared" si="14"/>
        <v>3080</v>
      </c>
      <c r="AH48" s="428">
        <f t="shared" si="17"/>
        <v>171914.99999999994</v>
      </c>
      <c r="AI48" s="429">
        <f t="shared" si="18"/>
        <v>1.791583049762965E-2</v>
      </c>
    </row>
    <row r="49" spans="1:35" ht="18.5" customHeight="1" x14ac:dyDescent="0.35">
      <c r="A49" s="353" t="s">
        <v>122</v>
      </c>
      <c r="B49" s="427" t="s">
        <v>123</v>
      </c>
      <c r="C49" s="353" t="s">
        <v>56</v>
      </c>
      <c r="D49" s="353" t="s">
        <v>71</v>
      </c>
      <c r="E49" s="428">
        <v>18342</v>
      </c>
      <c r="F49" s="428">
        <v>8912</v>
      </c>
      <c r="G49" s="428">
        <v>4548</v>
      </c>
      <c r="H49" s="428">
        <v>4025</v>
      </c>
      <c r="I49" s="428">
        <v>2394</v>
      </c>
      <c r="J49" s="428"/>
      <c r="K49" s="428">
        <v>1442</v>
      </c>
      <c r="L49" s="428">
        <v>996</v>
      </c>
      <c r="M49" s="428"/>
      <c r="N49" s="428">
        <v>0</v>
      </c>
      <c r="O49" s="428">
        <f t="shared" si="0"/>
        <v>40659</v>
      </c>
      <c r="Q49" s="429">
        <f t="shared" si="1"/>
        <v>0.45111783368995795</v>
      </c>
      <c r="R49" s="429">
        <f t="shared" si="2"/>
        <v>0.21918886347426153</v>
      </c>
      <c r="S49" s="429">
        <f t="shared" si="3"/>
        <v>0.11185715339777171</v>
      </c>
      <c r="T49" s="429">
        <f t="shared" si="4"/>
        <v>9.8994072653041151E-2</v>
      </c>
      <c r="U49" s="429">
        <f t="shared" si="5"/>
        <v>5.8879952777982733E-2</v>
      </c>
      <c r="V49" s="429">
        <f t="shared" si="6"/>
        <v>0</v>
      </c>
      <c r="W49" s="429">
        <f t="shared" si="7"/>
        <v>3.5465702550480829E-2</v>
      </c>
      <c r="X49" s="429">
        <f t="shared" si="8"/>
        <v>2.4496421456504096E-2</v>
      </c>
      <c r="Y49" s="429">
        <f t="shared" si="9"/>
        <v>0</v>
      </c>
      <c r="Z49" s="429">
        <f t="shared" si="10"/>
        <v>0</v>
      </c>
      <c r="AA49" s="353" t="s">
        <v>56</v>
      </c>
      <c r="AB49" s="434">
        <f t="shared" si="11"/>
        <v>1442</v>
      </c>
      <c r="AC49" s="434">
        <f t="shared" si="12"/>
        <v>996</v>
      </c>
      <c r="AD49" s="434">
        <f t="shared" si="13"/>
        <v>2394</v>
      </c>
      <c r="AE49" s="428"/>
      <c r="AF49" s="428"/>
      <c r="AG49" s="354">
        <f t="shared" si="14"/>
        <v>4832</v>
      </c>
      <c r="AH49" s="428">
        <f>'Regional Transition'!Y43+'Regional Transition'!V43+'Regional Transition'!T43</f>
        <v>227495.99999999988</v>
      </c>
      <c r="AI49" s="429">
        <f t="shared" si="18"/>
        <v>2.1239933888947508E-2</v>
      </c>
    </row>
    <row r="50" spans="1:35" ht="18.5" customHeight="1" x14ac:dyDescent="0.35">
      <c r="A50" s="353" t="s">
        <v>124</v>
      </c>
      <c r="B50" s="427" t="s">
        <v>123</v>
      </c>
      <c r="C50" s="353" t="s">
        <v>56</v>
      </c>
      <c r="D50" s="353" t="s">
        <v>71</v>
      </c>
      <c r="E50" s="428">
        <v>14976</v>
      </c>
      <c r="F50" s="428">
        <v>14309</v>
      </c>
      <c r="G50" s="428">
        <v>8071</v>
      </c>
      <c r="H50" s="428">
        <v>6497</v>
      </c>
      <c r="I50" s="428">
        <v>2115</v>
      </c>
      <c r="J50" s="428"/>
      <c r="K50" s="428"/>
      <c r="L50" s="428"/>
      <c r="M50" s="428"/>
      <c r="N50" s="428">
        <v>77</v>
      </c>
      <c r="O50" s="428">
        <f t="shared" si="0"/>
        <v>46045</v>
      </c>
      <c r="Q50" s="429">
        <f t="shared" si="1"/>
        <v>0.32524704093821261</v>
      </c>
      <c r="R50" s="429">
        <f t="shared" si="2"/>
        <v>0.31076121185796501</v>
      </c>
      <c r="S50" s="429">
        <f t="shared" si="3"/>
        <v>0.17528504723639918</v>
      </c>
      <c r="T50" s="429">
        <f t="shared" si="4"/>
        <v>0.14110109675317625</v>
      </c>
      <c r="U50" s="429">
        <f t="shared" si="5"/>
        <v>4.593332609403844E-2</v>
      </c>
      <c r="V50" s="429">
        <f t="shared" si="6"/>
        <v>0</v>
      </c>
      <c r="W50" s="429">
        <f t="shared" si="7"/>
        <v>0</v>
      </c>
      <c r="X50" s="429">
        <f t="shared" si="8"/>
        <v>0</v>
      </c>
      <c r="Y50" s="429">
        <f t="shared" si="9"/>
        <v>0</v>
      </c>
      <c r="Z50" s="429">
        <f t="shared" si="10"/>
        <v>1.6722771202084916E-3</v>
      </c>
      <c r="AA50" s="353" t="s">
        <v>56</v>
      </c>
      <c r="AB50" s="434">
        <f t="shared" si="11"/>
        <v>0</v>
      </c>
      <c r="AC50" s="434">
        <f t="shared" si="12"/>
        <v>0</v>
      </c>
      <c r="AD50" s="434">
        <f t="shared" si="13"/>
        <v>2115</v>
      </c>
      <c r="AE50" s="428"/>
      <c r="AF50" s="428"/>
      <c r="AG50" s="354">
        <f t="shared" si="14"/>
        <v>2115</v>
      </c>
      <c r="AH50" s="428">
        <f>AH49</f>
        <v>227495.99999999988</v>
      </c>
      <c r="AI50" s="429">
        <f t="shared" si="18"/>
        <v>9.29686675809685E-3</v>
      </c>
    </row>
    <row r="51" spans="1:35" ht="18.5" customHeight="1" x14ac:dyDescent="0.35">
      <c r="A51" s="353" t="s">
        <v>125</v>
      </c>
      <c r="B51" s="427" t="s">
        <v>123</v>
      </c>
      <c r="C51" s="353" t="s">
        <v>56</v>
      </c>
      <c r="D51" s="353" t="s">
        <v>71</v>
      </c>
      <c r="E51" s="428">
        <v>14677</v>
      </c>
      <c r="F51" s="428">
        <v>7167</v>
      </c>
      <c r="G51" s="428">
        <v>4666</v>
      </c>
      <c r="H51" s="428">
        <v>1890</v>
      </c>
      <c r="I51" s="428">
        <v>1940</v>
      </c>
      <c r="J51" s="428"/>
      <c r="K51" s="428">
        <v>4392</v>
      </c>
      <c r="L51" s="428">
        <v>3914</v>
      </c>
      <c r="M51" s="428"/>
      <c r="N51" s="428">
        <v>98</v>
      </c>
      <c r="O51" s="428">
        <f t="shared" si="0"/>
        <v>38744</v>
      </c>
      <c r="Q51" s="429">
        <f t="shared" si="1"/>
        <v>0.37881994631426802</v>
      </c>
      <c r="R51" s="429">
        <f t="shared" si="2"/>
        <v>0.18498348131323561</v>
      </c>
      <c r="S51" s="429">
        <f t="shared" si="3"/>
        <v>0.12043155069172001</v>
      </c>
      <c r="T51" s="429">
        <f t="shared" si="4"/>
        <v>4.8781746851125338E-2</v>
      </c>
      <c r="U51" s="429">
        <f t="shared" si="5"/>
        <v>5.0072269254594258E-2</v>
      </c>
      <c r="V51" s="429">
        <f t="shared" si="6"/>
        <v>0</v>
      </c>
      <c r="W51" s="429">
        <f t="shared" si="7"/>
        <v>0.11335948792071031</v>
      </c>
      <c r="X51" s="429">
        <f t="shared" si="8"/>
        <v>0.10102209374354738</v>
      </c>
      <c r="Y51" s="429">
        <f t="shared" si="9"/>
        <v>0</v>
      </c>
      <c r="Z51" s="429">
        <f t="shared" si="10"/>
        <v>2.5294239107990914E-3</v>
      </c>
      <c r="AA51" s="353" t="s">
        <v>56</v>
      </c>
      <c r="AB51" s="434">
        <f t="shared" si="11"/>
        <v>4392</v>
      </c>
      <c r="AC51" s="434">
        <f t="shared" si="12"/>
        <v>3914</v>
      </c>
      <c r="AD51" s="434">
        <f t="shared" si="13"/>
        <v>1940</v>
      </c>
      <c r="AE51" s="428"/>
      <c r="AF51" s="428"/>
      <c r="AG51" s="354">
        <f t="shared" si="14"/>
        <v>10246</v>
      </c>
      <c r="AH51" s="428">
        <f>AH50</f>
        <v>227495.99999999988</v>
      </c>
      <c r="AI51" s="429">
        <f t="shared" si="18"/>
        <v>4.5038154517002521E-2</v>
      </c>
    </row>
    <row r="52" spans="1:35" ht="18.5" customHeight="1" x14ac:dyDescent="0.35">
      <c r="A52" s="353" t="s">
        <v>126</v>
      </c>
      <c r="B52" s="427" t="s">
        <v>123</v>
      </c>
      <c r="C52" s="353" t="s">
        <v>56</v>
      </c>
      <c r="D52" s="353" t="s">
        <v>71</v>
      </c>
      <c r="E52" s="428">
        <v>13593</v>
      </c>
      <c r="F52" s="428">
        <v>6735</v>
      </c>
      <c r="G52" s="428">
        <v>4759</v>
      </c>
      <c r="H52" s="428">
        <v>2400</v>
      </c>
      <c r="I52" s="428">
        <v>2401</v>
      </c>
      <c r="J52" s="428"/>
      <c r="K52" s="428">
        <v>5384</v>
      </c>
      <c r="L52" s="428">
        <v>3110</v>
      </c>
      <c r="M52" s="428"/>
      <c r="N52" s="428">
        <v>0</v>
      </c>
      <c r="O52" s="428">
        <f t="shared" si="0"/>
        <v>38382</v>
      </c>
      <c r="Q52" s="429">
        <f t="shared" si="1"/>
        <v>0.3541503829920275</v>
      </c>
      <c r="R52" s="429">
        <f t="shared" si="2"/>
        <v>0.17547287791152102</v>
      </c>
      <c r="S52" s="429">
        <f t="shared" si="3"/>
        <v>0.12399041217237247</v>
      </c>
      <c r="T52" s="429">
        <f t="shared" si="4"/>
        <v>6.2529310614350478E-2</v>
      </c>
      <c r="U52" s="429">
        <f t="shared" si="5"/>
        <v>6.2555364493773122E-2</v>
      </c>
      <c r="V52" s="429">
        <f t="shared" si="6"/>
        <v>0</v>
      </c>
      <c r="W52" s="429">
        <f t="shared" si="7"/>
        <v>0.14027408681152623</v>
      </c>
      <c r="X52" s="429">
        <f t="shared" si="8"/>
        <v>8.1027565004429161E-2</v>
      </c>
      <c r="Y52" s="429">
        <f t="shared" si="9"/>
        <v>0</v>
      </c>
      <c r="Z52" s="429">
        <f t="shared" si="10"/>
        <v>0</v>
      </c>
      <c r="AA52" s="353" t="s">
        <v>56</v>
      </c>
      <c r="AB52" s="434">
        <f t="shared" si="11"/>
        <v>5384</v>
      </c>
      <c r="AC52" s="434">
        <f t="shared" si="12"/>
        <v>3110</v>
      </c>
      <c r="AD52" s="434">
        <f t="shared" si="13"/>
        <v>2401</v>
      </c>
      <c r="AE52" s="428"/>
      <c r="AF52" s="428"/>
      <c r="AG52" s="354">
        <f t="shared" si="14"/>
        <v>10895</v>
      </c>
      <c r="AH52" s="428">
        <f t="shared" ref="AH52:AH109" si="19">AH51</f>
        <v>227495.99999999988</v>
      </c>
      <c r="AI52" s="429">
        <f t="shared" si="18"/>
        <v>4.789095192882515E-2</v>
      </c>
    </row>
    <row r="53" spans="1:35" ht="18.5" customHeight="1" x14ac:dyDescent="0.35">
      <c r="A53" s="353" t="s">
        <v>127</v>
      </c>
      <c r="B53" s="427" t="s">
        <v>123</v>
      </c>
      <c r="C53" s="353" t="s">
        <v>56</v>
      </c>
      <c r="D53" s="353" t="s">
        <v>71</v>
      </c>
      <c r="E53" s="428">
        <v>15591</v>
      </c>
      <c r="F53" s="428">
        <v>16912</v>
      </c>
      <c r="G53" s="428">
        <v>8594</v>
      </c>
      <c r="H53" s="428">
        <v>4068</v>
      </c>
      <c r="I53" s="428">
        <v>2584</v>
      </c>
      <c r="J53" s="428"/>
      <c r="K53" s="428">
        <v>1700</v>
      </c>
      <c r="L53" s="428"/>
      <c r="M53" s="428"/>
      <c r="N53" s="428">
        <v>1072</v>
      </c>
      <c r="O53" s="428">
        <f t="shared" si="0"/>
        <v>50521</v>
      </c>
      <c r="Q53" s="429">
        <f t="shared" si="1"/>
        <v>0.30860434274856002</v>
      </c>
      <c r="R53" s="429">
        <f t="shared" si="2"/>
        <v>0.33475188535460504</v>
      </c>
      <c r="S53" s="429">
        <f t="shared" si="3"/>
        <v>0.17010748005779774</v>
      </c>
      <c r="T53" s="429">
        <f t="shared" si="4"/>
        <v>8.0520971477207492E-2</v>
      </c>
      <c r="U53" s="429">
        <f t="shared" si="5"/>
        <v>5.1147047762316662E-2</v>
      </c>
      <c r="V53" s="429">
        <f t="shared" si="6"/>
        <v>0</v>
      </c>
      <c r="W53" s="429">
        <f t="shared" si="7"/>
        <v>3.3649373527839907E-2</v>
      </c>
      <c r="X53" s="429">
        <f t="shared" si="8"/>
        <v>0</v>
      </c>
      <c r="Y53" s="429">
        <f t="shared" si="9"/>
        <v>0</v>
      </c>
      <c r="Z53" s="429">
        <f t="shared" si="10"/>
        <v>2.1218899071673167E-2</v>
      </c>
      <c r="AA53" s="353" t="s">
        <v>56</v>
      </c>
      <c r="AB53" s="434">
        <f t="shared" si="11"/>
        <v>1700</v>
      </c>
      <c r="AC53" s="434">
        <f t="shared" si="12"/>
        <v>0</v>
      </c>
      <c r="AD53" s="434">
        <f t="shared" si="13"/>
        <v>2584</v>
      </c>
      <c r="AE53" s="428"/>
      <c r="AF53" s="428"/>
      <c r="AG53" s="354">
        <f t="shared" si="14"/>
        <v>4284</v>
      </c>
      <c r="AH53" s="428">
        <f t="shared" si="19"/>
        <v>227495.99999999988</v>
      </c>
      <c r="AI53" s="429">
        <f t="shared" si="18"/>
        <v>1.8831100327038726E-2</v>
      </c>
    </row>
    <row r="54" spans="1:35" ht="18.5" customHeight="1" x14ac:dyDescent="0.35">
      <c r="A54" s="353" t="s">
        <v>128</v>
      </c>
      <c r="B54" s="427" t="s">
        <v>123</v>
      </c>
      <c r="C54" s="353" t="s">
        <v>56</v>
      </c>
      <c r="D54" s="353" t="s">
        <v>71</v>
      </c>
      <c r="E54" s="428">
        <v>14567</v>
      </c>
      <c r="F54" s="428">
        <v>19981</v>
      </c>
      <c r="G54" s="428">
        <v>8433</v>
      </c>
      <c r="H54" s="428">
        <v>5553</v>
      </c>
      <c r="I54" s="428">
        <v>3027</v>
      </c>
      <c r="J54" s="428"/>
      <c r="K54" s="428"/>
      <c r="L54" s="428"/>
      <c r="M54" s="428"/>
      <c r="N54" s="428">
        <v>0</v>
      </c>
      <c r="O54" s="428">
        <f t="shared" si="0"/>
        <v>51561</v>
      </c>
      <c r="Q54" s="429">
        <f t="shared" si="1"/>
        <v>0.28251973390741064</v>
      </c>
      <c r="R54" s="429">
        <f t="shared" si="2"/>
        <v>0.38752157638525242</v>
      </c>
      <c r="S54" s="429">
        <f t="shared" si="3"/>
        <v>0.16355384883923896</v>
      </c>
      <c r="T54" s="429">
        <f t="shared" si="4"/>
        <v>0.10769767847791936</v>
      </c>
      <c r="U54" s="429">
        <f t="shared" si="5"/>
        <v>5.8707162390178626E-2</v>
      </c>
      <c r="V54" s="429">
        <f t="shared" si="6"/>
        <v>0</v>
      </c>
      <c r="W54" s="429">
        <f t="shared" si="7"/>
        <v>0</v>
      </c>
      <c r="X54" s="429">
        <f t="shared" si="8"/>
        <v>0</v>
      </c>
      <c r="Y54" s="429">
        <f t="shared" si="9"/>
        <v>0</v>
      </c>
      <c r="Z54" s="429">
        <f t="shared" si="10"/>
        <v>0</v>
      </c>
      <c r="AA54" s="353" t="s">
        <v>56</v>
      </c>
      <c r="AB54" s="434">
        <f t="shared" si="11"/>
        <v>0</v>
      </c>
      <c r="AC54" s="434">
        <f t="shared" si="12"/>
        <v>0</v>
      </c>
      <c r="AD54" s="434">
        <f t="shared" si="13"/>
        <v>3027</v>
      </c>
      <c r="AE54" s="428"/>
      <c r="AF54" s="428"/>
      <c r="AG54" s="354">
        <f t="shared" si="14"/>
        <v>3027</v>
      </c>
      <c r="AH54" s="428">
        <f t="shared" si="19"/>
        <v>227495.99999999988</v>
      </c>
      <c r="AI54" s="429">
        <f t="shared" si="18"/>
        <v>1.3305728452368401E-2</v>
      </c>
    </row>
    <row r="55" spans="1:35" ht="18.5" customHeight="1" x14ac:dyDescent="0.35">
      <c r="A55" s="353" t="s">
        <v>129</v>
      </c>
      <c r="B55" s="427" t="s">
        <v>130</v>
      </c>
      <c r="C55" s="353" t="s">
        <v>56</v>
      </c>
      <c r="D55" s="353" t="s">
        <v>71</v>
      </c>
      <c r="E55" s="428">
        <v>19469.5128</v>
      </c>
      <c r="F55" s="428">
        <v>3442.0460000000003</v>
      </c>
      <c r="G55" s="428">
        <v>2189.1999999999998</v>
      </c>
      <c r="H55" s="428">
        <v>8500.9727999999996</v>
      </c>
      <c r="I55" s="428">
        <v>6813.5403999999999</v>
      </c>
      <c r="J55" s="428"/>
      <c r="K55" s="428">
        <v>819</v>
      </c>
      <c r="L55" s="428">
        <v>951</v>
      </c>
      <c r="M55" s="428"/>
      <c r="N55" s="428">
        <v>265</v>
      </c>
      <c r="O55" s="428">
        <f t="shared" si="0"/>
        <v>42450.271999999997</v>
      </c>
      <c r="Q55" s="429">
        <f t="shared" si="1"/>
        <v>0.45864282801297485</v>
      </c>
      <c r="R55" s="429">
        <f t="shared" si="2"/>
        <v>8.1084191875142764E-2</v>
      </c>
      <c r="S55" s="429">
        <f t="shared" si="3"/>
        <v>5.1570929863535384E-2</v>
      </c>
      <c r="T55" s="429">
        <f t="shared" si="4"/>
        <v>0.20025720447680523</v>
      </c>
      <c r="U55" s="429">
        <f t="shared" si="5"/>
        <v>0.16050640146663844</v>
      </c>
      <c r="V55" s="429">
        <f t="shared" si="6"/>
        <v>0</v>
      </c>
      <c r="W55" s="429">
        <f t="shared" si="7"/>
        <v>1.9293162597403383E-2</v>
      </c>
      <c r="X55" s="429">
        <f t="shared" si="8"/>
        <v>2.2402683309072791E-2</v>
      </c>
      <c r="Y55" s="429">
        <f t="shared" si="9"/>
        <v>0</v>
      </c>
      <c r="Z55" s="429">
        <f t="shared" si="10"/>
        <v>6.2425983984272237E-3</v>
      </c>
      <c r="AA55" s="353" t="s">
        <v>56</v>
      </c>
      <c r="AB55" s="434">
        <f t="shared" si="11"/>
        <v>819</v>
      </c>
      <c r="AC55" s="434">
        <f t="shared" si="12"/>
        <v>951</v>
      </c>
      <c r="AD55" s="434">
        <f t="shared" si="13"/>
        <v>6813.5403999999999</v>
      </c>
      <c r="AE55" s="428"/>
      <c r="AF55" s="428"/>
      <c r="AG55" s="354">
        <f t="shared" si="14"/>
        <v>8583.5403999999999</v>
      </c>
      <c r="AH55" s="428">
        <f t="shared" si="19"/>
        <v>227495.99999999988</v>
      </c>
      <c r="AI55" s="429">
        <f t="shared" si="18"/>
        <v>3.7730511305693305E-2</v>
      </c>
    </row>
    <row r="56" spans="1:35" ht="18.5" customHeight="1" x14ac:dyDescent="0.35">
      <c r="A56" s="353" t="s">
        <v>131</v>
      </c>
      <c r="B56" s="427" t="s">
        <v>130</v>
      </c>
      <c r="C56" s="353" t="s">
        <v>56</v>
      </c>
      <c r="D56" s="353" t="s">
        <v>71</v>
      </c>
      <c r="E56" s="428">
        <v>9160</v>
      </c>
      <c r="F56" s="428">
        <v>16632</v>
      </c>
      <c r="G56" s="428">
        <v>6443</v>
      </c>
      <c r="H56" s="428">
        <v>17127</v>
      </c>
      <c r="I56" s="428">
        <v>2359</v>
      </c>
      <c r="J56" s="428"/>
      <c r="K56" s="428">
        <v>103</v>
      </c>
      <c r="L56" s="428"/>
      <c r="M56" s="428"/>
      <c r="N56" s="428">
        <v>545</v>
      </c>
      <c r="O56" s="428">
        <f t="shared" si="0"/>
        <v>52369</v>
      </c>
      <c r="Q56" s="429">
        <f t="shared" si="1"/>
        <v>0.17491263915675304</v>
      </c>
      <c r="R56" s="429">
        <f t="shared" si="2"/>
        <v>0.31759246882697778</v>
      </c>
      <c r="S56" s="429">
        <f t="shared" si="3"/>
        <v>0.12303080066451527</v>
      </c>
      <c r="T56" s="429">
        <f t="shared" si="4"/>
        <v>0.32704462563730452</v>
      </c>
      <c r="U56" s="429">
        <f t="shared" si="5"/>
        <v>4.5045733162748958E-2</v>
      </c>
      <c r="V56" s="429">
        <f t="shared" si="6"/>
        <v>0</v>
      </c>
      <c r="W56" s="429">
        <f t="shared" si="7"/>
        <v>1.9668124271992973E-3</v>
      </c>
      <c r="X56" s="429">
        <f t="shared" si="8"/>
        <v>0</v>
      </c>
      <c r="Y56" s="429">
        <f t="shared" si="9"/>
        <v>0</v>
      </c>
      <c r="Z56" s="429">
        <f t="shared" si="10"/>
        <v>1.0406920124501137E-2</v>
      </c>
      <c r="AA56" s="353" t="s">
        <v>56</v>
      </c>
      <c r="AB56" s="434">
        <f t="shared" si="11"/>
        <v>103</v>
      </c>
      <c r="AC56" s="434">
        <f t="shared" si="12"/>
        <v>0</v>
      </c>
      <c r="AD56" s="434">
        <f t="shared" si="13"/>
        <v>2359</v>
      </c>
      <c r="AE56" s="428"/>
      <c r="AF56" s="428"/>
      <c r="AG56" s="354">
        <f t="shared" si="14"/>
        <v>2462</v>
      </c>
      <c r="AH56" s="428">
        <f t="shared" si="19"/>
        <v>227495.99999999988</v>
      </c>
      <c r="AI56" s="429">
        <f t="shared" si="18"/>
        <v>1.0822168301860257E-2</v>
      </c>
    </row>
    <row r="57" spans="1:35" ht="18.5" customHeight="1" x14ac:dyDescent="0.35">
      <c r="A57" s="353" t="s">
        <v>132</v>
      </c>
      <c r="B57" s="427" t="s">
        <v>130</v>
      </c>
      <c r="C57" s="353" t="s">
        <v>56</v>
      </c>
      <c r="D57" s="353" t="s">
        <v>71</v>
      </c>
      <c r="E57" s="428">
        <v>16758</v>
      </c>
      <c r="F57" s="428">
        <v>18257</v>
      </c>
      <c r="G57" s="428">
        <v>8039</v>
      </c>
      <c r="H57" s="428">
        <v>4821</v>
      </c>
      <c r="I57" s="428">
        <v>3042</v>
      </c>
      <c r="J57" s="428"/>
      <c r="K57" s="428"/>
      <c r="L57" s="428"/>
      <c r="M57" s="428"/>
      <c r="N57" s="428">
        <v>1123</v>
      </c>
      <c r="O57" s="428">
        <f t="shared" si="0"/>
        <v>52040</v>
      </c>
      <c r="Q57" s="429">
        <f t="shared" si="1"/>
        <v>0.32202152190622596</v>
      </c>
      <c r="R57" s="429">
        <f t="shared" si="2"/>
        <v>0.350826287471176</v>
      </c>
      <c r="S57" s="429">
        <f t="shared" si="3"/>
        <v>0.1544773251345119</v>
      </c>
      <c r="T57" s="429">
        <f t="shared" si="4"/>
        <v>9.2640276710222902E-2</v>
      </c>
      <c r="U57" s="429">
        <f t="shared" si="5"/>
        <v>5.8455034588777863E-2</v>
      </c>
      <c r="V57" s="429">
        <f t="shared" si="6"/>
        <v>0</v>
      </c>
      <c r="W57" s="429">
        <f t="shared" si="7"/>
        <v>0</v>
      </c>
      <c r="X57" s="429">
        <f t="shared" si="8"/>
        <v>0</v>
      </c>
      <c r="Y57" s="429">
        <f t="shared" si="9"/>
        <v>0</v>
      </c>
      <c r="Z57" s="429">
        <f t="shared" si="10"/>
        <v>2.1579554189085318E-2</v>
      </c>
      <c r="AA57" s="353" t="s">
        <v>56</v>
      </c>
      <c r="AB57" s="434">
        <f t="shared" si="11"/>
        <v>0</v>
      </c>
      <c r="AC57" s="434">
        <f t="shared" si="12"/>
        <v>0</v>
      </c>
      <c r="AD57" s="434">
        <f t="shared" si="13"/>
        <v>3042</v>
      </c>
      <c r="AE57" s="428"/>
      <c r="AF57" s="428"/>
      <c r="AG57" s="354">
        <f t="shared" si="14"/>
        <v>3042</v>
      </c>
      <c r="AH57" s="428">
        <f t="shared" si="19"/>
        <v>227495.99999999988</v>
      </c>
      <c r="AI57" s="429">
        <f t="shared" si="18"/>
        <v>1.3371663677603129E-2</v>
      </c>
    </row>
    <row r="58" spans="1:35" ht="18.5" customHeight="1" x14ac:dyDescent="0.35">
      <c r="A58" s="353" t="s">
        <v>133</v>
      </c>
      <c r="B58" s="427" t="s">
        <v>130</v>
      </c>
      <c r="C58" s="353" t="s">
        <v>56</v>
      </c>
      <c r="D58" s="353" t="s">
        <v>71</v>
      </c>
      <c r="E58" s="428">
        <v>8008</v>
      </c>
      <c r="F58" s="428">
        <v>16246</v>
      </c>
      <c r="G58" s="428">
        <v>9057</v>
      </c>
      <c r="H58" s="428">
        <v>2716</v>
      </c>
      <c r="I58" s="428">
        <v>2001</v>
      </c>
      <c r="J58" s="428"/>
      <c r="K58" s="428">
        <v>958</v>
      </c>
      <c r="L58" s="428">
        <v>190</v>
      </c>
      <c r="M58" s="428"/>
      <c r="N58" s="428">
        <v>0</v>
      </c>
      <c r="O58" s="428">
        <f t="shared" si="0"/>
        <v>39176</v>
      </c>
      <c r="Q58" s="429">
        <f t="shared" si="1"/>
        <v>0.20441086379415968</v>
      </c>
      <c r="R58" s="429">
        <f t="shared" si="2"/>
        <v>0.41469266898100876</v>
      </c>
      <c r="S58" s="429">
        <f t="shared" si="3"/>
        <v>0.23118746171125179</v>
      </c>
      <c r="T58" s="429">
        <f t="shared" si="4"/>
        <v>6.932816009801919E-2</v>
      </c>
      <c r="U58" s="429">
        <f t="shared" si="5"/>
        <v>5.1077190116397796E-2</v>
      </c>
      <c r="V58" s="429">
        <f t="shared" si="6"/>
        <v>0</v>
      </c>
      <c r="W58" s="429">
        <f t="shared" si="7"/>
        <v>2.4453747192158464E-2</v>
      </c>
      <c r="X58" s="429">
        <f t="shared" si="8"/>
        <v>4.8499081070042882E-3</v>
      </c>
      <c r="Y58" s="429">
        <f t="shared" si="9"/>
        <v>0</v>
      </c>
      <c r="Z58" s="429">
        <f t="shared" si="10"/>
        <v>0</v>
      </c>
      <c r="AA58" s="353" t="s">
        <v>56</v>
      </c>
      <c r="AB58" s="434">
        <f t="shared" si="11"/>
        <v>958</v>
      </c>
      <c r="AC58" s="434">
        <f t="shared" si="12"/>
        <v>190</v>
      </c>
      <c r="AD58" s="434">
        <f t="shared" si="13"/>
        <v>2001</v>
      </c>
      <c r="AE58" s="428"/>
      <c r="AF58" s="428"/>
      <c r="AG58" s="354">
        <f t="shared" si="14"/>
        <v>3149</v>
      </c>
      <c r="AH58" s="428">
        <f t="shared" si="19"/>
        <v>227495.99999999988</v>
      </c>
      <c r="AI58" s="429">
        <f t="shared" si="18"/>
        <v>1.3842001617610867E-2</v>
      </c>
    </row>
    <row r="59" spans="1:35" ht="18.5" customHeight="1" x14ac:dyDescent="0.35">
      <c r="A59" s="353" t="s">
        <v>134</v>
      </c>
      <c r="B59" s="427" t="s">
        <v>130</v>
      </c>
      <c r="C59" s="353" t="s">
        <v>56</v>
      </c>
      <c r="D59" s="353" t="s">
        <v>71</v>
      </c>
      <c r="E59" s="428">
        <v>14785</v>
      </c>
      <c r="F59" s="428">
        <v>14746</v>
      </c>
      <c r="G59" s="428">
        <v>8741</v>
      </c>
      <c r="H59" s="428">
        <v>3192</v>
      </c>
      <c r="I59" s="428">
        <v>2960</v>
      </c>
      <c r="J59" s="428"/>
      <c r="K59" s="428"/>
      <c r="L59" s="428"/>
      <c r="M59" s="428"/>
      <c r="N59" s="428">
        <v>0</v>
      </c>
      <c r="O59" s="428">
        <f t="shared" si="0"/>
        <v>44424</v>
      </c>
      <c r="Q59" s="429">
        <f t="shared" si="1"/>
        <v>0.33281559517377995</v>
      </c>
      <c r="R59" s="429">
        <f t="shared" si="2"/>
        <v>0.33193769133801548</v>
      </c>
      <c r="S59" s="429">
        <f t="shared" si="3"/>
        <v>0.19676301098505311</v>
      </c>
      <c r="T59" s="429">
        <f t="shared" si="4"/>
        <v>7.1853052404105888E-2</v>
      </c>
      <c r="U59" s="429">
        <f t="shared" si="5"/>
        <v>6.6630650099045563E-2</v>
      </c>
      <c r="V59" s="429">
        <f t="shared" si="6"/>
        <v>0</v>
      </c>
      <c r="W59" s="429">
        <f t="shared" si="7"/>
        <v>0</v>
      </c>
      <c r="X59" s="429">
        <f t="shared" si="8"/>
        <v>0</v>
      </c>
      <c r="Y59" s="429">
        <f t="shared" si="9"/>
        <v>0</v>
      </c>
      <c r="Z59" s="429">
        <f t="shared" si="10"/>
        <v>0</v>
      </c>
      <c r="AA59" s="353" t="s">
        <v>56</v>
      </c>
      <c r="AB59" s="434">
        <f t="shared" si="11"/>
        <v>0</v>
      </c>
      <c r="AC59" s="434">
        <f t="shared" si="12"/>
        <v>0</v>
      </c>
      <c r="AD59" s="434">
        <f t="shared" si="13"/>
        <v>2960</v>
      </c>
      <c r="AE59" s="428"/>
      <c r="AF59" s="428"/>
      <c r="AG59" s="354">
        <f t="shared" si="14"/>
        <v>2960</v>
      </c>
      <c r="AH59" s="428">
        <f t="shared" si="19"/>
        <v>227495.99999999988</v>
      </c>
      <c r="AI59" s="429">
        <f t="shared" si="18"/>
        <v>1.3011217779653275E-2</v>
      </c>
    </row>
    <row r="60" spans="1:35" ht="18.5" customHeight="1" x14ac:dyDescent="0.35">
      <c r="A60" s="353" t="s">
        <v>135</v>
      </c>
      <c r="B60" s="427" t="s">
        <v>130</v>
      </c>
      <c r="C60" s="353" t="s">
        <v>56</v>
      </c>
      <c r="D60" s="353" t="s">
        <v>71</v>
      </c>
      <c r="E60" s="428">
        <v>13418</v>
      </c>
      <c r="F60" s="428">
        <v>13300</v>
      </c>
      <c r="G60" s="428">
        <v>5379</v>
      </c>
      <c r="H60" s="428">
        <v>1746</v>
      </c>
      <c r="I60" s="428">
        <v>2542</v>
      </c>
      <c r="J60" s="428"/>
      <c r="K60" s="428">
        <v>211</v>
      </c>
      <c r="L60" s="428">
        <v>5051</v>
      </c>
      <c r="M60" s="428"/>
      <c r="N60" s="428">
        <v>225</v>
      </c>
      <c r="O60" s="428">
        <f t="shared" si="0"/>
        <v>41872</v>
      </c>
      <c r="Q60" s="429">
        <f t="shared" si="1"/>
        <v>0.32045280855941916</v>
      </c>
      <c r="R60" s="429">
        <f t="shared" si="2"/>
        <v>0.31763469621704243</v>
      </c>
      <c r="S60" s="429">
        <f t="shared" si="3"/>
        <v>0.12846293465800535</v>
      </c>
      <c r="T60" s="429">
        <f t="shared" si="4"/>
        <v>4.1698509743981656E-2</v>
      </c>
      <c r="U60" s="429">
        <f t="shared" si="5"/>
        <v>6.0708826901031715E-2</v>
      </c>
      <c r="V60" s="429">
        <f t="shared" si="6"/>
        <v>0</v>
      </c>
      <c r="W60" s="429">
        <f t="shared" si="7"/>
        <v>5.0391669850974397E-3</v>
      </c>
      <c r="X60" s="429">
        <f t="shared" si="8"/>
        <v>0.12062953763851739</v>
      </c>
      <c r="Y60" s="429">
        <f t="shared" si="9"/>
        <v>0</v>
      </c>
      <c r="Z60" s="429">
        <f t="shared" si="10"/>
        <v>5.3735192969048525E-3</v>
      </c>
      <c r="AA60" s="353" t="s">
        <v>56</v>
      </c>
      <c r="AB60" s="434">
        <f t="shared" si="11"/>
        <v>211</v>
      </c>
      <c r="AC60" s="434">
        <f t="shared" si="12"/>
        <v>5051</v>
      </c>
      <c r="AD60" s="434">
        <f t="shared" si="13"/>
        <v>2542</v>
      </c>
      <c r="AE60" s="428"/>
      <c r="AF60" s="428"/>
      <c r="AG60" s="354">
        <f t="shared" si="14"/>
        <v>7804</v>
      </c>
      <c r="AH60" s="428">
        <f t="shared" si="19"/>
        <v>227495.99999999988</v>
      </c>
      <c r="AI60" s="429">
        <f t="shared" si="18"/>
        <v>3.4303899848788566E-2</v>
      </c>
    </row>
    <row r="61" spans="1:35" ht="18.5" customHeight="1" x14ac:dyDescent="0.35">
      <c r="A61" s="353" t="s">
        <v>136</v>
      </c>
      <c r="B61" s="427" t="s">
        <v>130</v>
      </c>
      <c r="C61" s="353" t="s">
        <v>56</v>
      </c>
      <c r="D61" s="353" t="s">
        <v>71</v>
      </c>
      <c r="E61" s="428">
        <v>6106</v>
      </c>
      <c r="F61" s="428">
        <v>15063</v>
      </c>
      <c r="G61" s="428">
        <v>4897</v>
      </c>
      <c r="H61" s="428">
        <v>25704</v>
      </c>
      <c r="I61" s="428">
        <v>2656</v>
      </c>
      <c r="J61" s="428"/>
      <c r="K61" s="428">
        <v>459</v>
      </c>
      <c r="L61" s="428"/>
      <c r="M61" s="428"/>
      <c r="N61" s="428">
        <v>0</v>
      </c>
      <c r="O61" s="428">
        <f t="shared" si="0"/>
        <v>54885</v>
      </c>
      <c r="Q61" s="429">
        <f t="shared" si="1"/>
        <v>0.11125079712125353</v>
      </c>
      <c r="R61" s="429">
        <f t="shared" si="2"/>
        <v>0.2744465701011205</v>
      </c>
      <c r="S61" s="429">
        <f t="shared" si="3"/>
        <v>8.9222920652272941E-2</v>
      </c>
      <c r="T61" s="429">
        <f t="shared" si="4"/>
        <v>0.4683246788740093</v>
      </c>
      <c r="U61" s="429">
        <f t="shared" si="5"/>
        <v>4.8392092557164978E-2</v>
      </c>
      <c r="V61" s="429">
        <f t="shared" si="6"/>
        <v>0</v>
      </c>
      <c r="W61" s="429">
        <f t="shared" si="7"/>
        <v>8.3629406941787381E-3</v>
      </c>
      <c r="X61" s="429">
        <f t="shared" si="8"/>
        <v>0</v>
      </c>
      <c r="Y61" s="429">
        <f t="shared" si="9"/>
        <v>0</v>
      </c>
      <c r="Z61" s="429">
        <f t="shared" si="10"/>
        <v>0</v>
      </c>
      <c r="AA61" s="353" t="s">
        <v>56</v>
      </c>
      <c r="AB61" s="434">
        <f t="shared" si="11"/>
        <v>459</v>
      </c>
      <c r="AC61" s="434">
        <f t="shared" si="12"/>
        <v>0</v>
      </c>
      <c r="AD61" s="434">
        <f t="shared" si="13"/>
        <v>2656</v>
      </c>
      <c r="AE61" s="428"/>
      <c r="AF61" s="428"/>
      <c r="AG61" s="354">
        <f t="shared" si="14"/>
        <v>3115</v>
      </c>
      <c r="AH61" s="428">
        <f t="shared" si="19"/>
        <v>227495.99999999988</v>
      </c>
      <c r="AI61" s="429">
        <f t="shared" si="18"/>
        <v>1.3692548440412147E-2</v>
      </c>
    </row>
    <row r="62" spans="1:35" ht="18.5" customHeight="1" x14ac:dyDescent="0.35">
      <c r="A62" s="353" t="s">
        <v>137</v>
      </c>
      <c r="B62" s="427" t="s">
        <v>130</v>
      </c>
      <c r="C62" s="353" t="s">
        <v>56</v>
      </c>
      <c r="D62" s="353" t="s">
        <v>71</v>
      </c>
      <c r="E62" s="428">
        <v>6918</v>
      </c>
      <c r="F62" s="428">
        <v>14896</v>
      </c>
      <c r="G62" s="428">
        <v>5673</v>
      </c>
      <c r="H62" s="428">
        <v>19517</v>
      </c>
      <c r="I62" s="428">
        <v>2663</v>
      </c>
      <c r="J62" s="428"/>
      <c r="K62" s="428">
        <v>2941</v>
      </c>
      <c r="L62" s="428"/>
      <c r="M62" s="428"/>
      <c r="N62" s="428">
        <v>274</v>
      </c>
      <c r="O62" s="428">
        <f t="shared" si="0"/>
        <v>52882</v>
      </c>
      <c r="Q62" s="429">
        <f t="shared" si="1"/>
        <v>0.13081956053099353</v>
      </c>
      <c r="R62" s="429">
        <f t="shared" si="2"/>
        <v>0.28168374872357321</v>
      </c>
      <c r="S62" s="429">
        <f t="shared" si="3"/>
        <v>0.1072765780416777</v>
      </c>
      <c r="T62" s="429">
        <f t="shared" si="4"/>
        <v>0.36906697931243143</v>
      </c>
      <c r="U62" s="429">
        <f t="shared" si="5"/>
        <v>5.0357399493211302E-2</v>
      </c>
      <c r="V62" s="429">
        <f t="shared" si="6"/>
        <v>0</v>
      </c>
      <c r="W62" s="429">
        <f t="shared" si="7"/>
        <v>5.5614386747853711E-2</v>
      </c>
      <c r="X62" s="429">
        <f t="shared" si="8"/>
        <v>0</v>
      </c>
      <c r="Y62" s="429">
        <f t="shared" si="9"/>
        <v>0</v>
      </c>
      <c r="Z62" s="429">
        <f t="shared" si="10"/>
        <v>5.1813471502590676E-3</v>
      </c>
      <c r="AA62" s="353" t="s">
        <v>56</v>
      </c>
      <c r="AB62" s="434">
        <f t="shared" si="11"/>
        <v>2941</v>
      </c>
      <c r="AC62" s="434">
        <f t="shared" si="12"/>
        <v>0</v>
      </c>
      <c r="AD62" s="434">
        <f t="shared" si="13"/>
        <v>2663</v>
      </c>
      <c r="AE62" s="428"/>
      <c r="AF62" s="428"/>
      <c r="AG62" s="354">
        <f t="shared" si="14"/>
        <v>5604</v>
      </c>
      <c r="AH62" s="428">
        <f t="shared" si="19"/>
        <v>227495.99999999988</v>
      </c>
      <c r="AI62" s="429">
        <f t="shared" si="18"/>
        <v>2.4633400147694919E-2</v>
      </c>
    </row>
    <row r="63" spans="1:35" ht="18.5" customHeight="1" x14ac:dyDescent="0.35">
      <c r="A63" s="353" t="s">
        <v>138</v>
      </c>
      <c r="B63" s="427" t="s">
        <v>139</v>
      </c>
      <c r="C63" s="353" t="s">
        <v>56</v>
      </c>
      <c r="D63" s="353" t="s">
        <v>71</v>
      </c>
      <c r="E63" s="428">
        <v>12885</v>
      </c>
      <c r="F63" s="428">
        <v>12905</v>
      </c>
      <c r="G63" s="428">
        <v>11354</v>
      </c>
      <c r="H63" s="428">
        <v>2292</v>
      </c>
      <c r="I63" s="428">
        <v>2123</v>
      </c>
      <c r="J63" s="428"/>
      <c r="K63" s="428"/>
      <c r="L63" s="428"/>
      <c r="M63" s="428"/>
      <c r="N63" s="428">
        <v>565</v>
      </c>
      <c r="O63" s="428">
        <f t="shared" si="0"/>
        <v>42124</v>
      </c>
      <c r="Q63" s="429">
        <f t="shared" si="1"/>
        <v>0.30588263222865825</v>
      </c>
      <c r="R63" s="429">
        <f t="shared" si="2"/>
        <v>0.30635742094767826</v>
      </c>
      <c r="S63" s="429">
        <f t="shared" si="3"/>
        <v>0.26953755578767447</v>
      </c>
      <c r="T63" s="429">
        <f t="shared" si="4"/>
        <v>5.4410787199696137E-2</v>
      </c>
      <c r="U63" s="429">
        <f t="shared" si="5"/>
        <v>5.039882252397683E-2</v>
      </c>
      <c r="V63" s="429">
        <f t="shared" si="6"/>
        <v>0</v>
      </c>
      <c r="W63" s="429">
        <f t="shared" si="7"/>
        <v>0</v>
      </c>
      <c r="X63" s="429">
        <f t="shared" si="8"/>
        <v>0</v>
      </c>
      <c r="Y63" s="429">
        <f t="shared" si="9"/>
        <v>0</v>
      </c>
      <c r="Z63" s="429">
        <f t="shared" si="10"/>
        <v>1.3412781312316019E-2</v>
      </c>
      <c r="AA63" s="353" t="s">
        <v>56</v>
      </c>
      <c r="AB63" s="434">
        <f t="shared" si="11"/>
        <v>0</v>
      </c>
      <c r="AC63" s="434">
        <f t="shared" si="12"/>
        <v>0</v>
      </c>
      <c r="AD63" s="434">
        <f t="shared" si="13"/>
        <v>2123</v>
      </c>
      <c r="AE63" s="428"/>
      <c r="AF63" s="428"/>
      <c r="AG63" s="354">
        <f t="shared" si="14"/>
        <v>2123</v>
      </c>
      <c r="AH63" s="428">
        <f t="shared" si="19"/>
        <v>227495.99999999988</v>
      </c>
      <c r="AI63" s="429">
        <f t="shared" si="18"/>
        <v>9.3320322115553727E-3</v>
      </c>
    </row>
    <row r="64" spans="1:35" ht="18.5" customHeight="1" x14ac:dyDescent="0.35">
      <c r="A64" s="353" t="s">
        <v>140</v>
      </c>
      <c r="B64" s="427" t="s">
        <v>139</v>
      </c>
      <c r="C64" s="353" t="s">
        <v>56</v>
      </c>
      <c r="D64" s="353" t="s">
        <v>71</v>
      </c>
      <c r="E64" s="428">
        <v>13744</v>
      </c>
      <c r="F64" s="428">
        <v>17414</v>
      </c>
      <c r="G64" s="428">
        <v>11346</v>
      </c>
      <c r="H64" s="428">
        <v>2879</v>
      </c>
      <c r="I64" s="428">
        <v>2878</v>
      </c>
      <c r="J64" s="428"/>
      <c r="K64" s="428">
        <v>767</v>
      </c>
      <c r="L64" s="428"/>
      <c r="M64" s="428"/>
      <c r="N64" s="428">
        <v>0</v>
      </c>
      <c r="O64" s="428">
        <f t="shared" si="0"/>
        <v>49028</v>
      </c>
      <c r="Q64" s="429">
        <f t="shared" si="1"/>
        <v>0.2803296075711838</v>
      </c>
      <c r="R64" s="429">
        <f t="shared" si="2"/>
        <v>0.35518479236354739</v>
      </c>
      <c r="S64" s="429">
        <f t="shared" si="3"/>
        <v>0.23141878110467487</v>
      </c>
      <c r="T64" s="429">
        <f t="shared" si="4"/>
        <v>5.8721546871175652E-2</v>
      </c>
      <c r="U64" s="429">
        <f t="shared" si="5"/>
        <v>5.8701150363057841E-2</v>
      </c>
      <c r="V64" s="429">
        <f t="shared" si="6"/>
        <v>0</v>
      </c>
      <c r="W64" s="429">
        <f t="shared" si="7"/>
        <v>1.5644121726360448E-2</v>
      </c>
      <c r="X64" s="429">
        <f t="shared" si="8"/>
        <v>0</v>
      </c>
      <c r="Y64" s="429">
        <f t="shared" si="9"/>
        <v>0</v>
      </c>
      <c r="Z64" s="429">
        <f t="shared" si="10"/>
        <v>0</v>
      </c>
      <c r="AA64" s="353" t="s">
        <v>56</v>
      </c>
      <c r="AB64" s="434">
        <f t="shared" si="11"/>
        <v>767</v>
      </c>
      <c r="AC64" s="434">
        <f t="shared" si="12"/>
        <v>0</v>
      </c>
      <c r="AD64" s="434">
        <f t="shared" si="13"/>
        <v>2878</v>
      </c>
      <c r="AE64" s="428"/>
      <c r="AF64" s="428"/>
      <c r="AG64" s="354">
        <f t="shared" si="14"/>
        <v>3645</v>
      </c>
      <c r="AH64" s="428">
        <f t="shared" si="19"/>
        <v>227495.99999999988</v>
      </c>
      <c r="AI64" s="429">
        <f t="shared" si="18"/>
        <v>1.6022259732039253E-2</v>
      </c>
    </row>
    <row r="65" spans="1:35" ht="18.5" customHeight="1" x14ac:dyDescent="0.35">
      <c r="A65" s="353" t="s">
        <v>141</v>
      </c>
      <c r="B65" s="427" t="s">
        <v>139</v>
      </c>
      <c r="C65" s="353" t="s">
        <v>56</v>
      </c>
      <c r="D65" s="353" t="s">
        <v>71</v>
      </c>
      <c r="E65" s="428">
        <v>11082</v>
      </c>
      <c r="F65" s="428">
        <v>17731</v>
      </c>
      <c r="G65" s="428">
        <v>11751</v>
      </c>
      <c r="H65" s="428">
        <v>5809</v>
      </c>
      <c r="I65" s="428">
        <v>1770</v>
      </c>
      <c r="J65" s="428"/>
      <c r="K65" s="428"/>
      <c r="L65" s="428"/>
      <c r="M65" s="428"/>
      <c r="N65" s="428">
        <v>189</v>
      </c>
      <c r="O65" s="428">
        <f t="shared" si="0"/>
        <v>48332</v>
      </c>
      <c r="Q65" s="429">
        <f t="shared" si="1"/>
        <v>0.2292890838367955</v>
      </c>
      <c r="R65" s="429">
        <f t="shared" si="2"/>
        <v>0.36685839609368537</v>
      </c>
      <c r="S65" s="429">
        <f t="shared" si="3"/>
        <v>0.24313084498882728</v>
      </c>
      <c r="T65" s="429">
        <f t="shared" si="4"/>
        <v>0.12018952246958536</v>
      </c>
      <c r="U65" s="429">
        <f t="shared" si="5"/>
        <v>3.6621699908963003E-2</v>
      </c>
      <c r="V65" s="429">
        <f t="shared" si="6"/>
        <v>0</v>
      </c>
      <c r="W65" s="429">
        <f t="shared" si="7"/>
        <v>0</v>
      </c>
      <c r="X65" s="429">
        <f t="shared" si="8"/>
        <v>0</v>
      </c>
      <c r="Y65" s="429">
        <f t="shared" si="9"/>
        <v>0</v>
      </c>
      <c r="Z65" s="429">
        <f t="shared" si="10"/>
        <v>3.9104527021435074E-3</v>
      </c>
      <c r="AA65" s="353" t="s">
        <v>56</v>
      </c>
      <c r="AB65" s="434">
        <f t="shared" si="11"/>
        <v>0</v>
      </c>
      <c r="AC65" s="434">
        <f t="shared" si="12"/>
        <v>0</v>
      </c>
      <c r="AD65" s="434">
        <f t="shared" si="13"/>
        <v>1770</v>
      </c>
      <c r="AE65" s="428"/>
      <c r="AF65" s="428"/>
      <c r="AG65" s="354">
        <f t="shared" si="14"/>
        <v>1770</v>
      </c>
      <c r="AH65" s="428">
        <f t="shared" si="19"/>
        <v>227495.99999999988</v>
      </c>
      <c r="AI65" s="429">
        <f t="shared" si="18"/>
        <v>7.7803565776980738E-3</v>
      </c>
    </row>
    <row r="66" spans="1:35" ht="18.5" customHeight="1" x14ac:dyDescent="0.35">
      <c r="A66" s="353" t="s">
        <v>142</v>
      </c>
      <c r="B66" s="427" t="s">
        <v>139</v>
      </c>
      <c r="C66" s="353" t="s">
        <v>56</v>
      </c>
      <c r="D66" s="353" t="s">
        <v>71</v>
      </c>
      <c r="E66" s="428">
        <v>9455</v>
      </c>
      <c r="F66" s="428">
        <v>15485</v>
      </c>
      <c r="G66" s="428">
        <v>12234</v>
      </c>
      <c r="H66" s="428">
        <v>1341</v>
      </c>
      <c r="I66" s="428">
        <v>2118</v>
      </c>
      <c r="J66" s="428"/>
      <c r="K66" s="428"/>
      <c r="L66" s="428"/>
      <c r="M66" s="428"/>
      <c r="N66" s="428">
        <v>0</v>
      </c>
      <c r="O66" s="428">
        <f t="shared" ref="O66:O129" si="20">SUM(E66:N66)</f>
        <v>40633</v>
      </c>
      <c r="Q66" s="429">
        <f t="shared" ref="Q66:Q129" si="21">E66/O66</f>
        <v>0.23269263898801468</v>
      </c>
      <c r="R66" s="429">
        <f t="shared" ref="R66:R129" si="22">F66/O66</f>
        <v>0.38109418452981569</v>
      </c>
      <c r="S66" s="429">
        <f t="shared" ref="S66:S129" si="23">G66/O66</f>
        <v>0.30108532473605198</v>
      </c>
      <c r="T66" s="429">
        <f t="shared" ref="T66:T129" si="24">H66/O66</f>
        <v>3.3002731769743804E-2</v>
      </c>
      <c r="U66" s="429">
        <f t="shared" ref="U66:U129" si="25">I66/O66</f>
        <v>5.2125119976373882E-2</v>
      </c>
      <c r="V66" s="429">
        <f t="shared" ref="V66:V129" si="26">J66/O66</f>
        <v>0</v>
      </c>
      <c r="W66" s="429">
        <f t="shared" ref="W66:W129" si="27">K66/O66</f>
        <v>0</v>
      </c>
      <c r="X66" s="429">
        <f t="shared" ref="X66:X129" si="28">L66/O66</f>
        <v>0</v>
      </c>
      <c r="Y66" s="429">
        <f t="shared" ref="Y66:Y129" si="29">M66/O66</f>
        <v>0</v>
      </c>
      <c r="Z66" s="429">
        <f t="shared" ref="Z66:Z129" si="30">N66/O66</f>
        <v>0</v>
      </c>
      <c r="AA66" s="353" t="s">
        <v>56</v>
      </c>
      <c r="AB66" s="434">
        <f t="shared" si="11"/>
        <v>0</v>
      </c>
      <c r="AC66" s="434">
        <f t="shared" si="12"/>
        <v>0</v>
      </c>
      <c r="AD66" s="434">
        <f t="shared" si="13"/>
        <v>2118</v>
      </c>
      <c r="AE66" s="428"/>
      <c r="AF66" s="428"/>
      <c r="AG66" s="354">
        <f t="shared" si="14"/>
        <v>2118</v>
      </c>
      <c r="AH66" s="428">
        <f t="shared" si="19"/>
        <v>227495.99999999988</v>
      </c>
      <c r="AI66" s="429">
        <f t="shared" si="18"/>
        <v>9.3100538031437967E-3</v>
      </c>
    </row>
    <row r="67" spans="1:35" ht="18.5" customHeight="1" x14ac:dyDescent="0.35">
      <c r="A67" s="353" t="s">
        <v>143</v>
      </c>
      <c r="B67" s="427" t="s">
        <v>139</v>
      </c>
      <c r="C67" s="353" t="s">
        <v>56</v>
      </c>
      <c r="D67" s="353" t="s">
        <v>71</v>
      </c>
      <c r="E67" s="428">
        <v>6108</v>
      </c>
      <c r="F67" s="428">
        <v>15461</v>
      </c>
      <c r="G67" s="428">
        <v>6754</v>
      </c>
      <c r="H67" s="428">
        <v>20214</v>
      </c>
      <c r="I67" s="428">
        <v>1588</v>
      </c>
      <c r="J67" s="428"/>
      <c r="K67" s="428">
        <v>69</v>
      </c>
      <c r="L67" s="428">
        <v>105</v>
      </c>
      <c r="M67" s="428"/>
      <c r="N67" s="428">
        <v>417</v>
      </c>
      <c r="O67" s="428">
        <f t="shared" si="20"/>
        <v>50716</v>
      </c>
      <c r="Q67" s="429">
        <f t="shared" si="21"/>
        <v>0.12043536556510766</v>
      </c>
      <c r="R67" s="429">
        <f t="shared" si="22"/>
        <v>0.30485448379209718</v>
      </c>
      <c r="S67" s="429">
        <f t="shared" si="23"/>
        <v>0.13317296316744223</v>
      </c>
      <c r="T67" s="429">
        <f t="shared" si="24"/>
        <v>0.39857244262165786</v>
      </c>
      <c r="U67" s="429">
        <f t="shared" si="25"/>
        <v>3.1311617635460212E-2</v>
      </c>
      <c r="V67" s="429">
        <f t="shared" si="26"/>
        <v>0</v>
      </c>
      <c r="W67" s="429">
        <f t="shared" si="27"/>
        <v>1.3605173909614324E-3</v>
      </c>
      <c r="X67" s="429">
        <f t="shared" si="28"/>
        <v>2.070352551463049E-3</v>
      </c>
      <c r="Y67" s="429">
        <f t="shared" si="29"/>
        <v>0</v>
      </c>
      <c r="Z67" s="429">
        <f t="shared" si="30"/>
        <v>8.2222572758103955E-3</v>
      </c>
      <c r="AA67" s="353" t="s">
        <v>56</v>
      </c>
      <c r="AB67" s="434">
        <f t="shared" ref="AB67:AB130" si="31">K67</f>
        <v>69</v>
      </c>
      <c r="AC67" s="434">
        <f t="shared" ref="AC67:AC130" si="32">L67</f>
        <v>105</v>
      </c>
      <c r="AD67" s="434">
        <f t="shared" ref="AD67:AD130" si="33">I67</f>
        <v>1588</v>
      </c>
      <c r="AE67" s="428"/>
      <c r="AF67" s="428"/>
      <c r="AG67" s="354">
        <f t="shared" ref="AG67:AG130" si="34">SUM(AB67:AD67)</f>
        <v>1762</v>
      </c>
      <c r="AH67" s="428">
        <f t="shared" si="19"/>
        <v>227495.99999999988</v>
      </c>
      <c r="AI67" s="429">
        <f t="shared" si="18"/>
        <v>7.7451911242395512E-3</v>
      </c>
    </row>
    <row r="68" spans="1:35" ht="18.5" customHeight="1" x14ac:dyDescent="0.35">
      <c r="A68" s="353" t="s">
        <v>144</v>
      </c>
      <c r="B68" s="427" t="s">
        <v>139</v>
      </c>
      <c r="C68" s="353" t="s">
        <v>56</v>
      </c>
      <c r="D68" s="353" t="s">
        <v>71</v>
      </c>
      <c r="E68" s="428">
        <v>7448</v>
      </c>
      <c r="F68" s="428">
        <v>12820</v>
      </c>
      <c r="G68" s="428">
        <v>21225</v>
      </c>
      <c r="H68" s="428">
        <v>2016</v>
      </c>
      <c r="I68" s="428">
        <v>1935</v>
      </c>
      <c r="J68" s="428"/>
      <c r="K68" s="428">
        <v>317</v>
      </c>
      <c r="L68" s="428"/>
      <c r="M68" s="428"/>
      <c r="N68" s="428">
        <v>197</v>
      </c>
      <c r="O68" s="428">
        <f t="shared" si="20"/>
        <v>45958</v>
      </c>
      <c r="Q68" s="429">
        <f t="shared" si="21"/>
        <v>0.16206101222855651</v>
      </c>
      <c r="R68" s="429">
        <f t="shared" si="22"/>
        <v>0.27895034596805779</v>
      </c>
      <c r="S68" s="429">
        <f t="shared" si="23"/>
        <v>0.46183471865616432</v>
      </c>
      <c r="T68" s="429">
        <f t="shared" si="24"/>
        <v>4.3866138648331082E-2</v>
      </c>
      <c r="U68" s="429">
        <f t="shared" si="25"/>
        <v>4.2103659863353494E-2</v>
      </c>
      <c r="V68" s="429">
        <f t="shared" si="26"/>
        <v>0</v>
      </c>
      <c r="W68" s="429">
        <f t="shared" si="27"/>
        <v>6.8976021584925369E-3</v>
      </c>
      <c r="X68" s="429">
        <f t="shared" si="28"/>
        <v>0</v>
      </c>
      <c r="Y68" s="429">
        <f t="shared" si="29"/>
        <v>0</v>
      </c>
      <c r="Z68" s="429">
        <f t="shared" si="30"/>
        <v>4.2865224770442575E-3</v>
      </c>
      <c r="AA68" s="353" t="s">
        <v>56</v>
      </c>
      <c r="AB68" s="434">
        <f t="shared" si="31"/>
        <v>317</v>
      </c>
      <c r="AC68" s="434">
        <f t="shared" si="32"/>
        <v>0</v>
      </c>
      <c r="AD68" s="434">
        <f t="shared" si="33"/>
        <v>1935</v>
      </c>
      <c r="AE68" s="428"/>
      <c r="AF68" s="428"/>
      <c r="AG68" s="354">
        <f t="shared" si="34"/>
        <v>2252</v>
      </c>
      <c r="AH68" s="428">
        <f t="shared" si="19"/>
        <v>227495.99999999988</v>
      </c>
      <c r="AI68" s="429">
        <f t="shared" si="18"/>
        <v>9.8990751485740457E-3</v>
      </c>
    </row>
    <row r="69" spans="1:35" ht="18.5" customHeight="1" x14ac:dyDescent="0.35">
      <c r="A69" s="353" t="s">
        <v>145</v>
      </c>
      <c r="B69" s="427" t="s">
        <v>139</v>
      </c>
      <c r="C69" s="353" t="s">
        <v>56</v>
      </c>
      <c r="D69" s="353" t="s">
        <v>71</v>
      </c>
      <c r="E69" s="428">
        <v>18804</v>
      </c>
      <c r="F69" s="428">
        <v>10554</v>
      </c>
      <c r="G69" s="428">
        <v>6664</v>
      </c>
      <c r="H69" s="428">
        <v>6393</v>
      </c>
      <c r="I69" s="428">
        <v>2414</v>
      </c>
      <c r="J69" s="428"/>
      <c r="K69" s="428"/>
      <c r="L69" s="428"/>
      <c r="M69" s="428"/>
      <c r="N69" s="428">
        <v>74</v>
      </c>
      <c r="O69" s="428">
        <f t="shared" si="20"/>
        <v>44903</v>
      </c>
      <c r="Q69" s="429">
        <f t="shared" si="21"/>
        <v>0.41876934725964859</v>
      </c>
      <c r="R69" s="429">
        <f t="shared" si="22"/>
        <v>0.23503997505734583</v>
      </c>
      <c r="S69" s="429">
        <f t="shared" si="23"/>
        <v>0.14840879228559339</v>
      </c>
      <c r="T69" s="429">
        <f t="shared" si="24"/>
        <v>0.14237356078658442</v>
      </c>
      <c r="U69" s="429">
        <f t="shared" si="25"/>
        <v>5.3760327817740462E-2</v>
      </c>
      <c r="V69" s="429">
        <f t="shared" si="26"/>
        <v>0</v>
      </c>
      <c r="W69" s="429">
        <f t="shared" si="27"/>
        <v>0</v>
      </c>
      <c r="X69" s="429">
        <f t="shared" si="28"/>
        <v>0</v>
      </c>
      <c r="Y69" s="429">
        <f t="shared" si="29"/>
        <v>0</v>
      </c>
      <c r="Z69" s="429">
        <f t="shared" si="30"/>
        <v>1.6479967930873216E-3</v>
      </c>
      <c r="AA69" s="353" t="s">
        <v>56</v>
      </c>
      <c r="AB69" s="434">
        <f t="shared" si="31"/>
        <v>0</v>
      </c>
      <c r="AC69" s="434">
        <f t="shared" si="32"/>
        <v>0</v>
      </c>
      <c r="AD69" s="434">
        <f t="shared" si="33"/>
        <v>2414</v>
      </c>
      <c r="AE69" s="428"/>
      <c r="AF69" s="428"/>
      <c r="AG69" s="354">
        <f t="shared" si="34"/>
        <v>2414</v>
      </c>
      <c r="AH69" s="428">
        <f t="shared" si="19"/>
        <v>227495.99999999988</v>
      </c>
      <c r="AI69" s="429">
        <f t="shared" ref="AI69:AI132" si="35">AG69/AH69</f>
        <v>1.0611175581109123E-2</v>
      </c>
    </row>
    <row r="70" spans="1:35" ht="18.5" customHeight="1" x14ac:dyDescent="0.35">
      <c r="A70" s="353" t="s">
        <v>146</v>
      </c>
      <c r="B70" s="427" t="s">
        <v>139</v>
      </c>
      <c r="C70" s="353" t="s">
        <v>56</v>
      </c>
      <c r="D70" s="353" t="s">
        <v>71</v>
      </c>
      <c r="E70" s="428">
        <v>11851.707265999999</v>
      </c>
      <c r="F70" s="428">
        <v>12345.604745000001</v>
      </c>
      <c r="G70" s="428">
        <v>7640.799</v>
      </c>
      <c r="H70" s="428">
        <v>5145.7472159999998</v>
      </c>
      <c r="I70" s="428">
        <v>2386.669613</v>
      </c>
      <c r="J70" s="428"/>
      <c r="K70" s="428">
        <v>3037</v>
      </c>
      <c r="L70" s="428"/>
      <c r="M70" s="428"/>
      <c r="N70" s="428">
        <v>568</v>
      </c>
      <c r="O70" s="428">
        <f t="shared" si="20"/>
        <v>42975.527840000002</v>
      </c>
      <c r="Q70" s="429">
        <f t="shared" si="21"/>
        <v>0.27577805001312578</v>
      </c>
      <c r="R70" s="429">
        <f t="shared" si="22"/>
        <v>0.28727057852467319</v>
      </c>
      <c r="S70" s="429">
        <f t="shared" si="23"/>
        <v>0.17779418622726564</v>
      </c>
      <c r="T70" s="429">
        <f t="shared" si="24"/>
        <v>0.11973668444883025</v>
      </c>
      <c r="U70" s="429">
        <f t="shared" si="25"/>
        <v>5.5535550881089538E-2</v>
      </c>
      <c r="V70" s="429">
        <f t="shared" si="26"/>
        <v>0</v>
      </c>
      <c r="W70" s="429">
        <f t="shared" si="27"/>
        <v>7.066812562039726E-2</v>
      </c>
      <c r="X70" s="429">
        <f t="shared" si="28"/>
        <v>0</v>
      </c>
      <c r="Y70" s="429">
        <f t="shared" si="29"/>
        <v>0</v>
      </c>
      <c r="Z70" s="429">
        <f t="shared" si="30"/>
        <v>1.3216824284618256E-2</v>
      </c>
      <c r="AA70" s="353" t="s">
        <v>56</v>
      </c>
      <c r="AB70" s="434">
        <f t="shared" si="31"/>
        <v>3037</v>
      </c>
      <c r="AC70" s="434">
        <f t="shared" si="32"/>
        <v>0</v>
      </c>
      <c r="AD70" s="434">
        <f t="shared" si="33"/>
        <v>2386.669613</v>
      </c>
      <c r="AE70" s="428"/>
      <c r="AF70" s="428"/>
      <c r="AG70" s="354">
        <f t="shared" si="34"/>
        <v>5423.669613</v>
      </c>
      <c r="AH70" s="428">
        <f t="shared" si="19"/>
        <v>227495.99999999988</v>
      </c>
      <c r="AI70" s="429">
        <f t="shared" si="35"/>
        <v>2.3840725168794191E-2</v>
      </c>
    </row>
    <row r="71" spans="1:35" ht="18.5" customHeight="1" x14ac:dyDescent="0.35">
      <c r="A71" s="353" t="s">
        <v>147</v>
      </c>
      <c r="B71" s="427" t="s">
        <v>139</v>
      </c>
      <c r="C71" s="353" t="s">
        <v>56</v>
      </c>
      <c r="D71" s="353" t="s">
        <v>71</v>
      </c>
      <c r="E71" s="428">
        <v>16313</v>
      </c>
      <c r="F71" s="428">
        <v>13809</v>
      </c>
      <c r="G71" s="428">
        <v>9461</v>
      </c>
      <c r="H71" s="428">
        <v>1350</v>
      </c>
      <c r="I71" s="428">
        <v>2267</v>
      </c>
      <c r="J71" s="428"/>
      <c r="K71" s="428"/>
      <c r="L71" s="428"/>
      <c r="M71" s="428"/>
      <c r="N71" s="428">
        <v>157</v>
      </c>
      <c r="O71" s="428">
        <f t="shared" si="20"/>
        <v>43357</v>
      </c>
      <c r="Q71" s="429">
        <f t="shared" si="21"/>
        <v>0.37624835666674356</v>
      </c>
      <c r="R71" s="429">
        <f t="shared" si="22"/>
        <v>0.3184952833452499</v>
      </c>
      <c r="S71" s="429">
        <f t="shared" si="23"/>
        <v>0.21821159213045183</v>
      </c>
      <c r="T71" s="429">
        <f t="shared" si="24"/>
        <v>3.1136840648568857E-2</v>
      </c>
      <c r="U71" s="429">
        <f t="shared" si="25"/>
        <v>5.2286827963189335E-2</v>
      </c>
      <c r="V71" s="429">
        <f t="shared" si="26"/>
        <v>0</v>
      </c>
      <c r="W71" s="429">
        <f t="shared" si="27"/>
        <v>0</v>
      </c>
      <c r="X71" s="429">
        <f t="shared" si="28"/>
        <v>0</v>
      </c>
      <c r="Y71" s="429">
        <f t="shared" si="29"/>
        <v>0</v>
      </c>
      <c r="Z71" s="429">
        <f t="shared" si="30"/>
        <v>3.6210992457965264E-3</v>
      </c>
      <c r="AA71" s="353" t="s">
        <v>56</v>
      </c>
      <c r="AB71" s="434">
        <f t="shared" si="31"/>
        <v>0</v>
      </c>
      <c r="AC71" s="434">
        <f t="shared" si="32"/>
        <v>0</v>
      </c>
      <c r="AD71" s="434">
        <f t="shared" si="33"/>
        <v>2267</v>
      </c>
      <c r="AE71" s="428"/>
      <c r="AF71" s="428"/>
      <c r="AG71" s="354">
        <f t="shared" si="34"/>
        <v>2267</v>
      </c>
      <c r="AH71" s="428">
        <f t="shared" si="19"/>
        <v>227495.99999999988</v>
      </c>
      <c r="AI71" s="429">
        <f t="shared" si="35"/>
        <v>9.9650103738087754E-3</v>
      </c>
    </row>
    <row r="72" spans="1:35" ht="18.5" customHeight="1" x14ac:dyDescent="0.35">
      <c r="A72" s="353" t="s">
        <v>148</v>
      </c>
      <c r="B72" s="427" t="s">
        <v>139</v>
      </c>
      <c r="C72" s="353" t="s">
        <v>56</v>
      </c>
      <c r="D72" s="353" t="s">
        <v>71</v>
      </c>
      <c r="E72" s="428">
        <v>15360</v>
      </c>
      <c r="F72" s="428">
        <v>16522</v>
      </c>
      <c r="G72" s="428">
        <v>9806</v>
      </c>
      <c r="H72" s="428">
        <v>3561</v>
      </c>
      <c r="I72" s="428">
        <v>2794</v>
      </c>
      <c r="J72" s="428"/>
      <c r="K72" s="428"/>
      <c r="L72" s="428"/>
      <c r="M72" s="428"/>
      <c r="N72" s="428">
        <v>0</v>
      </c>
      <c r="O72" s="428">
        <f t="shared" si="20"/>
        <v>48043</v>
      </c>
      <c r="Q72" s="429">
        <f t="shared" si="21"/>
        <v>0.31971358990903981</v>
      </c>
      <c r="R72" s="429">
        <f t="shared" si="22"/>
        <v>0.34390025602064817</v>
      </c>
      <c r="S72" s="429">
        <f t="shared" si="23"/>
        <v>0.2041088191828154</v>
      </c>
      <c r="T72" s="429">
        <f t="shared" si="24"/>
        <v>7.4121099848052791E-2</v>
      </c>
      <c r="U72" s="429">
        <f t="shared" si="25"/>
        <v>5.8156235039443831E-2</v>
      </c>
      <c r="V72" s="429">
        <f t="shared" si="26"/>
        <v>0</v>
      </c>
      <c r="W72" s="429">
        <f t="shared" si="27"/>
        <v>0</v>
      </c>
      <c r="X72" s="429">
        <f t="shared" si="28"/>
        <v>0</v>
      </c>
      <c r="Y72" s="429">
        <f t="shared" si="29"/>
        <v>0</v>
      </c>
      <c r="Z72" s="429">
        <f t="shared" si="30"/>
        <v>0</v>
      </c>
      <c r="AA72" s="353" t="s">
        <v>56</v>
      </c>
      <c r="AB72" s="434">
        <f t="shared" si="31"/>
        <v>0</v>
      </c>
      <c r="AC72" s="434">
        <f t="shared" si="32"/>
        <v>0</v>
      </c>
      <c r="AD72" s="434">
        <f t="shared" si="33"/>
        <v>2794</v>
      </c>
      <c r="AE72" s="428"/>
      <c r="AF72" s="428"/>
      <c r="AG72" s="354">
        <f t="shared" si="34"/>
        <v>2794</v>
      </c>
      <c r="AH72" s="428">
        <f t="shared" si="19"/>
        <v>227495.99999999988</v>
      </c>
      <c r="AI72" s="429">
        <f t="shared" si="35"/>
        <v>1.2281534620388937E-2</v>
      </c>
    </row>
    <row r="73" spans="1:35" ht="18.5" customHeight="1" x14ac:dyDescent="0.35">
      <c r="A73" s="353" t="s">
        <v>149</v>
      </c>
      <c r="B73" s="427" t="s">
        <v>139</v>
      </c>
      <c r="C73" s="353" t="s">
        <v>56</v>
      </c>
      <c r="D73" s="353" t="s">
        <v>71</v>
      </c>
      <c r="E73" s="428">
        <v>9817</v>
      </c>
      <c r="F73" s="428">
        <v>19374</v>
      </c>
      <c r="G73" s="428">
        <v>12468</v>
      </c>
      <c r="H73" s="428">
        <v>5882</v>
      </c>
      <c r="I73" s="428">
        <v>2300</v>
      </c>
      <c r="J73" s="428"/>
      <c r="K73" s="428"/>
      <c r="L73" s="428"/>
      <c r="M73" s="428"/>
      <c r="N73" s="428">
        <v>0</v>
      </c>
      <c r="O73" s="428">
        <f t="shared" si="20"/>
        <v>49841</v>
      </c>
      <c r="Q73" s="429">
        <f t="shared" si="21"/>
        <v>0.19696635300254811</v>
      </c>
      <c r="R73" s="429">
        <f t="shared" si="22"/>
        <v>0.38871611725286409</v>
      </c>
      <c r="S73" s="429">
        <f t="shared" si="23"/>
        <v>0.2501554944724223</v>
      </c>
      <c r="T73" s="429">
        <f t="shared" si="24"/>
        <v>0.11801528861780462</v>
      </c>
      <c r="U73" s="429">
        <f t="shared" si="25"/>
        <v>4.6146746654360866E-2</v>
      </c>
      <c r="V73" s="429">
        <f t="shared" si="26"/>
        <v>0</v>
      </c>
      <c r="W73" s="429">
        <f t="shared" si="27"/>
        <v>0</v>
      </c>
      <c r="X73" s="429">
        <f t="shared" si="28"/>
        <v>0</v>
      </c>
      <c r="Y73" s="429">
        <f t="shared" si="29"/>
        <v>0</v>
      </c>
      <c r="Z73" s="429">
        <f t="shared" si="30"/>
        <v>0</v>
      </c>
      <c r="AA73" s="353" t="s">
        <v>56</v>
      </c>
      <c r="AB73" s="434">
        <f t="shared" si="31"/>
        <v>0</v>
      </c>
      <c r="AC73" s="434">
        <f t="shared" si="32"/>
        <v>0</v>
      </c>
      <c r="AD73" s="434">
        <f t="shared" si="33"/>
        <v>2300</v>
      </c>
      <c r="AE73" s="428"/>
      <c r="AF73" s="428"/>
      <c r="AG73" s="354">
        <f t="shared" si="34"/>
        <v>2300</v>
      </c>
      <c r="AH73" s="428">
        <f t="shared" si="19"/>
        <v>227495.99999999988</v>
      </c>
      <c r="AI73" s="429">
        <f t="shared" si="35"/>
        <v>1.011006786932518E-2</v>
      </c>
    </row>
    <row r="74" spans="1:35" ht="18.5" customHeight="1" x14ac:dyDescent="0.35">
      <c r="A74" s="353" t="s">
        <v>150</v>
      </c>
      <c r="B74" s="427" t="s">
        <v>139</v>
      </c>
      <c r="C74" s="353" t="s">
        <v>56</v>
      </c>
      <c r="D74" s="353" t="s">
        <v>71</v>
      </c>
      <c r="E74" s="428">
        <v>16750</v>
      </c>
      <c r="F74" s="428">
        <v>19360</v>
      </c>
      <c r="G74" s="428">
        <v>7668</v>
      </c>
      <c r="H74" s="428">
        <v>6055</v>
      </c>
      <c r="I74" s="428">
        <v>2846</v>
      </c>
      <c r="J74" s="428"/>
      <c r="K74" s="428">
        <v>852</v>
      </c>
      <c r="L74" s="428"/>
      <c r="M74" s="428"/>
      <c r="N74" s="428">
        <v>855</v>
      </c>
      <c r="O74" s="428">
        <f t="shared" si="20"/>
        <v>54386</v>
      </c>
      <c r="Q74" s="429">
        <f t="shared" si="21"/>
        <v>0.30798367226859852</v>
      </c>
      <c r="R74" s="429">
        <f t="shared" si="22"/>
        <v>0.35597396388776525</v>
      </c>
      <c r="S74" s="429">
        <f t="shared" si="23"/>
        <v>0.14099216710182769</v>
      </c>
      <c r="T74" s="429">
        <f t="shared" si="24"/>
        <v>0.11133379913948442</v>
      </c>
      <c r="U74" s="429">
        <f t="shared" si="25"/>
        <v>5.2329643658294414E-2</v>
      </c>
      <c r="V74" s="429">
        <f t="shared" si="26"/>
        <v>0</v>
      </c>
      <c r="W74" s="429">
        <f t="shared" si="27"/>
        <v>1.5665796344647518E-2</v>
      </c>
      <c r="X74" s="429">
        <f t="shared" si="28"/>
        <v>0</v>
      </c>
      <c r="Y74" s="429">
        <f t="shared" si="29"/>
        <v>0</v>
      </c>
      <c r="Z74" s="429">
        <f t="shared" si="30"/>
        <v>1.5720957599382194E-2</v>
      </c>
      <c r="AA74" s="353" t="s">
        <v>56</v>
      </c>
      <c r="AB74" s="434">
        <f t="shared" si="31"/>
        <v>852</v>
      </c>
      <c r="AC74" s="434">
        <f t="shared" si="32"/>
        <v>0</v>
      </c>
      <c r="AD74" s="434">
        <f t="shared" si="33"/>
        <v>2846</v>
      </c>
      <c r="AE74" s="428"/>
      <c r="AF74" s="428"/>
      <c r="AG74" s="354">
        <f t="shared" si="34"/>
        <v>3698</v>
      </c>
      <c r="AH74" s="428">
        <f t="shared" si="19"/>
        <v>227495.99999999988</v>
      </c>
      <c r="AI74" s="429">
        <f t="shared" si="35"/>
        <v>1.6255230861201963E-2</v>
      </c>
    </row>
    <row r="75" spans="1:35" ht="18.5" customHeight="1" x14ac:dyDescent="0.35">
      <c r="A75" s="353" t="s">
        <v>151</v>
      </c>
      <c r="B75" s="427" t="s">
        <v>139</v>
      </c>
      <c r="C75" s="353" t="s">
        <v>56</v>
      </c>
      <c r="D75" s="353" t="s">
        <v>71</v>
      </c>
      <c r="E75" s="428">
        <v>11823</v>
      </c>
      <c r="F75" s="428">
        <v>17756</v>
      </c>
      <c r="G75" s="428">
        <v>12135</v>
      </c>
      <c r="H75" s="428">
        <v>4068</v>
      </c>
      <c r="I75" s="428">
        <v>2196</v>
      </c>
      <c r="J75" s="428"/>
      <c r="K75" s="428"/>
      <c r="L75" s="428"/>
      <c r="M75" s="428"/>
      <c r="N75" s="428">
        <v>0</v>
      </c>
      <c r="O75" s="428">
        <f t="shared" si="20"/>
        <v>47978</v>
      </c>
      <c r="Q75" s="429">
        <f t="shared" si="21"/>
        <v>0.24642544499562299</v>
      </c>
      <c r="R75" s="429">
        <f t="shared" si="22"/>
        <v>0.37008628954937678</v>
      </c>
      <c r="S75" s="429">
        <f t="shared" si="23"/>
        <v>0.2529284255283672</v>
      </c>
      <c r="T75" s="429">
        <f t="shared" si="24"/>
        <v>8.4788861561549037E-2</v>
      </c>
      <c r="U75" s="429">
        <f t="shared" si="25"/>
        <v>4.5770978365083995E-2</v>
      </c>
      <c r="V75" s="429">
        <f t="shared" si="26"/>
        <v>0</v>
      </c>
      <c r="W75" s="429">
        <f t="shared" si="27"/>
        <v>0</v>
      </c>
      <c r="X75" s="429">
        <f t="shared" si="28"/>
        <v>0</v>
      </c>
      <c r="Y75" s="429">
        <f t="shared" si="29"/>
        <v>0</v>
      </c>
      <c r="Z75" s="429">
        <f t="shared" si="30"/>
        <v>0</v>
      </c>
      <c r="AA75" s="353" t="s">
        <v>56</v>
      </c>
      <c r="AB75" s="434">
        <f t="shared" si="31"/>
        <v>0</v>
      </c>
      <c r="AC75" s="434">
        <f t="shared" si="32"/>
        <v>0</v>
      </c>
      <c r="AD75" s="434">
        <f t="shared" si="33"/>
        <v>2196</v>
      </c>
      <c r="AE75" s="428"/>
      <c r="AF75" s="428"/>
      <c r="AG75" s="354">
        <f t="shared" si="34"/>
        <v>2196</v>
      </c>
      <c r="AH75" s="428">
        <f t="shared" si="19"/>
        <v>227495.99999999988</v>
      </c>
      <c r="AI75" s="429">
        <f t="shared" si="35"/>
        <v>9.6529169743643888E-3</v>
      </c>
    </row>
    <row r="76" spans="1:35" ht="18.5" customHeight="1" x14ac:dyDescent="0.35">
      <c r="A76" s="353" t="s">
        <v>152</v>
      </c>
      <c r="B76" s="427" t="s">
        <v>139</v>
      </c>
      <c r="C76" s="353" t="s">
        <v>56</v>
      </c>
      <c r="D76" s="353" t="s">
        <v>71</v>
      </c>
      <c r="E76" s="428">
        <v>12080</v>
      </c>
      <c r="F76" s="428">
        <v>10159</v>
      </c>
      <c r="G76" s="428">
        <v>12178</v>
      </c>
      <c r="H76" s="428">
        <v>1071</v>
      </c>
      <c r="I76" s="428">
        <v>1718</v>
      </c>
      <c r="J76" s="428"/>
      <c r="K76" s="428">
        <v>1928</v>
      </c>
      <c r="L76" s="428"/>
      <c r="M76" s="428"/>
      <c r="N76" s="428">
        <v>415</v>
      </c>
      <c r="O76" s="428">
        <f t="shared" si="20"/>
        <v>39549</v>
      </c>
      <c r="Q76" s="429">
        <f t="shared" si="21"/>
        <v>0.30544387974411491</v>
      </c>
      <c r="R76" s="429">
        <f t="shared" si="22"/>
        <v>0.25687122303977344</v>
      </c>
      <c r="S76" s="429">
        <f t="shared" si="23"/>
        <v>0.30792181850362843</v>
      </c>
      <c r="T76" s="429">
        <f t="shared" si="24"/>
        <v>2.7080330728969128E-2</v>
      </c>
      <c r="U76" s="429">
        <f t="shared" si="25"/>
        <v>4.3439783559634883E-2</v>
      </c>
      <c r="V76" s="429">
        <f t="shared" si="26"/>
        <v>0</v>
      </c>
      <c r="W76" s="429">
        <f t="shared" si="27"/>
        <v>4.8749652330020987E-2</v>
      </c>
      <c r="X76" s="429">
        <f t="shared" si="28"/>
        <v>0</v>
      </c>
      <c r="Y76" s="429">
        <f t="shared" si="29"/>
        <v>0</v>
      </c>
      <c r="Z76" s="429">
        <f t="shared" si="30"/>
        <v>1.0493312093858252E-2</v>
      </c>
      <c r="AA76" s="353" t="s">
        <v>56</v>
      </c>
      <c r="AB76" s="434">
        <f t="shared" si="31"/>
        <v>1928</v>
      </c>
      <c r="AC76" s="434">
        <f t="shared" si="32"/>
        <v>0</v>
      </c>
      <c r="AD76" s="434">
        <f t="shared" si="33"/>
        <v>1718</v>
      </c>
      <c r="AE76" s="428"/>
      <c r="AF76" s="428"/>
      <c r="AG76" s="354">
        <f t="shared" si="34"/>
        <v>3646</v>
      </c>
      <c r="AH76" s="428">
        <f t="shared" si="19"/>
        <v>227495.99999999988</v>
      </c>
      <c r="AI76" s="429">
        <f t="shared" si="35"/>
        <v>1.6026655413721568E-2</v>
      </c>
    </row>
    <row r="77" spans="1:35" ht="18.5" customHeight="1" x14ac:dyDescent="0.35">
      <c r="A77" s="353" t="s">
        <v>153</v>
      </c>
      <c r="B77" s="427" t="s">
        <v>139</v>
      </c>
      <c r="C77" s="353" t="s">
        <v>56</v>
      </c>
      <c r="D77" s="353" t="s">
        <v>71</v>
      </c>
      <c r="E77" s="428">
        <v>15395</v>
      </c>
      <c r="F77" s="428">
        <v>11316</v>
      </c>
      <c r="G77" s="428">
        <v>7214</v>
      </c>
      <c r="H77" s="428">
        <v>2269</v>
      </c>
      <c r="I77" s="428">
        <v>2716</v>
      </c>
      <c r="J77" s="428"/>
      <c r="K77" s="428"/>
      <c r="L77" s="428"/>
      <c r="M77" s="428"/>
      <c r="N77" s="428">
        <v>694</v>
      </c>
      <c r="O77" s="428">
        <f t="shared" si="20"/>
        <v>39604</v>
      </c>
      <c r="Q77" s="429">
        <f t="shared" si="21"/>
        <v>0.3887233612766387</v>
      </c>
      <c r="R77" s="429">
        <f t="shared" si="22"/>
        <v>0.28572871427128571</v>
      </c>
      <c r="S77" s="429">
        <f t="shared" si="23"/>
        <v>0.18215331784668215</v>
      </c>
      <c r="T77" s="429">
        <f t="shared" si="24"/>
        <v>5.7292192707807291E-2</v>
      </c>
      <c r="U77" s="429">
        <f t="shared" si="25"/>
        <v>6.8578931421068579E-2</v>
      </c>
      <c r="V77" s="429">
        <f t="shared" si="26"/>
        <v>0</v>
      </c>
      <c r="W77" s="429">
        <f t="shared" si="27"/>
        <v>0</v>
      </c>
      <c r="X77" s="429">
        <f t="shared" si="28"/>
        <v>0</v>
      </c>
      <c r="Y77" s="429">
        <f t="shared" si="29"/>
        <v>0</v>
      </c>
      <c r="Z77" s="429">
        <f t="shared" si="30"/>
        <v>1.7523482476517523E-2</v>
      </c>
      <c r="AA77" s="353" t="s">
        <v>56</v>
      </c>
      <c r="AB77" s="434">
        <f t="shared" si="31"/>
        <v>0</v>
      </c>
      <c r="AC77" s="434">
        <f t="shared" si="32"/>
        <v>0</v>
      </c>
      <c r="AD77" s="434">
        <f t="shared" si="33"/>
        <v>2716</v>
      </c>
      <c r="AE77" s="428"/>
      <c r="AF77" s="428"/>
      <c r="AG77" s="354">
        <f t="shared" si="34"/>
        <v>2716</v>
      </c>
      <c r="AH77" s="428">
        <f t="shared" si="19"/>
        <v>227495.99999999988</v>
      </c>
      <c r="AI77" s="429">
        <f t="shared" si="35"/>
        <v>1.1938671449168343E-2</v>
      </c>
    </row>
    <row r="78" spans="1:35" ht="18.5" customHeight="1" x14ac:dyDescent="0.35">
      <c r="A78" s="353" t="s">
        <v>154</v>
      </c>
      <c r="B78" s="427" t="s">
        <v>139</v>
      </c>
      <c r="C78" s="353" t="s">
        <v>56</v>
      </c>
      <c r="D78" s="353" t="s">
        <v>71</v>
      </c>
      <c r="E78" s="428">
        <v>16739</v>
      </c>
      <c r="F78" s="428">
        <v>14790</v>
      </c>
      <c r="G78" s="428">
        <v>8273</v>
      </c>
      <c r="H78" s="428">
        <v>3174</v>
      </c>
      <c r="I78" s="428">
        <v>3262</v>
      </c>
      <c r="J78" s="428"/>
      <c r="K78" s="428">
        <v>172</v>
      </c>
      <c r="L78" s="428"/>
      <c r="M78" s="428"/>
      <c r="N78" s="428">
        <v>558</v>
      </c>
      <c r="O78" s="428">
        <f t="shared" si="20"/>
        <v>46968</v>
      </c>
      <c r="Q78" s="429">
        <f t="shared" si="21"/>
        <v>0.35639158576051783</v>
      </c>
      <c r="R78" s="429">
        <f t="shared" si="22"/>
        <v>0.31489524782830863</v>
      </c>
      <c r="S78" s="429">
        <f t="shared" si="23"/>
        <v>0.17614120252086526</v>
      </c>
      <c r="T78" s="429">
        <f t="shared" si="24"/>
        <v>6.7577925396014302E-2</v>
      </c>
      <c r="U78" s="429">
        <f t="shared" si="25"/>
        <v>6.9451541475046841E-2</v>
      </c>
      <c r="V78" s="429">
        <f t="shared" si="26"/>
        <v>0</v>
      </c>
      <c r="W78" s="429">
        <f t="shared" si="27"/>
        <v>3.6620677908363142E-3</v>
      </c>
      <c r="X78" s="429">
        <f t="shared" si="28"/>
        <v>0</v>
      </c>
      <c r="Y78" s="429">
        <f t="shared" si="29"/>
        <v>0</v>
      </c>
      <c r="Z78" s="429">
        <f t="shared" si="30"/>
        <v>1.1880429228410833E-2</v>
      </c>
      <c r="AA78" s="353" t="s">
        <v>56</v>
      </c>
      <c r="AB78" s="434">
        <f t="shared" si="31"/>
        <v>172</v>
      </c>
      <c r="AC78" s="434">
        <f t="shared" si="32"/>
        <v>0</v>
      </c>
      <c r="AD78" s="434">
        <f t="shared" si="33"/>
        <v>3262</v>
      </c>
      <c r="AE78" s="428"/>
      <c r="AF78" s="428"/>
      <c r="AG78" s="354">
        <f t="shared" si="34"/>
        <v>3434</v>
      </c>
      <c r="AH78" s="428">
        <f t="shared" si="19"/>
        <v>227495.99999999988</v>
      </c>
      <c r="AI78" s="429">
        <f t="shared" si="35"/>
        <v>1.5094770897070725E-2</v>
      </c>
    </row>
    <row r="79" spans="1:35" ht="18.5" customHeight="1" x14ac:dyDescent="0.35">
      <c r="A79" s="353" t="s">
        <v>155</v>
      </c>
      <c r="B79" s="427" t="s">
        <v>139</v>
      </c>
      <c r="C79" s="353" t="s">
        <v>56</v>
      </c>
      <c r="D79" s="353" t="s">
        <v>71</v>
      </c>
      <c r="E79" s="428">
        <v>16050</v>
      </c>
      <c r="F79" s="428">
        <v>8009</v>
      </c>
      <c r="G79" s="428">
        <v>9576</v>
      </c>
      <c r="H79" s="428">
        <v>1157</v>
      </c>
      <c r="I79" s="428">
        <v>1632</v>
      </c>
      <c r="J79" s="428"/>
      <c r="K79" s="428">
        <v>443</v>
      </c>
      <c r="L79" s="428">
        <v>691</v>
      </c>
      <c r="M79" s="428"/>
      <c r="N79" s="428">
        <v>0</v>
      </c>
      <c r="O79" s="428">
        <f t="shared" si="20"/>
        <v>37558</v>
      </c>
      <c r="Q79" s="429">
        <f t="shared" si="21"/>
        <v>0.42733904893764313</v>
      </c>
      <c r="R79" s="429">
        <f t="shared" si="22"/>
        <v>0.21324351669417968</v>
      </c>
      <c r="S79" s="429">
        <f t="shared" si="23"/>
        <v>0.25496565312316949</v>
      </c>
      <c r="T79" s="429">
        <f t="shared" si="24"/>
        <v>3.0805687203791468E-2</v>
      </c>
      <c r="U79" s="429">
        <f t="shared" si="25"/>
        <v>4.3452793013472497E-2</v>
      </c>
      <c r="V79" s="429">
        <f t="shared" si="26"/>
        <v>0</v>
      </c>
      <c r="W79" s="429">
        <f t="shared" si="27"/>
        <v>1.1795090260397252E-2</v>
      </c>
      <c r="X79" s="429">
        <f t="shared" si="28"/>
        <v>1.8398210767346504E-2</v>
      </c>
      <c r="Y79" s="429">
        <f t="shared" si="29"/>
        <v>0</v>
      </c>
      <c r="Z79" s="429">
        <f t="shared" si="30"/>
        <v>0</v>
      </c>
      <c r="AA79" s="353" t="s">
        <v>56</v>
      </c>
      <c r="AB79" s="434">
        <f t="shared" si="31"/>
        <v>443</v>
      </c>
      <c r="AC79" s="434">
        <f t="shared" si="32"/>
        <v>691</v>
      </c>
      <c r="AD79" s="434">
        <f t="shared" si="33"/>
        <v>1632</v>
      </c>
      <c r="AE79" s="428"/>
      <c r="AF79" s="428"/>
      <c r="AG79" s="354">
        <f t="shared" si="34"/>
        <v>2766</v>
      </c>
      <c r="AH79" s="428">
        <f t="shared" si="19"/>
        <v>227495.99999999988</v>
      </c>
      <c r="AI79" s="429">
        <f t="shared" si="35"/>
        <v>1.2158455533284108E-2</v>
      </c>
    </row>
    <row r="80" spans="1:35" ht="18.5" customHeight="1" x14ac:dyDescent="0.35">
      <c r="A80" s="353" t="s">
        <v>156</v>
      </c>
      <c r="B80" s="427" t="s">
        <v>139</v>
      </c>
      <c r="C80" s="353" t="s">
        <v>56</v>
      </c>
      <c r="D80" s="353" t="s">
        <v>71</v>
      </c>
      <c r="E80" s="428">
        <v>13682</v>
      </c>
      <c r="F80" s="428">
        <v>18827</v>
      </c>
      <c r="G80" s="428">
        <v>9870</v>
      </c>
      <c r="H80" s="428">
        <v>3439</v>
      </c>
      <c r="I80" s="428">
        <v>3539</v>
      </c>
      <c r="J80" s="428"/>
      <c r="K80" s="428">
        <v>1246</v>
      </c>
      <c r="L80" s="428"/>
      <c r="M80" s="428"/>
      <c r="N80" s="428">
        <v>0</v>
      </c>
      <c r="O80" s="428">
        <f t="shared" si="20"/>
        <v>50603</v>
      </c>
      <c r="Q80" s="429">
        <f t="shared" si="21"/>
        <v>0.27037922652807145</v>
      </c>
      <c r="R80" s="429">
        <f t="shared" si="22"/>
        <v>0.37205304033357706</v>
      </c>
      <c r="S80" s="429">
        <f t="shared" si="23"/>
        <v>0.19504772444321483</v>
      </c>
      <c r="T80" s="429">
        <f t="shared" si="24"/>
        <v>6.7960397604885092E-2</v>
      </c>
      <c r="U80" s="429">
        <f t="shared" si="25"/>
        <v>6.9936565025788988E-2</v>
      </c>
      <c r="V80" s="429">
        <f t="shared" si="26"/>
        <v>0</v>
      </c>
      <c r="W80" s="429">
        <f t="shared" si="27"/>
        <v>2.462304606446258E-2</v>
      </c>
      <c r="X80" s="429">
        <f t="shared" si="28"/>
        <v>0</v>
      </c>
      <c r="Y80" s="429">
        <f t="shared" si="29"/>
        <v>0</v>
      </c>
      <c r="Z80" s="429">
        <f t="shared" si="30"/>
        <v>0</v>
      </c>
      <c r="AA80" s="353" t="s">
        <v>56</v>
      </c>
      <c r="AB80" s="434">
        <f t="shared" si="31"/>
        <v>1246</v>
      </c>
      <c r="AC80" s="434">
        <f t="shared" si="32"/>
        <v>0</v>
      </c>
      <c r="AD80" s="434">
        <f t="shared" si="33"/>
        <v>3539</v>
      </c>
      <c r="AE80" s="428"/>
      <c r="AF80" s="428"/>
      <c r="AG80" s="354">
        <f t="shared" si="34"/>
        <v>4785</v>
      </c>
      <c r="AH80" s="428">
        <f t="shared" si="19"/>
        <v>227495.99999999988</v>
      </c>
      <c r="AI80" s="429">
        <f t="shared" si="35"/>
        <v>2.1033336849878691E-2</v>
      </c>
    </row>
    <row r="81" spans="1:35" ht="18.5" customHeight="1" x14ac:dyDescent="0.35">
      <c r="A81" s="353" t="s">
        <v>157</v>
      </c>
      <c r="B81" s="427" t="s">
        <v>158</v>
      </c>
      <c r="C81" s="353" t="s">
        <v>56</v>
      </c>
      <c r="D81" s="353" t="s">
        <v>71</v>
      </c>
      <c r="E81" s="428">
        <v>12952</v>
      </c>
      <c r="F81" s="428">
        <v>15810</v>
      </c>
      <c r="G81" s="428">
        <v>8782</v>
      </c>
      <c r="H81" s="428">
        <v>2688</v>
      </c>
      <c r="I81" s="428">
        <v>2461</v>
      </c>
      <c r="J81" s="428"/>
      <c r="K81" s="428"/>
      <c r="L81" s="428"/>
      <c r="M81" s="428"/>
      <c r="N81" s="428">
        <v>259</v>
      </c>
      <c r="O81" s="428">
        <f t="shared" si="20"/>
        <v>42952</v>
      </c>
      <c r="Q81" s="429">
        <f t="shared" si="21"/>
        <v>0.30154591171540324</v>
      </c>
      <c r="R81" s="429">
        <f t="shared" si="22"/>
        <v>0.36808530452598248</v>
      </c>
      <c r="S81" s="429">
        <f t="shared" si="23"/>
        <v>0.2044607934438443</v>
      </c>
      <c r="T81" s="429">
        <f t="shared" si="24"/>
        <v>6.2581486310299875E-2</v>
      </c>
      <c r="U81" s="429">
        <f t="shared" si="25"/>
        <v>5.7296517042279754E-2</v>
      </c>
      <c r="V81" s="429">
        <f t="shared" si="26"/>
        <v>0</v>
      </c>
      <c r="W81" s="429">
        <f t="shared" si="27"/>
        <v>0</v>
      </c>
      <c r="X81" s="429">
        <f t="shared" si="28"/>
        <v>0</v>
      </c>
      <c r="Y81" s="429">
        <f t="shared" si="29"/>
        <v>0</v>
      </c>
      <c r="Z81" s="429">
        <f t="shared" si="30"/>
        <v>6.0299869621903519E-3</v>
      </c>
      <c r="AA81" s="353" t="s">
        <v>56</v>
      </c>
      <c r="AB81" s="434">
        <f t="shared" si="31"/>
        <v>0</v>
      </c>
      <c r="AC81" s="434">
        <f t="shared" si="32"/>
        <v>0</v>
      </c>
      <c r="AD81" s="434">
        <f t="shared" si="33"/>
        <v>2461</v>
      </c>
      <c r="AE81" s="428"/>
      <c r="AF81" s="428"/>
      <c r="AG81" s="354">
        <f t="shared" si="34"/>
        <v>2461</v>
      </c>
      <c r="AH81" s="428">
        <f t="shared" si="19"/>
        <v>227495.99999999988</v>
      </c>
      <c r="AI81" s="429">
        <f t="shared" si="35"/>
        <v>1.0817772620177944E-2</v>
      </c>
    </row>
    <row r="82" spans="1:35" ht="18.5" customHeight="1" x14ac:dyDescent="0.35">
      <c r="A82" s="353" t="s">
        <v>159</v>
      </c>
      <c r="B82" s="427" t="s">
        <v>158</v>
      </c>
      <c r="C82" s="353" t="s">
        <v>56</v>
      </c>
      <c r="D82" s="353" t="s">
        <v>71</v>
      </c>
      <c r="E82" s="428">
        <v>4061</v>
      </c>
      <c r="F82" s="428">
        <v>16574</v>
      </c>
      <c r="G82" s="428">
        <v>4245</v>
      </c>
      <c r="H82" s="428">
        <v>27282</v>
      </c>
      <c r="I82" s="428">
        <v>1951</v>
      </c>
      <c r="J82" s="428"/>
      <c r="K82" s="428"/>
      <c r="L82" s="428"/>
      <c r="M82" s="428"/>
      <c r="N82" s="428">
        <v>223</v>
      </c>
      <c r="O82" s="428">
        <f t="shared" si="20"/>
        <v>54336</v>
      </c>
      <c r="Q82" s="429">
        <f t="shared" si="21"/>
        <v>7.4738663133097766E-2</v>
      </c>
      <c r="R82" s="429">
        <f t="shared" si="22"/>
        <v>0.30502797408716137</v>
      </c>
      <c r="S82" s="429">
        <f t="shared" si="23"/>
        <v>7.8125E-2</v>
      </c>
      <c r="T82" s="429">
        <f t="shared" si="24"/>
        <v>0.50209805653710249</v>
      </c>
      <c r="U82" s="429">
        <f t="shared" si="25"/>
        <v>3.5906213191990576E-2</v>
      </c>
      <c r="V82" s="429">
        <f t="shared" si="26"/>
        <v>0</v>
      </c>
      <c r="W82" s="429">
        <f t="shared" si="27"/>
        <v>0</v>
      </c>
      <c r="X82" s="429">
        <f t="shared" si="28"/>
        <v>0</v>
      </c>
      <c r="Y82" s="429">
        <f t="shared" si="29"/>
        <v>0</v>
      </c>
      <c r="Z82" s="429">
        <f t="shared" si="30"/>
        <v>4.1040930506478206E-3</v>
      </c>
      <c r="AA82" s="353" t="s">
        <v>56</v>
      </c>
      <c r="AB82" s="434">
        <f t="shared" si="31"/>
        <v>0</v>
      </c>
      <c r="AC82" s="434">
        <f t="shared" si="32"/>
        <v>0</v>
      </c>
      <c r="AD82" s="434">
        <f t="shared" si="33"/>
        <v>1951</v>
      </c>
      <c r="AE82" s="428"/>
      <c r="AF82" s="428"/>
      <c r="AG82" s="354">
        <f t="shared" si="34"/>
        <v>1951</v>
      </c>
      <c r="AH82" s="428">
        <f t="shared" si="19"/>
        <v>227495.99999999988</v>
      </c>
      <c r="AI82" s="429">
        <f t="shared" si="35"/>
        <v>8.5759749621971415E-3</v>
      </c>
    </row>
    <row r="83" spans="1:35" ht="18.5" customHeight="1" x14ac:dyDescent="0.35">
      <c r="A83" s="353" t="s">
        <v>160</v>
      </c>
      <c r="B83" s="427" t="s">
        <v>158</v>
      </c>
      <c r="C83" s="353" t="s">
        <v>56</v>
      </c>
      <c r="D83" s="353" t="s">
        <v>71</v>
      </c>
      <c r="E83" s="428">
        <v>16844</v>
      </c>
      <c r="F83" s="428">
        <v>11987</v>
      </c>
      <c r="G83" s="428">
        <v>7689</v>
      </c>
      <c r="H83" s="428">
        <v>5096</v>
      </c>
      <c r="I83" s="428">
        <v>2492</v>
      </c>
      <c r="J83" s="428"/>
      <c r="K83" s="428"/>
      <c r="L83" s="428"/>
      <c r="M83" s="428"/>
      <c r="N83" s="428">
        <v>0</v>
      </c>
      <c r="O83" s="428">
        <f t="shared" si="20"/>
        <v>44108</v>
      </c>
      <c r="Q83" s="429">
        <f t="shared" si="21"/>
        <v>0.38188083794323024</v>
      </c>
      <c r="R83" s="429">
        <f t="shared" si="22"/>
        <v>0.27176475922735105</v>
      </c>
      <c r="S83" s="429">
        <f t="shared" si="23"/>
        <v>0.17432211843656478</v>
      </c>
      <c r="T83" s="429">
        <f t="shared" si="24"/>
        <v>0.11553459689852182</v>
      </c>
      <c r="U83" s="429">
        <f t="shared" si="25"/>
        <v>5.6497687494332094E-2</v>
      </c>
      <c r="V83" s="429">
        <f t="shared" si="26"/>
        <v>0</v>
      </c>
      <c r="W83" s="429">
        <f t="shared" si="27"/>
        <v>0</v>
      </c>
      <c r="X83" s="429">
        <f t="shared" si="28"/>
        <v>0</v>
      </c>
      <c r="Y83" s="429">
        <f t="shared" si="29"/>
        <v>0</v>
      </c>
      <c r="Z83" s="429">
        <f t="shared" si="30"/>
        <v>0</v>
      </c>
      <c r="AA83" s="353" t="s">
        <v>56</v>
      </c>
      <c r="AB83" s="434">
        <f t="shared" si="31"/>
        <v>0</v>
      </c>
      <c r="AC83" s="434">
        <f t="shared" si="32"/>
        <v>0</v>
      </c>
      <c r="AD83" s="434">
        <f t="shared" si="33"/>
        <v>2492</v>
      </c>
      <c r="AE83" s="428"/>
      <c r="AF83" s="428"/>
      <c r="AG83" s="354">
        <f t="shared" si="34"/>
        <v>2492</v>
      </c>
      <c r="AH83" s="428">
        <f t="shared" si="19"/>
        <v>227495.99999999988</v>
      </c>
      <c r="AI83" s="429">
        <f t="shared" si="35"/>
        <v>1.0954038752329717E-2</v>
      </c>
    </row>
    <row r="84" spans="1:35" ht="18.5" customHeight="1" x14ac:dyDescent="0.35">
      <c r="A84" s="353" t="s">
        <v>161</v>
      </c>
      <c r="B84" s="427" t="s">
        <v>158</v>
      </c>
      <c r="C84" s="353" t="s">
        <v>56</v>
      </c>
      <c r="D84" s="353" t="s">
        <v>71</v>
      </c>
      <c r="E84" s="428">
        <v>20808</v>
      </c>
      <c r="F84" s="428">
        <v>16060</v>
      </c>
      <c r="G84" s="428">
        <v>8325</v>
      </c>
      <c r="H84" s="428">
        <v>4167</v>
      </c>
      <c r="I84" s="428">
        <v>4373</v>
      </c>
      <c r="J84" s="428"/>
      <c r="K84" s="428"/>
      <c r="L84" s="428"/>
      <c r="M84" s="428"/>
      <c r="N84" s="428">
        <v>276</v>
      </c>
      <c r="O84" s="428">
        <f t="shared" si="20"/>
        <v>54009</v>
      </c>
      <c r="Q84" s="429">
        <f t="shared" si="21"/>
        <v>0.38526912181303113</v>
      </c>
      <c r="R84" s="429">
        <f t="shared" si="22"/>
        <v>0.29735784776611307</v>
      </c>
      <c r="S84" s="429">
        <f t="shared" si="23"/>
        <v>0.15414097650391601</v>
      </c>
      <c r="T84" s="429">
        <f t="shared" si="24"/>
        <v>7.7153807698716881E-2</v>
      </c>
      <c r="U84" s="429">
        <f t="shared" si="25"/>
        <v>8.0967986817011978E-2</v>
      </c>
      <c r="V84" s="429">
        <f t="shared" si="26"/>
        <v>0</v>
      </c>
      <c r="W84" s="429">
        <f t="shared" si="27"/>
        <v>0</v>
      </c>
      <c r="X84" s="429">
        <f t="shared" si="28"/>
        <v>0</v>
      </c>
      <c r="Y84" s="429">
        <f t="shared" si="29"/>
        <v>0</v>
      </c>
      <c r="Z84" s="429">
        <f t="shared" si="30"/>
        <v>5.1102594012109089E-3</v>
      </c>
      <c r="AA84" s="353" t="s">
        <v>56</v>
      </c>
      <c r="AB84" s="434">
        <f t="shared" si="31"/>
        <v>0</v>
      </c>
      <c r="AC84" s="434">
        <f t="shared" si="32"/>
        <v>0</v>
      </c>
      <c r="AD84" s="434">
        <f t="shared" si="33"/>
        <v>4373</v>
      </c>
      <c r="AE84" s="428"/>
      <c r="AF84" s="428"/>
      <c r="AG84" s="354">
        <f t="shared" si="34"/>
        <v>4373</v>
      </c>
      <c r="AH84" s="428">
        <f t="shared" si="19"/>
        <v>227495.99999999988</v>
      </c>
      <c r="AI84" s="429">
        <f t="shared" si="35"/>
        <v>1.9222315996764789E-2</v>
      </c>
    </row>
    <row r="85" spans="1:35" ht="18.5" customHeight="1" x14ac:dyDescent="0.35">
      <c r="A85" s="353" t="s">
        <v>162</v>
      </c>
      <c r="B85" s="427" t="s">
        <v>158</v>
      </c>
      <c r="C85" s="353" t="s">
        <v>56</v>
      </c>
      <c r="D85" s="353" t="s">
        <v>71</v>
      </c>
      <c r="E85" s="428">
        <v>13459</v>
      </c>
      <c r="F85" s="428">
        <v>21451</v>
      </c>
      <c r="G85" s="428">
        <v>6584</v>
      </c>
      <c r="H85" s="428">
        <v>3710</v>
      </c>
      <c r="I85" s="428">
        <v>2267</v>
      </c>
      <c r="J85" s="428"/>
      <c r="K85" s="428">
        <v>536</v>
      </c>
      <c r="L85" s="428"/>
      <c r="M85" s="428"/>
      <c r="N85" s="428">
        <v>0</v>
      </c>
      <c r="O85" s="428">
        <f t="shared" si="20"/>
        <v>48007</v>
      </c>
      <c r="Q85" s="429">
        <f t="shared" si="21"/>
        <v>0.28035494823671547</v>
      </c>
      <c r="R85" s="429">
        <f t="shared" si="22"/>
        <v>0.44683067052721476</v>
      </c>
      <c r="S85" s="429">
        <f t="shared" si="23"/>
        <v>0.13714666611119211</v>
      </c>
      <c r="T85" s="429">
        <f t="shared" si="24"/>
        <v>7.7280396608827878E-2</v>
      </c>
      <c r="U85" s="429">
        <f t="shared" si="25"/>
        <v>4.7222280084154397E-2</v>
      </c>
      <c r="V85" s="429">
        <f t="shared" si="26"/>
        <v>0</v>
      </c>
      <c r="W85" s="429">
        <f t="shared" si="27"/>
        <v>1.1165038431895348E-2</v>
      </c>
      <c r="X85" s="429">
        <f t="shared" si="28"/>
        <v>0</v>
      </c>
      <c r="Y85" s="429">
        <f t="shared" si="29"/>
        <v>0</v>
      </c>
      <c r="Z85" s="429">
        <f t="shared" si="30"/>
        <v>0</v>
      </c>
      <c r="AA85" s="353" t="s">
        <v>56</v>
      </c>
      <c r="AB85" s="434">
        <f t="shared" si="31"/>
        <v>536</v>
      </c>
      <c r="AC85" s="434">
        <f t="shared" si="32"/>
        <v>0</v>
      </c>
      <c r="AD85" s="434">
        <f t="shared" si="33"/>
        <v>2267</v>
      </c>
      <c r="AE85" s="428"/>
      <c r="AF85" s="428"/>
      <c r="AG85" s="354">
        <f t="shared" si="34"/>
        <v>2803</v>
      </c>
      <c r="AH85" s="428">
        <f t="shared" si="19"/>
        <v>227495.99999999988</v>
      </c>
      <c r="AI85" s="429">
        <f t="shared" si="35"/>
        <v>1.2321095755529773E-2</v>
      </c>
    </row>
    <row r="86" spans="1:35" ht="18.5" customHeight="1" x14ac:dyDescent="0.35">
      <c r="A86" s="353" t="s">
        <v>163</v>
      </c>
      <c r="B86" s="427" t="s">
        <v>158</v>
      </c>
      <c r="C86" s="353" t="s">
        <v>56</v>
      </c>
      <c r="D86" s="353" t="s">
        <v>71</v>
      </c>
      <c r="E86" s="428">
        <v>23067</v>
      </c>
      <c r="F86" s="428">
        <v>14958</v>
      </c>
      <c r="G86" s="428">
        <v>6760</v>
      </c>
      <c r="H86" s="428">
        <v>4913</v>
      </c>
      <c r="I86" s="428">
        <v>2631</v>
      </c>
      <c r="J86" s="428"/>
      <c r="K86" s="428"/>
      <c r="L86" s="428"/>
      <c r="M86" s="428"/>
      <c r="N86" s="428">
        <v>181</v>
      </c>
      <c r="O86" s="428">
        <f t="shared" si="20"/>
        <v>52510</v>
      </c>
      <c r="Q86" s="429">
        <f t="shared" si="21"/>
        <v>0.43928775471338793</v>
      </c>
      <c r="R86" s="429">
        <f t="shared" si="22"/>
        <v>0.28486002666158827</v>
      </c>
      <c r="S86" s="429">
        <f t="shared" si="23"/>
        <v>0.12873738335555132</v>
      </c>
      <c r="T86" s="429">
        <f t="shared" si="24"/>
        <v>9.3563130832222438E-2</v>
      </c>
      <c r="U86" s="429">
        <f t="shared" si="25"/>
        <v>5.010474195391354E-2</v>
      </c>
      <c r="V86" s="429">
        <f t="shared" si="26"/>
        <v>0</v>
      </c>
      <c r="W86" s="429">
        <f t="shared" si="27"/>
        <v>0</v>
      </c>
      <c r="X86" s="429">
        <f t="shared" si="28"/>
        <v>0</v>
      </c>
      <c r="Y86" s="429">
        <f t="shared" si="29"/>
        <v>0</v>
      </c>
      <c r="Z86" s="429">
        <f t="shared" si="30"/>
        <v>3.4469624833365071E-3</v>
      </c>
      <c r="AA86" s="353" t="s">
        <v>56</v>
      </c>
      <c r="AB86" s="434">
        <f t="shared" si="31"/>
        <v>0</v>
      </c>
      <c r="AC86" s="434">
        <f t="shared" si="32"/>
        <v>0</v>
      </c>
      <c r="AD86" s="434">
        <f t="shared" si="33"/>
        <v>2631</v>
      </c>
      <c r="AE86" s="428"/>
      <c r="AF86" s="428"/>
      <c r="AG86" s="354">
        <f t="shared" si="34"/>
        <v>2631</v>
      </c>
      <c r="AH86" s="428">
        <f t="shared" si="19"/>
        <v>227495.99999999988</v>
      </c>
      <c r="AI86" s="429">
        <f t="shared" si="35"/>
        <v>1.1565038506171544E-2</v>
      </c>
    </row>
    <row r="87" spans="1:35" ht="18.5" customHeight="1" x14ac:dyDescent="0.35">
      <c r="A87" s="353" t="s">
        <v>164</v>
      </c>
      <c r="B87" s="427" t="s">
        <v>158</v>
      </c>
      <c r="C87" s="353" t="s">
        <v>56</v>
      </c>
      <c r="D87" s="353" t="s">
        <v>71</v>
      </c>
      <c r="E87" s="428">
        <v>18358</v>
      </c>
      <c r="F87" s="428">
        <v>16435</v>
      </c>
      <c r="G87" s="428">
        <v>8463</v>
      </c>
      <c r="H87" s="428">
        <v>5462</v>
      </c>
      <c r="I87" s="428">
        <v>3802</v>
      </c>
      <c r="J87" s="428"/>
      <c r="K87" s="428"/>
      <c r="L87" s="428"/>
      <c r="M87" s="428"/>
      <c r="N87" s="428">
        <v>0</v>
      </c>
      <c r="O87" s="428">
        <f t="shared" si="20"/>
        <v>52520</v>
      </c>
      <c r="Q87" s="429">
        <f t="shared" si="21"/>
        <v>0.34954303122619956</v>
      </c>
      <c r="R87" s="429">
        <f t="shared" si="22"/>
        <v>0.31292840822543794</v>
      </c>
      <c r="S87" s="429">
        <f t="shared" si="23"/>
        <v>0.16113861386138614</v>
      </c>
      <c r="T87" s="429">
        <f t="shared" si="24"/>
        <v>0.10399847677075399</v>
      </c>
      <c r="U87" s="429">
        <f t="shared" si="25"/>
        <v>7.239146991622239E-2</v>
      </c>
      <c r="V87" s="429">
        <f t="shared" si="26"/>
        <v>0</v>
      </c>
      <c r="W87" s="429">
        <f t="shared" si="27"/>
        <v>0</v>
      </c>
      <c r="X87" s="429">
        <f t="shared" si="28"/>
        <v>0</v>
      </c>
      <c r="Y87" s="429">
        <f t="shared" si="29"/>
        <v>0</v>
      </c>
      <c r="Z87" s="429">
        <f t="shared" si="30"/>
        <v>0</v>
      </c>
      <c r="AA87" s="353" t="s">
        <v>56</v>
      </c>
      <c r="AB87" s="434">
        <f t="shared" si="31"/>
        <v>0</v>
      </c>
      <c r="AC87" s="434">
        <f t="shared" si="32"/>
        <v>0</v>
      </c>
      <c r="AD87" s="434">
        <f t="shared" si="33"/>
        <v>3802</v>
      </c>
      <c r="AE87" s="428"/>
      <c r="AF87" s="428"/>
      <c r="AG87" s="354">
        <f t="shared" si="34"/>
        <v>3802</v>
      </c>
      <c r="AH87" s="428">
        <f t="shared" si="19"/>
        <v>227495.99999999988</v>
      </c>
      <c r="AI87" s="429">
        <f t="shared" si="35"/>
        <v>1.6712381756162756E-2</v>
      </c>
    </row>
    <row r="88" spans="1:35" ht="18.5" customHeight="1" x14ac:dyDescent="0.35">
      <c r="A88" s="353" t="s">
        <v>165</v>
      </c>
      <c r="B88" s="427" t="s">
        <v>158</v>
      </c>
      <c r="C88" s="353" t="s">
        <v>56</v>
      </c>
      <c r="D88" s="353" t="s">
        <v>71</v>
      </c>
      <c r="E88" s="428">
        <v>9637</v>
      </c>
      <c r="F88" s="428">
        <v>16458</v>
      </c>
      <c r="G88" s="428">
        <v>6790</v>
      </c>
      <c r="H88" s="428">
        <v>12002</v>
      </c>
      <c r="I88" s="428">
        <v>2532</v>
      </c>
      <c r="J88" s="428"/>
      <c r="K88" s="428"/>
      <c r="L88" s="428"/>
      <c r="M88" s="428"/>
      <c r="N88" s="428">
        <v>835</v>
      </c>
      <c r="O88" s="428">
        <f t="shared" si="20"/>
        <v>48254</v>
      </c>
      <c r="Q88" s="429">
        <f t="shared" si="21"/>
        <v>0.19971401334604386</v>
      </c>
      <c r="R88" s="429">
        <f t="shared" si="22"/>
        <v>0.34107017034857212</v>
      </c>
      <c r="S88" s="429">
        <f t="shared" si="23"/>
        <v>0.14071372321465578</v>
      </c>
      <c r="T88" s="429">
        <f t="shared" si="24"/>
        <v>0.24872549425954324</v>
      </c>
      <c r="U88" s="429">
        <f t="shared" si="25"/>
        <v>5.247233389978033E-2</v>
      </c>
      <c r="V88" s="429">
        <f t="shared" si="26"/>
        <v>0</v>
      </c>
      <c r="W88" s="429">
        <f t="shared" si="27"/>
        <v>0</v>
      </c>
      <c r="X88" s="429">
        <f t="shared" si="28"/>
        <v>0</v>
      </c>
      <c r="Y88" s="429">
        <f t="shared" si="29"/>
        <v>0</v>
      </c>
      <c r="Z88" s="429">
        <f t="shared" si="30"/>
        <v>1.7304264931404651E-2</v>
      </c>
      <c r="AA88" s="353" t="s">
        <v>56</v>
      </c>
      <c r="AB88" s="434">
        <f t="shared" si="31"/>
        <v>0</v>
      </c>
      <c r="AC88" s="434">
        <f t="shared" si="32"/>
        <v>0</v>
      </c>
      <c r="AD88" s="434">
        <f t="shared" si="33"/>
        <v>2532</v>
      </c>
      <c r="AE88" s="428"/>
      <c r="AF88" s="428"/>
      <c r="AG88" s="354">
        <f t="shared" si="34"/>
        <v>2532</v>
      </c>
      <c r="AH88" s="428">
        <f t="shared" si="19"/>
        <v>227495.99999999988</v>
      </c>
      <c r="AI88" s="429">
        <f t="shared" si="35"/>
        <v>1.1129866019622328E-2</v>
      </c>
    </row>
    <row r="89" spans="1:35" ht="18.5" customHeight="1" x14ac:dyDescent="0.35">
      <c r="A89" s="353" t="s">
        <v>166</v>
      </c>
      <c r="B89" s="427" t="s">
        <v>158</v>
      </c>
      <c r="C89" s="353" t="s">
        <v>56</v>
      </c>
      <c r="D89" s="353" t="s">
        <v>71</v>
      </c>
      <c r="E89" s="428">
        <v>5189</v>
      </c>
      <c r="F89" s="428">
        <v>9388</v>
      </c>
      <c r="G89" s="428">
        <v>4336</v>
      </c>
      <c r="H89" s="428">
        <v>29222</v>
      </c>
      <c r="I89" s="428">
        <v>3273</v>
      </c>
      <c r="J89" s="428"/>
      <c r="K89" s="428"/>
      <c r="L89" s="428"/>
      <c r="M89" s="428"/>
      <c r="N89" s="428">
        <v>207</v>
      </c>
      <c r="O89" s="428">
        <f t="shared" si="20"/>
        <v>51615</v>
      </c>
      <c r="Q89" s="429">
        <f t="shared" si="21"/>
        <v>0.10053279085537151</v>
      </c>
      <c r="R89" s="429">
        <f t="shared" si="22"/>
        <v>0.18188511091736898</v>
      </c>
      <c r="S89" s="429">
        <f t="shared" si="23"/>
        <v>8.4006587232393681E-2</v>
      </c>
      <c r="T89" s="429">
        <f t="shared" si="24"/>
        <v>0.56615325002421779</v>
      </c>
      <c r="U89" s="429">
        <f t="shared" si="25"/>
        <v>6.3411798895669863E-2</v>
      </c>
      <c r="V89" s="429">
        <f t="shared" si="26"/>
        <v>0</v>
      </c>
      <c r="W89" s="429">
        <f t="shared" si="27"/>
        <v>0</v>
      </c>
      <c r="X89" s="429">
        <f t="shared" si="28"/>
        <v>0</v>
      </c>
      <c r="Y89" s="429">
        <f t="shared" si="29"/>
        <v>0</v>
      </c>
      <c r="Z89" s="429">
        <f t="shared" si="30"/>
        <v>4.0104620749782044E-3</v>
      </c>
      <c r="AA89" s="353" t="s">
        <v>56</v>
      </c>
      <c r="AB89" s="434">
        <f t="shared" si="31"/>
        <v>0</v>
      </c>
      <c r="AC89" s="434">
        <f t="shared" si="32"/>
        <v>0</v>
      </c>
      <c r="AD89" s="434">
        <f t="shared" si="33"/>
        <v>3273</v>
      </c>
      <c r="AE89" s="428"/>
      <c r="AF89" s="428"/>
      <c r="AG89" s="354">
        <f t="shared" si="34"/>
        <v>3273</v>
      </c>
      <c r="AH89" s="428">
        <f t="shared" si="19"/>
        <v>227495.99999999988</v>
      </c>
      <c r="AI89" s="429">
        <f t="shared" si="35"/>
        <v>1.4387066146217964E-2</v>
      </c>
    </row>
    <row r="90" spans="1:35" ht="18.5" customHeight="1" x14ac:dyDescent="0.35">
      <c r="A90" s="353" t="s">
        <v>167</v>
      </c>
      <c r="B90" s="427" t="s">
        <v>158</v>
      </c>
      <c r="C90" s="353" t="s">
        <v>56</v>
      </c>
      <c r="D90" s="353" t="s">
        <v>71</v>
      </c>
      <c r="E90" s="428">
        <v>17698</v>
      </c>
      <c r="F90" s="428">
        <v>11080</v>
      </c>
      <c r="G90" s="428">
        <v>7667</v>
      </c>
      <c r="H90" s="428">
        <v>3467</v>
      </c>
      <c r="I90" s="428">
        <v>2655</v>
      </c>
      <c r="J90" s="428"/>
      <c r="K90" s="428"/>
      <c r="L90" s="428"/>
      <c r="M90" s="428"/>
      <c r="N90" s="428">
        <v>148</v>
      </c>
      <c r="O90" s="428">
        <f t="shared" si="20"/>
        <v>42715</v>
      </c>
      <c r="Q90" s="429">
        <f t="shared" si="21"/>
        <v>0.41432751960669556</v>
      </c>
      <c r="R90" s="429">
        <f t="shared" si="22"/>
        <v>0.25939365562448791</v>
      </c>
      <c r="S90" s="429">
        <f t="shared" si="23"/>
        <v>0.17949198173943579</v>
      </c>
      <c r="T90" s="429">
        <f t="shared" si="24"/>
        <v>8.1165866791525224E-2</v>
      </c>
      <c r="U90" s="429">
        <f t="shared" si="25"/>
        <v>6.215615123492918E-2</v>
      </c>
      <c r="V90" s="429">
        <f t="shared" si="26"/>
        <v>0</v>
      </c>
      <c r="W90" s="429">
        <f t="shared" si="27"/>
        <v>0</v>
      </c>
      <c r="X90" s="429">
        <f t="shared" si="28"/>
        <v>0</v>
      </c>
      <c r="Y90" s="429">
        <f t="shared" si="29"/>
        <v>0</v>
      </c>
      <c r="Z90" s="429">
        <f t="shared" si="30"/>
        <v>3.4648250029263726E-3</v>
      </c>
      <c r="AA90" s="353" t="s">
        <v>56</v>
      </c>
      <c r="AB90" s="434">
        <f t="shared" si="31"/>
        <v>0</v>
      </c>
      <c r="AC90" s="434">
        <f t="shared" si="32"/>
        <v>0</v>
      </c>
      <c r="AD90" s="434">
        <f t="shared" si="33"/>
        <v>2655</v>
      </c>
      <c r="AE90" s="428"/>
      <c r="AF90" s="428"/>
      <c r="AG90" s="354">
        <f t="shared" si="34"/>
        <v>2655</v>
      </c>
      <c r="AH90" s="428">
        <f t="shared" si="19"/>
        <v>227495.99999999988</v>
      </c>
      <c r="AI90" s="429">
        <f t="shared" si="35"/>
        <v>1.167053486654711E-2</v>
      </c>
    </row>
    <row r="91" spans="1:35" ht="18.5" customHeight="1" x14ac:dyDescent="0.35">
      <c r="A91" s="353" t="s">
        <v>168</v>
      </c>
      <c r="B91" s="427" t="s">
        <v>158</v>
      </c>
      <c r="C91" s="353" t="s">
        <v>56</v>
      </c>
      <c r="D91" s="353" t="s">
        <v>71</v>
      </c>
      <c r="E91" s="428">
        <v>15708</v>
      </c>
      <c r="F91" s="428">
        <v>10985</v>
      </c>
      <c r="G91" s="428">
        <v>4930</v>
      </c>
      <c r="H91" s="428">
        <v>7577</v>
      </c>
      <c r="I91" s="428">
        <v>2428</v>
      </c>
      <c r="J91" s="428"/>
      <c r="K91" s="428"/>
      <c r="L91" s="428">
        <v>2659</v>
      </c>
      <c r="M91" s="428"/>
      <c r="N91" s="428">
        <v>168</v>
      </c>
      <c r="O91" s="428">
        <f t="shared" si="20"/>
        <v>44455</v>
      </c>
      <c r="Q91" s="429">
        <f t="shared" si="21"/>
        <v>0.35334608030592735</v>
      </c>
      <c r="R91" s="429">
        <f t="shared" si="22"/>
        <v>0.24710381284444943</v>
      </c>
      <c r="S91" s="429">
        <f t="shared" si="23"/>
        <v>0.11089866156787763</v>
      </c>
      <c r="T91" s="429">
        <f t="shared" si="24"/>
        <v>0.17044202002024519</v>
      </c>
      <c r="U91" s="429">
        <f t="shared" si="25"/>
        <v>5.4617028455741762E-2</v>
      </c>
      <c r="V91" s="429">
        <f t="shared" si="26"/>
        <v>0</v>
      </c>
      <c r="W91" s="429">
        <f t="shared" si="27"/>
        <v>0</v>
      </c>
      <c r="X91" s="429">
        <f t="shared" si="28"/>
        <v>5.9813294342593637E-2</v>
      </c>
      <c r="Y91" s="429">
        <f t="shared" si="29"/>
        <v>0</v>
      </c>
      <c r="Z91" s="429">
        <f t="shared" si="30"/>
        <v>3.7791024631649984E-3</v>
      </c>
      <c r="AA91" s="353" t="s">
        <v>56</v>
      </c>
      <c r="AB91" s="434">
        <f t="shared" si="31"/>
        <v>0</v>
      </c>
      <c r="AC91" s="434">
        <f t="shared" si="32"/>
        <v>2659</v>
      </c>
      <c r="AD91" s="434">
        <f t="shared" si="33"/>
        <v>2428</v>
      </c>
      <c r="AE91" s="428"/>
      <c r="AF91" s="428"/>
      <c r="AG91" s="354">
        <f t="shared" si="34"/>
        <v>5087</v>
      </c>
      <c r="AH91" s="428">
        <f t="shared" si="19"/>
        <v>227495.99999999988</v>
      </c>
      <c r="AI91" s="429">
        <f t="shared" si="35"/>
        <v>2.2360832717937908E-2</v>
      </c>
    </row>
    <row r="92" spans="1:35" ht="18.5" customHeight="1" x14ac:dyDescent="0.35">
      <c r="A92" s="353" t="s">
        <v>169</v>
      </c>
      <c r="B92" s="427" t="s">
        <v>158</v>
      </c>
      <c r="C92" s="353" t="s">
        <v>56</v>
      </c>
      <c r="D92" s="353" t="s">
        <v>71</v>
      </c>
      <c r="E92" s="428">
        <v>19877</v>
      </c>
      <c r="F92" s="428">
        <v>16078</v>
      </c>
      <c r="G92" s="428">
        <v>6397</v>
      </c>
      <c r="H92" s="428">
        <v>3117</v>
      </c>
      <c r="I92" s="428">
        <v>2986</v>
      </c>
      <c r="J92" s="428"/>
      <c r="K92" s="428"/>
      <c r="L92" s="428"/>
      <c r="M92" s="428"/>
      <c r="N92" s="428">
        <v>0</v>
      </c>
      <c r="O92" s="428">
        <f t="shared" si="20"/>
        <v>48455</v>
      </c>
      <c r="Q92" s="429">
        <f t="shared" si="21"/>
        <v>0.41021566401816117</v>
      </c>
      <c r="R92" s="429">
        <f t="shared" si="22"/>
        <v>0.33181302239191002</v>
      </c>
      <c r="S92" s="429">
        <f t="shared" si="23"/>
        <v>0.13201939944278196</v>
      </c>
      <c r="T92" s="429">
        <f t="shared" si="24"/>
        <v>6.4327726756784651E-2</v>
      </c>
      <c r="U92" s="429">
        <f t="shared" si="25"/>
        <v>6.1624187390362191E-2</v>
      </c>
      <c r="V92" s="429">
        <f t="shared" si="26"/>
        <v>0</v>
      </c>
      <c r="W92" s="429">
        <f t="shared" si="27"/>
        <v>0</v>
      </c>
      <c r="X92" s="429">
        <f t="shared" si="28"/>
        <v>0</v>
      </c>
      <c r="Y92" s="429">
        <f t="shared" si="29"/>
        <v>0</v>
      </c>
      <c r="Z92" s="429">
        <f t="shared" si="30"/>
        <v>0</v>
      </c>
      <c r="AA92" s="353" t="s">
        <v>56</v>
      </c>
      <c r="AB92" s="434">
        <f t="shared" si="31"/>
        <v>0</v>
      </c>
      <c r="AC92" s="434">
        <f t="shared" si="32"/>
        <v>0</v>
      </c>
      <c r="AD92" s="434">
        <f t="shared" si="33"/>
        <v>2986</v>
      </c>
      <c r="AE92" s="428"/>
      <c r="AF92" s="428"/>
      <c r="AG92" s="354">
        <f t="shared" si="34"/>
        <v>2986</v>
      </c>
      <c r="AH92" s="428">
        <f t="shared" si="19"/>
        <v>227495.99999999988</v>
      </c>
      <c r="AI92" s="429">
        <f t="shared" si="35"/>
        <v>1.3125505503393474E-2</v>
      </c>
    </row>
    <row r="93" spans="1:35" ht="18.5" customHeight="1" x14ac:dyDescent="0.35">
      <c r="A93" s="353" t="s">
        <v>170</v>
      </c>
      <c r="B93" s="427" t="s">
        <v>171</v>
      </c>
      <c r="C93" s="353" t="s">
        <v>56</v>
      </c>
      <c r="D93" s="353" t="s">
        <v>71</v>
      </c>
      <c r="E93" s="428">
        <v>15603</v>
      </c>
      <c r="F93" s="428">
        <v>16322</v>
      </c>
      <c r="G93" s="428">
        <v>8859</v>
      </c>
      <c r="H93" s="428">
        <v>5526</v>
      </c>
      <c r="I93" s="428">
        <v>3202</v>
      </c>
      <c r="J93" s="428"/>
      <c r="K93" s="428"/>
      <c r="L93" s="428"/>
      <c r="M93" s="428"/>
      <c r="N93" s="428">
        <v>0</v>
      </c>
      <c r="O93" s="428">
        <f t="shared" si="20"/>
        <v>49512</v>
      </c>
      <c r="Q93" s="429">
        <f t="shared" si="21"/>
        <v>0.31513572467280659</v>
      </c>
      <c r="R93" s="429">
        <f t="shared" si="22"/>
        <v>0.32965745677815478</v>
      </c>
      <c r="S93" s="429">
        <f t="shared" si="23"/>
        <v>0.17892632089190499</v>
      </c>
      <c r="T93" s="429">
        <f t="shared" si="24"/>
        <v>0.11160930683470674</v>
      </c>
      <c r="U93" s="429">
        <f t="shared" si="25"/>
        <v>6.467119082242688E-2</v>
      </c>
      <c r="V93" s="429">
        <f t="shared" si="26"/>
        <v>0</v>
      </c>
      <c r="W93" s="429">
        <f t="shared" si="27"/>
        <v>0</v>
      </c>
      <c r="X93" s="429">
        <f t="shared" si="28"/>
        <v>0</v>
      </c>
      <c r="Y93" s="429">
        <f t="shared" si="29"/>
        <v>0</v>
      </c>
      <c r="Z93" s="429">
        <f t="shared" si="30"/>
        <v>0</v>
      </c>
      <c r="AA93" s="353" t="s">
        <v>56</v>
      </c>
      <c r="AB93" s="434">
        <f t="shared" si="31"/>
        <v>0</v>
      </c>
      <c r="AC93" s="434">
        <f t="shared" si="32"/>
        <v>0</v>
      </c>
      <c r="AD93" s="434">
        <f t="shared" si="33"/>
        <v>3202</v>
      </c>
      <c r="AE93" s="428"/>
      <c r="AF93" s="428"/>
      <c r="AG93" s="354">
        <f t="shared" si="34"/>
        <v>3202</v>
      </c>
      <c r="AH93" s="428">
        <f t="shared" si="19"/>
        <v>227495.99999999988</v>
      </c>
      <c r="AI93" s="429">
        <f t="shared" si="35"/>
        <v>1.4074972746773577E-2</v>
      </c>
    </row>
    <row r="94" spans="1:35" ht="18.5" customHeight="1" x14ac:dyDescent="0.35">
      <c r="A94" s="353" t="s">
        <v>172</v>
      </c>
      <c r="B94" s="427" t="s">
        <v>171</v>
      </c>
      <c r="C94" s="353" t="s">
        <v>56</v>
      </c>
      <c r="D94" s="353" t="s">
        <v>71</v>
      </c>
      <c r="E94" s="428">
        <v>12959</v>
      </c>
      <c r="F94" s="428">
        <v>10034</v>
      </c>
      <c r="G94" s="428">
        <v>14385</v>
      </c>
      <c r="H94" s="428">
        <v>1102</v>
      </c>
      <c r="I94" s="428">
        <v>1736</v>
      </c>
      <c r="J94" s="428"/>
      <c r="K94" s="428">
        <v>230</v>
      </c>
      <c r="L94" s="428"/>
      <c r="M94" s="428"/>
      <c r="N94" s="428">
        <v>302</v>
      </c>
      <c r="O94" s="428">
        <f t="shared" si="20"/>
        <v>40748</v>
      </c>
      <c r="Q94" s="429">
        <f t="shared" si="21"/>
        <v>0.31802787866889171</v>
      </c>
      <c r="R94" s="429">
        <f t="shared" si="22"/>
        <v>0.24624521448905468</v>
      </c>
      <c r="S94" s="429">
        <f t="shared" si="23"/>
        <v>0.35302346127417294</v>
      </c>
      <c r="T94" s="429">
        <f t="shared" si="24"/>
        <v>2.7044272111514677E-2</v>
      </c>
      <c r="U94" s="429">
        <f t="shared" si="25"/>
        <v>4.2603317954255426E-2</v>
      </c>
      <c r="V94" s="429">
        <f t="shared" si="26"/>
        <v>0</v>
      </c>
      <c r="W94" s="429">
        <f t="shared" si="27"/>
        <v>5.6444488073034262E-3</v>
      </c>
      <c r="X94" s="429">
        <f t="shared" si="28"/>
        <v>0</v>
      </c>
      <c r="Y94" s="429">
        <f t="shared" si="29"/>
        <v>0</v>
      </c>
      <c r="Z94" s="429">
        <f t="shared" si="30"/>
        <v>7.4114066948071074E-3</v>
      </c>
      <c r="AA94" s="353" t="s">
        <v>56</v>
      </c>
      <c r="AB94" s="434">
        <f t="shared" si="31"/>
        <v>230</v>
      </c>
      <c r="AC94" s="434">
        <f t="shared" si="32"/>
        <v>0</v>
      </c>
      <c r="AD94" s="434">
        <f t="shared" si="33"/>
        <v>1736</v>
      </c>
      <c r="AE94" s="428"/>
      <c r="AF94" s="428"/>
      <c r="AG94" s="354">
        <f t="shared" si="34"/>
        <v>1966</v>
      </c>
      <c r="AH94" s="428">
        <f t="shared" si="19"/>
        <v>227495.99999999988</v>
      </c>
      <c r="AI94" s="429">
        <f t="shared" si="35"/>
        <v>8.6419101874318713E-3</v>
      </c>
    </row>
    <row r="95" spans="1:35" ht="18.5" customHeight="1" x14ac:dyDescent="0.35">
      <c r="A95" s="353" t="s">
        <v>173</v>
      </c>
      <c r="B95" s="427" t="s">
        <v>171</v>
      </c>
      <c r="C95" s="353" t="s">
        <v>56</v>
      </c>
      <c r="D95" s="353" t="s">
        <v>71</v>
      </c>
      <c r="E95" s="428">
        <v>13716</v>
      </c>
      <c r="F95" s="428">
        <v>16770</v>
      </c>
      <c r="G95" s="428">
        <v>9427</v>
      </c>
      <c r="H95" s="428">
        <v>3126</v>
      </c>
      <c r="I95" s="428">
        <v>2858</v>
      </c>
      <c r="J95" s="428"/>
      <c r="K95" s="428"/>
      <c r="L95" s="428"/>
      <c r="M95" s="428"/>
      <c r="N95" s="428">
        <v>0</v>
      </c>
      <c r="O95" s="428">
        <f t="shared" si="20"/>
        <v>45897</v>
      </c>
      <c r="Q95" s="429">
        <f t="shared" si="21"/>
        <v>0.29884306163801555</v>
      </c>
      <c r="R95" s="429">
        <f t="shared" si="22"/>
        <v>0.3653833583894372</v>
      </c>
      <c r="S95" s="429">
        <f t="shared" si="23"/>
        <v>0.20539468810597641</v>
      </c>
      <c r="T95" s="429">
        <f t="shared" si="24"/>
        <v>6.8109026733773448E-2</v>
      </c>
      <c r="U95" s="429">
        <f t="shared" si="25"/>
        <v>6.226986513279735E-2</v>
      </c>
      <c r="V95" s="429">
        <f t="shared" si="26"/>
        <v>0</v>
      </c>
      <c r="W95" s="429">
        <f t="shared" si="27"/>
        <v>0</v>
      </c>
      <c r="X95" s="429">
        <f t="shared" si="28"/>
        <v>0</v>
      </c>
      <c r="Y95" s="429">
        <f t="shared" si="29"/>
        <v>0</v>
      </c>
      <c r="Z95" s="429">
        <f t="shared" si="30"/>
        <v>0</v>
      </c>
      <c r="AA95" s="353" t="s">
        <v>56</v>
      </c>
      <c r="AB95" s="434">
        <f t="shared" si="31"/>
        <v>0</v>
      </c>
      <c r="AC95" s="434">
        <f t="shared" si="32"/>
        <v>0</v>
      </c>
      <c r="AD95" s="434">
        <f t="shared" si="33"/>
        <v>2858</v>
      </c>
      <c r="AE95" s="428"/>
      <c r="AF95" s="428"/>
      <c r="AG95" s="354">
        <f t="shared" si="34"/>
        <v>2858</v>
      </c>
      <c r="AH95" s="428">
        <f t="shared" si="19"/>
        <v>227495.99999999988</v>
      </c>
      <c r="AI95" s="429">
        <f t="shared" si="35"/>
        <v>1.2562858248057114E-2</v>
      </c>
    </row>
    <row r="96" spans="1:35" ht="18.5" customHeight="1" x14ac:dyDescent="0.35">
      <c r="A96" s="353" t="s">
        <v>174</v>
      </c>
      <c r="B96" s="427" t="s">
        <v>171</v>
      </c>
      <c r="C96" s="353" t="s">
        <v>56</v>
      </c>
      <c r="D96" s="353" t="s">
        <v>71</v>
      </c>
      <c r="E96" s="428">
        <v>2878</v>
      </c>
      <c r="F96" s="428">
        <v>16903</v>
      </c>
      <c r="G96" s="428">
        <v>6368</v>
      </c>
      <c r="H96" s="428">
        <v>19488</v>
      </c>
      <c r="I96" s="428">
        <v>1406</v>
      </c>
      <c r="J96" s="428"/>
      <c r="K96" s="428"/>
      <c r="L96" s="428"/>
      <c r="M96" s="428"/>
      <c r="N96" s="428">
        <v>0</v>
      </c>
      <c r="O96" s="428">
        <f t="shared" si="20"/>
        <v>47043</v>
      </c>
      <c r="Q96" s="429">
        <f t="shared" si="21"/>
        <v>6.117807112641626E-2</v>
      </c>
      <c r="R96" s="429">
        <f t="shared" si="22"/>
        <v>0.35930956784218693</v>
      </c>
      <c r="S96" s="429">
        <f t="shared" si="23"/>
        <v>0.13536551665497523</v>
      </c>
      <c r="T96" s="429">
        <f t="shared" si="24"/>
        <v>0.41425929468783879</v>
      </c>
      <c r="U96" s="429">
        <f t="shared" si="25"/>
        <v>2.9887549688582787E-2</v>
      </c>
      <c r="V96" s="429">
        <f t="shared" si="26"/>
        <v>0</v>
      </c>
      <c r="W96" s="429">
        <f t="shared" si="27"/>
        <v>0</v>
      </c>
      <c r="X96" s="429">
        <f t="shared" si="28"/>
        <v>0</v>
      </c>
      <c r="Y96" s="429">
        <f t="shared" si="29"/>
        <v>0</v>
      </c>
      <c r="Z96" s="429">
        <f t="shared" si="30"/>
        <v>0</v>
      </c>
      <c r="AA96" s="353" t="s">
        <v>56</v>
      </c>
      <c r="AB96" s="434">
        <f t="shared" si="31"/>
        <v>0</v>
      </c>
      <c r="AC96" s="434">
        <f t="shared" si="32"/>
        <v>0</v>
      </c>
      <c r="AD96" s="434">
        <f t="shared" si="33"/>
        <v>1406</v>
      </c>
      <c r="AE96" s="428"/>
      <c r="AF96" s="428"/>
      <c r="AG96" s="354">
        <f t="shared" si="34"/>
        <v>1406</v>
      </c>
      <c r="AH96" s="428">
        <f t="shared" si="19"/>
        <v>227495.99999999988</v>
      </c>
      <c r="AI96" s="429">
        <f t="shared" si="35"/>
        <v>6.1803284453353056E-3</v>
      </c>
    </row>
    <row r="97" spans="1:35" ht="18.5" customHeight="1" x14ac:dyDescent="0.35">
      <c r="A97" s="353" t="s">
        <v>175</v>
      </c>
      <c r="B97" s="427" t="s">
        <v>171</v>
      </c>
      <c r="C97" s="353" t="s">
        <v>56</v>
      </c>
      <c r="D97" s="353" t="s">
        <v>71</v>
      </c>
      <c r="E97" s="428">
        <v>11143</v>
      </c>
      <c r="F97" s="428">
        <v>16097</v>
      </c>
      <c r="G97" s="428">
        <v>8697</v>
      </c>
      <c r="H97" s="428">
        <v>6492</v>
      </c>
      <c r="I97" s="428">
        <v>2137</v>
      </c>
      <c r="J97" s="428"/>
      <c r="K97" s="428"/>
      <c r="L97" s="428"/>
      <c r="M97" s="428"/>
      <c r="N97" s="428">
        <v>0</v>
      </c>
      <c r="O97" s="428">
        <f t="shared" si="20"/>
        <v>44566</v>
      </c>
      <c r="Q97" s="429">
        <f t="shared" si="21"/>
        <v>0.25003365794551902</v>
      </c>
      <c r="R97" s="429">
        <f t="shared" si="22"/>
        <v>0.36119463267962126</v>
      </c>
      <c r="S97" s="429">
        <f t="shared" si="23"/>
        <v>0.19514876811919402</v>
      </c>
      <c r="T97" s="429">
        <f t="shared" si="24"/>
        <v>0.14567158820625589</v>
      </c>
      <c r="U97" s="429">
        <f t="shared" si="25"/>
        <v>4.7951353049409867E-2</v>
      </c>
      <c r="V97" s="429">
        <f t="shared" si="26"/>
        <v>0</v>
      </c>
      <c r="W97" s="429">
        <f t="shared" si="27"/>
        <v>0</v>
      </c>
      <c r="X97" s="429">
        <f t="shared" si="28"/>
        <v>0</v>
      </c>
      <c r="Y97" s="429">
        <f t="shared" si="29"/>
        <v>0</v>
      </c>
      <c r="Z97" s="429">
        <f t="shared" si="30"/>
        <v>0</v>
      </c>
      <c r="AA97" s="353" t="s">
        <v>56</v>
      </c>
      <c r="AB97" s="434">
        <f t="shared" si="31"/>
        <v>0</v>
      </c>
      <c r="AC97" s="434">
        <f t="shared" si="32"/>
        <v>0</v>
      </c>
      <c r="AD97" s="434">
        <f t="shared" si="33"/>
        <v>2137</v>
      </c>
      <c r="AE97" s="428"/>
      <c r="AF97" s="428"/>
      <c r="AG97" s="354">
        <f t="shared" si="34"/>
        <v>2137</v>
      </c>
      <c r="AH97" s="428">
        <f t="shared" si="19"/>
        <v>227495.99999999988</v>
      </c>
      <c r="AI97" s="429">
        <f t="shared" si="35"/>
        <v>9.3935717551077869E-3</v>
      </c>
    </row>
    <row r="98" spans="1:35" ht="18.5" customHeight="1" x14ac:dyDescent="0.35">
      <c r="A98" s="353" t="s">
        <v>176</v>
      </c>
      <c r="B98" s="427" t="s">
        <v>171</v>
      </c>
      <c r="C98" s="353" t="s">
        <v>56</v>
      </c>
      <c r="D98" s="353" t="s">
        <v>71</v>
      </c>
      <c r="E98" s="428">
        <v>20794</v>
      </c>
      <c r="F98" s="428">
        <v>9944</v>
      </c>
      <c r="G98" s="428">
        <v>8229</v>
      </c>
      <c r="H98" s="428">
        <v>2073</v>
      </c>
      <c r="I98" s="428">
        <v>4372</v>
      </c>
      <c r="J98" s="428"/>
      <c r="K98" s="428">
        <v>353</v>
      </c>
      <c r="L98" s="428"/>
      <c r="M98" s="428"/>
      <c r="N98" s="428">
        <v>0</v>
      </c>
      <c r="O98" s="428">
        <f t="shared" si="20"/>
        <v>45765</v>
      </c>
      <c r="Q98" s="429">
        <f t="shared" si="21"/>
        <v>0.45436468917294875</v>
      </c>
      <c r="R98" s="429">
        <f t="shared" si="22"/>
        <v>0.21728395061728395</v>
      </c>
      <c r="S98" s="429">
        <f t="shared" si="23"/>
        <v>0.17980989839396919</v>
      </c>
      <c r="T98" s="429">
        <f t="shared" si="24"/>
        <v>4.5296624057686002E-2</v>
      </c>
      <c r="U98" s="429">
        <f t="shared" si="25"/>
        <v>9.5531519720310279E-2</v>
      </c>
      <c r="V98" s="429">
        <f t="shared" si="26"/>
        <v>0</v>
      </c>
      <c r="W98" s="429">
        <f t="shared" si="27"/>
        <v>7.713318037801814E-3</v>
      </c>
      <c r="X98" s="429">
        <f t="shared" si="28"/>
        <v>0</v>
      </c>
      <c r="Y98" s="429">
        <f t="shared" si="29"/>
        <v>0</v>
      </c>
      <c r="Z98" s="429">
        <f t="shared" si="30"/>
        <v>0</v>
      </c>
      <c r="AA98" s="353" t="s">
        <v>56</v>
      </c>
      <c r="AB98" s="434">
        <f t="shared" si="31"/>
        <v>353</v>
      </c>
      <c r="AC98" s="434">
        <f t="shared" si="32"/>
        <v>0</v>
      </c>
      <c r="AD98" s="434">
        <f t="shared" si="33"/>
        <v>4372</v>
      </c>
      <c r="AE98" s="428"/>
      <c r="AF98" s="428"/>
      <c r="AG98" s="354">
        <f t="shared" si="34"/>
        <v>4725</v>
      </c>
      <c r="AH98" s="428">
        <f t="shared" si="19"/>
        <v>227495.99999999988</v>
      </c>
      <c r="AI98" s="429">
        <f t="shared" si="35"/>
        <v>2.0769595948939772E-2</v>
      </c>
    </row>
    <row r="99" spans="1:35" ht="18.5" customHeight="1" x14ac:dyDescent="0.35">
      <c r="A99" s="353" t="s">
        <v>177</v>
      </c>
      <c r="B99" s="427" t="s">
        <v>171</v>
      </c>
      <c r="C99" s="353" t="s">
        <v>56</v>
      </c>
      <c r="D99" s="353" t="s">
        <v>71</v>
      </c>
      <c r="E99" s="428">
        <v>21484</v>
      </c>
      <c r="F99" s="428">
        <v>5806</v>
      </c>
      <c r="G99" s="428">
        <v>5227</v>
      </c>
      <c r="H99" s="428">
        <v>3577</v>
      </c>
      <c r="I99" s="428">
        <v>8245</v>
      </c>
      <c r="J99" s="428"/>
      <c r="K99" s="428">
        <v>301</v>
      </c>
      <c r="L99" s="428"/>
      <c r="M99" s="428"/>
      <c r="N99" s="428">
        <v>455</v>
      </c>
      <c r="O99" s="428">
        <f t="shared" si="20"/>
        <v>45095</v>
      </c>
      <c r="Q99" s="429">
        <f t="shared" si="21"/>
        <v>0.47641645415234507</v>
      </c>
      <c r="R99" s="429">
        <f t="shared" si="22"/>
        <v>0.12875041578889013</v>
      </c>
      <c r="S99" s="429">
        <f t="shared" si="23"/>
        <v>0.11591085486195808</v>
      </c>
      <c r="T99" s="429">
        <f t="shared" si="24"/>
        <v>7.9321432531322761E-2</v>
      </c>
      <c r="U99" s="429">
        <f t="shared" si="25"/>
        <v>0.18283623461581106</v>
      </c>
      <c r="V99" s="429">
        <f t="shared" si="26"/>
        <v>0</v>
      </c>
      <c r="W99" s="429">
        <f t="shared" si="27"/>
        <v>6.6747976494068075E-3</v>
      </c>
      <c r="X99" s="429">
        <f t="shared" si="28"/>
        <v>0</v>
      </c>
      <c r="Y99" s="429">
        <f t="shared" si="29"/>
        <v>0</v>
      </c>
      <c r="Z99" s="429">
        <f t="shared" si="30"/>
        <v>1.0089810400266104E-2</v>
      </c>
      <c r="AA99" s="353" t="s">
        <v>56</v>
      </c>
      <c r="AB99" s="434">
        <f t="shared" si="31"/>
        <v>301</v>
      </c>
      <c r="AC99" s="434">
        <f t="shared" si="32"/>
        <v>0</v>
      </c>
      <c r="AD99" s="434">
        <f t="shared" si="33"/>
        <v>8245</v>
      </c>
      <c r="AE99" s="428"/>
      <c r="AF99" s="428"/>
      <c r="AG99" s="354">
        <f t="shared" si="34"/>
        <v>8546</v>
      </c>
      <c r="AH99" s="428">
        <f t="shared" si="19"/>
        <v>227495.99999999988</v>
      </c>
      <c r="AI99" s="429">
        <f t="shared" si="35"/>
        <v>3.7565495657066517E-2</v>
      </c>
    </row>
    <row r="100" spans="1:35" ht="18.5" customHeight="1" x14ac:dyDescent="0.35">
      <c r="A100" s="353" t="s">
        <v>178</v>
      </c>
      <c r="B100" s="427" t="s">
        <v>171</v>
      </c>
      <c r="C100" s="353" t="s">
        <v>56</v>
      </c>
      <c r="D100" s="353" t="s">
        <v>71</v>
      </c>
      <c r="E100" s="428">
        <v>17353</v>
      </c>
      <c r="F100" s="428">
        <v>14527</v>
      </c>
      <c r="G100" s="428">
        <v>7583</v>
      </c>
      <c r="H100" s="428">
        <v>5746</v>
      </c>
      <c r="I100" s="428">
        <v>3987</v>
      </c>
      <c r="J100" s="428"/>
      <c r="K100" s="428">
        <v>254</v>
      </c>
      <c r="L100" s="428"/>
      <c r="M100" s="428"/>
      <c r="N100" s="428">
        <v>129</v>
      </c>
      <c r="O100" s="428">
        <f t="shared" si="20"/>
        <v>49579</v>
      </c>
      <c r="Q100" s="429">
        <f t="shared" si="21"/>
        <v>0.35000705944048893</v>
      </c>
      <c r="R100" s="429">
        <f t="shared" si="22"/>
        <v>0.2930071199499788</v>
      </c>
      <c r="S100" s="429">
        <f t="shared" si="23"/>
        <v>0.15294782064987192</v>
      </c>
      <c r="T100" s="429">
        <f t="shared" si="24"/>
        <v>0.11589584299804352</v>
      </c>
      <c r="U100" s="429">
        <f t="shared" si="25"/>
        <v>8.0417112083745135E-2</v>
      </c>
      <c r="V100" s="429">
        <f t="shared" si="26"/>
        <v>0</v>
      </c>
      <c r="W100" s="429">
        <f t="shared" si="27"/>
        <v>5.123136811956675E-3</v>
      </c>
      <c r="X100" s="429">
        <f t="shared" si="28"/>
        <v>0</v>
      </c>
      <c r="Y100" s="429">
        <f t="shared" si="29"/>
        <v>0</v>
      </c>
      <c r="Z100" s="429">
        <f t="shared" si="30"/>
        <v>2.6019080659150044E-3</v>
      </c>
      <c r="AA100" s="353" t="s">
        <v>56</v>
      </c>
      <c r="AB100" s="434">
        <f t="shared" si="31"/>
        <v>254</v>
      </c>
      <c r="AC100" s="434">
        <f t="shared" si="32"/>
        <v>0</v>
      </c>
      <c r="AD100" s="434">
        <f t="shared" si="33"/>
        <v>3987</v>
      </c>
      <c r="AE100" s="428"/>
      <c r="AF100" s="428"/>
      <c r="AG100" s="354">
        <f t="shared" si="34"/>
        <v>4241</v>
      </c>
      <c r="AH100" s="428">
        <f t="shared" si="19"/>
        <v>227495.99999999988</v>
      </c>
      <c r="AI100" s="429">
        <f t="shared" si="35"/>
        <v>1.8642086014699168E-2</v>
      </c>
    </row>
    <row r="101" spans="1:35" ht="18.5" customHeight="1" x14ac:dyDescent="0.35">
      <c r="A101" s="353" t="s">
        <v>179</v>
      </c>
      <c r="B101" s="427" t="s">
        <v>171</v>
      </c>
      <c r="C101" s="353" t="s">
        <v>56</v>
      </c>
      <c r="D101" s="353" t="s">
        <v>71</v>
      </c>
      <c r="E101" s="428">
        <v>11847</v>
      </c>
      <c r="F101" s="428">
        <v>11217</v>
      </c>
      <c r="G101" s="428">
        <v>9958</v>
      </c>
      <c r="H101" s="428">
        <v>2618</v>
      </c>
      <c r="I101" s="428">
        <v>1838</v>
      </c>
      <c r="J101" s="428"/>
      <c r="K101" s="428">
        <v>6282</v>
      </c>
      <c r="L101" s="428"/>
      <c r="M101" s="428"/>
      <c r="N101" s="428">
        <v>575</v>
      </c>
      <c r="O101" s="428">
        <f t="shared" si="20"/>
        <v>44335</v>
      </c>
      <c r="Q101" s="429">
        <f t="shared" si="21"/>
        <v>0.26721551821360101</v>
      </c>
      <c r="R101" s="429">
        <f t="shared" si="22"/>
        <v>0.25300552610804106</v>
      </c>
      <c r="S101" s="429">
        <f t="shared" si="23"/>
        <v>0.22460809743994586</v>
      </c>
      <c r="T101" s="429">
        <f t="shared" si="24"/>
        <v>5.9050411638660198E-2</v>
      </c>
      <c r="U101" s="429">
        <f t="shared" si="25"/>
        <v>4.1457088079395514E-2</v>
      </c>
      <c r="V101" s="429">
        <f t="shared" si="26"/>
        <v>0</v>
      </c>
      <c r="W101" s="429">
        <f t="shared" si="27"/>
        <v>0.14169392128115485</v>
      </c>
      <c r="X101" s="429">
        <f t="shared" si="28"/>
        <v>0</v>
      </c>
      <c r="Y101" s="429">
        <f t="shared" si="29"/>
        <v>0</v>
      </c>
      <c r="Z101" s="429">
        <f t="shared" si="30"/>
        <v>1.2969437239201534E-2</v>
      </c>
      <c r="AA101" s="353" t="s">
        <v>56</v>
      </c>
      <c r="AB101" s="434">
        <f t="shared" si="31"/>
        <v>6282</v>
      </c>
      <c r="AC101" s="434">
        <f t="shared" si="32"/>
        <v>0</v>
      </c>
      <c r="AD101" s="434">
        <f t="shared" si="33"/>
        <v>1838</v>
      </c>
      <c r="AE101" s="428"/>
      <c r="AF101" s="428"/>
      <c r="AG101" s="354">
        <f t="shared" si="34"/>
        <v>8120</v>
      </c>
      <c r="AH101" s="428">
        <f t="shared" si="19"/>
        <v>227495.99999999988</v>
      </c>
      <c r="AI101" s="429">
        <f t="shared" si="35"/>
        <v>3.5692935260400203E-2</v>
      </c>
    </row>
    <row r="102" spans="1:35" ht="18.5" customHeight="1" x14ac:dyDescent="0.35">
      <c r="A102" s="353" t="s">
        <v>180</v>
      </c>
      <c r="B102" s="427" t="s">
        <v>181</v>
      </c>
      <c r="C102" s="353" t="s">
        <v>56</v>
      </c>
      <c r="D102" s="353" t="s">
        <v>71</v>
      </c>
      <c r="E102" s="428">
        <v>16745</v>
      </c>
      <c r="F102" s="428">
        <v>15293</v>
      </c>
      <c r="G102" s="428">
        <v>8595</v>
      </c>
      <c r="H102" s="428">
        <v>3154</v>
      </c>
      <c r="I102" s="428">
        <v>5761</v>
      </c>
      <c r="J102" s="428"/>
      <c r="K102" s="428">
        <v>819</v>
      </c>
      <c r="L102" s="428"/>
      <c r="M102" s="428"/>
      <c r="N102" s="428">
        <v>526</v>
      </c>
      <c r="O102" s="428">
        <f t="shared" si="20"/>
        <v>50893</v>
      </c>
      <c r="Q102" s="429">
        <f t="shared" si="21"/>
        <v>0.32902363782838506</v>
      </c>
      <c r="R102" s="429">
        <f t="shared" si="22"/>
        <v>0.30049319159805865</v>
      </c>
      <c r="S102" s="429">
        <f t="shared" si="23"/>
        <v>0.16888373646670465</v>
      </c>
      <c r="T102" s="429">
        <f t="shared" si="24"/>
        <v>6.1973159373587723E-2</v>
      </c>
      <c r="U102" s="429">
        <f t="shared" si="25"/>
        <v>0.11319827874167371</v>
      </c>
      <c r="V102" s="429">
        <f t="shared" si="26"/>
        <v>0</v>
      </c>
      <c r="W102" s="429">
        <f t="shared" si="27"/>
        <v>1.6092586406774998E-2</v>
      </c>
      <c r="X102" s="429">
        <f t="shared" si="28"/>
        <v>0</v>
      </c>
      <c r="Y102" s="429">
        <f t="shared" si="29"/>
        <v>0</v>
      </c>
      <c r="Z102" s="429">
        <f t="shared" si="30"/>
        <v>1.03354095848152E-2</v>
      </c>
      <c r="AA102" s="353" t="s">
        <v>56</v>
      </c>
      <c r="AB102" s="434">
        <f t="shared" si="31"/>
        <v>819</v>
      </c>
      <c r="AC102" s="434">
        <f t="shared" si="32"/>
        <v>0</v>
      </c>
      <c r="AD102" s="434">
        <f t="shared" si="33"/>
        <v>5761</v>
      </c>
      <c r="AE102" s="428"/>
      <c r="AF102" s="428"/>
      <c r="AG102" s="354">
        <f t="shared" si="34"/>
        <v>6580</v>
      </c>
      <c r="AH102" s="428">
        <f t="shared" si="19"/>
        <v>227495.99999999988</v>
      </c>
      <c r="AI102" s="429">
        <f t="shared" si="35"/>
        <v>2.8923585469634645E-2</v>
      </c>
    </row>
    <row r="103" spans="1:35" ht="18.5" customHeight="1" x14ac:dyDescent="0.35">
      <c r="A103" s="353" t="s">
        <v>182</v>
      </c>
      <c r="B103" s="427" t="s">
        <v>181</v>
      </c>
      <c r="C103" s="353" t="s">
        <v>56</v>
      </c>
      <c r="D103" s="353" t="s">
        <v>71</v>
      </c>
      <c r="E103" s="428">
        <v>10854</v>
      </c>
      <c r="F103" s="428">
        <v>15144</v>
      </c>
      <c r="G103" s="428">
        <v>8806</v>
      </c>
      <c r="H103" s="428">
        <v>5407</v>
      </c>
      <c r="I103" s="428">
        <v>5652</v>
      </c>
      <c r="J103" s="428"/>
      <c r="K103" s="428"/>
      <c r="L103" s="428"/>
      <c r="M103" s="428"/>
      <c r="N103" s="428">
        <v>560</v>
      </c>
      <c r="O103" s="428">
        <f t="shared" si="20"/>
        <v>46423</v>
      </c>
      <c r="Q103" s="429">
        <f t="shared" si="21"/>
        <v>0.23380651832066002</v>
      </c>
      <c r="R103" s="429">
        <f t="shared" si="22"/>
        <v>0.32621760765137969</v>
      </c>
      <c r="S103" s="429">
        <f t="shared" si="23"/>
        <v>0.18969045516231178</v>
      </c>
      <c r="T103" s="429">
        <f t="shared" si="24"/>
        <v>0.11647243823104926</v>
      </c>
      <c r="U103" s="429">
        <f t="shared" si="25"/>
        <v>0.12174999461473839</v>
      </c>
      <c r="V103" s="429">
        <f t="shared" si="26"/>
        <v>0</v>
      </c>
      <c r="W103" s="429">
        <f t="shared" si="27"/>
        <v>0</v>
      </c>
      <c r="X103" s="429">
        <f t="shared" si="28"/>
        <v>0</v>
      </c>
      <c r="Y103" s="429">
        <f t="shared" si="29"/>
        <v>0</v>
      </c>
      <c r="Z103" s="429">
        <f t="shared" si="30"/>
        <v>1.2062986019860845E-2</v>
      </c>
      <c r="AA103" s="353" t="s">
        <v>56</v>
      </c>
      <c r="AB103" s="434">
        <f t="shared" si="31"/>
        <v>0</v>
      </c>
      <c r="AC103" s="434">
        <f t="shared" si="32"/>
        <v>0</v>
      </c>
      <c r="AD103" s="434">
        <f t="shared" si="33"/>
        <v>5652</v>
      </c>
      <c r="AE103" s="428"/>
      <c r="AF103" s="428"/>
      <c r="AG103" s="354">
        <f t="shared" si="34"/>
        <v>5652</v>
      </c>
      <c r="AH103" s="428">
        <f t="shared" si="19"/>
        <v>227495.99999999988</v>
      </c>
      <c r="AI103" s="429">
        <f t="shared" si="35"/>
        <v>2.4844392868446051E-2</v>
      </c>
    </row>
    <row r="104" spans="1:35" ht="18.5" customHeight="1" x14ac:dyDescent="0.35">
      <c r="A104" s="353" t="s">
        <v>183</v>
      </c>
      <c r="B104" s="427" t="s">
        <v>181</v>
      </c>
      <c r="C104" s="353" t="s">
        <v>56</v>
      </c>
      <c r="D104" s="353" t="s">
        <v>71</v>
      </c>
      <c r="E104" s="428">
        <v>19099</v>
      </c>
      <c r="F104" s="428">
        <v>11696</v>
      </c>
      <c r="G104" s="428">
        <v>7027</v>
      </c>
      <c r="H104" s="428">
        <v>2241</v>
      </c>
      <c r="I104" s="428">
        <v>3652</v>
      </c>
      <c r="J104" s="428"/>
      <c r="K104" s="428"/>
      <c r="L104" s="428"/>
      <c r="M104" s="428"/>
      <c r="N104" s="428">
        <v>356</v>
      </c>
      <c r="O104" s="428">
        <f t="shared" si="20"/>
        <v>44071</v>
      </c>
      <c r="Q104" s="429">
        <f t="shared" si="21"/>
        <v>0.43336888203126772</v>
      </c>
      <c r="R104" s="429">
        <f t="shared" si="22"/>
        <v>0.26538993896212931</v>
      </c>
      <c r="S104" s="429">
        <f t="shared" si="23"/>
        <v>0.15944725556488393</v>
      </c>
      <c r="T104" s="429">
        <f t="shared" si="24"/>
        <v>5.084976515168705E-2</v>
      </c>
      <c r="U104" s="429">
        <f t="shared" si="25"/>
        <v>8.2866283950897415E-2</v>
      </c>
      <c r="V104" s="429">
        <f t="shared" si="26"/>
        <v>0</v>
      </c>
      <c r="W104" s="429">
        <f t="shared" si="27"/>
        <v>0</v>
      </c>
      <c r="X104" s="429">
        <f t="shared" si="28"/>
        <v>0</v>
      </c>
      <c r="Y104" s="429">
        <f t="shared" si="29"/>
        <v>0</v>
      </c>
      <c r="Z104" s="429">
        <f t="shared" si="30"/>
        <v>8.0778743391345786E-3</v>
      </c>
      <c r="AA104" s="353" t="s">
        <v>56</v>
      </c>
      <c r="AB104" s="434">
        <f t="shared" si="31"/>
        <v>0</v>
      </c>
      <c r="AC104" s="434">
        <f t="shared" si="32"/>
        <v>0</v>
      </c>
      <c r="AD104" s="434">
        <f t="shared" si="33"/>
        <v>3652</v>
      </c>
      <c r="AE104" s="428"/>
      <c r="AF104" s="428"/>
      <c r="AG104" s="354">
        <f t="shared" si="34"/>
        <v>3652</v>
      </c>
      <c r="AH104" s="428">
        <f t="shared" si="19"/>
        <v>227495.99999999988</v>
      </c>
      <c r="AI104" s="429">
        <f t="shared" si="35"/>
        <v>1.6053029503815461E-2</v>
      </c>
    </row>
    <row r="105" spans="1:35" ht="18.5" customHeight="1" x14ac:dyDescent="0.35">
      <c r="A105" s="353" t="s">
        <v>184</v>
      </c>
      <c r="B105" s="427" t="s">
        <v>181</v>
      </c>
      <c r="C105" s="353" t="s">
        <v>56</v>
      </c>
      <c r="D105" s="353" t="s">
        <v>71</v>
      </c>
      <c r="E105" s="428">
        <v>14464</v>
      </c>
      <c r="F105" s="428">
        <v>12448</v>
      </c>
      <c r="G105" s="428">
        <v>10328</v>
      </c>
      <c r="H105" s="428">
        <v>1489</v>
      </c>
      <c r="I105" s="428">
        <v>3095</v>
      </c>
      <c r="J105" s="428"/>
      <c r="K105" s="428"/>
      <c r="L105" s="428"/>
      <c r="M105" s="428"/>
      <c r="N105" s="428">
        <v>0</v>
      </c>
      <c r="O105" s="428">
        <f t="shared" si="20"/>
        <v>41824</v>
      </c>
      <c r="Q105" s="429">
        <f t="shared" si="21"/>
        <v>0.34583014537107881</v>
      </c>
      <c r="R105" s="429">
        <f t="shared" si="22"/>
        <v>0.29762815608263199</v>
      </c>
      <c r="S105" s="429">
        <f t="shared" si="23"/>
        <v>0.24693955623565417</v>
      </c>
      <c r="T105" s="429">
        <f t="shared" si="24"/>
        <v>3.5601568477429228E-2</v>
      </c>
      <c r="U105" s="429">
        <f t="shared" si="25"/>
        <v>7.400057383320581E-2</v>
      </c>
      <c r="V105" s="429">
        <f t="shared" si="26"/>
        <v>0</v>
      </c>
      <c r="W105" s="429">
        <f t="shared" si="27"/>
        <v>0</v>
      </c>
      <c r="X105" s="429">
        <f t="shared" si="28"/>
        <v>0</v>
      </c>
      <c r="Y105" s="429">
        <f t="shared" si="29"/>
        <v>0</v>
      </c>
      <c r="Z105" s="429">
        <f t="shared" si="30"/>
        <v>0</v>
      </c>
      <c r="AA105" s="353" t="s">
        <v>56</v>
      </c>
      <c r="AB105" s="434">
        <f t="shared" si="31"/>
        <v>0</v>
      </c>
      <c r="AC105" s="434">
        <f t="shared" si="32"/>
        <v>0</v>
      </c>
      <c r="AD105" s="434">
        <f t="shared" si="33"/>
        <v>3095</v>
      </c>
      <c r="AE105" s="428"/>
      <c r="AF105" s="428"/>
      <c r="AG105" s="354">
        <f t="shared" si="34"/>
        <v>3095</v>
      </c>
      <c r="AH105" s="428">
        <f t="shared" si="19"/>
        <v>227495.99999999988</v>
      </c>
      <c r="AI105" s="429">
        <f t="shared" si="35"/>
        <v>1.3604634806765841E-2</v>
      </c>
    </row>
    <row r="106" spans="1:35" ht="18.5" customHeight="1" x14ac:dyDescent="0.35">
      <c r="A106" s="353" t="s">
        <v>185</v>
      </c>
      <c r="B106" s="427" t="s">
        <v>181</v>
      </c>
      <c r="C106" s="353" t="s">
        <v>56</v>
      </c>
      <c r="D106" s="353" t="s">
        <v>71</v>
      </c>
      <c r="E106" s="428">
        <v>13035</v>
      </c>
      <c r="F106" s="428">
        <v>16082</v>
      </c>
      <c r="G106" s="428">
        <v>9252</v>
      </c>
      <c r="H106" s="428">
        <v>6424</v>
      </c>
      <c r="I106" s="428">
        <v>4008</v>
      </c>
      <c r="J106" s="428"/>
      <c r="K106" s="428"/>
      <c r="L106" s="428"/>
      <c r="M106" s="428"/>
      <c r="N106" s="428">
        <v>0</v>
      </c>
      <c r="O106" s="428">
        <f t="shared" si="20"/>
        <v>48801</v>
      </c>
      <c r="Q106" s="429">
        <f t="shared" si="21"/>
        <v>0.26710518227085511</v>
      </c>
      <c r="R106" s="429">
        <f t="shared" si="22"/>
        <v>0.32954242740927442</v>
      </c>
      <c r="S106" s="429">
        <f t="shared" si="23"/>
        <v>0.18958627896969324</v>
      </c>
      <c r="T106" s="429">
        <f t="shared" si="24"/>
        <v>0.13163664679002479</v>
      </c>
      <c r="U106" s="429">
        <f t="shared" si="25"/>
        <v>8.2129464560152451E-2</v>
      </c>
      <c r="V106" s="429">
        <f t="shared" si="26"/>
        <v>0</v>
      </c>
      <c r="W106" s="429">
        <f t="shared" si="27"/>
        <v>0</v>
      </c>
      <c r="X106" s="429">
        <f t="shared" si="28"/>
        <v>0</v>
      </c>
      <c r="Y106" s="429">
        <f t="shared" si="29"/>
        <v>0</v>
      </c>
      <c r="Z106" s="429">
        <f t="shared" si="30"/>
        <v>0</v>
      </c>
      <c r="AA106" s="353" t="s">
        <v>56</v>
      </c>
      <c r="AB106" s="434">
        <f t="shared" si="31"/>
        <v>0</v>
      </c>
      <c r="AC106" s="434">
        <f t="shared" si="32"/>
        <v>0</v>
      </c>
      <c r="AD106" s="434">
        <f t="shared" si="33"/>
        <v>4008</v>
      </c>
      <c r="AE106" s="428"/>
      <c r="AF106" s="428"/>
      <c r="AG106" s="354">
        <f t="shared" si="34"/>
        <v>4008</v>
      </c>
      <c r="AH106" s="428">
        <f t="shared" si="19"/>
        <v>227495.99999999988</v>
      </c>
      <c r="AI106" s="429">
        <f t="shared" si="35"/>
        <v>1.7617892182719704E-2</v>
      </c>
    </row>
    <row r="107" spans="1:35" ht="18.5" customHeight="1" x14ac:dyDescent="0.35">
      <c r="A107" s="353" t="s">
        <v>186</v>
      </c>
      <c r="B107" s="427" t="s">
        <v>181</v>
      </c>
      <c r="C107" s="353" t="s">
        <v>56</v>
      </c>
      <c r="D107" s="353" t="s">
        <v>71</v>
      </c>
      <c r="E107" s="428">
        <v>15672</v>
      </c>
      <c r="F107" s="428">
        <v>14602</v>
      </c>
      <c r="G107" s="428">
        <v>7850</v>
      </c>
      <c r="H107" s="428">
        <v>6947</v>
      </c>
      <c r="I107" s="428">
        <v>4380</v>
      </c>
      <c r="J107" s="428"/>
      <c r="K107" s="428"/>
      <c r="L107" s="428"/>
      <c r="M107" s="428"/>
      <c r="N107" s="428">
        <v>0</v>
      </c>
      <c r="O107" s="428">
        <f t="shared" si="20"/>
        <v>49451</v>
      </c>
      <c r="Q107" s="429">
        <f t="shared" si="21"/>
        <v>0.31691977917534531</v>
      </c>
      <c r="R107" s="429">
        <f t="shared" si="22"/>
        <v>0.29528219853996884</v>
      </c>
      <c r="S107" s="429">
        <f t="shared" si="23"/>
        <v>0.15874299811935047</v>
      </c>
      <c r="T107" s="429">
        <f t="shared" si="24"/>
        <v>0.14048249782613093</v>
      </c>
      <c r="U107" s="429">
        <f t="shared" si="25"/>
        <v>8.8572526339204469E-2</v>
      </c>
      <c r="V107" s="429">
        <f t="shared" si="26"/>
        <v>0</v>
      </c>
      <c r="W107" s="429">
        <f t="shared" si="27"/>
        <v>0</v>
      </c>
      <c r="X107" s="429">
        <f t="shared" si="28"/>
        <v>0</v>
      </c>
      <c r="Y107" s="429">
        <f t="shared" si="29"/>
        <v>0</v>
      </c>
      <c r="Z107" s="429">
        <f t="shared" si="30"/>
        <v>0</v>
      </c>
      <c r="AA107" s="353" t="s">
        <v>56</v>
      </c>
      <c r="AB107" s="434">
        <f t="shared" si="31"/>
        <v>0</v>
      </c>
      <c r="AC107" s="434">
        <f t="shared" si="32"/>
        <v>0</v>
      </c>
      <c r="AD107" s="434">
        <f t="shared" si="33"/>
        <v>4380</v>
      </c>
      <c r="AE107" s="428"/>
      <c r="AF107" s="428"/>
      <c r="AG107" s="354">
        <f t="shared" si="34"/>
        <v>4380</v>
      </c>
      <c r="AH107" s="428">
        <f t="shared" si="19"/>
        <v>227495.99999999988</v>
      </c>
      <c r="AI107" s="429">
        <f t="shared" si="35"/>
        <v>1.9253085768540994E-2</v>
      </c>
    </row>
    <row r="108" spans="1:35" ht="18.5" customHeight="1" x14ac:dyDescent="0.35">
      <c r="A108" s="353" t="s">
        <v>187</v>
      </c>
      <c r="B108" s="427" t="s">
        <v>181</v>
      </c>
      <c r="C108" s="353" t="s">
        <v>56</v>
      </c>
      <c r="D108" s="353" t="s">
        <v>71</v>
      </c>
      <c r="E108" s="428">
        <v>4621</v>
      </c>
      <c r="F108" s="428">
        <v>14873</v>
      </c>
      <c r="G108" s="428">
        <v>7779</v>
      </c>
      <c r="H108" s="428">
        <v>1214</v>
      </c>
      <c r="I108" s="428">
        <v>20467</v>
      </c>
      <c r="J108" s="428"/>
      <c r="K108" s="428"/>
      <c r="L108" s="428"/>
      <c r="M108" s="428"/>
      <c r="N108" s="428">
        <v>118</v>
      </c>
      <c r="O108" s="428">
        <f t="shared" si="20"/>
        <v>49072</v>
      </c>
      <c r="Q108" s="429">
        <f t="shared" si="21"/>
        <v>9.4167753505053797E-2</v>
      </c>
      <c r="R108" s="429">
        <f t="shared" si="22"/>
        <v>0.3030852624714705</v>
      </c>
      <c r="S108" s="429">
        <f t="shared" si="23"/>
        <v>0.1585221715030975</v>
      </c>
      <c r="T108" s="429">
        <f t="shared" si="24"/>
        <v>2.473915878708836E-2</v>
      </c>
      <c r="U108" s="429">
        <f t="shared" si="25"/>
        <v>0.41708102380176065</v>
      </c>
      <c r="V108" s="429">
        <f t="shared" si="26"/>
        <v>0</v>
      </c>
      <c r="W108" s="429">
        <f t="shared" si="27"/>
        <v>0</v>
      </c>
      <c r="X108" s="429">
        <f t="shared" si="28"/>
        <v>0</v>
      </c>
      <c r="Y108" s="429">
        <f t="shared" si="29"/>
        <v>0</v>
      </c>
      <c r="Z108" s="429">
        <f t="shared" si="30"/>
        <v>2.4046299315291816E-3</v>
      </c>
      <c r="AA108" s="353" t="s">
        <v>56</v>
      </c>
      <c r="AB108" s="434">
        <f t="shared" si="31"/>
        <v>0</v>
      </c>
      <c r="AC108" s="434">
        <f t="shared" si="32"/>
        <v>0</v>
      </c>
      <c r="AD108" s="434">
        <f t="shared" si="33"/>
        <v>20467</v>
      </c>
      <c r="AE108" s="428"/>
      <c r="AF108" s="428"/>
      <c r="AG108" s="354">
        <f t="shared" si="34"/>
        <v>20467</v>
      </c>
      <c r="AH108" s="428">
        <f t="shared" si="19"/>
        <v>227495.99999999988</v>
      </c>
      <c r="AI108" s="429">
        <f t="shared" si="35"/>
        <v>8.9966416991947157E-2</v>
      </c>
    </row>
    <row r="109" spans="1:35" ht="18.5" customHeight="1" x14ac:dyDescent="0.35">
      <c r="A109" s="353" t="s">
        <v>188</v>
      </c>
      <c r="B109" s="427" t="s">
        <v>181</v>
      </c>
      <c r="C109" s="353" t="s">
        <v>56</v>
      </c>
      <c r="D109" s="353" t="s">
        <v>71</v>
      </c>
      <c r="E109" s="428">
        <v>12567</v>
      </c>
      <c r="F109" s="428">
        <v>15814</v>
      </c>
      <c r="G109" s="428">
        <v>9623</v>
      </c>
      <c r="H109" s="428">
        <v>4284</v>
      </c>
      <c r="I109" s="428">
        <v>2910</v>
      </c>
      <c r="J109" s="428"/>
      <c r="K109" s="428">
        <v>485</v>
      </c>
      <c r="L109" s="428"/>
      <c r="M109" s="428"/>
      <c r="N109" s="428">
        <v>478</v>
      </c>
      <c r="O109" s="428">
        <f t="shared" si="20"/>
        <v>46161</v>
      </c>
      <c r="Q109" s="429">
        <f t="shared" si="21"/>
        <v>0.27224280236563331</v>
      </c>
      <c r="R109" s="429">
        <f t="shared" si="22"/>
        <v>0.34258356621390351</v>
      </c>
      <c r="S109" s="429">
        <f t="shared" si="23"/>
        <v>0.20846602110006282</v>
      </c>
      <c r="T109" s="429">
        <f t="shared" si="24"/>
        <v>9.2805615129654906E-2</v>
      </c>
      <c r="U109" s="429">
        <f t="shared" si="25"/>
        <v>6.3040228764541489E-2</v>
      </c>
      <c r="V109" s="429">
        <f t="shared" si="26"/>
        <v>0</v>
      </c>
      <c r="W109" s="429">
        <f t="shared" si="27"/>
        <v>1.0506704794090249E-2</v>
      </c>
      <c r="X109" s="429">
        <f t="shared" si="28"/>
        <v>0</v>
      </c>
      <c r="Y109" s="429">
        <f t="shared" si="29"/>
        <v>0</v>
      </c>
      <c r="Z109" s="429">
        <f t="shared" si="30"/>
        <v>1.0355061632113688E-2</v>
      </c>
      <c r="AA109" s="353" t="s">
        <v>56</v>
      </c>
      <c r="AB109" s="434">
        <f t="shared" si="31"/>
        <v>485</v>
      </c>
      <c r="AC109" s="434">
        <f t="shared" si="32"/>
        <v>0</v>
      </c>
      <c r="AD109" s="434">
        <f t="shared" si="33"/>
        <v>2910</v>
      </c>
      <c r="AE109" s="428"/>
      <c r="AF109" s="428"/>
      <c r="AG109" s="354">
        <f t="shared" si="34"/>
        <v>3395</v>
      </c>
      <c r="AH109" s="428">
        <f t="shared" si="19"/>
        <v>227495.99999999988</v>
      </c>
      <c r="AI109" s="429">
        <f t="shared" si="35"/>
        <v>1.4923339311460429E-2</v>
      </c>
    </row>
    <row r="110" spans="1:35" ht="18.5" customHeight="1" x14ac:dyDescent="0.35">
      <c r="A110" s="353" t="s">
        <v>189</v>
      </c>
      <c r="B110" s="427" t="s">
        <v>190</v>
      </c>
      <c r="C110" s="353" t="s">
        <v>191</v>
      </c>
      <c r="D110" s="353" t="s">
        <v>71</v>
      </c>
      <c r="E110" s="428">
        <v>16227</v>
      </c>
      <c r="F110" s="428">
        <v>4294</v>
      </c>
      <c r="G110" s="428">
        <v>5173</v>
      </c>
      <c r="H110" s="428">
        <v>1015</v>
      </c>
      <c r="I110" s="428">
        <v>4988</v>
      </c>
      <c r="J110" s="428"/>
      <c r="K110" s="428">
        <v>753</v>
      </c>
      <c r="L110" s="428">
        <v>3578</v>
      </c>
      <c r="M110" s="428"/>
      <c r="N110" s="428">
        <v>449</v>
      </c>
      <c r="O110" s="428">
        <f t="shared" si="20"/>
        <v>36477</v>
      </c>
      <c r="Q110" s="429">
        <f t="shared" si="21"/>
        <v>0.44485566247224279</v>
      </c>
      <c r="R110" s="429">
        <f t="shared" si="22"/>
        <v>0.11771801409107109</v>
      </c>
      <c r="S110" s="429">
        <f t="shared" si="23"/>
        <v>0.14181539052005374</v>
      </c>
      <c r="T110" s="429">
        <f t="shared" si="24"/>
        <v>2.7825753214354251E-2</v>
      </c>
      <c r="U110" s="429">
        <f t="shared" si="25"/>
        <v>0.13674370151054088</v>
      </c>
      <c r="V110" s="429">
        <f t="shared" si="26"/>
        <v>0</v>
      </c>
      <c r="W110" s="429">
        <f t="shared" si="27"/>
        <v>2.0643144995476603E-2</v>
      </c>
      <c r="X110" s="429">
        <f t="shared" si="28"/>
        <v>9.8089206897497047E-2</v>
      </c>
      <c r="Y110" s="429">
        <f t="shared" si="29"/>
        <v>0</v>
      </c>
      <c r="Z110" s="429">
        <f t="shared" si="30"/>
        <v>1.2309126298763604E-2</v>
      </c>
      <c r="AA110" s="353" t="s">
        <v>191</v>
      </c>
      <c r="AB110" s="434">
        <f t="shared" si="31"/>
        <v>753</v>
      </c>
      <c r="AC110" s="434">
        <f t="shared" si="32"/>
        <v>3578</v>
      </c>
      <c r="AD110" s="434">
        <f t="shared" si="33"/>
        <v>4988</v>
      </c>
      <c r="AG110" s="354">
        <f t="shared" si="34"/>
        <v>9319</v>
      </c>
      <c r="AH110" s="428">
        <f>'Regional Transition'!Y54+'Regional Transition'!V54+'Regional Transition'!T54</f>
        <v>425925</v>
      </c>
      <c r="AI110" s="429">
        <f t="shared" si="35"/>
        <v>2.1879438868345365E-2</v>
      </c>
    </row>
    <row r="111" spans="1:35" ht="18.5" customHeight="1" x14ac:dyDescent="0.35">
      <c r="A111" s="353" t="s">
        <v>192</v>
      </c>
      <c r="B111" s="427" t="s">
        <v>190</v>
      </c>
      <c r="C111" s="353" t="s">
        <v>191</v>
      </c>
      <c r="D111" s="353" t="s">
        <v>71</v>
      </c>
      <c r="E111" s="428">
        <v>22983</v>
      </c>
      <c r="F111" s="428">
        <v>10944</v>
      </c>
      <c r="G111" s="428">
        <v>2825</v>
      </c>
      <c r="H111" s="428">
        <v>4826</v>
      </c>
      <c r="I111" s="428">
        <v>4239</v>
      </c>
      <c r="J111" s="428"/>
      <c r="K111" s="428">
        <v>216</v>
      </c>
      <c r="L111" s="428">
        <v>499</v>
      </c>
      <c r="M111" s="428"/>
      <c r="N111" s="428">
        <v>550</v>
      </c>
      <c r="O111" s="428">
        <f t="shared" si="20"/>
        <v>47082</v>
      </c>
      <c r="Q111" s="429">
        <f t="shared" si="21"/>
        <v>0.48814833694405507</v>
      </c>
      <c r="R111" s="429">
        <f t="shared" si="22"/>
        <v>0.23244552058111381</v>
      </c>
      <c r="S111" s="429">
        <f t="shared" si="23"/>
        <v>6.0001699163162142E-2</v>
      </c>
      <c r="T111" s="429">
        <f t="shared" si="24"/>
        <v>0.10250201775625505</v>
      </c>
      <c r="U111" s="429">
        <f t="shared" si="25"/>
        <v>9.0034408054033385E-2</v>
      </c>
      <c r="V111" s="429">
        <f t="shared" si="26"/>
        <v>0</v>
      </c>
      <c r="W111" s="429">
        <f t="shared" si="27"/>
        <v>4.5877405377851409E-3</v>
      </c>
      <c r="X111" s="429">
        <f t="shared" si="28"/>
        <v>1.0598530223864746E-2</v>
      </c>
      <c r="Y111" s="429">
        <f t="shared" si="29"/>
        <v>0</v>
      </c>
      <c r="Z111" s="429">
        <f t="shared" si="30"/>
        <v>1.1681746739730683E-2</v>
      </c>
      <c r="AA111" s="353" t="s">
        <v>191</v>
      </c>
      <c r="AB111" s="434">
        <f t="shared" si="31"/>
        <v>216</v>
      </c>
      <c r="AC111" s="434">
        <f t="shared" si="32"/>
        <v>499</v>
      </c>
      <c r="AD111" s="434">
        <f t="shared" si="33"/>
        <v>4239</v>
      </c>
      <c r="AG111" s="354">
        <f t="shared" si="34"/>
        <v>4954</v>
      </c>
      <c r="AH111" s="428">
        <f>AH110</f>
        <v>425925</v>
      </c>
      <c r="AI111" s="429">
        <f t="shared" si="35"/>
        <v>1.163115571990374E-2</v>
      </c>
    </row>
    <row r="112" spans="1:35" ht="18.5" customHeight="1" x14ac:dyDescent="0.35">
      <c r="A112" s="353" t="s">
        <v>193</v>
      </c>
      <c r="B112" s="427" t="s">
        <v>190</v>
      </c>
      <c r="C112" s="353" t="s">
        <v>191</v>
      </c>
      <c r="D112" s="353" t="s">
        <v>71</v>
      </c>
      <c r="E112" s="428">
        <v>25753</v>
      </c>
      <c r="F112" s="428">
        <v>12848</v>
      </c>
      <c r="G112" s="428">
        <v>5355</v>
      </c>
      <c r="H112" s="428">
        <v>4436</v>
      </c>
      <c r="I112" s="428">
        <v>3830</v>
      </c>
      <c r="J112" s="428"/>
      <c r="K112" s="428"/>
      <c r="L112" s="428"/>
      <c r="M112" s="428"/>
      <c r="N112" s="428">
        <v>0</v>
      </c>
      <c r="O112" s="428">
        <f t="shared" si="20"/>
        <v>52222</v>
      </c>
      <c r="Q112" s="429">
        <f t="shared" si="21"/>
        <v>0.49314465167936883</v>
      </c>
      <c r="R112" s="429">
        <f t="shared" si="22"/>
        <v>0.24602657883650569</v>
      </c>
      <c r="S112" s="429">
        <f t="shared" si="23"/>
        <v>0.10254298954463636</v>
      </c>
      <c r="T112" s="429">
        <f t="shared" si="24"/>
        <v>8.494504231932902E-2</v>
      </c>
      <c r="U112" s="429">
        <f t="shared" si="25"/>
        <v>7.3340737620160079E-2</v>
      </c>
      <c r="V112" s="429">
        <f t="shared" si="26"/>
        <v>0</v>
      </c>
      <c r="W112" s="429">
        <f t="shared" si="27"/>
        <v>0</v>
      </c>
      <c r="X112" s="429">
        <f t="shared" si="28"/>
        <v>0</v>
      </c>
      <c r="Y112" s="429">
        <f t="shared" si="29"/>
        <v>0</v>
      </c>
      <c r="Z112" s="429">
        <f t="shared" si="30"/>
        <v>0</v>
      </c>
      <c r="AA112" s="353" t="s">
        <v>191</v>
      </c>
      <c r="AB112" s="434">
        <f t="shared" si="31"/>
        <v>0</v>
      </c>
      <c r="AC112" s="434">
        <f t="shared" si="32"/>
        <v>0</v>
      </c>
      <c r="AD112" s="434">
        <f t="shared" si="33"/>
        <v>3830</v>
      </c>
      <c r="AG112" s="354">
        <f t="shared" si="34"/>
        <v>3830</v>
      </c>
      <c r="AH112" s="428">
        <f t="shared" ref="AH112:AH175" si="36">AH111</f>
        <v>425925</v>
      </c>
      <c r="AI112" s="429">
        <f t="shared" si="35"/>
        <v>8.9921934612901336E-3</v>
      </c>
    </row>
    <row r="113" spans="1:35" ht="18.5" customHeight="1" x14ac:dyDescent="0.35">
      <c r="A113" s="353" t="s">
        <v>194</v>
      </c>
      <c r="B113" s="427" t="s">
        <v>190</v>
      </c>
      <c r="C113" s="353" t="s">
        <v>191</v>
      </c>
      <c r="D113" s="353" t="s">
        <v>71</v>
      </c>
      <c r="E113" s="428">
        <v>16857</v>
      </c>
      <c r="F113" s="428">
        <v>2879</v>
      </c>
      <c r="G113" s="428">
        <v>3397</v>
      </c>
      <c r="H113" s="428">
        <v>9070</v>
      </c>
      <c r="I113" s="428">
        <v>4477</v>
      </c>
      <c r="J113" s="428"/>
      <c r="K113" s="428">
        <v>403</v>
      </c>
      <c r="L113" s="428"/>
      <c r="M113" s="428"/>
      <c r="N113" s="428">
        <v>520</v>
      </c>
      <c r="O113" s="428">
        <f t="shared" si="20"/>
        <v>37603</v>
      </c>
      <c r="Q113" s="429">
        <f t="shared" si="21"/>
        <v>0.44828870036965135</v>
      </c>
      <c r="R113" s="429">
        <f t="shared" si="22"/>
        <v>7.6563040182964129E-2</v>
      </c>
      <c r="S113" s="429">
        <f t="shared" si="23"/>
        <v>9.0338536818870829E-2</v>
      </c>
      <c r="T113" s="429">
        <f t="shared" si="24"/>
        <v>0.24120415924261362</v>
      </c>
      <c r="U113" s="429">
        <f t="shared" si="25"/>
        <v>0.11905964949605084</v>
      </c>
      <c r="V113" s="429">
        <f t="shared" si="26"/>
        <v>0</v>
      </c>
      <c r="W113" s="429">
        <f t="shared" si="27"/>
        <v>1.0717230008244023E-2</v>
      </c>
      <c r="X113" s="429">
        <f t="shared" si="28"/>
        <v>0</v>
      </c>
      <c r="Y113" s="429">
        <f t="shared" si="29"/>
        <v>0</v>
      </c>
      <c r="Z113" s="429">
        <f t="shared" si="30"/>
        <v>1.3828683881605191E-2</v>
      </c>
      <c r="AA113" s="353" t="s">
        <v>191</v>
      </c>
      <c r="AB113" s="434">
        <f t="shared" si="31"/>
        <v>403</v>
      </c>
      <c r="AC113" s="434">
        <f t="shared" si="32"/>
        <v>0</v>
      </c>
      <c r="AD113" s="434">
        <f t="shared" si="33"/>
        <v>4477</v>
      </c>
      <c r="AG113" s="354">
        <f t="shared" si="34"/>
        <v>4880</v>
      </c>
      <c r="AH113" s="428">
        <f t="shared" si="36"/>
        <v>425925</v>
      </c>
      <c r="AI113" s="429">
        <f t="shared" si="35"/>
        <v>1.1457416211774374E-2</v>
      </c>
    </row>
    <row r="114" spans="1:35" ht="18.5" customHeight="1" x14ac:dyDescent="0.35">
      <c r="A114" s="353" t="s">
        <v>195</v>
      </c>
      <c r="B114" s="427" t="s">
        <v>190</v>
      </c>
      <c r="C114" s="353" t="s">
        <v>191</v>
      </c>
      <c r="D114" s="353" t="s">
        <v>71</v>
      </c>
      <c r="E114" s="428">
        <v>15896</v>
      </c>
      <c r="F114" s="428">
        <v>1920</v>
      </c>
      <c r="G114" s="428">
        <v>1964</v>
      </c>
      <c r="H114" s="428">
        <v>4777</v>
      </c>
      <c r="I114" s="428">
        <v>6391</v>
      </c>
      <c r="J114" s="428"/>
      <c r="K114" s="428">
        <v>14207</v>
      </c>
      <c r="L114" s="428"/>
      <c r="M114" s="428"/>
      <c r="N114" s="428">
        <v>1492</v>
      </c>
      <c r="O114" s="428">
        <f t="shared" si="20"/>
        <v>46647</v>
      </c>
      <c r="Q114" s="429">
        <f t="shared" si="21"/>
        <v>0.3407721825626514</v>
      </c>
      <c r="R114" s="429">
        <f t="shared" si="22"/>
        <v>4.1160203228503438E-2</v>
      </c>
      <c r="S114" s="429">
        <f t="shared" si="23"/>
        <v>4.2103457885823314E-2</v>
      </c>
      <c r="T114" s="429">
        <f t="shared" si="24"/>
        <v>0.10240744313675049</v>
      </c>
      <c r="U114" s="429">
        <f t="shared" si="25"/>
        <v>0.1370077389757112</v>
      </c>
      <c r="V114" s="429">
        <f t="shared" si="26"/>
        <v>0</v>
      </c>
      <c r="W114" s="429">
        <f t="shared" si="27"/>
        <v>0.30456406628507726</v>
      </c>
      <c r="X114" s="429">
        <f t="shared" si="28"/>
        <v>0</v>
      </c>
      <c r="Y114" s="429">
        <f t="shared" si="29"/>
        <v>0</v>
      </c>
      <c r="Z114" s="429">
        <f t="shared" si="30"/>
        <v>3.1984907925482885E-2</v>
      </c>
      <c r="AA114" s="353" t="s">
        <v>191</v>
      </c>
      <c r="AB114" s="434">
        <f t="shared" si="31"/>
        <v>14207</v>
      </c>
      <c r="AC114" s="434">
        <f t="shared" si="32"/>
        <v>0</v>
      </c>
      <c r="AD114" s="434">
        <f t="shared" si="33"/>
        <v>6391</v>
      </c>
      <c r="AG114" s="354">
        <f t="shared" si="34"/>
        <v>20598</v>
      </c>
      <c r="AH114" s="428">
        <f t="shared" si="36"/>
        <v>425925</v>
      </c>
      <c r="AI114" s="429">
        <f t="shared" si="35"/>
        <v>4.8360626870927979E-2</v>
      </c>
    </row>
    <row r="115" spans="1:35" ht="18.5" customHeight="1" x14ac:dyDescent="0.35">
      <c r="A115" s="353" t="s">
        <v>196</v>
      </c>
      <c r="B115" s="427" t="s">
        <v>190</v>
      </c>
      <c r="C115" s="353" t="s">
        <v>191</v>
      </c>
      <c r="D115" s="353" t="s">
        <v>71</v>
      </c>
      <c r="E115" s="428">
        <v>15717</v>
      </c>
      <c r="F115" s="428">
        <v>13603</v>
      </c>
      <c r="G115" s="428">
        <v>9861</v>
      </c>
      <c r="H115" s="428">
        <v>2204</v>
      </c>
      <c r="I115" s="428">
        <v>2076</v>
      </c>
      <c r="J115" s="428"/>
      <c r="K115" s="428"/>
      <c r="L115" s="428"/>
      <c r="M115" s="428"/>
      <c r="N115" s="428">
        <v>0</v>
      </c>
      <c r="O115" s="428">
        <f t="shared" si="20"/>
        <v>43461</v>
      </c>
      <c r="Q115" s="429">
        <f t="shared" si="21"/>
        <v>0.36163456892386275</v>
      </c>
      <c r="R115" s="429">
        <f t="shared" si="22"/>
        <v>0.31299325832355446</v>
      </c>
      <c r="S115" s="429">
        <f t="shared" si="23"/>
        <v>0.2268930765513909</v>
      </c>
      <c r="T115" s="429">
        <f t="shared" si="24"/>
        <v>5.0712132716688528E-2</v>
      </c>
      <c r="U115" s="429">
        <f t="shared" si="25"/>
        <v>4.776696348450335E-2</v>
      </c>
      <c r="V115" s="429">
        <f t="shared" si="26"/>
        <v>0</v>
      </c>
      <c r="W115" s="429">
        <f t="shared" si="27"/>
        <v>0</v>
      </c>
      <c r="X115" s="429">
        <f t="shared" si="28"/>
        <v>0</v>
      </c>
      <c r="Y115" s="429">
        <f t="shared" si="29"/>
        <v>0</v>
      </c>
      <c r="Z115" s="429">
        <f t="shared" si="30"/>
        <v>0</v>
      </c>
      <c r="AA115" s="353" t="s">
        <v>191</v>
      </c>
      <c r="AB115" s="434">
        <f t="shared" si="31"/>
        <v>0</v>
      </c>
      <c r="AC115" s="434">
        <f t="shared" si="32"/>
        <v>0</v>
      </c>
      <c r="AD115" s="434">
        <f t="shared" si="33"/>
        <v>2076</v>
      </c>
      <c r="AG115" s="354">
        <f t="shared" si="34"/>
        <v>2076</v>
      </c>
      <c r="AH115" s="428">
        <f t="shared" si="36"/>
        <v>425925</v>
      </c>
      <c r="AI115" s="429">
        <f t="shared" si="35"/>
        <v>4.8740975523859833E-3</v>
      </c>
    </row>
    <row r="116" spans="1:35" ht="18.5" customHeight="1" x14ac:dyDescent="0.35">
      <c r="A116" s="353" t="s">
        <v>197</v>
      </c>
      <c r="B116" s="427" t="s">
        <v>190</v>
      </c>
      <c r="C116" s="353" t="s">
        <v>191</v>
      </c>
      <c r="D116" s="353" t="s">
        <v>71</v>
      </c>
      <c r="E116" s="428">
        <v>19370</v>
      </c>
      <c r="F116" s="428">
        <v>6323</v>
      </c>
      <c r="G116" s="428">
        <v>2024</v>
      </c>
      <c r="H116" s="428">
        <v>2635</v>
      </c>
      <c r="I116" s="428">
        <v>3729</v>
      </c>
      <c r="J116" s="428"/>
      <c r="K116" s="428">
        <v>1846</v>
      </c>
      <c r="L116" s="428">
        <v>1052</v>
      </c>
      <c r="M116" s="428"/>
      <c r="N116" s="428">
        <v>823</v>
      </c>
      <c r="O116" s="428">
        <f t="shared" si="20"/>
        <v>37802</v>
      </c>
      <c r="Q116" s="429">
        <f t="shared" si="21"/>
        <v>0.51240675096555732</v>
      </c>
      <c r="R116" s="429">
        <f t="shared" si="22"/>
        <v>0.16726628220729062</v>
      </c>
      <c r="S116" s="429">
        <f t="shared" si="23"/>
        <v>5.3542140627480028E-2</v>
      </c>
      <c r="T116" s="429">
        <f t="shared" si="24"/>
        <v>6.9705306597534517E-2</v>
      </c>
      <c r="U116" s="429">
        <f t="shared" si="25"/>
        <v>9.8645574308237657E-2</v>
      </c>
      <c r="V116" s="429">
        <f t="shared" si="26"/>
        <v>0</v>
      </c>
      <c r="W116" s="429">
        <f t="shared" si="27"/>
        <v>4.8833395058462514E-2</v>
      </c>
      <c r="X116" s="429">
        <f t="shared" si="28"/>
        <v>2.7829215385429342E-2</v>
      </c>
      <c r="Y116" s="429">
        <f t="shared" si="29"/>
        <v>0</v>
      </c>
      <c r="Z116" s="429">
        <f t="shared" si="30"/>
        <v>2.1771334850007935E-2</v>
      </c>
      <c r="AA116" s="353" t="s">
        <v>191</v>
      </c>
      <c r="AB116" s="434">
        <f t="shared" si="31"/>
        <v>1846</v>
      </c>
      <c r="AC116" s="434">
        <f t="shared" si="32"/>
        <v>1052</v>
      </c>
      <c r="AD116" s="434">
        <f t="shared" si="33"/>
        <v>3729</v>
      </c>
      <c r="AG116" s="354">
        <f t="shared" si="34"/>
        <v>6627</v>
      </c>
      <c r="AH116" s="428">
        <f t="shared" si="36"/>
        <v>425925</v>
      </c>
      <c r="AI116" s="429">
        <f t="shared" si="35"/>
        <v>1.5559077302341962E-2</v>
      </c>
    </row>
    <row r="117" spans="1:35" ht="18.5" customHeight="1" x14ac:dyDescent="0.35">
      <c r="A117" s="353" t="s">
        <v>198</v>
      </c>
      <c r="B117" s="427" t="s">
        <v>190</v>
      </c>
      <c r="C117" s="353" t="s">
        <v>191</v>
      </c>
      <c r="D117" s="353" t="s">
        <v>71</v>
      </c>
      <c r="E117" s="428">
        <v>17258</v>
      </c>
      <c r="F117" s="428">
        <v>13465</v>
      </c>
      <c r="G117" s="428">
        <v>2061</v>
      </c>
      <c r="H117" s="428">
        <v>3013</v>
      </c>
      <c r="I117" s="428">
        <v>2805</v>
      </c>
      <c r="J117" s="428"/>
      <c r="K117" s="428"/>
      <c r="L117" s="428">
        <v>2774</v>
      </c>
      <c r="M117" s="428"/>
      <c r="N117" s="428">
        <v>0</v>
      </c>
      <c r="O117" s="428">
        <f t="shared" si="20"/>
        <v>41376</v>
      </c>
      <c r="Q117" s="429">
        <f t="shared" si="21"/>
        <v>0.41710170146945091</v>
      </c>
      <c r="R117" s="429">
        <f t="shared" si="22"/>
        <v>0.32543020108275328</v>
      </c>
      <c r="S117" s="429">
        <f t="shared" si="23"/>
        <v>4.9811484918793503E-2</v>
      </c>
      <c r="T117" s="429">
        <f t="shared" si="24"/>
        <v>7.2819992266047948E-2</v>
      </c>
      <c r="U117" s="429">
        <f t="shared" si="25"/>
        <v>6.7792923433874705E-2</v>
      </c>
      <c r="V117" s="429">
        <f t="shared" si="26"/>
        <v>0</v>
      </c>
      <c r="W117" s="429">
        <f t="shared" si="27"/>
        <v>0</v>
      </c>
      <c r="X117" s="429">
        <f t="shared" si="28"/>
        <v>6.7043696829079666E-2</v>
      </c>
      <c r="Y117" s="429">
        <f t="shared" si="29"/>
        <v>0</v>
      </c>
      <c r="Z117" s="429">
        <f t="shared" si="30"/>
        <v>0</v>
      </c>
      <c r="AA117" s="353" t="s">
        <v>191</v>
      </c>
      <c r="AB117" s="434">
        <f t="shared" si="31"/>
        <v>0</v>
      </c>
      <c r="AC117" s="434">
        <f t="shared" si="32"/>
        <v>2774</v>
      </c>
      <c r="AD117" s="434">
        <f t="shared" si="33"/>
        <v>2805</v>
      </c>
      <c r="AG117" s="354">
        <f t="shared" si="34"/>
        <v>5579</v>
      </c>
      <c r="AH117" s="428">
        <f t="shared" si="36"/>
        <v>425925</v>
      </c>
      <c r="AI117" s="429">
        <f t="shared" si="35"/>
        <v>1.3098550214239597E-2</v>
      </c>
    </row>
    <row r="118" spans="1:35" ht="18.5" customHeight="1" x14ac:dyDescent="0.35">
      <c r="A118" s="353" t="s">
        <v>199</v>
      </c>
      <c r="B118" s="427" t="s">
        <v>190</v>
      </c>
      <c r="C118" s="353" t="s">
        <v>191</v>
      </c>
      <c r="D118" s="353" t="s">
        <v>71</v>
      </c>
      <c r="E118" s="428">
        <v>20007</v>
      </c>
      <c r="F118" s="428">
        <v>10183</v>
      </c>
      <c r="G118" s="428">
        <v>3940</v>
      </c>
      <c r="H118" s="428">
        <v>3863</v>
      </c>
      <c r="I118" s="428">
        <v>4029</v>
      </c>
      <c r="J118" s="428"/>
      <c r="K118" s="428">
        <v>486</v>
      </c>
      <c r="L118" s="428">
        <v>2746</v>
      </c>
      <c r="M118" s="428"/>
      <c r="N118" s="428">
        <v>0</v>
      </c>
      <c r="O118" s="428">
        <f t="shared" si="20"/>
        <v>45254</v>
      </c>
      <c r="Q118" s="429">
        <f t="shared" si="21"/>
        <v>0.4421045653422902</v>
      </c>
      <c r="R118" s="429">
        <f t="shared" si="22"/>
        <v>0.22501878287002253</v>
      </c>
      <c r="S118" s="429">
        <f t="shared" si="23"/>
        <v>8.7064126928006358E-2</v>
      </c>
      <c r="T118" s="429">
        <f t="shared" si="24"/>
        <v>8.5362619878905727E-2</v>
      </c>
      <c r="U118" s="429">
        <f t="shared" si="25"/>
        <v>8.9030803906836958E-2</v>
      </c>
      <c r="V118" s="429">
        <f t="shared" si="26"/>
        <v>0</v>
      </c>
      <c r="W118" s="429">
        <f t="shared" si="27"/>
        <v>1.0739382154063729E-2</v>
      </c>
      <c r="X118" s="429">
        <f t="shared" si="28"/>
        <v>6.067971891987449E-2</v>
      </c>
      <c r="Y118" s="429">
        <f t="shared" si="29"/>
        <v>0</v>
      </c>
      <c r="Z118" s="429">
        <f t="shared" si="30"/>
        <v>0</v>
      </c>
      <c r="AA118" s="353" t="s">
        <v>191</v>
      </c>
      <c r="AB118" s="434">
        <f t="shared" si="31"/>
        <v>486</v>
      </c>
      <c r="AC118" s="434">
        <f t="shared" si="32"/>
        <v>2746</v>
      </c>
      <c r="AD118" s="434">
        <f t="shared" si="33"/>
        <v>4029</v>
      </c>
      <c r="AG118" s="354">
        <f t="shared" si="34"/>
        <v>7261</v>
      </c>
      <c r="AH118" s="428">
        <f t="shared" si="36"/>
        <v>425925</v>
      </c>
      <c r="AI118" s="429">
        <f t="shared" si="35"/>
        <v>1.7047602277396254E-2</v>
      </c>
    </row>
    <row r="119" spans="1:35" ht="18.5" customHeight="1" x14ac:dyDescent="0.35">
      <c r="A119" s="353" t="s">
        <v>200</v>
      </c>
      <c r="B119" s="427" t="s">
        <v>190</v>
      </c>
      <c r="C119" s="353" t="s">
        <v>191</v>
      </c>
      <c r="D119" s="353" t="s">
        <v>71</v>
      </c>
      <c r="E119" s="428">
        <v>15627</v>
      </c>
      <c r="F119" s="428">
        <v>15929</v>
      </c>
      <c r="G119" s="428">
        <v>8203</v>
      </c>
      <c r="H119" s="428">
        <v>4352</v>
      </c>
      <c r="I119" s="428">
        <v>2583</v>
      </c>
      <c r="J119" s="428"/>
      <c r="K119" s="428"/>
      <c r="L119" s="428"/>
      <c r="M119" s="428"/>
      <c r="N119" s="428">
        <v>94</v>
      </c>
      <c r="O119" s="428">
        <f t="shared" si="20"/>
        <v>46788</v>
      </c>
      <c r="Q119" s="429">
        <f t="shared" si="21"/>
        <v>0.33399589638368815</v>
      </c>
      <c r="R119" s="429">
        <f t="shared" si="22"/>
        <v>0.34045054287424126</v>
      </c>
      <c r="S119" s="429">
        <f t="shared" si="23"/>
        <v>0.17532273232452766</v>
      </c>
      <c r="T119" s="429">
        <f t="shared" si="24"/>
        <v>9.301530306916303E-2</v>
      </c>
      <c r="U119" s="429">
        <f t="shared" si="25"/>
        <v>5.5206463195691204E-2</v>
      </c>
      <c r="V119" s="429">
        <f t="shared" si="26"/>
        <v>0</v>
      </c>
      <c r="W119" s="429">
        <f t="shared" si="27"/>
        <v>0</v>
      </c>
      <c r="X119" s="429">
        <f t="shared" si="28"/>
        <v>0</v>
      </c>
      <c r="Y119" s="429">
        <f t="shared" si="29"/>
        <v>0</v>
      </c>
      <c r="Z119" s="429">
        <f t="shared" si="30"/>
        <v>2.0090621526887235E-3</v>
      </c>
      <c r="AA119" s="353" t="s">
        <v>191</v>
      </c>
      <c r="AB119" s="434">
        <f t="shared" si="31"/>
        <v>0</v>
      </c>
      <c r="AC119" s="434">
        <f t="shared" si="32"/>
        <v>0</v>
      </c>
      <c r="AD119" s="434">
        <f t="shared" si="33"/>
        <v>2583</v>
      </c>
      <c r="AG119" s="354">
        <f t="shared" si="34"/>
        <v>2583</v>
      </c>
      <c r="AH119" s="428">
        <f t="shared" si="36"/>
        <v>425925</v>
      </c>
      <c r="AI119" s="429">
        <f t="shared" si="35"/>
        <v>6.0644479661912309E-3</v>
      </c>
    </row>
    <row r="120" spans="1:35" ht="18.5" customHeight="1" x14ac:dyDescent="0.35">
      <c r="A120" s="353" t="s">
        <v>201</v>
      </c>
      <c r="B120" s="427" t="s">
        <v>190</v>
      </c>
      <c r="C120" s="353" t="s">
        <v>191</v>
      </c>
      <c r="D120" s="353" t="s">
        <v>71</v>
      </c>
      <c r="E120" s="428">
        <v>6108</v>
      </c>
      <c r="F120" s="428">
        <v>12221</v>
      </c>
      <c r="G120" s="428">
        <v>5941</v>
      </c>
      <c r="H120" s="428">
        <v>20126</v>
      </c>
      <c r="I120" s="428">
        <v>1517</v>
      </c>
      <c r="J120" s="428"/>
      <c r="K120" s="428"/>
      <c r="L120" s="428">
        <v>441</v>
      </c>
      <c r="M120" s="428"/>
      <c r="N120" s="428">
        <v>316</v>
      </c>
      <c r="O120" s="428">
        <f t="shared" si="20"/>
        <v>46670</v>
      </c>
      <c r="Q120" s="429">
        <f t="shared" si="21"/>
        <v>0.13087636597385902</v>
      </c>
      <c r="R120" s="429">
        <f t="shared" si="22"/>
        <v>0.26185986715234627</v>
      </c>
      <c r="S120" s="429">
        <f t="shared" si="23"/>
        <v>0.12729805013927575</v>
      </c>
      <c r="T120" s="429">
        <f t="shared" si="24"/>
        <v>0.43124062566959503</v>
      </c>
      <c r="U120" s="429">
        <f t="shared" si="25"/>
        <v>3.2504821084208269E-2</v>
      </c>
      <c r="V120" s="429">
        <f t="shared" si="26"/>
        <v>0</v>
      </c>
      <c r="W120" s="429">
        <f t="shared" si="27"/>
        <v>0</v>
      </c>
      <c r="X120" s="429">
        <f t="shared" si="28"/>
        <v>9.4493250482108413E-3</v>
      </c>
      <c r="Y120" s="429">
        <f t="shared" si="29"/>
        <v>0</v>
      </c>
      <c r="Z120" s="429">
        <f t="shared" si="30"/>
        <v>6.7709449325048209E-3</v>
      </c>
      <c r="AA120" s="353" t="s">
        <v>191</v>
      </c>
      <c r="AB120" s="434">
        <f t="shared" si="31"/>
        <v>0</v>
      </c>
      <c r="AC120" s="434">
        <f t="shared" si="32"/>
        <v>441</v>
      </c>
      <c r="AD120" s="434">
        <f t="shared" si="33"/>
        <v>1517</v>
      </c>
      <c r="AG120" s="354">
        <f t="shared" si="34"/>
        <v>1958</v>
      </c>
      <c r="AH120" s="428">
        <f t="shared" si="36"/>
        <v>425925</v>
      </c>
      <c r="AI120" s="429">
        <f t="shared" si="35"/>
        <v>4.5970534718553736E-3</v>
      </c>
    </row>
    <row r="121" spans="1:35" ht="18.5" customHeight="1" x14ac:dyDescent="0.35">
      <c r="A121" s="353" t="s">
        <v>202</v>
      </c>
      <c r="B121" s="427" t="s">
        <v>190</v>
      </c>
      <c r="C121" s="353" t="s">
        <v>191</v>
      </c>
      <c r="D121" s="353" t="s">
        <v>71</v>
      </c>
      <c r="E121" s="428">
        <v>18556</v>
      </c>
      <c r="F121" s="428">
        <v>18404</v>
      </c>
      <c r="G121" s="428">
        <v>3144</v>
      </c>
      <c r="H121" s="428">
        <v>3611</v>
      </c>
      <c r="I121" s="428">
        <v>2798</v>
      </c>
      <c r="J121" s="428"/>
      <c r="K121" s="428"/>
      <c r="L121" s="428">
        <v>538</v>
      </c>
      <c r="M121" s="428"/>
      <c r="N121" s="428">
        <v>65</v>
      </c>
      <c r="O121" s="428">
        <f t="shared" si="20"/>
        <v>47116</v>
      </c>
      <c r="Q121" s="429">
        <f t="shared" si="21"/>
        <v>0.39383648866627047</v>
      </c>
      <c r="R121" s="429">
        <f t="shared" si="22"/>
        <v>0.39061040835385008</v>
      </c>
      <c r="S121" s="429">
        <f t="shared" si="23"/>
        <v>6.6728924356906361E-2</v>
      </c>
      <c r="T121" s="429">
        <f t="shared" si="24"/>
        <v>7.6640631632566431E-2</v>
      </c>
      <c r="U121" s="429">
        <f t="shared" si="25"/>
        <v>5.9385346803633582E-2</v>
      </c>
      <c r="V121" s="429">
        <f t="shared" si="26"/>
        <v>0</v>
      </c>
      <c r="W121" s="429">
        <f t="shared" si="27"/>
        <v>0</v>
      </c>
      <c r="X121" s="429">
        <f t="shared" si="28"/>
        <v>1.1418626368961711E-2</v>
      </c>
      <c r="Y121" s="429">
        <f t="shared" si="29"/>
        <v>0</v>
      </c>
      <c r="Z121" s="429">
        <f t="shared" si="30"/>
        <v>1.3795738178113593E-3</v>
      </c>
      <c r="AA121" s="353" t="s">
        <v>191</v>
      </c>
      <c r="AB121" s="434">
        <f t="shared" si="31"/>
        <v>0</v>
      </c>
      <c r="AC121" s="434">
        <f t="shared" si="32"/>
        <v>538</v>
      </c>
      <c r="AD121" s="434">
        <f t="shared" si="33"/>
        <v>2798</v>
      </c>
      <c r="AG121" s="354">
        <f t="shared" si="34"/>
        <v>3336</v>
      </c>
      <c r="AH121" s="428">
        <f t="shared" si="36"/>
        <v>425925</v>
      </c>
      <c r="AI121" s="429">
        <f t="shared" si="35"/>
        <v>7.8323648529670716E-3</v>
      </c>
    </row>
    <row r="122" spans="1:35" ht="18.5" customHeight="1" x14ac:dyDescent="0.35">
      <c r="A122" s="353" t="s">
        <v>203</v>
      </c>
      <c r="B122" s="427" t="s">
        <v>190</v>
      </c>
      <c r="C122" s="353" t="s">
        <v>191</v>
      </c>
      <c r="D122" s="353" t="s">
        <v>71</v>
      </c>
      <c r="E122" s="428">
        <v>12523</v>
      </c>
      <c r="F122" s="428">
        <v>17281</v>
      </c>
      <c r="G122" s="428">
        <v>3653</v>
      </c>
      <c r="H122" s="428">
        <v>1275</v>
      </c>
      <c r="I122" s="428">
        <v>1334</v>
      </c>
      <c r="J122" s="428"/>
      <c r="K122" s="428">
        <v>12445</v>
      </c>
      <c r="L122" s="428"/>
      <c r="M122" s="428"/>
      <c r="N122" s="428">
        <v>0</v>
      </c>
      <c r="O122" s="428">
        <f t="shared" si="20"/>
        <v>48511</v>
      </c>
      <c r="Q122" s="429">
        <f t="shared" si="21"/>
        <v>0.25814763661849888</v>
      </c>
      <c r="R122" s="429">
        <f t="shared" si="22"/>
        <v>0.35622848426130155</v>
      </c>
      <c r="S122" s="429">
        <f t="shared" si="23"/>
        <v>7.530250870936489E-2</v>
      </c>
      <c r="T122" s="429">
        <f t="shared" si="24"/>
        <v>2.6282698769351281E-2</v>
      </c>
      <c r="U122" s="429">
        <f t="shared" si="25"/>
        <v>2.7498917771227146E-2</v>
      </c>
      <c r="V122" s="429">
        <f t="shared" si="26"/>
        <v>0</v>
      </c>
      <c r="W122" s="429">
        <f t="shared" si="27"/>
        <v>0.25653975387025624</v>
      </c>
      <c r="X122" s="429">
        <f t="shared" si="28"/>
        <v>0</v>
      </c>
      <c r="Y122" s="429">
        <f t="shared" si="29"/>
        <v>0</v>
      </c>
      <c r="Z122" s="429">
        <f t="shared" si="30"/>
        <v>0</v>
      </c>
      <c r="AA122" s="353" t="s">
        <v>191</v>
      </c>
      <c r="AB122" s="434">
        <f t="shared" si="31"/>
        <v>12445</v>
      </c>
      <c r="AC122" s="434">
        <f t="shared" si="32"/>
        <v>0</v>
      </c>
      <c r="AD122" s="434">
        <f t="shared" si="33"/>
        <v>1334</v>
      </c>
      <c r="AG122" s="354">
        <f t="shared" si="34"/>
        <v>13779</v>
      </c>
      <c r="AH122" s="428">
        <f t="shared" si="36"/>
        <v>425925</v>
      </c>
      <c r="AI122" s="429">
        <f t="shared" si="35"/>
        <v>3.2350765979926047E-2</v>
      </c>
    </row>
    <row r="123" spans="1:35" ht="18.5" customHeight="1" x14ac:dyDescent="0.35">
      <c r="A123" s="353" t="s">
        <v>204</v>
      </c>
      <c r="B123" s="427" t="s">
        <v>190</v>
      </c>
      <c r="C123" s="353" t="s">
        <v>191</v>
      </c>
      <c r="D123" s="353" t="s">
        <v>71</v>
      </c>
      <c r="E123" s="428">
        <v>21585</v>
      </c>
      <c r="F123" s="428">
        <v>18671</v>
      </c>
      <c r="G123" s="428">
        <v>3986</v>
      </c>
      <c r="H123" s="428">
        <v>2614</v>
      </c>
      <c r="I123" s="428">
        <v>3442</v>
      </c>
      <c r="J123" s="428"/>
      <c r="K123" s="428">
        <v>182</v>
      </c>
      <c r="L123" s="428"/>
      <c r="M123" s="428"/>
      <c r="N123" s="428">
        <v>379</v>
      </c>
      <c r="O123" s="428">
        <f t="shared" si="20"/>
        <v>50859</v>
      </c>
      <c r="Q123" s="429">
        <f t="shared" si="21"/>
        <v>0.42440865923435378</v>
      </c>
      <c r="R123" s="429">
        <f t="shared" si="22"/>
        <v>0.36711299868263236</v>
      </c>
      <c r="S123" s="429">
        <f t="shared" si="23"/>
        <v>7.8373542539176944E-2</v>
      </c>
      <c r="T123" s="429">
        <f t="shared" si="24"/>
        <v>5.1396999547769322E-2</v>
      </c>
      <c r="U123" s="429">
        <f t="shared" si="25"/>
        <v>6.7677303918677129E-2</v>
      </c>
      <c r="V123" s="429">
        <f t="shared" si="26"/>
        <v>0</v>
      </c>
      <c r="W123" s="429">
        <f t="shared" si="27"/>
        <v>3.5785210090642757E-3</v>
      </c>
      <c r="X123" s="429">
        <f t="shared" si="28"/>
        <v>0</v>
      </c>
      <c r="Y123" s="429">
        <f t="shared" si="29"/>
        <v>0</v>
      </c>
      <c r="Z123" s="429">
        <f t="shared" si="30"/>
        <v>7.4519750683261568E-3</v>
      </c>
      <c r="AA123" s="353" t="s">
        <v>191</v>
      </c>
      <c r="AB123" s="434">
        <f t="shared" si="31"/>
        <v>182</v>
      </c>
      <c r="AC123" s="434">
        <f t="shared" si="32"/>
        <v>0</v>
      </c>
      <c r="AD123" s="434">
        <f t="shared" si="33"/>
        <v>3442</v>
      </c>
      <c r="AG123" s="354">
        <f t="shared" si="34"/>
        <v>3624</v>
      </c>
      <c r="AH123" s="428">
        <f t="shared" si="36"/>
        <v>425925</v>
      </c>
      <c r="AI123" s="429">
        <f t="shared" si="35"/>
        <v>8.5085402359570354E-3</v>
      </c>
    </row>
    <row r="124" spans="1:35" ht="18.5" customHeight="1" x14ac:dyDescent="0.35">
      <c r="A124" s="353" t="s">
        <v>205</v>
      </c>
      <c r="B124" s="427" t="s">
        <v>190</v>
      </c>
      <c r="C124" s="353" t="s">
        <v>191</v>
      </c>
      <c r="D124" s="353" t="s">
        <v>71</v>
      </c>
      <c r="E124" s="428">
        <v>15302</v>
      </c>
      <c r="F124" s="428">
        <v>12594</v>
      </c>
      <c r="G124" s="428">
        <v>2752</v>
      </c>
      <c r="H124" s="428">
        <v>4335</v>
      </c>
      <c r="I124" s="428">
        <v>2844</v>
      </c>
      <c r="J124" s="428"/>
      <c r="K124" s="428"/>
      <c r="L124" s="428">
        <v>727</v>
      </c>
      <c r="M124" s="428"/>
      <c r="N124" s="428">
        <v>352</v>
      </c>
      <c r="O124" s="428">
        <f t="shared" si="20"/>
        <v>38906</v>
      </c>
      <c r="Q124" s="429">
        <f t="shared" si="21"/>
        <v>0.39330694494422452</v>
      </c>
      <c r="R124" s="429">
        <f t="shared" si="22"/>
        <v>0.32370328484038452</v>
      </c>
      <c r="S124" s="429">
        <f t="shared" si="23"/>
        <v>7.0734591065645405E-2</v>
      </c>
      <c r="T124" s="429">
        <f t="shared" si="24"/>
        <v>0.11142240271423431</v>
      </c>
      <c r="U124" s="429">
        <f t="shared" si="25"/>
        <v>7.3099264894874824E-2</v>
      </c>
      <c r="V124" s="429">
        <f t="shared" si="26"/>
        <v>0</v>
      </c>
      <c r="W124" s="429">
        <f t="shared" si="27"/>
        <v>0</v>
      </c>
      <c r="X124" s="429">
        <f t="shared" si="28"/>
        <v>1.8686063846193389E-2</v>
      </c>
      <c r="Y124" s="429">
        <f t="shared" si="29"/>
        <v>0</v>
      </c>
      <c r="Z124" s="429">
        <f t="shared" si="30"/>
        <v>9.0474476944430171E-3</v>
      </c>
      <c r="AA124" s="353" t="s">
        <v>191</v>
      </c>
      <c r="AB124" s="434">
        <f t="shared" si="31"/>
        <v>0</v>
      </c>
      <c r="AC124" s="434">
        <f t="shared" si="32"/>
        <v>727</v>
      </c>
      <c r="AD124" s="434">
        <f t="shared" si="33"/>
        <v>2844</v>
      </c>
      <c r="AG124" s="354">
        <f t="shared" si="34"/>
        <v>3571</v>
      </c>
      <c r="AH124" s="428">
        <f t="shared" si="36"/>
        <v>425925</v>
      </c>
      <c r="AI124" s="429">
        <f t="shared" si="35"/>
        <v>8.384105182837354E-3</v>
      </c>
    </row>
    <row r="125" spans="1:35" ht="18.5" customHeight="1" x14ac:dyDescent="0.35">
      <c r="A125" s="353" t="s">
        <v>206</v>
      </c>
      <c r="B125" s="427" t="s">
        <v>190</v>
      </c>
      <c r="C125" s="353" t="s">
        <v>191</v>
      </c>
      <c r="D125" s="353" t="s">
        <v>71</v>
      </c>
      <c r="E125" s="428">
        <v>24166</v>
      </c>
      <c r="F125" s="428">
        <v>4360</v>
      </c>
      <c r="G125" s="428">
        <v>1758</v>
      </c>
      <c r="H125" s="428">
        <v>6161</v>
      </c>
      <c r="I125" s="428">
        <v>5768</v>
      </c>
      <c r="J125" s="428"/>
      <c r="K125" s="428">
        <v>406</v>
      </c>
      <c r="L125" s="428"/>
      <c r="M125" s="428"/>
      <c r="N125" s="428">
        <v>122</v>
      </c>
      <c r="O125" s="428">
        <f t="shared" si="20"/>
        <v>42741</v>
      </c>
      <c r="Q125" s="429">
        <f t="shared" si="21"/>
        <v>0.56540558246180483</v>
      </c>
      <c r="R125" s="429">
        <f t="shared" si="22"/>
        <v>0.10200977983669077</v>
      </c>
      <c r="S125" s="429">
        <f t="shared" si="23"/>
        <v>4.1131466273601459E-2</v>
      </c>
      <c r="T125" s="429">
        <f t="shared" si="24"/>
        <v>0.14414730586556235</v>
      </c>
      <c r="U125" s="429">
        <f t="shared" si="25"/>
        <v>0.13495238763716338</v>
      </c>
      <c r="V125" s="429">
        <f t="shared" si="26"/>
        <v>0</v>
      </c>
      <c r="W125" s="429">
        <f t="shared" si="27"/>
        <v>9.4990758288294608E-3</v>
      </c>
      <c r="X125" s="429">
        <f t="shared" si="28"/>
        <v>0</v>
      </c>
      <c r="Y125" s="429">
        <f t="shared" si="29"/>
        <v>0</v>
      </c>
      <c r="Z125" s="429">
        <f t="shared" si="30"/>
        <v>2.854402096347769E-3</v>
      </c>
      <c r="AA125" s="353" t="s">
        <v>191</v>
      </c>
      <c r="AB125" s="434">
        <f t="shared" si="31"/>
        <v>406</v>
      </c>
      <c r="AC125" s="434">
        <f t="shared" si="32"/>
        <v>0</v>
      </c>
      <c r="AD125" s="434">
        <f t="shared" si="33"/>
        <v>5768</v>
      </c>
      <c r="AG125" s="354">
        <f t="shared" si="34"/>
        <v>6174</v>
      </c>
      <c r="AH125" s="428">
        <f t="shared" si="36"/>
        <v>425925</v>
      </c>
      <c r="AI125" s="429">
        <f t="shared" si="35"/>
        <v>1.4495509772847331E-2</v>
      </c>
    </row>
    <row r="126" spans="1:35" ht="18.5" customHeight="1" x14ac:dyDescent="0.35">
      <c r="A126" s="353" t="s">
        <v>207</v>
      </c>
      <c r="B126" s="427" t="s">
        <v>190</v>
      </c>
      <c r="C126" s="353" t="s">
        <v>191</v>
      </c>
      <c r="D126" s="353" t="s">
        <v>71</v>
      </c>
      <c r="E126" s="428">
        <v>18541</v>
      </c>
      <c r="F126" s="428">
        <v>11716</v>
      </c>
      <c r="G126" s="428">
        <v>5862</v>
      </c>
      <c r="H126" s="428">
        <v>3563</v>
      </c>
      <c r="I126" s="428">
        <v>4097</v>
      </c>
      <c r="J126" s="428"/>
      <c r="K126" s="428"/>
      <c r="L126" s="428"/>
      <c r="M126" s="428"/>
      <c r="N126" s="428">
        <v>0</v>
      </c>
      <c r="O126" s="428">
        <f t="shared" si="20"/>
        <v>43779</v>
      </c>
      <c r="Q126" s="429">
        <f t="shared" si="21"/>
        <v>0.42351355672811164</v>
      </c>
      <c r="R126" s="429">
        <f t="shared" si="22"/>
        <v>0.26761689394458532</v>
      </c>
      <c r="S126" s="429">
        <f t="shared" si="23"/>
        <v>0.13389981497978481</v>
      </c>
      <c r="T126" s="429">
        <f t="shared" si="24"/>
        <v>8.1386052673656326E-2</v>
      </c>
      <c r="U126" s="429">
        <f t="shared" si="25"/>
        <v>9.3583681673861899E-2</v>
      </c>
      <c r="V126" s="429">
        <f t="shared" si="26"/>
        <v>0</v>
      </c>
      <c r="W126" s="429">
        <f t="shared" si="27"/>
        <v>0</v>
      </c>
      <c r="X126" s="429">
        <f t="shared" si="28"/>
        <v>0</v>
      </c>
      <c r="Y126" s="429">
        <f t="shared" si="29"/>
        <v>0</v>
      </c>
      <c r="Z126" s="429">
        <f t="shared" si="30"/>
        <v>0</v>
      </c>
      <c r="AA126" s="353" t="s">
        <v>191</v>
      </c>
      <c r="AB126" s="434">
        <f t="shared" si="31"/>
        <v>0</v>
      </c>
      <c r="AC126" s="434">
        <f t="shared" si="32"/>
        <v>0</v>
      </c>
      <c r="AD126" s="434">
        <f t="shared" si="33"/>
        <v>4097</v>
      </c>
      <c r="AG126" s="354">
        <f t="shared" si="34"/>
        <v>4097</v>
      </c>
      <c r="AH126" s="428">
        <f t="shared" si="36"/>
        <v>425925</v>
      </c>
      <c r="AI126" s="429">
        <f t="shared" si="35"/>
        <v>9.6190643892704111E-3</v>
      </c>
    </row>
    <row r="127" spans="1:35" ht="18.5" customHeight="1" x14ac:dyDescent="0.35">
      <c r="A127" s="353" t="s">
        <v>208</v>
      </c>
      <c r="B127" s="427" t="s">
        <v>190</v>
      </c>
      <c r="C127" s="353" t="s">
        <v>191</v>
      </c>
      <c r="D127" s="353" t="s">
        <v>71</v>
      </c>
      <c r="E127" s="428">
        <v>17444</v>
      </c>
      <c r="F127" s="428">
        <v>19757</v>
      </c>
      <c r="G127" s="428">
        <v>4149</v>
      </c>
      <c r="H127" s="428">
        <v>4384</v>
      </c>
      <c r="I127" s="428">
        <v>2859</v>
      </c>
      <c r="J127" s="428"/>
      <c r="K127" s="428">
        <v>173</v>
      </c>
      <c r="L127" s="428">
        <v>612</v>
      </c>
      <c r="M127" s="428"/>
      <c r="N127" s="428">
        <v>0</v>
      </c>
      <c r="O127" s="428">
        <f t="shared" si="20"/>
        <v>49378</v>
      </c>
      <c r="Q127" s="429">
        <f t="shared" si="21"/>
        <v>0.35327473773745394</v>
      </c>
      <c r="R127" s="429">
        <f t="shared" si="22"/>
        <v>0.40011746121754627</v>
      </c>
      <c r="S127" s="429">
        <f t="shared" si="23"/>
        <v>8.4025274413706511E-2</v>
      </c>
      <c r="T127" s="429">
        <f t="shared" si="24"/>
        <v>8.8784478917736651E-2</v>
      </c>
      <c r="U127" s="429">
        <f t="shared" si="25"/>
        <v>5.7900279476690027E-2</v>
      </c>
      <c r="V127" s="429">
        <f t="shared" si="26"/>
        <v>0</v>
      </c>
      <c r="W127" s="429">
        <f t="shared" si="27"/>
        <v>3.5035845923285674E-3</v>
      </c>
      <c r="X127" s="429">
        <f t="shared" si="28"/>
        <v>1.2394183644538053E-2</v>
      </c>
      <c r="Y127" s="429">
        <f t="shared" si="29"/>
        <v>0</v>
      </c>
      <c r="Z127" s="429">
        <f t="shared" si="30"/>
        <v>0</v>
      </c>
      <c r="AA127" s="353" t="s">
        <v>191</v>
      </c>
      <c r="AB127" s="434">
        <f t="shared" si="31"/>
        <v>173</v>
      </c>
      <c r="AC127" s="434">
        <f t="shared" si="32"/>
        <v>612</v>
      </c>
      <c r="AD127" s="434">
        <f t="shared" si="33"/>
        <v>2859</v>
      </c>
      <c r="AG127" s="354">
        <f t="shared" si="34"/>
        <v>3644</v>
      </c>
      <c r="AH127" s="428">
        <f t="shared" si="36"/>
        <v>425925</v>
      </c>
      <c r="AI127" s="429">
        <f t="shared" si="35"/>
        <v>8.5554968597757828E-3</v>
      </c>
    </row>
    <row r="128" spans="1:35" ht="18.5" customHeight="1" x14ac:dyDescent="0.35">
      <c r="A128" s="353" t="s">
        <v>209</v>
      </c>
      <c r="B128" s="427" t="s">
        <v>190</v>
      </c>
      <c r="C128" s="353" t="s">
        <v>191</v>
      </c>
      <c r="D128" s="353" t="s">
        <v>71</v>
      </c>
      <c r="E128" s="428">
        <v>20612</v>
      </c>
      <c r="F128" s="428">
        <v>6386</v>
      </c>
      <c r="G128" s="428">
        <v>2148</v>
      </c>
      <c r="H128" s="428">
        <v>3667</v>
      </c>
      <c r="I128" s="428">
        <v>3851</v>
      </c>
      <c r="J128" s="428"/>
      <c r="K128" s="428"/>
      <c r="L128" s="428">
        <v>708</v>
      </c>
      <c r="M128" s="428"/>
      <c r="N128" s="428">
        <v>750</v>
      </c>
      <c r="O128" s="428">
        <f t="shared" si="20"/>
        <v>38122</v>
      </c>
      <c r="Q128" s="429">
        <f t="shared" si="21"/>
        <v>0.54068516866901006</v>
      </c>
      <c r="R128" s="429">
        <f t="shared" si="22"/>
        <v>0.16751482083836106</v>
      </c>
      <c r="S128" s="429">
        <f t="shared" si="23"/>
        <v>5.6345417344315619E-2</v>
      </c>
      <c r="T128" s="429">
        <f t="shared" si="24"/>
        <v>9.6191175699071402E-2</v>
      </c>
      <c r="U128" s="429">
        <f t="shared" si="25"/>
        <v>0.10101778500603326</v>
      </c>
      <c r="V128" s="429">
        <f t="shared" si="26"/>
        <v>0</v>
      </c>
      <c r="W128" s="429">
        <f t="shared" si="27"/>
        <v>0</v>
      </c>
      <c r="X128" s="429">
        <f t="shared" si="28"/>
        <v>1.8571953202874979E-2</v>
      </c>
      <c r="Y128" s="429">
        <f t="shared" si="29"/>
        <v>0</v>
      </c>
      <c r="Z128" s="429">
        <f t="shared" si="30"/>
        <v>1.9673679240333666E-2</v>
      </c>
      <c r="AA128" s="353" t="s">
        <v>191</v>
      </c>
      <c r="AB128" s="434">
        <f t="shared" si="31"/>
        <v>0</v>
      </c>
      <c r="AC128" s="434">
        <f t="shared" si="32"/>
        <v>708</v>
      </c>
      <c r="AD128" s="434">
        <f t="shared" si="33"/>
        <v>3851</v>
      </c>
      <c r="AG128" s="354">
        <f t="shared" si="34"/>
        <v>4559</v>
      </c>
      <c r="AH128" s="428">
        <f t="shared" si="36"/>
        <v>425925</v>
      </c>
      <c r="AI128" s="429">
        <f t="shared" si="35"/>
        <v>1.0703762399483478E-2</v>
      </c>
    </row>
    <row r="129" spans="1:35" ht="18.5" customHeight="1" x14ac:dyDescent="0.35">
      <c r="A129" s="353" t="s">
        <v>210</v>
      </c>
      <c r="B129" s="427" t="s">
        <v>190</v>
      </c>
      <c r="C129" s="353" t="s">
        <v>191</v>
      </c>
      <c r="D129" s="353" t="s">
        <v>71</v>
      </c>
      <c r="E129" s="428">
        <v>16571</v>
      </c>
      <c r="F129" s="428">
        <v>6926</v>
      </c>
      <c r="G129" s="428">
        <v>9398</v>
      </c>
      <c r="H129" s="428">
        <v>1033</v>
      </c>
      <c r="I129" s="428">
        <v>4184</v>
      </c>
      <c r="J129" s="428"/>
      <c r="K129" s="428">
        <v>755</v>
      </c>
      <c r="L129" s="428"/>
      <c r="M129" s="428"/>
      <c r="N129" s="428">
        <v>0</v>
      </c>
      <c r="O129" s="428">
        <f t="shared" si="20"/>
        <v>38867</v>
      </c>
      <c r="Q129" s="429">
        <f t="shared" si="21"/>
        <v>0.4263514035042581</v>
      </c>
      <c r="R129" s="429">
        <f t="shared" si="22"/>
        <v>0.17819744256052691</v>
      </c>
      <c r="S129" s="429">
        <f t="shared" si="23"/>
        <v>0.24179895541204621</v>
      </c>
      <c r="T129" s="429">
        <f t="shared" si="24"/>
        <v>2.6577816656803973E-2</v>
      </c>
      <c r="U129" s="429">
        <f t="shared" si="25"/>
        <v>0.10764916252862325</v>
      </c>
      <c r="V129" s="429">
        <f t="shared" si="26"/>
        <v>0</v>
      </c>
      <c r="W129" s="429">
        <f t="shared" si="27"/>
        <v>1.942521933774153E-2</v>
      </c>
      <c r="X129" s="429">
        <f t="shared" si="28"/>
        <v>0</v>
      </c>
      <c r="Y129" s="429">
        <f t="shared" si="29"/>
        <v>0</v>
      </c>
      <c r="Z129" s="429">
        <f t="shared" si="30"/>
        <v>0</v>
      </c>
      <c r="AA129" s="353" t="s">
        <v>191</v>
      </c>
      <c r="AB129" s="434">
        <f t="shared" si="31"/>
        <v>755</v>
      </c>
      <c r="AC129" s="434">
        <f t="shared" si="32"/>
        <v>0</v>
      </c>
      <c r="AD129" s="434">
        <f t="shared" si="33"/>
        <v>4184</v>
      </c>
      <c r="AG129" s="354">
        <f t="shared" si="34"/>
        <v>4939</v>
      </c>
      <c r="AH129" s="428">
        <f t="shared" si="36"/>
        <v>425925</v>
      </c>
      <c r="AI129" s="429">
        <f t="shared" si="35"/>
        <v>1.1595938252039679E-2</v>
      </c>
    </row>
    <row r="130" spans="1:35" ht="18.5" customHeight="1" x14ac:dyDescent="0.35">
      <c r="A130" s="353" t="s">
        <v>211</v>
      </c>
      <c r="B130" s="427" t="s">
        <v>190</v>
      </c>
      <c r="C130" s="353" t="s">
        <v>191</v>
      </c>
      <c r="D130" s="353" t="s">
        <v>71</v>
      </c>
      <c r="E130" s="428">
        <v>27356</v>
      </c>
      <c r="F130" s="428">
        <v>3873</v>
      </c>
      <c r="G130" s="428">
        <v>1801</v>
      </c>
      <c r="H130" s="428">
        <v>3485</v>
      </c>
      <c r="I130" s="428">
        <v>8567</v>
      </c>
      <c r="J130" s="428"/>
      <c r="K130" s="428">
        <v>296</v>
      </c>
      <c r="L130" s="428"/>
      <c r="M130" s="428"/>
      <c r="N130" s="428">
        <v>0</v>
      </c>
      <c r="O130" s="428">
        <f t="shared" ref="O130:O193" si="37">SUM(E130:N130)</f>
        <v>45378</v>
      </c>
      <c r="Q130" s="429">
        <f t="shared" ref="Q130:Q193" si="38">E130/O130</f>
        <v>0.60284719467583414</v>
      </c>
      <c r="R130" s="429">
        <f t="shared" ref="R130:R193" si="39">F130/O130</f>
        <v>8.5349728943540926E-2</v>
      </c>
      <c r="S130" s="429">
        <f t="shared" ref="S130:S193" si="40">G130/O130</f>
        <v>3.9688835999823702E-2</v>
      </c>
      <c r="T130" s="429">
        <f t="shared" ref="T130:T193" si="41">H130/O130</f>
        <v>7.6799330071840977E-2</v>
      </c>
      <c r="U130" s="429">
        <f t="shared" ref="U130:U193" si="42">I130/O130</f>
        <v>0.18879192560271496</v>
      </c>
      <c r="V130" s="429">
        <f t="shared" ref="V130:V193" si="43">J130/O130</f>
        <v>0</v>
      </c>
      <c r="W130" s="429">
        <f t="shared" ref="W130:W193" si="44">K130/O130</f>
        <v>6.5229847062453173E-3</v>
      </c>
      <c r="X130" s="429">
        <f t="shared" ref="X130:X193" si="45">L130/O130</f>
        <v>0</v>
      </c>
      <c r="Y130" s="429">
        <f t="shared" ref="Y130:Y193" si="46">M130/O130</f>
        <v>0</v>
      </c>
      <c r="Z130" s="429">
        <f t="shared" ref="Z130:Z193" si="47">N130/O130</f>
        <v>0</v>
      </c>
      <c r="AA130" s="353" t="s">
        <v>191</v>
      </c>
      <c r="AB130" s="434">
        <f t="shared" si="31"/>
        <v>296</v>
      </c>
      <c r="AC130" s="434">
        <f t="shared" si="32"/>
        <v>0</v>
      </c>
      <c r="AD130" s="434">
        <f t="shared" si="33"/>
        <v>8567</v>
      </c>
      <c r="AG130" s="354">
        <f t="shared" si="34"/>
        <v>8863</v>
      </c>
      <c r="AH130" s="428">
        <f t="shared" si="36"/>
        <v>425925</v>
      </c>
      <c r="AI130" s="429">
        <f t="shared" si="35"/>
        <v>2.0808827845277926E-2</v>
      </c>
    </row>
    <row r="131" spans="1:35" ht="18.5" customHeight="1" x14ac:dyDescent="0.35">
      <c r="A131" s="353" t="s">
        <v>212</v>
      </c>
      <c r="B131" s="427" t="s">
        <v>190</v>
      </c>
      <c r="C131" s="353" t="s">
        <v>191</v>
      </c>
      <c r="D131" s="353" t="s">
        <v>71</v>
      </c>
      <c r="E131" s="428">
        <v>22340</v>
      </c>
      <c r="F131" s="428">
        <v>8345</v>
      </c>
      <c r="G131" s="428">
        <v>3105</v>
      </c>
      <c r="H131" s="428">
        <v>6056</v>
      </c>
      <c r="I131" s="428">
        <v>5444</v>
      </c>
      <c r="J131" s="428"/>
      <c r="K131" s="428">
        <v>303</v>
      </c>
      <c r="L131" s="428">
        <v>1766</v>
      </c>
      <c r="M131" s="428"/>
      <c r="N131" s="428">
        <v>410</v>
      </c>
      <c r="O131" s="428">
        <f t="shared" si="37"/>
        <v>47769</v>
      </c>
      <c r="Q131" s="429">
        <f t="shared" si="38"/>
        <v>0.46766731562310287</v>
      </c>
      <c r="R131" s="429">
        <f t="shared" si="39"/>
        <v>0.17469488580460132</v>
      </c>
      <c r="S131" s="429">
        <f t="shared" si="40"/>
        <v>6.5000314011178797E-2</v>
      </c>
      <c r="T131" s="429">
        <f t="shared" si="41"/>
        <v>0.12677677992003181</v>
      </c>
      <c r="U131" s="429">
        <f t="shared" si="42"/>
        <v>0.11396512382507484</v>
      </c>
      <c r="V131" s="429">
        <f t="shared" si="43"/>
        <v>0</v>
      </c>
      <c r="W131" s="429">
        <f t="shared" si="44"/>
        <v>6.3430258117188974E-3</v>
      </c>
      <c r="X131" s="429">
        <f t="shared" si="45"/>
        <v>3.6969582783813772E-2</v>
      </c>
      <c r="Y131" s="429">
        <f t="shared" si="46"/>
        <v>0</v>
      </c>
      <c r="Z131" s="429">
        <f t="shared" si="47"/>
        <v>8.5829722204777154E-3</v>
      </c>
      <c r="AA131" s="353" t="s">
        <v>191</v>
      </c>
      <c r="AB131" s="434">
        <f t="shared" ref="AB131:AB194" si="48">K131</f>
        <v>303</v>
      </c>
      <c r="AC131" s="434">
        <f t="shared" ref="AC131:AC194" si="49">L131</f>
        <v>1766</v>
      </c>
      <c r="AD131" s="434">
        <f t="shared" ref="AD131:AD194" si="50">I131</f>
        <v>5444</v>
      </c>
      <c r="AG131" s="354">
        <f t="shared" ref="AG131:AG194" si="51">SUM(AB131:AD131)</f>
        <v>7513</v>
      </c>
      <c r="AH131" s="428">
        <f t="shared" si="36"/>
        <v>425925</v>
      </c>
      <c r="AI131" s="429">
        <f t="shared" si="35"/>
        <v>1.7639255737512474E-2</v>
      </c>
    </row>
    <row r="132" spans="1:35" ht="18.5" customHeight="1" x14ac:dyDescent="0.35">
      <c r="A132" s="353" t="s">
        <v>213</v>
      </c>
      <c r="B132" s="427" t="s">
        <v>190</v>
      </c>
      <c r="C132" s="353" t="s">
        <v>191</v>
      </c>
      <c r="D132" s="353" t="s">
        <v>71</v>
      </c>
      <c r="E132" s="428">
        <v>20663</v>
      </c>
      <c r="F132" s="428">
        <v>8144</v>
      </c>
      <c r="G132" s="428">
        <v>3948</v>
      </c>
      <c r="H132" s="428">
        <v>2543</v>
      </c>
      <c r="I132" s="428">
        <v>4056</v>
      </c>
      <c r="J132" s="428"/>
      <c r="K132" s="428">
        <v>499</v>
      </c>
      <c r="L132" s="428">
        <v>3139</v>
      </c>
      <c r="M132" s="428"/>
      <c r="N132" s="428">
        <v>240</v>
      </c>
      <c r="O132" s="428">
        <f t="shared" si="37"/>
        <v>43232</v>
      </c>
      <c r="Q132" s="429">
        <f t="shared" si="38"/>
        <v>0.47795614359733529</v>
      </c>
      <c r="R132" s="429">
        <f t="shared" si="39"/>
        <v>0.18837897853441896</v>
      </c>
      <c r="S132" s="429">
        <f t="shared" si="40"/>
        <v>9.1321243523316067E-2</v>
      </c>
      <c r="T132" s="429">
        <f t="shared" si="41"/>
        <v>5.8822168763878607E-2</v>
      </c>
      <c r="U132" s="429">
        <f t="shared" si="42"/>
        <v>9.3819393042190974E-2</v>
      </c>
      <c r="V132" s="429">
        <f t="shared" si="43"/>
        <v>0</v>
      </c>
      <c r="W132" s="429">
        <f t="shared" si="44"/>
        <v>1.154237601776462E-2</v>
      </c>
      <c r="X132" s="429">
        <f t="shared" si="45"/>
        <v>7.2608253145817911E-2</v>
      </c>
      <c r="Y132" s="429">
        <f t="shared" si="46"/>
        <v>0</v>
      </c>
      <c r="Z132" s="429">
        <f t="shared" si="47"/>
        <v>5.5514433752775726E-3</v>
      </c>
      <c r="AA132" s="353" t="s">
        <v>191</v>
      </c>
      <c r="AB132" s="434">
        <f t="shared" si="48"/>
        <v>499</v>
      </c>
      <c r="AC132" s="434">
        <f t="shared" si="49"/>
        <v>3139</v>
      </c>
      <c r="AD132" s="434">
        <f t="shared" si="50"/>
        <v>4056</v>
      </c>
      <c r="AG132" s="354">
        <f t="shared" si="51"/>
        <v>7694</v>
      </c>
      <c r="AH132" s="428">
        <f t="shared" si="36"/>
        <v>425925</v>
      </c>
      <c r="AI132" s="429">
        <f t="shared" si="35"/>
        <v>1.8064213183072136E-2</v>
      </c>
    </row>
    <row r="133" spans="1:35" ht="18.5" customHeight="1" x14ac:dyDescent="0.35">
      <c r="A133" s="353" t="s">
        <v>214</v>
      </c>
      <c r="B133" s="427" t="s">
        <v>190</v>
      </c>
      <c r="C133" s="353" t="s">
        <v>191</v>
      </c>
      <c r="D133" s="353" t="s">
        <v>71</v>
      </c>
      <c r="E133" s="428">
        <v>23000</v>
      </c>
      <c r="F133" s="428">
        <v>7207</v>
      </c>
      <c r="G133" s="428">
        <v>2585</v>
      </c>
      <c r="H133" s="428">
        <v>2832</v>
      </c>
      <c r="I133" s="428">
        <v>4356</v>
      </c>
      <c r="J133" s="428"/>
      <c r="K133" s="428">
        <v>740</v>
      </c>
      <c r="L133" s="428">
        <v>4237</v>
      </c>
      <c r="M133" s="428"/>
      <c r="N133" s="428">
        <v>1032</v>
      </c>
      <c r="O133" s="428">
        <f t="shared" si="37"/>
        <v>45989</v>
      </c>
      <c r="Q133" s="429">
        <f t="shared" si="38"/>
        <v>0.50011959381591253</v>
      </c>
      <c r="R133" s="429">
        <f t="shared" si="39"/>
        <v>0.1567113875057079</v>
      </c>
      <c r="S133" s="429">
        <f t="shared" si="40"/>
        <v>5.6209093478875385E-2</v>
      </c>
      <c r="T133" s="429">
        <f t="shared" si="41"/>
        <v>6.1579943029854964E-2</v>
      </c>
      <c r="U133" s="429">
        <f t="shared" si="42"/>
        <v>9.4718302202700652E-2</v>
      </c>
      <c r="V133" s="429">
        <f t="shared" si="43"/>
        <v>0</v>
      </c>
      <c r="W133" s="429">
        <f t="shared" si="44"/>
        <v>1.6090804322772836E-2</v>
      </c>
      <c r="X133" s="429">
        <f t="shared" si="45"/>
        <v>9.2130726912957442E-2</v>
      </c>
      <c r="Y133" s="429">
        <f t="shared" si="46"/>
        <v>0</v>
      </c>
      <c r="Z133" s="429">
        <f t="shared" si="47"/>
        <v>2.2440148731218336E-2</v>
      </c>
      <c r="AA133" s="353" t="s">
        <v>191</v>
      </c>
      <c r="AB133" s="434">
        <f t="shared" si="48"/>
        <v>740</v>
      </c>
      <c r="AC133" s="434">
        <f t="shared" si="49"/>
        <v>4237</v>
      </c>
      <c r="AD133" s="434">
        <f t="shared" si="50"/>
        <v>4356</v>
      </c>
      <c r="AG133" s="354">
        <f t="shared" si="51"/>
        <v>9333</v>
      </c>
      <c r="AH133" s="428">
        <f t="shared" si="36"/>
        <v>425925</v>
      </c>
      <c r="AI133" s="429">
        <f t="shared" ref="AI133:AI196" si="52">AG133/AH133</f>
        <v>2.1912308505018491E-2</v>
      </c>
    </row>
    <row r="134" spans="1:35" ht="18.5" customHeight="1" x14ac:dyDescent="0.35">
      <c r="A134" s="353" t="s">
        <v>215</v>
      </c>
      <c r="B134" s="427" t="s">
        <v>190</v>
      </c>
      <c r="C134" s="353" t="s">
        <v>191</v>
      </c>
      <c r="D134" s="353" t="s">
        <v>71</v>
      </c>
      <c r="E134" s="428">
        <v>19570</v>
      </c>
      <c r="F134" s="428">
        <v>3876</v>
      </c>
      <c r="G134" s="428">
        <v>1340</v>
      </c>
      <c r="H134" s="428">
        <v>1210</v>
      </c>
      <c r="I134" s="428">
        <v>4226</v>
      </c>
      <c r="J134" s="428"/>
      <c r="K134" s="428">
        <v>6707</v>
      </c>
      <c r="L134" s="428"/>
      <c r="M134" s="428"/>
      <c r="N134" s="428">
        <v>963</v>
      </c>
      <c r="O134" s="428">
        <f t="shared" si="37"/>
        <v>37892</v>
      </c>
      <c r="Q134" s="429">
        <f t="shared" si="38"/>
        <v>0.5164678560118231</v>
      </c>
      <c r="R134" s="429">
        <f t="shared" si="39"/>
        <v>0.10229072099651641</v>
      </c>
      <c r="S134" s="429">
        <f t="shared" si="40"/>
        <v>3.5363665153594424E-2</v>
      </c>
      <c r="T134" s="429">
        <f t="shared" si="41"/>
        <v>3.1932861817797954E-2</v>
      </c>
      <c r="U134" s="429">
        <f t="shared" si="42"/>
        <v>0.11152749920827615</v>
      </c>
      <c r="V134" s="429">
        <f t="shared" si="43"/>
        <v>0</v>
      </c>
      <c r="W134" s="429">
        <f t="shared" si="44"/>
        <v>0.17700306133220733</v>
      </c>
      <c r="X134" s="429">
        <f t="shared" si="45"/>
        <v>0</v>
      </c>
      <c r="Y134" s="429">
        <f t="shared" si="46"/>
        <v>0</v>
      </c>
      <c r="Z134" s="429">
        <f t="shared" si="47"/>
        <v>2.5414335479784653E-2</v>
      </c>
      <c r="AA134" s="353" t="s">
        <v>191</v>
      </c>
      <c r="AB134" s="434">
        <f t="shared" si="48"/>
        <v>6707</v>
      </c>
      <c r="AC134" s="434">
        <f t="shared" si="49"/>
        <v>0</v>
      </c>
      <c r="AD134" s="434">
        <f t="shared" si="50"/>
        <v>4226</v>
      </c>
      <c r="AG134" s="354">
        <f t="shared" si="51"/>
        <v>10933</v>
      </c>
      <c r="AH134" s="428">
        <f t="shared" si="36"/>
        <v>425925</v>
      </c>
      <c r="AI134" s="429">
        <f t="shared" si="52"/>
        <v>2.5668838410518285E-2</v>
      </c>
    </row>
    <row r="135" spans="1:35" ht="18.5" customHeight="1" x14ac:dyDescent="0.35">
      <c r="A135" s="353" t="s">
        <v>216</v>
      </c>
      <c r="B135" s="427" t="s">
        <v>190</v>
      </c>
      <c r="C135" s="353" t="s">
        <v>191</v>
      </c>
      <c r="D135" s="353" t="s">
        <v>71</v>
      </c>
      <c r="E135" s="428">
        <v>20520</v>
      </c>
      <c r="F135" s="428">
        <v>788</v>
      </c>
      <c r="G135" s="428">
        <v>3501</v>
      </c>
      <c r="H135" s="428">
        <v>2721</v>
      </c>
      <c r="I135" s="428">
        <v>3681</v>
      </c>
      <c r="J135" s="428"/>
      <c r="K135" s="428">
        <v>1700</v>
      </c>
      <c r="L135" s="428">
        <v>668</v>
      </c>
      <c r="M135" s="428"/>
      <c r="N135" s="428">
        <v>366</v>
      </c>
      <c r="O135" s="428">
        <f t="shared" si="37"/>
        <v>33945</v>
      </c>
      <c r="Q135" s="429">
        <f t="shared" si="38"/>
        <v>0.60450729120636326</v>
      </c>
      <c r="R135" s="429">
        <f t="shared" si="39"/>
        <v>2.3214022683753131E-2</v>
      </c>
      <c r="S135" s="429">
        <f t="shared" si="40"/>
        <v>0.10313742819266461</v>
      </c>
      <c r="T135" s="429">
        <f t="shared" si="41"/>
        <v>8.0159080866106944E-2</v>
      </c>
      <c r="U135" s="429">
        <f t="shared" si="42"/>
        <v>0.10844012372956252</v>
      </c>
      <c r="V135" s="429">
        <f t="shared" si="43"/>
        <v>0</v>
      </c>
      <c r="W135" s="429">
        <f t="shared" si="44"/>
        <v>5.0081013404035937E-2</v>
      </c>
      <c r="X135" s="429">
        <f t="shared" si="45"/>
        <v>1.9678892325821182E-2</v>
      </c>
      <c r="Y135" s="429">
        <f t="shared" si="46"/>
        <v>0</v>
      </c>
      <c r="Z135" s="429">
        <f t="shared" si="47"/>
        <v>1.0782147591692444E-2</v>
      </c>
      <c r="AA135" s="353" t="s">
        <v>191</v>
      </c>
      <c r="AB135" s="434">
        <f t="shared" si="48"/>
        <v>1700</v>
      </c>
      <c r="AC135" s="434">
        <f t="shared" si="49"/>
        <v>668</v>
      </c>
      <c r="AD135" s="434">
        <f t="shared" si="50"/>
        <v>3681</v>
      </c>
      <c r="AG135" s="354">
        <f t="shared" si="51"/>
        <v>6049</v>
      </c>
      <c r="AH135" s="428">
        <f t="shared" si="36"/>
        <v>425925</v>
      </c>
      <c r="AI135" s="429">
        <f t="shared" si="52"/>
        <v>1.420203087398016E-2</v>
      </c>
    </row>
    <row r="136" spans="1:35" ht="18.5" customHeight="1" x14ac:dyDescent="0.35">
      <c r="A136" s="353" t="s">
        <v>217</v>
      </c>
      <c r="B136" s="427" t="s">
        <v>190</v>
      </c>
      <c r="C136" s="353" t="s">
        <v>191</v>
      </c>
      <c r="D136" s="353" t="s">
        <v>71</v>
      </c>
      <c r="E136" s="428">
        <v>20069</v>
      </c>
      <c r="F136" s="428">
        <v>11640</v>
      </c>
      <c r="G136" s="428">
        <v>7428</v>
      </c>
      <c r="H136" s="428">
        <v>2423</v>
      </c>
      <c r="I136" s="428">
        <v>3079</v>
      </c>
      <c r="J136" s="428"/>
      <c r="K136" s="428">
        <v>307</v>
      </c>
      <c r="L136" s="428">
        <v>356</v>
      </c>
      <c r="M136" s="428"/>
      <c r="N136" s="428">
        <v>264</v>
      </c>
      <c r="O136" s="428">
        <f t="shared" si="37"/>
        <v>45566</v>
      </c>
      <c r="Q136" s="429">
        <f t="shared" si="38"/>
        <v>0.44043804591142516</v>
      </c>
      <c r="R136" s="429">
        <f t="shared" si="39"/>
        <v>0.25545362770486768</v>
      </c>
      <c r="S136" s="429">
        <f t="shared" si="40"/>
        <v>0.1630162840714568</v>
      </c>
      <c r="T136" s="429">
        <f t="shared" si="41"/>
        <v>5.3175613395953121E-2</v>
      </c>
      <c r="U136" s="429">
        <f t="shared" si="42"/>
        <v>6.7572312689285874E-2</v>
      </c>
      <c r="V136" s="429">
        <f t="shared" si="43"/>
        <v>0</v>
      </c>
      <c r="W136" s="429">
        <f t="shared" si="44"/>
        <v>6.7374796997761487E-3</v>
      </c>
      <c r="X136" s="429">
        <f t="shared" si="45"/>
        <v>7.8128429091866743E-3</v>
      </c>
      <c r="Y136" s="429">
        <f t="shared" si="46"/>
        <v>0</v>
      </c>
      <c r="Z136" s="429">
        <f t="shared" si="47"/>
        <v>5.7937936180485448E-3</v>
      </c>
      <c r="AA136" s="353" t="s">
        <v>191</v>
      </c>
      <c r="AB136" s="434">
        <f t="shared" si="48"/>
        <v>307</v>
      </c>
      <c r="AC136" s="434">
        <f t="shared" si="49"/>
        <v>356</v>
      </c>
      <c r="AD136" s="434">
        <f t="shared" si="50"/>
        <v>3079</v>
      </c>
      <c r="AG136" s="354">
        <f t="shared" si="51"/>
        <v>3742</v>
      </c>
      <c r="AH136" s="428">
        <f t="shared" si="36"/>
        <v>425925</v>
      </c>
      <c r="AI136" s="429">
        <f t="shared" si="52"/>
        <v>8.7855843164876442E-3</v>
      </c>
    </row>
    <row r="137" spans="1:35" ht="18.5" customHeight="1" x14ac:dyDescent="0.35">
      <c r="A137" s="353" t="s">
        <v>218</v>
      </c>
      <c r="B137" s="427" t="s">
        <v>190</v>
      </c>
      <c r="C137" s="353" t="s">
        <v>191</v>
      </c>
      <c r="D137" s="353" t="s">
        <v>71</v>
      </c>
      <c r="E137" s="428">
        <v>21368</v>
      </c>
      <c r="F137" s="428">
        <v>8632</v>
      </c>
      <c r="G137" s="428">
        <v>5146</v>
      </c>
      <c r="H137" s="428">
        <v>2517</v>
      </c>
      <c r="I137" s="428">
        <v>3713</v>
      </c>
      <c r="J137" s="428"/>
      <c r="K137" s="428">
        <v>1448</v>
      </c>
      <c r="L137" s="428">
        <v>668</v>
      </c>
      <c r="M137" s="428"/>
      <c r="N137" s="428">
        <v>0</v>
      </c>
      <c r="O137" s="428">
        <f t="shared" si="37"/>
        <v>43492</v>
      </c>
      <c r="Q137" s="429">
        <f t="shared" si="38"/>
        <v>0.49130874643612621</v>
      </c>
      <c r="R137" s="429">
        <f t="shared" si="39"/>
        <v>0.19847328244274809</v>
      </c>
      <c r="S137" s="429">
        <f t="shared" si="40"/>
        <v>0.1183206106870229</v>
      </c>
      <c r="T137" s="429">
        <f t="shared" si="41"/>
        <v>5.787271222293755E-2</v>
      </c>
      <c r="U137" s="429">
        <f t="shared" si="42"/>
        <v>8.5372022440908676E-2</v>
      </c>
      <c r="V137" s="429">
        <f t="shared" si="43"/>
        <v>0</v>
      </c>
      <c r="W137" s="429">
        <f t="shared" si="44"/>
        <v>3.3293479260553663E-2</v>
      </c>
      <c r="X137" s="429">
        <f t="shared" si="45"/>
        <v>1.5359146509702933E-2</v>
      </c>
      <c r="Y137" s="429">
        <f t="shared" si="46"/>
        <v>0</v>
      </c>
      <c r="Z137" s="429">
        <f t="shared" si="47"/>
        <v>0</v>
      </c>
      <c r="AA137" s="353" t="s">
        <v>191</v>
      </c>
      <c r="AB137" s="434">
        <f t="shared" si="48"/>
        <v>1448</v>
      </c>
      <c r="AC137" s="434">
        <f t="shared" si="49"/>
        <v>668</v>
      </c>
      <c r="AD137" s="434">
        <f t="shared" si="50"/>
        <v>3713</v>
      </c>
      <c r="AG137" s="354">
        <f t="shared" si="51"/>
        <v>5829</v>
      </c>
      <c r="AH137" s="428">
        <f t="shared" si="36"/>
        <v>425925</v>
      </c>
      <c r="AI137" s="429">
        <f t="shared" si="52"/>
        <v>1.3685508011973938E-2</v>
      </c>
    </row>
    <row r="138" spans="1:35" ht="18.5" customHeight="1" x14ac:dyDescent="0.35">
      <c r="A138" s="353" t="s">
        <v>219</v>
      </c>
      <c r="B138" s="427" t="s">
        <v>190</v>
      </c>
      <c r="C138" s="353" t="s">
        <v>191</v>
      </c>
      <c r="D138" s="353" t="s">
        <v>71</v>
      </c>
      <c r="E138" s="428">
        <v>22246</v>
      </c>
      <c r="F138" s="428">
        <v>5564</v>
      </c>
      <c r="G138" s="428">
        <v>5944</v>
      </c>
      <c r="H138" s="428">
        <v>1872</v>
      </c>
      <c r="I138" s="428">
        <v>3482</v>
      </c>
      <c r="J138" s="428"/>
      <c r="K138" s="428">
        <v>200</v>
      </c>
      <c r="L138" s="428">
        <v>1071</v>
      </c>
      <c r="M138" s="428"/>
      <c r="N138" s="428">
        <v>0</v>
      </c>
      <c r="O138" s="428">
        <f t="shared" si="37"/>
        <v>40379</v>
      </c>
      <c r="Q138" s="429">
        <f t="shared" si="38"/>
        <v>0.55092993882958963</v>
      </c>
      <c r="R138" s="429">
        <f t="shared" si="39"/>
        <v>0.13779439807820898</v>
      </c>
      <c r="S138" s="429">
        <f t="shared" si="40"/>
        <v>0.14720523044156616</v>
      </c>
      <c r="T138" s="429">
        <f t="shared" si="41"/>
        <v>4.6360732063696473E-2</v>
      </c>
      <c r="U138" s="429">
        <f t="shared" si="42"/>
        <v>8.6232942866341408E-2</v>
      </c>
      <c r="V138" s="429">
        <f t="shared" si="43"/>
        <v>0</v>
      </c>
      <c r="W138" s="429">
        <f t="shared" si="44"/>
        <v>4.9530696649248375E-3</v>
      </c>
      <c r="X138" s="429">
        <f t="shared" si="45"/>
        <v>2.6523688055672501E-2</v>
      </c>
      <c r="Y138" s="429">
        <f t="shared" si="46"/>
        <v>0</v>
      </c>
      <c r="Z138" s="429">
        <f t="shared" si="47"/>
        <v>0</v>
      </c>
      <c r="AA138" s="353" t="s">
        <v>191</v>
      </c>
      <c r="AB138" s="434">
        <f t="shared" si="48"/>
        <v>200</v>
      </c>
      <c r="AC138" s="434">
        <f t="shared" si="49"/>
        <v>1071</v>
      </c>
      <c r="AD138" s="434">
        <f t="shared" si="50"/>
        <v>3482</v>
      </c>
      <c r="AG138" s="354">
        <f t="shared" si="51"/>
        <v>4753</v>
      </c>
      <c r="AH138" s="428">
        <f t="shared" si="36"/>
        <v>425925</v>
      </c>
      <c r="AI138" s="429">
        <f t="shared" si="52"/>
        <v>1.1159241650525327E-2</v>
      </c>
    </row>
    <row r="139" spans="1:35" ht="18.5" customHeight="1" x14ac:dyDescent="0.35">
      <c r="A139" s="353" t="s">
        <v>220</v>
      </c>
      <c r="B139" s="427" t="s">
        <v>190</v>
      </c>
      <c r="C139" s="353" t="s">
        <v>191</v>
      </c>
      <c r="D139" s="353" t="s">
        <v>71</v>
      </c>
      <c r="E139" s="428">
        <v>16139</v>
      </c>
      <c r="F139" s="428">
        <v>8195</v>
      </c>
      <c r="G139" s="428">
        <v>5130</v>
      </c>
      <c r="H139" s="428">
        <v>1821</v>
      </c>
      <c r="I139" s="428">
        <v>2543</v>
      </c>
      <c r="J139" s="428"/>
      <c r="K139" s="428">
        <v>1658</v>
      </c>
      <c r="L139" s="428"/>
      <c r="M139" s="428"/>
      <c r="N139" s="428">
        <v>1200</v>
      </c>
      <c r="O139" s="428">
        <f t="shared" si="37"/>
        <v>36686</v>
      </c>
      <c r="Q139" s="429">
        <f t="shared" si="38"/>
        <v>0.4399225862726926</v>
      </c>
      <c r="R139" s="429">
        <f t="shared" si="39"/>
        <v>0.22338221664940305</v>
      </c>
      <c r="S139" s="429">
        <f t="shared" si="40"/>
        <v>0.13983535953769829</v>
      </c>
      <c r="T139" s="429">
        <f t="shared" si="41"/>
        <v>4.963746388268004E-2</v>
      </c>
      <c r="U139" s="429">
        <f t="shared" si="42"/>
        <v>6.9317995965763504E-2</v>
      </c>
      <c r="V139" s="429">
        <f t="shared" si="43"/>
        <v>0</v>
      </c>
      <c r="W139" s="429">
        <f t="shared" si="44"/>
        <v>4.5194352068909122E-2</v>
      </c>
      <c r="X139" s="429">
        <f t="shared" si="45"/>
        <v>0</v>
      </c>
      <c r="Y139" s="429">
        <f t="shared" si="46"/>
        <v>0</v>
      </c>
      <c r="Z139" s="429">
        <f t="shared" si="47"/>
        <v>3.2710025622853404E-2</v>
      </c>
      <c r="AA139" s="353" t="s">
        <v>191</v>
      </c>
      <c r="AB139" s="434">
        <f t="shared" si="48"/>
        <v>1658</v>
      </c>
      <c r="AC139" s="434">
        <f t="shared" si="49"/>
        <v>0</v>
      </c>
      <c r="AD139" s="434">
        <f t="shared" si="50"/>
        <v>2543</v>
      </c>
      <c r="AG139" s="354">
        <f t="shared" si="51"/>
        <v>4201</v>
      </c>
      <c r="AH139" s="428">
        <f t="shared" si="36"/>
        <v>425925</v>
      </c>
      <c r="AI139" s="429">
        <f t="shared" si="52"/>
        <v>9.8632388331278981E-3</v>
      </c>
    </row>
    <row r="140" spans="1:35" ht="18.5" customHeight="1" x14ac:dyDescent="0.35">
      <c r="A140" s="353" t="s">
        <v>221</v>
      </c>
      <c r="B140" s="427" t="s">
        <v>190</v>
      </c>
      <c r="C140" s="353" t="s">
        <v>191</v>
      </c>
      <c r="D140" s="353" t="s">
        <v>71</v>
      </c>
      <c r="E140" s="428">
        <v>21857</v>
      </c>
      <c r="F140" s="428">
        <v>17276</v>
      </c>
      <c r="G140" s="428">
        <v>2598</v>
      </c>
      <c r="H140" s="428">
        <v>3375</v>
      </c>
      <c r="I140" s="428">
        <v>3107</v>
      </c>
      <c r="J140" s="428"/>
      <c r="K140" s="428">
        <v>272</v>
      </c>
      <c r="L140" s="428"/>
      <c r="M140" s="428"/>
      <c r="N140" s="428">
        <v>804</v>
      </c>
      <c r="O140" s="428">
        <f t="shared" si="37"/>
        <v>49289</v>
      </c>
      <c r="Q140" s="429">
        <f t="shared" si="38"/>
        <v>0.44344579926555622</v>
      </c>
      <c r="R140" s="429">
        <f t="shared" si="39"/>
        <v>0.35050416928726491</v>
      </c>
      <c r="S140" s="429">
        <f t="shared" si="40"/>
        <v>5.2709529509626894E-2</v>
      </c>
      <c r="T140" s="429">
        <f t="shared" si="41"/>
        <v>6.8473695956501449E-2</v>
      </c>
      <c r="U140" s="429">
        <f t="shared" si="42"/>
        <v>6.303637728499259E-2</v>
      </c>
      <c r="V140" s="429">
        <f t="shared" si="43"/>
        <v>0</v>
      </c>
      <c r="W140" s="429">
        <f t="shared" si="44"/>
        <v>5.5184726815313764E-3</v>
      </c>
      <c r="X140" s="429">
        <f t="shared" si="45"/>
        <v>0</v>
      </c>
      <c r="Y140" s="429">
        <f t="shared" si="46"/>
        <v>0</v>
      </c>
      <c r="Z140" s="429">
        <f t="shared" si="47"/>
        <v>1.6311956014526566E-2</v>
      </c>
      <c r="AA140" s="353" t="s">
        <v>191</v>
      </c>
      <c r="AB140" s="434">
        <f t="shared" si="48"/>
        <v>272</v>
      </c>
      <c r="AC140" s="434">
        <f t="shared" si="49"/>
        <v>0</v>
      </c>
      <c r="AD140" s="434">
        <f t="shared" si="50"/>
        <v>3107</v>
      </c>
      <c r="AG140" s="354">
        <f t="shared" si="51"/>
        <v>3379</v>
      </c>
      <c r="AH140" s="428">
        <f t="shared" si="36"/>
        <v>425925</v>
      </c>
      <c r="AI140" s="429">
        <f t="shared" si="52"/>
        <v>7.9333215941773793E-3</v>
      </c>
    </row>
    <row r="141" spans="1:35" ht="18.5" customHeight="1" x14ac:dyDescent="0.35">
      <c r="A141" s="353" t="s">
        <v>222</v>
      </c>
      <c r="B141" s="427" t="s">
        <v>190</v>
      </c>
      <c r="C141" s="353" t="s">
        <v>191</v>
      </c>
      <c r="D141" s="353" t="s">
        <v>71</v>
      </c>
      <c r="E141" s="428">
        <v>23999</v>
      </c>
      <c r="F141" s="428">
        <v>4863</v>
      </c>
      <c r="G141" s="428">
        <v>3305</v>
      </c>
      <c r="H141" s="428">
        <v>3865</v>
      </c>
      <c r="I141" s="428">
        <v>5633</v>
      </c>
      <c r="J141" s="428"/>
      <c r="K141" s="428">
        <v>311</v>
      </c>
      <c r="L141" s="428">
        <v>570</v>
      </c>
      <c r="M141" s="428"/>
      <c r="N141" s="428">
        <v>173</v>
      </c>
      <c r="O141" s="428">
        <f t="shared" si="37"/>
        <v>42719</v>
      </c>
      <c r="Q141" s="429">
        <f t="shared" si="38"/>
        <v>0.56178749502563263</v>
      </c>
      <c r="R141" s="429">
        <f t="shared" si="39"/>
        <v>0.11383693438516819</v>
      </c>
      <c r="S141" s="429">
        <f t="shared" si="40"/>
        <v>7.7366043212622013E-2</v>
      </c>
      <c r="T141" s="429">
        <f t="shared" si="41"/>
        <v>9.047496430159882E-2</v>
      </c>
      <c r="U141" s="429">
        <f t="shared" si="42"/>
        <v>0.13186170088251128</v>
      </c>
      <c r="V141" s="429">
        <f t="shared" si="43"/>
        <v>0</v>
      </c>
      <c r="W141" s="429">
        <f t="shared" si="44"/>
        <v>7.2801329619139026E-3</v>
      </c>
      <c r="X141" s="429">
        <f t="shared" si="45"/>
        <v>1.3343008965565673E-2</v>
      </c>
      <c r="Y141" s="429">
        <f t="shared" si="46"/>
        <v>0</v>
      </c>
      <c r="Z141" s="429">
        <f t="shared" si="47"/>
        <v>4.0497202649874761E-3</v>
      </c>
      <c r="AA141" s="353" t="s">
        <v>191</v>
      </c>
      <c r="AB141" s="434">
        <f t="shared" si="48"/>
        <v>311</v>
      </c>
      <c r="AC141" s="434">
        <f t="shared" si="49"/>
        <v>570</v>
      </c>
      <c r="AD141" s="434">
        <f t="shared" si="50"/>
        <v>5633</v>
      </c>
      <c r="AG141" s="354">
        <f t="shared" si="51"/>
        <v>6514</v>
      </c>
      <c r="AH141" s="428">
        <f t="shared" si="36"/>
        <v>425925</v>
      </c>
      <c r="AI141" s="429">
        <f t="shared" si="52"/>
        <v>1.5293772377766038E-2</v>
      </c>
    </row>
    <row r="142" spans="1:35" ht="18.5" customHeight="1" x14ac:dyDescent="0.35">
      <c r="A142" s="353" t="s">
        <v>223</v>
      </c>
      <c r="B142" s="427" t="s">
        <v>190</v>
      </c>
      <c r="C142" s="353" t="s">
        <v>191</v>
      </c>
      <c r="D142" s="353" t="s">
        <v>71</v>
      </c>
      <c r="E142" s="428">
        <v>24355</v>
      </c>
      <c r="F142" s="428">
        <v>3457</v>
      </c>
      <c r="G142" s="428">
        <v>1283</v>
      </c>
      <c r="H142" s="428">
        <v>1562</v>
      </c>
      <c r="I142" s="428">
        <v>9275</v>
      </c>
      <c r="J142" s="428"/>
      <c r="K142" s="428">
        <v>621</v>
      </c>
      <c r="L142" s="428"/>
      <c r="M142" s="428"/>
      <c r="N142" s="428">
        <v>406</v>
      </c>
      <c r="O142" s="428">
        <f t="shared" si="37"/>
        <v>40959</v>
      </c>
      <c r="Q142" s="429">
        <f t="shared" si="38"/>
        <v>0.59461900925315558</v>
      </c>
      <c r="R142" s="429">
        <f t="shared" si="39"/>
        <v>8.4401474645377089E-2</v>
      </c>
      <c r="S142" s="429">
        <f t="shared" si="40"/>
        <v>3.1324006933763034E-2</v>
      </c>
      <c r="T142" s="429">
        <f t="shared" si="41"/>
        <v>3.8135696672282039E-2</v>
      </c>
      <c r="U142" s="429">
        <f t="shared" si="42"/>
        <v>0.22644595815327523</v>
      </c>
      <c r="V142" s="429">
        <f t="shared" si="43"/>
        <v>0</v>
      </c>
      <c r="W142" s="429">
        <f t="shared" si="44"/>
        <v>1.5161502966381015E-2</v>
      </c>
      <c r="X142" s="429">
        <f t="shared" si="45"/>
        <v>0</v>
      </c>
      <c r="Y142" s="429">
        <f t="shared" si="46"/>
        <v>0</v>
      </c>
      <c r="Z142" s="429">
        <f t="shared" si="47"/>
        <v>9.9123513757660101E-3</v>
      </c>
      <c r="AA142" s="353" t="s">
        <v>191</v>
      </c>
      <c r="AB142" s="434">
        <f t="shared" si="48"/>
        <v>621</v>
      </c>
      <c r="AC142" s="434">
        <f t="shared" si="49"/>
        <v>0</v>
      </c>
      <c r="AD142" s="434">
        <f t="shared" si="50"/>
        <v>9275</v>
      </c>
      <c r="AG142" s="354">
        <f t="shared" si="51"/>
        <v>9896</v>
      </c>
      <c r="AH142" s="428">
        <f t="shared" si="36"/>
        <v>425925</v>
      </c>
      <c r="AI142" s="429">
        <f t="shared" si="52"/>
        <v>2.3234137465516228E-2</v>
      </c>
    </row>
    <row r="143" spans="1:35" ht="18.5" customHeight="1" x14ac:dyDescent="0.35">
      <c r="A143" s="353" t="s">
        <v>224</v>
      </c>
      <c r="B143" s="427" t="s">
        <v>190</v>
      </c>
      <c r="C143" s="353" t="s">
        <v>191</v>
      </c>
      <c r="D143" s="353" t="s">
        <v>71</v>
      </c>
      <c r="E143" s="428">
        <v>24724</v>
      </c>
      <c r="F143" s="428">
        <v>2076</v>
      </c>
      <c r="G143" s="428">
        <v>1601</v>
      </c>
      <c r="H143" s="428">
        <v>1996</v>
      </c>
      <c r="I143" s="428">
        <v>9987</v>
      </c>
      <c r="J143" s="428"/>
      <c r="K143" s="428"/>
      <c r="L143" s="428">
        <v>1007</v>
      </c>
      <c r="M143" s="428"/>
      <c r="N143" s="428">
        <v>310</v>
      </c>
      <c r="O143" s="428">
        <f t="shared" si="37"/>
        <v>41701</v>
      </c>
      <c r="Q143" s="429">
        <f t="shared" si="38"/>
        <v>0.59288746073235654</v>
      </c>
      <c r="R143" s="429">
        <f t="shared" si="39"/>
        <v>4.9782978825447834E-2</v>
      </c>
      <c r="S143" s="429">
        <f t="shared" si="40"/>
        <v>3.8392364691494207E-2</v>
      </c>
      <c r="T143" s="429">
        <f t="shared" si="41"/>
        <v>4.786455960288722E-2</v>
      </c>
      <c r="U143" s="429">
        <f t="shared" si="42"/>
        <v>0.23949065969641015</v>
      </c>
      <c r="V143" s="429">
        <f t="shared" si="43"/>
        <v>0</v>
      </c>
      <c r="W143" s="429">
        <f t="shared" si="44"/>
        <v>0</v>
      </c>
      <c r="X143" s="429">
        <f t="shared" si="45"/>
        <v>2.4148101963981677E-2</v>
      </c>
      <c r="Y143" s="429">
        <f t="shared" si="46"/>
        <v>0</v>
      </c>
      <c r="Z143" s="429">
        <f t="shared" si="47"/>
        <v>7.4338744874223638E-3</v>
      </c>
      <c r="AA143" s="353" t="s">
        <v>191</v>
      </c>
      <c r="AB143" s="434">
        <f t="shared" si="48"/>
        <v>0</v>
      </c>
      <c r="AC143" s="434">
        <f t="shared" si="49"/>
        <v>1007</v>
      </c>
      <c r="AD143" s="434">
        <f t="shared" si="50"/>
        <v>9987</v>
      </c>
      <c r="AG143" s="354">
        <f t="shared" si="51"/>
        <v>10994</v>
      </c>
      <c r="AH143" s="428">
        <f t="shared" si="36"/>
        <v>425925</v>
      </c>
      <c r="AI143" s="429">
        <f t="shared" si="52"/>
        <v>2.5812056113165463E-2</v>
      </c>
    </row>
    <row r="144" spans="1:35" ht="18.5" customHeight="1" x14ac:dyDescent="0.35">
      <c r="A144" s="353" t="s">
        <v>225</v>
      </c>
      <c r="B144" s="427" t="s">
        <v>190</v>
      </c>
      <c r="C144" s="353" t="s">
        <v>191</v>
      </c>
      <c r="D144" s="353" t="s">
        <v>71</v>
      </c>
      <c r="E144" s="428">
        <v>24073</v>
      </c>
      <c r="F144" s="428">
        <v>8783</v>
      </c>
      <c r="G144" s="428">
        <v>2929</v>
      </c>
      <c r="H144" s="428">
        <v>4292</v>
      </c>
      <c r="I144" s="428">
        <v>4468</v>
      </c>
      <c r="J144" s="428"/>
      <c r="K144" s="428"/>
      <c r="L144" s="428">
        <v>439</v>
      </c>
      <c r="M144" s="428"/>
      <c r="N144" s="428">
        <v>1037</v>
      </c>
      <c r="O144" s="428">
        <f t="shared" si="37"/>
        <v>46021</v>
      </c>
      <c r="Q144" s="429">
        <f t="shared" si="38"/>
        <v>0.52308728623889089</v>
      </c>
      <c r="R144" s="429">
        <f t="shared" si="39"/>
        <v>0.1908476565046392</v>
      </c>
      <c r="S144" s="429">
        <f t="shared" si="40"/>
        <v>6.3644857782316766E-2</v>
      </c>
      <c r="T144" s="429">
        <f t="shared" si="41"/>
        <v>9.3261771799830515E-2</v>
      </c>
      <c r="U144" s="429">
        <f t="shared" si="42"/>
        <v>9.7086112861519747E-2</v>
      </c>
      <c r="V144" s="429">
        <f t="shared" si="43"/>
        <v>0</v>
      </c>
      <c r="W144" s="429">
        <f t="shared" si="44"/>
        <v>0</v>
      </c>
      <c r="X144" s="429">
        <f t="shared" si="45"/>
        <v>9.5391234436452924E-3</v>
      </c>
      <c r="Y144" s="429">
        <f t="shared" si="46"/>
        <v>0</v>
      </c>
      <c r="Z144" s="429">
        <f t="shared" si="47"/>
        <v>2.253319136915756E-2</v>
      </c>
      <c r="AA144" s="353" t="s">
        <v>191</v>
      </c>
      <c r="AB144" s="434">
        <f t="shared" si="48"/>
        <v>0</v>
      </c>
      <c r="AC144" s="434">
        <f t="shared" si="49"/>
        <v>439</v>
      </c>
      <c r="AD144" s="434">
        <f t="shared" si="50"/>
        <v>4468</v>
      </c>
      <c r="AG144" s="354">
        <f t="shared" si="51"/>
        <v>4907</v>
      </c>
      <c r="AH144" s="428">
        <f t="shared" si="36"/>
        <v>425925</v>
      </c>
      <c r="AI144" s="429">
        <f t="shared" si="52"/>
        <v>1.1520807653929682E-2</v>
      </c>
    </row>
    <row r="145" spans="1:35" ht="18.5" customHeight="1" x14ac:dyDescent="0.35">
      <c r="A145" s="353" t="s">
        <v>226</v>
      </c>
      <c r="B145" s="427" t="s">
        <v>190</v>
      </c>
      <c r="C145" s="353" t="s">
        <v>191</v>
      </c>
      <c r="D145" s="353" t="s">
        <v>71</v>
      </c>
      <c r="E145" s="428">
        <v>23432</v>
      </c>
      <c r="F145" s="428">
        <v>8462</v>
      </c>
      <c r="G145" s="428">
        <v>2940</v>
      </c>
      <c r="H145" s="428">
        <v>6181</v>
      </c>
      <c r="I145" s="428">
        <v>6630</v>
      </c>
      <c r="J145" s="428"/>
      <c r="K145" s="428">
        <v>373</v>
      </c>
      <c r="L145" s="428"/>
      <c r="M145" s="428"/>
      <c r="N145" s="428">
        <v>532</v>
      </c>
      <c r="O145" s="428">
        <f t="shared" si="37"/>
        <v>48550</v>
      </c>
      <c r="Q145" s="429">
        <f t="shared" si="38"/>
        <v>0.48263645726055615</v>
      </c>
      <c r="R145" s="429">
        <f t="shared" si="39"/>
        <v>0.17429454170957775</v>
      </c>
      <c r="S145" s="429">
        <f t="shared" si="40"/>
        <v>6.0556127703398556E-2</v>
      </c>
      <c r="T145" s="429">
        <f t="shared" si="41"/>
        <v>0.12731204943357363</v>
      </c>
      <c r="U145" s="429">
        <f t="shared" si="42"/>
        <v>0.13656024716786819</v>
      </c>
      <c r="V145" s="429">
        <f t="shared" si="43"/>
        <v>0</v>
      </c>
      <c r="W145" s="429">
        <f t="shared" si="44"/>
        <v>7.6828012358393406E-3</v>
      </c>
      <c r="X145" s="429">
        <f t="shared" si="45"/>
        <v>0</v>
      </c>
      <c r="Y145" s="429">
        <f t="shared" si="46"/>
        <v>0</v>
      </c>
      <c r="Z145" s="429">
        <f t="shared" si="47"/>
        <v>1.0957775489186406E-2</v>
      </c>
      <c r="AA145" s="353" t="s">
        <v>191</v>
      </c>
      <c r="AB145" s="434">
        <f t="shared" si="48"/>
        <v>373</v>
      </c>
      <c r="AC145" s="434">
        <f t="shared" si="49"/>
        <v>0</v>
      </c>
      <c r="AD145" s="434">
        <f t="shared" si="50"/>
        <v>6630</v>
      </c>
      <c r="AG145" s="354">
        <f t="shared" si="51"/>
        <v>7003</v>
      </c>
      <c r="AH145" s="428">
        <f t="shared" si="36"/>
        <v>425925</v>
      </c>
      <c r="AI145" s="429">
        <f t="shared" si="52"/>
        <v>1.6441861830134415E-2</v>
      </c>
    </row>
    <row r="146" spans="1:35" ht="18.5" customHeight="1" x14ac:dyDescent="0.35">
      <c r="A146" s="353" t="s">
        <v>227</v>
      </c>
      <c r="B146" s="427" t="s">
        <v>190</v>
      </c>
      <c r="C146" s="353" t="s">
        <v>191</v>
      </c>
      <c r="D146" s="353" t="s">
        <v>71</v>
      </c>
      <c r="E146" s="428">
        <v>13786</v>
      </c>
      <c r="F146" s="428">
        <v>25466</v>
      </c>
      <c r="G146" s="428">
        <v>2188</v>
      </c>
      <c r="H146" s="428">
        <v>1511</v>
      </c>
      <c r="I146" s="428">
        <v>2006</v>
      </c>
      <c r="J146" s="428"/>
      <c r="K146" s="428">
        <v>2097</v>
      </c>
      <c r="L146" s="428">
        <v>723</v>
      </c>
      <c r="M146" s="428"/>
      <c r="N146" s="428">
        <v>0</v>
      </c>
      <c r="O146" s="428">
        <f t="shared" si="37"/>
        <v>47777</v>
      </c>
      <c r="Q146" s="429">
        <f t="shared" si="38"/>
        <v>0.28854888335391504</v>
      </c>
      <c r="R146" s="429">
        <f t="shared" si="39"/>
        <v>0.53301797936245476</v>
      </c>
      <c r="S146" s="429">
        <f t="shared" si="40"/>
        <v>4.5796094355024387E-2</v>
      </c>
      <c r="T146" s="429">
        <f t="shared" si="41"/>
        <v>3.1626096238775978E-2</v>
      </c>
      <c r="U146" s="429">
        <f t="shared" si="42"/>
        <v>4.1986730016535155E-2</v>
      </c>
      <c r="V146" s="429">
        <f t="shared" si="43"/>
        <v>0</v>
      </c>
      <c r="W146" s="429">
        <f t="shared" si="44"/>
        <v>4.3891412185779771E-2</v>
      </c>
      <c r="X146" s="429">
        <f t="shared" si="45"/>
        <v>1.5132804487514914E-2</v>
      </c>
      <c r="Y146" s="429">
        <f t="shared" si="46"/>
        <v>0</v>
      </c>
      <c r="Z146" s="429">
        <f t="shared" si="47"/>
        <v>0</v>
      </c>
      <c r="AA146" s="353" t="s">
        <v>191</v>
      </c>
      <c r="AB146" s="434">
        <f t="shared" si="48"/>
        <v>2097</v>
      </c>
      <c r="AC146" s="434">
        <f t="shared" si="49"/>
        <v>723</v>
      </c>
      <c r="AD146" s="434">
        <f t="shared" si="50"/>
        <v>2006</v>
      </c>
      <c r="AG146" s="354">
        <f t="shared" si="51"/>
        <v>4826</v>
      </c>
      <c r="AH146" s="428">
        <f t="shared" si="36"/>
        <v>425925</v>
      </c>
      <c r="AI146" s="429">
        <f t="shared" si="52"/>
        <v>1.1330633327463755E-2</v>
      </c>
    </row>
    <row r="147" spans="1:35" ht="18.5" customHeight="1" x14ac:dyDescent="0.35">
      <c r="A147" s="353" t="s">
        <v>228</v>
      </c>
      <c r="B147" s="427" t="s">
        <v>190</v>
      </c>
      <c r="C147" s="353" t="s">
        <v>191</v>
      </c>
      <c r="D147" s="353" t="s">
        <v>71</v>
      </c>
      <c r="E147" s="428">
        <v>19833</v>
      </c>
      <c r="F147" s="428">
        <v>13191</v>
      </c>
      <c r="G147" s="428">
        <v>2639</v>
      </c>
      <c r="H147" s="428">
        <v>2404</v>
      </c>
      <c r="I147" s="428">
        <v>2438</v>
      </c>
      <c r="J147" s="428"/>
      <c r="K147" s="428">
        <v>4120</v>
      </c>
      <c r="L147" s="428"/>
      <c r="M147" s="428"/>
      <c r="N147" s="428">
        <v>616</v>
      </c>
      <c r="O147" s="428">
        <f t="shared" si="37"/>
        <v>45241</v>
      </c>
      <c r="Q147" s="429">
        <f t="shared" si="38"/>
        <v>0.43838553524457902</v>
      </c>
      <c r="R147" s="429">
        <f t="shared" si="39"/>
        <v>0.29157180433677415</v>
      </c>
      <c r="S147" s="429">
        <f t="shared" si="40"/>
        <v>5.833204394244159E-2</v>
      </c>
      <c r="T147" s="429">
        <f t="shared" si="41"/>
        <v>5.313764063570655E-2</v>
      </c>
      <c r="U147" s="429">
        <f t="shared" si="42"/>
        <v>5.3889171326893748E-2</v>
      </c>
      <c r="V147" s="429">
        <f t="shared" si="43"/>
        <v>0</v>
      </c>
      <c r="W147" s="429">
        <f t="shared" si="44"/>
        <v>9.1067836696801574E-2</v>
      </c>
      <c r="X147" s="429">
        <f t="shared" si="45"/>
        <v>0</v>
      </c>
      <c r="Y147" s="429">
        <f t="shared" si="46"/>
        <v>0</v>
      </c>
      <c r="Z147" s="429">
        <f t="shared" si="47"/>
        <v>1.3615967816803342E-2</v>
      </c>
      <c r="AA147" s="353" t="s">
        <v>191</v>
      </c>
      <c r="AB147" s="434">
        <f t="shared" si="48"/>
        <v>4120</v>
      </c>
      <c r="AC147" s="434">
        <f t="shared" si="49"/>
        <v>0</v>
      </c>
      <c r="AD147" s="434">
        <f t="shared" si="50"/>
        <v>2438</v>
      </c>
      <c r="AG147" s="354">
        <f t="shared" si="51"/>
        <v>6558</v>
      </c>
      <c r="AH147" s="428">
        <f t="shared" si="36"/>
        <v>425925</v>
      </c>
      <c r="AI147" s="429">
        <f t="shared" si="52"/>
        <v>1.5397076950167283E-2</v>
      </c>
    </row>
    <row r="148" spans="1:35" ht="18.5" customHeight="1" x14ac:dyDescent="0.35">
      <c r="A148" s="353" t="s">
        <v>229</v>
      </c>
      <c r="B148" s="427" t="s">
        <v>190</v>
      </c>
      <c r="C148" s="353" t="s">
        <v>191</v>
      </c>
      <c r="D148" s="353" t="s">
        <v>71</v>
      </c>
      <c r="E148" s="428">
        <v>20405</v>
      </c>
      <c r="F148" s="428">
        <v>8374</v>
      </c>
      <c r="G148" s="428">
        <v>4114</v>
      </c>
      <c r="H148" s="428">
        <v>1316</v>
      </c>
      <c r="I148" s="428">
        <v>2131</v>
      </c>
      <c r="J148" s="428"/>
      <c r="K148" s="428"/>
      <c r="L148" s="428">
        <v>1975</v>
      </c>
      <c r="M148" s="428"/>
      <c r="N148" s="428">
        <v>0</v>
      </c>
      <c r="O148" s="428">
        <f t="shared" si="37"/>
        <v>38315</v>
      </c>
      <c r="Q148" s="429">
        <f t="shared" si="38"/>
        <v>0.53255904998042547</v>
      </c>
      <c r="R148" s="429">
        <f t="shared" si="39"/>
        <v>0.21855670103092784</v>
      </c>
      <c r="S148" s="429">
        <f t="shared" si="40"/>
        <v>0.10737309147853322</v>
      </c>
      <c r="T148" s="429">
        <f t="shared" si="41"/>
        <v>3.4346861542476834E-2</v>
      </c>
      <c r="U148" s="429">
        <f t="shared" si="42"/>
        <v>5.5617904215059376E-2</v>
      </c>
      <c r="V148" s="429">
        <f t="shared" si="43"/>
        <v>0</v>
      </c>
      <c r="W148" s="429">
        <f t="shared" si="44"/>
        <v>0</v>
      </c>
      <c r="X148" s="429">
        <f t="shared" si="45"/>
        <v>5.1546391752577317E-2</v>
      </c>
      <c r="Y148" s="429">
        <f t="shared" si="46"/>
        <v>0</v>
      </c>
      <c r="Z148" s="429">
        <f t="shared" si="47"/>
        <v>0</v>
      </c>
      <c r="AA148" s="353" t="s">
        <v>191</v>
      </c>
      <c r="AB148" s="434">
        <f t="shared" si="48"/>
        <v>0</v>
      </c>
      <c r="AC148" s="434">
        <f t="shared" si="49"/>
        <v>1975</v>
      </c>
      <c r="AD148" s="434">
        <f t="shared" si="50"/>
        <v>2131</v>
      </c>
      <c r="AG148" s="354">
        <f t="shared" si="51"/>
        <v>4106</v>
      </c>
      <c r="AH148" s="428">
        <f t="shared" si="36"/>
        <v>425925</v>
      </c>
      <c r="AI148" s="429">
        <f t="shared" si="52"/>
        <v>9.6401948699888478E-3</v>
      </c>
    </row>
    <row r="149" spans="1:35" ht="18.5" customHeight="1" x14ac:dyDescent="0.35">
      <c r="A149" s="353" t="s">
        <v>230</v>
      </c>
      <c r="B149" s="427" t="s">
        <v>190</v>
      </c>
      <c r="C149" s="353" t="s">
        <v>191</v>
      </c>
      <c r="D149" s="353" t="s">
        <v>71</v>
      </c>
      <c r="E149" s="428">
        <v>15855</v>
      </c>
      <c r="F149" s="428">
        <v>15840</v>
      </c>
      <c r="G149" s="428">
        <v>3038</v>
      </c>
      <c r="H149" s="428">
        <v>1966</v>
      </c>
      <c r="I149" s="428">
        <v>2667</v>
      </c>
      <c r="J149" s="428"/>
      <c r="K149" s="428"/>
      <c r="L149" s="428">
        <v>1518</v>
      </c>
      <c r="M149" s="428"/>
      <c r="N149" s="428">
        <v>372</v>
      </c>
      <c r="O149" s="428">
        <f t="shared" si="37"/>
        <v>41256</v>
      </c>
      <c r="Q149" s="429">
        <f t="shared" si="38"/>
        <v>0.38430773705642818</v>
      </c>
      <c r="R149" s="429">
        <f t="shared" si="39"/>
        <v>0.38394415357766143</v>
      </c>
      <c r="S149" s="429">
        <f t="shared" si="40"/>
        <v>7.3637773899554004E-2</v>
      </c>
      <c r="T149" s="429">
        <f t="shared" si="41"/>
        <v>4.7653674617025403E-2</v>
      </c>
      <c r="U149" s="429">
        <f t="shared" si="42"/>
        <v>6.464514252472367E-2</v>
      </c>
      <c r="V149" s="429">
        <f t="shared" si="43"/>
        <v>0</v>
      </c>
      <c r="W149" s="429">
        <f t="shared" si="44"/>
        <v>0</v>
      </c>
      <c r="X149" s="429">
        <f t="shared" si="45"/>
        <v>3.6794648051192556E-2</v>
      </c>
      <c r="Y149" s="429">
        <f t="shared" si="46"/>
        <v>0</v>
      </c>
      <c r="Z149" s="429">
        <f t="shared" si="47"/>
        <v>9.0168702734147767E-3</v>
      </c>
      <c r="AA149" s="353" t="s">
        <v>191</v>
      </c>
      <c r="AB149" s="434">
        <f t="shared" si="48"/>
        <v>0</v>
      </c>
      <c r="AC149" s="434">
        <f t="shared" si="49"/>
        <v>1518</v>
      </c>
      <c r="AD149" s="434">
        <f t="shared" si="50"/>
        <v>2667</v>
      </c>
      <c r="AG149" s="354">
        <f t="shared" si="51"/>
        <v>4185</v>
      </c>
      <c r="AH149" s="428">
        <f t="shared" si="36"/>
        <v>425925</v>
      </c>
      <c r="AI149" s="429">
        <f t="shared" si="52"/>
        <v>9.8256735340729005E-3</v>
      </c>
    </row>
    <row r="150" spans="1:35" ht="18.5" customHeight="1" x14ac:dyDescent="0.35">
      <c r="A150" s="353" t="s">
        <v>231</v>
      </c>
      <c r="B150" s="427" t="s">
        <v>190</v>
      </c>
      <c r="C150" s="353" t="s">
        <v>191</v>
      </c>
      <c r="D150" s="353" t="s">
        <v>71</v>
      </c>
      <c r="E150" s="428">
        <v>18884</v>
      </c>
      <c r="F150" s="428">
        <v>2776</v>
      </c>
      <c r="G150" s="428">
        <v>2371</v>
      </c>
      <c r="H150" s="428">
        <v>2236</v>
      </c>
      <c r="I150" s="428">
        <v>4030</v>
      </c>
      <c r="J150" s="428"/>
      <c r="K150" s="428">
        <v>7312</v>
      </c>
      <c r="L150" s="428"/>
      <c r="M150" s="428"/>
      <c r="N150" s="428">
        <v>993</v>
      </c>
      <c r="O150" s="428">
        <f t="shared" si="37"/>
        <v>38602</v>
      </c>
      <c r="Q150" s="429">
        <f t="shared" si="38"/>
        <v>0.4891974509092793</v>
      </c>
      <c r="R150" s="429">
        <f t="shared" si="39"/>
        <v>7.1913372364126205E-2</v>
      </c>
      <c r="S150" s="429">
        <f t="shared" si="40"/>
        <v>6.1421687995440649E-2</v>
      </c>
      <c r="T150" s="429">
        <f t="shared" si="41"/>
        <v>5.7924459872545464E-2</v>
      </c>
      <c r="U150" s="429">
        <f t="shared" si="42"/>
        <v>0.10439873581679705</v>
      </c>
      <c r="V150" s="429">
        <f t="shared" si="43"/>
        <v>0</v>
      </c>
      <c r="W150" s="429">
        <f t="shared" si="44"/>
        <v>0.18942023729340449</v>
      </c>
      <c r="X150" s="429">
        <f t="shared" si="45"/>
        <v>0</v>
      </c>
      <c r="Y150" s="429">
        <f t="shared" si="46"/>
        <v>0</v>
      </c>
      <c r="Z150" s="429">
        <f t="shared" si="47"/>
        <v>2.5724055748406818E-2</v>
      </c>
      <c r="AA150" s="353" t="s">
        <v>191</v>
      </c>
      <c r="AB150" s="434">
        <f t="shared" si="48"/>
        <v>7312</v>
      </c>
      <c r="AC150" s="434">
        <f t="shared" si="49"/>
        <v>0</v>
      </c>
      <c r="AD150" s="434">
        <f t="shared" si="50"/>
        <v>4030</v>
      </c>
      <c r="AG150" s="354">
        <f t="shared" si="51"/>
        <v>11342</v>
      </c>
      <c r="AH150" s="428">
        <f t="shared" si="36"/>
        <v>425925</v>
      </c>
      <c r="AI150" s="429">
        <f t="shared" si="52"/>
        <v>2.6629101367611669E-2</v>
      </c>
    </row>
    <row r="151" spans="1:35" ht="18.5" customHeight="1" x14ac:dyDescent="0.35">
      <c r="A151" s="353" t="s">
        <v>232</v>
      </c>
      <c r="B151" s="427" t="s">
        <v>190</v>
      </c>
      <c r="C151" s="353" t="s">
        <v>191</v>
      </c>
      <c r="D151" s="353" t="s">
        <v>71</v>
      </c>
      <c r="E151" s="428">
        <v>12939</v>
      </c>
      <c r="F151" s="428">
        <v>15260</v>
      </c>
      <c r="G151" s="428">
        <v>13317</v>
      </c>
      <c r="H151" s="428">
        <v>2391</v>
      </c>
      <c r="I151" s="428">
        <v>2620</v>
      </c>
      <c r="J151" s="428"/>
      <c r="K151" s="428">
        <v>394</v>
      </c>
      <c r="L151" s="428"/>
      <c r="M151" s="428"/>
      <c r="N151" s="428">
        <v>0</v>
      </c>
      <c r="O151" s="428">
        <f t="shared" si="37"/>
        <v>46921</v>
      </c>
      <c r="Q151" s="429">
        <f t="shared" si="38"/>
        <v>0.27576138615971529</v>
      </c>
      <c r="R151" s="429">
        <f t="shared" si="39"/>
        <v>0.32522751007011785</v>
      </c>
      <c r="S151" s="429">
        <f t="shared" si="40"/>
        <v>0.28381748044585581</v>
      </c>
      <c r="T151" s="429">
        <f t="shared" si="41"/>
        <v>5.0957993222650835E-2</v>
      </c>
      <c r="U151" s="429">
        <f t="shared" si="42"/>
        <v>5.583853711557725E-2</v>
      </c>
      <c r="V151" s="429">
        <f t="shared" si="43"/>
        <v>0</v>
      </c>
      <c r="W151" s="429">
        <f t="shared" si="44"/>
        <v>8.3970929860829914E-3</v>
      </c>
      <c r="X151" s="429">
        <f t="shared" si="45"/>
        <v>0</v>
      </c>
      <c r="Y151" s="429">
        <f t="shared" si="46"/>
        <v>0</v>
      </c>
      <c r="Z151" s="429">
        <f t="shared" si="47"/>
        <v>0</v>
      </c>
      <c r="AA151" s="353" t="s">
        <v>191</v>
      </c>
      <c r="AB151" s="434">
        <f t="shared" si="48"/>
        <v>394</v>
      </c>
      <c r="AC151" s="434">
        <f t="shared" si="49"/>
        <v>0</v>
      </c>
      <c r="AD151" s="434">
        <f t="shared" si="50"/>
        <v>2620</v>
      </c>
      <c r="AG151" s="354">
        <f t="shared" si="51"/>
        <v>3014</v>
      </c>
      <c r="AH151" s="428">
        <f t="shared" si="36"/>
        <v>425925</v>
      </c>
      <c r="AI151" s="429">
        <f t="shared" si="52"/>
        <v>7.0763632094852378E-3</v>
      </c>
    </row>
    <row r="152" spans="1:35" ht="18.5" customHeight="1" x14ac:dyDescent="0.35">
      <c r="A152" s="353" t="s">
        <v>233</v>
      </c>
      <c r="B152" s="427" t="s">
        <v>190</v>
      </c>
      <c r="C152" s="353" t="s">
        <v>191</v>
      </c>
      <c r="D152" s="353" t="s">
        <v>71</v>
      </c>
      <c r="E152" s="428">
        <v>28535</v>
      </c>
      <c r="F152" s="428">
        <v>4011</v>
      </c>
      <c r="G152" s="428">
        <v>1989</v>
      </c>
      <c r="H152" s="428">
        <v>6099</v>
      </c>
      <c r="I152" s="428">
        <v>7060</v>
      </c>
      <c r="J152" s="428"/>
      <c r="K152" s="428"/>
      <c r="L152" s="428">
        <v>766</v>
      </c>
      <c r="M152" s="428"/>
      <c r="N152" s="428">
        <v>182</v>
      </c>
      <c r="O152" s="428">
        <f t="shared" si="37"/>
        <v>48642</v>
      </c>
      <c r="Q152" s="429">
        <f t="shared" si="38"/>
        <v>0.58663295094774059</v>
      </c>
      <c r="R152" s="429">
        <f t="shared" si="39"/>
        <v>8.2459602812384361E-2</v>
      </c>
      <c r="S152" s="429">
        <f t="shared" si="40"/>
        <v>4.0890588380411992E-2</v>
      </c>
      <c r="T152" s="429">
        <f t="shared" si="41"/>
        <v>0.12538546934747749</v>
      </c>
      <c r="U152" s="429">
        <f t="shared" si="42"/>
        <v>0.1451420583035237</v>
      </c>
      <c r="V152" s="429">
        <f t="shared" si="43"/>
        <v>0</v>
      </c>
      <c r="W152" s="429">
        <f t="shared" si="44"/>
        <v>0</v>
      </c>
      <c r="X152" s="429">
        <f t="shared" si="45"/>
        <v>1.5747707742280334E-2</v>
      </c>
      <c r="Y152" s="429">
        <f t="shared" si="46"/>
        <v>0</v>
      </c>
      <c r="Z152" s="429">
        <f t="shared" si="47"/>
        <v>3.7416224661814892E-3</v>
      </c>
      <c r="AA152" s="353" t="s">
        <v>191</v>
      </c>
      <c r="AB152" s="434">
        <f t="shared" si="48"/>
        <v>0</v>
      </c>
      <c r="AC152" s="434">
        <f t="shared" si="49"/>
        <v>766</v>
      </c>
      <c r="AD152" s="434">
        <f t="shared" si="50"/>
        <v>7060</v>
      </c>
      <c r="AG152" s="354">
        <f t="shared" si="51"/>
        <v>7826</v>
      </c>
      <c r="AH152" s="428">
        <f t="shared" si="36"/>
        <v>425925</v>
      </c>
      <c r="AI152" s="429">
        <f t="shared" si="52"/>
        <v>1.8374126900275869E-2</v>
      </c>
    </row>
    <row r="153" spans="1:35" ht="18.5" customHeight="1" x14ac:dyDescent="0.35">
      <c r="A153" s="353" t="s">
        <v>234</v>
      </c>
      <c r="B153" s="427" t="s">
        <v>190</v>
      </c>
      <c r="C153" s="353" t="s">
        <v>191</v>
      </c>
      <c r="D153" s="353" t="s">
        <v>71</v>
      </c>
      <c r="E153" s="428">
        <v>15647</v>
      </c>
      <c r="F153" s="428">
        <v>9619</v>
      </c>
      <c r="G153" s="428">
        <v>3621</v>
      </c>
      <c r="H153" s="428">
        <v>1088</v>
      </c>
      <c r="I153" s="428">
        <v>1794</v>
      </c>
      <c r="J153" s="428"/>
      <c r="K153" s="428">
        <v>15119</v>
      </c>
      <c r="L153" s="428"/>
      <c r="M153" s="428"/>
      <c r="N153" s="428">
        <v>0</v>
      </c>
      <c r="O153" s="428">
        <f t="shared" si="37"/>
        <v>46888</v>
      </c>
      <c r="Q153" s="429">
        <f t="shared" si="38"/>
        <v>0.33371011772735026</v>
      </c>
      <c r="R153" s="429">
        <f t="shared" si="39"/>
        <v>0.20514843883296366</v>
      </c>
      <c r="S153" s="429">
        <f t="shared" si="40"/>
        <v>7.7226582494454868E-2</v>
      </c>
      <c r="T153" s="429">
        <f t="shared" si="41"/>
        <v>2.3204231359836205E-2</v>
      </c>
      <c r="U153" s="429">
        <f t="shared" si="42"/>
        <v>3.8261388841494624E-2</v>
      </c>
      <c r="V153" s="429">
        <f t="shared" si="43"/>
        <v>0</v>
      </c>
      <c r="W153" s="429">
        <f t="shared" si="44"/>
        <v>0.32244924074390036</v>
      </c>
      <c r="X153" s="429">
        <f t="shared" si="45"/>
        <v>0</v>
      </c>
      <c r="Y153" s="429">
        <f t="shared" si="46"/>
        <v>0</v>
      </c>
      <c r="Z153" s="429">
        <f t="shared" si="47"/>
        <v>0</v>
      </c>
      <c r="AA153" s="353" t="s">
        <v>191</v>
      </c>
      <c r="AB153" s="434">
        <f t="shared" si="48"/>
        <v>15119</v>
      </c>
      <c r="AC153" s="434">
        <f t="shared" si="49"/>
        <v>0</v>
      </c>
      <c r="AD153" s="434">
        <f t="shared" si="50"/>
        <v>1794</v>
      </c>
      <c r="AG153" s="354">
        <f t="shared" si="51"/>
        <v>16913</v>
      </c>
      <c r="AH153" s="428">
        <f t="shared" si="36"/>
        <v>425925</v>
      </c>
      <c r="AI153" s="429">
        <f t="shared" si="52"/>
        <v>3.9708868932323768E-2</v>
      </c>
    </row>
    <row r="154" spans="1:35" ht="18.5" customHeight="1" x14ac:dyDescent="0.35">
      <c r="A154" s="353" t="s">
        <v>235</v>
      </c>
      <c r="B154" s="427" t="s">
        <v>190</v>
      </c>
      <c r="C154" s="353" t="s">
        <v>191</v>
      </c>
      <c r="D154" s="353" t="s">
        <v>71</v>
      </c>
      <c r="E154" s="428">
        <v>16537</v>
      </c>
      <c r="F154" s="428">
        <v>6142</v>
      </c>
      <c r="G154" s="428">
        <v>2329</v>
      </c>
      <c r="H154" s="428">
        <v>1340</v>
      </c>
      <c r="I154" s="428">
        <v>3537</v>
      </c>
      <c r="J154" s="428"/>
      <c r="K154" s="428">
        <v>9643</v>
      </c>
      <c r="L154" s="428">
        <v>1366</v>
      </c>
      <c r="M154" s="428"/>
      <c r="N154" s="428">
        <v>376</v>
      </c>
      <c r="O154" s="428">
        <f t="shared" si="37"/>
        <v>41270</v>
      </c>
      <c r="Q154" s="429">
        <f t="shared" si="38"/>
        <v>0.40070268960503996</v>
      </c>
      <c r="R154" s="429">
        <f t="shared" si="39"/>
        <v>0.14882481221226071</v>
      </c>
      <c r="S154" s="429">
        <f t="shared" si="40"/>
        <v>5.6433244487521204E-2</v>
      </c>
      <c r="T154" s="429">
        <f t="shared" si="41"/>
        <v>3.2469105888054274E-2</v>
      </c>
      <c r="U154" s="429">
        <f t="shared" si="42"/>
        <v>8.570390113884177E-2</v>
      </c>
      <c r="V154" s="429">
        <f t="shared" si="43"/>
        <v>0</v>
      </c>
      <c r="W154" s="429">
        <f t="shared" si="44"/>
        <v>0.23365640901381149</v>
      </c>
      <c r="X154" s="429">
        <f t="shared" si="45"/>
        <v>3.3099103464986672E-2</v>
      </c>
      <c r="Y154" s="429">
        <f t="shared" si="46"/>
        <v>0</v>
      </c>
      <c r="Z154" s="429">
        <f t="shared" si="47"/>
        <v>9.1107341894838875E-3</v>
      </c>
      <c r="AA154" s="353" t="s">
        <v>191</v>
      </c>
      <c r="AB154" s="434">
        <f t="shared" si="48"/>
        <v>9643</v>
      </c>
      <c r="AC154" s="434">
        <f t="shared" si="49"/>
        <v>1366</v>
      </c>
      <c r="AD154" s="434">
        <f t="shared" si="50"/>
        <v>3537</v>
      </c>
      <c r="AG154" s="354">
        <f t="shared" si="51"/>
        <v>14546</v>
      </c>
      <c r="AH154" s="428">
        <f t="shared" si="36"/>
        <v>425925</v>
      </c>
      <c r="AI154" s="429">
        <f t="shared" si="52"/>
        <v>3.415155250337501E-2</v>
      </c>
    </row>
    <row r="155" spans="1:35" ht="18.5" customHeight="1" x14ac:dyDescent="0.35">
      <c r="A155" s="353" t="s">
        <v>236</v>
      </c>
      <c r="B155" s="427" t="s">
        <v>190</v>
      </c>
      <c r="C155" s="353" t="s">
        <v>191</v>
      </c>
      <c r="D155" s="353" t="s">
        <v>71</v>
      </c>
      <c r="E155" s="428">
        <v>16873</v>
      </c>
      <c r="F155" s="428">
        <v>1950</v>
      </c>
      <c r="G155" s="428">
        <v>1710</v>
      </c>
      <c r="H155" s="428">
        <v>1661</v>
      </c>
      <c r="I155" s="428">
        <v>2660</v>
      </c>
      <c r="J155" s="428"/>
      <c r="K155" s="428">
        <v>24120</v>
      </c>
      <c r="L155" s="428"/>
      <c r="M155" s="428"/>
      <c r="N155" s="428">
        <v>32</v>
      </c>
      <c r="O155" s="428">
        <f t="shared" si="37"/>
        <v>49006</v>
      </c>
      <c r="Q155" s="429">
        <f t="shared" si="38"/>
        <v>0.34430477900665224</v>
      </c>
      <c r="R155" s="429">
        <f t="shared" si="39"/>
        <v>3.9791045994368036E-2</v>
      </c>
      <c r="S155" s="429">
        <f t="shared" si="40"/>
        <v>3.4893686487368895E-2</v>
      </c>
      <c r="T155" s="429">
        <f t="shared" si="41"/>
        <v>3.3893808921356572E-2</v>
      </c>
      <c r="U155" s="429">
        <f t="shared" si="42"/>
        <v>5.4279067869240499E-2</v>
      </c>
      <c r="V155" s="429">
        <f t="shared" si="43"/>
        <v>0</v>
      </c>
      <c r="W155" s="429">
        <f t="shared" si="44"/>
        <v>0.49218463045341387</v>
      </c>
      <c r="X155" s="429">
        <f t="shared" si="45"/>
        <v>0</v>
      </c>
      <c r="Y155" s="429">
        <f t="shared" si="46"/>
        <v>0</v>
      </c>
      <c r="Z155" s="429">
        <f t="shared" si="47"/>
        <v>6.5298126759988568E-4</v>
      </c>
      <c r="AA155" s="353" t="s">
        <v>191</v>
      </c>
      <c r="AB155" s="434">
        <f t="shared" si="48"/>
        <v>24120</v>
      </c>
      <c r="AC155" s="434">
        <f t="shared" si="49"/>
        <v>0</v>
      </c>
      <c r="AD155" s="434">
        <f t="shared" si="50"/>
        <v>2660</v>
      </c>
      <c r="AG155" s="354">
        <f t="shared" si="51"/>
        <v>26780</v>
      </c>
      <c r="AH155" s="428">
        <f t="shared" si="36"/>
        <v>425925</v>
      </c>
      <c r="AI155" s="429">
        <f t="shared" si="52"/>
        <v>6.2874919293302814E-2</v>
      </c>
    </row>
    <row r="156" spans="1:35" ht="18.5" customHeight="1" x14ac:dyDescent="0.35">
      <c r="A156" s="353" t="s">
        <v>237</v>
      </c>
      <c r="B156" s="427" t="s">
        <v>190</v>
      </c>
      <c r="C156" s="353" t="s">
        <v>191</v>
      </c>
      <c r="D156" s="353" t="s">
        <v>71</v>
      </c>
      <c r="E156" s="428">
        <v>22946</v>
      </c>
      <c r="F156" s="428">
        <v>3584</v>
      </c>
      <c r="G156" s="428">
        <v>3388</v>
      </c>
      <c r="H156" s="428">
        <v>4045</v>
      </c>
      <c r="I156" s="428">
        <v>7491</v>
      </c>
      <c r="J156" s="428"/>
      <c r="K156" s="428">
        <v>569</v>
      </c>
      <c r="L156" s="428"/>
      <c r="M156" s="428"/>
      <c r="N156" s="428">
        <v>731</v>
      </c>
      <c r="O156" s="428">
        <f t="shared" si="37"/>
        <v>42754</v>
      </c>
      <c r="Q156" s="429">
        <f t="shared" si="38"/>
        <v>0.5366983206249708</v>
      </c>
      <c r="R156" s="429">
        <f t="shared" si="39"/>
        <v>8.3828413715675731E-2</v>
      </c>
      <c r="S156" s="429">
        <f t="shared" si="40"/>
        <v>7.9244047340599713E-2</v>
      </c>
      <c r="T156" s="429">
        <f t="shared" si="41"/>
        <v>9.4611030546849412E-2</v>
      </c>
      <c r="U156" s="429">
        <f t="shared" si="42"/>
        <v>0.17521167610048183</v>
      </c>
      <c r="V156" s="429">
        <f t="shared" si="43"/>
        <v>0</v>
      </c>
      <c r="W156" s="429">
        <f t="shared" si="44"/>
        <v>1.3308696262338026E-2</v>
      </c>
      <c r="X156" s="429">
        <f t="shared" si="45"/>
        <v>0</v>
      </c>
      <c r="Y156" s="429">
        <f t="shared" si="46"/>
        <v>0</v>
      </c>
      <c r="Z156" s="429">
        <f t="shared" si="47"/>
        <v>1.7097815409084529E-2</v>
      </c>
      <c r="AA156" s="353" t="s">
        <v>191</v>
      </c>
      <c r="AB156" s="434">
        <f t="shared" si="48"/>
        <v>569</v>
      </c>
      <c r="AC156" s="434">
        <f t="shared" si="49"/>
        <v>0</v>
      </c>
      <c r="AD156" s="434">
        <f t="shared" si="50"/>
        <v>7491</v>
      </c>
      <c r="AG156" s="354">
        <f t="shared" si="51"/>
        <v>8060</v>
      </c>
      <c r="AH156" s="428">
        <f t="shared" si="36"/>
        <v>425925</v>
      </c>
      <c r="AI156" s="429">
        <f t="shared" si="52"/>
        <v>1.8923519398955216E-2</v>
      </c>
    </row>
    <row r="157" spans="1:35" ht="18.5" customHeight="1" x14ac:dyDescent="0.35">
      <c r="A157" s="353" t="s">
        <v>238</v>
      </c>
      <c r="B157" s="427" t="s">
        <v>190</v>
      </c>
      <c r="C157" s="353" t="s">
        <v>191</v>
      </c>
      <c r="D157" s="353" t="s">
        <v>71</v>
      </c>
      <c r="E157" s="428">
        <v>17025</v>
      </c>
      <c r="F157" s="428">
        <v>14122</v>
      </c>
      <c r="G157" s="428">
        <v>2514</v>
      </c>
      <c r="H157" s="428">
        <v>2910</v>
      </c>
      <c r="I157" s="428">
        <v>2732</v>
      </c>
      <c r="J157" s="428"/>
      <c r="K157" s="428">
        <v>1824</v>
      </c>
      <c r="L157" s="428"/>
      <c r="M157" s="428"/>
      <c r="N157" s="428">
        <v>781</v>
      </c>
      <c r="O157" s="428">
        <f t="shared" si="37"/>
        <v>41908</v>
      </c>
      <c r="Q157" s="429">
        <f t="shared" si="38"/>
        <v>0.40624701727593776</v>
      </c>
      <c r="R157" s="429">
        <f t="shared" si="39"/>
        <v>0.33697623365467216</v>
      </c>
      <c r="S157" s="429">
        <f t="shared" si="40"/>
        <v>5.9988546339601032E-2</v>
      </c>
      <c r="T157" s="429">
        <f t="shared" si="41"/>
        <v>6.9437816168750596E-2</v>
      </c>
      <c r="U157" s="429">
        <f t="shared" si="42"/>
        <v>6.5190417104132856E-2</v>
      </c>
      <c r="V157" s="429">
        <f t="shared" si="43"/>
        <v>0</v>
      </c>
      <c r="W157" s="429">
        <f t="shared" si="44"/>
        <v>4.352390951608285E-2</v>
      </c>
      <c r="X157" s="429">
        <f t="shared" si="45"/>
        <v>0</v>
      </c>
      <c r="Y157" s="429">
        <f t="shared" si="46"/>
        <v>0</v>
      </c>
      <c r="Z157" s="429">
        <f t="shared" si="47"/>
        <v>1.8636059940822753E-2</v>
      </c>
      <c r="AA157" s="353" t="s">
        <v>191</v>
      </c>
      <c r="AB157" s="434">
        <f t="shared" si="48"/>
        <v>1824</v>
      </c>
      <c r="AC157" s="434">
        <f t="shared" si="49"/>
        <v>0</v>
      </c>
      <c r="AD157" s="434">
        <f t="shared" si="50"/>
        <v>2732</v>
      </c>
      <c r="AG157" s="354">
        <f t="shared" si="51"/>
        <v>4556</v>
      </c>
      <c r="AH157" s="428">
        <f t="shared" si="36"/>
        <v>425925</v>
      </c>
      <c r="AI157" s="429">
        <f t="shared" si="52"/>
        <v>1.0696718905910665E-2</v>
      </c>
    </row>
    <row r="158" spans="1:35" ht="18.5" customHeight="1" x14ac:dyDescent="0.35">
      <c r="A158" s="353" t="s">
        <v>239</v>
      </c>
      <c r="B158" s="427" t="s">
        <v>190</v>
      </c>
      <c r="C158" s="353" t="s">
        <v>191</v>
      </c>
      <c r="D158" s="353" t="s">
        <v>71</v>
      </c>
      <c r="E158" s="428">
        <v>6561</v>
      </c>
      <c r="F158" s="428">
        <v>8635</v>
      </c>
      <c r="G158" s="428">
        <v>4787</v>
      </c>
      <c r="H158" s="428">
        <v>25870</v>
      </c>
      <c r="I158" s="428">
        <v>3009</v>
      </c>
      <c r="J158" s="428"/>
      <c r="K158" s="428"/>
      <c r="L158" s="428">
        <v>395</v>
      </c>
      <c r="M158" s="428"/>
      <c r="N158" s="428">
        <v>1407</v>
      </c>
      <c r="O158" s="428">
        <f t="shared" si="37"/>
        <v>50664</v>
      </c>
      <c r="Q158" s="429">
        <f t="shared" si="38"/>
        <v>0.12950023685457129</v>
      </c>
      <c r="R158" s="429">
        <f t="shared" si="39"/>
        <v>0.17043660192641719</v>
      </c>
      <c r="S158" s="429">
        <f t="shared" si="40"/>
        <v>9.4485236065056058E-2</v>
      </c>
      <c r="T158" s="429">
        <f t="shared" si="41"/>
        <v>0.510618979946313</v>
      </c>
      <c r="U158" s="429">
        <f t="shared" si="42"/>
        <v>5.9391283751776408E-2</v>
      </c>
      <c r="V158" s="429">
        <f t="shared" si="43"/>
        <v>0</v>
      </c>
      <c r="W158" s="429">
        <f t="shared" si="44"/>
        <v>0</v>
      </c>
      <c r="X158" s="429">
        <f t="shared" si="45"/>
        <v>7.7964629717353542E-3</v>
      </c>
      <c r="Y158" s="429">
        <f t="shared" si="46"/>
        <v>0</v>
      </c>
      <c r="Z158" s="429">
        <f t="shared" si="47"/>
        <v>2.7771198484130743E-2</v>
      </c>
      <c r="AA158" s="353" t="s">
        <v>191</v>
      </c>
      <c r="AB158" s="434">
        <f t="shared" si="48"/>
        <v>0</v>
      </c>
      <c r="AC158" s="434">
        <f t="shared" si="49"/>
        <v>395</v>
      </c>
      <c r="AD158" s="434">
        <f t="shared" si="50"/>
        <v>3009</v>
      </c>
      <c r="AG158" s="354">
        <f t="shared" si="51"/>
        <v>3404</v>
      </c>
      <c r="AH158" s="428">
        <f t="shared" si="36"/>
        <v>425925</v>
      </c>
      <c r="AI158" s="429">
        <f t="shared" si="52"/>
        <v>7.9920173739508136E-3</v>
      </c>
    </row>
    <row r="159" spans="1:35" ht="18.5" customHeight="1" x14ac:dyDescent="0.35">
      <c r="A159" s="353" t="s">
        <v>240</v>
      </c>
      <c r="B159" s="427" t="s">
        <v>190</v>
      </c>
      <c r="C159" s="353" t="s">
        <v>191</v>
      </c>
      <c r="D159" s="353" t="s">
        <v>71</v>
      </c>
      <c r="E159" s="428">
        <v>23646</v>
      </c>
      <c r="F159" s="428">
        <v>4401</v>
      </c>
      <c r="G159" s="428">
        <v>3469</v>
      </c>
      <c r="H159" s="428">
        <v>2471</v>
      </c>
      <c r="I159" s="428">
        <v>5573</v>
      </c>
      <c r="J159" s="428"/>
      <c r="K159" s="428"/>
      <c r="L159" s="428">
        <v>577</v>
      </c>
      <c r="M159" s="428"/>
      <c r="N159" s="428">
        <v>500</v>
      </c>
      <c r="O159" s="428">
        <f t="shared" si="37"/>
        <v>40637</v>
      </c>
      <c r="Q159" s="429">
        <f t="shared" si="38"/>
        <v>0.58188350518000842</v>
      </c>
      <c r="R159" s="429">
        <f t="shared" si="39"/>
        <v>0.10830031744469326</v>
      </c>
      <c r="S159" s="429">
        <f t="shared" si="40"/>
        <v>8.5365553559563948E-2</v>
      </c>
      <c r="T159" s="429">
        <f t="shared" si="41"/>
        <v>6.0806654034500578E-2</v>
      </c>
      <c r="U159" s="429">
        <f t="shared" si="42"/>
        <v>0.13714102911140094</v>
      </c>
      <c r="V159" s="429">
        <f t="shared" si="43"/>
        <v>0</v>
      </c>
      <c r="W159" s="429">
        <f t="shared" si="44"/>
        <v>0</v>
      </c>
      <c r="X159" s="429">
        <f t="shared" si="45"/>
        <v>1.4198882791544652E-2</v>
      </c>
      <c r="Y159" s="429">
        <f t="shared" si="46"/>
        <v>0</v>
      </c>
      <c r="Z159" s="429">
        <f t="shared" si="47"/>
        <v>1.230405787828826E-2</v>
      </c>
      <c r="AA159" s="353" t="s">
        <v>191</v>
      </c>
      <c r="AB159" s="434">
        <f t="shared" si="48"/>
        <v>0</v>
      </c>
      <c r="AC159" s="434">
        <f t="shared" si="49"/>
        <v>577</v>
      </c>
      <c r="AD159" s="434">
        <f t="shared" si="50"/>
        <v>5573</v>
      </c>
      <c r="AG159" s="354">
        <f t="shared" si="51"/>
        <v>6150</v>
      </c>
      <c r="AH159" s="428">
        <f t="shared" si="36"/>
        <v>425925</v>
      </c>
      <c r="AI159" s="429">
        <f t="shared" si="52"/>
        <v>1.4439161824264836E-2</v>
      </c>
    </row>
    <row r="160" spans="1:35" ht="18.5" customHeight="1" x14ac:dyDescent="0.35">
      <c r="A160" s="353" t="s">
        <v>241</v>
      </c>
      <c r="B160" s="427" t="s">
        <v>190</v>
      </c>
      <c r="C160" s="353" t="s">
        <v>191</v>
      </c>
      <c r="D160" s="353" t="s">
        <v>71</v>
      </c>
      <c r="E160" s="428">
        <v>25467</v>
      </c>
      <c r="F160" s="428">
        <v>2701</v>
      </c>
      <c r="G160" s="428">
        <v>2000</v>
      </c>
      <c r="H160" s="428">
        <v>3284</v>
      </c>
      <c r="I160" s="428">
        <v>9685</v>
      </c>
      <c r="J160" s="428"/>
      <c r="K160" s="428">
        <v>243</v>
      </c>
      <c r="L160" s="428">
        <v>457</v>
      </c>
      <c r="M160" s="428"/>
      <c r="N160" s="428">
        <v>330</v>
      </c>
      <c r="O160" s="428">
        <f t="shared" si="37"/>
        <v>44167</v>
      </c>
      <c r="Q160" s="429">
        <f t="shared" si="38"/>
        <v>0.57660696900400754</v>
      </c>
      <c r="R160" s="429">
        <f t="shared" si="39"/>
        <v>6.1154255439581591E-2</v>
      </c>
      <c r="S160" s="429">
        <f t="shared" si="40"/>
        <v>4.5282677111870853E-2</v>
      </c>
      <c r="T160" s="429">
        <f t="shared" si="41"/>
        <v>7.4354155817691947E-2</v>
      </c>
      <c r="U160" s="429">
        <f t="shared" si="42"/>
        <v>0.21928136391423461</v>
      </c>
      <c r="V160" s="429">
        <f t="shared" si="43"/>
        <v>0</v>
      </c>
      <c r="W160" s="429">
        <f t="shared" si="44"/>
        <v>5.5018452690923083E-3</v>
      </c>
      <c r="X160" s="429">
        <f t="shared" si="45"/>
        <v>1.034709172006249E-2</v>
      </c>
      <c r="Y160" s="429">
        <f t="shared" si="46"/>
        <v>0</v>
      </c>
      <c r="Z160" s="429">
        <f t="shared" si="47"/>
        <v>7.4716417234586907E-3</v>
      </c>
      <c r="AA160" s="353" t="s">
        <v>191</v>
      </c>
      <c r="AB160" s="434">
        <f t="shared" si="48"/>
        <v>243</v>
      </c>
      <c r="AC160" s="434">
        <f t="shared" si="49"/>
        <v>457</v>
      </c>
      <c r="AD160" s="434">
        <f t="shared" si="50"/>
        <v>9685</v>
      </c>
      <c r="AG160" s="354">
        <f t="shared" si="51"/>
        <v>10385</v>
      </c>
      <c r="AH160" s="428">
        <f t="shared" si="36"/>
        <v>425925</v>
      </c>
      <c r="AI160" s="429">
        <f t="shared" si="52"/>
        <v>2.4382226917884605E-2</v>
      </c>
    </row>
    <row r="161" spans="1:35" ht="18.5" customHeight="1" x14ac:dyDescent="0.35">
      <c r="A161" s="353" t="s">
        <v>242</v>
      </c>
      <c r="B161" s="427" t="s">
        <v>190</v>
      </c>
      <c r="C161" s="353" t="s">
        <v>191</v>
      </c>
      <c r="D161" s="353" t="s">
        <v>71</v>
      </c>
      <c r="E161" s="428">
        <v>27406</v>
      </c>
      <c r="F161" s="428">
        <v>3477</v>
      </c>
      <c r="G161" s="428">
        <v>2234</v>
      </c>
      <c r="H161" s="428">
        <v>3558</v>
      </c>
      <c r="I161" s="428">
        <v>9009</v>
      </c>
      <c r="J161" s="428"/>
      <c r="K161" s="428"/>
      <c r="L161" s="428">
        <v>427</v>
      </c>
      <c r="M161" s="428"/>
      <c r="N161" s="428">
        <v>303</v>
      </c>
      <c r="O161" s="428">
        <f t="shared" si="37"/>
        <v>46414</v>
      </c>
      <c r="Q161" s="429">
        <f t="shared" si="38"/>
        <v>0.59046839315723709</v>
      </c>
      <c r="R161" s="429">
        <f t="shared" si="39"/>
        <v>7.4912741845132941E-2</v>
      </c>
      <c r="S161" s="429">
        <f t="shared" si="40"/>
        <v>4.8132029129142072E-2</v>
      </c>
      <c r="T161" s="429">
        <f t="shared" si="41"/>
        <v>7.665790494247425E-2</v>
      </c>
      <c r="U161" s="429">
        <f t="shared" si="42"/>
        <v>0.19410091782651787</v>
      </c>
      <c r="V161" s="429">
        <f t="shared" si="43"/>
        <v>0</v>
      </c>
      <c r="W161" s="429">
        <f t="shared" si="44"/>
        <v>0</v>
      </c>
      <c r="X161" s="429">
        <f t="shared" si="45"/>
        <v>9.199810402033869E-3</v>
      </c>
      <c r="Y161" s="429">
        <f t="shared" si="46"/>
        <v>0</v>
      </c>
      <c r="Z161" s="429">
        <f t="shared" si="47"/>
        <v>6.528202697461973E-3</v>
      </c>
      <c r="AA161" s="353" t="s">
        <v>191</v>
      </c>
      <c r="AB161" s="434">
        <f t="shared" si="48"/>
        <v>0</v>
      </c>
      <c r="AC161" s="434">
        <f t="shared" si="49"/>
        <v>427</v>
      </c>
      <c r="AD161" s="434">
        <f t="shared" si="50"/>
        <v>9009</v>
      </c>
      <c r="AG161" s="354">
        <f t="shared" si="51"/>
        <v>9436</v>
      </c>
      <c r="AH161" s="428">
        <f t="shared" si="36"/>
        <v>425925</v>
      </c>
      <c r="AI161" s="429">
        <f t="shared" si="52"/>
        <v>2.2154135117685037E-2</v>
      </c>
    </row>
    <row r="162" spans="1:35" ht="18.5" customHeight="1" x14ac:dyDescent="0.35">
      <c r="A162" s="353" t="s">
        <v>243</v>
      </c>
      <c r="B162" s="427" t="s">
        <v>190</v>
      </c>
      <c r="C162" s="353" t="s">
        <v>191</v>
      </c>
      <c r="D162" s="353" t="s">
        <v>71</v>
      </c>
      <c r="E162" s="428">
        <v>20755</v>
      </c>
      <c r="F162" s="428">
        <v>4846</v>
      </c>
      <c r="G162" s="428">
        <v>2475</v>
      </c>
      <c r="H162" s="428">
        <v>2815</v>
      </c>
      <c r="I162" s="428">
        <v>6791</v>
      </c>
      <c r="J162" s="428"/>
      <c r="K162" s="428">
        <v>4173</v>
      </c>
      <c r="L162" s="428">
        <v>1633</v>
      </c>
      <c r="M162" s="428"/>
      <c r="N162" s="428">
        <v>244</v>
      </c>
      <c r="O162" s="428">
        <f t="shared" si="37"/>
        <v>43732</v>
      </c>
      <c r="Q162" s="429">
        <f t="shared" si="38"/>
        <v>0.47459526205067226</v>
      </c>
      <c r="R162" s="429">
        <f t="shared" si="39"/>
        <v>0.1108113052227202</v>
      </c>
      <c r="S162" s="429">
        <f t="shared" si="40"/>
        <v>5.6594713253452847E-2</v>
      </c>
      <c r="T162" s="429">
        <f t="shared" si="41"/>
        <v>6.4369340528674657E-2</v>
      </c>
      <c r="U162" s="429">
        <f t="shared" si="42"/>
        <v>0.15528674654715083</v>
      </c>
      <c r="V162" s="429">
        <f t="shared" si="43"/>
        <v>0</v>
      </c>
      <c r="W162" s="429">
        <f t="shared" si="44"/>
        <v>9.5422116527942927E-2</v>
      </c>
      <c r="X162" s="429">
        <f t="shared" si="45"/>
        <v>3.7341077471874144E-2</v>
      </c>
      <c r="Y162" s="429">
        <f t="shared" si="46"/>
        <v>0</v>
      </c>
      <c r="Z162" s="429">
        <f t="shared" si="47"/>
        <v>5.5794383975121195E-3</v>
      </c>
      <c r="AA162" s="353" t="s">
        <v>191</v>
      </c>
      <c r="AB162" s="434">
        <f t="shared" si="48"/>
        <v>4173</v>
      </c>
      <c r="AC162" s="434">
        <f t="shared" si="49"/>
        <v>1633</v>
      </c>
      <c r="AD162" s="434">
        <f t="shared" si="50"/>
        <v>6791</v>
      </c>
      <c r="AG162" s="354">
        <f t="shared" si="51"/>
        <v>12597</v>
      </c>
      <c r="AH162" s="428">
        <f t="shared" si="36"/>
        <v>425925</v>
      </c>
      <c r="AI162" s="429">
        <f t="shared" si="52"/>
        <v>2.9575629512238071E-2</v>
      </c>
    </row>
    <row r="163" spans="1:35" ht="18.5" customHeight="1" x14ac:dyDescent="0.35">
      <c r="A163" s="353" t="s">
        <v>244</v>
      </c>
      <c r="B163" s="427" t="s">
        <v>190</v>
      </c>
      <c r="C163" s="353" t="s">
        <v>191</v>
      </c>
      <c r="D163" s="353" t="s">
        <v>71</v>
      </c>
      <c r="E163" s="428">
        <v>25085</v>
      </c>
      <c r="F163" s="428">
        <v>6324</v>
      </c>
      <c r="G163" s="428">
        <v>4135</v>
      </c>
      <c r="H163" s="428">
        <v>3622</v>
      </c>
      <c r="I163" s="428">
        <v>4635</v>
      </c>
      <c r="J163" s="428"/>
      <c r="K163" s="428"/>
      <c r="L163" s="428">
        <v>1091</v>
      </c>
      <c r="M163" s="428"/>
      <c r="N163" s="428">
        <v>363</v>
      </c>
      <c r="O163" s="428">
        <f t="shared" si="37"/>
        <v>45255</v>
      </c>
      <c r="Q163" s="429">
        <f t="shared" si="38"/>
        <v>0.5543033918903989</v>
      </c>
      <c r="R163" s="429">
        <f t="shared" si="39"/>
        <v>0.13974146503148824</v>
      </c>
      <c r="S163" s="429">
        <f t="shared" si="40"/>
        <v>9.1371119213346591E-2</v>
      </c>
      <c r="T163" s="429">
        <f t="shared" si="41"/>
        <v>8.0035355209369136E-2</v>
      </c>
      <c r="U163" s="429">
        <f t="shared" si="42"/>
        <v>0.10241962214119987</v>
      </c>
      <c r="V163" s="429">
        <f t="shared" si="43"/>
        <v>0</v>
      </c>
      <c r="W163" s="429">
        <f t="shared" si="44"/>
        <v>0</v>
      </c>
      <c r="X163" s="429">
        <f t="shared" si="45"/>
        <v>2.4107833388575847E-2</v>
      </c>
      <c r="Y163" s="429">
        <f t="shared" si="46"/>
        <v>0</v>
      </c>
      <c r="Z163" s="429">
        <f t="shared" si="47"/>
        <v>8.0212131256214778E-3</v>
      </c>
      <c r="AA163" s="353" t="s">
        <v>191</v>
      </c>
      <c r="AB163" s="434">
        <f t="shared" si="48"/>
        <v>0</v>
      </c>
      <c r="AC163" s="434">
        <f t="shared" si="49"/>
        <v>1091</v>
      </c>
      <c r="AD163" s="434">
        <f t="shared" si="50"/>
        <v>4635</v>
      </c>
      <c r="AG163" s="354">
        <f t="shared" si="51"/>
        <v>5726</v>
      </c>
      <c r="AH163" s="428">
        <f t="shared" si="36"/>
        <v>425925</v>
      </c>
      <c r="AI163" s="429">
        <f t="shared" si="52"/>
        <v>1.344368139930739E-2</v>
      </c>
    </row>
    <row r="164" spans="1:35" ht="18.5" customHeight="1" x14ac:dyDescent="0.35">
      <c r="A164" s="353" t="s">
        <v>245</v>
      </c>
      <c r="B164" s="427" t="s">
        <v>190</v>
      </c>
      <c r="C164" s="353" t="s">
        <v>191</v>
      </c>
      <c r="D164" s="353" t="s">
        <v>71</v>
      </c>
      <c r="E164" s="428">
        <v>14362</v>
      </c>
      <c r="F164" s="428">
        <v>17910</v>
      </c>
      <c r="G164" s="428">
        <v>10384</v>
      </c>
      <c r="H164" s="428">
        <v>1927</v>
      </c>
      <c r="I164" s="428">
        <v>2601</v>
      </c>
      <c r="J164" s="428"/>
      <c r="K164" s="428">
        <v>198</v>
      </c>
      <c r="L164" s="428"/>
      <c r="M164" s="428"/>
      <c r="N164" s="428">
        <v>251</v>
      </c>
      <c r="O164" s="428">
        <f t="shared" si="37"/>
        <v>47633</v>
      </c>
      <c r="Q164" s="429">
        <f t="shared" si="38"/>
        <v>0.30151365649864592</v>
      </c>
      <c r="R164" s="429">
        <f t="shared" si="39"/>
        <v>0.37599983204920956</v>
      </c>
      <c r="S164" s="429">
        <f t="shared" si="40"/>
        <v>0.21800012596309282</v>
      </c>
      <c r="T164" s="429">
        <f t="shared" si="41"/>
        <v>4.0455146642033882E-2</v>
      </c>
      <c r="U164" s="429">
        <f t="shared" si="42"/>
        <v>5.4605000734784706E-2</v>
      </c>
      <c r="V164" s="429">
        <f t="shared" si="43"/>
        <v>0</v>
      </c>
      <c r="W164" s="429">
        <f t="shared" si="44"/>
        <v>4.1567820628555831E-3</v>
      </c>
      <c r="X164" s="429">
        <f t="shared" si="45"/>
        <v>0</v>
      </c>
      <c r="Y164" s="429">
        <f t="shared" si="46"/>
        <v>0</v>
      </c>
      <c r="Z164" s="429">
        <f t="shared" si="47"/>
        <v>5.2694560493775321E-3</v>
      </c>
      <c r="AA164" s="353" t="s">
        <v>191</v>
      </c>
      <c r="AB164" s="434">
        <f t="shared" si="48"/>
        <v>198</v>
      </c>
      <c r="AC164" s="434">
        <f t="shared" si="49"/>
        <v>0</v>
      </c>
      <c r="AD164" s="434">
        <f t="shared" si="50"/>
        <v>2601</v>
      </c>
      <c r="AG164" s="354">
        <f t="shared" si="51"/>
        <v>2799</v>
      </c>
      <c r="AH164" s="428">
        <f t="shared" si="36"/>
        <v>425925</v>
      </c>
      <c r="AI164" s="429">
        <f t="shared" si="52"/>
        <v>6.5715795034337028E-3</v>
      </c>
    </row>
    <row r="165" spans="1:35" ht="18.5" customHeight="1" x14ac:dyDescent="0.35">
      <c r="A165" s="353" t="s">
        <v>246</v>
      </c>
      <c r="B165" s="427" t="s">
        <v>190</v>
      </c>
      <c r="C165" s="353" t="s">
        <v>191</v>
      </c>
      <c r="D165" s="353" t="s">
        <v>71</v>
      </c>
      <c r="E165" s="428">
        <v>12386</v>
      </c>
      <c r="F165" s="428">
        <v>17504</v>
      </c>
      <c r="G165" s="428">
        <v>8896</v>
      </c>
      <c r="H165" s="428">
        <v>4728</v>
      </c>
      <c r="I165" s="428">
        <v>2319</v>
      </c>
      <c r="J165" s="428"/>
      <c r="K165" s="428"/>
      <c r="L165" s="428"/>
      <c r="M165" s="428"/>
      <c r="N165" s="428">
        <v>240</v>
      </c>
      <c r="O165" s="428">
        <f t="shared" si="37"/>
        <v>46073</v>
      </c>
      <c r="Q165" s="429">
        <f t="shared" si="38"/>
        <v>0.2688342413126994</v>
      </c>
      <c r="R165" s="429">
        <f t="shared" si="39"/>
        <v>0.379918824474204</v>
      </c>
      <c r="S165" s="429">
        <f t="shared" si="40"/>
        <v>0.19308488702710916</v>
      </c>
      <c r="T165" s="429">
        <f t="shared" si="41"/>
        <v>0.10261975560523517</v>
      </c>
      <c r="U165" s="429">
        <f t="shared" si="42"/>
        <v>5.0333166930740345E-2</v>
      </c>
      <c r="V165" s="429">
        <f t="shared" si="43"/>
        <v>0</v>
      </c>
      <c r="W165" s="429">
        <f t="shared" si="44"/>
        <v>0</v>
      </c>
      <c r="X165" s="429">
        <f t="shared" si="45"/>
        <v>0</v>
      </c>
      <c r="Y165" s="429">
        <f t="shared" si="46"/>
        <v>0</v>
      </c>
      <c r="Z165" s="429">
        <f t="shared" si="47"/>
        <v>5.2091246500119374E-3</v>
      </c>
      <c r="AA165" s="353" t="s">
        <v>191</v>
      </c>
      <c r="AB165" s="434">
        <f t="shared" si="48"/>
        <v>0</v>
      </c>
      <c r="AC165" s="434">
        <f t="shared" si="49"/>
        <v>0</v>
      </c>
      <c r="AD165" s="434">
        <f t="shared" si="50"/>
        <v>2319</v>
      </c>
      <c r="AG165" s="354">
        <f t="shared" si="51"/>
        <v>2319</v>
      </c>
      <c r="AH165" s="428">
        <f t="shared" si="36"/>
        <v>425925</v>
      </c>
      <c r="AI165" s="429">
        <f t="shared" si="52"/>
        <v>5.4446205317837644E-3</v>
      </c>
    </row>
    <row r="166" spans="1:35" ht="18.5" customHeight="1" x14ac:dyDescent="0.35">
      <c r="A166" s="353" t="s">
        <v>247</v>
      </c>
      <c r="B166" s="427" t="s">
        <v>190</v>
      </c>
      <c r="C166" s="353" t="s">
        <v>191</v>
      </c>
      <c r="D166" s="353" t="s">
        <v>71</v>
      </c>
      <c r="E166" s="428">
        <v>22813</v>
      </c>
      <c r="F166" s="428">
        <v>2276</v>
      </c>
      <c r="G166" s="428">
        <v>1790</v>
      </c>
      <c r="H166" s="428">
        <v>2724</v>
      </c>
      <c r="I166" s="428">
        <v>7585</v>
      </c>
      <c r="J166" s="428"/>
      <c r="K166" s="428">
        <v>555</v>
      </c>
      <c r="L166" s="428"/>
      <c r="M166" s="428"/>
      <c r="N166" s="428">
        <v>1054</v>
      </c>
      <c r="O166" s="428">
        <f t="shared" si="37"/>
        <v>38797</v>
      </c>
      <c r="Q166" s="429">
        <f t="shared" si="38"/>
        <v>0.58800938216872434</v>
      </c>
      <c r="R166" s="429">
        <f t="shared" si="39"/>
        <v>5.8664329716215172E-2</v>
      </c>
      <c r="S166" s="429">
        <f t="shared" si="40"/>
        <v>4.6137587957831794E-2</v>
      </c>
      <c r="T166" s="429">
        <f t="shared" si="41"/>
        <v>7.0211614300074748E-2</v>
      </c>
      <c r="U166" s="429">
        <f t="shared" si="42"/>
        <v>0.19550480707271181</v>
      </c>
      <c r="V166" s="429">
        <f t="shared" si="43"/>
        <v>0</v>
      </c>
      <c r="W166" s="429">
        <f t="shared" si="44"/>
        <v>1.4305229785808182E-2</v>
      </c>
      <c r="X166" s="429">
        <f t="shared" si="45"/>
        <v>0</v>
      </c>
      <c r="Y166" s="429">
        <f t="shared" si="46"/>
        <v>0</v>
      </c>
      <c r="Z166" s="429">
        <f t="shared" si="47"/>
        <v>2.7167048998633914E-2</v>
      </c>
      <c r="AA166" s="353" t="s">
        <v>191</v>
      </c>
      <c r="AB166" s="434">
        <f t="shared" si="48"/>
        <v>555</v>
      </c>
      <c r="AC166" s="434">
        <f t="shared" si="49"/>
        <v>0</v>
      </c>
      <c r="AD166" s="434">
        <f t="shared" si="50"/>
        <v>7585</v>
      </c>
      <c r="AG166" s="354">
        <f t="shared" si="51"/>
        <v>8140</v>
      </c>
      <c r="AH166" s="428">
        <f t="shared" si="36"/>
        <v>425925</v>
      </c>
      <c r="AI166" s="429">
        <f t="shared" si="52"/>
        <v>1.9111345894230206E-2</v>
      </c>
    </row>
    <row r="167" spans="1:35" ht="18.5" customHeight="1" x14ac:dyDescent="0.35">
      <c r="A167" s="353" t="s">
        <v>248</v>
      </c>
      <c r="B167" s="427" t="s">
        <v>190</v>
      </c>
      <c r="C167" s="353" t="s">
        <v>191</v>
      </c>
      <c r="D167" s="353" t="s">
        <v>71</v>
      </c>
      <c r="E167" s="428">
        <v>18535</v>
      </c>
      <c r="F167" s="428">
        <v>4738</v>
      </c>
      <c r="G167" s="428">
        <v>3403</v>
      </c>
      <c r="H167" s="428">
        <v>4189</v>
      </c>
      <c r="I167" s="428">
        <v>5975</v>
      </c>
      <c r="J167" s="428"/>
      <c r="K167" s="428">
        <v>4554</v>
      </c>
      <c r="L167" s="428">
        <v>1463</v>
      </c>
      <c r="M167" s="428"/>
      <c r="N167" s="428">
        <v>194</v>
      </c>
      <c r="O167" s="428">
        <f t="shared" si="37"/>
        <v>43051</v>
      </c>
      <c r="Q167" s="429">
        <f t="shared" si="38"/>
        <v>0.43053587605398247</v>
      </c>
      <c r="R167" s="429">
        <f t="shared" si="39"/>
        <v>0.11005551555132286</v>
      </c>
      <c r="S167" s="429">
        <f t="shared" si="40"/>
        <v>7.9045782908643239E-2</v>
      </c>
      <c r="T167" s="429">
        <f t="shared" si="41"/>
        <v>9.7303198531973709E-2</v>
      </c>
      <c r="U167" s="429">
        <f t="shared" si="42"/>
        <v>0.13878887830712411</v>
      </c>
      <c r="V167" s="429">
        <f t="shared" si="43"/>
        <v>0</v>
      </c>
      <c r="W167" s="429">
        <f t="shared" si="44"/>
        <v>0.10578151494738798</v>
      </c>
      <c r="X167" s="429">
        <f t="shared" si="45"/>
        <v>3.3982950454112565E-2</v>
      </c>
      <c r="Y167" s="429">
        <f t="shared" si="46"/>
        <v>0</v>
      </c>
      <c r="Z167" s="429">
        <f t="shared" si="47"/>
        <v>4.5062832454530674E-3</v>
      </c>
      <c r="AA167" s="353" t="s">
        <v>191</v>
      </c>
      <c r="AB167" s="434">
        <f t="shared" si="48"/>
        <v>4554</v>
      </c>
      <c r="AC167" s="434">
        <f t="shared" si="49"/>
        <v>1463</v>
      </c>
      <c r="AD167" s="434">
        <f t="shared" si="50"/>
        <v>5975</v>
      </c>
      <c r="AG167" s="354">
        <f t="shared" si="51"/>
        <v>11992</v>
      </c>
      <c r="AH167" s="428">
        <f t="shared" si="36"/>
        <v>425925</v>
      </c>
      <c r="AI167" s="429">
        <f t="shared" si="52"/>
        <v>2.8155191641720961E-2</v>
      </c>
    </row>
    <row r="168" spans="1:35" ht="18.5" customHeight="1" x14ac:dyDescent="0.35">
      <c r="A168" s="353" t="s">
        <v>249</v>
      </c>
      <c r="B168" s="427" t="s">
        <v>190</v>
      </c>
      <c r="C168" s="353" t="s">
        <v>191</v>
      </c>
      <c r="D168" s="353" t="s">
        <v>71</v>
      </c>
      <c r="E168" s="428">
        <v>20952</v>
      </c>
      <c r="F168" s="428">
        <v>10011</v>
      </c>
      <c r="G168" s="428">
        <v>2681</v>
      </c>
      <c r="H168" s="428">
        <v>5189</v>
      </c>
      <c r="I168" s="428">
        <v>3182</v>
      </c>
      <c r="J168" s="428"/>
      <c r="K168" s="428"/>
      <c r="L168" s="428">
        <v>433</v>
      </c>
      <c r="M168" s="428"/>
      <c r="N168" s="428">
        <v>289</v>
      </c>
      <c r="O168" s="428">
        <f t="shared" si="37"/>
        <v>42737</v>
      </c>
      <c r="Q168" s="429">
        <f t="shared" si="38"/>
        <v>0.49025434635093712</v>
      </c>
      <c r="R168" s="429">
        <f t="shared" si="39"/>
        <v>0.23424667150244519</v>
      </c>
      <c r="S168" s="429">
        <f t="shared" si="40"/>
        <v>6.2732526850270254E-2</v>
      </c>
      <c r="T168" s="429">
        <f t="shared" si="41"/>
        <v>0.12141703909960924</v>
      </c>
      <c r="U168" s="429">
        <f t="shared" si="42"/>
        <v>7.4455389943140604E-2</v>
      </c>
      <c r="V168" s="429">
        <f t="shared" si="43"/>
        <v>0</v>
      </c>
      <c r="W168" s="429">
        <f t="shared" si="44"/>
        <v>0</v>
      </c>
      <c r="X168" s="429">
        <f t="shared" si="45"/>
        <v>1.0131735966492734E-2</v>
      </c>
      <c r="Y168" s="429">
        <f t="shared" si="46"/>
        <v>0</v>
      </c>
      <c r="Z168" s="429">
        <f t="shared" si="47"/>
        <v>6.762290287104851E-3</v>
      </c>
      <c r="AA168" s="353" t="s">
        <v>191</v>
      </c>
      <c r="AB168" s="434">
        <f t="shared" si="48"/>
        <v>0</v>
      </c>
      <c r="AC168" s="434">
        <f t="shared" si="49"/>
        <v>433</v>
      </c>
      <c r="AD168" s="434">
        <f t="shared" si="50"/>
        <v>3182</v>
      </c>
      <c r="AG168" s="354">
        <f t="shared" si="51"/>
        <v>3615</v>
      </c>
      <c r="AH168" s="428">
        <f t="shared" si="36"/>
        <v>425925</v>
      </c>
      <c r="AI168" s="429">
        <f t="shared" si="52"/>
        <v>8.4874097552385987E-3</v>
      </c>
    </row>
    <row r="169" spans="1:35" ht="18.5" customHeight="1" x14ac:dyDescent="0.35">
      <c r="A169" s="353" t="s">
        <v>250</v>
      </c>
      <c r="B169" s="427" t="s">
        <v>190</v>
      </c>
      <c r="C169" s="353" t="s">
        <v>191</v>
      </c>
      <c r="D169" s="353" t="s">
        <v>71</v>
      </c>
      <c r="E169" s="428">
        <v>20126</v>
      </c>
      <c r="F169" s="428">
        <v>5088</v>
      </c>
      <c r="G169" s="428">
        <v>2106</v>
      </c>
      <c r="H169" s="428">
        <v>3417</v>
      </c>
      <c r="I169" s="428">
        <v>5213</v>
      </c>
      <c r="J169" s="428"/>
      <c r="K169" s="428">
        <v>601</v>
      </c>
      <c r="L169" s="428">
        <v>1792</v>
      </c>
      <c r="M169" s="428"/>
      <c r="N169" s="428">
        <v>0</v>
      </c>
      <c r="O169" s="428">
        <f t="shared" si="37"/>
        <v>38343</v>
      </c>
      <c r="Q169" s="429">
        <f t="shared" si="38"/>
        <v>0.52489372245259891</v>
      </c>
      <c r="R169" s="429">
        <f t="shared" si="39"/>
        <v>0.13269697206791331</v>
      </c>
      <c r="S169" s="429">
        <f t="shared" si="40"/>
        <v>5.492527971207261E-2</v>
      </c>
      <c r="T169" s="429">
        <f t="shared" si="41"/>
        <v>8.9116657538533761E-2</v>
      </c>
      <c r="U169" s="429">
        <f t="shared" si="42"/>
        <v>0.13595701953420442</v>
      </c>
      <c r="V169" s="429">
        <f t="shared" si="43"/>
        <v>0</v>
      </c>
      <c r="W169" s="429">
        <f t="shared" si="44"/>
        <v>1.5674308217927653E-2</v>
      </c>
      <c r="X169" s="429">
        <f t="shared" si="45"/>
        <v>4.6736040476749341E-2</v>
      </c>
      <c r="Y169" s="429">
        <f t="shared" si="46"/>
        <v>0</v>
      </c>
      <c r="Z169" s="429">
        <f t="shared" si="47"/>
        <v>0</v>
      </c>
      <c r="AA169" s="353" t="s">
        <v>191</v>
      </c>
      <c r="AB169" s="434">
        <f t="shared" si="48"/>
        <v>601</v>
      </c>
      <c r="AC169" s="434">
        <f t="shared" si="49"/>
        <v>1792</v>
      </c>
      <c r="AD169" s="434">
        <f t="shared" si="50"/>
        <v>5213</v>
      </c>
      <c r="AG169" s="354">
        <f t="shared" si="51"/>
        <v>7606</v>
      </c>
      <c r="AH169" s="428">
        <f t="shared" si="36"/>
        <v>425925</v>
      </c>
      <c r="AI169" s="429">
        <f t="shared" si="52"/>
        <v>1.7857604038269647E-2</v>
      </c>
    </row>
    <row r="170" spans="1:35" ht="18.5" customHeight="1" x14ac:dyDescent="0.35">
      <c r="A170" s="353" t="s">
        <v>251</v>
      </c>
      <c r="B170" s="427" t="s">
        <v>190</v>
      </c>
      <c r="C170" s="353" t="s">
        <v>191</v>
      </c>
      <c r="D170" s="353" t="s">
        <v>71</v>
      </c>
      <c r="E170" s="428">
        <v>5048</v>
      </c>
      <c r="F170" s="428">
        <v>11373</v>
      </c>
      <c r="G170" s="428">
        <v>3258</v>
      </c>
      <c r="H170" s="428">
        <v>28528</v>
      </c>
      <c r="I170" s="428">
        <v>2728</v>
      </c>
      <c r="J170" s="428"/>
      <c r="K170" s="428"/>
      <c r="L170" s="428"/>
      <c r="M170" s="428"/>
      <c r="N170" s="428">
        <v>582</v>
      </c>
      <c r="O170" s="428">
        <f t="shared" si="37"/>
        <v>51517</v>
      </c>
      <c r="Q170" s="429">
        <f t="shared" si="38"/>
        <v>9.7987072228584743E-2</v>
      </c>
      <c r="R170" s="429">
        <f t="shared" si="39"/>
        <v>0.22076207853718191</v>
      </c>
      <c r="S170" s="429">
        <f t="shared" si="40"/>
        <v>6.3241260166546964E-2</v>
      </c>
      <c r="T170" s="429">
        <f t="shared" si="41"/>
        <v>0.55375895335520309</v>
      </c>
      <c r="U170" s="429">
        <f t="shared" si="42"/>
        <v>5.2953394025273208E-2</v>
      </c>
      <c r="V170" s="429">
        <f t="shared" si="43"/>
        <v>0</v>
      </c>
      <c r="W170" s="429">
        <f t="shared" si="44"/>
        <v>0</v>
      </c>
      <c r="X170" s="429">
        <f t="shared" si="45"/>
        <v>0</v>
      </c>
      <c r="Y170" s="429">
        <f t="shared" si="46"/>
        <v>0</v>
      </c>
      <c r="Z170" s="429">
        <f t="shared" si="47"/>
        <v>1.1297241687210047E-2</v>
      </c>
      <c r="AA170" s="353" t="s">
        <v>191</v>
      </c>
      <c r="AB170" s="434">
        <f t="shared" si="48"/>
        <v>0</v>
      </c>
      <c r="AC170" s="434">
        <f t="shared" si="49"/>
        <v>0</v>
      </c>
      <c r="AD170" s="434">
        <f t="shared" si="50"/>
        <v>2728</v>
      </c>
      <c r="AG170" s="354">
        <f t="shared" si="51"/>
        <v>2728</v>
      </c>
      <c r="AH170" s="428">
        <f t="shared" si="36"/>
        <v>425925</v>
      </c>
      <c r="AI170" s="429">
        <f t="shared" si="52"/>
        <v>6.4048834888771498E-3</v>
      </c>
    </row>
    <row r="171" spans="1:35" ht="18.5" customHeight="1" x14ac:dyDescent="0.35">
      <c r="A171" s="353" t="s">
        <v>252</v>
      </c>
      <c r="B171" s="427" t="s">
        <v>190</v>
      </c>
      <c r="C171" s="353" t="s">
        <v>191</v>
      </c>
      <c r="D171" s="353" t="s">
        <v>71</v>
      </c>
      <c r="E171" s="428">
        <v>13876</v>
      </c>
      <c r="F171" s="428">
        <v>15339</v>
      </c>
      <c r="G171" s="428">
        <v>9624</v>
      </c>
      <c r="H171" s="428">
        <v>1895</v>
      </c>
      <c r="I171" s="428">
        <v>2220</v>
      </c>
      <c r="J171" s="428"/>
      <c r="K171" s="428"/>
      <c r="L171" s="428">
        <v>898</v>
      </c>
      <c r="M171" s="428"/>
      <c r="N171" s="428">
        <v>195</v>
      </c>
      <c r="O171" s="428">
        <f t="shared" si="37"/>
        <v>44047</v>
      </c>
      <c r="Q171" s="429">
        <f t="shared" si="38"/>
        <v>0.31502713011101779</v>
      </c>
      <c r="R171" s="429">
        <f t="shared" si="39"/>
        <v>0.34824165096374327</v>
      </c>
      <c r="S171" s="429">
        <f t="shared" si="40"/>
        <v>0.2184938815356324</v>
      </c>
      <c r="T171" s="429">
        <f t="shared" si="41"/>
        <v>4.3022226258314984E-2</v>
      </c>
      <c r="U171" s="429">
        <f t="shared" si="42"/>
        <v>5.0400708334279294E-2</v>
      </c>
      <c r="V171" s="429">
        <f t="shared" si="43"/>
        <v>0</v>
      </c>
      <c r="W171" s="429">
        <f t="shared" si="44"/>
        <v>0</v>
      </c>
      <c r="X171" s="429">
        <f t="shared" si="45"/>
        <v>2.0387313551433695E-2</v>
      </c>
      <c r="Y171" s="429">
        <f t="shared" si="46"/>
        <v>0</v>
      </c>
      <c r="Z171" s="429">
        <f t="shared" si="47"/>
        <v>4.4270892455785865E-3</v>
      </c>
      <c r="AA171" s="353" t="s">
        <v>191</v>
      </c>
      <c r="AB171" s="434">
        <f t="shared" si="48"/>
        <v>0</v>
      </c>
      <c r="AC171" s="434">
        <f t="shared" si="49"/>
        <v>898</v>
      </c>
      <c r="AD171" s="434">
        <f t="shared" si="50"/>
        <v>2220</v>
      </c>
      <c r="AG171" s="354">
        <f t="shared" si="51"/>
        <v>3118</v>
      </c>
      <c r="AH171" s="428">
        <f t="shared" si="36"/>
        <v>425925</v>
      </c>
      <c r="AI171" s="429">
        <f t="shared" si="52"/>
        <v>7.3205376533427248E-3</v>
      </c>
    </row>
    <row r="172" spans="1:35" ht="18.5" customHeight="1" x14ac:dyDescent="0.35">
      <c r="A172" s="353" t="s">
        <v>253</v>
      </c>
      <c r="B172" s="427" t="s">
        <v>190</v>
      </c>
      <c r="C172" s="353" t="s">
        <v>191</v>
      </c>
      <c r="D172" s="353" t="s">
        <v>71</v>
      </c>
      <c r="E172" s="428">
        <v>13785</v>
      </c>
      <c r="F172" s="428">
        <v>21366</v>
      </c>
      <c r="G172" s="428">
        <v>4671</v>
      </c>
      <c r="H172" s="428">
        <v>4343</v>
      </c>
      <c r="I172" s="428">
        <v>2926</v>
      </c>
      <c r="J172" s="428"/>
      <c r="K172" s="428"/>
      <c r="L172" s="428"/>
      <c r="M172" s="428"/>
      <c r="N172" s="428">
        <v>0</v>
      </c>
      <c r="O172" s="428">
        <f t="shared" si="37"/>
        <v>47091</v>
      </c>
      <c r="Q172" s="429">
        <f t="shared" si="38"/>
        <v>0.29273109511371598</v>
      </c>
      <c r="R172" s="429">
        <f t="shared" si="39"/>
        <v>0.45371727081607949</v>
      </c>
      <c r="S172" s="429">
        <f t="shared" si="40"/>
        <v>9.9190928202841311E-2</v>
      </c>
      <c r="T172" s="429">
        <f t="shared" si="41"/>
        <v>9.2225690683994818E-2</v>
      </c>
      <c r="U172" s="429">
        <f t="shared" si="42"/>
        <v>6.2135015183368371E-2</v>
      </c>
      <c r="V172" s="429">
        <f t="shared" si="43"/>
        <v>0</v>
      </c>
      <c r="W172" s="429">
        <f t="shared" si="44"/>
        <v>0</v>
      </c>
      <c r="X172" s="429">
        <f t="shared" si="45"/>
        <v>0</v>
      </c>
      <c r="Y172" s="429">
        <f t="shared" si="46"/>
        <v>0</v>
      </c>
      <c r="Z172" s="429">
        <f t="shared" si="47"/>
        <v>0</v>
      </c>
      <c r="AA172" s="353" t="s">
        <v>191</v>
      </c>
      <c r="AB172" s="434">
        <f t="shared" si="48"/>
        <v>0</v>
      </c>
      <c r="AC172" s="434">
        <f t="shared" si="49"/>
        <v>0</v>
      </c>
      <c r="AD172" s="434">
        <f t="shared" si="50"/>
        <v>2926</v>
      </c>
      <c r="AG172" s="354">
        <f t="shared" si="51"/>
        <v>2926</v>
      </c>
      <c r="AH172" s="428">
        <f t="shared" si="36"/>
        <v>425925</v>
      </c>
      <c r="AI172" s="429">
        <f t="shared" si="52"/>
        <v>6.8697540646827492E-3</v>
      </c>
    </row>
    <row r="173" spans="1:35" ht="18.5" customHeight="1" x14ac:dyDescent="0.35">
      <c r="A173" s="353" t="s">
        <v>254</v>
      </c>
      <c r="B173" s="427" t="s">
        <v>190</v>
      </c>
      <c r="C173" s="353" t="s">
        <v>191</v>
      </c>
      <c r="D173" s="353" t="s">
        <v>71</v>
      </c>
      <c r="E173" s="428">
        <v>23337</v>
      </c>
      <c r="F173" s="428">
        <v>8037</v>
      </c>
      <c r="G173" s="428">
        <v>3147</v>
      </c>
      <c r="H173" s="428">
        <v>3925</v>
      </c>
      <c r="I173" s="428">
        <v>5607</v>
      </c>
      <c r="J173" s="428"/>
      <c r="K173" s="428"/>
      <c r="L173" s="428">
        <v>833</v>
      </c>
      <c r="M173" s="428"/>
      <c r="N173" s="428">
        <v>785</v>
      </c>
      <c r="O173" s="428">
        <f t="shared" si="37"/>
        <v>45671</v>
      </c>
      <c r="Q173" s="429">
        <f t="shared" si="38"/>
        <v>0.51098070985964839</v>
      </c>
      <c r="R173" s="429">
        <f t="shared" si="39"/>
        <v>0.17597600227715618</v>
      </c>
      <c r="S173" s="429">
        <f t="shared" si="40"/>
        <v>6.8905870245889081E-2</v>
      </c>
      <c r="T173" s="429">
        <f t="shared" si="41"/>
        <v>8.5940750147796188E-2</v>
      </c>
      <c r="U173" s="429">
        <f t="shared" si="42"/>
        <v>0.1227693722493486</v>
      </c>
      <c r="V173" s="429">
        <f t="shared" si="43"/>
        <v>0</v>
      </c>
      <c r="W173" s="429">
        <f t="shared" si="44"/>
        <v>0</v>
      </c>
      <c r="X173" s="429">
        <f t="shared" si="45"/>
        <v>1.8239145190602352E-2</v>
      </c>
      <c r="Y173" s="429">
        <f t="shared" si="46"/>
        <v>0</v>
      </c>
      <c r="Z173" s="429">
        <f t="shared" si="47"/>
        <v>1.718815002955924E-2</v>
      </c>
      <c r="AA173" s="353" t="s">
        <v>191</v>
      </c>
      <c r="AB173" s="434">
        <f t="shared" si="48"/>
        <v>0</v>
      </c>
      <c r="AC173" s="434">
        <f t="shared" si="49"/>
        <v>833</v>
      </c>
      <c r="AD173" s="434">
        <f t="shared" si="50"/>
        <v>5607</v>
      </c>
      <c r="AG173" s="354">
        <f t="shared" si="51"/>
        <v>6440</v>
      </c>
      <c r="AH173" s="428">
        <f t="shared" si="36"/>
        <v>425925</v>
      </c>
      <c r="AI173" s="429">
        <f t="shared" si="52"/>
        <v>1.5120032869636674E-2</v>
      </c>
    </row>
    <row r="174" spans="1:35" ht="18.5" customHeight="1" x14ac:dyDescent="0.35">
      <c r="A174" s="353" t="s">
        <v>255</v>
      </c>
      <c r="B174" s="427" t="s">
        <v>190</v>
      </c>
      <c r="C174" s="353" t="s">
        <v>191</v>
      </c>
      <c r="D174" s="353" t="s">
        <v>71</v>
      </c>
      <c r="E174" s="428">
        <v>19145</v>
      </c>
      <c r="F174" s="428">
        <v>3114</v>
      </c>
      <c r="G174" s="428">
        <v>2093</v>
      </c>
      <c r="H174" s="428">
        <v>1926</v>
      </c>
      <c r="I174" s="428">
        <v>7511</v>
      </c>
      <c r="J174" s="428"/>
      <c r="K174" s="428">
        <v>2380</v>
      </c>
      <c r="L174" s="428">
        <v>3274</v>
      </c>
      <c r="M174" s="428"/>
      <c r="N174" s="428">
        <v>3992</v>
      </c>
      <c r="O174" s="428">
        <f t="shared" si="37"/>
        <v>43435</v>
      </c>
      <c r="Q174" s="429">
        <f t="shared" si="38"/>
        <v>0.44077356970185333</v>
      </c>
      <c r="R174" s="429">
        <f t="shared" si="39"/>
        <v>7.1693334868193848E-2</v>
      </c>
      <c r="S174" s="429">
        <f t="shared" si="40"/>
        <v>4.8186946011281227E-2</v>
      </c>
      <c r="T174" s="429">
        <f t="shared" si="41"/>
        <v>4.4342120409807756E-2</v>
      </c>
      <c r="U174" s="429">
        <f t="shared" si="42"/>
        <v>0.17292506043513295</v>
      </c>
      <c r="V174" s="429">
        <f t="shared" si="43"/>
        <v>0</v>
      </c>
      <c r="W174" s="429">
        <f t="shared" si="44"/>
        <v>5.4794520547945202E-2</v>
      </c>
      <c r="X174" s="429">
        <f t="shared" si="45"/>
        <v>7.5377000115114542E-2</v>
      </c>
      <c r="Y174" s="429">
        <f t="shared" si="46"/>
        <v>0</v>
      </c>
      <c r="Z174" s="429">
        <f t="shared" si="47"/>
        <v>9.1907447910671111E-2</v>
      </c>
      <c r="AA174" s="353" t="s">
        <v>191</v>
      </c>
      <c r="AB174" s="434">
        <f t="shared" si="48"/>
        <v>2380</v>
      </c>
      <c r="AC174" s="434">
        <f t="shared" si="49"/>
        <v>3274</v>
      </c>
      <c r="AD174" s="434">
        <f t="shared" si="50"/>
        <v>7511</v>
      </c>
      <c r="AG174" s="354">
        <f t="shared" si="51"/>
        <v>13165</v>
      </c>
      <c r="AH174" s="428">
        <f t="shared" si="36"/>
        <v>425925</v>
      </c>
      <c r="AI174" s="429">
        <f t="shared" si="52"/>
        <v>3.0909197628690498E-2</v>
      </c>
    </row>
    <row r="175" spans="1:35" ht="18.5" customHeight="1" x14ac:dyDescent="0.35">
      <c r="A175" s="353" t="s">
        <v>256</v>
      </c>
      <c r="B175" s="427" t="s">
        <v>190</v>
      </c>
      <c r="C175" s="353" t="s">
        <v>191</v>
      </c>
      <c r="D175" s="353" t="s">
        <v>71</v>
      </c>
      <c r="E175" s="428">
        <v>23232</v>
      </c>
      <c r="F175" s="428">
        <v>5328</v>
      </c>
      <c r="G175" s="428">
        <v>1994</v>
      </c>
      <c r="H175" s="428">
        <v>5031</v>
      </c>
      <c r="I175" s="428">
        <v>7629</v>
      </c>
      <c r="J175" s="428"/>
      <c r="K175" s="428"/>
      <c r="L175" s="428">
        <v>910</v>
      </c>
      <c r="M175" s="428"/>
      <c r="N175" s="428">
        <v>429</v>
      </c>
      <c r="O175" s="428">
        <f t="shared" si="37"/>
        <v>44553</v>
      </c>
      <c r="Q175" s="429">
        <f t="shared" si="38"/>
        <v>0.52144636724799676</v>
      </c>
      <c r="R175" s="429">
        <f t="shared" si="39"/>
        <v>0.11958790653828025</v>
      </c>
      <c r="S175" s="429">
        <f t="shared" si="40"/>
        <v>4.4755684241240767E-2</v>
      </c>
      <c r="T175" s="429">
        <f t="shared" si="41"/>
        <v>0.11292168877516666</v>
      </c>
      <c r="U175" s="429">
        <f t="shared" si="42"/>
        <v>0.17123426031917044</v>
      </c>
      <c r="V175" s="429">
        <f t="shared" si="43"/>
        <v>0</v>
      </c>
      <c r="W175" s="429">
        <f t="shared" si="44"/>
        <v>0</v>
      </c>
      <c r="X175" s="429">
        <f t="shared" si="45"/>
        <v>2.0425111664758827E-2</v>
      </c>
      <c r="Y175" s="429">
        <f t="shared" si="46"/>
        <v>0</v>
      </c>
      <c r="Z175" s="429">
        <f t="shared" si="47"/>
        <v>9.6289812133863034E-3</v>
      </c>
      <c r="AA175" s="353" t="s">
        <v>191</v>
      </c>
      <c r="AB175" s="434">
        <f t="shared" si="48"/>
        <v>0</v>
      </c>
      <c r="AC175" s="434">
        <f t="shared" si="49"/>
        <v>910</v>
      </c>
      <c r="AD175" s="434">
        <f t="shared" si="50"/>
        <v>7629</v>
      </c>
      <c r="AG175" s="354">
        <f t="shared" si="51"/>
        <v>8539</v>
      </c>
      <c r="AH175" s="428">
        <f t="shared" si="36"/>
        <v>425925</v>
      </c>
      <c r="AI175" s="429">
        <f t="shared" si="52"/>
        <v>2.0048130539414215E-2</v>
      </c>
    </row>
    <row r="176" spans="1:35" ht="18.5" customHeight="1" x14ac:dyDescent="0.35">
      <c r="A176" s="353" t="s">
        <v>257</v>
      </c>
      <c r="B176" s="427" t="s">
        <v>190</v>
      </c>
      <c r="C176" s="353" t="s">
        <v>191</v>
      </c>
      <c r="D176" s="353" t="s">
        <v>71</v>
      </c>
      <c r="E176" s="428">
        <v>8430</v>
      </c>
      <c r="F176" s="428">
        <v>13775</v>
      </c>
      <c r="G176" s="428">
        <v>5787</v>
      </c>
      <c r="H176" s="428">
        <v>17576</v>
      </c>
      <c r="I176" s="428">
        <v>1721</v>
      </c>
      <c r="J176" s="428"/>
      <c r="K176" s="428">
        <v>317</v>
      </c>
      <c r="L176" s="428"/>
      <c r="M176" s="428"/>
      <c r="N176" s="428">
        <v>0</v>
      </c>
      <c r="O176" s="428">
        <f t="shared" si="37"/>
        <v>47606</v>
      </c>
      <c r="Q176" s="429">
        <f t="shared" si="38"/>
        <v>0.17707851951434694</v>
      </c>
      <c r="R176" s="429">
        <f t="shared" si="39"/>
        <v>0.28935428307356215</v>
      </c>
      <c r="S176" s="429">
        <f t="shared" si="40"/>
        <v>0.12156030752426165</v>
      </c>
      <c r="T176" s="429">
        <f t="shared" si="41"/>
        <v>0.36919716002184599</v>
      </c>
      <c r="U176" s="429">
        <f t="shared" si="42"/>
        <v>3.6150905348065372E-2</v>
      </c>
      <c r="V176" s="429">
        <f t="shared" si="43"/>
        <v>0</v>
      </c>
      <c r="W176" s="429">
        <f t="shared" si="44"/>
        <v>6.6588245179179098E-3</v>
      </c>
      <c r="X176" s="429">
        <f t="shared" si="45"/>
        <v>0</v>
      </c>
      <c r="Y176" s="429">
        <f t="shared" si="46"/>
        <v>0</v>
      </c>
      <c r="Z176" s="429">
        <f t="shared" si="47"/>
        <v>0</v>
      </c>
      <c r="AA176" s="353" t="s">
        <v>191</v>
      </c>
      <c r="AB176" s="434">
        <f t="shared" si="48"/>
        <v>317</v>
      </c>
      <c r="AC176" s="434">
        <f t="shared" si="49"/>
        <v>0</v>
      </c>
      <c r="AD176" s="434">
        <f t="shared" si="50"/>
        <v>1721</v>
      </c>
      <c r="AG176" s="354">
        <f t="shared" si="51"/>
        <v>2038</v>
      </c>
      <c r="AH176" s="428">
        <f t="shared" ref="AH176:AH184" si="53">AH175</f>
        <v>425925</v>
      </c>
      <c r="AI176" s="429">
        <f t="shared" si="52"/>
        <v>4.7848799671303633E-3</v>
      </c>
    </row>
    <row r="177" spans="1:35" ht="18.5" customHeight="1" x14ac:dyDescent="0.35">
      <c r="A177" s="353" t="s">
        <v>258</v>
      </c>
      <c r="B177" s="427" t="s">
        <v>190</v>
      </c>
      <c r="C177" s="353" t="s">
        <v>191</v>
      </c>
      <c r="D177" s="353" t="s">
        <v>71</v>
      </c>
      <c r="E177" s="428">
        <v>29209</v>
      </c>
      <c r="F177" s="428">
        <v>9722</v>
      </c>
      <c r="G177" s="428">
        <v>2546</v>
      </c>
      <c r="H177" s="428">
        <v>4438</v>
      </c>
      <c r="I177" s="428">
        <v>5672</v>
      </c>
      <c r="J177" s="428"/>
      <c r="K177" s="428">
        <v>179</v>
      </c>
      <c r="L177" s="428">
        <v>807</v>
      </c>
      <c r="M177" s="428"/>
      <c r="N177" s="428">
        <v>370</v>
      </c>
      <c r="O177" s="428">
        <f t="shared" si="37"/>
        <v>52943</v>
      </c>
      <c r="Q177" s="429">
        <f t="shared" si="38"/>
        <v>0.55170655232986421</v>
      </c>
      <c r="R177" s="429">
        <f t="shared" si="39"/>
        <v>0.1836314526944072</v>
      </c>
      <c r="S177" s="429">
        <f t="shared" si="40"/>
        <v>4.8089454696560452E-2</v>
      </c>
      <c r="T177" s="429">
        <f t="shared" si="41"/>
        <v>8.3826001548835544E-2</v>
      </c>
      <c r="U177" s="429">
        <f t="shared" si="42"/>
        <v>0.1071340876036492</v>
      </c>
      <c r="V177" s="429">
        <f t="shared" si="43"/>
        <v>0</v>
      </c>
      <c r="W177" s="429">
        <f t="shared" si="44"/>
        <v>3.3809946546285627E-3</v>
      </c>
      <c r="X177" s="429">
        <f t="shared" si="45"/>
        <v>1.5242808303269554E-2</v>
      </c>
      <c r="Y177" s="429">
        <f t="shared" si="46"/>
        <v>0</v>
      </c>
      <c r="Z177" s="429">
        <f t="shared" si="47"/>
        <v>6.9886481687852975E-3</v>
      </c>
      <c r="AA177" s="353" t="s">
        <v>191</v>
      </c>
      <c r="AB177" s="434">
        <f t="shared" si="48"/>
        <v>179</v>
      </c>
      <c r="AC177" s="434">
        <f t="shared" si="49"/>
        <v>807</v>
      </c>
      <c r="AD177" s="434">
        <f t="shared" si="50"/>
        <v>5672</v>
      </c>
      <c r="AG177" s="354">
        <f t="shared" si="51"/>
        <v>6658</v>
      </c>
      <c r="AH177" s="428">
        <f t="shared" si="53"/>
        <v>425925</v>
      </c>
      <c r="AI177" s="429">
        <f t="shared" si="52"/>
        <v>1.5631860069261021E-2</v>
      </c>
    </row>
    <row r="178" spans="1:35" ht="18.5" customHeight="1" x14ac:dyDescent="0.35">
      <c r="A178" s="353" t="s">
        <v>259</v>
      </c>
      <c r="B178" s="427" t="s">
        <v>190</v>
      </c>
      <c r="C178" s="353" t="s">
        <v>191</v>
      </c>
      <c r="D178" s="353" t="s">
        <v>71</v>
      </c>
      <c r="E178" s="428">
        <v>23066</v>
      </c>
      <c r="F178" s="428">
        <v>2320</v>
      </c>
      <c r="G178" s="428">
        <v>1602</v>
      </c>
      <c r="H178" s="428">
        <v>1928</v>
      </c>
      <c r="I178" s="428">
        <v>7632</v>
      </c>
      <c r="J178" s="428"/>
      <c r="K178" s="428">
        <v>2348</v>
      </c>
      <c r="L178" s="428">
        <v>659</v>
      </c>
      <c r="M178" s="428"/>
      <c r="N178" s="428">
        <v>593</v>
      </c>
      <c r="O178" s="428">
        <f t="shared" si="37"/>
        <v>40148</v>
      </c>
      <c r="Q178" s="429">
        <f t="shared" si="38"/>
        <v>0.57452426023712266</v>
      </c>
      <c r="R178" s="429">
        <f t="shared" si="39"/>
        <v>5.778619109295606E-2</v>
      </c>
      <c r="S178" s="429">
        <f t="shared" si="40"/>
        <v>3.9902361263325692E-2</v>
      </c>
      <c r="T178" s="429">
        <f t="shared" si="41"/>
        <v>4.8022317425525554E-2</v>
      </c>
      <c r="U178" s="429">
        <f t="shared" si="42"/>
        <v>0.19009664242303478</v>
      </c>
      <c r="V178" s="429">
        <f t="shared" si="43"/>
        <v>0</v>
      </c>
      <c r="W178" s="429">
        <f t="shared" si="44"/>
        <v>5.8483610640629673E-2</v>
      </c>
      <c r="X178" s="429">
        <f t="shared" si="45"/>
        <v>1.6414267211318122E-2</v>
      </c>
      <c r="Y178" s="429">
        <f t="shared" si="46"/>
        <v>0</v>
      </c>
      <c r="Z178" s="429">
        <f t="shared" si="47"/>
        <v>1.4770349706087477E-2</v>
      </c>
      <c r="AA178" s="353" t="s">
        <v>191</v>
      </c>
      <c r="AB178" s="434">
        <f t="shared" si="48"/>
        <v>2348</v>
      </c>
      <c r="AC178" s="434">
        <f t="shared" si="49"/>
        <v>659</v>
      </c>
      <c r="AD178" s="434">
        <f t="shared" si="50"/>
        <v>7632</v>
      </c>
      <c r="AG178" s="354">
        <f t="shared" si="51"/>
        <v>10639</v>
      </c>
      <c r="AH178" s="428">
        <f t="shared" si="53"/>
        <v>425925</v>
      </c>
      <c r="AI178" s="429">
        <f t="shared" si="52"/>
        <v>2.4978576040382696E-2</v>
      </c>
    </row>
    <row r="179" spans="1:35" ht="18.5" customHeight="1" x14ac:dyDescent="0.35">
      <c r="A179" s="353" t="s">
        <v>260</v>
      </c>
      <c r="B179" s="427" t="s">
        <v>190</v>
      </c>
      <c r="C179" s="353" t="s">
        <v>191</v>
      </c>
      <c r="D179" s="353" t="s">
        <v>71</v>
      </c>
      <c r="E179" s="428">
        <v>6693</v>
      </c>
      <c r="F179" s="428">
        <v>8728</v>
      </c>
      <c r="G179" s="428">
        <v>4092</v>
      </c>
      <c r="H179" s="428">
        <v>30185</v>
      </c>
      <c r="I179" s="428">
        <v>3590</v>
      </c>
      <c r="J179" s="428"/>
      <c r="K179" s="428"/>
      <c r="L179" s="428">
        <v>347</v>
      </c>
      <c r="M179" s="428"/>
      <c r="N179" s="428">
        <v>0</v>
      </c>
      <c r="O179" s="428">
        <f t="shared" si="37"/>
        <v>53635</v>
      </c>
      <c r="Q179" s="429">
        <f t="shared" si="38"/>
        <v>0.12478791833690688</v>
      </c>
      <c r="R179" s="429">
        <f t="shared" si="39"/>
        <v>0.16272956092104038</v>
      </c>
      <c r="S179" s="429">
        <f t="shared" si="40"/>
        <v>7.6293465088095466E-2</v>
      </c>
      <c r="T179" s="429">
        <f t="shared" si="41"/>
        <v>0.56278549454647153</v>
      </c>
      <c r="U179" s="429">
        <f t="shared" si="42"/>
        <v>6.6933905099282182E-2</v>
      </c>
      <c r="V179" s="429">
        <f t="shared" si="43"/>
        <v>0</v>
      </c>
      <c r="W179" s="429">
        <f t="shared" si="44"/>
        <v>0</v>
      </c>
      <c r="X179" s="429">
        <f t="shared" si="45"/>
        <v>6.4696560082035982E-3</v>
      </c>
      <c r="Y179" s="429">
        <f t="shared" si="46"/>
        <v>0</v>
      </c>
      <c r="Z179" s="429">
        <f t="shared" si="47"/>
        <v>0</v>
      </c>
      <c r="AA179" s="353" t="s">
        <v>191</v>
      </c>
      <c r="AB179" s="434">
        <f t="shared" si="48"/>
        <v>0</v>
      </c>
      <c r="AC179" s="434">
        <f t="shared" si="49"/>
        <v>347</v>
      </c>
      <c r="AD179" s="434">
        <f t="shared" si="50"/>
        <v>3590</v>
      </c>
      <c r="AG179" s="354">
        <f t="shared" si="51"/>
        <v>3937</v>
      </c>
      <c r="AH179" s="428">
        <f t="shared" si="53"/>
        <v>425925</v>
      </c>
      <c r="AI179" s="429">
        <f t="shared" si="52"/>
        <v>9.2434113987204317E-3</v>
      </c>
    </row>
    <row r="180" spans="1:35" ht="18.5" customHeight="1" x14ac:dyDescent="0.35">
      <c r="A180" s="353" t="s">
        <v>261</v>
      </c>
      <c r="B180" s="427" t="s">
        <v>190</v>
      </c>
      <c r="C180" s="353" t="s">
        <v>191</v>
      </c>
      <c r="D180" s="353" t="s">
        <v>71</v>
      </c>
      <c r="E180" s="428">
        <v>16599</v>
      </c>
      <c r="F180" s="428">
        <v>16012</v>
      </c>
      <c r="G180" s="428">
        <v>6610</v>
      </c>
      <c r="H180" s="428">
        <v>1752</v>
      </c>
      <c r="I180" s="428">
        <v>4354</v>
      </c>
      <c r="J180" s="428"/>
      <c r="K180" s="428"/>
      <c r="L180" s="428"/>
      <c r="M180" s="428"/>
      <c r="N180" s="428">
        <v>587</v>
      </c>
      <c r="O180" s="428">
        <f t="shared" si="37"/>
        <v>45914</v>
      </c>
      <c r="Q180" s="429">
        <f t="shared" si="38"/>
        <v>0.36152371825586965</v>
      </c>
      <c r="R180" s="429">
        <f t="shared" si="39"/>
        <v>0.34873894672648864</v>
      </c>
      <c r="S180" s="429">
        <f t="shared" si="40"/>
        <v>0.14396480376355797</v>
      </c>
      <c r="T180" s="429">
        <f t="shared" si="41"/>
        <v>3.8158295944592066E-2</v>
      </c>
      <c r="U180" s="429">
        <f t="shared" si="42"/>
        <v>9.4829463780110645E-2</v>
      </c>
      <c r="V180" s="429">
        <f t="shared" si="43"/>
        <v>0</v>
      </c>
      <c r="W180" s="429">
        <f t="shared" si="44"/>
        <v>0</v>
      </c>
      <c r="X180" s="429">
        <f t="shared" si="45"/>
        <v>0</v>
      </c>
      <c r="Y180" s="429">
        <f t="shared" si="46"/>
        <v>0</v>
      </c>
      <c r="Z180" s="429">
        <f t="shared" si="47"/>
        <v>1.2784771529381017E-2</v>
      </c>
      <c r="AA180" s="353" t="s">
        <v>191</v>
      </c>
      <c r="AB180" s="434">
        <f t="shared" si="48"/>
        <v>0</v>
      </c>
      <c r="AC180" s="434">
        <f t="shared" si="49"/>
        <v>0</v>
      </c>
      <c r="AD180" s="434">
        <f t="shared" si="50"/>
        <v>4354</v>
      </c>
      <c r="AG180" s="354">
        <f t="shared" si="51"/>
        <v>4354</v>
      </c>
      <c r="AH180" s="428">
        <f t="shared" si="53"/>
        <v>425925</v>
      </c>
      <c r="AI180" s="429">
        <f t="shared" si="52"/>
        <v>1.0222457005341317E-2</v>
      </c>
    </row>
    <row r="181" spans="1:35" ht="18.5" customHeight="1" x14ac:dyDescent="0.35">
      <c r="A181" s="353" t="s">
        <v>262</v>
      </c>
      <c r="B181" s="427" t="s">
        <v>190</v>
      </c>
      <c r="C181" s="353" t="s">
        <v>191</v>
      </c>
      <c r="D181" s="353" t="s">
        <v>71</v>
      </c>
      <c r="E181" s="428">
        <v>21528</v>
      </c>
      <c r="F181" s="428">
        <v>2809</v>
      </c>
      <c r="G181" s="428">
        <v>2033</v>
      </c>
      <c r="H181" s="428">
        <v>4549</v>
      </c>
      <c r="I181" s="428">
        <v>6416</v>
      </c>
      <c r="J181" s="428"/>
      <c r="K181" s="428"/>
      <c r="L181" s="428"/>
      <c r="M181" s="428"/>
      <c r="N181" s="428">
        <v>201</v>
      </c>
      <c r="O181" s="428">
        <f t="shared" si="37"/>
        <v>37536</v>
      </c>
      <c r="Q181" s="429">
        <f t="shared" si="38"/>
        <v>0.57352941176470584</v>
      </c>
      <c r="R181" s="429">
        <f t="shared" si="39"/>
        <v>7.4834825234441599E-2</v>
      </c>
      <c r="S181" s="429">
        <f t="shared" si="40"/>
        <v>5.4161338448422851E-2</v>
      </c>
      <c r="T181" s="429">
        <f t="shared" si="41"/>
        <v>0.12119032395566923</v>
      </c>
      <c r="U181" s="429">
        <f t="shared" si="42"/>
        <v>0.17092924126172207</v>
      </c>
      <c r="V181" s="429">
        <f t="shared" si="43"/>
        <v>0</v>
      </c>
      <c r="W181" s="429">
        <f t="shared" si="44"/>
        <v>0</v>
      </c>
      <c r="X181" s="429">
        <f t="shared" si="45"/>
        <v>0</v>
      </c>
      <c r="Y181" s="429">
        <f t="shared" si="46"/>
        <v>0</v>
      </c>
      <c r="Z181" s="429">
        <f t="shared" si="47"/>
        <v>5.3548593350383634E-3</v>
      </c>
      <c r="AA181" s="353" t="s">
        <v>191</v>
      </c>
      <c r="AB181" s="434">
        <f t="shared" si="48"/>
        <v>0</v>
      </c>
      <c r="AC181" s="434">
        <f t="shared" si="49"/>
        <v>0</v>
      </c>
      <c r="AD181" s="434">
        <f t="shared" si="50"/>
        <v>6416</v>
      </c>
      <c r="AG181" s="354">
        <f t="shared" si="51"/>
        <v>6416</v>
      </c>
      <c r="AH181" s="428">
        <f t="shared" si="53"/>
        <v>425925</v>
      </c>
      <c r="AI181" s="429">
        <f t="shared" si="52"/>
        <v>1.5063684921054176E-2</v>
      </c>
    </row>
    <row r="182" spans="1:35" ht="18.5" customHeight="1" x14ac:dyDescent="0.35">
      <c r="A182" s="353" t="s">
        <v>263</v>
      </c>
      <c r="B182" s="427" t="s">
        <v>190</v>
      </c>
      <c r="C182" s="353" t="s">
        <v>191</v>
      </c>
      <c r="D182" s="353" t="s">
        <v>71</v>
      </c>
      <c r="E182" s="428">
        <v>27172</v>
      </c>
      <c r="F182" s="428">
        <v>2353</v>
      </c>
      <c r="G182" s="428">
        <v>1836</v>
      </c>
      <c r="H182" s="428">
        <v>1736</v>
      </c>
      <c r="I182" s="428">
        <v>9176</v>
      </c>
      <c r="J182" s="428"/>
      <c r="K182" s="428">
        <v>914</v>
      </c>
      <c r="L182" s="428">
        <v>1535</v>
      </c>
      <c r="M182" s="428"/>
      <c r="N182" s="428">
        <v>1137</v>
      </c>
      <c r="O182" s="428">
        <f t="shared" si="37"/>
        <v>45859</v>
      </c>
      <c r="Q182" s="429">
        <f t="shared" si="38"/>
        <v>0.59251182973898253</v>
      </c>
      <c r="R182" s="429">
        <f t="shared" si="39"/>
        <v>5.1309448527006696E-2</v>
      </c>
      <c r="S182" s="429">
        <f t="shared" si="40"/>
        <v>4.0035761791578535E-2</v>
      </c>
      <c r="T182" s="429">
        <f t="shared" si="41"/>
        <v>3.7855164744106939E-2</v>
      </c>
      <c r="U182" s="429">
        <f t="shared" si="42"/>
        <v>0.20009158507599381</v>
      </c>
      <c r="V182" s="429">
        <f t="shared" si="43"/>
        <v>0</v>
      </c>
      <c r="W182" s="429">
        <f t="shared" si="44"/>
        <v>1.9930657013890404E-2</v>
      </c>
      <c r="X182" s="429">
        <f t="shared" si="45"/>
        <v>3.3472164678689027E-2</v>
      </c>
      <c r="Y182" s="429">
        <f t="shared" si="46"/>
        <v>0</v>
      </c>
      <c r="Z182" s="429">
        <f t="shared" si="47"/>
        <v>2.4793388429752067E-2</v>
      </c>
      <c r="AA182" s="353" t="s">
        <v>191</v>
      </c>
      <c r="AB182" s="434">
        <f t="shared" si="48"/>
        <v>914</v>
      </c>
      <c r="AC182" s="434">
        <f t="shared" si="49"/>
        <v>1535</v>
      </c>
      <c r="AD182" s="434">
        <f t="shared" si="50"/>
        <v>9176</v>
      </c>
      <c r="AG182" s="354">
        <f t="shared" si="51"/>
        <v>11625</v>
      </c>
      <c r="AH182" s="428">
        <f t="shared" si="53"/>
        <v>425925</v>
      </c>
      <c r="AI182" s="429">
        <f t="shared" si="52"/>
        <v>2.7293537594646946E-2</v>
      </c>
    </row>
    <row r="183" spans="1:35" ht="18.5" customHeight="1" x14ac:dyDescent="0.35">
      <c r="A183" s="353" t="s">
        <v>264</v>
      </c>
      <c r="B183" s="427" t="s">
        <v>190</v>
      </c>
      <c r="C183" s="353" t="s">
        <v>191</v>
      </c>
      <c r="D183" s="353" t="s">
        <v>71</v>
      </c>
      <c r="E183" s="428">
        <v>16434</v>
      </c>
      <c r="F183" s="428">
        <v>3781</v>
      </c>
      <c r="G183" s="428">
        <v>2800</v>
      </c>
      <c r="H183" s="428">
        <v>1606</v>
      </c>
      <c r="I183" s="428">
        <v>3897</v>
      </c>
      <c r="J183" s="428"/>
      <c r="K183" s="428">
        <v>7830</v>
      </c>
      <c r="L183" s="428"/>
      <c r="M183" s="428"/>
      <c r="N183" s="428">
        <v>0</v>
      </c>
      <c r="O183" s="428">
        <f t="shared" si="37"/>
        <v>36348</v>
      </c>
      <c r="Q183" s="429">
        <f t="shared" si="38"/>
        <v>0.45212941564872894</v>
      </c>
      <c r="R183" s="429">
        <f t="shared" si="39"/>
        <v>0.10402222955871024</v>
      </c>
      <c r="S183" s="429">
        <f t="shared" si="40"/>
        <v>7.7033124243424678E-2</v>
      </c>
      <c r="T183" s="429">
        <f t="shared" si="41"/>
        <v>4.4183999119621439E-2</v>
      </c>
      <c r="U183" s="429">
        <f t="shared" si="42"/>
        <v>0.10721360184879498</v>
      </c>
      <c r="V183" s="429">
        <f t="shared" si="43"/>
        <v>0</v>
      </c>
      <c r="W183" s="429">
        <f t="shared" si="44"/>
        <v>0.21541762958071972</v>
      </c>
      <c r="X183" s="429">
        <f t="shared" si="45"/>
        <v>0</v>
      </c>
      <c r="Y183" s="429">
        <f t="shared" si="46"/>
        <v>0</v>
      </c>
      <c r="Z183" s="429">
        <f t="shared" si="47"/>
        <v>0</v>
      </c>
      <c r="AA183" s="353" t="s">
        <v>191</v>
      </c>
      <c r="AB183" s="434">
        <f t="shared" si="48"/>
        <v>7830</v>
      </c>
      <c r="AC183" s="434">
        <f t="shared" si="49"/>
        <v>0</v>
      </c>
      <c r="AD183" s="434">
        <f t="shared" si="50"/>
        <v>3897</v>
      </c>
      <c r="AG183" s="354">
        <f t="shared" si="51"/>
        <v>11727</v>
      </c>
      <c r="AH183" s="428">
        <f t="shared" si="53"/>
        <v>425925</v>
      </c>
      <c r="AI183" s="429">
        <f t="shared" si="52"/>
        <v>2.7533016376122557E-2</v>
      </c>
    </row>
    <row r="184" spans="1:35" ht="18.5" customHeight="1" x14ac:dyDescent="0.35">
      <c r="A184" s="353" t="s">
        <v>265</v>
      </c>
      <c r="B184" s="427" t="s">
        <v>190</v>
      </c>
      <c r="C184" s="353" t="s">
        <v>191</v>
      </c>
      <c r="D184" s="353" t="s">
        <v>71</v>
      </c>
      <c r="E184" s="428">
        <v>11733</v>
      </c>
      <c r="F184" s="428">
        <v>12180</v>
      </c>
      <c r="G184" s="428">
        <v>3221</v>
      </c>
      <c r="H184" s="428">
        <v>24790</v>
      </c>
      <c r="I184" s="428">
        <v>2442</v>
      </c>
      <c r="J184" s="428"/>
      <c r="K184" s="428">
        <v>129</v>
      </c>
      <c r="L184" s="428">
        <v>341</v>
      </c>
      <c r="M184" s="428"/>
      <c r="N184" s="428">
        <v>149</v>
      </c>
      <c r="O184" s="428">
        <f t="shared" si="37"/>
        <v>54985</v>
      </c>
      <c r="Q184" s="429">
        <f t="shared" si="38"/>
        <v>0.21338546876420841</v>
      </c>
      <c r="R184" s="429">
        <f t="shared" si="39"/>
        <v>0.22151495862507956</v>
      </c>
      <c r="S184" s="429">
        <f t="shared" si="40"/>
        <v>5.8579612621624082E-2</v>
      </c>
      <c r="T184" s="429">
        <f t="shared" si="41"/>
        <v>0.4508502318814222</v>
      </c>
      <c r="U184" s="429">
        <f t="shared" si="42"/>
        <v>4.4412112394289355E-2</v>
      </c>
      <c r="V184" s="429">
        <f t="shared" si="43"/>
        <v>0</v>
      </c>
      <c r="W184" s="429">
        <f t="shared" si="44"/>
        <v>2.3460943893789214E-3</v>
      </c>
      <c r="X184" s="429">
        <f t="shared" si="45"/>
        <v>6.2016913703737383E-3</v>
      </c>
      <c r="Y184" s="429">
        <f t="shared" si="46"/>
        <v>0</v>
      </c>
      <c r="Z184" s="429">
        <f t="shared" si="47"/>
        <v>2.7098299536237156E-3</v>
      </c>
      <c r="AA184" s="353" t="s">
        <v>191</v>
      </c>
      <c r="AB184" s="434">
        <f t="shared" si="48"/>
        <v>129</v>
      </c>
      <c r="AC184" s="434">
        <f t="shared" si="49"/>
        <v>341</v>
      </c>
      <c r="AD184" s="434">
        <f t="shared" si="50"/>
        <v>2442</v>
      </c>
      <c r="AG184" s="354">
        <f t="shared" si="51"/>
        <v>2912</v>
      </c>
      <c r="AH184" s="428">
        <f t="shared" si="53"/>
        <v>425925</v>
      </c>
      <c r="AI184" s="429">
        <f t="shared" si="52"/>
        <v>6.8368844280096257E-3</v>
      </c>
    </row>
    <row r="185" spans="1:35" ht="18.5" customHeight="1" x14ac:dyDescent="0.35">
      <c r="A185" s="353" t="s">
        <v>266</v>
      </c>
      <c r="B185" s="427" t="s">
        <v>267</v>
      </c>
      <c r="C185" s="353" t="s">
        <v>268</v>
      </c>
      <c r="D185" s="353" t="s">
        <v>71</v>
      </c>
      <c r="E185" s="428">
        <v>16414</v>
      </c>
      <c r="F185" s="428">
        <v>7767</v>
      </c>
      <c r="G185" s="428">
        <v>8716</v>
      </c>
      <c r="H185" s="428">
        <v>572</v>
      </c>
      <c r="I185" s="428">
        <v>834</v>
      </c>
      <c r="J185" s="428"/>
      <c r="K185" s="428">
        <v>895</v>
      </c>
      <c r="L185" s="428">
        <v>248</v>
      </c>
      <c r="M185" s="428"/>
      <c r="N185" s="428">
        <v>65</v>
      </c>
      <c r="O185" s="428">
        <f t="shared" si="37"/>
        <v>35511</v>
      </c>
      <c r="Q185" s="429">
        <f t="shared" si="38"/>
        <v>0.46222297316324518</v>
      </c>
      <c r="R185" s="429">
        <f t="shared" si="39"/>
        <v>0.21872095970262737</v>
      </c>
      <c r="S185" s="429">
        <f t="shared" si="40"/>
        <v>0.24544507335755117</v>
      </c>
      <c r="T185" s="429">
        <f t="shared" si="41"/>
        <v>1.6107684942693812E-2</v>
      </c>
      <c r="U185" s="429">
        <f t="shared" si="42"/>
        <v>2.3485680493368251E-2</v>
      </c>
      <c r="V185" s="429">
        <f t="shared" si="43"/>
        <v>0</v>
      </c>
      <c r="W185" s="429">
        <f t="shared" si="44"/>
        <v>2.5203458083410773E-2</v>
      </c>
      <c r="X185" s="429">
        <f t="shared" si="45"/>
        <v>6.9837515136154998E-3</v>
      </c>
      <c r="Y185" s="429">
        <f t="shared" si="46"/>
        <v>0</v>
      </c>
      <c r="Z185" s="429">
        <f t="shared" si="47"/>
        <v>1.8304187434879332E-3</v>
      </c>
      <c r="AA185" s="353" t="s">
        <v>268</v>
      </c>
      <c r="AB185" s="434">
        <f t="shared" si="48"/>
        <v>895</v>
      </c>
      <c r="AC185" s="434">
        <f t="shared" si="49"/>
        <v>248</v>
      </c>
      <c r="AD185" s="434">
        <f t="shared" si="50"/>
        <v>834</v>
      </c>
      <c r="AG185" s="354">
        <f t="shared" si="51"/>
        <v>1977</v>
      </c>
      <c r="AH185" s="428">
        <f>'Regional Transition'!Y65+'Regional Transition'!V65+'Regional Transition'!T65</f>
        <v>81854.999999999942</v>
      </c>
      <c r="AI185" s="429">
        <f t="shared" si="52"/>
        <v>2.4152464724207456E-2</v>
      </c>
    </row>
    <row r="186" spans="1:35" ht="18.5" customHeight="1" x14ac:dyDescent="0.35">
      <c r="A186" s="353" t="s">
        <v>269</v>
      </c>
      <c r="B186" s="427" t="s">
        <v>267</v>
      </c>
      <c r="C186" s="353" t="s">
        <v>268</v>
      </c>
      <c r="D186" s="353" t="s">
        <v>71</v>
      </c>
      <c r="E186" s="428">
        <v>16238</v>
      </c>
      <c r="F186" s="428">
        <v>6174</v>
      </c>
      <c r="G186" s="428">
        <v>7046</v>
      </c>
      <c r="H186" s="428">
        <v>1037</v>
      </c>
      <c r="I186" s="428">
        <v>1522</v>
      </c>
      <c r="J186" s="428"/>
      <c r="K186" s="428">
        <v>383</v>
      </c>
      <c r="L186" s="428">
        <v>2007</v>
      </c>
      <c r="M186" s="428"/>
      <c r="N186" s="428">
        <v>0</v>
      </c>
      <c r="O186" s="428">
        <f t="shared" si="37"/>
        <v>34407</v>
      </c>
      <c r="Q186" s="429">
        <f t="shared" si="38"/>
        <v>0.47193884965268695</v>
      </c>
      <c r="R186" s="429">
        <f t="shared" si="39"/>
        <v>0.17944023018571803</v>
      </c>
      <c r="S186" s="429">
        <f t="shared" si="40"/>
        <v>0.20478391025082104</v>
      </c>
      <c r="T186" s="429">
        <f t="shared" si="41"/>
        <v>3.0139215857238354E-2</v>
      </c>
      <c r="U186" s="429">
        <f t="shared" si="42"/>
        <v>4.4235184700787633E-2</v>
      </c>
      <c r="V186" s="429">
        <f t="shared" si="43"/>
        <v>0</v>
      </c>
      <c r="W186" s="429">
        <f t="shared" si="44"/>
        <v>1.113145580841108E-2</v>
      </c>
      <c r="X186" s="429">
        <f t="shared" si="45"/>
        <v>5.8331153544336906E-2</v>
      </c>
      <c r="Y186" s="429">
        <f t="shared" si="46"/>
        <v>0</v>
      </c>
      <c r="Z186" s="429">
        <f t="shared" si="47"/>
        <v>0</v>
      </c>
      <c r="AA186" s="353" t="s">
        <v>268</v>
      </c>
      <c r="AB186" s="434">
        <f t="shared" si="48"/>
        <v>383</v>
      </c>
      <c r="AC186" s="434">
        <f t="shared" si="49"/>
        <v>2007</v>
      </c>
      <c r="AD186" s="434">
        <f t="shared" si="50"/>
        <v>1522</v>
      </c>
      <c r="AG186" s="354">
        <f t="shared" si="51"/>
        <v>3912</v>
      </c>
      <c r="AH186" s="428">
        <f>AH185</f>
        <v>81854.999999999942</v>
      </c>
      <c r="AI186" s="429">
        <f t="shared" si="52"/>
        <v>4.7791827011178338E-2</v>
      </c>
    </row>
    <row r="187" spans="1:35" ht="18.5" customHeight="1" x14ac:dyDescent="0.35">
      <c r="A187" s="353" t="s">
        <v>270</v>
      </c>
      <c r="B187" s="427" t="s">
        <v>267</v>
      </c>
      <c r="C187" s="353" t="s">
        <v>268</v>
      </c>
      <c r="D187" s="353" t="s">
        <v>71</v>
      </c>
      <c r="E187" s="428">
        <v>16086.43288</v>
      </c>
      <c r="F187" s="428">
        <v>11946.9166</v>
      </c>
      <c r="G187" s="428">
        <v>5781.32</v>
      </c>
      <c r="H187" s="428">
        <v>1939.4988800000001</v>
      </c>
      <c r="I187" s="428">
        <v>1370.84284</v>
      </c>
      <c r="J187" s="428"/>
      <c r="K187" s="428"/>
      <c r="L187" s="428"/>
      <c r="M187" s="428"/>
      <c r="N187" s="428">
        <v>1835</v>
      </c>
      <c r="O187" s="428">
        <f t="shared" si="37"/>
        <v>38960.011199999994</v>
      </c>
      <c r="Q187" s="429">
        <f t="shared" si="38"/>
        <v>0.41289600245289465</v>
      </c>
      <c r="R187" s="429">
        <f t="shared" si="39"/>
        <v>0.30664561513267746</v>
      </c>
      <c r="S187" s="429">
        <f t="shared" si="40"/>
        <v>0.1483911277725711</v>
      </c>
      <c r="T187" s="429">
        <f t="shared" si="41"/>
        <v>4.9781784456981892E-2</v>
      </c>
      <c r="U187" s="429">
        <f t="shared" si="42"/>
        <v>3.5185894402412293E-2</v>
      </c>
      <c r="V187" s="429">
        <f t="shared" si="43"/>
        <v>0</v>
      </c>
      <c r="W187" s="429">
        <f t="shared" si="44"/>
        <v>0</v>
      </c>
      <c r="X187" s="429">
        <f t="shared" si="45"/>
        <v>0</v>
      </c>
      <c r="Y187" s="429">
        <f t="shared" si="46"/>
        <v>0</v>
      </c>
      <c r="Z187" s="429">
        <f t="shared" si="47"/>
        <v>4.7099575782462821E-2</v>
      </c>
      <c r="AA187" s="353" t="s">
        <v>268</v>
      </c>
      <c r="AB187" s="434">
        <f t="shared" si="48"/>
        <v>0</v>
      </c>
      <c r="AC187" s="434">
        <f t="shared" si="49"/>
        <v>0</v>
      </c>
      <c r="AD187" s="434">
        <f t="shared" si="50"/>
        <v>1370.84284</v>
      </c>
      <c r="AG187" s="354">
        <f t="shared" si="51"/>
        <v>1370.84284</v>
      </c>
      <c r="AH187" s="428">
        <f t="shared" ref="AH187:AH211" si="54">AH186</f>
        <v>81854.999999999942</v>
      </c>
      <c r="AI187" s="429">
        <f t="shared" si="52"/>
        <v>1.6747209577912175E-2</v>
      </c>
    </row>
    <row r="188" spans="1:35" ht="18.5" customHeight="1" x14ac:dyDescent="0.35">
      <c r="A188" s="353" t="s">
        <v>271</v>
      </c>
      <c r="B188" s="427" t="s">
        <v>267</v>
      </c>
      <c r="C188" s="353" t="s">
        <v>268</v>
      </c>
      <c r="D188" s="353" t="s">
        <v>71</v>
      </c>
      <c r="E188" s="428">
        <v>15663</v>
      </c>
      <c r="F188" s="428">
        <v>12314</v>
      </c>
      <c r="G188" s="428">
        <v>7216</v>
      </c>
      <c r="H188" s="428">
        <v>1542</v>
      </c>
      <c r="I188" s="428">
        <v>1217</v>
      </c>
      <c r="J188" s="428"/>
      <c r="K188" s="428"/>
      <c r="L188" s="428"/>
      <c r="M188" s="428"/>
      <c r="N188" s="428">
        <v>169</v>
      </c>
      <c r="O188" s="428">
        <f t="shared" si="37"/>
        <v>38121</v>
      </c>
      <c r="Q188" s="429">
        <f t="shared" si="38"/>
        <v>0.4108758951758873</v>
      </c>
      <c r="R188" s="429">
        <f t="shared" si="39"/>
        <v>0.32302405498281789</v>
      </c>
      <c r="S188" s="429">
        <f t="shared" si="40"/>
        <v>0.18929199129088953</v>
      </c>
      <c r="T188" s="429">
        <f t="shared" si="41"/>
        <v>4.045014558904541E-2</v>
      </c>
      <c r="U188" s="429">
        <f t="shared" si="42"/>
        <v>3.1924660948033895E-2</v>
      </c>
      <c r="V188" s="429">
        <f t="shared" si="43"/>
        <v>0</v>
      </c>
      <c r="W188" s="429">
        <f t="shared" si="44"/>
        <v>0</v>
      </c>
      <c r="X188" s="429">
        <f t="shared" si="45"/>
        <v>0</v>
      </c>
      <c r="Y188" s="429">
        <f t="shared" si="46"/>
        <v>0</v>
      </c>
      <c r="Z188" s="429">
        <f t="shared" si="47"/>
        <v>4.4332520133259883E-3</v>
      </c>
      <c r="AA188" s="353" t="s">
        <v>268</v>
      </c>
      <c r="AB188" s="434">
        <f t="shared" si="48"/>
        <v>0</v>
      </c>
      <c r="AC188" s="434">
        <f t="shared" si="49"/>
        <v>0</v>
      </c>
      <c r="AD188" s="434">
        <f t="shared" si="50"/>
        <v>1217</v>
      </c>
      <c r="AG188" s="354">
        <f t="shared" si="51"/>
        <v>1217</v>
      </c>
      <c r="AH188" s="428">
        <f t="shared" si="54"/>
        <v>81854.999999999942</v>
      </c>
      <c r="AI188" s="429">
        <f t="shared" si="52"/>
        <v>1.4867753955164631E-2</v>
      </c>
    </row>
    <row r="189" spans="1:35" ht="18.5" customHeight="1" x14ac:dyDescent="0.35">
      <c r="A189" s="353" t="s">
        <v>272</v>
      </c>
      <c r="B189" s="427" t="s">
        <v>267</v>
      </c>
      <c r="C189" s="353" t="s">
        <v>268</v>
      </c>
      <c r="D189" s="353" t="s">
        <v>71</v>
      </c>
      <c r="E189" s="428">
        <v>17128</v>
      </c>
      <c r="F189" s="428">
        <v>8028</v>
      </c>
      <c r="G189" s="428">
        <v>9189</v>
      </c>
      <c r="H189" s="428">
        <v>1133</v>
      </c>
      <c r="I189" s="428">
        <v>1923</v>
      </c>
      <c r="J189" s="428"/>
      <c r="K189" s="428"/>
      <c r="L189" s="428"/>
      <c r="M189" s="428"/>
      <c r="N189" s="428">
        <v>0</v>
      </c>
      <c r="O189" s="428">
        <f t="shared" si="37"/>
        <v>37401</v>
      </c>
      <c r="Q189" s="429">
        <f t="shared" si="38"/>
        <v>0.45795566963450174</v>
      </c>
      <c r="R189" s="429">
        <f t="shared" si="39"/>
        <v>0.21464666720141173</v>
      </c>
      <c r="S189" s="429">
        <f t="shared" si="40"/>
        <v>0.24568861795139169</v>
      </c>
      <c r="T189" s="429">
        <f t="shared" si="41"/>
        <v>3.0293307665570441E-2</v>
      </c>
      <c r="U189" s="429">
        <f t="shared" si="42"/>
        <v>5.1415737547124411E-2</v>
      </c>
      <c r="V189" s="429">
        <f t="shared" si="43"/>
        <v>0</v>
      </c>
      <c r="W189" s="429">
        <f t="shared" si="44"/>
        <v>0</v>
      </c>
      <c r="X189" s="429">
        <f t="shared" si="45"/>
        <v>0</v>
      </c>
      <c r="Y189" s="429">
        <f t="shared" si="46"/>
        <v>0</v>
      </c>
      <c r="Z189" s="429">
        <f t="shared" si="47"/>
        <v>0</v>
      </c>
      <c r="AA189" s="353" t="s">
        <v>268</v>
      </c>
      <c r="AB189" s="434">
        <f t="shared" si="48"/>
        <v>0</v>
      </c>
      <c r="AC189" s="434">
        <f t="shared" si="49"/>
        <v>0</v>
      </c>
      <c r="AD189" s="434">
        <f t="shared" si="50"/>
        <v>1923</v>
      </c>
      <c r="AG189" s="354">
        <f t="shared" si="51"/>
        <v>1923</v>
      </c>
      <c r="AH189" s="428">
        <f t="shared" si="54"/>
        <v>81854.999999999942</v>
      </c>
      <c r="AI189" s="429">
        <f t="shared" si="52"/>
        <v>2.3492761590617573E-2</v>
      </c>
    </row>
    <row r="190" spans="1:35" ht="18.5" customHeight="1" x14ac:dyDescent="0.35">
      <c r="A190" s="353" t="s">
        <v>273</v>
      </c>
      <c r="B190" s="427" t="s">
        <v>267</v>
      </c>
      <c r="C190" s="353" t="s">
        <v>268</v>
      </c>
      <c r="D190" s="353" t="s">
        <v>71</v>
      </c>
      <c r="E190" s="428">
        <v>18233</v>
      </c>
      <c r="F190" s="428">
        <v>20372</v>
      </c>
      <c r="G190" s="428">
        <v>6833</v>
      </c>
      <c r="H190" s="428">
        <v>1203</v>
      </c>
      <c r="I190" s="428">
        <v>1477</v>
      </c>
      <c r="J190" s="428"/>
      <c r="K190" s="428">
        <v>263</v>
      </c>
      <c r="L190" s="428"/>
      <c r="M190" s="428"/>
      <c r="N190" s="428">
        <v>257</v>
      </c>
      <c r="O190" s="428">
        <f t="shared" si="37"/>
        <v>48638</v>
      </c>
      <c r="Q190" s="429">
        <f t="shared" si="38"/>
        <v>0.37487149965047906</v>
      </c>
      <c r="R190" s="429">
        <f t="shared" si="39"/>
        <v>0.41884945927052919</v>
      </c>
      <c r="S190" s="429">
        <f t="shared" si="40"/>
        <v>0.14048686212426498</v>
      </c>
      <c r="T190" s="429">
        <f t="shared" si="41"/>
        <v>2.4733747275792591E-2</v>
      </c>
      <c r="U190" s="429">
        <f t="shared" si="42"/>
        <v>3.0367202598791068E-2</v>
      </c>
      <c r="V190" s="429">
        <f t="shared" si="43"/>
        <v>0</v>
      </c>
      <c r="W190" s="429">
        <f t="shared" si="44"/>
        <v>5.4072947078416056E-3</v>
      </c>
      <c r="X190" s="429">
        <f t="shared" si="45"/>
        <v>0</v>
      </c>
      <c r="Y190" s="429">
        <f t="shared" si="46"/>
        <v>0</v>
      </c>
      <c r="Z190" s="429">
        <f t="shared" si="47"/>
        <v>5.2839343723014923E-3</v>
      </c>
      <c r="AA190" s="353" t="s">
        <v>268</v>
      </c>
      <c r="AB190" s="434">
        <f t="shared" si="48"/>
        <v>263</v>
      </c>
      <c r="AC190" s="434">
        <f t="shared" si="49"/>
        <v>0</v>
      </c>
      <c r="AD190" s="434">
        <f t="shared" si="50"/>
        <v>1477</v>
      </c>
      <c r="AG190" s="354">
        <f t="shared" si="51"/>
        <v>1740</v>
      </c>
      <c r="AH190" s="428">
        <f t="shared" si="54"/>
        <v>81854.999999999942</v>
      </c>
      <c r="AI190" s="429">
        <f t="shared" si="52"/>
        <v>2.1257100971229629E-2</v>
      </c>
    </row>
    <row r="191" spans="1:35" ht="18.5" customHeight="1" x14ac:dyDescent="0.35">
      <c r="A191" s="353" t="s">
        <v>274</v>
      </c>
      <c r="B191" s="427" t="s">
        <v>275</v>
      </c>
      <c r="C191" s="353" t="s">
        <v>268</v>
      </c>
      <c r="D191" s="353" t="s">
        <v>71</v>
      </c>
      <c r="E191" s="428">
        <v>17036</v>
      </c>
      <c r="F191" s="428">
        <v>10364</v>
      </c>
      <c r="G191" s="428">
        <v>9466</v>
      </c>
      <c r="H191" s="428">
        <v>1373</v>
      </c>
      <c r="I191" s="428">
        <v>1857</v>
      </c>
      <c r="J191" s="428"/>
      <c r="K191" s="428"/>
      <c r="L191" s="428"/>
      <c r="M191" s="428"/>
      <c r="N191" s="428">
        <v>331</v>
      </c>
      <c r="O191" s="428">
        <f t="shared" si="37"/>
        <v>40427</v>
      </c>
      <c r="Q191" s="429">
        <f t="shared" si="38"/>
        <v>0.42140153857570434</v>
      </c>
      <c r="R191" s="429">
        <f t="shared" si="39"/>
        <v>0.25636332154253344</v>
      </c>
      <c r="S191" s="429">
        <f t="shared" si="40"/>
        <v>0.23415044401019122</v>
      </c>
      <c r="T191" s="429">
        <f t="shared" si="41"/>
        <v>3.3962450837311697E-2</v>
      </c>
      <c r="U191" s="429">
        <f t="shared" si="42"/>
        <v>4.5934647636480572E-2</v>
      </c>
      <c r="V191" s="429">
        <f t="shared" si="43"/>
        <v>0</v>
      </c>
      <c r="W191" s="429">
        <f t="shared" si="44"/>
        <v>0</v>
      </c>
      <c r="X191" s="429">
        <f t="shared" si="45"/>
        <v>0</v>
      </c>
      <c r="Y191" s="429">
        <f t="shared" si="46"/>
        <v>0</v>
      </c>
      <c r="Z191" s="429">
        <f t="shared" si="47"/>
        <v>8.1875973977787123E-3</v>
      </c>
      <c r="AA191" s="353" t="s">
        <v>268</v>
      </c>
      <c r="AB191" s="434">
        <f t="shared" si="48"/>
        <v>0</v>
      </c>
      <c r="AC191" s="434">
        <f t="shared" si="49"/>
        <v>0</v>
      </c>
      <c r="AD191" s="434">
        <f t="shared" si="50"/>
        <v>1857</v>
      </c>
      <c r="AG191" s="354">
        <f t="shared" si="51"/>
        <v>1857</v>
      </c>
      <c r="AH191" s="428">
        <f t="shared" si="54"/>
        <v>81854.999999999942</v>
      </c>
      <c r="AI191" s="429">
        <f t="shared" si="52"/>
        <v>2.2686457760674378E-2</v>
      </c>
    </row>
    <row r="192" spans="1:35" ht="18.5" customHeight="1" x14ac:dyDescent="0.35">
      <c r="A192" s="353" t="s">
        <v>276</v>
      </c>
      <c r="B192" s="427" t="s">
        <v>275</v>
      </c>
      <c r="C192" s="353" t="s">
        <v>268</v>
      </c>
      <c r="D192" s="353" t="s">
        <v>71</v>
      </c>
      <c r="E192" s="428">
        <v>19131</v>
      </c>
      <c r="F192" s="428">
        <v>5221</v>
      </c>
      <c r="G192" s="428">
        <v>7374</v>
      </c>
      <c r="H192" s="428">
        <v>5920</v>
      </c>
      <c r="I192" s="428">
        <v>2803</v>
      </c>
      <c r="J192" s="428"/>
      <c r="K192" s="428"/>
      <c r="L192" s="428"/>
      <c r="M192" s="428"/>
      <c r="N192" s="428">
        <v>178</v>
      </c>
      <c r="O192" s="428">
        <f t="shared" si="37"/>
        <v>40627</v>
      </c>
      <c r="Q192" s="429">
        <f t="shared" si="38"/>
        <v>0.4708937406158466</v>
      </c>
      <c r="R192" s="429">
        <f t="shared" si="39"/>
        <v>0.12851059640140794</v>
      </c>
      <c r="S192" s="429">
        <f t="shared" si="40"/>
        <v>0.18150491052748172</v>
      </c>
      <c r="T192" s="429">
        <f t="shared" si="41"/>
        <v>0.1457159032170724</v>
      </c>
      <c r="U192" s="429">
        <f t="shared" si="42"/>
        <v>6.8993526472542893E-2</v>
      </c>
      <c r="V192" s="429">
        <f t="shared" si="43"/>
        <v>0</v>
      </c>
      <c r="W192" s="429">
        <f t="shared" si="44"/>
        <v>0</v>
      </c>
      <c r="X192" s="429">
        <f t="shared" si="45"/>
        <v>0</v>
      </c>
      <c r="Y192" s="429">
        <f t="shared" si="46"/>
        <v>0</v>
      </c>
      <c r="Z192" s="429">
        <f t="shared" si="47"/>
        <v>4.3813227656484604E-3</v>
      </c>
      <c r="AA192" s="353" t="s">
        <v>268</v>
      </c>
      <c r="AB192" s="434">
        <f t="shared" si="48"/>
        <v>0</v>
      </c>
      <c r="AC192" s="434">
        <f t="shared" si="49"/>
        <v>0</v>
      </c>
      <c r="AD192" s="434">
        <f t="shared" si="50"/>
        <v>2803</v>
      </c>
      <c r="AG192" s="354">
        <f t="shared" si="51"/>
        <v>2803</v>
      </c>
      <c r="AH192" s="428">
        <f t="shared" si="54"/>
        <v>81854.999999999942</v>
      </c>
      <c r="AI192" s="429">
        <f t="shared" si="52"/>
        <v>3.4243479323193479E-2</v>
      </c>
    </row>
    <row r="193" spans="1:35" ht="18.5" customHeight="1" x14ac:dyDescent="0.35">
      <c r="A193" s="353" t="s">
        <v>277</v>
      </c>
      <c r="B193" s="427" t="s">
        <v>275</v>
      </c>
      <c r="C193" s="353" t="s">
        <v>268</v>
      </c>
      <c r="D193" s="353" t="s">
        <v>71</v>
      </c>
      <c r="E193" s="428">
        <v>16621</v>
      </c>
      <c r="F193" s="428">
        <v>14323</v>
      </c>
      <c r="G193" s="428">
        <v>6852</v>
      </c>
      <c r="H193" s="428">
        <v>1735</v>
      </c>
      <c r="I193" s="428">
        <v>2847</v>
      </c>
      <c r="J193" s="428"/>
      <c r="K193" s="428"/>
      <c r="L193" s="428"/>
      <c r="M193" s="428"/>
      <c r="N193" s="428">
        <v>0</v>
      </c>
      <c r="O193" s="428">
        <f t="shared" si="37"/>
        <v>42378</v>
      </c>
      <c r="Q193" s="429">
        <f t="shared" si="38"/>
        <v>0.39220822124687338</v>
      </c>
      <c r="R193" s="429">
        <f t="shared" si="39"/>
        <v>0.33798197177780925</v>
      </c>
      <c r="S193" s="429">
        <f t="shared" si="40"/>
        <v>0.16168766812968993</v>
      </c>
      <c r="T193" s="429">
        <f t="shared" si="41"/>
        <v>4.0941054320638069E-2</v>
      </c>
      <c r="U193" s="429">
        <f t="shared" si="42"/>
        <v>6.7181084524989387E-2</v>
      </c>
      <c r="V193" s="429">
        <f t="shared" si="43"/>
        <v>0</v>
      </c>
      <c r="W193" s="429">
        <f t="shared" si="44"/>
        <v>0</v>
      </c>
      <c r="X193" s="429">
        <f t="shared" si="45"/>
        <v>0</v>
      </c>
      <c r="Y193" s="429">
        <f t="shared" si="46"/>
        <v>0</v>
      </c>
      <c r="Z193" s="429">
        <f t="shared" si="47"/>
        <v>0</v>
      </c>
      <c r="AA193" s="353" t="s">
        <v>268</v>
      </c>
      <c r="AB193" s="434">
        <f t="shared" si="48"/>
        <v>0</v>
      </c>
      <c r="AC193" s="434">
        <f t="shared" si="49"/>
        <v>0</v>
      </c>
      <c r="AD193" s="434">
        <f t="shared" si="50"/>
        <v>2847</v>
      </c>
      <c r="AG193" s="354">
        <f t="shared" si="51"/>
        <v>2847</v>
      </c>
      <c r="AH193" s="428">
        <f t="shared" si="54"/>
        <v>81854.999999999942</v>
      </c>
      <c r="AI193" s="429">
        <f t="shared" si="52"/>
        <v>3.4781015209822269E-2</v>
      </c>
    </row>
    <row r="194" spans="1:35" ht="18.5" customHeight="1" x14ac:dyDescent="0.35">
      <c r="A194" s="353" t="s">
        <v>278</v>
      </c>
      <c r="B194" s="427" t="s">
        <v>275</v>
      </c>
      <c r="C194" s="353" t="s">
        <v>268</v>
      </c>
      <c r="D194" s="353" t="s">
        <v>71</v>
      </c>
      <c r="E194" s="428">
        <v>16774</v>
      </c>
      <c r="F194" s="428">
        <v>3753</v>
      </c>
      <c r="G194" s="428">
        <v>10232</v>
      </c>
      <c r="H194" s="428">
        <v>811</v>
      </c>
      <c r="I194" s="428">
        <v>1173</v>
      </c>
      <c r="J194" s="428"/>
      <c r="K194" s="428"/>
      <c r="L194" s="428"/>
      <c r="M194" s="428"/>
      <c r="N194" s="428">
        <v>1581</v>
      </c>
      <c r="O194" s="428">
        <f t="shared" ref="O194:O257" si="55">SUM(E194:N194)</f>
        <v>34324</v>
      </c>
      <c r="Q194" s="429">
        <f t="shared" ref="Q194:Q257" si="56">E194/O194</f>
        <v>0.48869595618226314</v>
      </c>
      <c r="R194" s="429">
        <f t="shared" ref="R194:R257" si="57">F194/O194</f>
        <v>0.10934040321640834</v>
      </c>
      <c r="S194" s="429">
        <f t="shared" ref="S194:S257" si="58">G194/O194</f>
        <v>0.2981004544924834</v>
      </c>
      <c r="T194" s="429">
        <f t="shared" ref="T194:T257" si="59">H194/O194</f>
        <v>2.3627782309754108E-2</v>
      </c>
      <c r="U194" s="429">
        <f t="shared" ref="U194:U257" si="60">I194/O194</f>
        <v>3.4174338655168397E-2</v>
      </c>
      <c r="V194" s="429">
        <f t="shared" ref="V194:V257" si="61">J194/O194</f>
        <v>0</v>
      </c>
      <c r="W194" s="429">
        <f t="shared" ref="W194:W257" si="62">K194/O194</f>
        <v>0</v>
      </c>
      <c r="X194" s="429">
        <f t="shared" ref="X194:X257" si="63">L194/O194</f>
        <v>0</v>
      </c>
      <c r="Y194" s="429">
        <f t="shared" ref="Y194:Y257" si="64">M194/O194</f>
        <v>0</v>
      </c>
      <c r="Z194" s="429">
        <f t="shared" ref="Z194:Z257" si="65">N194/O194</f>
        <v>4.6061065143922622E-2</v>
      </c>
      <c r="AA194" s="353" t="s">
        <v>268</v>
      </c>
      <c r="AB194" s="434">
        <f t="shared" si="48"/>
        <v>0</v>
      </c>
      <c r="AC194" s="434">
        <f t="shared" si="49"/>
        <v>0</v>
      </c>
      <c r="AD194" s="434">
        <f t="shared" si="50"/>
        <v>1173</v>
      </c>
      <c r="AG194" s="354">
        <f t="shared" si="51"/>
        <v>1173</v>
      </c>
      <c r="AH194" s="428">
        <f t="shared" si="54"/>
        <v>81854.999999999942</v>
      </c>
      <c r="AI194" s="429">
        <f t="shared" si="52"/>
        <v>1.4330218068535835E-2</v>
      </c>
    </row>
    <row r="195" spans="1:35" ht="18.5" customHeight="1" x14ac:dyDescent="0.35">
      <c r="A195" s="353" t="s">
        <v>279</v>
      </c>
      <c r="B195" s="427" t="s">
        <v>275</v>
      </c>
      <c r="C195" s="353" t="s">
        <v>268</v>
      </c>
      <c r="D195" s="353" t="s">
        <v>71</v>
      </c>
      <c r="E195" s="428">
        <v>18394</v>
      </c>
      <c r="F195" s="428">
        <v>8195</v>
      </c>
      <c r="G195" s="428">
        <v>9555</v>
      </c>
      <c r="H195" s="428">
        <v>1491</v>
      </c>
      <c r="I195" s="428">
        <v>1701</v>
      </c>
      <c r="J195" s="428"/>
      <c r="K195" s="428"/>
      <c r="L195" s="428">
        <v>246</v>
      </c>
      <c r="M195" s="428"/>
      <c r="N195" s="428">
        <v>264</v>
      </c>
      <c r="O195" s="428">
        <f t="shared" si="55"/>
        <v>39846</v>
      </c>
      <c r="Q195" s="429">
        <f t="shared" si="56"/>
        <v>0.46162726497013501</v>
      </c>
      <c r="R195" s="429">
        <f t="shared" si="57"/>
        <v>0.20566681724639863</v>
      </c>
      <c r="S195" s="429">
        <f t="shared" si="58"/>
        <v>0.23979822315916277</v>
      </c>
      <c r="T195" s="429">
        <f t="shared" si="59"/>
        <v>3.7419063394067156E-2</v>
      </c>
      <c r="U195" s="429">
        <f t="shared" si="60"/>
        <v>4.2689354012949855E-2</v>
      </c>
      <c r="V195" s="429">
        <f t="shared" si="61"/>
        <v>0</v>
      </c>
      <c r="W195" s="429">
        <f t="shared" si="62"/>
        <v>0</v>
      </c>
      <c r="X195" s="429">
        <f t="shared" si="63"/>
        <v>6.1737690106911606E-3</v>
      </c>
      <c r="Y195" s="429">
        <f t="shared" si="64"/>
        <v>0</v>
      </c>
      <c r="Z195" s="429">
        <f t="shared" si="65"/>
        <v>6.6255082065953923E-3</v>
      </c>
      <c r="AA195" s="353" t="s">
        <v>268</v>
      </c>
      <c r="AB195" s="434">
        <f t="shared" ref="AB195:AB258" si="66">K195</f>
        <v>0</v>
      </c>
      <c r="AC195" s="434">
        <f t="shared" ref="AC195:AC258" si="67">L195</f>
        <v>246</v>
      </c>
      <c r="AD195" s="434">
        <f t="shared" ref="AD195:AD258" si="68">I195</f>
        <v>1701</v>
      </c>
      <c r="AG195" s="354">
        <f t="shared" ref="AG195:AG258" si="69">SUM(AB195:AD195)</f>
        <v>1947</v>
      </c>
      <c r="AH195" s="428">
        <f t="shared" si="54"/>
        <v>81854.999999999942</v>
      </c>
      <c r="AI195" s="429">
        <f t="shared" si="52"/>
        <v>2.3785962983324187E-2</v>
      </c>
    </row>
    <row r="196" spans="1:35" ht="18.5" customHeight="1" x14ac:dyDescent="0.35">
      <c r="A196" s="353" t="s">
        <v>280</v>
      </c>
      <c r="B196" s="427" t="s">
        <v>275</v>
      </c>
      <c r="C196" s="353" t="s">
        <v>268</v>
      </c>
      <c r="D196" s="353" t="s">
        <v>71</v>
      </c>
      <c r="E196" s="428">
        <v>16562</v>
      </c>
      <c r="F196" s="428">
        <v>6492</v>
      </c>
      <c r="G196" s="428">
        <v>10689</v>
      </c>
      <c r="H196" s="428">
        <v>4208</v>
      </c>
      <c r="I196" s="428">
        <v>2366</v>
      </c>
      <c r="J196" s="428"/>
      <c r="K196" s="428"/>
      <c r="L196" s="428">
        <v>928</v>
      </c>
      <c r="M196" s="428"/>
      <c r="N196" s="428">
        <v>320</v>
      </c>
      <c r="O196" s="428">
        <f t="shared" si="55"/>
        <v>41565</v>
      </c>
      <c r="Q196" s="429">
        <f t="shared" si="56"/>
        <v>0.39846024299290267</v>
      </c>
      <c r="R196" s="429">
        <f t="shared" si="57"/>
        <v>0.15618910140743414</v>
      </c>
      <c r="S196" s="429">
        <f t="shared" si="58"/>
        <v>0.2571634788884879</v>
      </c>
      <c r="T196" s="429">
        <f t="shared" si="59"/>
        <v>0.10123902321664863</v>
      </c>
      <c r="U196" s="429">
        <f t="shared" si="60"/>
        <v>5.6922891856128956E-2</v>
      </c>
      <c r="V196" s="429">
        <f t="shared" si="61"/>
        <v>0</v>
      </c>
      <c r="W196" s="429">
        <f t="shared" si="62"/>
        <v>0</v>
      </c>
      <c r="X196" s="429">
        <f t="shared" si="63"/>
        <v>2.2326476602911104E-2</v>
      </c>
      <c r="Y196" s="429">
        <f t="shared" si="64"/>
        <v>0</v>
      </c>
      <c r="Z196" s="429">
        <f t="shared" si="65"/>
        <v>7.6987850354865873E-3</v>
      </c>
      <c r="AA196" s="353" t="s">
        <v>268</v>
      </c>
      <c r="AB196" s="434">
        <f t="shared" si="66"/>
        <v>0</v>
      </c>
      <c r="AC196" s="434">
        <f t="shared" si="67"/>
        <v>928</v>
      </c>
      <c r="AD196" s="434">
        <f t="shared" si="68"/>
        <v>2366</v>
      </c>
      <c r="AG196" s="354">
        <f t="shared" si="69"/>
        <v>3294</v>
      </c>
      <c r="AH196" s="428">
        <f t="shared" si="54"/>
        <v>81854.999999999942</v>
      </c>
      <c r="AI196" s="429">
        <f t="shared" si="52"/>
        <v>4.0241891148982988E-2</v>
      </c>
    </row>
    <row r="197" spans="1:35" ht="18.5" customHeight="1" x14ac:dyDescent="0.35">
      <c r="A197" s="353" t="s">
        <v>281</v>
      </c>
      <c r="B197" s="427" t="s">
        <v>282</v>
      </c>
      <c r="C197" s="353" t="s">
        <v>268</v>
      </c>
      <c r="D197" s="353" t="s">
        <v>71</v>
      </c>
      <c r="E197" s="428">
        <v>20030</v>
      </c>
      <c r="F197" s="428">
        <v>6121</v>
      </c>
      <c r="G197" s="428">
        <v>10857</v>
      </c>
      <c r="H197" s="428">
        <v>1433</v>
      </c>
      <c r="I197" s="428">
        <v>1960</v>
      </c>
      <c r="J197" s="428"/>
      <c r="K197" s="428"/>
      <c r="L197" s="428"/>
      <c r="M197" s="428"/>
      <c r="N197" s="428">
        <v>0</v>
      </c>
      <c r="O197" s="428">
        <f t="shared" si="55"/>
        <v>40401</v>
      </c>
      <c r="Q197" s="429">
        <f t="shared" si="56"/>
        <v>0.49577980743050915</v>
      </c>
      <c r="R197" s="429">
        <f t="shared" si="57"/>
        <v>0.15150615083785055</v>
      </c>
      <c r="S197" s="429">
        <f t="shared" si="58"/>
        <v>0.26873097200564344</v>
      </c>
      <c r="T197" s="429">
        <f t="shared" si="59"/>
        <v>3.5469419073785299E-2</v>
      </c>
      <c r="U197" s="429">
        <f t="shared" si="60"/>
        <v>4.8513650652211582E-2</v>
      </c>
      <c r="V197" s="429">
        <f t="shared" si="61"/>
        <v>0</v>
      </c>
      <c r="W197" s="429">
        <f t="shared" si="62"/>
        <v>0</v>
      </c>
      <c r="X197" s="429">
        <f t="shared" si="63"/>
        <v>0</v>
      </c>
      <c r="Y197" s="429">
        <f t="shared" si="64"/>
        <v>0</v>
      </c>
      <c r="Z197" s="429">
        <f t="shared" si="65"/>
        <v>0</v>
      </c>
      <c r="AA197" s="353" t="s">
        <v>268</v>
      </c>
      <c r="AB197" s="434">
        <f t="shared" si="66"/>
        <v>0</v>
      </c>
      <c r="AC197" s="434">
        <f t="shared" si="67"/>
        <v>0</v>
      </c>
      <c r="AD197" s="434">
        <f t="shared" si="68"/>
        <v>1960</v>
      </c>
      <c r="AG197" s="354">
        <f t="shared" si="69"/>
        <v>1960</v>
      </c>
      <c r="AH197" s="428">
        <f t="shared" si="54"/>
        <v>81854.999999999942</v>
      </c>
      <c r="AI197" s="429">
        <f t="shared" ref="AI197:AI260" si="70">AG197/AH197</f>
        <v>2.3944780404373603E-2</v>
      </c>
    </row>
    <row r="198" spans="1:35" ht="18.5" customHeight="1" x14ac:dyDescent="0.35">
      <c r="A198" s="353" t="s">
        <v>283</v>
      </c>
      <c r="B198" s="427" t="s">
        <v>282</v>
      </c>
      <c r="C198" s="353" t="s">
        <v>268</v>
      </c>
      <c r="D198" s="353" t="s">
        <v>71</v>
      </c>
      <c r="E198" s="428">
        <v>22274</v>
      </c>
      <c r="F198" s="428">
        <v>8592</v>
      </c>
      <c r="G198" s="428">
        <v>9454</v>
      </c>
      <c r="H198" s="428">
        <v>1898</v>
      </c>
      <c r="I198" s="428">
        <v>2144</v>
      </c>
      <c r="J198" s="428"/>
      <c r="K198" s="428">
        <v>573</v>
      </c>
      <c r="L198" s="428"/>
      <c r="M198" s="428"/>
      <c r="N198" s="428">
        <v>459</v>
      </c>
      <c r="O198" s="428">
        <f t="shared" si="55"/>
        <v>45394</v>
      </c>
      <c r="Q198" s="429">
        <f t="shared" si="56"/>
        <v>0.49068158787504956</v>
      </c>
      <c r="R198" s="429">
        <f t="shared" si="57"/>
        <v>0.18927611578622724</v>
      </c>
      <c r="S198" s="429">
        <f t="shared" si="58"/>
        <v>0.20826540952548794</v>
      </c>
      <c r="T198" s="429">
        <f t="shared" si="59"/>
        <v>4.1811693175309514E-2</v>
      </c>
      <c r="U198" s="429">
        <f t="shared" si="60"/>
        <v>4.7230911574216855E-2</v>
      </c>
      <c r="V198" s="429">
        <f t="shared" si="61"/>
        <v>0</v>
      </c>
      <c r="W198" s="429">
        <f t="shared" si="62"/>
        <v>1.2622813587698815E-2</v>
      </c>
      <c r="X198" s="429">
        <f t="shared" si="63"/>
        <v>0</v>
      </c>
      <c r="Y198" s="429">
        <f t="shared" si="64"/>
        <v>0</v>
      </c>
      <c r="Z198" s="429">
        <f t="shared" si="65"/>
        <v>1.0111468476010046E-2</v>
      </c>
      <c r="AA198" s="353" t="s">
        <v>268</v>
      </c>
      <c r="AB198" s="434">
        <f t="shared" si="66"/>
        <v>573</v>
      </c>
      <c r="AC198" s="434">
        <f t="shared" si="67"/>
        <v>0</v>
      </c>
      <c r="AD198" s="434">
        <f t="shared" si="68"/>
        <v>2144</v>
      </c>
      <c r="AG198" s="354">
        <f t="shared" si="69"/>
        <v>2717</v>
      </c>
      <c r="AH198" s="428">
        <f t="shared" si="54"/>
        <v>81854.999999999942</v>
      </c>
      <c r="AI198" s="429">
        <f t="shared" si="70"/>
        <v>3.3192840999328101E-2</v>
      </c>
    </row>
    <row r="199" spans="1:35" ht="18.5" customHeight="1" x14ac:dyDescent="0.35">
      <c r="A199" s="430" t="s">
        <v>284</v>
      </c>
      <c r="B199" s="431" t="s">
        <v>282</v>
      </c>
      <c r="C199" s="430" t="s">
        <v>268</v>
      </c>
      <c r="D199" s="430" t="s">
        <v>71</v>
      </c>
      <c r="E199" s="432">
        <v>23628.83196</v>
      </c>
      <c r="F199" s="432">
        <v>18068.68204</v>
      </c>
      <c r="G199" s="432">
        <v>7852.9720000000007</v>
      </c>
      <c r="H199" s="432">
        <v>2293.9044479999998</v>
      </c>
      <c r="I199" s="432">
        <v>2400.297364</v>
      </c>
      <c r="J199" s="432"/>
      <c r="K199" s="432">
        <v>1511</v>
      </c>
      <c r="L199" s="432"/>
      <c r="M199" s="432"/>
      <c r="N199" s="432">
        <v>1211</v>
      </c>
      <c r="O199" s="428">
        <f t="shared" si="55"/>
        <v>56966.687811999996</v>
      </c>
      <c r="Q199" s="429">
        <f t="shared" si="56"/>
        <v>0.41478332105210797</v>
      </c>
      <c r="R199" s="429">
        <f t="shared" si="57"/>
        <v>0.3171797893468864</v>
      </c>
      <c r="S199" s="429">
        <f t="shared" si="58"/>
        <v>0.13785200266366507</v>
      </c>
      <c r="T199" s="429">
        <f t="shared" si="59"/>
        <v>4.0267470974796438E-2</v>
      </c>
      <c r="U199" s="429">
        <f t="shared" si="60"/>
        <v>4.2135104851477409E-2</v>
      </c>
      <c r="V199" s="429">
        <f t="shared" si="61"/>
        <v>0</v>
      </c>
      <c r="W199" s="429">
        <f t="shared" si="62"/>
        <v>2.6524273361066095E-2</v>
      </c>
      <c r="X199" s="429">
        <f t="shared" si="63"/>
        <v>0</v>
      </c>
      <c r="Y199" s="429">
        <f t="shared" si="64"/>
        <v>0</v>
      </c>
      <c r="Z199" s="429">
        <f t="shared" si="65"/>
        <v>2.1258037750000687E-2</v>
      </c>
      <c r="AA199" s="430" t="s">
        <v>268</v>
      </c>
      <c r="AB199" s="434">
        <f t="shared" si="66"/>
        <v>1511</v>
      </c>
      <c r="AC199" s="434">
        <f t="shared" si="67"/>
        <v>0</v>
      </c>
      <c r="AD199" s="434">
        <f t="shared" si="68"/>
        <v>2400.297364</v>
      </c>
      <c r="AG199" s="354">
        <f t="shared" si="69"/>
        <v>3911.297364</v>
      </c>
      <c r="AH199" s="428">
        <f t="shared" si="54"/>
        <v>81854.999999999942</v>
      </c>
      <c r="AI199" s="429">
        <f t="shared" si="70"/>
        <v>4.7783243100604764E-2</v>
      </c>
    </row>
    <row r="200" spans="1:35" ht="18.5" customHeight="1" x14ac:dyDescent="0.35">
      <c r="A200" s="353" t="s">
        <v>285</v>
      </c>
      <c r="B200" s="427" t="s">
        <v>282</v>
      </c>
      <c r="C200" s="353" t="s">
        <v>268</v>
      </c>
      <c r="D200" s="353" t="s">
        <v>71</v>
      </c>
      <c r="E200" s="428">
        <v>17855</v>
      </c>
      <c r="F200" s="428">
        <v>12788</v>
      </c>
      <c r="G200" s="428">
        <v>7688</v>
      </c>
      <c r="H200" s="428">
        <v>5169</v>
      </c>
      <c r="I200" s="428">
        <v>1743</v>
      </c>
      <c r="J200" s="428"/>
      <c r="K200" s="428">
        <v>3220</v>
      </c>
      <c r="L200" s="428"/>
      <c r="M200" s="428"/>
      <c r="N200" s="428">
        <v>380</v>
      </c>
      <c r="O200" s="428">
        <f t="shared" si="55"/>
        <v>48843</v>
      </c>
      <c r="Q200" s="429">
        <f t="shared" si="56"/>
        <v>0.36555903609524393</v>
      </c>
      <c r="R200" s="429">
        <f t="shared" si="57"/>
        <v>0.26181847961836907</v>
      </c>
      <c r="S200" s="429">
        <f t="shared" si="58"/>
        <v>0.15740228896668917</v>
      </c>
      <c r="T200" s="429">
        <f t="shared" si="59"/>
        <v>0.10582888028990849</v>
      </c>
      <c r="U200" s="429">
        <f t="shared" si="60"/>
        <v>3.5685768687427059E-2</v>
      </c>
      <c r="V200" s="429">
        <f t="shared" si="61"/>
        <v>0</v>
      </c>
      <c r="W200" s="429">
        <f t="shared" si="62"/>
        <v>6.5925516450668464E-2</v>
      </c>
      <c r="X200" s="429">
        <f t="shared" si="63"/>
        <v>0</v>
      </c>
      <c r="Y200" s="429">
        <f t="shared" si="64"/>
        <v>0</v>
      </c>
      <c r="Z200" s="429">
        <f t="shared" si="65"/>
        <v>7.7800298916937943E-3</v>
      </c>
      <c r="AA200" s="353" t="s">
        <v>268</v>
      </c>
      <c r="AB200" s="434">
        <f t="shared" si="66"/>
        <v>3220</v>
      </c>
      <c r="AC200" s="434">
        <f t="shared" si="67"/>
        <v>0</v>
      </c>
      <c r="AD200" s="434">
        <f t="shared" si="68"/>
        <v>1743</v>
      </c>
      <c r="AG200" s="354">
        <f t="shared" si="69"/>
        <v>4963</v>
      </c>
      <c r="AH200" s="428">
        <f t="shared" si="54"/>
        <v>81854.999999999942</v>
      </c>
      <c r="AI200" s="429">
        <f t="shared" si="70"/>
        <v>6.063160466678888E-2</v>
      </c>
    </row>
    <row r="201" spans="1:35" ht="18.5" customHeight="1" x14ac:dyDescent="0.35">
      <c r="A201" s="353" t="s">
        <v>286</v>
      </c>
      <c r="B201" s="427" t="s">
        <v>287</v>
      </c>
      <c r="C201" s="353" t="s">
        <v>268</v>
      </c>
      <c r="D201" s="353" t="s">
        <v>71</v>
      </c>
      <c r="E201" s="428">
        <v>21160</v>
      </c>
      <c r="F201" s="428">
        <v>6052</v>
      </c>
      <c r="G201" s="428">
        <v>10007</v>
      </c>
      <c r="H201" s="428">
        <v>2273</v>
      </c>
      <c r="I201" s="428">
        <v>2589</v>
      </c>
      <c r="J201" s="428"/>
      <c r="K201" s="428"/>
      <c r="L201" s="428"/>
      <c r="M201" s="428"/>
      <c r="N201" s="428">
        <v>135</v>
      </c>
      <c r="O201" s="428">
        <f t="shared" si="55"/>
        <v>42216</v>
      </c>
      <c r="Q201" s="429">
        <f t="shared" si="56"/>
        <v>0.50123176046996398</v>
      </c>
      <c r="R201" s="429">
        <f t="shared" si="57"/>
        <v>0.14335796854273261</v>
      </c>
      <c r="S201" s="429">
        <f t="shared" si="58"/>
        <v>0.23704282736403259</v>
      </c>
      <c r="T201" s="429">
        <f t="shared" si="59"/>
        <v>5.3842145158233844E-2</v>
      </c>
      <c r="U201" s="429">
        <f t="shared" si="60"/>
        <v>6.1327458783399659E-2</v>
      </c>
      <c r="V201" s="429">
        <f t="shared" si="61"/>
        <v>0</v>
      </c>
      <c r="W201" s="429">
        <f t="shared" si="62"/>
        <v>0</v>
      </c>
      <c r="X201" s="429">
        <f t="shared" si="63"/>
        <v>0</v>
      </c>
      <c r="Y201" s="429">
        <f t="shared" si="64"/>
        <v>0</v>
      </c>
      <c r="Z201" s="429">
        <f t="shared" si="65"/>
        <v>3.197839681637294E-3</v>
      </c>
      <c r="AA201" s="353" t="s">
        <v>268</v>
      </c>
      <c r="AB201" s="434">
        <f t="shared" si="66"/>
        <v>0</v>
      </c>
      <c r="AC201" s="434">
        <f t="shared" si="67"/>
        <v>0</v>
      </c>
      <c r="AD201" s="434">
        <f t="shared" si="68"/>
        <v>2589</v>
      </c>
      <c r="AG201" s="354">
        <f t="shared" si="69"/>
        <v>2589</v>
      </c>
      <c r="AH201" s="428">
        <f t="shared" si="54"/>
        <v>81854.999999999942</v>
      </c>
      <c r="AI201" s="429">
        <f t="shared" si="70"/>
        <v>3.1629100238226154E-2</v>
      </c>
    </row>
    <row r="202" spans="1:35" ht="18.5" customHeight="1" x14ac:dyDescent="0.35">
      <c r="A202" s="353" t="s">
        <v>288</v>
      </c>
      <c r="B202" s="427" t="s">
        <v>287</v>
      </c>
      <c r="C202" s="353" t="s">
        <v>268</v>
      </c>
      <c r="D202" s="353" t="s">
        <v>71</v>
      </c>
      <c r="E202" s="428">
        <v>18245</v>
      </c>
      <c r="F202" s="428">
        <v>4628</v>
      </c>
      <c r="G202" s="428">
        <v>8601</v>
      </c>
      <c r="H202" s="428">
        <v>4987</v>
      </c>
      <c r="I202" s="428">
        <v>3217</v>
      </c>
      <c r="J202" s="428"/>
      <c r="K202" s="428"/>
      <c r="L202" s="428"/>
      <c r="M202" s="428"/>
      <c r="N202" s="428">
        <v>539</v>
      </c>
      <c r="O202" s="428">
        <f t="shared" si="55"/>
        <v>40217</v>
      </c>
      <c r="Q202" s="429">
        <f t="shared" si="56"/>
        <v>0.45366387348633663</v>
      </c>
      <c r="R202" s="429">
        <f t="shared" si="57"/>
        <v>0.11507571425019271</v>
      </c>
      <c r="S202" s="429">
        <f t="shared" si="58"/>
        <v>0.21386478354924535</v>
      </c>
      <c r="T202" s="429">
        <f t="shared" si="59"/>
        <v>0.12400228758982519</v>
      </c>
      <c r="U202" s="429">
        <f t="shared" si="60"/>
        <v>7.9991048561553577E-2</v>
      </c>
      <c r="V202" s="429">
        <f t="shared" si="61"/>
        <v>0</v>
      </c>
      <c r="W202" s="429">
        <f t="shared" si="62"/>
        <v>0</v>
      </c>
      <c r="X202" s="429">
        <f t="shared" si="63"/>
        <v>0</v>
      </c>
      <c r="Y202" s="429">
        <f t="shared" si="64"/>
        <v>0</v>
      </c>
      <c r="Z202" s="429">
        <f t="shared" si="65"/>
        <v>1.3402292562846557E-2</v>
      </c>
      <c r="AA202" s="353" t="s">
        <v>268</v>
      </c>
      <c r="AB202" s="434">
        <f t="shared" si="66"/>
        <v>0</v>
      </c>
      <c r="AC202" s="434">
        <f t="shared" si="67"/>
        <v>0</v>
      </c>
      <c r="AD202" s="434">
        <f t="shared" si="68"/>
        <v>3217</v>
      </c>
      <c r="AG202" s="354">
        <f t="shared" si="69"/>
        <v>3217</v>
      </c>
      <c r="AH202" s="428">
        <f t="shared" si="54"/>
        <v>81854.999999999942</v>
      </c>
      <c r="AI202" s="429">
        <f t="shared" si="70"/>
        <v>3.9301203347382595E-2</v>
      </c>
    </row>
    <row r="203" spans="1:35" ht="18.5" customHeight="1" x14ac:dyDescent="0.35">
      <c r="A203" s="353" t="s">
        <v>289</v>
      </c>
      <c r="B203" s="427" t="s">
        <v>287</v>
      </c>
      <c r="C203" s="353" t="s">
        <v>268</v>
      </c>
      <c r="D203" s="353" t="s">
        <v>71</v>
      </c>
      <c r="E203" s="428">
        <v>18847</v>
      </c>
      <c r="F203" s="428">
        <v>5514</v>
      </c>
      <c r="G203" s="428">
        <v>11668</v>
      </c>
      <c r="H203" s="428">
        <v>2290</v>
      </c>
      <c r="I203" s="428">
        <v>1723</v>
      </c>
      <c r="J203" s="428"/>
      <c r="K203" s="428"/>
      <c r="L203" s="428"/>
      <c r="M203" s="428"/>
      <c r="N203" s="428">
        <v>0</v>
      </c>
      <c r="O203" s="428">
        <f t="shared" si="55"/>
        <v>40042</v>
      </c>
      <c r="Q203" s="429">
        <f t="shared" si="56"/>
        <v>0.47068078517556566</v>
      </c>
      <c r="R203" s="429">
        <f t="shared" si="57"/>
        <v>0.13770540932021377</v>
      </c>
      <c r="S203" s="429">
        <f t="shared" si="58"/>
        <v>0.291394036261925</v>
      </c>
      <c r="T203" s="429">
        <f t="shared" si="59"/>
        <v>5.7189950551920485E-2</v>
      </c>
      <c r="U203" s="429">
        <f t="shared" si="60"/>
        <v>4.3029818690375109E-2</v>
      </c>
      <c r="V203" s="429">
        <f t="shared" si="61"/>
        <v>0</v>
      </c>
      <c r="W203" s="429">
        <f t="shared" si="62"/>
        <v>0</v>
      </c>
      <c r="X203" s="429">
        <f t="shared" si="63"/>
        <v>0</v>
      </c>
      <c r="Y203" s="429">
        <f t="shared" si="64"/>
        <v>0</v>
      </c>
      <c r="Z203" s="429">
        <f t="shared" si="65"/>
        <v>0</v>
      </c>
      <c r="AA203" s="353" t="s">
        <v>268</v>
      </c>
      <c r="AB203" s="434">
        <f t="shared" si="66"/>
        <v>0</v>
      </c>
      <c r="AC203" s="434">
        <f t="shared" si="67"/>
        <v>0</v>
      </c>
      <c r="AD203" s="434">
        <f t="shared" si="68"/>
        <v>1723</v>
      </c>
      <c r="AG203" s="354">
        <f t="shared" si="69"/>
        <v>1723</v>
      </c>
      <c r="AH203" s="428">
        <f t="shared" si="54"/>
        <v>81854.999999999942</v>
      </c>
      <c r="AI203" s="429">
        <f t="shared" si="70"/>
        <v>2.1049416651395775E-2</v>
      </c>
    </row>
    <row r="204" spans="1:35" ht="18.5" customHeight="1" x14ac:dyDescent="0.35">
      <c r="A204" s="353" t="s">
        <v>290</v>
      </c>
      <c r="B204" s="427" t="s">
        <v>287</v>
      </c>
      <c r="C204" s="353" t="s">
        <v>268</v>
      </c>
      <c r="D204" s="353" t="s">
        <v>71</v>
      </c>
      <c r="E204" s="428">
        <v>18856</v>
      </c>
      <c r="F204" s="428">
        <v>3354</v>
      </c>
      <c r="G204" s="428">
        <v>9892</v>
      </c>
      <c r="H204" s="428">
        <v>1740</v>
      </c>
      <c r="I204" s="428">
        <v>2384</v>
      </c>
      <c r="J204" s="428"/>
      <c r="K204" s="428"/>
      <c r="L204" s="428"/>
      <c r="M204" s="428"/>
      <c r="N204" s="428">
        <v>502</v>
      </c>
      <c r="O204" s="428">
        <f t="shared" si="55"/>
        <v>36728</v>
      </c>
      <c r="Q204" s="429">
        <f t="shared" si="56"/>
        <v>0.51339577434110217</v>
      </c>
      <c r="R204" s="429">
        <f t="shared" si="57"/>
        <v>9.1319973861903728E-2</v>
      </c>
      <c r="S204" s="429">
        <f t="shared" si="58"/>
        <v>0.26933130037028968</v>
      </c>
      <c r="T204" s="429">
        <f t="shared" si="59"/>
        <v>4.7375299499019821E-2</v>
      </c>
      <c r="U204" s="429">
        <f t="shared" si="60"/>
        <v>6.4909605750381183E-2</v>
      </c>
      <c r="V204" s="429">
        <f t="shared" si="61"/>
        <v>0</v>
      </c>
      <c r="W204" s="429">
        <f t="shared" si="62"/>
        <v>0</v>
      </c>
      <c r="X204" s="429">
        <f t="shared" si="63"/>
        <v>0</v>
      </c>
      <c r="Y204" s="429">
        <f t="shared" si="64"/>
        <v>0</v>
      </c>
      <c r="Z204" s="429">
        <f t="shared" si="65"/>
        <v>1.366804617730342E-2</v>
      </c>
      <c r="AA204" s="353" t="s">
        <v>268</v>
      </c>
      <c r="AB204" s="434">
        <f t="shared" si="66"/>
        <v>0</v>
      </c>
      <c r="AC204" s="434">
        <f t="shared" si="67"/>
        <v>0</v>
      </c>
      <c r="AD204" s="434">
        <f t="shared" si="68"/>
        <v>2384</v>
      </c>
      <c r="AG204" s="354">
        <f t="shared" si="69"/>
        <v>2384</v>
      </c>
      <c r="AH204" s="428">
        <f t="shared" si="54"/>
        <v>81854.999999999942</v>
      </c>
      <c r="AI204" s="429">
        <f t="shared" si="70"/>
        <v>2.9124671675523812E-2</v>
      </c>
    </row>
    <row r="205" spans="1:35" ht="18.5" customHeight="1" x14ac:dyDescent="0.35">
      <c r="A205" s="353" t="s">
        <v>291</v>
      </c>
      <c r="B205" s="427" t="s">
        <v>287</v>
      </c>
      <c r="C205" s="353" t="s">
        <v>268</v>
      </c>
      <c r="D205" s="353" t="s">
        <v>71</v>
      </c>
      <c r="E205" s="428">
        <v>18875</v>
      </c>
      <c r="F205" s="428">
        <v>4228</v>
      </c>
      <c r="G205" s="428">
        <v>7815</v>
      </c>
      <c r="H205" s="428">
        <v>1946</v>
      </c>
      <c r="I205" s="428">
        <v>3228</v>
      </c>
      <c r="J205" s="428"/>
      <c r="K205" s="428">
        <v>3627</v>
      </c>
      <c r="L205" s="428"/>
      <c r="M205" s="428"/>
      <c r="N205" s="428">
        <v>1636</v>
      </c>
      <c r="O205" s="428">
        <f t="shared" si="55"/>
        <v>41355</v>
      </c>
      <c r="Q205" s="429">
        <f t="shared" si="56"/>
        <v>0.45641397654455323</v>
      </c>
      <c r="R205" s="429">
        <f t="shared" si="57"/>
        <v>0.10223673074597993</v>
      </c>
      <c r="S205" s="429">
        <f t="shared" si="58"/>
        <v>0.18897352194414219</v>
      </c>
      <c r="T205" s="429">
        <f t="shared" si="59"/>
        <v>4.7055978720831823E-2</v>
      </c>
      <c r="U205" s="429">
        <f t="shared" si="60"/>
        <v>7.8055857816467178E-2</v>
      </c>
      <c r="V205" s="429">
        <f t="shared" si="61"/>
        <v>0</v>
      </c>
      <c r="W205" s="429">
        <f t="shared" si="62"/>
        <v>8.7704026115342767E-2</v>
      </c>
      <c r="X205" s="429">
        <f t="shared" si="63"/>
        <v>0</v>
      </c>
      <c r="Y205" s="429">
        <f t="shared" si="64"/>
        <v>0</v>
      </c>
      <c r="Z205" s="429">
        <f t="shared" si="65"/>
        <v>3.9559908112682868E-2</v>
      </c>
      <c r="AA205" s="353" t="s">
        <v>268</v>
      </c>
      <c r="AB205" s="434">
        <f t="shared" si="66"/>
        <v>3627</v>
      </c>
      <c r="AC205" s="434">
        <f t="shared" si="67"/>
        <v>0</v>
      </c>
      <c r="AD205" s="434">
        <f t="shared" si="68"/>
        <v>3228</v>
      </c>
      <c r="AG205" s="354">
        <f t="shared" si="69"/>
        <v>6855</v>
      </c>
      <c r="AH205" s="428">
        <f t="shared" si="54"/>
        <v>81854.999999999942</v>
      </c>
      <c r="AI205" s="429">
        <f t="shared" si="70"/>
        <v>8.3745647791827069E-2</v>
      </c>
    </row>
    <row r="206" spans="1:35" ht="18.5" customHeight="1" x14ac:dyDescent="0.35">
      <c r="A206" s="353" t="s">
        <v>292</v>
      </c>
      <c r="B206" s="427" t="s">
        <v>287</v>
      </c>
      <c r="C206" s="353" t="s">
        <v>268</v>
      </c>
      <c r="D206" s="353" t="s">
        <v>71</v>
      </c>
      <c r="E206" s="428">
        <v>21200</v>
      </c>
      <c r="F206" s="428">
        <v>3522</v>
      </c>
      <c r="G206" s="428">
        <v>8383</v>
      </c>
      <c r="H206" s="428">
        <v>2965</v>
      </c>
      <c r="I206" s="428">
        <v>5257</v>
      </c>
      <c r="J206" s="428"/>
      <c r="K206" s="428"/>
      <c r="L206" s="428">
        <v>430</v>
      </c>
      <c r="M206" s="428"/>
      <c r="N206" s="428">
        <v>564</v>
      </c>
      <c r="O206" s="428">
        <f t="shared" si="55"/>
        <v>42321</v>
      </c>
      <c r="Q206" s="429">
        <f t="shared" si="56"/>
        <v>0.50093334278490587</v>
      </c>
      <c r="R206" s="429">
        <f t="shared" si="57"/>
        <v>8.3221095909831996E-2</v>
      </c>
      <c r="S206" s="429">
        <f t="shared" si="58"/>
        <v>0.19808133078140874</v>
      </c>
      <c r="T206" s="429">
        <f t="shared" si="59"/>
        <v>7.0059781196096502E-2</v>
      </c>
      <c r="U206" s="429">
        <f t="shared" si="60"/>
        <v>0.12421729165189858</v>
      </c>
      <c r="V206" s="429">
        <f t="shared" si="61"/>
        <v>0</v>
      </c>
      <c r="W206" s="429">
        <f t="shared" si="62"/>
        <v>0</v>
      </c>
      <c r="X206" s="429">
        <f t="shared" si="63"/>
        <v>1.016044044327875E-2</v>
      </c>
      <c r="Y206" s="429">
        <f t="shared" si="64"/>
        <v>0</v>
      </c>
      <c r="Z206" s="429">
        <f t="shared" si="65"/>
        <v>1.332671723257957E-2</v>
      </c>
      <c r="AA206" s="353" t="s">
        <v>268</v>
      </c>
      <c r="AB206" s="434">
        <f t="shared" si="66"/>
        <v>0</v>
      </c>
      <c r="AC206" s="434">
        <f t="shared" si="67"/>
        <v>430</v>
      </c>
      <c r="AD206" s="434">
        <f t="shared" si="68"/>
        <v>5257</v>
      </c>
      <c r="AG206" s="354">
        <f t="shared" si="69"/>
        <v>5687</v>
      </c>
      <c r="AH206" s="428">
        <f t="shared" si="54"/>
        <v>81854.999999999942</v>
      </c>
      <c r="AI206" s="429">
        <f t="shared" si="70"/>
        <v>6.9476513346771782E-2</v>
      </c>
    </row>
    <row r="207" spans="1:35" ht="18.5" customHeight="1" x14ac:dyDescent="0.35">
      <c r="A207" s="353" t="s">
        <v>293</v>
      </c>
      <c r="B207" s="427" t="s">
        <v>287</v>
      </c>
      <c r="C207" s="353" t="s">
        <v>268</v>
      </c>
      <c r="D207" s="353" t="s">
        <v>71</v>
      </c>
      <c r="E207" s="428">
        <v>24440</v>
      </c>
      <c r="F207" s="428">
        <v>6678</v>
      </c>
      <c r="G207" s="428">
        <v>5933</v>
      </c>
      <c r="H207" s="428">
        <v>5936</v>
      </c>
      <c r="I207" s="428">
        <v>5035</v>
      </c>
      <c r="J207" s="428"/>
      <c r="K207" s="428">
        <v>310</v>
      </c>
      <c r="L207" s="428"/>
      <c r="M207" s="428"/>
      <c r="N207" s="428">
        <v>285</v>
      </c>
      <c r="O207" s="428">
        <f t="shared" si="55"/>
        <v>48617</v>
      </c>
      <c r="Q207" s="429">
        <f t="shared" si="56"/>
        <v>0.50270481518810295</v>
      </c>
      <c r="R207" s="429">
        <f t="shared" si="57"/>
        <v>0.13735935989468703</v>
      </c>
      <c r="S207" s="429">
        <f t="shared" si="58"/>
        <v>0.1220355019849024</v>
      </c>
      <c r="T207" s="429">
        <f t="shared" si="59"/>
        <v>0.12209720879527737</v>
      </c>
      <c r="U207" s="429">
        <f t="shared" si="60"/>
        <v>0.10356459674599421</v>
      </c>
      <c r="V207" s="429">
        <f t="shared" si="61"/>
        <v>0</v>
      </c>
      <c r="W207" s="429">
        <f t="shared" si="62"/>
        <v>6.3763704054137444E-3</v>
      </c>
      <c r="X207" s="429">
        <f t="shared" si="63"/>
        <v>0</v>
      </c>
      <c r="Y207" s="429">
        <f t="shared" si="64"/>
        <v>0</v>
      </c>
      <c r="Z207" s="429">
        <f t="shared" si="65"/>
        <v>5.8621469856223133E-3</v>
      </c>
      <c r="AA207" s="353" t="s">
        <v>268</v>
      </c>
      <c r="AB207" s="434">
        <f t="shared" si="66"/>
        <v>310</v>
      </c>
      <c r="AC207" s="434">
        <f t="shared" si="67"/>
        <v>0</v>
      </c>
      <c r="AD207" s="434">
        <f t="shared" si="68"/>
        <v>5035</v>
      </c>
      <c r="AG207" s="354">
        <f t="shared" si="69"/>
        <v>5345</v>
      </c>
      <c r="AH207" s="428">
        <f t="shared" si="54"/>
        <v>81854.999999999942</v>
      </c>
      <c r="AI207" s="429">
        <f t="shared" si="70"/>
        <v>6.5298393500702503E-2</v>
      </c>
    </row>
    <row r="208" spans="1:35" ht="18.5" customHeight="1" x14ac:dyDescent="0.35">
      <c r="A208" s="353" t="s">
        <v>294</v>
      </c>
      <c r="B208" s="427" t="s">
        <v>287</v>
      </c>
      <c r="C208" s="353" t="s">
        <v>268</v>
      </c>
      <c r="D208" s="353" t="s">
        <v>71</v>
      </c>
      <c r="E208" s="428">
        <v>15122</v>
      </c>
      <c r="F208" s="428">
        <v>4128</v>
      </c>
      <c r="G208" s="428">
        <v>8469</v>
      </c>
      <c r="H208" s="428">
        <v>1402</v>
      </c>
      <c r="I208" s="428">
        <v>5433</v>
      </c>
      <c r="J208" s="428"/>
      <c r="K208" s="428">
        <v>2270</v>
      </c>
      <c r="L208" s="428"/>
      <c r="M208" s="428"/>
      <c r="N208" s="428">
        <v>0</v>
      </c>
      <c r="O208" s="428">
        <f t="shared" si="55"/>
        <v>36824</v>
      </c>
      <c r="Q208" s="429">
        <f t="shared" si="56"/>
        <v>0.41065609385183577</v>
      </c>
      <c r="R208" s="429">
        <f t="shared" si="57"/>
        <v>0.1121008038235933</v>
      </c>
      <c r="S208" s="429">
        <f t="shared" si="58"/>
        <v>0.22998587877471213</v>
      </c>
      <c r="T208" s="429">
        <f t="shared" si="59"/>
        <v>3.8072995872257223E-2</v>
      </c>
      <c r="U208" s="429">
        <f t="shared" si="60"/>
        <v>0.1475396480556159</v>
      </c>
      <c r="V208" s="429">
        <f t="shared" si="61"/>
        <v>0</v>
      </c>
      <c r="W208" s="429">
        <f t="shared" si="62"/>
        <v>6.1644579621985662E-2</v>
      </c>
      <c r="X208" s="429">
        <f t="shared" si="63"/>
        <v>0</v>
      </c>
      <c r="Y208" s="429">
        <f t="shared" si="64"/>
        <v>0</v>
      </c>
      <c r="Z208" s="429">
        <f t="shared" si="65"/>
        <v>0</v>
      </c>
      <c r="AA208" s="353" t="s">
        <v>268</v>
      </c>
      <c r="AB208" s="434">
        <f t="shared" si="66"/>
        <v>2270</v>
      </c>
      <c r="AC208" s="434">
        <f t="shared" si="67"/>
        <v>0</v>
      </c>
      <c r="AD208" s="434">
        <f t="shared" si="68"/>
        <v>5433</v>
      </c>
      <c r="AG208" s="354">
        <f t="shared" si="69"/>
        <v>7703</v>
      </c>
      <c r="AH208" s="428">
        <f t="shared" si="54"/>
        <v>81854.999999999942</v>
      </c>
      <c r="AI208" s="429">
        <f t="shared" si="70"/>
        <v>9.4105430334127493E-2</v>
      </c>
    </row>
    <row r="209" spans="1:35" ht="18.5" customHeight="1" x14ac:dyDescent="0.35">
      <c r="A209" s="353" t="s">
        <v>295</v>
      </c>
      <c r="B209" s="427" t="s">
        <v>287</v>
      </c>
      <c r="C209" s="353" t="s">
        <v>268</v>
      </c>
      <c r="D209" s="353" t="s">
        <v>71</v>
      </c>
      <c r="E209" s="428">
        <v>16852</v>
      </c>
      <c r="F209" s="428">
        <v>5731</v>
      </c>
      <c r="G209" s="428">
        <v>10779</v>
      </c>
      <c r="H209" s="428">
        <v>3602</v>
      </c>
      <c r="I209" s="428">
        <v>2993</v>
      </c>
      <c r="J209" s="428"/>
      <c r="K209" s="428"/>
      <c r="L209" s="428"/>
      <c r="M209" s="428"/>
      <c r="N209" s="428">
        <v>0</v>
      </c>
      <c r="O209" s="428">
        <f t="shared" si="55"/>
        <v>39957</v>
      </c>
      <c r="Q209" s="429">
        <f t="shared" si="56"/>
        <v>0.42175338488875541</v>
      </c>
      <c r="R209" s="429">
        <f t="shared" si="57"/>
        <v>0.14342918637535351</v>
      </c>
      <c r="S209" s="429">
        <f t="shared" si="58"/>
        <v>0.26976499737217507</v>
      </c>
      <c r="T209" s="429">
        <f t="shared" si="59"/>
        <v>9.0146907926020467E-2</v>
      </c>
      <c r="U209" s="429">
        <f t="shared" si="60"/>
        <v>7.490552343769552E-2</v>
      </c>
      <c r="V209" s="429">
        <f t="shared" si="61"/>
        <v>0</v>
      </c>
      <c r="W209" s="429">
        <f t="shared" si="62"/>
        <v>0</v>
      </c>
      <c r="X209" s="429">
        <f t="shared" si="63"/>
        <v>0</v>
      </c>
      <c r="Y209" s="429">
        <f t="shared" si="64"/>
        <v>0</v>
      </c>
      <c r="Z209" s="429">
        <f t="shared" si="65"/>
        <v>0</v>
      </c>
      <c r="AA209" s="353" t="s">
        <v>268</v>
      </c>
      <c r="AB209" s="434">
        <f t="shared" si="66"/>
        <v>0</v>
      </c>
      <c r="AC209" s="434">
        <f t="shared" si="67"/>
        <v>0</v>
      </c>
      <c r="AD209" s="434">
        <f t="shared" si="68"/>
        <v>2993</v>
      </c>
      <c r="AG209" s="354">
        <f t="shared" si="69"/>
        <v>2993</v>
      </c>
      <c r="AH209" s="428">
        <f t="shared" si="54"/>
        <v>81854.999999999942</v>
      </c>
      <c r="AI209" s="429">
        <f t="shared" si="70"/>
        <v>3.656465701545418E-2</v>
      </c>
    </row>
    <row r="210" spans="1:35" ht="18.5" customHeight="1" x14ac:dyDescent="0.35">
      <c r="A210" s="353" t="s">
        <v>296</v>
      </c>
      <c r="B210" s="427" t="s">
        <v>287</v>
      </c>
      <c r="C210" s="353" t="s">
        <v>268</v>
      </c>
      <c r="D210" s="353" t="s">
        <v>71</v>
      </c>
      <c r="E210" s="428">
        <v>24491</v>
      </c>
      <c r="F210" s="428">
        <v>9036</v>
      </c>
      <c r="G210" s="428">
        <v>7392</v>
      </c>
      <c r="H210" s="428">
        <v>2709</v>
      </c>
      <c r="I210" s="428">
        <v>3592</v>
      </c>
      <c r="J210" s="428"/>
      <c r="K210" s="428">
        <v>531</v>
      </c>
      <c r="L210" s="428"/>
      <c r="M210" s="428"/>
      <c r="N210" s="428">
        <v>667</v>
      </c>
      <c r="O210" s="428">
        <f t="shared" si="55"/>
        <v>48418</v>
      </c>
      <c r="Q210" s="429">
        <f t="shared" si="56"/>
        <v>0.50582428022636206</v>
      </c>
      <c r="R210" s="429">
        <f t="shared" si="57"/>
        <v>0.18662480895534719</v>
      </c>
      <c r="S210" s="429">
        <f t="shared" si="58"/>
        <v>0.15267049444421496</v>
      </c>
      <c r="T210" s="429">
        <f t="shared" si="59"/>
        <v>5.5950266429840141E-2</v>
      </c>
      <c r="U210" s="429">
        <f t="shared" si="60"/>
        <v>7.4187285720186708E-2</v>
      </c>
      <c r="V210" s="429">
        <f t="shared" si="61"/>
        <v>0</v>
      </c>
      <c r="W210" s="429">
        <f t="shared" si="62"/>
        <v>1.0966995745383947E-2</v>
      </c>
      <c r="X210" s="429">
        <f t="shared" si="63"/>
        <v>0</v>
      </c>
      <c r="Y210" s="429">
        <f t="shared" si="64"/>
        <v>0</v>
      </c>
      <c r="Z210" s="429">
        <f t="shared" si="65"/>
        <v>1.3775868478664959E-2</v>
      </c>
      <c r="AA210" s="353" t="s">
        <v>268</v>
      </c>
      <c r="AB210" s="434">
        <f t="shared" si="66"/>
        <v>531</v>
      </c>
      <c r="AC210" s="434">
        <f t="shared" si="67"/>
        <v>0</v>
      </c>
      <c r="AD210" s="434">
        <f t="shared" si="68"/>
        <v>3592</v>
      </c>
      <c r="AG210" s="354">
        <f t="shared" si="69"/>
        <v>4123</v>
      </c>
      <c r="AH210" s="428">
        <f t="shared" si="54"/>
        <v>81854.999999999942</v>
      </c>
      <c r="AI210" s="429">
        <f t="shared" si="70"/>
        <v>5.036955592205733E-2</v>
      </c>
    </row>
    <row r="211" spans="1:35" ht="18.5" customHeight="1" x14ac:dyDescent="0.35">
      <c r="A211" s="353" t="s">
        <v>297</v>
      </c>
      <c r="B211" s="427" t="s">
        <v>287</v>
      </c>
      <c r="C211" s="353" t="s">
        <v>268</v>
      </c>
      <c r="D211" s="353" t="s">
        <v>71</v>
      </c>
      <c r="E211" s="428">
        <v>17682</v>
      </c>
      <c r="F211" s="428">
        <v>4654</v>
      </c>
      <c r="G211" s="428">
        <v>10769</v>
      </c>
      <c r="H211" s="428">
        <v>1062</v>
      </c>
      <c r="I211" s="428">
        <v>1687</v>
      </c>
      <c r="J211" s="428"/>
      <c r="K211" s="428">
        <v>627</v>
      </c>
      <c r="L211" s="428"/>
      <c r="M211" s="428"/>
      <c r="N211" s="428">
        <v>0</v>
      </c>
      <c r="O211" s="428">
        <f t="shared" si="55"/>
        <v>36481</v>
      </c>
      <c r="Q211" s="429">
        <f t="shared" si="56"/>
        <v>0.48469066089197116</v>
      </c>
      <c r="R211" s="429">
        <f t="shared" si="57"/>
        <v>0.12757325731202543</v>
      </c>
      <c r="S211" s="429">
        <f t="shared" si="58"/>
        <v>0.29519475891559988</v>
      </c>
      <c r="T211" s="429">
        <f t="shared" si="59"/>
        <v>2.9111044105150627E-2</v>
      </c>
      <c r="U211" s="429">
        <f t="shared" si="60"/>
        <v>4.6243249910912533E-2</v>
      </c>
      <c r="V211" s="429">
        <f t="shared" si="61"/>
        <v>0</v>
      </c>
      <c r="W211" s="429">
        <f t="shared" si="62"/>
        <v>1.7187028864340342E-2</v>
      </c>
      <c r="X211" s="429">
        <f t="shared" si="63"/>
        <v>0</v>
      </c>
      <c r="Y211" s="429">
        <f t="shared" si="64"/>
        <v>0</v>
      </c>
      <c r="Z211" s="429">
        <f t="shared" si="65"/>
        <v>0</v>
      </c>
      <c r="AA211" s="353" t="s">
        <v>268</v>
      </c>
      <c r="AB211" s="434">
        <f t="shared" si="66"/>
        <v>627</v>
      </c>
      <c r="AC211" s="434">
        <f t="shared" si="67"/>
        <v>0</v>
      </c>
      <c r="AD211" s="434">
        <f t="shared" si="68"/>
        <v>1687</v>
      </c>
      <c r="AG211" s="354">
        <f t="shared" si="69"/>
        <v>2314</v>
      </c>
      <c r="AH211" s="428">
        <f t="shared" si="54"/>
        <v>81854.999999999942</v>
      </c>
      <c r="AI211" s="429">
        <f t="shared" si="70"/>
        <v>2.8269500946796183E-2</v>
      </c>
    </row>
    <row r="212" spans="1:35" ht="18.5" customHeight="1" x14ac:dyDescent="0.35">
      <c r="A212" s="353" t="s">
        <v>298</v>
      </c>
      <c r="B212" s="427" t="s">
        <v>299</v>
      </c>
      <c r="C212" s="353" t="s">
        <v>300</v>
      </c>
      <c r="D212" s="353" t="s">
        <v>71</v>
      </c>
      <c r="E212" s="428">
        <v>22258</v>
      </c>
      <c r="F212" s="428">
        <v>10388</v>
      </c>
      <c r="G212" s="428">
        <v>5870</v>
      </c>
      <c r="H212" s="428">
        <v>2076</v>
      </c>
      <c r="I212" s="428">
        <v>4102</v>
      </c>
      <c r="J212" s="428"/>
      <c r="K212" s="428"/>
      <c r="L212" s="428"/>
      <c r="M212" s="428"/>
      <c r="N212" s="428">
        <v>0</v>
      </c>
      <c r="O212" s="428">
        <f t="shared" si="55"/>
        <v>44694</v>
      </c>
      <c r="Q212" s="429">
        <f t="shared" si="56"/>
        <v>0.49800868125475456</v>
      </c>
      <c r="R212" s="429">
        <f t="shared" si="57"/>
        <v>0.23242493399561462</v>
      </c>
      <c r="S212" s="429">
        <f t="shared" si="58"/>
        <v>0.13133753971450307</v>
      </c>
      <c r="T212" s="429">
        <f t="shared" si="59"/>
        <v>4.6449187810444353E-2</v>
      </c>
      <c r="U212" s="429">
        <f t="shared" si="60"/>
        <v>9.1779657224683397E-2</v>
      </c>
      <c r="V212" s="429">
        <f t="shared" si="61"/>
        <v>0</v>
      </c>
      <c r="W212" s="429">
        <f t="shared" si="62"/>
        <v>0</v>
      </c>
      <c r="X212" s="429">
        <f t="shared" si="63"/>
        <v>0</v>
      </c>
      <c r="Y212" s="429">
        <f t="shared" si="64"/>
        <v>0</v>
      </c>
      <c r="Z212" s="429">
        <f t="shared" si="65"/>
        <v>0</v>
      </c>
      <c r="AA212" s="353" t="s">
        <v>300</v>
      </c>
      <c r="AB212" s="434">
        <f t="shared" si="66"/>
        <v>0</v>
      </c>
      <c r="AC212" s="434">
        <f t="shared" si="67"/>
        <v>0</v>
      </c>
      <c r="AD212" s="434">
        <f t="shared" si="68"/>
        <v>4102</v>
      </c>
      <c r="AG212" s="354">
        <f t="shared" si="69"/>
        <v>4102</v>
      </c>
      <c r="AH212" s="428">
        <f>'Regional Transition'!Y76+'Regional Transition'!V76+'Regional Transition'!T76</f>
        <v>320843.00000000023</v>
      </c>
      <c r="AI212" s="429">
        <f t="shared" si="70"/>
        <v>1.2785069332975933E-2</v>
      </c>
    </row>
    <row r="213" spans="1:35" ht="18.5" customHeight="1" x14ac:dyDescent="0.35">
      <c r="A213" s="353" t="s">
        <v>301</v>
      </c>
      <c r="B213" s="427" t="s">
        <v>299</v>
      </c>
      <c r="C213" s="353" t="s">
        <v>300</v>
      </c>
      <c r="D213" s="353" t="s">
        <v>71</v>
      </c>
      <c r="E213" s="428">
        <v>16848</v>
      </c>
      <c r="F213" s="428">
        <v>19905</v>
      </c>
      <c r="G213" s="428">
        <v>6414</v>
      </c>
      <c r="H213" s="428">
        <v>5430</v>
      </c>
      <c r="I213" s="428">
        <v>2278</v>
      </c>
      <c r="J213" s="428"/>
      <c r="K213" s="428">
        <v>1611</v>
      </c>
      <c r="L213" s="428"/>
      <c r="M213" s="428"/>
      <c r="N213" s="428">
        <v>0</v>
      </c>
      <c r="O213" s="428">
        <f t="shared" si="55"/>
        <v>52486</v>
      </c>
      <c r="Q213" s="429">
        <f t="shared" si="56"/>
        <v>0.32099988568380139</v>
      </c>
      <c r="R213" s="429">
        <f t="shared" si="57"/>
        <v>0.37924398887322336</v>
      </c>
      <c r="S213" s="429">
        <f t="shared" si="58"/>
        <v>0.122204016309111</v>
      </c>
      <c r="T213" s="429">
        <f t="shared" si="59"/>
        <v>0.10345615973783485</v>
      </c>
      <c r="U213" s="429">
        <f t="shared" si="60"/>
        <v>4.3402050070494989E-2</v>
      </c>
      <c r="V213" s="429">
        <f t="shared" si="61"/>
        <v>0</v>
      </c>
      <c r="W213" s="429">
        <f t="shared" si="62"/>
        <v>3.0693899325534429E-2</v>
      </c>
      <c r="X213" s="429">
        <f t="shared" si="63"/>
        <v>0</v>
      </c>
      <c r="Y213" s="429">
        <f t="shared" si="64"/>
        <v>0</v>
      </c>
      <c r="Z213" s="429">
        <f t="shared" si="65"/>
        <v>0</v>
      </c>
      <c r="AA213" s="353" t="s">
        <v>300</v>
      </c>
      <c r="AB213" s="434">
        <f t="shared" si="66"/>
        <v>1611</v>
      </c>
      <c r="AC213" s="434">
        <f t="shared" si="67"/>
        <v>0</v>
      </c>
      <c r="AD213" s="434">
        <f t="shared" si="68"/>
        <v>2278</v>
      </c>
      <c r="AG213" s="354">
        <f t="shared" si="69"/>
        <v>3889</v>
      </c>
      <c r="AH213" s="428">
        <f>AH212</f>
        <v>320843.00000000023</v>
      </c>
      <c r="AI213" s="429">
        <f t="shared" si="70"/>
        <v>1.2121193231580547E-2</v>
      </c>
    </row>
    <row r="214" spans="1:35" ht="18.5" customHeight="1" x14ac:dyDescent="0.35">
      <c r="A214" s="353" t="s">
        <v>302</v>
      </c>
      <c r="B214" s="427" t="s">
        <v>299</v>
      </c>
      <c r="C214" s="353" t="s">
        <v>300</v>
      </c>
      <c r="D214" s="353" t="s">
        <v>71</v>
      </c>
      <c r="E214" s="428">
        <v>18875</v>
      </c>
      <c r="F214" s="428">
        <v>15488</v>
      </c>
      <c r="G214" s="428">
        <v>8245</v>
      </c>
      <c r="H214" s="428">
        <v>2785</v>
      </c>
      <c r="I214" s="428">
        <v>2007</v>
      </c>
      <c r="J214" s="428"/>
      <c r="K214" s="428">
        <v>2181</v>
      </c>
      <c r="L214" s="428"/>
      <c r="M214" s="428"/>
      <c r="N214" s="428">
        <v>544</v>
      </c>
      <c r="O214" s="428">
        <f t="shared" si="55"/>
        <v>50125</v>
      </c>
      <c r="Q214" s="429">
        <f t="shared" si="56"/>
        <v>0.37655860349127179</v>
      </c>
      <c r="R214" s="429">
        <f t="shared" si="57"/>
        <v>0.30898753117206984</v>
      </c>
      <c r="S214" s="429">
        <f t="shared" si="58"/>
        <v>0.16448877805486284</v>
      </c>
      <c r="T214" s="429">
        <f t="shared" si="59"/>
        <v>5.5561097256857858E-2</v>
      </c>
      <c r="U214" s="429">
        <f t="shared" si="60"/>
        <v>4.0039900249376557E-2</v>
      </c>
      <c r="V214" s="429">
        <f t="shared" si="61"/>
        <v>0</v>
      </c>
      <c r="W214" s="429">
        <f t="shared" si="62"/>
        <v>4.3511221945137159E-2</v>
      </c>
      <c r="X214" s="429">
        <f t="shared" si="63"/>
        <v>0</v>
      </c>
      <c r="Y214" s="429">
        <f t="shared" si="64"/>
        <v>0</v>
      </c>
      <c r="Z214" s="429">
        <f t="shared" si="65"/>
        <v>1.085286783042394E-2</v>
      </c>
      <c r="AA214" s="353" t="s">
        <v>300</v>
      </c>
      <c r="AB214" s="434">
        <f t="shared" si="66"/>
        <v>2181</v>
      </c>
      <c r="AC214" s="434">
        <f t="shared" si="67"/>
        <v>0</v>
      </c>
      <c r="AD214" s="434">
        <f t="shared" si="68"/>
        <v>2007</v>
      </c>
      <c r="AG214" s="354">
        <f t="shared" si="69"/>
        <v>4188</v>
      </c>
      <c r="AH214" s="428">
        <f t="shared" ref="AH214:AH277" si="71">AH213</f>
        <v>320843.00000000023</v>
      </c>
      <c r="AI214" s="429">
        <f t="shared" si="70"/>
        <v>1.3053113204900831E-2</v>
      </c>
    </row>
    <row r="215" spans="1:35" ht="18.5" customHeight="1" x14ac:dyDescent="0.35">
      <c r="A215" s="353" t="s">
        <v>303</v>
      </c>
      <c r="B215" s="427" t="s">
        <v>299</v>
      </c>
      <c r="C215" s="353" t="s">
        <v>300</v>
      </c>
      <c r="D215" s="353" t="s">
        <v>71</v>
      </c>
      <c r="E215" s="428">
        <v>20837</v>
      </c>
      <c r="F215" s="428">
        <v>11110</v>
      </c>
      <c r="G215" s="428">
        <v>9602</v>
      </c>
      <c r="H215" s="428">
        <v>2286</v>
      </c>
      <c r="I215" s="428">
        <v>2151</v>
      </c>
      <c r="J215" s="428"/>
      <c r="K215" s="428"/>
      <c r="L215" s="428">
        <v>373</v>
      </c>
      <c r="M215" s="428"/>
      <c r="N215" s="428">
        <v>838</v>
      </c>
      <c r="O215" s="428">
        <f t="shared" si="55"/>
        <v>47197</v>
      </c>
      <c r="Q215" s="429">
        <f t="shared" si="56"/>
        <v>0.44148992520711061</v>
      </c>
      <c r="R215" s="429">
        <f t="shared" si="57"/>
        <v>0.23539631756255694</v>
      </c>
      <c r="S215" s="429">
        <f t="shared" si="58"/>
        <v>0.20344513422463292</v>
      </c>
      <c r="T215" s="429">
        <f t="shared" si="59"/>
        <v>4.8435281903510818E-2</v>
      </c>
      <c r="U215" s="429">
        <f t="shared" si="60"/>
        <v>4.55749306099964E-2</v>
      </c>
      <c r="V215" s="429">
        <f t="shared" si="61"/>
        <v>0</v>
      </c>
      <c r="W215" s="429">
        <f t="shared" si="62"/>
        <v>0</v>
      </c>
      <c r="X215" s="429">
        <f t="shared" si="63"/>
        <v>7.9030446850435407E-3</v>
      </c>
      <c r="Y215" s="429">
        <f t="shared" si="64"/>
        <v>0</v>
      </c>
      <c r="Z215" s="429">
        <f t="shared" si="65"/>
        <v>1.775536580714876E-2</v>
      </c>
      <c r="AA215" s="353" t="s">
        <v>300</v>
      </c>
      <c r="AB215" s="434">
        <f t="shared" si="66"/>
        <v>0</v>
      </c>
      <c r="AC215" s="434">
        <f t="shared" si="67"/>
        <v>373</v>
      </c>
      <c r="AD215" s="434">
        <f t="shared" si="68"/>
        <v>2151</v>
      </c>
      <c r="AG215" s="354">
        <f t="shared" si="69"/>
        <v>2524</v>
      </c>
      <c r="AH215" s="428">
        <f t="shared" si="71"/>
        <v>320843.00000000023</v>
      </c>
      <c r="AI215" s="429">
        <f t="shared" si="70"/>
        <v>7.8667759620749036E-3</v>
      </c>
    </row>
    <row r="216" spans="1:35" ht="18.5" customHeight="1" x14ac:dyDescent="0.35">
      <c r="A216" s="353" t="s">
        <v>304</v>
      </c>
      <c r="B216" s="427" t="s">
        <v>299</v>
      </c>
      <c r="C216" s="353" t="s">
        <v>300</v>
      </c>
      <c r="D216" s="353" t="s">
        <v>71</v>
      </c>
      <c r="E216" s="428">
        <v>24186</v>
      </c>
      <c r="F216" s="428">
        <v>5210</v>
      </c>
      <c r="G216" s="428">
        <v>7278</v>
      </c>
      <c r="H216" s="428">
        <v>2328</v>
      </c>
      <c r="I216" s="428">
        <v>2706</v>
      </c>
      <c r="J216" s="428"/>
      <c r="K216" s="428">
        <v>256</v>
      </c>
      <c r="L216" s="428"/>
      <c r="M216" s="428"/>
      <c r="N216" s="428">
        <v>0</v>
      </c>
      <c r="O216" s="428">
        <f t="shared" si="55"/>
        <v>41964</v>
      </c>
      <c r="Q216" s="429">
        <f t="shared" si="56"/>
        <v>0.57635115813554472</v>
      </c>
      <c r="R216" s="429">
        <f t="shared" si="57"/>
        <v>0.124154036793442</v>
      </c>
      <c r="S216" s="429">
        <f t="shared" si="58"/>
        <v>0.17343437231913067</v>
      </c>
      <c r="T216" s="429">
        <f t="shared" si="59"/>
        <v>5.5476122390620532E-2</v>
      </c>
      <c r="U216" s="429">
        <f t="shared" si="60"/>
        <v>6.4483843294252219E-2</v>
      </c>
      <c r="V216" s="429">
        <f t="shared" si="61"/>
        <v>0</v>
      </c>
      <c r="W216" s="429">
        <f t="shared" si="62"/>
        <v>6.1004670670098179E-3</v>
      </c>
      <c r="X216" s="429">
        <f t="shared" si="63"/>
        <v>0</v>
      </c>
      <c r="Y216" s="429">
        <f t="shared" si="64"/>
        <v>0</v>
      </c>
      <c r="Z216" s="429">
        <f t="shared" si="65"/>
        <v>0</v>
      </c>
      <c r="AA216" s="353" t="s">
        <v>300</v>
      </c>
      <c r="AB216" s="434">
        <f t="shared" si="66"/>
        <v>256</v>
      </c>
      <c r="AC216" s="434">
        <f t="shared" si="67"/>
        <v>0</v>
      </c>
      <c r="AD216" s="434">
        <f t="shared" si="68"/>
        <v>2706</v>
      </c>
      <c r="AG216" s="354">
        <f t="shared" si="69"/>
        <v>2962</v>
      </c>
      <c r="AH216" s="428">
        <f t="shared" si="71"/>
        <v>320843.00000000023</v>
      </c>
      <c r="AI216" s="429">
        <f t="shared" si="70"/>
        <v>9.2319296353668232E-3</v>
      </c>
    </row>
    <row r="217" spans="1:35" ht="18.5" customHeight="1" x14ac:dyDescent="0.35">
      <c r="A217" s="353" t="s">
        <v>305</v>
      </c>
      <c r="B217" s="427" t="s">
        <v>299</v>
      </c>
      <c r="C217" s="353" t="s">
        <v>300</v>
      </c>
      <c r="D217" s="353" t="s">
        <v>71</v>
      </c>
      <c r="E217" s="428">
        <v>24672</v>
      </c>
      <c r="F217" s="428">
        <v>15552</v>
      </c>
      <c r="G217" s="428">
        <v>6592</v>
      </c>
      <c r="H217" s="428">
        <v>2482</v>
      </c>
      <c r="I217" s="428">
        <v>2493</v>
      </c>
      <c r="J217" s="428"/>
      <c r="K217" s="428">
        <v>779</v>
      </c>
      <c r="L217" s="428"/>
      <c r="M217" s="428"/>
      <c r="N217" s="428">
        <v>222</v>
      </c>
      <c r="O217" s="428">
        <f t="shared" si="55"/>
        <v>52792</v>
      </c>
      <c r="Q217" s="429">
        <f t="shared" si="56"/>
        <v>0.46734353689953023</v>
      </c>
      <c r="R217" s="429">
        <f t="shared" si="57"/>
        <v>0.29459008940748599</v>
      </c>
      <c r="S217" s="429">
        <f t="shared" si="58"/>
        <v>0.12486740415214427</v>
      </c>
      <c r="T217" s="429">
        <f t="shared" si="59"/>
        <v>4.701469919684801E-2</v>
      </c>
      <c r="U217" s="429">
        <f t="shared" si="60"/>
        <v>4.7223064100621305E-2</v>
      </c>
      <c r="V217" s="429">
        <f t="shared" si="61"/>
        <v>0</v>
      </c>
      <c r="W217" s="429">
        <f t="shared" si="62"/>
        <v>1.4756023639945446E-2</v>
      </c>
      <c r="X217" s="429">
        <f t="shared" si="63"/>
        <v>0</v>
      </c>
      <c r="Y217" s="429">
        <f t="shared" si="64"/>
        <v>0</v>
      </c>
      <c r="Z217" s="429">
        <f t="shared" si="65"/>
        <v>4.2051826034247616E-3</v>
      </c>
      <c r="AA217" s="353" t="s">
        <v>300</v>
      </c>
      <c r="AB217" s="434">
        <f t="shared" si="66"/>
        <v>779</v>
      </c>
      <c r="AC217" s="434">
        <f t="shared" si="67"/>
        <v>0</v>
      </c>
      <c r="AD217" s="434">
        <f t="shared" si="68"/>
        <v>2493</v>
      </c>
      <c r="AG217" s="354">
        <f t="shared" si="69"/>
        <v>3272</v>
      </c>
      <c r="AH217" s="428">
        <f t="shared" si="71"/>
        <v>320843.00000000023</v>
      </c>
      <c r="AI217" s="429">
        <f t="shared" si="70"/>
        <v>1.0198134289979828E-2</v>
      </c>
    </row>
    <row r="218" spans="1:35" ht="18.5" customHeight="1" x14ac:dyDescent="0.35">
      <c r="A218" s="353" t="s">
        <v>306</v>
      </c>
      <c r="B218" s="427" t="s">
        <v>299</v>
      </c>
      <c r="C218" s="353" t="s">
        <v>300</v>
      </c>
      <c r="D218" s="353" t="s">
        <v>71</v>
      </c>
      <c r="E218" s="428">
        <v>18457</v>
      </c>
      <c r="F218" s="428">
        <v>9530</v>
      </c>
      <c r="G218" s="428">
        <v>7967</v>
      </c>
      <c r="H218" s="428">
        <v>2465</v>
      </c>
      <c r="I218" s="428">
        <v>1967</v>
      </c>
      <c r="J218" s="428"/>
      <c r="K218" s="428">
        <v>850</v>
      </c>
      <c r="L218" s="428"/>
      <c r="M218" s="428"/>
      <c r="N218" s="428">
        <v>273</v>
      </c>
      <c r="O218" s="428">
        <f t="shared" si="55"/>
        <v>41509</v>
      </c>
      <c r="Q218" s="429">
        <f t="shared" si="56"/>
        <v>0.44465055771037604</v>
      </c>
      <c r="R218" s="429">
        <f t="shared" si="57"/>
        <v>0.22958876388253149</v>
      </c>
      <c r="S218" s="429">
        <f t="shared" si="58"/>
        <v>0.19193427931292009</v>
      </c>
      <c r="T218" s="429">
        <f t="shared" si="59"/>
        <v>5.9384711749259196E-2</v>
      </c>
      <c r="U218" s="429">
        <f t="shared" si="60"/>
        <v>4.7387313594642128E-2</v>
      </c>
      <c r="V218" s="429">
        <f t="shared" si="61"/>
        <v>0</v>
      </c>
      <c r="W218" s="429">
        <f t="shared" si="62"/>
        <v>2.0477486810089377E-2</v>
      </c>
      <c r="X218" s="429">
        <f t="shared" si="63"/>
        <v>0</v>
      </c>
      <c r="Y218" s="429">
        <f t="shared" si="64"/>
        <v>0</v>
      </c>
      <c r="Z218" s="429">
        <f t="shared" si="65"/>
        <v>6.5768869401816475E-3</v>
      </c>
      <c r="AA218" s="353" t="s">
        <v>300</v>
      </c>
      <c r="AB218" s="434">
        <f t="shared" si="66"/>
        <v>850</v>
      </c>
      <c r="AC218" s="434">
        <f t="shared" si="67"/>
        <v>0</v>
      </c>
      <c r="AD218" s="434">
        <f t="shared" si="68"/>
        <v>1967</v>
      </c>
      <c r="AG218" s="354">
        <f t="shared" si="69"/>
        <v>2817</v>
      </c>
      <c r="AH218" s="428">
        <f t="shared" si="71"/>
        <v>320843.00000000023</v>
      </c>
      <c r="AI218" s="429">
        <f t="shared" si="70"/>
        <v>8.7799952001446132E-3</v>
      </c>
    </row>
    <row r="219" spans="1:35" ht="18.5" customHeight="1" x14ac:dyDescent="0.35">
      <c r="A219" s="353" t="s">
        <v>307</v>
      </c>
      <c r="B219" s="427" t="s">
        <v>299</v>
      </c>
      <c r="C219" s="353" t="s">
        <v>300</v>
      </c>
      <c r="D219" s="353" t="s">
        <v>71</v>
      </c>
      <c r="E219" s="428">
        <v>22358</v>
      </c>
      <c r="F219" s="428">
        <v>6756</v>
      </c>
      <c r="G219" s="428">
        <v>7662</v>
      </c>
      <c r="H219" s="428">
        <v>2149</v>
      </c>
      <c r="I219" s="428">
        <v>2715</v>
      </c>
      <c r="J219" s="428"/>
      <c r="K219" s="428"/>
      <c r="L219" s="428"/>
      <c r="M219" s="428"/>
      <c r="N219" s="428">
        <v>595</v>
      </c>
      <c r="O219" s="428">
        <f t="shared" si="55"/>
        <v>42235</v>
      </c>
      <c r="Q219" s="429">
        <f t="shared" si="56"/>
        <v>0.52937137445246829</v>
      </c>
      <c r="R219" s="429">
        <f t="shared" si="57"/>
        <v>0.15996211672783237</v>
      </c>
      <c r="S219" s="429">
        <f t="shared" si="58"/>
        <v>0.18141351959275481</v>
      </c>
      <c r="T219" s="429">
        <f t="shared" si="59"/>
        <v>5.0881969930152718E-2</v>
      </c>
      <c r="U219" s="429">
        <f t="shared" si="60"/>
        <v>6.4283177459453056E-2</v>
      </c>
      <c r="V219" s="429">
        <f t="shared" si="61"/>
        <v>0</v>
      </c>
      <c r="W219" s="429">
        <f t="shared" si="62"/>
        <v>0</v>
      </c>
      <c r="X219" s="429">
        <f t="shared" si="63"/>
        <v>0</v>
      </c>
      <c r="Y219" s="429">
        <f t="shared" si="64"/>
        <v>0</v>
      </c>
      <c r="Z219" s="429">
        <f t="shared" si="65"/>
        <v>1.40878418373387E-2</v>
      </c>
      <c r="AA219" s="353" t="s">
        <v>300</v>
      </c>
      <c r="AB219" s="434">
        <f t="shared" si="66"/>
        <v>0</v>
      </c>
      <c r="AC219" s="434">
        <f t="shared" si="67"/>
        <v>0</v>
      </c>
      <c r="AD219" s="434">
        <f t="shared" si="68"/>
        <v>2715</v>
      </c>
      <c r="AG219" s="354">
        <f t="shared" si="69"/>
        <v>2715</v>
      </c>
      <c r="AH219" s="428">
        <f t="shared" si="71"/>
        <v>320843.00000000023</v>
      </c>
      <c r="AI219" s="429">
        <f t="shared" si="70"/>
        <v>8.4620827008848511E-3</v>
      </c>
    </row>
    <row r="220" spans="1:35" ht="18.5" customHeight="1" x14ac:dyDescent="0.35">
      <c r="A220" s="353" t="s">
        <v>308</v>
      </c>
      <c r="B220" s="427" t="s">
        <v>299</v>
      </c>
      <c r="C220" s="353" t="s">
        <v>300</v>
      </c>
      <c r="D220" s="353" t="s">
        <v>71</v>
      </c>
      <c r="E220" s="428">
        <v>18820</v>
      </c>
      <c r="F220" s="428">
        <v>19956</v>
      </c>
      <c r="G220" s="428">
        <v>5948</v>
      </c>
      <c r="H220" s="428">
        <v>4614</v>
      </c>
      <c r="I220" s="428">
        <v>2571</v>
      </c>
      <c r="J220" s="428"/>
      <c r="K220" s="428"/>
      <c r="L220" s="428"/>
      <c r="M220" s="428"/>
      <c r="N220" s="428">
        <v>0</v>
      </c>
      <c r="O220" s="428">
        <f t="shared" si="55"/>
        <v>51909</v>
      </c>
      <c r="Q220" s="429">
        <f t="shared" si="56"/>
        <v>0.36255755264019729</v>
      </c>
      <c r="R220" s="429">
        <f t="shared" si="57"/>
        <v>0.38444200427671504</v>
      </c>
      <c r="S220" s="429">
        <f t="shared" si="58"/>
        <v>0.11458513937852781</v>
      </c>
      <c r="T220" s="429">
        <f t="shared" si="59"/>
        <v>8.8886320291278964E-2</v>
      </c>
      <c r="U220" s="429">
        <f t="shared" si="60"/>
        <v>4.9528983413280936E-2</v>
      </c>
      <c r="V220" s="429">
        <f t="shared" si="61"/>
        <v>0</v>
      </c>
      <c r="W220" s="429">
        <f t="shared" si="62"/>
        <v>0</v>
      </c>
      <c r="X220" s="429">
        <f t="shared" si="63"/>
        <v>0</v>
      </c>
      <c r="Y220" s="429">
        <f t="shared" si="64"/>
        <v>0</v>
      </c>
      <c r="Z220" s="429">
        <f t="shared" si="65"/>
        <v>0</v>
      </c>
      <c r="AA220" s="353" t="s">
        <v>300</v>
      </c>
      <c r="AB220" s="434">
        <f t="shared" si="66"/>
        <v>0</v>
      </c>
      <c r="AC220" s="434">
        <f t="shared" si="67"/>
        <v>0</v>
      </c>
      <c r="AD220" s="434">
        <f t="shared" si="68"/>
        <v>2571</v>
      </c>
      <c r="AG220" s="354">
        <f t="shared" si="69"/>
        <v>2571</v>
      </c>
      <c r="AH220" s="428">
        <f t="shared" si="71"/>
        <v>320843.00000000023</v>
      </c>
      <c r="AI220" s="429">
        <f t="shared" si="70"/>
        <v>8.0132650548710681E-3</v>
      </c>
    </row>
    <row r="221" spans="1:35" ht="18.5" customHeight="1" x14ac:dyDescent="0.35">
      <c r="A221" s="353" t="s">
        <v>309</v>
      </c>
      <c r="B221" s="427" t="s">
        <v>299</v>
      </c>
      <c r="C221" s="353" t="s">
        <v>300</v>
      </c>
      <c r="D221" s="353" t="s">
        <v>71</v>
      </c>
      <c r="E221" s="428">
        <v>18730</v>
      </c>
      <c r="F221" s="428">
        <v>6486</v>
      </c>
      <c r="G221" s="428">
        <v>9540</v>
      </c>
      <c r="H221" s="428">
        <v>2737</v>
      </c>
      <c r="I221" s="428">
        <v>1889</v>
      </c>
      <c r="J221" s="428"/>
      <c r="K221" s="428">
        <v>659</v>
      </c>
      <c r="L221" s="428"/>
      <c r="M221" s="428"/>
      <c r="N221" s="428">
        <v>0</v>
      </c>
      <c r="O221" s="428">
        <f t="shared" si="55"/>
        <v>40041</v>
      </c>
      <c r="Q221" s="429">
        <f t="shared" si="56"/>
        <v>0.46777053520141854</v>
      </c>
      <c r="R221" s="429">
        <f t="shared" si="57"/>
        <v>0.16198396643440474</v>
      </c>
      <c r="S221" s="429">
        <f t="shared" si="58"/>
        <v>0.23825578781748707</v>
      </c>
      <c r="T221" s="429">
        <f t="shared" si="59"/>
        <v>6.8354936190404836E-2</v>
      </c>
      <c r="U221" s="429">
        <f t="shared" si="60"/>
        <v>4.7176643939961536E-2</v>
      </c>
      <c r="V221" s="429">
        <f t="shared" si="61"/>
        <v>0</v>
      </c>
      <c r="W221" s="429">
        <f t="shared" si="62"/>
        <v>1.6458130416323269E-2</v>
      </c>
      <c r="X221" s="429">
        <f t="shared" si="63"/>
        <v>0</v>
      </c>
      <c r="Y221" s="429">
        <f t="shared" si="64"/>
        <v>0</v>
      </c>
      <c r="Z221" s="429">
        <f t="shared" si="65"/>
        <v>0</v>
      </c>
      <c r="AA221" s="353" t="s">
        <v>300</v>
      </c>
      <c r="AB221" s="434">
        <f t="shared" si="66"/>
        <v>659</v>
      </c>
      <c r="AC221" s="434">
        <f t="shared" si="67"/>
        <v>0</v>
      </c>
      <c r="AD221" s="434">
        <f t="shared" si="68"/>
        <v>1889</v>
      </c>
      <c r="AG221" s="354">
        <f t="shared" si="69"/>
        <v>2548</v>
      </c>
      <c r="AH221" s="428">
        <f t="shared" si="71"/>
        <v>320843.00000000023</v>
      </c>
      <c r="AI221" s="429">
        <f t="shared" si="70"/>
        <v>7.941578903077201E-3</v>
      </c>
    </row>
    <row r="222" spans="1:35" ht="18.5" customHeight="1" x14ac:dyDescent="0.35">
      <c r="A222" s="353" t="s">
        <v>310</v>
      </c>
      <c r="B222" s="427" t="s">
        <v>299</v>
      </c>
      <c r="C222" s="353" t="s">
        <v>300</v>
      </c>
      <c r="D222" s="353" t="s">
        <v>71</v>
      </c>
      <c r="E222" s="428">
        <v>23201</v>
      </c>
      <c r="F222" s="428">
        <v>11861</v>
      </c>
      <c r="G222" s="428">
        <v>7913</v>
      </c>
      <c r="H222" s="428">
        <v>3829</v>
      </c>
      <c r="I222" s="428">
        <v>2313</v>
      </c>
      <c r="J222" s="428"/>
      <c r="K222" s="428">
        <v>445</v>
      </c>
      <c r="L222" s="428"/>
      <c r="M222" s="428"/>
      <c r="N222" s="428">
        <v>110</v>
      </c>
      <c r="O222" s="428">
        <f t="shared" si="55"/>
        <v>49672</v>
      </c>
      <c r="Q222" s="429">
        <f t="shared" si="56"/>
        <v>0.4670840715090997</v>
      </c>
      <c r="R222" s="429">
        <f t="shared" si="57"/>
        <v>0.23878643904010308</v>
      </c>
      <c r="S222" s="429">
        <f t="shared" si="58"/>
        <v>0.15930504106941537</v>
      </c>
      <c r="T222" s="429">
        <f t="shared" si="59"/>
        <v>7.7085682074408121E-2</v>
      </c>
      <c r="U222" s="429">
        <f t="shared" si="60"/>
        <v>4.6565469479787402E-2</v>
      </c>
      <c r="V222" s="429">
        <f t="shared" si="61"/>
        <v>0</v>
      </c>
      <c r="W222" s="429">
        <f t="shared" si="62"/>
        <v>8.9587695281043642E-3</v>
      </c>
      <c r="X222" s="429">
        <f t="shared" si="63"/>
        <v>0</v>
      </c>
      <c r="Y222" s="429">
        <f t="shared" si="64"/>
        <v>0</v>
      </c>
      <c r="Z222" s="429">
        <f t="shared" si="65"/>
        <v>2.2145272990819779E-3</v>
      </c>
      <c r="AA222" s="353" t="s">
        <v>300</v>
      </c>
      <c r="AB222" s="434">
        <f t="shared" si="66"/>
        <v>445</v>
      </c>
      <c r="AC222" s="434">
        <f t="shared" si="67"/>
        <v>0</v>
      </c>
      <c r="AD222" s="434">
        <f t="shared" si="68"/>
        <v>2313</v>
      </c>
      <c r="AG222" s="354">
        <f t="shared" si="69"/>
        <v>2758</v>
      </c>
      <c r="AH222" s="428">
        <f t="shared" si="71"/>
        <v>320843.00000000023</v>
      </c>
      <c r="AI222" s="429">
        <f t="shared" si="70"/>
        <v>8.5961046368472991E-3</v>
      </c>
    </row>
    <row r="223" spans="1:35" ht="18.5" customHeight="1" x14ac:dyDescent="0.35">
      <c r="A223" s="353" t="s">
        <v>311</v>
      </c>
      <c r="B223" s="427" t="s">
        <v>312</v>
      </c>
      <c r="C223" s="353" t="s">
        <v>300</v>
      </c>
      <c r="D223" s="353" t="s">
        <v>71</v>
      </c>
      <c r="E223" s="428">
        <v>18537</v>
      </c>
      <c r="F223" s="428">
        <v>13213</v>
      </c>
      <c r="G223" s="428">
        <v>7035</v>
      </c>
      <c r="H223" s="428">
        <v>1680</v>
      </c>
      <c r="I223" s="428">
        <v>1466</v>
      </c>
      <c r="J223" s="428"/>
      <c r="K223" s="428"/>
      <c r="L223" s="428"/>
      <c r="M223" s="428"/>
      <c r="N223" s="428">
        <v>290</v>
      </c>
      <c r="O223" s="428">
        <f t="shared" si="55"/>
        <v>42221</v>
      </c>
      <c r="Q223" s="429">
        <f t="shared" si="56"/>
        <v>0.43904691977925675</v>
      </c>
      <c r="R223" s="429">
        <f t="shared" si="57"/>
        <v>0.31294853272068401</v>
      </c>
      <c r="S223" s="429">
        <f t="shared" si="58"/>
        <v>0.16662324435707349</v>
      </c>
      <c r="T223" s="429">
        <f t="shared" si="59"/>
        <v>3.9790625518107102E-2</v>
      </c>
      <c r="U223" s="429">
        <f t="shared" si="60"/>
        <v>3.4722057743776791E-2</v>
      </c>
      <c r="V223" s="429">
        <f t="shared" si="61"/>
        <v>0</v>
      </c>
      <c r="W223" s="429">
        <f t="shared" si="62"/>
        <v>0</v>
      </c>
      <c r="X223" s="429">
        <f t="shared" si="63"/>
        <v>0</v>
      </c>
      <c r="Y223" s="429">
        <f t="shared" si="64"/>
        <v>0</v>
      </c>
      <c r="Z223" s="429">
        <f t="shared" si="65"/>
        <v>6.8686198811018211E-3</v>
      </c>
      <c r="AA223" s="353" t="s">
        <v>300</v>
      </c>
      <c r="AB223" s="434">
        <f t="shared" si="66"/>
        <v>0</v>
      </c>
      <c r="AC223" s="434">
        <f t="shared" si="67"/>
        <v>0</v>
      </c>
      <c r="AD223" s="434">
        <f t="shared" si="68"/>
        <v>1466</v>
      </c>
      <c r="AG223" s="354">
        <f t="shared" si="69"/>
        <v>1466</v>
      </c>
      <c r="AH223" s="428">
        <f t="shared" si="71"/>
        <v>320843.00000000023</v>
      </c>
      <c r="AI223" s="429">
        <f t="shared" si="70"/>
        <v>4.5692129795569759E-3</v>
      </c>
    </row>
    <row r="224" spans="1:35" ht="18.5" customHeight="1" x14ac:dyDescent="0.35">
      <c r="A224" s="353" t="s">
        <v>313</v>
      </c>
      <c r="B224" s="427" t="s">
        <v>312</v>
      </c>
      <c r="C224" s="353" t="s">
        <v>300</v>
      </c>
      <c r="D224" s="353" t="s">
        <v>71</v>
      </c>
      <c r="E224" s="428">
        <v>18129</v>
      </c>
      <c r="F224" s="428">
        <v>12929</v>
      </c>
      <c r="G224" s="428">
        <v>9295</v>
      </c>
      <c r="H224" s="428">
        <v>2982</v>
      </c>
      <c r="I224" s="428">
        <v>1922</v>
      </c>
      <c r="J224" s="428"/>
      <c r="K224" s="428">
        <v>303</v>
      </c>
      <c r="L224" s="428"/>
      <c r="M224" s="428"/>
      <c r="N224" s="428">
        <v>419</v>
      </c>
      <c r="O224" s="428">
        <f t="shared" si="55"/>
        <v>45979</v>
      </c>
      <c r="Q224" s="429">
        <f t="shared" si="56"/>
        <v>0.39428869701385416</v>
      </c>
      <c r="R224" s="429">
        <f t="shared" si="57"/>
        <v>0.28119358837730268</v>
      </c>
      <c r="S224" s="429">
        <f t="shared" si="58"/>
        <v>0.20215750668783575</v>
      </c>
      <c r="T224" s="429">
        <f t="shared" si="59"/>
        <v>6.4855694991191634E-2</v>
      </c>
      <c r="U224" s="429">
        <f t="shared" si="60"/>
        <v>4.1801692076817679E-2</v>
      </c>
      <c r="V224" s="429">
        <f t="shared" si="61"/>
        <v>0</v>
      </c>
      <c r="W224" s="429">
        <f t="shared" si="62"/>
        <v>6.5899649840144413E-3</v>
      </c>
      <c r="X224" s="429">
        <f t="shared" si="63"/>
        <v>0</v>
      </c>
      <c r="Y224" s="429">
        <f t="shared" si="64"/>
        <v>0</v>
      </c>
      <c r="Z224" s="429">
        <f t="shared" si="65"/>
        <v>9.1128558689836658E-3</v>
      </c>
      <c r="AA224" s="353" t="s">
        <v>300</v>
      </c>
      <c r="AB224" s="434">
        <f t="shared" si="66"/>
        <v>303</v>
      </c>
      <c r="AC224" s="434">
        <f t="shared" si="67"/>
        <v>0</v>
      </c>
      <c r="AD224" s="434">
        <f t="shared" si="68"/>
        <v>1922</v>
      </c>
      <c r="AG224" s="354">
        <f t="shared" si="69"/>
        <v>2225</v>
      </c>
      <c r="AH224" s="428">
        <f t="shared" si="71"/>
        <v>320843.00000000023</v>
      </c>
      <c r="AI224" s="429">
        <f t="shared" si="70"/>
        <v>6.9348559887546192E-3</v>
      </c>
    </row>
    <row r="225" spans="1:35" ht="18.5" customHeight="1" x14ac:dyDescent="0.35">
      <c r="A225" s="353" t="s">
        <v>314</v>
      </c>
      <c r="B225" s="427" t="s">
        <v>312</v>
      </c>
      <c r="C225" s="353" t="s">
        <v>300</v>
      </c>
      <c r="D225" s="353" t="s">
        <v>71</v>
      </c>
      <c r="E225" s="428">
        <v>19986</v>
      </c>
      <c r="F225" s="428">
        <v>14729</v>
      </c>
      <c r="G225" s="428">
        <v>7624</v>
      </c>
      <c r="H225" s="428">
        <v>4742</v>
      </c>
      <c r="I225" s="428">
        <v>1730</v>
      </c>
      <c r="J225" s="428"/>
      <c r="K225" s="428">
        <v>195</v>
      </c>
      <c r="L225" s="428"/>
      <c r="M225" s="428"/>
      <c r="N225" s="428">
        <v>0</v>
      </c>
      <c r="O225" s="428">
        <f t="shared" si="55"/>
        <v>49006</v>
      </c>
      <c r="Q225" s="429">
        <f t="shared" si="56"/>
        <v>0.40782761294535363</v>
      </c>
      <c r="R225" s="429">
        <f t="shared" si="57"/>
        <v>0.30055503407745993</v>
      </c>
      <c r="S225" s="429">
        <f t="shared" si="58"/>
        <v>0.15557278700567279</v>
      </c>
      <c r="T225" s="429">
        <f t="shared" si="59"/>
        <v>9.676366159245807E-2</v>
      </c>
      <c r="U225" s="429">
        <f t="shared" si="60"/>
        <v>3.5301799779618823E-2</v>
      </c>
      <c r="V225" s="429">
        <f t="shared" si="61"/>
        <v>0</v>
      </c>
      <c r="W225" s="429">
        <f t="shared" si="62"/>
        <v>3.9791045994368038E-3</v>
      </c>
      <c r="X225" s="429">
        <f t="shared" si="63"/>
        <v>0</v>
      </c>
      <c r="Y225" s="429">
        <f t="shared" si="64"/>
        <v>0</v>
      </c>
      <c r="Z225" s="429">
        <f t="shared" si="65"/>
        <v>0</v>
      </c>
      <c r="AA225" s="353" t="s">
        <v>300</v>
      </c>
      <c r="AB225" s="434">
        <f t="shared" si="66"/>
        <v>195</v>
      </c>
      <c r="AC225" s="434">
        <f t="shared" si="67"/>
        <v>0</v>
      </c>
      <c r="AD225" s="434">
        <f t="shared" si="68"/>
        <v>1730</v>
      </c>
      <c r="AG225" s="354">
        <f t="shared" si="69"/>
        <v>1925</v>
      </c>
      <c r="AH225" s="428">
        <f t="shared" si="71"/>
        <v>320843.00000000023</v>
      </c>
      <c r="AI225" s="429">
        <f t="shared" si="70"/>
        <v>5.9998192262259069E-3</v>
      </c>
    </row>
    <row r="226" spans="1:35" ht="18.5" customHeight="1" x14ac:dyDescent="0.35">
      <c r="A226" s="353" t="s">
        <v>315</v>
      </c>
      <c r="B226" s="427" t="s">
        <v>312</v>
      </c>
      <c r="C226" s="353" t="s">
        <v>300</v>
      </c>
      <c r="D226" s="353" t="s">
        <v>71</v>
      </c>
      <c r="E226" s="428">
        <v>2306</v>
      </c>
      <c r="F226" s="428">
        <v>9589</v>
      </c>
      <c r="G226" s="428">
        <v>4842</v>
      </c>
      <c r="H226" s="428">
        <v>31061</v>
      </c>
      <c r="I226" s="428">
        <v>1486</v>
      </c>
      <c r="J226" s="428"/>
      <c r="K226" s="428">
        <v>111</v>
      </c>
      <c r="L226" s="428"/>
      <c r="M226" s="428"/>
      <c r="N226" s="428">
        <v>0</v>
      </c>
      <c r="O226" s="428">
        <f t="shared" si="55"/>
        <v>49395</v>
      </c>
      <c r="Q226" s="429">
        <f t="shared" si="56"/>
        <v>4.6684887134325337E-2</v>
      </c>
      <c r="R226" s="429">
        <f t="shared" si="57"/>
        <v>0.19412896042109526</v>
      </c>
      <c r="S226" s="429">
        <f t="shared" si="58"/>
        <v>9.8026116003644095E-2</v>
      </c>
      <c r="T226" s="429">
        <f t="shared" si="59"/>
        <v>0.62882882882882885</v>
      </c>
      <c r="U226" s="429">
        <f t="shared" si="60"/>
        <v>3.0084016600870532E-2</v>
      </c>
      <c r="V226" s="429">
        <f t="shared" si="61"/>
        <v>0</v>
      </c>
      <c r="W226" s="429">
        <f t="shared" si="62"/>
        <v>2.2471910112359553E-3</v>
      </c>
      <c r="X226" s="429">
        <f t="shared" si="63"/>
        <v>0</v>
      </c>
      <c r="Y226" s="429">
        <f t="shared" si="64"/>
        <v>0</v>
      </c>
      <c r="Z226" s="429">
        <f t="shared" si="65"/>
        <v>0</v>
      </c>
      <c r="AA226" s="353" t="s">
        <v>300</v>
      </c>
      <c r="AB226" s="434">
        <f t="shared" si="66"/>
        <v>111</v>
      </c>
      <c r="AC226" s="434">
        <f t="shared" si="67"/>
        <v>0</v>
      </c>
      <c r="AD226" s="434">
        <f t="shared" si="68"/>
        <v>1486</v>
      </c>
      <c r="AG226" s="354">
        <f t="shared" si="69"/>
        <v>1597</v>
      </c>
      <c r="AH226" s="428">
        <f t="shared" si="71"/>
        <v>320843.00000000023</v>
      </c>
      <c r="AI226" s="429">
        <f t="shared" si="70"/>
        <v>4.9775123658611807E-3</v>
      </c>
    </row>
    <row r="227" spans="1:35" ht="18.5" customHeight="1" x14ac:dyDescent="0.35">
      <c r="A227" s="353" t="s">
        <v>316</v>
      </c>
      <c r="B227" s="427" t="s">
        <v>312</v>
      </c>
      <c r="C227" s="353" t="s">
        <v>300</v>
      </c>
      <c r="D227" s="353" t="s">
        <v>71</v>
      </c>
      <c r="E227" s="428">
        <v>22173</v>
      </c>
      <c r="F227" s="428">
        <v>8455</v>
      </c>
      <c r="G227" s="428">
        <v>8887</v>
      </c>
      <c r="H227" s="428">
        <v>1118</v>
      </c>
      <c r="I227" s="428">
        <v>1207</v>
      </c>
      <c r="J227" s="428"/>
      <c r="K227" s="428"/>
      <c r="L227" s="428"/>
      <c r="M227" s="428"/>
      <c r="N227" s="428">
        <v>0</v>
      </c>
      <c r="O227" s="428">
        <f t="shared" si="55"/>
        <v>41840</v>
      </c>
      <c r="Q227" s="429">
        <f t="shared" si="56"/>
        <v>0.52994741873804974</v>
      </c>
      <c r="R227" s="429">
        <f t="shared" si="57"/>
        <v>0.20207934990439771</v>
      </c>
      <c r="S227" s="429">
        <f t="shared" si="58"/>
        <v>0.21240439770554492</v>
      </c>
      <c r="T227" s="429">
        <f t="shared" si="59"/>
        <v>2.6720841300191204E-2</v>
      </c>
      <c r="U227" s="429">
        <f t="shared" si="60"/>
        <v>2.8847992351816443E-2</v>
      </c>
      <c r="V227" s="429">
        <f t="shared" si="61"/>
        <v>0</v>
      </c>
      <c r="W227" s="429">
        <f t="shared" si="62"/>
        <v>0</v>
      </c>
      <c r="X227" s="429">
        <f t="shared" si="63"/>
        <v>0</v>
      </c>
      <c r="Y227" s="429">
        <f t="shared" si="64"/>
        <v>0</v>
      </c>
      <c r="Z227" s="429">
        <f t="shared" si="65"/>
        <v>0</v>
      </c>
      <c r="AA227" s="353" t="s">
        <v>300</v>
      </c>
      <c r="AB227" s="434">
        <f t="shared" si="66"/>
        <v>0</v>
      </c>
      <c r="AC227" s="434">
        <f t="shared" si="67"/>
        <v>0</v>
      </c>
      <c r="AD227" s="434">
        <f t="shared" si="68"/>
        <v>1207</v>
      </c>
      <c r="AG227" s="354">
        <f t="shared" si="69"/>
        <v>1207</v>
      </c>
      <c r="AH227" s="428">
        <f t="shared" si="71"/>
        <v>320843.00000000023</v>
      </c>
      <c r="AI227" s="429">
        <f t="shared" si="70"/>
        <v>3.7619645745738542E-3</v>
      </c>
    </row>
    <row r="228" spans="1:35" ht="18.5" customHeight="1" x14ac:dyDescent="0.35">
      <c r="A228" s="353" t="s">
        <v>317</v>
      </c>
      <c r="B228" s="427" t="s">
        <v>318</v>
      </c>
      <c r="C228" s="353" t="s">
        <v>300</v>
      </c>
      <c r="D228" s="353" t="s">
        <v>71</v>
      </c>
      <c r="E228" s="428">
        <v>20798</v>
      </c>
      <c r="F228" s="428">
        <v>16624</v>
      </c>
      <c r="G228" s="428">
        <v>4961</v>
      </c>
      <c r="H228" s="428">
        <v>4727</v>
      </c>
      <c r="I228" s="428">
        <v>3699</v>
      </c>
      <c r="J228" s="428"/>
      <c r="K228" s="428"/>
      <c r="L228" s="428">
        <v>643</v>
      </c>
      <c r="M228" s="428"/>
      <c r="N228" s="428">
        <v>0</v>
      </c>
      <c r="O228" s="428">
        <f t="shared" si="55"/>
        <v>51452</v>
      </c>
      <c r="Q228" s="429">
        <f t="shared" si="56"/>
        <v>0.40422141024644331</v>
      </c>
      <c r="R228" s="429">
        <f t="shared" si="57"/>
        <v>0.32309725569462799</v>
      </c>
      <c r="S228" s="429">
        <f t="shared" si="58"/>
        <v>9.6419964238513567E-2</v>
      </c>
      <c r="T228" s="429">
        <f t="shared" si="59"/>
        <v>9.1872036072455879E-2</v>
      </c>
      <c r="U228" s="429">
        <f t="shared" si="60"/>
        <v>7.1892249086527249E-2</v>
      </c>
      <c r="V228" s="429">
        <f t="shared" si="61"/>
        <v>0</v>
      </c>
      <c r="W228" s="429">
        <f t="shared" si="62"/>
        <v>0</v>
      </c>
      <c r="X228" s="429">
        <f t="shared" si="63"/>
        <v>1.2497084661432014E-2</v>
      </c>
      <c r="Y228" s="429">
        <f t="shared" si="64"/>
        <v>0</v>
      </c>
      <c r="Z228" s="429">
        <f t="shared" si="65"/>
        <v>0</v>
      </c>
      <c r="AA228" s="353" t="s">
        <v>300</v>
      </c>
      <c r="AB228" s="434">
        <f t="shared" si="66"/>
        <v>0</v>
      </c>
      <c r="AC228" s="434">
        <f t="shared" si="67"/>
        <v>643</v>
      </c>
      <c r="AD228" s="434">
        <f t="shared" si="68"/>
        <v>3699</v>
      </c>
      <c r="AG228" s="354">
        <f t="shared" si="69"/>
        <v>4342</v>
      </c>
      <c r="AH228" s="428">
        <f t="shared" si="71"/>
        <v>320843.00000000023</v>
      </c>
      <c r="AI228" s="429">
        <f t="shared" si="70"/>
        <v>1.3533098742998902E-2</v>
      </c>
    </row>
    <row r="229" spans="1:35" ht="18.5" customHeight="1" x14ac:dyDescent="0.35">
      <c r="A229" s="353" t="s">
        <v>319</v>
      </c>
      <c r="B229" s="427" t="s">
        <v>318</v>
      </c>
      <c r="C229" s="353" t="s">
        <v>300</v>
      </c>
      <c r="D229" s="353" t="s">
        <v>71</v>
      </c>
      <c r="E229" s="428">
        <v>15575</v>
      </c>
      <c r="F229" s="428">
        <v>4375</v>
      </c>
      <c r="G229" s="428">
        <v>8784</v>
      </c>
      <c r="H229" s="428">
        <v>1411</v>
      </c>
      <c r="I229" s="428">
        <v>2481</v>
      </c>
      <c r="J229" s="428"/>
      <c r="K229" s="428"/>
      <c r="L229" s="428">
        <v>2835</v>
      </c>
      <c r="M229" s="428"/>
      <c r="N229" s="428">
        <v>0</v>
      </c>
      <c r="O229" s="428">
        <f t="shared" si="55"/>
        <v>35461</v>
      </c>
      <c r="Q229" s="429">
        <f t="shared" si="56"/>
        <v>0.43921491215701758</v>
      </c>
      <c r="R229" s="429">
        <f t="shared" si="57"/>
        <v>0.12337497532500494</v>
      </c>
      <c r="S229" s="429">
        <f t="shared" si="58"/>
        <v>0.24770875045824992</v>
      </c>
      <c r="T229" s="429">
        <f t="shared" si="59"/>
        <v>3.9790192041961589E-2</v>
      </c>
      <c r="U229" s="429">
        <f t="shared" si="60"/>
        <v>6.9964186007162796E-2</v>
      </c>
      <c r="V229" s="429">
        <f t="shared" si="61"/>
        <v>0</v>
      </c>
      <c r="W229" s="429">
        <f t="shared" si="62"/>
        <v>0</v>
      </c>
      <c r="X229" s="429">
        <f t="shared" si="63"/>
        <v>7.9946984010603198E-2</v>
      </c>
      <c r="Y229" s="429">
        <f t="shared" si="64"/>
        <v>0</v>
      </c>
      <c r="Z229" s="429">
        <f t="shared" si="65"/>
        <v>0</v>
      </c>
      <c r="AA229" s="353" t="s">
        <v>300</v>
      </c>
      <c r="AB229" s="434">
        <f t="shared" si="66"/>
        <v>0</v>
      </c>
      <c r="AC229" s="434">
        <f t="shared" si="67"/>
        <v>2835</v>
      </c>
      <c r="AD229" s="434">
        <f t="shared" si="68"/>
        <v>2481</v>
      </c>
      <c r="AG229" s="354">
        <f t="shared" si="69"/>
        <v>5316</v>
      </c>
      <c r="AH229" s="428">
        <f t="shared" si="71"/>
        <v>320843.00000000023</v>
      </c>
      <c r="AI229" s="429">
        <f t="shared" si="70"/>
        <v>1.6568851432008789E-2</v>
      </c>
    </row>
    <row r="230" spans="1:35" ht="18.5" customHeight="1" x14ac:dyDescent="0.35">
      <c r="A230" s="353" t="s">
        <v>320</v>
      </c>
      <c r="B230" s="427" t="s">
        <v>318</v>
      </c>
      <c r="C230" s="353" t="s">
        <v>300</v>
      </c>
      <c r="D230" s="353" t="s">
        <v>71</v>
      </c>
      <c r="E230" s="428">
        <v>16864</v>
      </c>
      <c r="F230" s="428">
        <v>3073</v>
      </c>
      <c r="G230" s="428">
        <v>6614</v>
      </c>
      <c r="H230" s="428">
        <v>1592</v>
      </c>
      <c r="I230" s="428">
        <v>3197</v>
      </c>
      <c r="J230" s="428"/>
      <c r="K230" s="428"/>
      <c r="L230" s="428"/>
      <c r="M230" s="428"/>
      <c r="N230" s="428">
        <v>0</v>
      </c>
      <c r="O230" s="428">
        <f t="shared" si="55"/>
        <v>31340</v>
      </c>
      <c r="Q230" s="429">
        <f t="shared" si="56"/>
        <v>0.53809827696234847</v>
      </c>
      <c r="R230" s="429">
        <f t="shared" si="57"/>
        <v>9.805360561582642E-2</v>
      </c>
      <c r="S230" s="429">
        <f t="shared" si="58"/>
        <v>0.21104020421186981</v>
      </c>
      <c r="T230" s="429">
        <f t="shared" si="59"/>
        <v>5.0797702616464581E-2</v>
      </c>
      <c r="U230" s="429">
        <f t="shared" si="60"/>
        <v>0.10201021059349075</v>
      </c>
      <c r="V230" s="429">
        <f t="shared" si="61"/>
        <v>0</v>
      </c>
      <c r="W230" s="429">
        <f t="shared" si="62"/>
        <v>0</v>
      </c>
      <c r="X230" s="429">
        <f t="shared" si="63"/>
        <v>0</v>
      </c>
      <c r="Y230" s="429">
        <f t="shared" si="64"/>
        <v>0</v>
      </c>
      <c r="Z230" s="429">
        <f t="shared" si="65"/>
        <v>0</v>
      </c>
      <c r="AA230" s="353" t="s">
        <v>300</v>
      </c>
      <c r="AB230" s="434">
        <f t="shared" si="66"/>
        <v>0</v>
      </c>
      <c r="AC230" s="434">
        <f t="shared" si="67"/>
        <v>0</v>
      </c>
      <c r="AD230" s="434">
        <f t="shared" si="68"/>
        <v>3197</v>
      </c>
      <c r="AG230" s="354">
        <f t="shared" si="69"/>
        <v>3197</v>
      </c>
      <c r="AH230" s="428">
        <f t="shared" si="71"/>
        <v>320843.00000000023</v>
      </c>
      <c r="AI230" s="429">
        <f t="shared" si="70"/>
        <v>9.9643750993476492E-3</v>
      </c>
    </row>
    <row r="231" spans="1:35" ht="18.5" customHeight="1" x14ac:dyDescent="0.35">
      <c r="A231" s="353" t="s">
        <v>321</v>
      </c>
      <c r="B231" s="427" t="s">
        <v>318</v>
      </c>
      <c r="C231" s="353" t="s">
        <v>300</v>
      </c>
      <c r="D231" s="353" t="s">
        <v>71</v>
      </c>
      <c r="E231" s="428">
        <v>16166</v>
      </c>
      <c r="F231" s="428">
        <v>9513</v>
      </c>
      <c r="G231" s="428">
        <v>9427</v>
      </c>
      <c r="H231" s="428">
        <v>1507</v>
      </c>
      <c r="I231" s="428">
        <v>4683</v>
      </c>
      <c r="J231" s="428"/>
      <c r="K231" s="428">
        <v>345</v>
      </c>
      <c r="L231" s="428">
        <v>1463</v>
      </c>
      <c r="M231" s="428"/>
      <c r="N231" s="428">
        <v>254</v>
      </c>
      <c r="O231" s="428">
        <f t="shared" si="55"/>
        <v>43358</v>
      </c>
      <c r="Q231" s="429">
        <f t="shared" si="56"/>
        <v>0.37284930116702802</v>
      </c>
      <c r="R231" s="429">
        <f t="shared" si="57"/>
        <v>0.21940587665482725</v>
      </c>
      <c r="S231" s="429">
        <f t="shared" si="58"/>
        <v>0.21742239033165736</v>
      </c>
      <c r="T231" s="429">
        <f t="shared" si="59"/>
        <v>3.4757138244383964E-2</v>
      </c>
      <c r="U231" s="429">
        <f t="shared" si="60"/>
        <v>0.10800774943493703</v>
      </c>
      <c r="V231" s="429">
        <f t="shared" si="61"/>
        <v>0</v>
      </c>
      <c r="W231" s="429">
        <f t="shared" si="62"/>
        <v>7.9570090871350155E-3</v>
      </c>
      <c r="X231" s="429">
        <f t="shared" si="63"/>
        <v>3.3742331288343558E-2</v>
      </c>
      <c r="Y231" s="429">
        <f t="shared" si="64"/>
        <v>0</v>
      </c>
      <c r="Z231" s="429">
        <f t="shared" si="65"/>
        <v>5.8582037916878084E-3</v>
      </c>
      <c r="AA231" s="353" t="s">
        <v>300</v>
      </c>
      <c r="AB231" s="434">
        <f t="shared" si="66"/>
        <v>345</v>
      </c>
      <c r="AC231" s="434">
        <f t="shared" si="67"/>
        <v>1463</v>
      </c>
      <c r="AD231" s="434">
        <f t="shared" si="68"/>
        <v>4683</v>
      </c>
      <c r="AG231" s="354">
        <f t="shared" si="69"/>
        <v>6491</v>
      </c>
      <c r="AH231" s="428">
        <f t="shared" si="71"/>
        <v>320843.00000000023</v>
      </c>
      <c r="AI231" s="429">
        <f t="shared" si="70"/>
        <v>2.0231078751912913E-2</v>
      </c>
    </row>
    <row r="232" spans="1:35" ht="18.5" customHeight="1" x14ac:dyDescent="0.35">
      <c r="A232" s="353" t="s">
        <v>322</v>
      </c>
      <c r="B232" s="427" t="s">
        <v>318</v>
      </c>
      <c r="C232" s="353" t="s">
        <v>300</v>
      </c>
      <c r="D232" s="353" t="s">
        <v>71</v>
      </c>
      <c r="E232" s="428">
        <v>15093</v>
      </c>
      <c r="F232" s="428">
        <v>4170</v>
      </c>
      <c r="G232" s="428">
        <v>8350</v>
      </c>
      <c r="H232" s="428">
        <v>1384</v>
      </c>
      <c r="I232" s="428">
        <v>2827</v>
      </c>
      <c r="J232" s="428"/>
      <c r="K232" s="428">
        <v>433</v>
      </c>
      <c r="L232" s="428">
        <v>4673</v>
      </c>
      <c r="M232" s="428"/>
      <c r="N232" s="428">
        <v>0</v>
      </c>
      <c r="O232" s="428">
        <f t="shared" si="55"/>
        <v>36930</v>
      </c>
      <c r="Q232" s="429">
        <f t="shared" si="56"/>
        <v>0.40869212022745738</v>
      </c>
      <c r="R232" s="429">
        <f t="shared" si="57"/>
        <v>0.11291632818846466</v>
      </c>
      <c r="S232" s="429">
        <f t="shared" si="58"/>
        <v>0.22610343893853235</v>
      </c>
      <c r="T232" s="429">
        <f t="shared" si="59"/>
        <v>3.7476306525859732E-2</v>
      </c>
      <c r="U232" s="429">
        <f t="shared" si="60"/>
        <v>7.6550230165177369E-2</v>
      </c>
      <c r="V232" s="429">
        <f t="shared" si="61"/>
        <v>0</v>
      </c>
      <c r="W232" s="429">
        <f t="shared" si="62"/>
        <v>1.1724884917411318E-2</v>
      </c>
      <c r="X232" s="429">
        <f t="shared" si="63"/>
        <v>0.12653669103709722</v>
      </c>
      <c r="Y232" s="429">
        <f t="shared" si="64"/>
        <v>0</v>
      </c>
      <c r="Z232" s="429">
        <f t="shared" si="65"/>
        <v>0</v>
      </c>
      <c r="AA232" s="353" t="s">
        <v>300</v>
      </c>
      <c r="AB232" s="434">
        <f t="shared" si="66"/>
        <v>433</v>
      </c>
      <c r="AC232" s="434">
        <f t="shared" si="67"/>
        <v>4673</v>
      </c>
      <c r="AD232" s="434">
        <f t="shared" si="68"/>
        <v>2827</v>
      </c>
      <c r="AG232" s="354">
        <f t="shared" si="69"/>
        <v>7933</v>
      </c>
      <c r="AH232" s="428">
        <f t="shared" si="71"/>
        <v>320843.00000000023</v>
      </c>
      <c r="AI232" s="429">
        <f t="shared" si="70"/>
        <v>2.4725488790467594E-2</v>
      </c>
    </row>
    <row r="233" spans="1:35" ht="18.5" customHeight="1" x14ac:dyDescent="0.35">
      <c r="A233" s="353" t="s">
        <v>323</v>
      </c>
      <c r="B233" s="427" t="s">
        <v>318</v>
      </c>
      <c r="C233" s="353" t="s">
        <v>300</v>
      </c>
      <c r="D233" s="353" t="s">
        <v>71</v>
      </c>
      <c r="E233" s="428">
        <v>17363</v>
      </c>
      <c r="F233" s="428">
        <v>12418</v>
      </c>
      <c r="G233" s="428">
        <v>8517</v>
      </c>
      <c r="H233" s="428">
        <v>4132</v>
      </c>
      <c r="I233" s="428">
        <v>1966</v>
      </c>
      <c r="J233" s="428"/>
      <c r="K233" s="428"/>
      <c r="L233" s="428"/>
      <c r="M233" s="428"/>
      <c r="N233" s="428">
        <v>202</v>
      </c>
      <c r="O233" s="428">
        <f t="shared" si="55"/>
        <v>44598</v>
      </c>
      <c r="Q233" s="429">
        <f t="shared" si="56"/>
        <v>0.38932239113861611</v>
      </c>
      <c r="R233" s="429">
        <f t="shared" si="57"/>
        <v>0.27844297950580743</v>
      </c>
      <c r="S233" s="429">
        <f t="shared" si="58"/>
        <v>0.19097268935826719</v>
      </c>
      <c r="T233" s="429">
        <f t="shared" si="59"/>
        <v>9.2649894614108261E-2</v>
      </c>
      <c r="U233" s="429">
        <f t="shared" si="60"/>
        <v>4.4082694291223821E-2</v>
      </c>
      <c r="V233" s="429">
        <f t="shared" si="61"/>
        <v>0</v>
      </c>
      <c r="W233" s="429">
        <f t="shared" si="62"/>
        <v>0</v>
      </c>
      <c r="X233" s="429">
        <f t="shared" si="63"/>
        <v>0</v>
      </c>
      <c r="Y233" s="429">
        <f t="shared" si="64"/>
        <v>0</v>
      </c>
      <c r="Z233" s="429">
        <f t="shared" si="65"/>
        <v>4.5293510919772184E-3</v>
      </c>
      <c r="AA233" s="353" t="s">
        <v>300</v>
      </c>
      <c r="AB233" s="434">
        <f t="shared" si="66"/>
        <v>0</v>
      </c>
      <c r="AC233" s="434">
        <f t="shared" si="67"/>
        <v>0</v>
      </c>
      <c r="AD233" s="434">
        <f t="shared" si="68"/>
        <v>1966</v>
      </c>
      <c r="AG233" s="354">
        <f t="shared" si="69"/>
        <v>1966</v>
      </c>
      <c r="AH233" s="428">
        <f t="shared" si="71"/>
        <v>320843.00000000023</v>
      </c>
      <c r="AI233" s="429">
        <f t="shared" si="70"/>
        <v>6.1276075837714975E-3</v>
      </c>
    </row>
    <row r="234" spans="1:35" ht="18.5" customHeight="1" x14ac:dyDescent="0.35">
      <c r="A234" s="353" t="s">
        <v>324</v>
      </c>
      <c r="B234" s="427" t="s">
        <v>318</v>
      </c>
      <c r="C234" s="353" t="s">
        <v>300</v>
      </c>
      <c r="D234" s="353" t="s">
        <v>71</v>
      </c>
      <c r="E234" s="428">
        <v>19625</v>
      </c>
      <c r="F234" s="428">
        <v>12681</v>
      </c>
      <c r="G234" s="428">
        <v>7385</v>
      </c>
      <c r="H234" s="428">
        <v>1317</v>
      </c>
      <c r="I234" s="428">
        <v>1747</v>
      </c>
      <c r="J234" s="428"/>
      <c r="K234" s="428">
        <v>571</v>
      </c>
      <c r="L234" s="428">
        <v>1917</v>
      </c>
      <c r="M234" s="428"/>
      <c r="N234" s="428">
        <v>277</v>
      </c>
      <c r="O234" s="428">
        <f t="shared" si="55"/>
        <v>45520</v>
      </c>
      <c r="Q234" s="429">
        <f t="shared" si="56"/>
        <v>0.43112917398945516</v>
      </c>
      <c r="R234" s="429">
        <f t="shared" si="57"/>
        <v>0.27858084358523727</v>
      </c>
      <c r="S234" s="429">
        <f t="shared" si="58"/>
        <v>0.16223637961335677</v>
      </c>
      <c r="T234" s="429">
        <f t="shared" si="59"/>
        <v>2.8932337434094905E-2</v>
      </c>
      <c r="U234" s="429">
        <f t="shared" si="60"/>
        <v>3.8378734622144112E-2</v>
      </c>
      <c r="V234" s="429">
        <f t="shared" si="61"/>
        <v>0</v>
      </c>
      <c r="W234" s="429">
        <f t="shared" si="62"/>
        <v>1.2543936731107206E-2</v>
      </c>
      <c r="X234" s="429">
        <f t="shared" si="63"/>
        <v>4.2113356766256591E-2</v>
      </c>
      <c r="Y234" s="429">
        <f t="shared" si="64"/>
        <v>0</v>
      </c>
      <c r="Z234" s="429">
        <f t="shared" si="65"/>
        <v>6.0852372583479787E-3</v>
      </c>
      <c r="AA234" s="353" t="s">
        <v>300</v>
      </c>
      <c r="AB234" s="434">
        <f t="shared" si="66"/>
        <v>571</v>
      </c>
      <c r="AC234" s="434">
        <f t="shared" si="67"/>
        <v>1917</v>
      </c>
      <c r="AD234" s="434">
        <f t="shared" si="68"/>
        <v>1747</v>
      </c>
      <c r="AG234" s="354">
        <f t="shared" si="69"/>
        <v>4235</v>
      </c>
      <c r="AH234" s="428">
        <f t="shared" si="71"/>
        <v>320843.00000000023</v>
      </c>
      <c r="AI234" s="429">
        <f t="shared" si="70"/>
        <v>1.3199602297696995E-2</v>
      </c>
    </row>
    <row r="235" spans="1:35" ht="18.5" customHeight="1" x14ac:dyDescent="0.35">
      <c r="A235" s="353" t="s">
        <v>325</v>
      </c>
      <c r="B235" s="427" t="s">
        <v>318</v>
      </c>
      <c r="C235" s="353" t="s">
        <v>300</v>
      </c>
      <c r="D235" s="353" t="s">
        <v>71</v>
      </c>
      <c r="E235" s="428">
        <v>19247</v>
      </c>
      <c r="F235" s="428">
        <v>9886</v>
      </c>
      <c r="G235" s="428">
        <v>6865</v>
      </c>
      <c r="H235" s="428">
        <v>1796</v>
      </c>
      <c r="I235" s="428">
        <v>2715</v>
      </c>
      <c r="J235" s="428"/>
      <c r="K235" s="428">
        <v>277</v>
      </c>
      <c r="L235" s="428">
        <v>1023</v>
      </c>
      <c r="M235" s="428"/>
      <c r="N235" s="428">
        <v>405</v>
      </c>
      <c r="O235" s="428">
        <f t="shared" si="55"/>
        <v>42214</v>
      </c>
      <c r="Q235" s="429">
        <f t="shared" si="56"/>
        <v>0.45593878807978394</v>
      </c>
      <c r="R235" s="429">
        <f t="shared" si="57"/>
        <v>0.23418771023830956</v>
      </c>
      <c r="S235" s="429">
        <f t="shared" si="58"/>
        <v>0.16262377410337803</v>
      </c>
      <c r="T235" s="429">
        <f t="shared" si="59"/>
        <v>4.2545127208982805E-2</v>
      </c>
      <c r="U235" s="429">
        <f t="shared" si="60"/>
        <v>6.4315156109347613E-2</v>
      </c>
      <c r="V235" s="429">
        <f t="shared" si="61"/>
        <v>0</v>
      </c>
      <c r="W235" s="429">
        <f t="shared" si="62"/>
        <v>6.5618041408063675E-3</v>
      </c>
      <c r="X235" s="429">
        <f t="shared" si="63"/>
        <v>2.4233666556118822E-2</v>
      </c>
      <c r="Y235" s="429">
        <f t="shared" si="64"/>
        <v>0</v>
      </c>
      <c r="Z235" s="429">
        <f t="shared" si="65"/>
        <v>9.5939735632728472E-3</v>
      </c>
      <c r="AA235" s="353" t="s">
        <v>300</v>
      </c>
      <c r="AB235" s="434">
        <f t="shared" si="66"/>
        <v>277</v>
      </c>
      <c r="AC235" s="434">
        <f t="shared" si="67"/>
        <v>1023</v>
      </c>
      <c r="AD235" s="434">
        <f t="shared" si="68"/>
        <v>2715</v>
      </c>
      <c r="AG235" s="354">
        <f t="shared" si="69"/>
        <v>4015</v>
      </c>
      <c r="AH235" s="428">
        <f t="shared" si="71"/>
        <v>320843.00000000023</v>
      </c>
      <c r="AI235" s="429">
        <f t="shared" si="70"/>
        <v>1.2513908671842605E-2</v>
      </c>
    </row>
    <row r="236" spans="1:35" ht="18.5" customHeight="1" x14ac:dyDescent="0.35">
      <c r="A236" s="353" t="s">
        <v>326</v>
      </c>
      <c r="B236" s="427" t="s">
        <v>318</v>
      </c>
      <c r="C236" s="353" t="s">
        <v>300</v>
      </c>
      <c r="D236" s="353" t="s">
        <v>71</v>
      </c>
      <c r="E236" s="428">
        <v>7909</v>
      </c>
      <c r="F236" s="428">
        <v>11446</v>
      </c>
      <c r="G236" s="428">
        <v>5149</v>
      </c>
      <c r="H236" s="428">
        <v>23681</v>
      </c>
      <c r="I236" s="428">
        <v>1630</v>
      </c>
      <c r="J236" s="428"/>
      <c r="K236" s="428"/>
      <c r="L236" s="428">
        <v>811</v>
      </c>
      <c r="M236" s="428"/>
      <c r="N236" s="428">
        <v>105</v>
      </c>
      <c r="O236" s="428">
        <f t="shared" si="55"/>
        <v>50731</v>
      </c>
      <c r="Q236" s="429">
        <f t="shared" si="56"/>
        <v>0.15590073130827306</v>
      </c>
      <c r="R236" s="429">
        <f t="shared" si="57"/>
        <v>0.22562141491395793</v>
      </c>
      <c r="S236" s="429">
        <f t="shared" si="58"/>
        <v>0.10149612662868858</v>
      </c>
      <c r="T236" s="429">
        <f t="shared" si="59"/>
        <v>0.46679545051349275</v>
      </c>
      <c r="U236" s="429">
        <f t="shared" si="60"/>
        <v>3.2130255662218367E-2</v>
      </c>
      <c r="V236" s="429">
        <f t="shared" si="61"/>
        <v>0</v>
      </c>
      <c r="W236" s="429">
        <f t="shared" si="62"/>
        <v>0</v>
      </c>
      <c r="X236" s="429">
        <f t="shared" si="63"/>
        <v>1.5986280577950367E-2</v>
      </c>
      <c r="Y236" s="429">
        <f t="shared" si="64"/>
        <v>0</v>
      </c>
      <c r="Z236" s="429">
        <f t="shared" si="65"/>
        <v>2.0697403954189745E-3</v>
      </c>
      <c r="AA236" s="353" t="s">
        <v>300</v>
      </c>
      <c r="AB236" s="434">
        <f t="shared" si="66"/>
        <v>0</v>
      </c>
      <c r="AC236" s="434">
        <f t="shared" si="67"/>
        <v>811</v>
      </c>
      <c r="AD236" s="434">
        <f t="shared" si="68"/>
        <v>1630</v>
      </c>
      <c r="AG236" s="354">
        <f t="shared" si="69"/>
        <v>2441</v>
      </c>
      <c r="AH236" s="428">
        <f t="shared" si="71"/>
        <v>320843.00000000023</v>
      </c>
      <c r="AI236" s="429">
        <f t="shared" si="70"/>
        <v>7.6080824577752929E-3</v>
      </c>
    </row>
    <row r="237" spans="1:35" ht="18.5" customHeight="1" x14ac:dyDescent="0.35">
      <c r="A237" s="353" t="s">
        <v>327</v>
      </c>
      <c r="B237" s="427" t="s">
        <v>318</v>
      </c>
      <c r="C237" s="353" t="s">
        <v>300</v>
      </c>
      <c r="D237" s="353" t="s">
        <v>71</v>
      </c>
      <c r="E237" s="428">
        <v>18555</v>
      </c>
      <c r="F237" s="428">
        <v>2888</v>
      </c>
      <c r="G237" s="428">
        <v>5142</v>
      </c>
      <c r="H237" s="428">
        <v>1399</v>
      </c>
      <c r="I237" s="428">
        <v>4810</v>
      </c>
      <c r="J237" s="428"/>
      <c r="K237" s="428"/>
      <c r="L237" s="428">
        <v>3766</v>
      </c>
      <c r="M237" s="428"/>
      <c r="N237" s="428">
        <v>0</v>
      </c>
      <c r="O237" s="428">
        <f t="shared" si="55"/>
        <v>36560</v>
      </c>
      <c r="Q237" s="429">
        <f t="shared" si="56"/>
        <v>0.50752188183807445</v>
      </c>
      <c r="R237" s="429">
        <f t="shared" si="57"/>
        <v>7.8993435448577676E-2</v>
      </c>
      <c r="S237" s="429">
        <f t="shared" si="58"/>
        <v>0.14064551422319474</v>
      </c>
      <c r="T237" s="429">
        <f t="shared" si="59"/>
        <v>3.8265864332603941E-2</v>
      </c>
      <c r="U237" s="429">
        <f t="shared" si="60"/>
        <v>0.13156455142231949</v>
      </c>
      <c r="V237" s="429">
        <f t="shared" si="61"/>
        <v>0</v>
      </c>
      <c r="W237" s="429">
        <f t="shared" si="62"/>
        <v>0</v>
      </c>
      <c r="X237" s="429">
        <f t="shared" si="63"/>
        <v>0.10300875273522976</v>
      </c>
      <c r="Y237" s="429">
        <f t="shared" si="64"/>
        <v>0</v>
      </c>
      <c r="Z237" s="429">
        <f t="shared" si="65"/>
        <v>0</v>
      </c>
      <c r="AA237" s="353" t="s">
        <v>300</v>
      </c>
      <c r="AB237" s="434">
        <f t="shared" si="66"/>
        <v>0</v>
      </c>
      <c r="AC237" s="434">
        <f t="shared" si="67"/>
        <v>3766</v>
      </c>
      <c r="AD237" s="434">
        <f t="shared" si="68"/>
        <v>4810</v>
      </c>
      <c r="AG237" s="354">
        <f t="shared" si="69"/>
        <v>8576</v>
      </c>
      <c r="AH237" s="428">
        <f t="shared" si="71"/>
        <v>320843.00000000023</v>
      </c>
      <c r="AI237" s="429">
        <f t="shared" si="70"/>
        <v>2.6729584251487467E-2</v>
      </c>
    </row>
    <row r="238" spans="1:35" ht="18.5" customHeight="1" x14ac:dyDescent="0.35">
      <c r="A238" s="353" t="s">
        <v>328</v>
      </c>
      <c r="B238" s="427" t="s">
        <v>318</v>
      </c>
      <c r="C238" s="353" t="s">
        <v>300</v>
      </c>
      <c r="D238" s="353" t="s">
        <v>71</v>
      </c>
      <c r="E238" s="428">
        <v>10828</v>
      </c>
      <c r="F238" s="428">
        <v>9011</v>
      </c>
      <c r="G238" s="428">
        <v>6955</v>
      </c>
      <c r="H238" s="428">
        <v>17328</v>
      </c>
      <c r="I238" s="428">
        <v>1763</v>
      </c>
      <c r="J238" s="428"/>
      <c r="K238" s="428"/>
      <c r="L238" s="428"/>
      <c r="M238" s="428"/>
      <c r="N238" s="428">
        <v>113</v>
      </c>
      <c r="O238" s="428">
        <f t="shared" si="55"/>
        <v>45998</v>
      </c>
      <c r="Q238" s="429">
        <f t="shared" si="56"/>
        <v>0.2354015391973564</v>
      </c>
      <c r="R238" s="429">
        <f t="shared" si="57"/>
        <v>0.19589982173137963</v>
      </c>
      <c r="S238" s="429">
        <f t="shared" si="58"/>
        <v>0.15120222618374712</v>
      </c>
      <c r="T238" s="429">
        <f t="shared" si="59"/>
        <v>0.37671203095786776</v>
      </c>
      <c r="U238" s="429">
        <f t="shared" si="60"/>
        <v>3.8327753380581767E-2</v>
      </c>
      <c r="V238" s="429">
        <f t="shared" si="61"/>
        <v>0</v>
      </c>
      <c r="W238" s="429">
        <f t="shared" si="62"/>
        <v>0</v>
      </c>
      <c r="X238" s="429">
        <f t="shared" si="63"/>
        <v>0</v>
      </c>
      <c r="Y238" s="429">
        <f t="shared" si="64"/>
        <v>0</v>
      </c>
      <c r="Z238" s="429">
        <f t="shared" si="65"/>
        <v>2.4566285490673508E-3</v>
      </c>
      <c r="AA238" s="353" t="s">
        <v>300</v>
      </c>
      <c r="AB238" s="434">
        <f t="shared" si="66"/>
        <v>0</v>
      </c>
      <c r="AC238" s="434">
        <f t="shared" si="67"/>
        <v>0</v>
      </c>
      <c r="AD238" s="434">
        <f t="shared" si="68"/>
        <v>1763</v>
      </c>
      <c r="AG238" s="354">
        <f t="shared" si="69"/>
        <v>1763</v>
      </c>
      <c r="AH238" s="428">
        <f t="shared" si="71"/>
        <v>320843.00000000023</v>
      </c>
      <c r="AI238" s="429">
        <f t="shared" si="70"/>
        <v>5.4948993744604021E-3</v>
      </c>
    </row>
    <row r="239" spans="1:35" ht="18.5" customHeight="1" x14ac:dyDescent="0.35">
      <c r="A239" s="353" t="s">
        <v>329</v>
      </c>
      <c r="B239" s="427" t="s">
        <v>318</v>
      </c>
      <c r="C239" s="353" t="s">
        <v>300</v>
      </c>
      <c r="D239" s="353" t="s">
        <v>71</v>
      </c>
      <c r="E239" s="428">
        <v>15069</v>
      </c>
      <c r="F239" s="428">
        <v>6423</v>
      </c>
      <c r="G239" s="428">
        <v>8987</v>
      </c>
      <c r="H239" s="428">
        <v>2302</v>
      </c>
      <c r="I239" s="428"/>
      <c r="J239" s="428"/>
      <c r="K239" s="428">
        <v>4349</v>
      </c>
      <c r="L239" s="428"/>
      <c r="M239" s="428"/>
      <c r="N239" s="428">
        <v>0</v>
      </c>
      <c r="O239" s="428">
        <f t="shared" si="55"/>
        <v>37130</v>
      </c>
      <c r="Q239" s="429">
        <f t="shared" si="56"/>
        <v>0.40584433072986803</v>
      </c>
      <c r="R239" s="429">
        <f t="shared" si="57"/>
        <v>0.17298680312415837</v>
      </c>
      <c r="S239" s="429">
        <f t="shared" si="58"/>
        <v>0.24204147589550229</v>
      </c>
      <c r="T239" s="429">
        <f t="shared" si="59"/>
        <v>6.1998384056019394E-2</v>
      </c>
      <c r="U239" s="429">
        <f t="shared" si="60"/>
        <v>0</v>
      </c>
      <c r="V239" s="429">
        <f t="shared" si="61"/>
        <v>0</v>
      </c>
      <c r="W239" s="429">
        <f t="shared" si="62"/>
        <v>0.11712900619445192</v>
      </c>
      <c r="X239" s="429">
        <f t="shared" si="63"/>
        <v>0</v>
      </c>
      <c r="Y239" s="429">
        <f t="shared" si="64"/>
        <v>0</v>
      </c>
      <c r="Z239" s="429">
        <f t="shared" si="65"/>
        <v>0</v>
      </c>
      <c r="AA239" s="353" t="s">
        <v>300</v>
      </c>
      <c r="AB239" s="434">
        <f t="shared" si="66"/>
        <v>4349</v>
      </c>
      <c r="AC239" s="434">
        <f t="shared" si="67"/>
        <v>0</v>
      </c>
      <c r="AD239" s="434">
        <f t="shared" si="68"/>
        <v>0</v>
      </c>
      <c r="AG239" s="354">
        <f t="shared" si="69"/>
        <v>4349</v>
      </c>
      <c r="AH239" s="428">
        <f t="shared" si="71"/>
        <v>320843.00000000023</v>
      </c>
      <c r="AI239" s="429">
        <f t="shared" si="70"/>
        <v>1.3554916267457905E-2</v>
      </c>
    </row>
    <row r="240" spans="1:35" ht="18.5" customHeight="1" x14ac:dyDescent="0.35">
      <c r="A240" s="353" t="s">
        <v>330</v>
      </c>
      <c r="B240" s="427" t="s">
        <v>318</v>
      </c>
      <c r="C240" s="353" t="s">
        <v>300</v>
      </c>
      <c r="D240" s="353" t="s">
        <v>71</v>
      </c>
      <c r="E240" s="428">
        <v>19971</v>
      </c>
      <c r="F240" s="428">
        <v>6483</v>
      </c>
      <c r="G240" s="428">
        <v>11090</v>
      </c>
      <c r="H240" s="428">
        <v>1597</v>
      </c>
      <c r="I240" s="428">
        <v>1653</v>
      </c>
      <c r="J240" s="428"/>
      <c r="K240" s="428"/>
      <c r="L240" s="428"/>
      <c r="M240" s="428"/>
      <c r="N240" s="428">
        <v>376</v>
      </c>
      <c r="O240" s="428">
        <f t="shared" si="55"/>
        <v>41170</v>
      </c>
      <c r="Q240" s="429">
        <f t="shared" si="56"/>
        <v>0.48508622783580274</v>
      </c>
      <c r="R240" s="429">
        <f t="shared" si="57"/>
        <v>0.15746903084770464</v>
      </c>
      <c r="S240" s="429">
        <f t="shared" si="58"/>
        <v>0.26937090114160794</v>
      </c>
      <c r="T240" s="429">
        <f t="shared" si="59"/>
        <v>3.8790381345640029E-2</v>
      </c>
      <c r="U240" s="429">
        <f t="shared" si="60"/>
        <v>4.0150595093514693E-2</v>
      </c>
      <c r="V240" s="429">
        <f t="shared" si="61"/>
        <v>0</v>
      </c>
      <c r="W240" s="429">
        <f t="shared" si="62"/>
        <v>0</v>
      </c>
      <c r="X240" s="429">
        <f t="shared" si="63"/>
        <v>0</v>
      </c>
      <c r="Y240" s="429">
        <f t="shared" si="64"/>
        <v>0</v>
      </c>
      <c r="Z240" s="429">
        <f t="shared" si="65"/>
        <v>9.1328637357299004E-3</v>
      </c>
      <c r="AA240" s="353" t="s">
        <v>300</v>
      </c>
      <c r="AB240" s="434">
        <f t="shared" si="66"/>
        <v>0</v>
      </c>
      <c r="AC240" s="434">
        <f t="shared" si="67"/>
        <v>0</v>
      </c>
      <c r="AD240" s="434">
        <f t="shared" si="68"/>
        <v>1653</v>
      </c>
      <c r="AG240" s="354">
        <f t="shared" si="69"/>
        <v>1653</v>
      </c>
      <c r="AH240" s="428">
        <f t="shared" si="71"/>
        <v>320843.00000000023</v>
      </c>
      <c r="AI240" s="429">
        <f t="shared" si="70"/>
        <v>5.1520525615332069E-3</v>
      </c>
    </row>
    <row r="241" spans="1:35" ht="18.5" customHeight="1" x14ac:dyDescent="0.35">
      <c r="A241" s="353" t="s">
        <v>331</v>
      </c>
      <c r="B241" s="427" t="s">
        <v>318</v>
      </c>
      <c r="C241" s="353" t="s">
        <v>300</v>
      </c>
      <c r="D241" s="353" t="s">
        <v>71</v>
      </c>
      <c r="E241" s="428">
        <v>18202</v>
      </c>
      <c r="F241" s="428">
        <v>4379</v>
      </c>
      <c r="G241" s="428">
        <v>12803</v>
      </c>
      <c r="H241" s="428">
        <v>2735</v>
      </c>
      <c r="I241" s="428">
        <v>1776</v>
      </c>
      <c r="J241" s="428"/>
      <c r="K241" s="428"/>
      <c r="L241" s="428"/>
      <c r="M241" s="428"/>
      <c r="N241" s="428">
        <v>368</v>
      </c>
      <c r="O241" s="428">
        <f t="shared" si="55"/>
        <v>40263</v>
      </c>
      <c r="Q241" s="429">
        <f t="shared" si="56"/>
        <v>0.45207758984675755</v>
      </c>
      <c r="R241" s="429">
        <f t="shared" si="57"/>
        <v>0.10875990363360902</v>
      </c>
      <c r="S241" s="429">
        <f t="shared" si="58"/>
        <v>0.3179842535330204</v>
      </c>
      <c r="T241" s="429">
        <f t="shared" si="59"/>
        <v>6.7928370960931878E-2</v>
      </c>
      <c r="U241" s="429">
        <f t="shared" si="60"/>
        <v>4.4109976901870206E-2</v>
      </c>
      <c r="V241" s="429">
        <f t="shared" si="61"/>
        <v>0</v>
      </c>
      <c r="W241" s="429">
        <f t="shared" si="62"/>
        <v>0</v>
      </c>
      <c r="X241" s="429">
        <f t="shared" si="63"/>
        <v>0</v>
      </c>
      <c r="Y241" s="429">
        <f t="shared" si="64"/>
        <v>0</v>
      </c>
      <c r="Z241" s="429">
        <f t="shared" si="65"/>
        <v>9.1399051238109427E-3</v>
      </c>
      <c r="AA241" s="353" t="s">
        <v>300</v>
      </c>
      <c r="AB241" s="434">
        <f t="shared" si="66"/>
        <v>0</v>
      </c>
      <c r="AC241" s="434">
        <f t="shared" si="67"/>
        <v>0</v>
      </c>
      <c r="AD241" s="434">
        <f t="shared" si="68"/>
        <v>1776</v>
      </c>
      <c r="AG241" s="354">
        <f t="shared" si="69"/>
        <v>1776</v>
      </c>
      <c r="AH241" s="428">
        <f t="shared" si="71"/>
        <v>320843.00000000023</v>
      </c>
      <c r="AI241" s="429">
        <f t="shared" si="70"/>
        <v>5.5354176341699795E-3</v>
      </c>
    </row>
    <row r="242" spans="1:35" ht="18.5" customHeight="1" x14ac:dyDescent="0.35">
      <c r="A242" s="353" t="s">
        <v>332</v>
      </c>
      <c r="B242" s="427" t="s">
        <v>318</v>
      </c>
      <c r="C242" s="353" t="s">
        <v>300</v>
      </c>
      <c r="D242" s="353" t="s">
        <v>71</v>
      </c>
      <c r="E242" s="428">
        <v>20184</v>
      </c>
      <c r="F242" s="428">
        <v>2823</v>
      </c>
      <c r="G242" s="428">
        <v>4760</v>
      </c>
      <c r="H242" s="428">
        <v>3051</v>
      </c>
      <c r="I242" s="428">
        <v>6387</v>
      </c>
      <c r="J242" s="428"/>
      <c r="K242" s="428">
        <v>202</v>
      </c>
      <c r="L242" s="428">
        <v>1888</v>
      </c>
      <c r="M242" s="428"/>
      <c r="N242" s="428">
        <v>430</v>
      </c>
      <c r="O242" s="428">
        <f t="shared" si="55"/>
        <v>39725</v>
      </c>
      <c r="Q242" s="429">
        <f t="shared" si="56"/>
        <v>0.50809314033983632</v>
      </c>
      <c r="R242" s="429">
        <f t="shared" si="57"/>
        <v>7.1063561988672128E-2</v>
      </c>
      <c r="S242" s="429">
        <f t="shared" si="58"/>
        <v>0.1198237885462555</v>
      </c>
      <c r="T242" s="429">
        <f t="shared" si="59"/>
        <v>7.6803020767778479E-2</v>
      </c>
      <c r="U242" s="429">
        <f t="shared" si="60"/>
        <v>0.1607803650094399</v>
      </c>
      <c r="V242" s="429">
        <f t="shared" si="61"/>
        <v>0</v>
      </c>
      <c r="W242" s="429">
        <f t="shared" si="62"/>
        <v>5.0849590937696665E-3</v>
      </c>
      <c r="X242" s="429">
        <f t="shared" si="63"/>
        <v>4.7526746381371929E-2</v>
      </c>
      <c r="Y242" s="429">
        <f t="shared" si="64"/>
        <v>0</v>
      </c>
      <c r="Z242" s="429">
        <f t="shared" si="65"/>
        <v>1.0824417872876023E-2</v>
      </c>
      <c r="AA242" s="353" t="s">
        <v>300</v>
      </c>
      <c r="AB242" s="434">
        <f t="shared" si="66"/>
        <v>202</v>
      </c>
      <c r="AC242" s="434">
        <f t="shared" si="67"/>
        <v>1888</v>
      </c>
      <c r="AD242" s="434">
        <f t="shared" si="68"/>
        <v>6387</v>
      </c>
      <c r="AG242" s="354">
        <f t="shared" si="69"/>
        <v>8477</v>
      </c>
      <c r="AH242" s="428">
        <f t="shared" si="71"/>
        <v>320843.00000000023</v>
      </c>
      <c r="AI242" s="429">
        <f t="shared" si="70"/>
        <v>2.6421022119852994E-2</v>
      </c>
    </row>
    <row r="243" spans="1:35" ht="18.5" customHeight="1" x14ac:dyDescent="0.35">
      <c r="A243" s="353" t="s">
        <v>333</v>
      </c>
      <c r="B243" s="427" t="s">
        <v>318</v>
      </c>
      <c r="C243" s="353" t="s">
        <v>300</v>
      </c>
      <c r="D243" s="353" t="s">
        <v>71</v>
      </c>
      <c r="E243" s="428">
        <v>15054</v>
      </c>
      <c r="F243" s="428">
        <v>1678</v>
      </c>
      <c r="G243" s="428">
        <v>1313</v>
      </c>
      <c r="H243" s="428"/>
      <c r="I243" s="428">
        <v>6819</v>
      </c>
      <c r="J243" s="428"/>
      <c r="K243" s="428">
        <v>342</v>
      </c>
      <c r="L243" s="428">
        <v>3660</v>
      </c>
      <c r="M243" s="428"/>
      <c r="N243" s="428">
        <v>167</v>
      </c>
      <c r="O243" s="428">
        <f t="shared" si="55"/>
        <v>29033</v>
      </c>
      <c r="Q243" s="429">
        <f t="shared" si="56"/>
        <v>0.51851341576826371</v>
      </c>
      <c r="R243" s="429">
        <f t="shared" si="57"/>
        <v>5.7796300761202769E-2</v>
      </c>
      <c r="S243" s="429">
        <f t="shared" si="58"/>
        <v>4.5224399820893463E-2</v>
      </c>
      <c r="T243" s="429">
        <f t="shared" si="59"/>
        <v>0</v>
      </c>
      <c r="U243" s="429">
        <f t="shared" si="60"/>
        <v>0.23487066441635379</v>
      </c>
      <c r="V243" s="429">
        <f t="shared" si="61"/>
        <v>0</v>
      </c>
      <c r="W243" s="429">
        <f t="shared" si="62"/>
        <v>1.1779698963248717E-2</v>
      </c>
      <c r="X243" s="429">
        <f t="shared" si="63"/>
        <v>0.12606344504529329</v>
      </c>
      <c r="Y243" s="429">
        <f t="shared" si="64"/>
        <v>0</v>
      </c>
      <c r="Z243" s="429">
        <f t="shared" si="65"/>
        <v>5.7520752247442568E-3</v>
      </c>
      <c r="AA243" s="353" t="s">
        <v>300</v>
      </c>
      <c r="AB243" s="434">
        <f t="shared" si="66"/>
        <v>342</v>
      </c>
      <c r="AC243" s="434">
        <f t="shared" si="67"/>
        <v>3660</v>
      </c>
      <c r="AD243" s="434">
        <f t="shared" si="68"/>
        <v>6819</v>
      </c>
      <c r="AG243" s="354">
        <f t="shared" si="69"/>
        <v>10821</v>
      </c>
      <c r="AH243" s="428">
        <f t="shared" si="71"/>
        <v>320843.00000000023</v>
      </c>
      <c r="AI243" s="429">
        <f t="shared" si="70"/>
        <v>3.3726776024410668E-2</v>
      </c>
    </row>
    <row r="244" spans="1:35" ht="18.5" customHeight="1" x14ac:dyDescent="0.35">
      <c r="A244" s="353" t="s">
        <v>334</v>
      </c>
      <c r="B244" s="427" t="s">
        <v>318</v>
      </c>
      <c r="C244" s="353" t="s">
        <v>300</v>
      </c>
      <c r="D244" s="353" t="s">
        <v>71</v>
      </c>
      <c r="E244" s="428">
        <v>22066</v>
      </c>
      <c r="F244" s="428">
        <v>2280</v>
      </c>
      <c r="G244" s="428">
        <v>1961</v>
      </c>
      <c r="H244" s="428">
        <v>5412</v>
      </c>
      <c r="I244" s="428">
        <v>8084</v>
      </c>
      <c r="J244" s="428"/>
      <c r="K244" s="428">
        <v>154</v>
      </c>
      <c r="L244" s="428">
        <v>1774</v>
      </c>
      <c r="M244" s="428"/>
      <c r="N244" s="428">
        <v>0</v>
      </c>
      <c r="O244" s="428">
        <f t="shared" si="55"/>
        <v>41731</v>
      </c>
      <c r="Q244" s="429">
        <f t="shared" si="56"/>
        <v>0.52876758285207637</v>
      </c>
      <c r="R244" s="429">
        <f t="shared" si="57"/>
        <v>5.4635642567875203E-2</v>
      </c>
      <c r="S244" s="429">
        <f t="shared" si="58"/>
        <v>4.6991445208597923E-2</v>
      </c>
      <c r="T244" s="429">
        <f t="shared" si="59"/>
        <v>0.12968776209532482</v>
      </c>
      <c r="U244" s="429">
        <f t="shared" si="60"/>
        <v>0.19371690110469436</v>
      </c>
      <c r="V244" s="429">
        <f t="shared" si="61"/>
        <v>0</v>
      </c>
      <c r="W244" s="429">
        <f t="shared" si="62"/>
        <v>3.690302173444202E-3</v>
      </c>
      <c r="X244" s="429">
        <f t="shared" si="63"/>
        <v>4.2510363997987105E-2</v>
      </c>
      <c r="Y244" s="429">
        <f t="shared" si="64"/>
        <v>0</v>
      </c>
      <c r="Z244" s="429">
        <f t="shared" si="65"/>
        <v>0</v>
      </c>
      <c r="AA244" s="353" t="s">
        <v>300</v>
      </c>
      <c r="AB244" s="434">
        <f t="shared" si="66"/>
        <v>154</v>
      </c>
      <c r="AC244" s="434">
        <f t="shared" si="67"/>
        <v>1774</v>
      </c>
      <c r="AD244" s="434">
        <f t="shared" si="68"/>
        <v>8084</v>
      </c>
      <c r="AG244" s="354">
        <f t="shared" si="69"/>
        <v>10012</v>
      </c>
      <c r="AH244" s="428">
        <f t="shared" si="71"/>
        <v>320843.00000000023</v>
      </c>
      <c r="AI244" s="429">
        <f t="shared" si="70"/>
        <v>3.1205293554791572E-2</v>
      </c>
    </row>
    <row r="245" spans="1:35" ht="18.5" customHeight="1" x14ac:dyDescent="0.35">
      <c r="A245" s="353" t="s">
        <v>335</v>
      </c>
      <c r="B245" s="427" t="s">
        <v>318</v>
      </c>
      <c r="C245" s="353" t="s">
        <v>300</v>
      </c>
      <c r="D245" s="353" t="s">
        <v>71</v>
      </c>
      <c r="E245" s="428">
        <v>14091</v>
      </c>
      <c r="F245" s="428">
        <v>6838</v>
      </c>
      <c r="G245" s="428">
        <v>7734</v>
      </c>
      <c r="H245" s="428">
        <v>3386</v>
      </c>
      <c r="I245" s="428">
        <v>1490</v>
      </c>
      <c r="J245" s="428"/>
      <c r="K245" s="428">
        <v>1362</v>
      </c>
      <c r="L245" s="428"/>
      <c r="M245" s="428"/>
      <c r="N245" s="428">
        <v>517</v>
      </c>
      <c r="O245" s="428">
        <f t="shared" si="55"/>
        <v>35418</v>
      </c>
      <c r="Q245" s="429">
        <f t="shared" si="56"/>
        <v>0.39784855158394039</v>
      </c>
      <c r="R245" s="429">
        <f t="shared" si="57"/>
        <v>0.19306567282172907</v>
      </c>
      <c r="S245" s="429">
        <f t="shared" si="58"/>
        <v>0.21836354396069796</v>
      </c>
      <c r="T245" s="429">
        <f t="shared" si="59"/>
        <v>9.560110678186233E-2</v>
      </c>
      <c r="U245" s="429">
        <f t="shared" si="60"/>
        <v>4.206900446100853E-2</v>
      </c>
      <c r="V245" s="429">
        <f t="shared" si="61"/>
        <v>0</v>
      </c>
      <c r="W245" s="429">
        <f t="shared" si="62"/>
        <v>3.8455022869727254E-2</v>
      </c>
      <c r="X245" s="429">
        <f t="shared" si="63"/>
        <v>0</v>
      </c>
      <c r="Y245" s="429">
        <f t="shared" si="64"/>
        <v>0</v>
      </c>
      <c r="Z245" s="429">
        <f t="shared" si="65"/>
        <v>1.4597097521034502E-2</v>
      </c>
      <c r="AA245" s="353" t="s">
        <v>300</v>
      </c>
      <c r="AB245" s="434">
        <f t="shared" si="66"/>
        <v>1362</v>
      </c>
      <c r="AC245" s="434">
        <f t="shared" si="67"/>
        <v>0</v>
      </c>
      <c r="AD245" s="434">
        <f t="shared" si="68"/>
        <v>1490</v>
      </c>
      <c r="AG245" s="354">
        <f t="shared" si="69"/>
        <v>2852</v>
      </c>
      <c r="AH245" s="428">
        <f t="shared" si="71"/>
        <v>320843.00000000023</v>
      </c>
      <c r="AI245" s="429">
        <f t="shared" si="70"/>
        <v>8.8890828224396298E-3</v>
      </c>
    </row>
    <row r="246" spans="1:35" ht="18.5" customHeight="1" x14ac:dyDescent="0.35">
      <c r="A246" s="353" t="s">
        <v>336</v>
      </c>
      <c r="B246" s="427" t="s">
        <v>318</v>
      </c>
      <c r="C246" s="353" t="s">
        <v>300</v>
      </c>
      <c r="D246" s="353" t="s">
        <v>71</v>
      </c>
      <c r="E246" s="428">
        <v>13232</v>
      </c>
      <c r="F246" s="428">
        <v>4066</v>
      </c>
      <c r="G246" s="428">
        <v>6848</v>
      </c>
      <c r="H246" s="428">
        <v>1271</v>
      </c>
      <c r="I246" s="428">
        <v>1857</v>
      </c>
      <c r="J246" s="428"/>
      <c r="K246" s="428">
        <v>8256</v>
      </c>
      <c r="L246" s="428"/>
      <c r="M246" s="428"/>
      <c r="N246" s="428">
        <v>3043</v>
      </c>
      <c r="O246" s="428">
        <f t="shared" si="55"/>
        <v>38573</v>
      </c>
      <c r="Q246" s="429">
        <f t="shared" si="56"/>
        <v>0.34303787623467191</v>
      </c>
      <c r="R246" s="429">
        <f t="shared" si="57"/>
        <v>0.10541052031213544</v>
      </c>
      <c r="S246" s="429">
        <f t="shared" si="58"/>
        <v>0.17753350789412284</v>
      </c>
      <c r="T246" s="429">
        <f t="shared" si="59"/>
        <v>3.2950509423690148E-2</v>
      </c>
      <c r="U246" s="429">
        <f t="shared" si="60"/>
        <v>4.8142483084022504E-2</v>
      </c>
      <c r="V246" s="429">
        <f t="shared" si="61"/>
        <v>0</v>
      </c>
      <c r="W246" s="429">
        <f t="shared" si="62"/>
        <v>0.21403572447048452</v>
      </c>
      <c r="X246" s="429">
        <f t="shared" si="63"/>
        <v>0</v>
      </c>
      <c r="Y246" s="429">
        <f t="shared" si="64"/>
        <v>0</v>
      </c>
      <c r="Z246" s="429">
        <f t="shared" si="65"/>
        <v>7.8889378580872638E-2</v>
      </c>
      <c r="AA246" s="353" t="s">
        <v>300</v>
      </c>
      <c r="AB246" s="434">
        <f t="shared" si="66"/>
        <v>8256</v>
      </c>
      <c r="AC246" s="434">
        <f t="shared" si="67"/>
        <v>0</v>
      </c>
      <c r="AD246" s="434">
        <f t="shared" si="68"/>
        <v>1857</v>
      </c>
      <c r="AG246" s="354">
        <f t="shared" si="69"/>
        <v>10113</v>
      </c>
      <c r="AH246" s="428">
        <f t="shared" si="71"/>
        <v>320843.00000000023</v>
      </c>
      <c r="AI246" s="429">
        <f t="shared" si="70"/>
        <v>3.1520089264842906E-2</v>
      </c>
    </row>
    <row r="247" spans="1:35" ht="18.5" customHeight="1" x14ac:dyDescent="0.35">
      <c r="A247" s="353" t="s">
        <v>337</v>
      </c>
      <c r="B247" s="427" t="s">
        <v>318</v>
      </c>
      <c r="C247" s="353" t="s">
        <v>300</v>
      </c>
      <c r="D247" s="353" t="s">
        <v>71</v>
      </c>
      <c r="E247" s="428">
        <v>13047</v>
      </c>
      <c r="F247" s="428">
        <v>4273</v>
      </c>
      <c r="G247" s="428">
        <v>6773</v>
      </c>
      <c r="H247" s="428">
        <v>2816</v>
      </c>
      <c r="I247" s="428">
        <v>1212</v>
      </c>
      <c r="J247" s="428"/>
      <c r="K247" s="428"/>
      <c r="L247" s="428">
        <v>11508</v>
      </c>
      <c r="M247" s="428"/>
      <c r="N247" s="428">
        <v>0</v>
      </c>
      <c r="O247" s="428">
        <f t="shared" si="55"/>
        <v>39629</v>
      </c>
      <c r="Q247" s="429">
        <f t="shared" si="56"/>
        <v>0.32922859522067172</v>
      </c>
      <c r="R247" s="429">
        <f t="shared" si="57"/>
        <v>0.10782507759469076</v>
      </c>
      <c r="S247" s="429">
        <f t="shared" si="58"/>
        <v>0.17091019203108834</v>
      </c>
      <c r="T247" s="429">
        <f t="shared" si="59"/>
        <v>7.1059072901158246E-2</v>
      </c>
      <c r="U247" s="429">
        <f t="shared" si="60"/>
        <v>3.0583663478765552E-2</v>
      </c>
      <c r="V247" s="429">
        <f t="shared" si="61"/>
        <v>0</v>
      </c>
      <c r="W247" s="429">
        <f t="shared" si="62"/>
        <v>0</v>
      </c>
      <c r="X247" s="429">
        <f t="shared" si="63"/>
        <v>0.29039339877362536</v>
      </c>
      <c r="Y247" s="429">
        <f t="shared" si="64"/>
        <v>0</v>
      </c>
      <c r="Z247" s="429">
        <f t="shared" si="65"/>
        <v>0</v>
      </c>
      <c r="AA247" s="353" t="s">
        <v>300</v>
      </c>
      <c r="AB247" s="434">
        <f t="shared" si="66"/>
        <v>0</v>
      </c>
      <c r="AC247" s="434">
        <f t="shared" si="67"/>
        <v>11508</v>
      </c>
      <c r="AD247" s="434">
        <f t="shared" si="68"/>
        <v>1212</v>
      </c>
      <c r="AG247" s="354">
        <f t="shared" si="69"/>
        <v>12720</v>
      </c>
      <c r="AH247" s="428">
        <f t="shared" si="71"/>
        <v>320843.00000000023</v>
      </c>
      <c r="AI247" s="429">
        <f t="shared" si="70"/>
        <v>3.9645558731217417E-2</v>
      </c>
    </row>
    <row r="248" spans="1:35" ht="18.5" customHeight="1" x14ac:dyDescent="0.35">
      <c r="A248" s="353" t="s">
        <v>338</v>
      </c>
      <c r="B248" s="427" t="s">
        <v>318</v>
      </c>
      <c r="C248" s="353" t="s">
        <v>300</v>
      </c>
      <c r="D248" s="353" t="s">
        <v>71</v>
      </c>
      <c r="E248" s="428">
        <v>21132</v>
      </c>
      <c r="F248" s="428">
        <v>3583</v>
      </c>
      <c r="G248" s="428">
        <v>6031</v>
      </c>
      <c r="H248" s="428">
        <v>2752</v>
      </c>
      <c r="I248" s="428">
        <v>5188</v>
      </c>
      <c r="J248" s="428"/>
      <c r="K248" s="428"/>
      <c r="L248" s="428">
        <v>791</v>
      </c>
      <c r="M248" s="428"/>
      <c r="N248" s="428">
        <v>227</v>
      </c>
      <c r="O248" s="428">
        <f t="shared" si="55"/>
        <v>39704</v>
      </c>
      <c r="Q248" s="429">
        <f t="shared" si="56"/>
        <v>0.5322385653838404</v>
      </c>
      <c r="R248" s="429">
        <f t="shared" si="57"/>
        <v>9.0242796695547051E-2</v>
      </c>
      <c r="S248" s="429">
        <f t="shared" si="58"/>
        <v>0.15189905299214185</v>
      </c>
      <c r="T248" s="429">
        <f t="shared" si="59"/>
        <v>6.93129155752569E-2</v>
      </c>
      <c r="U248" s="429">
        <f t="shared" si="60"/>
        <v>0.13066693532137819</v>
      </c>
      <c r="V248" s="429">
        <f t="shared" si="61"/>
        <v>0</v>
      </c>
      <c r="W248" s="429">
        <f t="shared" si="62"/>
        <v>0</v>
      </c>
      <c r="X248" s="429">
        <f t="shared" si="63"/>
        <v>1.9922425952045134E-2</v>
      </c>
      <c r="Y248" s="429">
        <f t="shared" si="64"/>
        <v>0</v>
      </c>
      <c r="Z248" s="429">
        <f t="shared" si="65"/>
        <v>5.7173080797904494E-3</v>
      </c>
      <c r="AA248" s="353" t="s">
        <v>300</v>
      </c>
      <c r="AB248" s="434">
        <f t="shared" si="66"/>
        <v>0</v>
      </c>
      <c r="AC248" s="434">
        <f t="shared" si="67"/>
        <v>791</v>
      </c>
      <c r="AD248" s="434">
        <f t="shared" si="68"/>
        <v>5188</v>
      </c>
      <c r="AG248" s="354">
        <f t="shared" si="69"/>
        <v>5979</v>
      </c>
      <c r="AH248" s="428">
        <f t="shared" si="71"/>
        <v>320843.00000000023</v>
      </c>
      <c r="AI248" s="429">
        <f t="shared" si="70"/>
        <v>1.8635282677197246E-2</v>
      </c>
    </row>
    <row r="249" spans="1:35" ht="18.5" customHeight="1" x14ac:dyDescent="0.35">
      <c r="A249" s="353" t="s">
        <v>339</v>
      </c>
      <c r="B249" s="427" t="s">
        <v>318</v>
      </c>
      <c r="C249" s="353" t="s">
        <v>300</v>
      </c>
      <c r="D249" s="353" t="s">
        <v>71</v>
      </c>
      <c r="E249" s="428">
        <v>16320</v>
      </c>
      <c r="F249" s="428">
        <v>6872</v>
      </c>
      <c r="G249" s="428">
        <v>7781</v>
      </c>
      <c r="H249" s="428">
        <v>1080</v>
      </c>
      <c r="I249" s="428">
        <v>2745</v>
      </c>
      <c r="J249" s="428"/>
      <c r="K249" s="428">
        <v>1214</v>
      </c>
      <c r="L249" s="428">
        <v>1227</v>
      </c>
      <c r="M249" s="428"/>
      <c r="N249" s="428">
        <v>0</v>
      </c>
      <c r="O249" s="428">
        <f t="shared" si="55"/>
        <v>37239</v>
      </c>
      <c r="Q249" s="429">
        <f t="shared" si="56"/>
        <v>0.43825022154193183</v>
      </c>
      <c r="R249" s="429">
        <f t="shared" si="57"/>
        <v>0.18453771583554876</v>
      </c>
      <c r="S249" s="429">
        <f t="shared" si="58"/>
        <v>0.20894760868981443</v>
      </c>
      <c r="T249" s="429">
        <f t="shared" si="59"/>
        <v>2.9001852896157254E-2</v>
      </c>
      <c r="U249" s="429">
        <f t="shared" si="60"/>
        <v>7.3713042777733023E-2</v>
      </c>
      <c r="V249" s="429">
        <f t="shared" si="61"/>
        <v>0</v>
      </c>
      <c r="W249" s="429">
        <f t="shared" si="62"/>
        <v>3.2600230940680472E-2</v>
      </c>
      <c r="X249" s="429">
        <f t="shared" si="63"/>
        <v>3.2949327318134214E-2</v>
      </c>
      <c r="Y249" s="429">
        <f t="shared" si="64"/>
        <v>0</v>
      </c>
      <c r="Z249" s="429">
        <f t="shared" si="65"/>
        <v>0</v>
      </c>
      <c r="AA249" s="353" t="s">
        <v>300</v>
      </c>
      <c r="AB249" s="434">
        <f t="shared" si="66"/>
        <v>1214</v>
      </c>
      <c r="AC249" s="434">
        <f t="shared" si="67"/>
        <v>1227</v>
      </c>
      <c r="AD249" s="434">
        <f t="shared" si="68"/>
        <v>2745</v>
      </c>
      <c r="AG249" s="354">
        <f t="shared" si="69"/>
        <v>5186</v>
      </c>
      <c r="AH249" s="428">
        <f t="shared" si="71"/>
        <v>320843.00000000023</v>
      </c>
      <c r="AI249" s="429">
        <f t="shared" si="70"/>
        <v>1.6163668834913013E-2</v>
      </c>
    </row>
    <row r="250" spans="1:35" ht="18.5" customHeight="1" x14ac:dyDescent="0.35">
      <c r="A250" s="353" t="s">
        <v>340</v>
      </c>
      <c r="B250" s="427" t="s">
        <v>318</v>
      </c>
      <c r="C250" s="353" t="s">
        <v>300</v>
      </c>
      <c r="D250" s="353" t="s">
        <v>71</v>
      </c>
      <c r="E250" s="428">
        <v>21787</v>
      </c>
      <c r="F250" s="428">
        <v>4967</v>
      </c>
      <c r="G250" s="428">
        <v>6517</v>
      </c>
      <c r="H250" s="428">
        <v>3724</v>
      </c>
      <c r="I250" s="428">
        <v>4865</v>
      </c>
      <c r="J250" s="428"/>
      <c r="K250" s="428"/>
      <c r="L250" s="428">
        <v>1630</v>
      </c>
      <c r="M250" s="428"/>
      <c r="N250" s="428">
        <v>193</v>
      </c>
      <c r="O250" s="428">
        <f t="shared" si="55"/>
        <v>43683</v>
      </c>
      <c r="Q250" s="429">
        <f t="shared" si="56"/>
        <v>0.4987523750658151</v>
      </c>
      <c r="R250" s="429">
        <f t="shared" si="57"/>
        <v>0.11370556051553236</v>
      </c>
      <c r="S250" s="429">
        <f t="shared" si="58"/>
        <v>0.14918847148776412</v>
      </c>
      <c r="T250" s="429">
        <f t="shared" si="59"/>
        <v>8.5250555135865214E-2</v>
      </c>
      <c r="U250" s="429">
        <f t="shared" si="60"/>
        <v>0.11137055605155323</v>
      </c>
      <c r="V250" s="429">
        <f t="shared" si="61"/>
        <v>0</v>
      </c>
      <c r="W250" s="429">
        <f t="shared" si="62"/>
        <v>0</v>
      </c>
      <c r="X250" s="429">
        <f t="shared" si="63"/>
        <v>3.7314287022411463E-2</v>
      </c>
      <c r="Y250" s="429">
        <f t="shared" si="64"/>
        <v>0</v>
      </c>
      <c r="Z250" s="429">
        <f t="shared" si="65"/>
        <v>4.4181947210585352E-3</v>
      </c>
      <c r="AA250" s="353" t="s">
        <v>300</v>
      </c>
      <c r="AB250" s="434">
        <f t="shared" si="66"/>
        <v>0</v>
      </c>
      <c r="AC250" s="434">
        <f t="shared" si="67"/>
        <v>1630</v>
      </c>
      <c r="AD250" s="434">
        <f t="shared" si="68"/>
        <v>4865</v>
      </c>
      <c r="AG250" s="354">
        <f t="shared" si="69"/>
        <v>6495</v>
      </c>
      <c r="AH250" s="428">
        <f t="shared" si="71"/>
        <v>320843.00000000023</v>
      </c>
      <c r="AI250" s="429">
        <f t="shared" si="70"/>
        <v>2.0243545908746632E-2</v>
      </c>
    </row>
    <row r="251" spans="1:35" ht="18.5" customHeight="1" x14ac:dyDescent="0.35">
      <c r="A251" s="353" t="s">
        <v>341</v>
      </c>
      <c r="B251" s="427" t="s">
        <v>318</v>
      </c>
      <c r="C251" s="353" t="s">
        <v>300</v>
      </c>
      <c r="D251" s="353" t="s">
        <v>71</v>
      </c>
      <c r="E251" s="428">
        <v>22642</v>
      </c>
      <c r="F251" s="428">
        <v>6492</v>
      </c>
      <c r="G251" s="428">
        <v>5485</v>
      </c>
      <c r="H251" s="428">
        <v>2216</v>
      </c>
      <c r="I251" s="428">
        <v>4398</v>
      </c>
      <c r="J251" s="428"/>
      <c r="K251" s="428"/>
      <c r="L251" s="428">
        <v>4461</v>
      </c>
      <c r="M251" s="428"/>
      <c r="N251" s="428">
        <v>308</v>
      </c>
      <c r="O251" s="428">
        <f t="shared" si="55"/>
        <v>46002</v>
      </c>
      <c r="Q251" s="429">
        <f t="shared" si="56"/>
        <v>0.49219599147863136</v>
      </c>
      <c r="R251" s="429">
        <f t="shared" si="57"/>
        <v>0.14112429894352418</v>
      </c>
      <c r="S251" s="429">
        <f t="shared" si="58"/>
        <v>0.11923394635015869</v>
      </c>
      <c r="T251" s="429">
        <f t="shared" si="59"/>
        <v>4.8171818616581888E-2</v>
      </c>
      <c r="U251" s="429">
        <f t="shared" si="60"/>
        <v>9.5604538933089872E-2</v>
      </c>
      <c r="V251" s="429">
        <f t="shared" si="61"/>
        <v>0</v>
      </c>
      <c r="W251" s="429">
        <f t="shared" si="62"/>
        <v>0</v>
      </c>
      <c r="X251" s="429">
        <f t="shared" si="63"/>
        <v>9.6974044606756224E-2</v>
      </c>
      <c r="Y251" s="429">
        <f t="shared" si="64"/>
        <v>0</v>
      </c>
      <c r="Z251" s="429">
        <f t="shared" si="65"/>
        <v>6.6953610712577718E-3</v>
      </c>
      <c r="AA251" s="353" t="s">
        <v>300</v>
      </c>
      <c r="AB251" s="434">
        <f t="shared" si="66"/>
        <v>0</v>
      </c>
      <c r="AC251" s="434">
        <f t="shared" si="67"/>
        <v>4461</v>
      </c>
      <c r="AD251" s="434">
        <f t="shared" si="68"/>
        <v>4398</v>
      </c>
      <c r="AG251" s="354">
        <f t="shared" si="69"/>
        <v>8859</v>
      </c>
      <c r="AH251" s="428">
        <f t="shared" si="71"/>
        <v>320843.00000000023</v>
      </c>
      <c r="AI251" s="429">
        <f t="shared" si="70"/>
        <v>2.7611635597472886E-2</v>
      </c>
    </row>
    <row r="252" spans="1:35" ht="18.5" customHeight="1" x14ac:dyDescent="0.35">
      <c r="A252" s="353" t="s">
        <v>342</v>
      </c>
      <c r="B252" s="427" t="s">
        <v>318</v>
      </c>
      <c r="C252" s="353" t="s">
        <v>300</v>
      </c>
      <c r="D252" s="353" t="s">
        <v>71</v>
      </c>
      <c r="E252" s="428">
        <v>19401</v>
      </c>
      <c r="F252" s="428">
        <v>4310</v>
      </c>
      <c r="G252" s="428">
        <v>9852</v>
      </c>
      <c r="H252" s="428">
        <v>1692</v>
      </c>
      <c r="I252" s="428">
        <v>1629</v>
      </c>
      <c r="J252" s="428"/>
      <c r="K252" s="428">
        <v>3522</v>
      </c>
      <c r="L252" s="428"/>
      <c r="M252" s="428"/>
      <c r="N252" s="428">
        <v>493</v>
      </c>
      <c r="O252" s="428">
        <f t="shared" si="55"/>
        <v>40899</v>
      </c>
      <c r="Q252" s="429">
        <f t="shared" si="56"/>
        <v>0.47436367637350546</v>
      </c>
      <c r="R252" s="429">
        <f t="shared" si="57"/>
        <v>0.10538154967114111</v>
      </c>
      <c r="S252" s="429">
        <f t="shared" si="58"/>
        <v>0.24088608523435781</v>
      </c>
      <c r="T252" s="429">
        <f t="shared" si="59"/>
        <v>4.1370204650480455E-2</v>
      </c>
      <c r="U252" s="429">
        <f t="shared" si="60"/>
        <v>3.9829824690090221E-2</v>
      </c>
      <c r="V252" s="429">
        <f t="shared" si="61"/>
        <v>0</v>
      </c>
      <c r="W252" s="429">
        <f t="shared" si="62"/>
        <v>8.611457492848236E-2</v>
      </c>
      <c r="X252" s="429">
        <f t="shared" si="63"/>
        <v>0</v>
      </c>
      <c r="Y252" s="429">
        <f t="shared" si="64"/>
        <v>0</v>
      </c>
      <c r="Z252" s="429">
        <f t="shared" si="65"/>
        <v>1.2054084451942591E-2</v>
      </c>
      <c r="AA252" s="353" t="s">
        <v>300</v>
      </c>
      <c r="AB252" s="434">
        <f t="shared" si="66"/>
        <v>3522</v>
      </c>
      <c r="AC252" s="434">
        <f t="shared" si="67"/>
        <v>0</v>
      </c>
      <c r="AD252" s="434">
        <f t="shared" si="68"/>
        <v>1629</v>
      </c>
      <c r="AG252" s="354">
        <f t="shared" si="69"/>
        <v>5151</v>
      </c>
      <c r="AH252" s="428">
        <f t="shared" si="71"/>
        <v>320843.00000000023</v>
      </c>
      <c r="AI252" s="429">
        <f t="shared" si="70"/>
        <v>1.6054581212617998E-2</v>
      </c>
    </row>
    <row r="253" spans="1:35" ht="18.5" customHeight="1" x14ac:dyDescent="0.35">
      <c r="A253" s="353" t="s">
        <v>343</v>
      </c>
      <c r="B253" s="427" t="s">
        <v>318</v>
      </c>
      <c r="C253" s="353" t="s">
        <v>300</v>
      </c>
      <c r="D253" s="353" t="s">
        <v>71</v>
      </c>
      <c r="E253" s="428">
        <v>20277</v>
      </c>
      <c r="F253" s="428">
        <v>6791</v>
      </c>
      <c r="G253" s="428">
        <v>9186</v>
      </c>
      <c r="H253" s="428">
        <v>1851</v>
      </c>
      <c r="I253" s="428">
        <v>3283</v>
      </c>
      <c r="J253" s="428"/>
      <c r="K253" s="428">
        <v>448</v>
      </c>
      <c r="L253" s="428">
        <v>466</v>
      </c>
      <c r="M253" s="428"/>
      <c r="N253" s="428">
        <v>241</v>
      </c>
      <c r="O253" s="428">
        <f t="shared" si="55"/>
        <v>42543</v>
      </c>
      <c r="Q253" s="429">
        <f t="shared" si="56"/>
        <v>0.4766236513645018</v>
      </c>
      <c r="R253" s="429">
        <f t="shared" si="57"/>
        <v>0.15962673060197918</v>
      </c>
      <c r="S253" s="429">
        <f t="shared" si="58"/>
        <v>0.21592271348988082</v>
      </c>
      <c r="T253" s="429">
        <f t="shared" si="59"/>
        <v>4.3508920386432552E-2</v>
      </c>
      <c r="U253" s="429">
        <f t="shared" si="60"/>
        <v>7.7168981971182105E-2</v>
      </c>
      <c r="V253" s="429">
        <f t="shared" si="61"/>
        <v>0</v>
      </c>
      <c r="W253" s="429">
        <f t="shared" si="62"/>
        <v>1.0530522060033378E-2</v>
      </c>
      <c r="X253" s="429">
        <f t="shared" si="63"/>
        <v>1.0953623392802576E-2</v>
      </c>
      <c r="Y253" s="429">
        <f t="shared" si="64"/>
        <v>0</v>
      </c>
      <c r="Z253" s="429">
        <f t="shared" si="65"/>
        <v>5.6648567331875985E-3</v>
      </c>
      <c r="AA253" s="353" t="s">
        <v>300</v>
      </c>
      <c r="AB253" s="434">
        <f t="shared" si="66"/>
        <v>448</v>
      </c>
      <c r="AC253" s="434">
        <f t="shared" si="67"/>
        <v>466</v>
      </c>
      <c r="AD253" s="434">
        <f t="shared" si="68"/>
        <v>3283</v>
      </c>
      <c r="AG253" s="354">
        <f t="shared" si="69"/>
        <v>4197</v>
      </c>
      <c r="AH253" s="428">
        <f t="shared" si="71"/>
        <v>320843.00000000023</v>
      </c>
      <c r="AI253" s="429">
        <f t="shared" si="70"/>
        <v>1.3081164307776691E-2</v>
      </c>
    </row>
    <row r="254" spans="1:35" ht="18.5" customHeight="1" x14ac:dyDescent="0.35">
      <c r="A254" s="353" t="s">
        <v>344</v>
      </c>
      <c r="B254" s="427" t="s">
        <v>318</v>
      </c>
      <c r="C254" s="353" t="s">
        <v>300</v>
      </c>
      <c r="D254" s="353" t="s">
        <v>71</v>
      </c>
      <c r="E254" s="428">
        <v>20596</v>
      </c>
      <c r="F254" s="428">
        <v>5392</v>
      </c>
      <c r="G254" s="428">
        <v>5986</v>
      </c>
      <c r="H254" s="428">
        <v>1985</v>
      </c>
      <c r="I254" s="428">
        <v>4133</v>
      </c>
      <c r="J254" s="428"/>
      <c r="K254" s="428"/>
      <c r="L254" s="428">
        <v>714</v>
      </c>
      <c r="M254" s="428"/>
      <c r="N254" s="428">
        <v>326</v>
      </c>
      <c r="O254" s="428">
        <f t="shared" si="55"/>
        <v>39132</v>
      </c>
      <c r="Q254" s="429">
        <f t="shared" si="56"/>
        <v>0.52632116937544715</v>
      </c>
      <c r="R254" s="429">
        <f t="shared" si="57"/>
        <v>0.1377900439537974</v>
      </c>
      <c r="S254" s="429">
        <f t="shared" si="58"/>
        <v>0.15296943677808444</v>
      </c>
      <c r="T254" s="429">
        <f t="shared" si="59"/>
        <v>5.0725748747827863E-2</v>
      </c>
      <c r="U254" s="429">
        <f t="shared" si="60"/>
        <v>0.10561688643565369</v>
      </c>
      <c r="V254" s="429">
        <f t="shared" si="61"/>
        <v>0</v>
      </c>
      <c r="W254" s="429">
        <f t="shared" si="62"/>
        <v>0</v>
      </c>
      <c r="X254" s="429">
        <f t="shared" si="63"/>
        <v>1.8245936829193499E-2</v>
      </c>
      <c r="Y254" s="429">
        <f t="shared" si="64"/>
        <v>0</v>
      </c>
      <c r="Z254" s="429">
        <f t="shared" si="65"/>
        <v>8.3307778799959105E-3</v>
      </c>
      <c r="AA254" s="353" t="s">
        <v>300</v>
      </c>
      <c r="AB254" s="434">
        <f t="shared" si="66"/>
        <v>0</v>
      </c>
      <c r="AC254" s="434">
        <f t="shared" si="67"/>
        <v>714</v>
      </c>
      <c r="AD254" s="434">
        <f t="shared" si="68"/>
        <v>4133</v>
      </c>
      <c r="AG254" s="354">
        <f t="shared" si="69"/>
        <v>4847</v>
      </c>
      <c r="AH254" s="428">
        <f t="shared" si="71"/>
        <v>320843.00000000023</v>
      </c>
      <c r="AI254" s="429">
        <f t="shared" si="70"/>
        <v>1.5107077293255569E-2</v>
      </c>
    </row>
    <row r="255" spans="1:35" ht="18.5" customHeight="1" x14ac:dyDescent="0.35">
      <c r="A255" s="353" t="s">
        <v>345</v>
      </c>
      <c r="B255" s="427" t="s">
        <v>346</v>
      </c>
      <c r="C255" s="353" t="s">
        <v>300</v>
      </c>
      <c r="D255" s="353" t="s">
        <v>71</v>
      </c>
      <c r="E255" s="428">
        <v>10386</v>
      </c>
      <c r="F255" s="428">
        <v>3474</v>
      </c>
      <c r="G255" s="428">
        <v>4844</v>
      </c>
      <c r="H255" s="428">
        <v>689</v>
      </c>
      <c r="I255" s="428">
        <v>1416</v>
      </c>
      <c r="J255" s="428"/>
      <c r="K255" s="428">
        <v>10518</v>
      </c>
      <c r="L255" s="428">
        <v>7105</v>
      </c>
      <c r="M255" s="428"/>
      <c r="N255" s="428">
        <v>455</v>
      </c>
      <c r="O255" s="428">
        <f t="shared" si="55"/>
        <v>38887</v>
      </c>
      <c r="Q255" s="429">
        <f t="shared" si="56"/>
        <v>0.26708154396070666</v>
      </c>
      <c r="R255" s="429">
        <f t="shared" si="57"/>
        <v>8.93357677372901E-2</v>
      </c>
      <c r="S255" s="429">
        <f t="shared" si="58"/>
        <v>0.12456605035101705</v>
      </c>
      <c r="T255" s="429">
        <f t="shared" si="59"/>
        <v>1.7718003445881658E-2</v>
      </c>
      <c r="U255" s="429">
        <f t="shared" si="60"/>
        <v>3.6413197212436035E-2</v>
      </c>
      <c r="V255" s="429">
        <f t="shared" si="61"/>
        <v>0</v>
      </c>
      <c r="W255" s="429">
        <f t="shared" si="62"/>
        <v>0.27047599454830662</v>
      </c>
      <c r="X255" s="429">
        <f t="shared" si="63"/>
        <v>0.18270887443104381</v>
      </c>
      <c r="Y255" s="429">
        <f t="shared" si="64"/>
        <v>0</v>
      </c>
      <c r="Z255" s="429">
        <f t="shared" si="65"/>
        <v>1.1700568313318076E-2</v>
      </c>
      <c r="AA255" s="353" t="s">
        <v>300</v>
      </c>
      <c r="AB255" s="434">
        <f t="shared" si="66"/>
        <v>10518</v>
      </c>
      <c r="AC255" s="434">
        <f t="shared" si="67"/>
        <v>7105</v>
      </c>
      <c r="AD255" s="434">
        <f t="shared" si="68"/>
        <v>1416</v>
      </c>
      <c r="AG255" s="354">
        <f t="shared" si="69"/>
        <v>19039</v>
      </c>
      <c r="AH255" s="428">
        <f t="shared" si="71"/>
        <v>320843.00000000023</v>
      </c>
      <c r="AI255" s="429">
        <f t="shared" si="70"/>
        <v>5.9340549739280539E-2</v>
      </c>
    </row>
    <row r="256" spans="1:35" ht="18.5" customHeight="1" x14ac:dyDescent="0.35">
      <c r="A256" s="353" t="s">
        <v>347</v>
      </c>
      <c r="B256" s="427" t="s">
        <v>346</v>
      </c>
      <c r="C256" s="353" t="s">
        <v>300</v>
      </c>
      <c r="D256" s="353" t="s">
        <v>71</v>
      </c>
      <c r="E256" s="428">
        <v>16744</v>
      </c>
      <c r="F256" s="428">
        <v>12097</v>
      </c>
      <c r="G256" s="428">
        <v>9913</v>
      </c>
      <c r="H256" s="428">
        <v>1318</v>
      </c>
      <c r="I256" s="428">
        <v>1269</v>
      </c>
      <c r="J256" s="428"/>
      <c r="K256" s="428">
        <v>148</v>
      </c>
      <c r="L256" s="428">
        <v>147</v>
      </c>
      <c r="M256" s="428"/>
      <c r="N256" s="428">
        <v>174</v>
      </c>
      <c r="O256" s="428">
        <f t="shared" si="55"/>
        <v>41810</v>
      </c>
      <c r="Q256" s="429">
        <f t="shared" si="56"/>
        <v>0.40047835446065533</v>
      </c>
      <c r="R256" s="429">
        <f t="shared" si="57"/>
        <v>0.28933269552738577</v>
      </c>
      <c r="S256" s="429">
        <f t="shared" si="58"/>
        <v>0.23709638842382205</v>
      </c>
      <c r="T256" s="429">
        <f t="shared" si="59"/>
        <v>3.1523558957187274E-2</v>
      </c>
      <c r="U256" s="429">
        <f t="shared" si="60"/>
        <v>3.035159052858168E-2</v>
      </c>
      <c r="V256" s="429">
        <f t="shared" si="61"/>
        <v>0</v>
      </c>
      <c r="W256" s="429">
        <f t="shared" si="62"/>
        <v>3.5398230088495575E-3</v>
      </c>
      <c r="X256" s="429">
        <f t="shared" si="63"/>
        <v>3.5159052858167901E-3</v>
      </c>
      <c r="Y256" s="429">
        <f t="shared" si="64"/>
        <v>0</v>
      </c>
      <c r="Z256" s="429">
        <f t="shared" si="65"/>
        <v>4.1616838077015066E-3</v>
      </c>
      <c r="AA256" s="353" t="s">
        <v>300</v>
      </c>
      <c r="AB256" s="434">
        <f t="shared" si="66"/>
        <v>148</v>
      </c>
      <c r="AC256" s="434">
        <f t="shared" si="67"/>
        <v>147</v>
      </c>
      <c r="AD256" s="434">
        <f t="shared" si="68"/>
        <v>1269</v>
      </c>
      <c r="AG256" s="354">
        <f t="shared" si="69"/>
        <v>1564</v>
      </c>
      <c r="AH256" s="428">
        <f t="shared" si="71"/>
        <v>320843.00000000023</v>
      </c>
      <c r="AI256" s="429">
        <f t="shared" si="70"/>
        <v>4.8746583219830223E-3</v>
      </c>
    </row>
    <row r="257" spans="1:35" ht="18.5" customHeight="1" x14ac:dyDescent="0.35">
      <c r="A257" s="353" t="s">
        <v>348</v>
      </c>
      <c r="B257" s="427" t="s">
        <v>346</v>
      </c>
      <c r="C257" s="353" t="s">
        <v>300</v>
      </c>
      <c r="D257" s="353" t="s">
        <v>71</v>
      </c>
      <c r="E257" s="428">
        <v>16916</v>
      </c>
      <c r="F257" s="428">
        <v>5504</v>
      </c>
      <c r="G257" s="428">
        <v>10068</v>
      </c>
      <c r="H257" s="428">
        <v>1041</v>
      </c>
      <c r="I257" s="428">
        <v>1207</v>
      </c>
      <c r="J257" s="428"/>
      <c r="K257" s="428">
        <v>261</v>
      </c>
      <c r="L257" s="428"/>
      <c r="M257" s="428"/>
      <c r="N257" s="428">
        <v>183</v>
      </c>
      <c r="O257" s="428">
        <f t="shared" si="55"/>
        <v>35180</v>
      </c>
      <c r="Q257" s="429">
        <f t="shared" si="56"/>
        <v>0.48084138715179081</v>
      </c>
      <c r="R257" s="429">
        <f t="shared" si="57"/>
        <v>0.15645252984650371</v>
      </c>
      <c r="S257" s="429">
        <f t="shared" si="58"/>
        <v>0.28618533257532691</v>
      </c>
      <c r="T257" s="429">
        <f t="shared" si="59"/>
        <v>2.9590676520750425E-2</v>
      </c>
      <c r="U257" s="429">
        <f t="shared" si="60"/>
        <v>3.4309266628766343E-2</v>
      </c>
      <c r="V257" s="429">
        <f t="shared" si="61"/>
        <v>0</v>
      </c>
      <c r="W257" s="429">
        <f t="shared" si="62"/>
        <v>7.4189880613985222E-3</v>
      </c>
      <c r="X257" s="429">
        <f t="shared" si="63"/>
        <v>0</v>
      </c>
      <c r="Y257" s="429">
        <f t="shared" si="64"/>
        <v>0</v>
      </c>
      <c r="Z257" s="429">
        <f t="shared" si="65"/>
        <v>5.2018192154633311E-3</v>
      </c>
      <c r="AA257" s="353" t="s">
        <v>300</v>
      </c>
      <c r="AB257" s="434">
        <f t="shared" si="66"/>
        <v>261</v>
      </c>
      <c r="AC257" s="434">
        <f t="shared" si="67"/>
        <v>0</v>
      </c>
      <c r="AD257" s="434">
        <f t="shared" si="68"/>
        <v>1207</v>
      </c>
      <c r="AG257" s="354">
        <f t="shared" si="69"/>
        <v>1468</v>
      </c>
      <c r="AH257" s="428">
        <f t="shared" si="71"/>
        <v>320843.00000000023</v>
      </c>
      <c r="AI257" s="429">
        <f t="shared" si="70"/>
        <v>4.5754465579738342E-3</v>
      </c>
    </row>
    <row r="258" spans="1:35" ht="18.5" customHeight="1" x14ac:dyDescent="0.35">
      <c r="A258" s="353" t="s">
        <v>349</v>
      </c>
      <c r="B258" s="427" t="s">
        <v>346</v>
      </c>
      <c r="C258" s="353" t="s">
        <v>300</v>
      </c>
      <c r="D258" s="353" t="s">
        <v>71</v>
      </c>
      <c r="E258" s="428">
        <v>12598</v>
      </c>
      <c r="F258" s="428">
        <v>8058</v>
      </c>
      <c r="G258" s="428">
        <v>7755</v>
      </c>
      <c r="H258" s="428">
        <v>9178</v>
      </c>
      <c r="I258" s="428">
        <v>1518</v>
      </c>
      <c r="J258" s="428"/>
      <c r="K258" s="428">
        <v>292</v>
      </c>
      <c r="L258" s="428"/>
      <c r="M258" s="428"/>
      <c r="N258" s="428">
        <v>320</v>
      </c>
      <c r="O258" s="428">
        <f t="shared" ref="O258:O321" si="72">SUM(E258:N258)</f>
        <v>39719</v>
      </c>
      <c r="Q258" s="429">
        <f t="shared" ref="Q258:Q321" si="73">E258/O258</f>
        <v>0.31717817669125609</v>
      </c>
      <c r="R258" s="429">
        <f t="shared" ref="R258:R321" si="74">F258/O258</f>
        <v>0.20287519826783151</v>
      </c>
      <c r="S258" s="429">
        <f t="shared" ref="S258:S321" si="75">G258/O258</f>
        <v>0.19524660741710517</v>
      </c>
      <c r="T258" s="429">
        <f t="shared" ref="T258:T321" si="76">H258/O258</f>
        <v>0.23107328986127545</v>
      </c>
      <c r="U258" s="429">
        <f t="shared" ref="U258:U321" si="77">I258/O258</f>
        <v>3.8218484856114204E-2</v>
      </c>
      <c r="V258" s="429">
        <f t="shared" ref="V258:V321" si="78">J258/O258</f>
        <v>0</v>
      </c>
      <c r="W258" s="429">
        <f t="shared" ref="W258:W321" si="79">K258/O258</f>
        <v>7.3516453082907423E-3</v>
      </c>
      <c r="X258" s="429">
        <f t="shared" ref="X258:X321" si="80">L258/O258</f>
        <v>0</v>
      </c>
      <c r="Y258" s="429">
        <f t="shared" ref="Y258:Y321" si="81">M258/O258</f>
        <v>0</v>
      </c>
      <c r="Z258" s="429">
        <f t="shared" ref="Z258:Z321" si="82">N258/O258</f>
        <v>8.0565975981268419E-3</v>
      </c>
      <c r="AA258" s="353" t="s">
        <v>300</v>
      </c>
      <c r="AB258" s="434">
        <f t="shared" si="66"/>
        <v>292</v>
      </c>
      <c r="AC258" s="434">
        <f t="shared" si="67"/>
        <v>0</v>
      </c>
      <c r="AD258" s="434">
        <f t="shared" si="68"/>
        <v>1518</v>
      </c>
      <c r="AG258" s="354">
        <f t="shared" si="69"/>
        <v>1810</v>
      </c>
      <c r="AH258" s="428">
        <f t="shared" si="71"/>
        <v>320843.00000000023</v>
      </c>
      <c r="AI258" s="429">
        <f t="shared" si="70"/>
        <v>5.6413884672565666E-3</v>
      </c>
    </row>
    <row r="259" spans="1:35" ht="18.5" customHeight="1" x14ac:dyDescent="0.35">
      <c r="A259" s="353" t="s">
        <v>350</v>
      </c>
      <c r="B259" s="427" t="s">
        <v>346</v>
      </c>
      <c r="C259" s="353" t="s">
        <v>300</v>
      </c>
      <c r="D259" s="353" t="s">
        <v>71</v>
      </c>
      <c r="E259" s="428"/>
      <c r="F259" s="428"/>
      <c r="G259" s="428"/>
      <c r="H259" s="428"/>
      <c r="I259" s="428">
        <v>4663</v>
      </c>
      <c r="J259" s="428"/>
      <c r="K259" s="428">
        <v>2424</v>
      </c>
      <c r="L259" s="428"/>
      <c r="M259" s="428"/>
      <c r="N259" s="428">
        <v>26877</v>
      </c>
      <c r="O259" s="428">
        <f t="shared" si="72"/>
        <v>33964</v>
      </c>
      <c r="Q259" s="429">
        <f t="shared" si="73"/>
        <v>0</v>
      </c>
      <c r="R259" s="429">
        <f t="shared" si="74"/>
        <v>0</v>
      </c>
      <c r="S259" s="429">
        <f t="shared" si="75"/>
        <v>0</v>
      </c>
      <c r="T259" s="429">
        <f t="shared" si="76"/>
        <v>0</v>
      </c>
      <c r="U259" s="429">
        <f t="shared" si="77"/>
        <v>0.13729242727593924</v>
      </c>
      <c r="V259" s="429">
        <f t="shared" si="78"/>
        <v>0</v>
      </c>
      <c r="W259" s="429">
        <f t="shared" si="79"/>
        <v>7.136968554940526E-2</v>
      </c>
      <c r="X259" s="429">
        <f t="shared" si="80"/>
        <v>0</v>
      </c>
      <c r="Y259" s="429">
        <f t="shared" si="81"/>
        <v>0</v>
      </c>
      <c r="Z259" s="429">
        <f t="shared" si="82"/>
        <v>0.79133788717465547</v>
      </c>
      <c r="AA259" s="353" t="s">
        <v>300</v>
      </c>
      <c r="AB259" s="434">
        <f t="shared" ref="AB259:AB322" si="83">K259</f>
        <v>2424</v>
      </c>
      <c r="AC259" s="434">
        <f t="shared" ref="AC259:AC322" si="84">L259</f>
        <v>0</v>
      </c>
      <c r="AD259" s="434">
        <f t="shared" ref="AD259:AD322" si="85">I259</f>
        <v>4663</v>
      </c>
      <c r="AG259" s="354">
        <f t="shared" ref="AG259:AG322" si="86">SUM(AB259:AD259)</f>
        <v>7087</v>
      </c>
      <c r="AH259" s="428">
        <f t="shared" si="71"/>
        <v>320843.00000000023</v>
      </c>
      <c r="AI259" s="429">
        <f t="shared" si="70"/>
        <v>2.2088685120136623E-2</v>
      </c>
    </row>
    <row r="260" spans="1:35" ht="18.5" customHeight="1" x14ac:dyDescent="0.35">
      <c r="A260" s="353" t="s">
        <v>351</v>
      </c>
      <c r="B260" s="427" t="s">
        <v>346</v>
      </c>
      <c r="C260" s="353" t="s">
        <v>300</v>
      </c>
      <c r="D260" s="353" t="s">
        <v>71</v>
      </c>
      <c r="E260" s="428">
        <v>15356</v>
      </c>
      <c r="F260" s="428">
        <v>15917</v>
      </c>
      <c r="G260" s="428">
        <v>8295</v>
      </c>
      <c r="H260" s="428">
        <v>2120</v>
      </c>
      <c r="I260" s="428">
        <v>1560</v>
      </c>
      <c r="J260" s="428"/>
      <c r="K260" s="428">
        <v>4513</v>
      </c>
      <c r="L260" s="428"/>
      <c r="M260" s="428"/>
      <c r="N260" s="428">
        <v>199</v>
      </c>
      <c r="O260" s="428">
        <f t="shared" si="72"/>
        <v>47960</v>
      </c>
      <c r="Q260" s="429">
        <f t="shared" si="73"/>
        <v>0.3201834862385321</v>
      </c>
      <c r="R260" s="429">
        <f t="shared" si="74"/>
        <v>0.33188073394495415</v>
      </c>
      <c r="S260" s="429">
        <f t="shared" si="75"/>
        <v>0.17295663052543786</v>
      </c>
      <c r="T260" s="429">
        <f t="shared" si="76"/>
        <v>4.4203502919099247E-2</v>
      </c>
      <c r="U260" s="429">
        <f t="shared" si="77"/>
        <v>3.2527105921601338E-2</v>
      </c>
      <c r="V260" s="429">
        <f t="shared" si="78"/>
        <v>0</v>
      </c>
      <c r="W260" s="429">
        <f t="shared" si="79"/>
        <v>9.4099249374478736E-2</v>
      </c>
      <c r="X260" s="429">
        <f t="shared" si="80"/>
        <v>0</v>
      </c>
      <c r="Y260" s="429">
        <f t="shared" si="81"/>
        <v>0</v>
      </c>
      <c r="Z260" s="429">
        <f t="shared" si="82"/>
        <v>4.1492910758965801E-3</v>
      </c>
      <c r="AA260" s="353" t="s">
        <v>300</v>
      </c>
      <c r="AB260" s="434">
        <f t="shared" si="83"/>
        <v>4513</v>
      </c>
      <c r="AC260" s="434">
        <f t="shared" si="84"/>
        <v>0</v>
      </c>
      <c r="AD260" s="434">
        <f t="shared" si="85"/>
        <v>1560</v>
      </c>
      <c r="AG260" s="354">
        <f t="shared" si="86"/>
        <v>6073</v>
      </c>
      <c r="AH260" s="428">
        <f t="shared" si="71"/>
        <v>320843.00000000023</v>
      </c>
      <c r="AI260" s="429">
        <f t="shared" si="70"/>
        <v>1.8928260862789575E-2</v>
      </c>
    </row>
    <row r="261" spans="1:35" ht="18.5" customHeight="1" x14ac:dyDescent="0.35">
      <c r="A261" s="353" t="s">
        <v>352</v>
      </c>
      <c r="B261" s="427" t="s">
        <v>346</v>
      </c>
      <c r="C261" s="353" t="s">
        <v>300</v>
      </c>
      <c r="D261" s="353" t="s">
        <v>71</v>
      </c>
      <c r="E261" s="428">
        <v>12186</v>
      </c>
      <c r="F261" s="428">
        <v>10499</v>
      </c>
      <c r="G261" s="428">
        <v>7541</v>
      </c>
      <c r="H261" s="428">
        <v>1210</v>
      </c>
      <c r="I261" s="428">
        <v>4938</v>
      </c>
      <c r="J261" s="428"/>
      <c r="K261" s="428"/>
      <c r="L261" s="428"/>
      <c r="M261" s="428"/>
      <c r="N261" s="428">
        <v>0</v>
      </c>
      <c r="O261" s="428">
        <f t="shared" si="72"/>
        <v>36374</v>
      </c>
      <c r="Q261" s="429">
        <f t="shared" si="73"/>
        <v>0.33501951943696046</v>
      </c>
      <c r="R261" s="429">
        <f t="shared" si="74"/>
        <v>0.28864023753230328</v>
      </c>
      <c r="S261" s="429">
        <f t="shared" si="75"/>
        <v>0.2073184142519382</v>
      </c>
      <c r="T261" s="429">
        <f t="shared" si="76"/>
        <v>3.3265519326991809E-2</v>
      </c>
      <c r="U261" s="429">
        <f t="shared" si="77"/>
        <v>0.13575630945180622</v>
      </c>
      <c r="V261" s="429">
        <f t="shared" si="78"/>
        <v>0</v>
      </c>
      <c r="W261" s="429">
        <f t="shared" si="79"/>
        <v>0</v>
      </c>
      <c r="X261" s="429">
        <f t="shared" si="80"/>
        <v>0</v>
      </c>
      <c r="Y261" s="429">
        <f t="shared" si="81"/>
        <v>0</v>
      </c>
      <c r="Z261" s="429">
        <f t="shared" si="82"/>
        <v>0</v>
      </c>
      <c r="AA261" s="353" t="s">
        <v>300</v>
      </c>
      <c r="AB261" s="434">
        <f t="shared" si="83"/>
        <v>0</v>
      </c>
      <c r="AC261" s="434">
        <f t="shared" si="84"/>
        <v>0</v>
      </c>
      <c r="AD261" s="434">
        <f t="shared" si="85"/>
        <v>4938</v>
      </c>
      <c r="AG261" s="354">
        <f t="shared" si="86"/>
        <v>4938</v>
      </c>
      <c r="AH261" s="428">
        <f t="shared" si="71"/>
        <v>320843.00000000023</v>
      </c>
      <c r="AI261" s="429">
        <f t="shared" ref="AI261:AI324" si="87">AG261/AH261</f>
        <v>1.5390705111222612E-2</v>
      </c>
    </row>
    <row r="262" spans="1:35" ht="18.5" customHeight="1" x14ac:dyDescent="0.35">
      <c r="A262" s="353" t="s">
        <v>353</v>
      </c>
      <c r="B262" s="427" t="s">
        <v>346</v>
      </c>
      <c r="C262" s="353" t="s">
        <v>300</v>
      </c>
      <c r="D262" s="353" t="s">
        <v>71</v>
      </c>
      <c r="E262" s="428">
        <v>19315</v>
      </c>
      <c r="F262" s="428">
        <v>10062</v>
      </c>
      <c r="G262" s="428">
        <v>6866</v>
      </c>
      <c r="H262" s="428">
        <v>1529</v>
      </c>
      <c r="I262" s="428">
        <v>5236</v>
      </c>
      <c r="J262" s="428"/>
      <c r="K262" s="428"/>
      <c r="L262" s="428"/>
      <c r="M262" s="428"/>
      <c r="N262" s="428">
        <v>0</v>
      </c>
      <c r="O262" s="428">
        <f t="shared" si="72"/>
        <v>43008</v>
      </c>
      <c r="Q262" s="429">
        <f t="shared" si="73"/>
        <v>0.44910249255952384</v>
      </c>
      <c r="R262" s="429">
        <f t="shared" si="74"/>
        <v>0.23395647321428573</v>
      </c>
      <c r="S262" s="429">
        <f t="shared" si="75"/>
        <v>0.15964471726190477</v>
      </c>
      <c r="T262" s="429">
        <f t="shared" si="76"/>
        <v>3.5551525297619048E-2</v>
      </c>
      <c r="U262" s="429">
        <f t="shared" si="77"/>
        <v>0.12174479166666667</v>
      </c>
      <c r="V262" s="429">
        <f t="shared" si="78"/>
        <v>0</v>
      </c>
      <c r="W262" s="429">
        <f t="shared" si="79"/>
        <v>0</v>
      </c>
      <c r="X262" s="429">
        <f t="shared" si="80"/>
        <v>0</v>
      </c>
      <c r="Y262" s="429">
        <f t="shared" si="81"/>
        <v>0</v>
      </c>
      <c r="Z262" s="429">
        <f t="shared" si="82"/>
        <v>0</v>
      </c>
      <c r="AA262" s="353" t="s">
        <v>300</v>
      </c>
      <c r="AB262" s="434">
        <f t="shared" si="83"/>
        <v>0</v>
      </c>
      <c r="AC262" s="434">
        <f t="shared" si="84"/>
        <v>0</v>
      </c>
      <c r="AD262" s="434">
        <f t="shared" si="85"/>
        <v>5236</v>
      </c>
      <c r="AG262" s="354">
        <f t="shared" si="86"/>
        <v>5236</v>
      </c>
      <c r="AH262" s="428">
        <f t="shared" si="71"/>
        <v>320843.00000000023</v>
      </c>
      <c r="AI262" s="429">
        <f t="shared" si="87"/>
        <v>1.6319508295334465E-2</v>
      </c>
    </row>
    <row r="263" spans="1:35" ht="18.5" customHeight="1" x14ac:dyDescent="0.35">
      <c r="A263" s="353" t="s">
        <v>354</v>
      </c>
      <c r="B263" s="427" t="s">
        <v>346</v>
      </c>
      <c r="C263" s="353" t="s">
        <v>300</v>
      </c>
      <c r="D263" s="353" t="s">
        <v>71</v>
      </c>
      <c r="E263" s="428">
        <v>19603</v>
      </c>
      <c r="F263" s="428">
        <v>13788</v>
      </c>
      <c r="G263" s="428">
        <v>7810</v>
      </c>
      <c r="H263" s="428">
        <v>4769</v>
      </c>
      <c r="I263" s="428">
        <v>2089</v>
      </c>
      <c r="J263" s="428"/>
      <c r="K263" s="428"/>
      <c r="L263" s="428"/>
      <c r="M263" s="428"/>
      <c r="N263" s="428">
        <v>0</v>
      </c>
      <c r="O263" s="428">
        <f t="shared" si="72"/>
        <v>48059</v>
      </c>
      <c r="Q263" s="429">
        <f t="shared" si="73"/>
        <v>0.40789446305582722</v>
      </c>
      <c r="R263" s="429">
        <f t="shared" si="74"/>
        <v>0.28689735533406852</v>
      </c>
      <c r="S263" s="429">
        <f t="shared" si="75"/>
        <v>0.1625085831998169</v>
      </c>
      <c r="T263" s="429">
        <f t="shared" si="76"/>
        <v>9.9232193761834411E-2</v>
      </c>
      <c r="U263" s="429">
        <f t="shared" si="77"/>
        <v>4.3467404648452945E-2</v>
      </c>
      <c r="V263" s="429">
        <f t="shared" si="78"/>
        <v>0</v>
      </c>
      <c r="W263" s="429">
        <f t="shared" si="79"/>
        <v>0</v>
      </c>
      <c r="X263" s="429">
        <f t="shared" si="80"/>
        <v>0</v>
      </c>
      <c r="Y263" s="429">
        <f t="shared" si="81"/>
        <v>0</v>
      </c>
      <c r="Z263" s="429">
        <f t="shared" si="82"/>
        <v>0</v>
      </c>
      <c r="AA263" s="353" t="s">
        <v>300</v>
      </c>
      <c r="AB263" s="434">
        <f t="shared" si="83"/>
        <v>0</v>
      </c>
      <c r="AC263" s="434">
        <f t="shared" si="84"/>
        <v>0</v>
      </c>
      <c r="AD263" s="434">
        <f t="shared" si="85"/>
        <v>2089</v>
      </c>
      <c r="AG263" s="354">
        <f t="shared" si="86"/>
        <v>2089</v>
      </c>
      <c r="AH263" s="428">
        <f t="shared" si="71"/>
        <v>320843.00000000023</v>
      </c>
      <c r="AI263" s="429">
        <f t="shared" si="87"/>
        <v>6.51097265640827E-3</v>
      </c>
    </row>
    <row r="264" spans="1:35" ht="18.5" customHeight="1" x14ac:dyDescent="0.35">
      <c r="A264" s="353" t="s">
        <v>355</v>
      </c>
      <c r="B264" s="427" t="s">
        <v>346</v>
      </c>
      <c r="C264" s="353" t="s">
        <v>300</v>
      </c>
      <c r="D264" s="353" t="s">
        <v>71</v>
      </c>
      <c r="E264" s="428">
        <v>16129</v>
      </c>
      <c r="F264" s="428">
        <v>15227</v>
      </c>
      <c r="G264" s="428">
        <v>8171</v>
      </c>
      <c r="H264" s="428">
        <v>2039</v>
      </c>
      <c r="I264" s="428">
        <v>1421</v>
      </c>
      <c r="J264" s="428"/>
      <c r="K264" s="428">
        <v>3108</v>
      </c>
      <c r="L264" s="428">
        <v>336</v>
      </c>
      <c r="M264" s="428"/>
      <c r="N264" s="428">
        <v>323</v>
      </c>
      <c r="O264" s="428">
        <f t="shared" si="72"/>
        <v>46754</v>
      </c>
      <c r="Q264" s="429">
        <f t="shared" si="73"/>
        <v>0.34497583094494588</v>
      </c>
      <c r="R264" s="429">
        <f t="shared" si="74"/>
        <v>0.32568336399024683</v>
      </c>
      <c r="S264" s="429">
        <f t="shared" si="75"/>
        <v>0.17476579543996235</v>
      </c>
      <c r="T264" s="429">
        <f t="shared" si="76"/>
        <v>4.3611241818881805E-2</v>
      </c>
      <c r="U264" s="429">
        <f t="shared" si="77"/>
        <v>3.039312144415451E-2</v>
      </c>
      <c r="V264" s="429">
        <f t="shared" si="78"/>
        <v>0</v>
      </c>
      <c r="W264" s="429">
        <f t="shared" si="79"/>
        <v>6.6475595670958634E-2</v>
      </c>
      <c r="X264" s="429">
        <f t="shared" si="80"/>
        <v>7.186550883346879E-3</v>
      </c>
      <c r="Y264" s="429">
        <f t="shared" si="81"/>
        <v>0</v>
      </c>
      <c r="Z264" s="429">
        <f t="shared" si="82"/>
        <v>6.9084998075031011E-3</v>
      </c>
      <c r="AA264" s="353" t="s">
        <v>300</v>
      </c>
      <c r="AB264" s="434">
        <f t="shared" si="83"/>
        <v>3108</v>
      </c>
      <c r="AC264" s="434">
        <f t="shared" si="84"/>
        <v>336</v>
      </c>
      <c r="AD264" s="434">
        <f t="shared" si="85"/>
        <v>1421</v>
      </c>
      <c r="AG264" s="354">
        <f t="shared" si="86"/>
        <v>4865</v>
      </c>
      <c r="AH264" s="428">
        <f t="shared" si="71"/>
        <v>320843.00000000023</v>
      </c>
      <c r="AI264" s="429">
        <f t="shared" si="87"/>
        <v>1.5163179499007291E-2</v>
      </c>
    </row>
    <row r="265" spans="1:35" ht="18.5" customHeight="1" x14ac:dyDescent="0.35">
      <c r="A265" s="353" t="s">
        <v>356</v>
      </c>
      <c r="B265" s="427" t="s">
        <v>346</v>
      </c>
      <c r="C265" s="353" t="s">
        <v>300</v>
      </c>
      <c r="D265" s="353" t="s">
        <v>71</v>
      </c>
      <c r="E265" s="428">
        <v>14006</v>
      </c>
      <c r="F265" s="428">
        <v>5212</v>
      </c>
      <c r="G265" s="428">
        <v>5738</v>
      </c>
      <c r="H265" s="428">
        <v>3195</v>
      </c>
      <c r="I265" s="428">
        <v>1751</v>
      </c>
      <c r="J265" s="428"/>
      <c r="K265" s="428">
        <v>8715</v>
      </c>
      <c r="L265" s="428"/>
      <c r="M265" s="428"/>
      <c r="N265" s="428">
        <v>1376</v>
      </c>
      <c r="O265" s="428">
        <f t="shared" si="72"/>
        <v>39993</v>
      </c>
      <c r="Q265" s="429">
        <f t="shared" si="73"/>
        <v>0.35021128697522064</v>
      </c>
      <c r="R265" s="429">
        <f t="shared" si="74"/>
        <v>0.13032280649113595</v>
      </c>
      <c r="S265" s="429">
        <f t="shared" si="75"/>
        <v>0.1434751081439252</v>
      </c>
      <c r="T265" s="429">
        <f t="shared" si="76"/>
        <v>7.988898057160003E-2</v>
      </c>
      <c r="U265" s="429">
        <f t="shared" si="77"/>
        <v>4.3782661965844023E-2</v>
      </c>
      <c r="V265" s="429">
        <f t="shared" si="78"/>
        <v>0</v>
      </c>
      <c r="W265" s="429">
        <f t="shared" si="79"/>
        <v>0.21791313479858976</v>
      </c>
      <c r="X265" s="429">
        <f t="shared" si="80"/>
        <v>0</v>
      </c>
      <c r="Y265" s="429">
        <f t="shared" si="81"/>
        <v>0</v>
      </c>
      <c r="Z265" s="429">
        <f t="shared" si="82"/>
        <v>3.4406021053684392E-2</v>
      </c>
      <c r="AA265" s="353" t="s">
        <v>300</v>
      </c>
      <c r="AB265" s="434">
        <f t="shared" si="83"/>
        <v>8715</v>
      </c>
      <c r="AC265" s="434">
        <f t="shared" si="84"/>
        <v>0</v>
      </c>
      <c r="AD265" s="434">
        <f t="shared" si="85"/>
        <v>1751</v>
      </c>
      <c r="AG265" s="354">
        <f t="shared" si="86"/>
        <v>10466</v>
      </c>
      <c r="AH265" s="428">
        <f t="shared" si="71"/>
        <v>320843.00000000023</v>
      </c>
      <c r="AI265" s="429">
        <f t="shared" si="87"/>
        <v>3.2620315855418358E-2</v>
      </c>
    </row>
    <row r="266" spans="1:35" ht="18.5" customHeight="1" x14ac:dyDescent="0.35">
      <c r="A266" s="353" t="s">
        <v>357</v>
      </c>
      <c r="B266" s="427" t="s">
        <v>346</v>
      </c>
      <c r="C266" s="353" t="s">
        <v>300</v>
      </c>
      <c r="D266" s="353" t="s">
        <v>71</v>
      </c>
      <c r="E266" s="428">
        <v>18177</v>
      </c>
      <c r="F266" s="428">
        <v>17321</v>
      </c>
      <c r="G266" s="428">
        <v>8524</v>
      </c>
      <c r="H266" s="428">
        <v>5001</v>
      </c>
      <c r="I266" s="428">
        <v>1727</v>
      </c>
      <c r="J266" s="428"/>
      <c r="K266" s="428">
        <v>1273</v>
      </c>
      <c r="L266" s="428"/>
      <c r="M266" s="428"/>
      <c r="N266" s="428">
        <v>0</v>
      </c>
      <c r="O266" s="428">
        <f t="shared" si="72"/>
        <v>52023</v>
      </c>
      <c r="Q266" s="429">
        <f t="shared" si="73"/>
        <v>0.34940314860734673</v>
      </c>
      <c r="R266" s="429">
        <f t="shared" si="74"/>
        <v>0.33294888799184974</v>
      </c>
      <c r="S266" s="429">
        <f t="shared" si="75"/>
        <v>0.16385060454029948</v>
      </c>
      <c r="T266" s="429">
        <f t="shared" si="76"/>
        <v>9.6130557637967823E-2</v>
      </c>
      <c r="U266" s="429">
        <f t="shared" si="77"/>
        <v>3.3196855237106665E-2</v>
      </c>
      <c r="V266" s="429">
        <f t="shared" si="78"/>
        <v>0</v>
      </c>
      <c r="W266" s="429">
        <f t="shared" si="79"/>
        <v>2.4469945985429523E-2</v>
      </c>
      <c r="X266" s="429">
        <f t="shared" si="80"/>
        <v>0</v>
      </c>
      <c r="Y266" s="429">
        <f t="shared" si="81"/>
        <v>0</v>
      </c>
      <c r="Z266" s="429">
        <f t="shared" si="82"/>
        <v>0</v>
      </c>
      <c r="AA266" s="353" t="s">
        <v>300</v>
      </c>
      <c r="AB266" s="434">
        <f t="shared" si="83"/>
        <v>1273</v>
      </c>
      <c r="AC266" s="434">
        <f t="shared" si="84"/>
        <v>0</v>
      </c>
      <c r="AD266" s="434">
        <f t="shared" si="85"/>
        <v>1727</v>
      </c>
      <c r="AG266" s="354">
        <f t="shared" si="86"/>
        <v>3000</v>
      </c>
      <c r="AH266" s="428">
        <f t="shared" si="71"/>
        <v>320843.00000000023</v>
      </c>
      <c r="AI266" s="429">
        <f t="shared" si="87"/>
        <v>9.3503676252871277E-3</v>
      </c>
    </row>
    <row r="267" spans="1:35" ht="18.5" customHeight="1" x14ac:dyDescent="0.35">
      <c r="A267" s="353" t="s">
        <v>358</v>
      </c>
      <c r="B267" s="427" t="s">
        <v>346</v>
      </c>
      <c r="C267" s="353" t="s">
        <v>300</v>
      </c>
      <c r="D267" s="353" t="s">
        <v>71</v>
      </c>
      <c r="E267" s="428">
        <v>18247</v>
      </c>
      <c r="F267" s="428">
        <v>12619</v>
      </c>
      <c r="G267" s="428">
        <v>9695</v>
      </c>
      <c r="H267" s="428">
        <v>1241</v>
      </c>
      <c r="I267" s="428">
        <v>2325</v>
      </c>
      <c r="J267" s="428"/>
      <c r="K267" s="428"/>
      <c r="L267" s="428">
        <v>491</v>
      </c>
      <c r="M267" s="428"/>
      <c r="N267" s="428">
        <v>0</v>
      </c>
      <c r="O267" s="428">
        <f t="shared" si="72"/>
        <v>44618</v>
      </c>
      <c r="Q267" s="429">
        <f t="shared" si="73"/>
        <v>0.40896050921152899</v>
      </c>
      <c r="R267" s="429">
        <f t="shared" si="74"/>
        <v>0.2828230758886548</v>
      </c>
      <c r="S267" s="429">
        <f t="shared" si="75"/>
        <v>0.21728898650768749</v>
      </c>
      <c r="T267" s="429">
        <f t="shared" si="76"/>
        <v>2.7813886772154735E-2</v>
      </c>
      <c r="U267" s="429">
        <f t="shared" si="77"/>
        <v>5.2109014299161774E-2</v>
      </c>
      <c r="V267" s="429">
        <f t="shared" si="78"/>
        <v>0</v>
      </c>
      <c r="W267" s="429">
        <f t="shared" si="79"/>
        <v>0</v>
      </c>
      <c r="X267" s="429">
        <f t="shared" si="80"/>
        <v>1.1004527320812228E-2</v>
      </c>
      <c r="Y267" s="429">
        <f t="shared" si="81"/>
        <v>0</v>
      </c>
      <c r="Z267" s="429">
        <f t="shared" si="82"/>
        <v>0</v>
      </c>
      <c r="AA267" s="353" t="s">
        <v>300</v>
      </c>
      <c r="AB267" s="434">
        <f t="shared" si="83"/>
        <v>0</v>
      </c>
      <c r="AC267" s="434">
        <f t="shared" si="84"/>
        <v>491</v>
      </c>
      <c r="AD267" s="434">
        <f t="shared" si="85"/>
        <v>2325</v>
      </c>
      <c r="AG267" s="354">
        <f t="shared" si="86"/>
        <v>2816</v>
      </c>
      <c r="AH267" s="428">
        <f t="shared" si="71"/>
        <v>320843.00000000023</v>
      </c>
      <c r="AI267" s="429">
        <f t="shared" si="87"/>
        <v>8.7768784109361828E-3</v>
      </c>
    </row>
    <row r="268" spans="1:35" ht="18.5" customHeight="1" x14ac:dyDescent="0.35">
      <c r="A268" s="353" t="s">
        <v>359</v>
      </c>
      <c r="B268" s="427" t="s">
        <v>346</v>
      </c>
      <c r="C268" s="353" t="s">
        <v>300</v>
      </c>
      <c r="D268" s="353" t="s">
        <v>71</v>
      </c>
      <c r="E268" s="428">
        <v>19840</v>
      </c>
      <c r="F268" s="428">
        <v>13339</v>
      </c>
      <c r="G268" s="428">
        <v>8995</v>
      </c>
      <c r="H268" s="428">
        <v>2972</v>
      </c>
      <c r="I268" s="428">
        <v>1574</v>
      </c>
      <c r="J268" s="428"/>
      <c r="K268" s="428"/>
      <c r="L268" s="428"/>
      <c r="M268" s="428"/>
      <c r="N268" s="428">
        <v>0</v>
      </c>
      <c r="O268" s="428">
        <f t="shared" si="72"/>
        <v>46720</v>
      </c>
      <c r="Q268" s="429">
        <f t="shared" si="73"/>
        <v>0.42465753424657532</v>
      </c>
      <c r="R268" s="429">
        <f t="shared" si="74"/>
        <v>0.2855094178082192</v>
      </c>
      <c r="S268" s="429">
        <f t="shared" si="75"/>
        <v>0.19252996575342465</v>
      </c>
      <c r="T268" s="429">
        <f t="shared" si="76"/>
        <v>6.3613013698630136E-2</v>
      </c>
      <c r="U268" s="429">
        <f t="shared" si="77"/>
        <v>3.3690068493150684E-2</v>
      </c>
      <c r="V268" s="429">
        <f t="shared" si="78"/>
        <v>0</v>
      </c>
      <c r="W268" s="429">
        <f t="shared" si="79"/>
        <v>0</v>
      </c>
      <c r="X268" s="429">
        <f t="shared" si="80"/>
        <v>0</v>
      </c>
      <c r="Y268" s="429">
        <f t="shared" si="81"/>
        <v>0</v>
      </c>
      <c r="Z268" s="429">
        <f t="shared" si="82"/>
        <v>0</v>
      </c>
      <c r="AA268" s="353" t="s">
        <v>300</v>
      </c>
      <c r="AB268" s="434">
        <f t="shared" si="83"/>
        <v>0</v>
      </c>
      <c r="AC268" s="434">
        <f t="shared" si="84"/>
        <v>0</v>
      </c>
      <c r="AD268" s="434">
        <f t="shared" si="85"/>
        <v>1574</v>
      </c>
      <c r="AG268" s="354">
        <f t="shared" si="86"/>
        <v>1574</v>
      </c>
      <c r="AH268" s="428">
        <f t="shared" si="71"/>
        <v>320843.00000000023</v>
      </c>
      <c r="AI268" s="429">
        <f t="shared" si="87"/>
        <v>4.9058262140673128E-3</v>
      </c>
    </row>
    <row r="269" spans="1:35" ht="18.5" customHeight="1" x14ac:dyDescent="0.35">
      <c r="A269" s="353" t="s">
        <v>360</v>
      </c>
      <c r="B269" s="427" t="s">
        <v>346</v>
      </c>
      <c r="C269" s="353" t="s">
        <v>300</v>
      </c>
      <c r="D269" s="353" t="s">
        <v>71</v>
      </c>
      <c r="E269" s="428">
        <v>22305</v>
      </c>
      <c r="F269" s="428">
        <v>8680</v>
      </c>
      <c r="G269" s="428">
        <v>7909</v>
      </c>
      <c r="H269" s="428">
        <v>2043</v>
      </c>
      <c r="I269" s="428">
        <v>3263</v>
      </c>
      <c r="J269" s="428"/>
      <c r="K269" s="428"/>
      <c r="L269" s="428"/>
      <c r="M269" s="428"/>
      <c r="N269" s="428">
        <v>0</v>
      </c>
      <c r="O269" s="428">
        <f t="shared" si="72"/>
        <v>44200</v>
      </c>
      <c r="Q269" s="429">
        <f t="shared" si="73"/>
        <v>0.50463800904977374</v>
      </c>
      <c r="R269" s="429">
        <f t="shared" si="74"/>
        <v>0.19638009049773755</v>
      </c>
      <c r="S269" s="429">
        <f t="shared" si="75"/>
        <v>0.17893665158371042</v>
      </c>
      <c r="T269" s="429">
        <f t="shared" si="76"/>
        <v>4.6221719457013574E-2</v>
      </c>
      <c r="U269" s="429">
        <f t="shared" si="77"/>
        <v>7.3823529411764705E-2</v>
      </c>
      <c r="V269" s="429">
        <f t="shared" si="78"/>
        <v>0</v>
      </c>
      <c r="W269" s="429">
        <f t="shared" si="79"/>
        <v>0</v>
      </c>
      <c r="X269" s="429">
        <f t="shared" si="80"/>
        <v>0</v>
      </c>
      <c r="Y269" s="429">
        <f t="shared" si="81"/>
        <v>0</v>
      </c>
      <c r="Z269" s="429">
        <f t="shared" si="82"/>
        <v>0</v>
      </c>
      <c r="AA269" s="353" t="s">
        <v>300</v>
      </c>
      <c r="AB269" s="434">
        <f t="shared" si="83"/>
        <v>0</v>
      </c>
      <c r="AC269" s="434">
        <f t="shared" si="84"/>
        <v>0</v>
      </c>
      <c r="AD269" s="434">
        <f t="shared" si="85"/>
        <v>3263</v>
      </c>
      <c r="AG269" s="354">
        <f t="shared" si="86"/>
        <v>3263</v>
      </c>
      <c r="AH269" s="428">
        <f t="shared" si="71"/>
        <v>320843.00000000023</v>
      </c>
      <c r="AI269" s="429">
        <f t="shared" si="87"/>
        <v>1.0170083187103966E-2</v>
      </c>
    </row>
    <row r="270" spans="1:35" ht="18.5" customHeight="1" x14ac:dyDescent="0.35">
      <c r="A270" s="353" t="s">
        <v>361</v>
      </c>
      <c r="B270" s="427" t="s">
        <v>362</v>
      </c>
      <c r="C270" s="353" t="s">
        <v>300</v>
      </c>
      <c r="D270" s="353" t="s">
        <v>71</v>
      </c>
      <c r="E270" s="428">
        <v>22468</v>
      </c>
      <c r="F270" s="428">
        <v>3238</v>
      </c>
      <c r="G270" s="428">
        <v>6142</v>
      </c>
      <c r="H270" s="428">
        <v>2292</v>
      </c>
      <c r="I270" s="428">
        <v>8670</v>
      </c>
      <c r="J270" s="428"/>
      <c r="K270" s="428"/>
      <c r="L270" s="428"/>
      <c r="M270" s="428"/>
      <c r="N270" s="428">
        <v>324</v>
      </c>
      <c r="O270" s="428">
        <f t="shared" si="72"/>
        <v>43134</v>
      </c>
      <c r="Q270" s="429">
        <f t="shared" si="73"/>
        <v>0.52088839430611578</v>
      </c>
      <c r="R270" s="429">
        <f t="shared" si="74"/>
        <v>7.506839152408773E-2</v>
      </c>
      <c r="S270" s="429">
        <f t="shared" si="75"/>
        <v>0.14239347150739556</v>
      </c>
      <c r="T270" s="429">
        <f t="shared" si="76"/>
        <v>5.3136736681040478E-2</v>
      </c>
      <c r="U270" s="429">
        <f t="shared" si="77"/>
        <v>0.20100153011545416</v>
      </c>
      <c r="V270" s="429">
        <f t="shared" si="78"/>
        <v>0</v>
      </c>
      <c r="W270" s="429">
        <f t="shared" si="79"/>
        <v>0</v>
      </c>
      <c r="X270" s="429">
        <f t="shared" si="80"/>
        <v>0</v>
      </c>
      <c r="Y270" s="429">
        <f t="shared" si="81"/>
        <v>0</v>
      </c>
      <c r="Z270" s="429">
        <f t="shared" si="82"/>
        <v>7.5114758659062452E-3</v>
      </c>
      <c r="AA270" s="353" t="s">
        <v>300</v>
      </c>
      <c r="AB270" s="434">
        <f t="shared" si="83"/>
        <v>0</v>
      </c>
      <c r="AC270" s="434">
        <f t="shared" si="84"/>
        <v>0</v>
      </c>
      <c r="AD270" s="434">
        <f t="shared" si="85"/>
        <v>8670</v>
      </c>
      <c r="AG270" s="354">
        <f t="shared" si="86"/>
        <v>8670</v>
      </c>
      <c r="AH270" s="428">
        <f t="shared" si="71"/>
        <v>320843.00000000023</v>
      </c>
      <c r="AI270" s="429">
        <f t="shared" si="87"/>
        <v>2.7022562437079799E-2</v>
      </c>
    </row>
    <row r="271" spans="1:35" ht="18.5" customHeight="1" x14ac:dyDescent="0.35">
      <c r="A271" s="353" t="s">
        <v>363</v>
      </c>
      <c r="B271" s="427" t="s">
        <v>362</v>
      </c>
      <c r="C271" s="353" t="s">
        <v>300</v>
      </c>
      <c r="D271" s="353" t="s">
        <v>71</v>
      </c>
      <c r="E271" s="428">
        <v>26729</v>
      </c>
      <c r="F271" s="428">
        <v>1674</v>
      </c>
      <c r="G271" s="428">
        <v>4746</v>
      </c>
      <c r="H271" s="428">
        <v>1301</v>
      </c>
      <c r="I271" s="428">
        <v>3904</v>
      </c>
      <c r="J271" s="428"/>
      <c r="K271" s="428"/>
      <c r="L271" s="428">
        <v>526</v>
      </c>
      <c r="M271" s="428"/>
      <c r="N271" s="428">
        <v>0</v>
      </c>
      <c r="O271" s="428">
        <f t="shared" si="72"/>
        <v>38880</v>
      </c>
      <c r="Q271" s="429">
        <f t="shared" si="73"/>
        <v>0.687474279835391</v>
      </c>
      <c r="R271" s="429">
        <f t="shared" si="74"/>
        <v>4.3055555555555555E-2</v>
      </c>
      <c r="S271" s="429">
        <f t="shared" si="75"/>
        <v>0.1220679012345679</v>
      </c>
      <c r="T271" s="429">
        <f t="shared" si="76"/>
        <v>3.3461934156378603E-2</v>
      </c>
      <c r="U271" s="429">
        <f t="shared" si="77"/>
        <v>0.10041152263374485</v>
      </c>
      <c r="V271" s="429">
        <f t="shared" si="78"/>
        <v>0</v>
      </c>
      <c r="W271" s="429">
        <f t="shared" si="79"/>
        <v>0</v>
      </c>
      <c r="X271" s="429">
        <f t="shared" si="80"/>
        <v>1.3528806584362139E-2</v>
      </c>
      <c r="Y271" s="429">
        <f t="shared" si="81"/>
        <v>0</v>
      </c>
      <c r="Z271" s="429">
        <f t="shared" si="82"/>
        <v>0</v>
      </c>
      <c r="AA271" s="353" t="s">
        <v>300</v>
      </c>
      <c r="AB271" s="434">
        <f t="shared" si="83"/>
        <v>0</v>
      </c>
      <c r="AC271" s="434">
        <f t="shared" si="84"/>
        <v>526</v>
      </c>
      <c r="AD271" s="434">
        <f t="shared" si="85"/>
        <v>3904</v>
      </c>
      <c r="AG271" s="354">
        <f t="shared" si="86"/>
        <v>4430</v>
      </c>
      <c r="AH271" s="428">
        <f t="shared" si="71"/>
        <v>320843.00000000023</v>
      </c>
      <c r="AI271" s="429">
        <f t="shared" si="87"/>
        <v>1.3807376193340657E-2</v>
      </c>
    </row>
    <row r="272" spans="1:35" ht="18.5" customHeight="1" x14ac:dyDescent="0.35">
      <c r="A272" s="353" t="s">
        <v>364</v>
      </c>
      <c r="B272" s="427" t="s">
        <v>362</v>
      </c>
      <c r="C272" s="353" t="s">
        <v>300</v>
      </c>
      <c r="D272" s="353" t="s">
        <v>71</v>
      </c>
      <c r="E272" s="428">
        <v>24243</v>
      </c>
      <c r="F272" s="428">
        <v>1496</v>
      </c>
      <c r="G272" s="428">
        <v>5924</v>
      </c>
      <c r="H272" s="428">
        <v>1232</v>
      </c>
      <c r="I272" s="428">
        <v>2772</v>
      </c>
      <c r="J272" s="428"/>
      <c r="K272" s="428"/>
      <c r="L272" s="428">
        <v>245</v>
      </c>
      <c r="M272" s="428"/>
      <c r="N272" s="428">
        <v>135</v>
      </c>
      <c r="O272" s="428">
        <f t="shared" si="72"/>
        <v>36047</v>
      </c>
      <c r="Q272" s="429">
        <f t="shared" si="73"/>
        <v>0.6725386301217855</v>
      </c>
      <c r="R272" s="429">
        <f t="shared" si="74"/>
        <v>4.1501373207201708E-2</v>
      </c>
      <c r="S272" s="429">
        <f t="shared" si="75"/>
        <v>0.16434099925097789</v>
      </c>
      <c r="T272" s="429">
        <f t="shared" si="76"/>
        <v>3.4177601464754348E-2</v>
      </c>
      <c r="U272" s="429">
        <f t="shared" si="77"/>
        <v>7.6899603295697283E-2</v>
      </c>
      <c r="V272" s="429">
        <f t="shared" si="78"/>
        <v>0</v>
      </c>
      <c r="W272" s="429">
        <f t="shared" si="79"/>
        <v>0</v>
      </c>
      <c r="X272" s="429">
        <f t="shared" si="80"/>
        <v>6.7966821094681941E-3</v>
      </c>
      <c r="Y272" s="429">
        <f t="shared" si="81"/>
        <v>0</v>
      </c>
      <c r="Z272" s="429">
        <f t="shared" si="82"/>
        <v>3.7451105501151273E-3</v>
      </c>
      <c r="AA272" s="353" t="s">
        <v>300</v>
      </c>
      <c r="AB272" s="434">
        <f t="shared" si="83"/>
        <v>0</v>
      </c>
      <c r="AC272" s="434">
        <f t="shared" si="84"/>
        <v>245</v>
      </c>
      <c r="AD272" s="434">
        <f t="shared" si="85"/>
        <v>2772</v>
      </c>
      <c r="AG272" s="354">
        <f t="shared" si="86"/>
        <v>3017</v>
      </c>
      <c r="AH272" s="428">
        <f t="shared" si="71"/>
        <v>320843.00000000023</v>
      </c>
      <c r="AI272" s="429">
        <f t="shared" si="87"/>
        <v>9.4033530418304208E-3</v>
      </c>
    </row>
    <row r="273" spans="1:35" ht="18.5" customHeight="1" x14ac:dyDescent="0.35">
      <c r="A273" s="353" t="s">
        <v>365</v>
      </c>
      <c r="B273" s="427" t="s">
        <v>362</v>
      </c>
      <c r="C273" s="353" t="s">
        <v>300</v>
      </c>
      <c r="D273" s="353" t="s">
        <v>71</v>
      </c>
      <c r="E273" s="428">
        <v>24510</v>
      </c>
      <c r="F273" s="428">
        <v>2943</v>
      </c>
      <c r="G273" s="428">
        <v>4406</v>
      </c>
      <c r="H273" s="428">
        <v>3239</v>
      </c>
      <c r="I273" s="428">
        <v>2816</v>
      </c>
      <c r="J273" s="428"/>
      <c r="K273" s="428">
        <v>272</v>
      </c>
      <c r="L273" s="428"/>
      <c r="M273" s="428"/>
      <c r="N273" s="428">
        <v>3807</v>
      </c>
      <c r="O273" s="428">
        <f t="shared" si="72"/>
        <v>41993</v>
      </c>
      <c r="Q273" s="429">
        <f t="shared" si="73"/>
        <v>0.58366870668921012</v>
      </c>
      <c r="R273" s="429">
        <f t="shared" si="74"/>
        <v>7.0083109089610171E-2</v>
      </c>
      <c r="S273" s="429">
        <f t="shared" si="75"/>
        <v>0.10492224894625295</v>
      </c>
      <c r="T273" s="429">
        <f t="shared" si="76"/>
        <v>7.7131902936203658E-2</v>
      </c>
      <c r="U273" s="429">
        <f t="shared" si="77"/>
        <v>6.7058795513537967E-2</v>
      </c>
      <c r="V273" s="429">
        <f t="shared" si="78"/>
        <v>0</v>
      </c>
      <c r="W273" s="429">
        <f t="shared" si="79"/>
        <v>6.4772700211940086E-3</v>
      </c>
      <c r="X273" s="429">
        <f t="shared" si="80"/>
        <v>0</v>
      </c>
      <c r="Y273" s="429">
        <f t="shared" si="81"/>
        <v>0</v>
      </c>
      <c r="Z273" s="429">
        <f t="shared" si="82"/>
        <v>9.0657966803991144E-2</v>
      </c>
      <c r="AA273" s="353" t="s">
        <v>300</v>
      </c>
      <c r="AB273" s="434">
        <f t="shared" si="83"/>
        <v>272</v>
      </c>
      <c r="AC273" s="434">
        <f t="shared" si="84"/>
        <v>0</v>
      </c>
      <c r="AD273" s="434">
        <f t="shared" si="85"/>
        <v>2816</v>
      </c>
      <c r="AG273" s="354">
        <f t="shared" si="86"/>
        <v>3088</v>
      </c>
      <c r="AH273" s="428">
        <f t="shared" si="71"/>
        <v>320843.00000000023</v>
      </c>
      <c r="AI273" s="429">
        <f t="shared" si="87"/>
        <v>9.6246450756288827E-3</v>
      </c>
    </row>
    <row r="274" spans="1:35" ht="18.5" customHeight="1" x14ac:dyDescent="0.35">
      <c r="A274" s="353" t="s">
        <v>366</v>
      </c>
      <c r="B274" s="427" t="s">
        <v>362</v>
      </c>
      <c r="C274" s="353" t="s">
        <v>300</v>
      </c>
      <c r="D274" s="353" t="s">
        <v>71</v>
      </c>
      <c r="E274" s="428">
        <v>20039</v>
      </c>
      <c r="F274" s="428">
        <v>3272</v>
      </c>
      <c r="G274" s="428">
        <v>1155</v>
      </c>
      <c r="H274" s="428">
        <v>1544</v>
      </c>
      <c r="I274" s="428">
        <v>5246</v>
      </c>
      <c r="J274" s="428"/>
      <c r="K274" s="428"/>
      <c r="L274" s="428"/>
      <c r="M274" s="428"/>
      <c r="N274" s="428">
        <v>1125</v>
      </c>
      <c r="O274" s="428">
        <f t="shared" si="72"/>
        <v>32381</v>
      </c>
      <c r="Q274" s="429">
        <f t="shared" si="73"/>
        <v>0.61885056051388154</v>
      </c>
      <c r="R274" s="429">
        <f t="shared" si="74"/>
        <v>0.10104691022513203</v>
      </c>
      <c r="S274" s="429">
        <f t="shared" si="75"/>
        <v>3.566906519255119E-2</v>
      </c>
      <c r="T274" s="429">
        <f t="shared" si="76"/>
        <v>4.7682282820172325E-2</v>
      </c>
      <c r="U274" s="429">
        <f t="shared" si="77"/>
        <v>0.16200858528149223</v>
      </c>
      <c r="V274" s="429">
        <f t="shared" si="78"/>
        <v>0</v>
      </c>
      <c r="W274" s="429">
        <f t="shared" si="79"/>
        <v>0</v>
      </c>
      <c r="X274" s="429">
        <f t="shared" si="80"/>
        <v>0</v>
      </c>
      <c r="Y274" s="429">
        <f t="shared" si="81"/>
        <v>0</v>
      </c>
      <c r="Z274" s="429">
        <f t="shared" si="82"/>
        <v>3.4742595966770637E-2</v>
      </c>
      <c r="AA274" s="353" t="s">
        <v>300</v>
      </c>
      <c r="AB274" s="434">
        <f t="shared" si="83"/>
        <v>0</v>
      </c>
      <c r="AC274" s="434">
        <f t="shared" si="84"/>
        <v>0</v>
      </c>
      <c r="AD274" s="434">
        <f t="shared" si="85"/>
        <v>5246</v>
      </c>
      <c r="AG274" s="354">
        <f t="shared" si="86"/>
        <v>5246</v>
      </c>
      <c r="AH274" s="428">
        <f t="shared" si="71"/>
        <v>320843.00000000023</v>
      </c>
      <c r="AI274" s="429">
        <f t="shared" si="87"/>
        <v>1.6350676187418756E-2</v>
      </c>
    </row>
    <row r="275" spans="1:35" ht="18.5" customHeight="1" x14ac:dyDescent="0.35">
      <c r="A275" s="353" t="s">
        <v>367</v>
      </c>
      <c r="B275" s="427" t="s">
        <v>362</v>
      </c>
      <c r="C275" s="353" t="s">
        <v>300</v>
      </c>
      <c r="D275" s="353" t="s">
        <v>71</v>
      </c>
      <c r="E275" s="428">
        <v>26032</v>
      </c>
      <c r="F275" s="428">
        <v>1282</v>
      </c>
      <c r="G275" s="428">
        <v>5787</v>
      </c>
      <c r="H275" s="428">
        <v>945</v>
      </c>
      <c r="I275" s="428">
        <v>2388</v>
      </c>
      <c r="J275" s="428"/>
      <c r="K275" s="428"/>
      <c r="L275" s="428"/>
      <c r="M275" s="428"/>
      <c r="N275" s="428">
        <v>452</v>
      </c>
      <c r="O275" s="428">
        <f t="shared" si="72"/>
        <v>36886</v>
      </c>
      <c r="Q275" s="429">
        <f t="shared" si="73"/>
        <v>0.70574201594100738</v>
      </c>
      <c r="R275" s="429">
        <f t="shared" si="74"/>
        <v>3.4755733882773955E-2</v>
      </c>
      <c r="S275" s="429">
        <f t="shared" si="75"/>
        <v>0.15688879249579787</v>
      </c>
      <c r="T275" s="429">
        <f t="shared" si="76"/>
        <v>2.5619476224041642E-2</v>
      </c>
      <c r="U275" s="429">
        <f t="shared" si="77"/>
        <v>6.474000975980046E-2</v>
      </c>
      <c r="V275" s="429">
        <f t="shared" si="78"/>
        <v>0</v>
      </c>
      <c r="W275" s="429">
        <f t="shared" si="79"/>
        <v>0</v>
      </c>
      <c r="X275" s="429">
        <f t="shared" si="80"/>
        <v>0</v>
      </c>
      <c r="Y275" s="429">
        <f t="shared" si="81"/>
        <v>0</v>
      </c>
      <c r="Z275" s="429">
        <f t="shared" si="82"/>
        <v>1.2253971696578648E-2</v>
      </c>
      <c r="AA275" s="353" t="s">
        <v>300</v>
      </c>
      <c r="AB275" s="434">
        <f t="shared" si="83"/>
        <v>0</v>
      </c>
      <c r="AC275" s="434">
        <f t="shared" si="84"/>
        <v>0</v>
      </c>
      <c r="AD275" s="434">
        <f t="shared" si="85"/>
        <v>2388</v>
      </c>
      <c r="AG275" s="354">
        <f t="shared" si="86"/>
        <v>2388</v>
      </c>
      <c r="AH275" s="428">
        <f t="shared" si="71"/>
        <v>320843.00000000023</v>
      </c>
      <c r="AI275" s="429">
        <f t="shared" si="87"/>
        <v>7.4428926297285536E-3</v>
      </c>
    </row>
    <row r="276" spans="1:35" ht="18.5" customHeight="1" x14ac:dyDescent="0.35">
      <c r="A276" s="353" t="s">
        <v>368</v>
      </c>
      <c r="B276" s="427" t="s">
        <v>362</v>
      </c>
      <c r="C276" s="353" t="s">
        <v>300</v>
      </c>
      <c r="D276" s="353" t="s">
        <v>71</v>
      </c>
      <c r="E276" s="428">
        <v>23077</v>
      </c>
      <c r="F276" s="428">
        <v>1887</v>
      </c>
      <c r="G276" s="428">
        <v>3454</v>
      </c>
      <c r="H276" s="428">
        <v>2759</v>
      </c>
      <c r="I276" s="428">
        <v>6773</v>
      </c>
      <c r="J276" s="428"/>
      <c r="K276" s="428">
        <v>1191</v>
      </c>
      <c r="L276" s="428"/>
      <c r="M276" s="428"/>
      <c r="N276" s="428">
        <v>674</v>
      </c>
      <c r="O276" s="428">
        <f t="shared" si="72"/>
        <v>39815</v>
      </c>
      <c r="Q276" s="429">
        <f t="shared" si="73"/>
        <v>0.57960567625266857</v>
      </c>
      <c r="R276" s="429">
        <f t="shared" si="74"/>
        <v>4.7394198166520157E-2</v>
      </c>
      <c r="S276" s="429">
        <f t="shared" si="75"/>
        <v>8.6751224412909708E-2</v>
      </c>
      <c r="T276" s="429">
        <f t="shared" si="76"/>
        <v>6.9295491648876051E-2</v>
      </c>
      <c r="U276" s="429">
        <f t="shared" si="77"/>
        <v>0.17011176692201432</v>
      </c>
      <c r="V276" s="429">
        <f t="shared" si="78"/>
        <v>0</v>
      </c>
      <c r="W276" s="429">
        <f t="shared" si="79"/>
        <v>2.991334924023609E-2</v>
      </c>
      <c r="X276" s="429">
        <f t="shared" si="80"/>
        <v>0</v>
      </c>
      <c r="Y276" s="429">
        <f t="shared" si="81"/>
        <v>0</v>
      </c>
      <c r="Z276" s="429">
        <f t="shared" si="82"/>
        <v>1.6928293356775086E-2</v>
      </c>
      <c r="AA276" s="353" t="s">
        <v>300</v>
      </c>
      <c r="AB276" s="434">
        <f t="shared" si="83"/>
        <v>1191</v>
      </c>
      <c r="AC276" s="434">
        <f t="shared" si="84"/>
        <v>0</v>
      </c>
      <c r="AD276" s="434">
        <f t="shared" si="85"/>
        <v>6773</v>
      </c>
      <c r="AG276" s="354">
        <f t="shared" si="86"/>
        <v>7964</v>
      </c>
      <c r="AH276" s="428">
        <f t="shared" si="71"/>
        <v>320843.00000000023</v>
      </c>
      <c r="AI276" s="429">
        <f t="shared" si="87"/>
        <v>2.4822109255928895E-2</v>
      </c>
    </row>
    <row r="277" spans="1:35" ht="18.5" customHeight="1" x14ac:dyDescent="0.35">
      <c r="A277" s="353" t="s">
        <v>369</v>
      </c>
      <c r="B277" s="427" t="s">
        <v>362</v>
      </c>
      <c r="C277" s="353" t="s">
        <v>300</v>
      </c>
      <c r="D277" s="353" t="s">
        <v>71</v>
      </c>
      <c r="E277" s="428">
        <v>25302</v>
      </c>
      <c r="F277" s="428">
        <v>1566</v>
      </c>
      <c r="G277" s="428">
        <v>4879</v>
      </c>
      <c r="H277" s="428">
        <v>1276</v>
      </c>
      <c r="I277" s="428">
        <v>2647</v>
      </c>
      <c r="J277" s="428"/>
      <c r="K277" s="428"/>
      <c r="L277" s="428"/>
      <c r="M277" s="428"/>
      <c r="N277" s="428">
        <v>2336</v>
      </c>
      <c r="O277" s="428">
        <f t="shared" si="72"/>
        <v>38006</v>
      </c>
      <c r="Q277" s="429">
        <f t="shared" si="73"/>
        <v>0.66573698889649002</v>
      </c>
      <c r="R277" s="429">
        <f t="shared" si="74"/>
        <v>4.1204020417828766E-2</v>
      </c>
      <c r="S277" s="429">
        <f t="shared" si="75"/>
        <v>0.12837446718939116</v>
      </c>
      <c r="T277" s="429">
        <f t="shared" si="76"/>
        <v>3.3573646266378994E-2</v>
      </c>
      <c r="U277" s="429">
        <f t="shared" si="77"/>
        <v>6.9646897858232915E-2</v>
      </c>
      <c r="V277" s="429">
        <f t="shared" si="78"/>
        <v>0</v>
      </c>
      <c r="W277" s="429">
        <f t="shared" si="79"/>
        <v>0</v>
      </c>
      <c r="X277" s="429">
        <f t="shared" si="80"/>
        <v>0</v>
      </c>
      <c r="Y277" s="429">
        <f t="shared" si="81"/>
        <v>0</v>
      </c>
      <c r="Z277" s="429">
        <f t="shared" si="82"/>
        <v>6.1463979371678155E-2</v>
      </c>
      <c r="AA277" s="353" t="s">
        <v>300</v>
      </c>
      <c r="AB277" s="434">
        <f t="shared" si="83"/>
        <v>0</v>
      </c>
      <c r="AC277" s="434">
        <f t="shared" si="84"/>
        <v>0</v>
      </c>
      <c r="AD277" s="434">
        <f t="shared" si="85"/>
        <v>2647</v>
      </c>
      <c r="AG277" s="354">
        <f t="shared" si="86"/>
        <v>2647</v>
      </c>
      <c r="AH277" s="428">
        <f t="shared" si="71"/>
        <v>320843.00000000023</v>
      </c>
      <c r="AI277" s="429">
        <f t="shared" si="87"/>
        <v>8.2501410347116753E-3</v>
      </c>
    </row>
    <row r="278" spans="1:35" ht="18.5" customHeight="1" x14ac:dyDescent="0.35">
      <c r="A278" s="353" t="s">
        <v>370</v>
      </c>
      <c r="B278" s="427" t="s">
        <v>362</v>
      </c>
      <c r="C278" s="353" t="s">
        <v>300</v>
      </c>
      <c r="D278" s="353" t="s">
        <v>71</v>
      </c>
      <c r="E278" s="428">
        <v>26772</v>
      </c>
      <c r="F278" s="428">
        <v>8490</v>
      </c>
      <c r="G278" s="428">
        <v>5767</v>
      </c>
      <c r="H278" s="428">
        <v>2630</v>
      </c>
      <c r="I278" s="428">
        <v>3294</v>
      </c>
      <c r="J278" s="428"/>
      <c r="K278" s="428">
        <v>496</v>
      </c>
      <c r="L278" s="428"/>
      <c r="M278" s="428"/>
      <c r="N278" s="428">
        <v>0</v>
      </c>
      <c r="O278" s="428">
        <f t="shared" si="72"/>
        <v>47449</v>
      </c>
      <c r="Q278" s="429">
        <f t="shared" si="73"/>
        <v>0.56422685409597673</v>
      </c>
      <c r="R278" s="429">
        <f t="shared" si="74"/>
        <v>0.17892895529937405</v>
      </c>
      <c r="S278" s="429">
        <f t="shared" si="75"/>
        <v>0.12154102299310839</v>
      </c>
      <c r="T278" s="429">
        <f t="shared" si="76"/>
        <v>5.5427933149276062E-2</v>
      </c>
      <c r="U278" s="429">
        <f t="shared" si="77"/>
        <v>6.9421905624986832E-2</v>
      </c>
      <c r="V278" s="429">
        <f t="shared" si="78"/>
        <v>0</v>
      </c>
      <c r="W278" s="429">
        <f t="shared" si="79"/>
        <v>1.045332883727792E-2</v>
      </c>
      <c r="X278" s="429">
        <f t="shared" si="80"/>
        <v>0</v>
      </c>
      <c r="Y278" s="429">
        <f t="shared" si="81"/>
        <v>0</v>
      </c>
      <c r="Z278" s="429">
        <f t="shared" si="82"/>
        <v>0</v>
      </c>
      <c r="AA278" s="353" t="s">
        <v>300</v>
      </c>
      <c r="AB278" s="434">
        <f t="shared" si="83"/>
        <v>496</v>
      </c>
      <c r="AC278" s="434">
        <f t="shared" si="84"/>
        <v>0</v>
      </c>
      <c r="AD278" s="434">
        <f t="shared" si="85"/>
        <v>3294</v>
      </c>
      <c r="AG278" s="354">
        <f t="shared" si="86"/>
        <v>3790</v>
      </c>
      <c r="AH278" s="428">
        <f t="shared" ref="AH278:AH284" si="88">AH277</f>
        <v>320843.00000000023</v>
      </c>
      <c r="AI278" s="429">
        <f t="shared" si="87"/>
        <v>1.1812631099946071E-2</v>
      </c>
    </row>
    <row r="279" spans="1:35" ht="18.5" customHeight="1" x14ac:dyDescent="0.35">
      <c r="A279" s="353" t="s">
        <v>371</v>
      </c>
      <c r="B279" s="427" t="s">
        <v>362</v>
      </c>
      <c r="C279" s="353" t="s">
        <v>300</v>
      </c>
      <c r="D279" s="353" t="s">
        <v>71</v>
      </c>
      <c r="E279" s="428">
        <v>17252</v>
      </c>
      <c r="F279" s="428">
        <v>11463</v>
      </c>
      <c r="G279" s="428">
        <v>7395</v>
      </c>
      <c r="H279" s="428">
        <v>5868</v>
      </c>
      <c r="I279" s="428">
        <v>2159</v>
      </c>
      <c r="J279" s="428"/>
      <c r="K279" s="428">
        <v>922</v>
      </c>
      <c r="L279" s="428"/>
      <c r="M279" s="428"/>
      <c r="N279" s="428">
        <v>0</v>
      </c>
      <c r="O279" s="428">
        <f t="shared" si="72"/>
        <v>45059</v>
      </c>
      <c r="Q279" s="429">
        <f t="shared" si="73"/>
        <v>0.38287578508178166</v>
      </c>
      <c r="R279" s="429">
        <f t="shared" si="74"/>
        <v>0.25439978694600413</v>
      </c>
      <c r="S279" s="429">
        <f t="shared" si="75"/>
        <v>0.16411815619521072</v>
      </c>
      <c r="T279" s="429">
        <f t="shared" si="76"/>
        <v>0.13022925497680818</v>
      </c>
      <c r="U279" s="429">
        <f t="shared" si="77"/>
        <v>4.7914955946647728E-2</v>
      </c>
      <c r="V279" s="429">
        <f t="shared" si="78"/>
        <v>0</v>
      </c>
      <c r="W279" s="429">
        <f t="shared" si="79"/>
        <v>2.046206085354757E-2</v>
      </c>
      <c r="X279" s="429">
        <f t="shared" si="80"/>
        <v>0</v>
      </c>
      <c r="Y279" s="429">
        <f t="shared" si="81"/>
        <v>0</v>
      </c>
      <c r="Z279" s="429">
        <f t="shared" si="82"/>
        <v>0</v>
      </c>
      <c r="AA279" s="353" t="s">
        <v>300</v>
      </c>
      <c r="AB279" s="434">
        <f t="shared" si="83"/>
        <v>922</v>
      </c>
      <c r="AC279" s="434">
        <f t="shared" si="84"/>
        <v>0</v>
      </c>
      <c r="AD279" s="434">
        <f t="shared" si="85"/>
        <v>2159</v>
      </c>
      <c r="AG279" s="354">
        <f t="shared" si="86"/>
        <v>3081</v>
      </c>
      <c r="AH279" s="428">
        <f t="shared" si="88"/>
        <v>320843.00000000023</v>
      </c>
      <c r="AI279" s="429">
        <f t="shared" si="87"/>
        <v>9.6028275511698801E-3</v>
      </c>
    </row>
    <row r="280" spans="1:35" ht="18.5" customHeight="1" x14ac:dyDescent="0.35">
      <c r="A280" s="353" t="s">
        <v>372</v>
      </c>
      <c r="B280" s="427" t="s">
        <v>362</v>
      </c>
      <c r="C280" s="353" t="s">
        <v>300</v>
      </c>
      <c r="D280" s="353" t="s">
        <v>71</v>
      </c>
      <c r="E280" s="428">
        <v>21284</v>
      </c>
      <c r="F280" s="428">
        <v>4507</v>
      </c>
      <c r="G280" s="428">
        <v>9115</v>
      </c>
      <c r="H280" s="428">
        <v>1799</v>
      </c>
      <c r="I280" s="428">
        <v>3495</v>
      </c>
      <c r="J280" s="428"/>
      <c r="K280" s="428"/>
      <c r="L280" s="428"/>
      <c r="M280" s="428"/>
      <c r="N280" s="428">
        <v>274</v>
      </c>
      <c r="O280" s="428">
        <f t="shared" si="72"/>
        <v>40474</v>
      </c>
      <c r="Q280" s="429">
        <f t="shared" si="73"/>
        <v>0.52586845876365074</v>
      </c>
      <c r="R280" s="429">
        <f t="shared" si="74"/>
        <v>0.11135543805900085</v>
      </c>
      <c r="S280" s="429">
        <f t="shared" si="75"/>
        <v>0.22520630528240351</v>
      </c>
      <c r="T280" s="429">
        <f t="shared" si="76"/>
        <v>4.4448287789692148E-2</v>
      </c>
      <c r="U280" s="429">
        <f t="shared" si="77"/>
        <v>8.635173197608341E-2</v>
      </c>
      <c r="V280" s="429">
        <f t="shared" si="78"/>
        <v>0</v>
      </c>
      <c r="W280" s="429">
        <f t="shared" si="79"/>
        <v>0</v>
      </c>
      <c r="X280" s="429">
        <f t="shared" si="80"/>
        <v>0</v>
      </c>
      <c r="Y280" s="429">
        <f t="shared" si="81"/>
        <v>0</v>
      </c>
      <c r="Z280" s="429">
        <f t="shared" si="82"/>
        <v>6.7697781291693434E-3</v>
      </c>
      <c r="AA280" s="353" t="s">
        <v>300</v>
      </c>
      <c r="AB280" s="434">
        <f t="shared" si="83"/>
        <v>0</v>
      </c>
      <c r="AC280" s="434">
        <f t="shared" si="84"/>
        <v>0</v>
      </c>
      <c r="AD280" s="434">
        <f t="shared" si="85"/>
        <v>3495</v>
      </c>
      <c r="AG280" s="354">
        <f t="shared" si="86"/>
        <v>3495</v>
      </c>
      <c r="AH280" s="428">
        <f t="shared" si="88"/>
        <v>320843.00000000023</v>
      </c>
      <c r="AI280" s="429">
        <f t="shared" si="87"/>
        <v>1.0893178283459504E-2</v>
      </c>
    </row>
    <row r="281" spans="1:35" ht="18.5" customHeight="1" x14ac:dyDescent="0.35">
      <c r="A281" s="353" t="s">
        <v>373</v>
      </c>
      <c r="B281" s="427" t="s">
        <v>362</v>
      </c>
      <c r="C281" s="353" t="s">
        <v>300</v>
      </c>
      <c r="D281" s="353" t="s">
        <v>71</v>
      </c>
      <c r="E281" s="428">
        <v>18919</v>
      </c>
      <c r="F281" s="428">
        <v>3057</v>
      </c>
      <c r="G281" s="428">
        <v>6974</v>
      </c>
      <c r="H281" s="428">
        <v>2199</v>
      </c>
      <c r="I281" s="428">
        <v>2642</v>
      </c>
      <c r="J281" s="428"/>
      <c r="K281" s="428">
        <v>4244</v>
      </c>
      <c r="L281" s="428"/>
      <c r="M281" s="428"/>
      <c r="N281" s="428">
        <v>0</v>
      </c>
      <c r="O281" s="428">
        <f t="shared" si="72"/>
        <v>38035</v>
      </c>
      <c r="Q281" s="429">
        <f t="shared" si="73"/>
        <v>0.49741028000525833</v>
      </c>
      <c r="R281" s="429">
        <f t="shared" si="74"/>
        <v>8.0373340344419619E-2</v>
      </c>
      <c r="S281" s="429">
        <f t="shared" si="75"/>
        <v>0.18335743394242146</v>
      </c>
      <c r="T281" s="429">
        <f t="shared" si="76"/>
        <v>5.7815170237938737E-2</v>
      </c>
      <c r="U281" s="429">
        <f t="shared" si="77"/>
        <v>6.9462337320888662E-2</v>
      </c>
      <c r="V281" s="429">
        <f t="shared" si="78"/>
        <v>0</v>
      </c>
      <c r="W281" s="429">
        <f t="shared" si="79"/>
        <v>0.11158143814907322</v>
      </c>
      <c r="X281" s="429">
        <f t="shared" si="80"/>
        <v>0</v>
      </c>
      <c r="Y281" s="429">
        <f t="shared" si="81"/>
        <v>0</v>
      </c>
      <c r="Z281" s="429">
        <f t="shared" si="82"/>
        <v>0</v>
      </c>
      <c r="AA281" s="353" t="s">
        <v>300</v>
      </c>
      <c r="AB281" s="434">
        <f t="shared" si="83"/>
        <v>4244</v>
      </c>
      <c r="AC281" s="434">
        <f t="shared" si="84"/>
        <v>0</v>
      </c>
      <c r="AD281" s="434">
        <f t="shared" si="85"/>
        <v>2642</v>
      </c>
      <c r="AG281" s="354">
        <f t="shared" si="86"/>
        <v>6886</v>
      </c>
      <c r="AH281" s="428">
        <f t="shared" si="88"/>
        <v>320843.00000000023</v>
      </c>
      <c r="AI281" s="429">
        <f t="shared" si="87"/>
        <v>2.1462210489242385E-2</v>
      </c>
    </row>
    <row r="282" spans="1:35" ht="18.5" customHeight="1" x14ac:dyDescent="0.35">
      <c r="A282" s="353" t="s">
        <v>374</v>
      </c>
      <c r="B282" s="427" t="s">
        <v>362</v>
      </c>
      <c r="C282" s="353" t="s">
        <v>300</v>
      </c>
      <c r="D282" s="353" t="s">
        <v>71</v>
      </c>
      <c r="E282" s="428">
        <v>24674</v>
      </c>
      <c r="F282" s="428">
        <v>4987</v>
      </c>
      <c r="G282" s="428">
        <v>6678</v>
      </c>
      <c r="H282" s="428">
        <v>1843</v>
      </c>
      <c r="I282" s="428">
        <v>3905</v>
      </c>
      <c r="J282" s="428"/>
      <c r="K282" s="428"/>
      <c r="L282" s="428">
        <v>462</v>
      </c>
      <c r="M282" s="428"/>
      <c r="N282" s="428">
        <v>197</v>
      </c>
      <c r="O282" s="428">
        <f t="shared" si="72"/>
        <v>42746</v>
      </c>
      <c r="Q282" s="429">
        <f t="shared" si="73"/>
        <v>0.57722359986899363</v>
      </c>
      <c r="R282" s="429">
        <f t="shared" si="74"/>
        <v>0.11666588686660741</v>
      </c>
      <c r="S282" s="429">
        <f t="shared" si="75"/>
        <v>0.15622514387311093</v>
      </c>
      <c r="T282" s="429">
        <f t="shared" si="76"/>
        <v>4.3115145276751039E-2</v>
      </c>
      <c r="U282" s="429">
        <f t="shared" si="77"/>
        <v>9.1353576942871842E-2</v>
      </c>
      <c r="V282" s="429">
        <f t="shared" si="78"/>
        <v>0</v>
      </c>
      <c r="W282" s="429">
        <f t="shared" si="79"/>
        <v>0</v>
      </c>
      <c r="X282" s="429">
        <f t="shared" si="80"/>
        <v>1.0808028821410191E-2</v>
      </c>
      <c r="Y282" s="429">
        <f t="shared" si="81"/>
        <v>0</v>
      </c>
      <c r="Z282" s="429">
        <f t="shared" si="82"/>
        <v>4.6086183502549944E-3</v>
      </c>
      <c r="AA282" s="353" t="s">
        <v>300</v>
      </c>
      <c r="AB282" s="434">
        <f t="shared" si="83"/>
        <v>0</v>
      </c>
      <c r="AC282" s="434">
        <f t="shared" si="84"/>
        <v>462</v>
      </c>
      <c r="AD282" s="434">
        <f t="shared" si="85"/>
        <v>3905</v>
      </c>
      <c r="AG282" s="354">
        <f t="shared" si="86"/>
        <v>4367</v>
      </c>
      <c r="AH282" s="428">
        <f t="shared" si="88"/>
        <v>320843.00000000023</v>
      </c>
      <c r="AI282" s="429">
        <f t="shared" si="87"/>
        <v>1.3611018473209629E-2</v>
      </c>
    </row>
    <row r="283" spans="1:35" ht="18.5" customHeight="1" x14ac:dyDescent="0.35">
      <c r="A283" s="353" t="s">
        <v>375</v>
      </c>
      <c r="B283" s="427" t="s">
        <v>362</v>
      </c>
      <c r="C283" s="353" t="s">
        <v>300</v>
      </c>
      <c r="D283" s="353" t="s">
        <v>71</v>
      </c>
      <c r="E283" s="428">
        <v>23484</v>
      </c>
      <c r="F283" s="428">
        <v>3507</v>
      </c>
      <c r="G283" s="428">
        <v>7059</v>
      </c>
      <c r="H283" s="428">
        <v>1593</v>
      </c>
      <c r="I283" s="428">
        <v>2058</v>
      </c>
      <c r="J283" s="428"/>
      <c r="K283" s="428"/>
      <c r="L283" s="428">
        <v>415</v>
      </c>
      <c r="M283" s="428"/>
      <c r="N283" s="428">
        <v>0</v>
      </c>
      <c r="O283" s="428">
        <f t="shared" si="72"/>
        <v>38116</v>
      </c>
      <c r="Q283" s="429">
        <f t="shared" si="73"/>
        <v>0.61611921502780986</v>
      </c>
      <c r="R283" s="429">
        <f t="shared" si="74"/>
        <v>9.200860531010599E-2</v>
      </c>
      <c r="S283" s="429">
        <f t="shared" si="75"/>
        <v>0.18519781718963166</v>
      </c>
      <c r="T283" s="429">
        <f t="shared" si="76"/>
        <v>4.1793472557456184E-2</v>
      </c>
      <c r="U283" s="429">
        <f t="shared" si="77"/>
        <v>5.3993073774792739E-2</v>
      </c>
      <c r="V283" s="429">
        <f t="shared" si="78"/>
        <v>0</v>
      </c>
      <c r="W283" s="429">
        <f t="shared" si="79"/>
        <v>0</v>
      </c>
      <c r="X283" s="429">
        <f t="shared" si="80"/>
        <v>1.088781614020359E-2</v>
      </c>
      <c r="Y283" s="429">
        <f t="shared" si="81"/>
        <v>0</v>
      </c>
      <c r="Z283" s="429">
        <f t="shared" si="82"/>
        <v>0</v>
      </c>
      <c r="AA283" s="353" t="s">
        <v>300</v>
      </c>
      <c r="AB283" s="434">
        <f t="shared" si="83"/>
        <v>0</v>
      </c>
      <c r="AC283" s="434">
        <f t="shared" si="84"/>
        <v>415</v>
      </c>
      <c r="AD283" s="434">
        <f t="shared" si="85"/>
        <v>2058</v>
      </c>
      <c r="AG283" s="354">
        <f t="shared" si="86"/>
        <v>2473</v>
      </c>
      <c r="AH283" s="428">
        <f t="shared" si="88"/>
        <v>320843.00000000023</v>
      </c>
      <c r="AI283" s="429">
        <f t="shared" si="87"/>
        <v>7.7078197124450217E-3</v>
      </c>
    </row>
    <row r="284" spans="1:35" ht="18.5" customHeight="1" x14ac:dyDescent="0.35">
      <c r="A284" s="353" t="s">
        <v>376</v>
      </c>
      <c r="B284" s="427" t="s">
        <v>362</v>
      </c>
      <c r="C284" s="353" t="s">
        <v>300</v>
      </c>
      <c r="D284" s="353" t="s">
        <v>71</v>
      </c>
      <c r="E284" s="428">
        <v>23156</v>
      </c>
      <c r="F284" s="428">
        <v>13158</v>
      </c>
      <c r="G284" s="428">
        <v>6422</v>
      </c>
      <c r="H284" s="428">
        <v>3055</v>
      </c>
      <c r="I284" s="428">
        <v>4160</v>
      </c>
      <c r="J284" s="428"/>
      <c r="K284" s="428"/>
      <c r="L284" s="428"/>
      <c r="M284" s="428"/>
      <c r="N284" s="428">
        <v>0</v>
      </c>
      <c r="O284" s="428">
        <f t="shared" si="72"/>
        <v>49951</v>
      </c>
      <c r="Q284" s="429">
        <f t="shared" si="73"/>
        <v>0.46357430281676043</v>
      </c>
      <c r="R284" s="429">
        <f t="shared" si="74"/>
        <v>0.26341814978679107</v>
      </c>
      <c r="S284" s="429">
        <f t="shared" si="75"/>
        <v>0.12856599467478128</v>
      </c>
      <c r="T284" s="429">
        <f t="shared" si="76"/>
        <v>6.115993673800324E-2</v>
      </c>
      <c r="U284" s="429">
        <f t="shared" si="77"/>
        <v>8.3281615983663987E-2</v>
      </c>
      <c r="V284" s="429">
        <f t="shared" si="78"/>
        <v>0</v>
      </c>
      <c r="W284" s="429">
        <f t="shared" si="79"/>
        <v>0</v>
      </c>
      <c r="X284" s="429">
        <f t="shared" si="80"/>
        <v>0</v>
      </c>
      <c r="Y284" s="429">
        <f t="shared" si="81"/>
        <v>0</v>
      </c>
      <c r="Z284" s="429">
        <f t="shared" si="82"/>
        <v>0</v>
      </c>
      <c r="AA284" s="353" t="s">
        <v>300</v>
      </c>
      <c r="AB284" s="434">
        <f t="shared" si="83"/>
        <v>0</v>
      </c>
      <c r="AC284" s="434">
        <f t="shared" si="84"/>
        <v>0</v>
      </c>
      <c r="AD284" s="434">
        <f t="shared" si="85"/>
        <v>4160</v>
      </c>
      <c r="AG284" s="354">
        <f t="shared" si="86"/>
        <v>4160</v>
      </c>
      <c r="AH284" s="428">
        <f t="shared" si="88"/>
        <v>320843.00000000023</v>
      </c>
      <c r="AI284" s="429">
        <f t="shared" si="87"/>
        <v>1.2965843107064817E-2</v>
      </c>
    </row>
    <row r="285" spans="1:35" ht="18.5" customHeight="1" x14ac:dyDescent="0.35">
      <c r="A285" s="353" t="s">
        <v>377</v>
      </c>
      <c r="B285" s="427" t="s">
        <v>378</v>
      </c>
      <c r="C285" s="353" t="s">
        <v>379</v>
      </c>
      <c r="D285" s="353" t="s">
        <v>71</v>
      </c>
      <c r="E285" s="428">
        <v>15081</v>
      </c>
      <c r="F285" s="428">
        <v>14451</v>
      </c>
      <c r="G285" s="428">
        <v>6746</v>
      </c>
      <c r="H285" s="428">
        <v>10440</v>
      </c>
      <c r="I285" s="428">
        <v>2590</v>
      </c>
      <c r="J285" s="428"/>
      <c r="K285" s="428"/>
      <c r="L285" s="428">
        <v>516</v>
      </c>
      <c r="M285" s="428"/>
      <c r="N285" s="428">
        <v>116</v>
      </c>
      <c r="O285" s="428">
        <f t="shared" si="72"/>
        <v>49940</v>
      </c>
      <c r="Q285" s="429">
        <f t="shared" si="73"/>
        <v>0.30198237885462553</v>
      </c>
      <c r="R285" s="429">
        <f t="shared" si="74"/>
        <v>0.28936724068882658</v>
      </c>
      <c r="S285" s="429">
        <f t="shared" si="75"/>
        <v>0.13508209851822187</v>
      </c>
      <c r="T285" s="429">
        <f t="shared" si="76"/>
        <v>0.20905086103323989</v>
      </c>
      <c r="U285" s="429">
        <f t="shared" si="77"/>
        <v>5.1862234681617943E-2</v>
      </c>
      <c r="V285" s="429">
        <f t="shared" si="78"/>
        <v>0</v>
      </c>
      <c r="W285" s="429">
        <f t="shared" si="79"/>
        <v>0</v>
      </c>
      <c r="X285" s="429">
        <f t="shared" si="80"/>
        <v>1.0332398878654385E-2</v>
      </c>
      <c r="Y285" s="429">
        <f t="shared" si="81"/>
        <v>0</v>
      </c>
      <c r="Z285" s="429">
        <f t="shared" si="82"/>
        <v>2.3227873448137767E-3</v>
      </c>
      <c r="AA285" s="353" t="s">
        <v>379</v>
      </c>
      <c r="AB285" s="434">
        <f t="shared" si="83"/>
        <v>0</v>
      </c>
      <c r="AC285" s="434">
        <f t="shared" si="84"/>
        <v>516</v>
      </c>
      <c r="AD285" s="434">
        <f t="shared" si="85"/>
        <v>2590</v>
      </c>
      <c r="AG285" s="354">
        <f t="shared" si="86"/>
        <v>3106</v>
      </c>
      <c r="AH285" s="428">
        <f>'Regional Transition'!Y87+'Regional Transition'!V87+'Regional Transition'!T87</f>
        <v>351493.00000000035</v>
      </c>
      <c r="AI285" s="429">
        <f t="shared" si="87"/>
        <v>8.8365913403680788E-3</v>
      </c>
    </row>
    <row r="286" spans="1:35" ht="18.5" customHeight="1" x14ac:dyDescent="0.35">
      <c r="A286" s="353" t="s">
        <v>380</v>
      </c>
      <c r="B286" s="427" t="s">
        <v>378</v>
      </c>
      <c r="C286" s="353" t="s">
        <v>379</v>
      </c>
      <c r="D286" s="353" t="s">
        <v>71</v>
      </c>
      <c r="E286" s="428">
        <v>7216</v>
      </c>
      <c r="F286" s="428">
        <v>18494</v>
      </c>
      <c r="G286" s="428">
        <v>6055</v>
      </c>
      <c r="H286" s="428">
        <v>13039</v>
      </c>
      <c r="I286" s="428">
        <v>1977</v>
      </c>
      <c r="J286" s="428"/>
      <c r="K286" s="428">
        <v>710</v>
      </c>
      <c r="L286" s="428"/>
      <c r="M286" s="428"/>
      <c r="N286" s="428">
        <v>235</v>
      </c>
      <c r="O286" s="428">
        <f t="shared" si="72"/>
        <v>47726</v>
      </c>
      <c r="Q286" s="429">
        <f t="shared" si="73"/>
        <v>0.15119641285672381</v>
      </c>
      <c r="R286" s="429">
        <f t="shared" si="74"/>
        <v>0.38750366676444703</v>
      </c>
      <c r="S286" s="429">
        <f t="shared" si="75"/>
        <v>0.12687004986799649</v>
      </c>
      <c r="T286" s="429">
        <f t="shared" si="76"/>
        <v>0.27320538071491429</v>
      </c>
      <c r="U286" s="429">
        <f t="shared" si="77"/>
        <v>4.1423961781837992E-2</v>
      </c>
      <c r="V286" s="429">
        <f t="shared" si="78"/>
        <v>0</v>
      </c>
      <c r="W286" s="429">
        <f t="shared" si="79"/>
        <v>1.4876587185182082E-2</v>
      </c>
      <c r="X286" s="429">
        <f t="shared" si="80"/>
        <v>0</v>
      </c>
      <c r="Y286" s="429">
        <f t="shared" si="81"/>
        <v>0</v>
      </c>
      <c r="Z286" s="429">
        <f t="shared" si="82"/>
        <v>4.9239408288982945E-3</v>
      </c>
      <c r="AA286" s="353" t="s">
        <v>379</v>
      </c>
      <c r="AB286" s="434">
        <f t="shared" si="83"/>
        <v>710</v>
      </c>
      <c r="AC286" s="434">
        <f t="shared" si="84"/>
        <v>0</v>
      </c>
      <c r="AD286" s="434">
        <f t="shared" si="85"/>
        <v>1977</v>
      </c>
      <c r="AG286" s="354">
        <f t="shared" si="86"/>
        <v>2687</v>
      </c>
      <c r="AH286" s="428">
        <f>AH285</f>
        <v>351493.00000000035</v>
      </c>
      <c r="AI286" s="429">
        <f t="shared" si="87"/>
        <v>7.6445334615483024E-3</v>
      </c>
    </row>
    <row r="287" spans="1:35" ht="18.5" customHeight="1" x14ac:dyDescent="0.35">
      <c r="A287" s="353" t="s">
        <v>381</v>
      </c>
      <c r="B287" s="427" t="s">
        <v>378</v>
      </c>
      <c r="C287" s="353" t="s">
        <v>379</v>
      </c>
      <c r="D287" s="353" t="s">
        <v>71</v>
      </c>
      <c r="E287" s="428">
        <v>17602</v>
      </c>
      <c r="F287" s="428">
        <v>15181</v>
      </c>
      <c r="G287" s="428">
        <v>7468</v>
      </c>
      <c r="H287" s="428">
        <v>4300</v>
      </c>
      <c r="I287" s="428">
        <v>2590</v>
      </c>
      <c r="J287" s="428"/>
      <c r="K287" s="428">
        <v>500</v>
      </c>
      <c r="L287" s="428"/>
      <c r="M287" s="428"/>
      <c r="N287" s="428">
        <v>0</v>
      </c>
      <c r="O287" s="428">
        <f t="shared" si="72"/>
        <v>47641</v>
      </c>
      <c r="Q287" s="429">
        <f t="shared" si="73"/>
        <v>0.36947167355848953</v>
      </c>
      <c r="R287" s="429">
        <f t="shared" si="74"/>
        <v>0.31865410045968806</v>
      </c>
      <c r="S287" s="429">
        <f t="shared" si="75"/>
        <v>0.15675573560588568</v>
      </c>
      <c r="T287" s="429">
        <f t="shared" si="76"/>
        <v>9.0258390881803485E-2</v>
      </c>
      <c r="U287" s="429">
        <f t="shared" si="77"/>
        <v>5.4364937763690939E-2</v>
      </c>
      <c r="V287" s="429">
        <f t="shared" si="78"/>
        <v>0</v>
      </c>
      <c r="W287" s="429">
        <f t="shared" si="79"/>
        <v>1.0495161730442267E-2</v>
      </c>
      <c r="X287" s="429">
        <f t="shared" si="80"/>
        <v>0</v>
      </c>
      <c r="Y287" s="429">
        <f t="shared" si="81"/>
        <v>0</v>
      </c>
      <c r="Z287" s="429">
        <f t="shared" si="82"/>
        <v>0</v>
      </c>
      <c r="AA287" s="353" t="s">
        <v>379</v>
      </c>
      <c r="AB287" s="434">
        <f t="shared" si="83"/>
        <v>500</v>
      </c>
      <c r="AC287" s="434">
        <f t="shared" si="84"/>
        <v>0</v>
      </c>
      <c r="AD287" s="434">
        <f t="shared" si="85"/>
        <v>2590</v>
      </c>
      <c r="AG287" s="354">
        <f t="shared" si="86"/>
        <v>3090</v>
      </c>
      <c r="AH287" s="428">
        <f t="shared" ref="AH287:AH350" si="89">AH286</f>
        <v>351493.00000000035</v>
      </c>
      <c r="AI287" s="429">
        <f t="shared" si="87"/>
        <v>8.7910712304370125E-3</v>
      </c>
    </row>
    <row r="288" spans="1:35" ht="18.5" customHeight="1" x14ac:dyDescent="0.35">
      <c r="A288" s="353" t="s">
        <v>382</v>
      </c>
      <c r="B288" s="427" t="s">
        <v>378</v>
      </c>
      <c r="C288" s="353" t="s">
        <v>379</v>
      </c>
      <c r="D288" s="353" t="s">
        <v>71</v>
      </c>
      <c r="E288" s="428">
        <v>3502</v>
      </c>
      <c r="F288" s="428">
        <v>18971</v>
      </c>
      <c r="G288" s="428">
        <v>5310</v>
      </c>
      <c r="H288" s="428">
        <v>24422</v>
      </c>
      <c r="I288" s="428">
        <v>1673</v>
      </c>
      <c r="J288" s="428"/>
      <c r="K288" s="428"/>
      <c r="L288" s="428">
        <v>466</v>
      </c>
      <c r="M288" s="428"/>
      <c r="N288" s="428">
        <v>111</v>
      </c>
      <c r="O288" s="428">
        <f t="shared" si="72"/>
        <v>54455</v>
      </c>
      <c r="Q288" s="429">
        <f t="shared" si="73"/>
        <v>6.430998071802406E-2</v>
      </c>
      <c r="R288" s="429">
        <f t="shared" si="74"/>
        <v>0.34837939583142041</v>
      </c>
      <c r="S288" s="429">
        <f t="shared" si="75"/>
        <v>9.7511706913965657E-2</v>
      </c>
      <c r="T288" s="429">
        <f t="shared" si="76"/>
        <v>0.44848039665779083</v>
      </c>
      <c r="U288" s="429">
        <f t="shared" si="77"/>
        <v>3.0722615003213664E-2</v>
      </c>
      <c r="V288" s="429">
        <f t="shared" si="78"/>
        <v>0</v>
      </c>
      <c r="W288" s="429">
        <f t="shared" si="79"/>
        <v>0</v>
      </c>
      <c r="X288" s="429">
        <f t="shared" si="80"/>
        <v>8.5575245615645938E-3</v>
      </c>
      <c r="Y288" s="429">
        <f t="shared" si="81"/>
        <v>0</v>
      </c>
      <c r="Z288" s="429">
        <f t="shared" si="82"/>
        <v>2.038380314020751E-3</v>
      </c>
      <c r="AA288" s="353" t="s">
        <v>379</v>
      </c>
      <c r="AB288" s="434">
        <f t="shared" si="83"/>
        <v>0</v>
      </c>
      <c r="AC288" s="434">
        <f t="shared" si="84"/>
        <v>466</v>
      </c>
      <c r="AD288" s="434">
        <f t="shared" si="85"/>
        <v>1673</v>
      </c>
      <c r="AG288" s="354">
        <f t="shared" si="86"/>
        <v>2139</v>
      </c>
      <c r="AH288" s="428">
        <f t="shared" si="89"/>
        <v>351493.00000000035</v>
      </c>
      <c r="AI288" s="429">
        <f t="shared" si="87"/>
        <v>6.0854696964093109E-3</v>
      </c>
    </row>
    <row r="289" spans="1:35" ht="18.5" customHeight="1" x14ac:dyDescent="0.35">
      <c r="A289" s="353" t="s">
        <v>383</v>
      </c>
      <c r="B289" s="427" t="s">
        <v>378</v>
      </c>
      <c r="C289" s="353" t="s">
        <v>379</v>
      </c>
      <c r="D289" s="353" t="s">
        <v>71</v>
      </c>
      <c r="E289" s="428">
        <v>9171</v>
      </c>
      <c r="F289" s="428">
        <v>20150</v>
      </c>
      <c r="G289" s="428">
        <v>6926</v>
      </c>
      <c r="H289" s="428">
        <v>14278</v>
      </c>
      <c r="I289" s="428">
        <v>2942</v>
      </c>
      <c r="J289" s="428"/>
      <c r="K289" s="428"/>
      <c r="L289" s="428"/>
      <c r="M289" s="428"/>
      <c r="N289" s="428">
        <v>484</v>
      </c>
      <c r="O289" s="428">
        <f t="shared" si="72"/>
        <v>53951</v>
      </c>
      <c r="Q289" s="429">
        <f t="shared" si="73"/>
        <v>0.16998758132379382</v>
      </c>
      <c r="R289" s="429">
        <f t="shared" si="74"/>
        <v>0.37348705306667163</v>
      </c>
      <c r="S289" s="429">
        <f t="shared" si="75"/>
        <v>0.12837574836425644</v>
      </c>
      <c r="T289" s="429">
        <f t="shared" si="76"/>
        <v>0.26464755055513334</v>
      </c>
      <c r="U289" s="429">
        <f t="shared" si="77"/>
        <v>5.4530963281496175E-2</v>
      </c>
      <c r="V289" s="429">
        <f t="shared" si="78"/>
        <v>0</v>
      </c>
      <c r="W289" s="429">
        <f t="shared" si="79"/>
        <v>0</v>
      </c>
      <c r="X289" s="429">
        <f t="shared" si="80"/>
        <v>0</v>
      </c>
      <c r="Y289" s="429">
        <f t="shared" si="81"/>
        <v>0</v>
      </c>
      <c r="Z289" s="429">
        <f t="shared" si="82"/>
        <v>8.9711034086485883E-3</v>
      </c>
      <c r="AA289" s="353" t="s">
        <v>379</v>
      </c>
      <c r="AB289" s="434">
        <f t="shared" si="83"/>
        <v>0</v>
      </c>
      <c r="AC289" s="434">
        <f t="shared" si="84"/>
        <v>0</v>
      </c>
      <c r="AD289" s="434">
        <f t="shared" si="85"/>
        <v>2942</v>
      </c>
      <c r="AG289" s="354">
        <f t="shared" si="86"/>
        <v>2942</v>
      </c>
      <c r="AH289" s="428">
        <f t="shared" si="89"/>
        <v>351493.00000000035</v>
      </c>
      <c r="AI289" s="429">
        <f t="shared" si="87"/>
        <v>8.3700102135746569E-3</v>
      </c>
    </row>
    <row r="290" spans="1:35" ht="18.5" customHeight="1" x14ac:dyDescent="0.35">
      <c r="A290" s="353" t="s">
        <v>384</v>
      </c>
      <c r="B290" s="427" t="s">
        <v>378</v>
      </c>
      <c r="C290" s="353" t="s">
        <v>379</v>
      </c>
      <c r="D290" s="353" t="s">
        <v>71</v>
      </c>
      <c r="E290" s="428">
        <v>20209</v>
      </c>
      <c r="F290" s="428">
        <v>12918</v>
      </c>
      <c r="G290" s="428">
        <v>6245</v>
      </c>
      <c r="H290" s="428">
        <v>4931</v>
      </c>
      <c r="I290" s="428">
        <v>3226</v>
      </c>
      <c r="J290" s="428"/>
      <c r="K290" s="428"/>
      <c r="L290" s="428"/>
      <c r="M290" s="428"/>
      <c r="N290" s="428">
        <v>200</v>
      </c>
      <c r="O290" s="428">
        <f t="shared" si="72"/>
        <v>47729</v>
      </c>
      <c r="Q290" s="429">
        <f t="shared" si="73"/>
        <v>0.42341134320853152</v>
      </c>
      <c r="R290" s="429">
        <f t="shared" si="74"/>
        <v>0.27065306207965806</v>
      </c>
      <c r="S290" s="429">
        <f t="shared" si="75"/>
        <v>0.13084288378134887</v>
      </c>
      <c r="T290" s="429">
        <f t="shared" si="76"/>
        <v>0.10331245154937251</v>
      </c>
      <c r="U290" s="429">
        <f t="shared" si="77"/>
        <v>6.7589934840453392E-2</v>
      </c>
      <c r="V290" s="429">
        <f t="shared" si="78"/>
        <v>0</v>
      </c>
      <c r="W290" s="429">
        <f t="shared" si="79"/>
        <v>0</v>
      </c>
      <c r="X290" s="429">
        <f t="shared" si="80"/>
        <v>0</v>
      </c>
      <c r="Y290" s="429">
        <f t="shared" si="81"/>
        <v>0</v>
      </c>
      <c r="Z290" s="429">
        <f t="shared" si="82"/>
        <v>4.1903245406356721E-3</v>
      </c>
      <c r="AA290" s="353" t="s">
        <v>379</v>
      </c>
      <c r="AB290" s="434">
        <f t="shared" si="83"/>
        <v>0</v>
      </c>
      <c r="AC290" s="434">
        <f t="shared" si="84"/>
        <v>0</v>
      </c>
      <c r="AD290" s="434">
        <f t="shared" si="85"/>
        <v>3226</v>
      </c>
      <c r="AG290" s="354">
        <f t="shared" si="86"/>
        <v>3226</v>
      </c>
      <c r="AH290" s="428">
        <f t="shared" si="89"/>
        <v>351493.00000000035</v>
      </c>
      <c r="AI290" s="429">
        <f t="shared" si="87"/>
        <v>9.1779921648510697E-3</v>
      </c>
    </row>
    <row r="291" spans="1:35" ht="18.5" customHeight="1" x14ac:dyDescent="0.35">
      <c r="A291" s="353" t="s">
        <v>385</v>
      </c>
      <c r="B291" s="427" t="s">
        <v>378</v>
      </c>
      <c r="C291" s="353" t="s">
        <v>379</v>
      </c>
      <c r="D291" s="353" t="s">
        <v>71</v>
      </c>
      <c r="E291" s="428">
        <v>19318</v>
      </c>
      <c r="F291" s="428">
        <v>13888</v>
      </c>
      <c r="G291" s="428">
        <v>6164</v>
      </c>
      <c r="H291" s="428">
        <v>3365</v>
      </c>
      <c r="I291" s="428">
        <v>3242</v>
      </c>
      <c r="J291" s="428"/>
      <c r="K291" s="428"/>
      <c r="L291" s="428"/>
      <c r="M291" s="428"/>
      <c r="N291" s="428">
        <v>0</v>
      </c>
      <c r="O291" s="428">
        <f t="shared" si="72"/>
        <v>45977</v>
      </c>
      <c r="Q291" s="429">
        <f t="shared" si="73"/>
        <v>0.42016660504165126</v>
      </c>
      <c r="R291" s="429">
        <f t="shared" si="74"/>
        <v>0.30206407551601888</v>
      </c>
      <c r="S291" s="429">
        <f t="shared" si="75"/>
        <v>0.13406703351675839</v>
      </c>
      <c r="T291" s="429">
        <f t="shared" si="76"/>
        <v>7.3188768297192078E-2</v>
      </c>
      <c r="U291" s="429">
        <f t="shared" si="77"/>
        <v>7.0513517628379402E-2</v>
      </c>
      <c r="V291" s="429">
        <f t="shared" si="78"/>
        <v>0</v>
      </c>
      <c r="W291" s="429">
        <f t="shared" si="79"/>
        <v>0</v>
      </c>
      <c r="X291" s="429">
        <f t="shared" si="80"/>
        <v>0</v>
      </c>
      <c r="Y291" s="429">
        <f t="shared" si="81"/>
        <v>0</v>
      </c>
      <c r="Z291" s="429">
        <f t="shared" si="82"/>
        <v>0</v>
      </c>
      <c r="AA291" s="353" t="s">
        <v>379</v>
      </c>
      <c r="AB291" s="434">
        <f t="shared" si="83"/>
        <v>0</v>
      </c>
      <c r="AC291" s="434">
        <f t="shared" si="84"/>
        <v>0</v>
      </c>
      <c r="AD291" s="434">
        <f t="shared" si="85"/>
        <v>3242</v>
      </c>
      <c r="AG291" s="354">
        <f t="shared" si="86"/>
        <v>3242</v>
      </c>
      <c r="AH291" s="428">
        <f t="shared" si="89"/>
        <v>351493.00000000035</v>
      </c>
      <c r="AI291" s="429">
        <f t="shared" si="87"/>
        <v>9.2235122747821342E-3</v>
      </c>
    </row>
    <row r="292" spans="1:35" ht="18.5" customHeight="1" x14ac:dyDescent="0.35">
      <c r="A292" s="353" t="s">
        <v>386</v>
      </c>
      <c r="B292" s="427" t="s">
        <v>378</v>
      </c>
      <c r="C292" s="353" t="s">
        <v>379</v>
      </c>
      <c r="D292" s="353" t="s">
        <v>71</v>
      </c>
      <c r="E292" s="428">
        <v>16035</v>
      </c>
      <c r="F292" s="428">
        <v>11444</v>
      </c>
      <c r="G292" s="428">
        <v>4769</v>
      </c>
      <c r="H292" s="428">
        <v>4236</v>
      </c>
      <c r="I292" s="428">
        <v>2193</v>
      </c>
      <c r="J292" s="428"/>
      <c r="K292" s="428">
        <v>1913</v>
      </c>
      <c r="L292" s="428">
        <v>3344</v>
      </c>
      <c r="M292" s="428"/>
      <c r="N292" s="428">
        <v>703</v>
      </c>
      <c r="O292" s="428">
        <f t="shared" si="72"/>
        <v>44637</v>
      </c>
      <c r="Q292" s="429">
        <f t="shared" si="73"/>
        <v>0.35923113112440352</v>
      </c>
      <c r="R292" s="429">
        <f t="shared" si="74"/>
        <v>0.2563792369558886</v>
      </c>
      <c r="S292" s="429">
        <f t="shared" si="75"/>
        <v>0.10683961735779735</v>
      </c>
      <c r="T292" s="429">
        <f t="shared" si="76"/>
        <v>9.4898850729215667E-2</v>
      </c>
      <c r="U292" s="429">
        <f t="shared" si="77"/>
        <v>4.9129645809530213E-2</v>
      </c>
      <c r="V292" s="429">
        <f t="shared" si="78"/>
        <v>0</v>
      </c>
      <c r="W292" s="429">
        <f t="shared" si="79"/>
        <v>4.285682281515335E-2</v>
      </c>
      <c r="X292" s="429">
        <f t="shared" si="80"/>
        <v>7.4915428904272247E-2</v>
      </c>
      <c r="Y292" s="429">
        <f t="shared" si="81"/>
        <v>0</v>
      </c>
      <c r="Z292" s="429">
        <f t="shared" si="82"/>
        <v>1.5749266303739049E-2</v>
      </c>
      <c r="AA292" s="353" t="s">
        <v>379</v>
      </c>
      <c r="AB292" s="434">
        <f t="shared" si="83"/>
        <v>1913</v>
      </c>
      <c r="AC292" s="434">
        <f t="shared" si="84"/>
        <v>3344</v>
      </c>
      <c r="AD292" s="434">
        <f t="shared" si="85"/>
        <v>2193</v>
      </c>
      <c r="AG292" s="354">
        <f t="shared" si="86"/>
        <v>7450</v>
      </c>
      <c r="AH292" s="428">
        <f t="shared" si="89"/>
        <v>351493.00000000035</v>
      </c>
      <c r="AI292" s="429">
        <f t="shared" si="87"/>
        <v>2.1195301186652346E-2</v>
      </c>
    </row>
    <row r="293" spans="1:35" ht="18.5" customHeight="1" x14ac:dyDescent="0.35">
      <c r="A293" s="353" t="s">
        <v>387</v>
      </c>
      <c r="B293" s="427" t="s">
        <v>388</v>
      </c>
      <c r="C293" s="353" t="s">
        <v>379</v>
      </c>
      <c r="D293" s="353" t="s">
        <v>71</v>
      </c>
      <c r="E293" s="428">
        <v>14783</v>
      </c>
      <c r="F293" s="428">
        <v>13999</v>
      </c>
      <c r="G293" s="428">
        <v>7445</v>
      </c>
      <c r="H293" s="428">
        <v>4768</v>
      </c>
      <c r="I293" s="428">
        <v>2166</v>
      </c>
      <c r="J293" s="428"/>
      <c r="K293" s="428">
        <v>480</v>
      </c>
      <c r="L293" s="428"/>
      <c r="M293" s="428"/>
      <c r="N293" s="428">
        <v>196</v>
      </c>
      <c r="O293" s="428">
        <f t="shared" si="72"/>
        <v>43837</v>
      </c>
      <c r="Q293" s="429">
        <f t="shared" si="73"/>
        <v>0.33722654378721173</v>
      </c>
      <c r="R293" s="429">
        <f t="shared" si="74"/>
        <v>0.31934210826470788</v>
      </c>
      <c r="S293" s="429">
        <f t="shared" si="75"/>
        <v>0.16983370212377671</v>
      </c>
      <c r="T293" s="429">
        <f t="shared" si="76"/>
        <v>0.10876656705522732</v>
      </c>
      <c r="U293" s="429">
        <f t="shared" si="77"/>
        <v>4.9410315486917447E-2</v>
      </c>
      <c r="V293" s="429">
        <f t="shared" si="78"/>
        <v>0</v>
      </c>
      <c r="W293" s="429">
        <f t="shared" si="79"/>
        <v>1.0949654401532952E-2</v>
      </c>
      <c r="X293" s="429">
        <f t="shared" si="80"/>
        <v>0</v>
      </c>
      <c r="Y293" s="429">
        <f t="shared" si="81"/>
        <v>0</v>
      </c>
      <c r="Z293" s="429">
        <f t="shared" si="82"/>
        <v>4.4711088806259555E-3</v>
      </c>
      <c r="AA293" s="353" t="s">
        <v>379</v>
      </c>
      <c r="AB293" s="434">
        <f t="shared" si="83"/>
        <v>480</v>
      </c>
      <c r="AC293" s="434">
        <f t="shared" si="84"/>
        <v>0</v>
      </c>
      <c r="AD293" s="434">
        <f t="shared" si="85"/>
        <v>2166</v>
      </c>
      <c r="AG293" s="354">
        <f t="shared" si="86"/>
        <v>2646</v>
      </c>
      <c r="AH293" s="428">
        <f t="shared" si="89"/>
        <v>351493.00000000035</v>
      </c>
      <c r="AI293" s="429">
        <f t="shared" si="87"/>
        <v>7.5278881798499465E-3</v>
      </c>
    </row>
    <row r="294" spans="1:35" ht="18.5" customHeight="1" x14ac:dyDescent="0.35">
      <c r="A294" s="353" t="s">
        <v>389</v>
      </c>
      <c r="B294" s="427" t="s">
        <v>388</v>
      </c>
      <c r="C294" s="353" t="s">
        <v>379</v>
      </c>
      <c r="D294" s="353" t="s">
        <v>71</v>
      </c>
      <c r="E294" s="428">
        <v>17298.55</v>
      </c>
      <c r="F294" s="428">
        <v>11979.09</v>
      </c>
      <c r="G294" s="428">
        <v>7424.58</v>
      </c>
      <c r="H294" s="428">
        <v>5896.32</v>
      </c>
      <c r="I294" s="428">
        <v>3315.46</v>
      </c>
      <c r="J294" s="428"/>
      <c r="K294" s="428"/>
      <c r="L294" s="428"/>
      <c r="M294" s="428"/>
      <c r="N294" s="428">
        <v>784</v>
      </c>
      <c r="O294" s="428">
        <f t="shared" si="72"/>
        <v>46698</v>
      </c>
      <c r="Q294" s="429">
        <f t="shared" si="73"/>
        <v>0.37043449398261163</v>
      </c>
      <c r="R294" s="429">
        <f t="shared" si="74"/>
        <v>0.25652254914557371</v>
      </c>
      <c r="S294" s="429">
        <f t="shared" si="75"/>
        <v>0.1589913914942824</v>
      </c>
      <c r="T294" s="429">
        <f t="shared" si="76"/>
        <v>0.12626493639984582</v>
      </c>
      <c r="U294" s="429">
        <f t="shared" si="77"/>
        <v>7.0997901409053918E-2</v>
      </c>
      <c r="V294" s="429">
        <f t="shared" si="78"/>
        <v>0</v>
      </c>
      <c r="W294" s="429">
        <f t="shared" si="79"/>
        <v>0</v>
      </c>
      <c r="X294" s="429">
        <f t="shared" si="80"/>
        <v>0</v>
      </c>
      <c r="Y294" s="429">
        <f t="shared" si="81"/>
        <v>0</v>
      </c>
      <c r="Z294" s="429">
        <f t="shared" si="82"/>
        <v>1.6788727568632488E-2</v>
      </c>
      <c r="AA294" s="353" t="s">
        <v>379</v>
      </c>
      <c r="AB294" s="434">
        <f t="shared" si="83"/>
        <v>0</v>
      </c>
      <c r="AC294" s="434">
        <f t="shared" si="84"/>
        <v>0</v>
      </c>
      <c r="AD294" s="434">
        <f t="shared" si="85"/>
        <v>3315.46</v>
      </c>
      <c r="AG294" s="354">
        <f t="shared" si="86"/>
        <v>3315.46</v>
      </c>
      <c r="AH294" s="428">
        <f t="shared" si="89"/>
        <v>351493.00000000035</v>
      </c>
      <c r="AI294" s="429">
        <f t="shared" si="87"/>
        <v>9.4325064795031388E-3</v>
      </c>
    </row>
    <row r="295" spans="1:35" ht="18.5" customHeight="1" x14ac:dyDescent="0.35">
      <c r="A295" s="353" t="s">
        <v>390</v>
      </c>
      <c r="B295" s="427" t="s">
        <v>388</v>
      </c>
      <c r="C295" s="353" t="s">
        <v>379</v>
      </c>
      <c r="D295" s="353" t="s">
        <v>71</v>
      </c>
      <c r="E295" s="428">
        <v>5486.9760239999996</v>
      </c>
      <c r="F295" s="428">
        <v>15782.411179999999</v>
      </c>
      <c r="G295" s="428">
        <v>4227.6360000000004</v>
      </c>
      <c r="H295" s="428">
        <v>21827.357823999999</v>
      </c>
      <c r="I295" s="428">
        <v>1941.0407319999999</v>
      </c>
      <c r="J295" s="428"/>
      <c r="K295" s="428">
        <v>791</v>
      </c>
      <c r="L295" s="428"/>
      <c r="M295" s="428"/>
      <c r="N295" s="428">
        <v>949</v>
      </c>
      <c r="O295" s="428">
        <f t="shared" si="72"/>
        <v>51005.421759999997</v>
      </c>
      <c r="Q295" s="429">
        <f t="shared" si="73"/>
        <v>0.10757632884241834</v>
      </c>
      <c r="R295" s="429">
        <f t="shared" si="74"/>
        <v>0.30942614795466794</v>
      </c>
      <c r="S295" s="429">
        <f t="shared" si="75"/>
        <v>8.2886011998736991E-2</v>
      </c>
      <c r="T295" s="429">
        <f t="shared" si="76"/>
        <v>0.42794191422837474</v>
      </c>
      <c r="U295" s="429">
        <f t="shared" si="77"/>
        <v>3.8055576545045315E-2</v>
      </c>
      <c r="V295" s="429">
        <f t="shared" si="78"/>
        <v>0</v>
      </c>
      <c r="W295" s="429">
        <f t="shared" si="79"/>
        <v>1.5508155264786503E-2</v>
      </c>
      <c r="X295" s="429">
        <f t="shared" si="80"/>
        <v>0</v>
      </c>
      <c r="Y295" s="429">
        <f t="shared" si="81"/>
        <v>0</v>
      </c>
      <c r="Z295" s="429">
        <f t="shared" si="82"/>
        <v>1.8605865165970153E-2</v>
      </c>
      <c r="AA295" s="353" t="s">
        <v>379</v>
      </c>
      <c r="AB295" s="434">
        <f t="shared" si="83"/>
        <v>791</v>
      </c>
      <c r="AC295" s="434">
        <f t="shared" si="84"/>
        <v>0</v>
      </c>
      <c r="AD295" s="434">
        <f t="shared" si="85"/>
        <v>1941.0407319999999</v>
      </c>
      <c r="AG295" s="354">
        <f t="shared" si="86"/>
        <v>2732.0407319999999</v>
      </c>
      <c r="AH295" s="428">
        <f t="shared" si="89"/>
        <v>351493.00000000035</v>
      </c>
      <c r="AI295" s="429">
        <f t="shared" si="87"/>
        <v>7.77267465354928E-3</v>
      </c>
    </row>
    <row r="296" spans="1:35" ht="18.5" customHeight="1" x14ac:dyDescent="0.35">
      <c r="A296" s="353" t="s">
        <v>391</v>
      </c>
      <c r="B296" s="427" t="s">
        <v>388</v>
      </c>
      <c r="C296" s="353" t="s">
        <v>379</v>
      </c>
      <c r="D296" s="353" t="s">
        <v>71</v>
      </c>
      <c r="E296" s="428">
        <v>3662</v>
      </c>
      <c r="F296" s="428">
        <v>17268</v>
      </c>
      <c r="G296" s="428">
        <v>5357</v>
      </c>
      <c r="H296" s="428">
        <v>19645</v>
      </c>
      <c r="I296" s="428">
        <v>2714</v>
      </c>
      <c r="J296" s="428"/>
      <c r="K296" s="428"/>
      <c r="L296" s="428"/>
      <c r="M296" s="428"/>
      <c r="N296" s="428">
        <v>284</v>
      </c>
      <c r="O296" s="428">
        <f t="shared" si="72"/>
        <v>48930</v>
      </c>
      <c r="Q296" s="429">
        <f t="shared" si="73"/>
        <v>7.4841610463928065E-2</v>
      </c>
      <c r="R296" s="429">
        <f t="shared" si="74"/>
        <v>0.35291232372777437</v>
      </c>
      <c r="S296" s="429">
        <f t="shared" si="75"/>
        <v>0.10948293480482321</v>
      </c>
      <c r="T296" s="429">
        <f t="shared" si="76"/>
        <v>0.4014919272430002</v>
      </c>
      <c r="U296" s="429">
        <f t="shared" si="77"/>
        <v>5.5466993664418554E-2</v>
      </c>
      <c r="V296" s="429">
        <f t="shared" si="78"/>
        <v>0</v>
      </c>
      <c r="W296" s="429">
        <f t="shared" si="79"/>
        <v>0</v>
      </c>
      <c r="X296" s="429">
        <f t="shared" si="80"/>
        <v>0</v>
      </c>
      <c r="Y296" s="429">
        <f t="shared" si="81"/>
        <v>0</v>
      </c>
      <c r="Z296" s="429">
        <f t="shared" si="82"/>
        <v>5.8042100960555894E-3</v>
      </c>
      <c r="AA296" s="353" t="s">
        <v>379</v>
      </c>
      <c r="AB296" s="434">
        <f t="shared" si="83"/>
        <v>0</v>
      </c>
      <c r="AC296" s="434">
        <f t="shared" si="84"/>
        <v>0</v>
      </c>
      <c r="AD296" s="434">
        <f t="shared" si="85"/>
        <v>2714</v>
      </c>
      <c r="AG296" s="354">
        <f t="shared" si="86"/>
        <v>2714</v>
      </c>
      <c r="AH296" s="428">
        <f t="shared" si="89"/>
        <v>351493.00000000035</v>
      </c>
      <c r="AI296" s="429">
        <f t="shared" si="87"/>
        <v>7.7213486470569751E-3</v>
      </c>
    </row>
    <row r="297" spans="1:35" ht="18.5" customHeight="1" x14ac:dyDescent="0.35">
      <c r="A297" s="353" t="s">
        <v>392</v>
      </c>
      <c r="B297" s="427" t="s">
        <v>388</v>
      </c>
      <c r="C297" s="353" t="s">
        <v>379</v>
      </c>
      <c r="D297" s="353" t="s">
        <v>71</v>
      </c>
      <c r="E297" s="428">
        <v>21598</v>
      </c>
      <c r="F297" s="428">
        <v>8961</v>
      </c>
      <c r="G297" s="428">
        <v>3904</v>
      </c>
      <c r="H297" s="428">
        <v>3963</v>
      </c>
      <c r="I297" s="428">
        <v>6417</v>
      </c>
      <c r="J297" s="428"/>
      <c r="K297" s="428">
        <v>227</v>
      </c>
      <c r="L297" s="428"/>
      <c r="M297" s="428"/>
      <c r="N297" s="428">
        <v>221</v>
      </c>
      <c r="O297" s="428">
        <f t="shared" si="72"/>
        <v>45291</v>
      </c>
      <c r="Q297" s="429">
        <f t="shared" si="73"/>
        <v>0.47687178468128327</v>
      </c>
      <c r="R297" s="429">
        <f t="shared" si="74"/>
        <v>0.19785387825395773</v>
      </c>
      <c r="S297" s="429">
        <f t="shared" si="75"/>
        <v>8.619814091099777E-2</v>
      </c>
      <c r="T297" s="429">
        <f t="shared" si="76"/>
        <v>8.750082797906869E-2</v>
      </c>
      <c r="U297" s="429">
        <f t="shared" si="77"/>
        <v>0.14168377823408623</v>
      </c>
      <c r="V297" s="429">
        <f t="shared" si="78"/>
        <v>0</v>
      </c>
      <c r="W297" s="429">
        <f t="shared" si="79"/>
        <v>5.0120332957982825E-3</v>
      </c>
      <c r="X297" s="429">
        <f t="shared" si="80"/>
        <v>0</v>
      </c>
      <c r="Y297" s="429">
        <f t="shared" si="81"/>
        <v>0</v>
      </c>
      <c r="Z297" s="429">
        <f t="shared" si="82"/>
        <v>4.8795566448080196E-3</v>
      </c>
      <c r="AA297" s="353" t="s">
        <v>379</v>
      </c>
      <c r="AB297" s="434">
        <f t="shared" si="83"/>
        <v>227</v>
      </c>
      <c r="AC297" s="434">
        <f t="shared" si="84"/>
        <v>0</v>
      </c>
      <c r="AD297" s="434">
        <f t="shared" si="85"/>
        <v>6417</v>
      </c>
      <c r="AG297" s="354">
        <f t="shared" si="86"/>
        <v>6644</v>
      </c>
      <c r="AH297" s="428">
        <f t="shared" si="89"/>
        <v>351493.00000000035</v>
      </c>
      <c r="AI297" s="429">
        <f t="shared" si="87"/>
        <v>1.8902225648874924E-2</v>
      </c>
    </row>
    <row r="298" spans="1:35" ht="18.5" customHeight="1" x14ac:dyDescent="0.35">
      <c r="A298" s="353" t="s">
        <v>393</v>
      </c>
      <c r="B298" s="427" t="s">
        <v>388</v>
      </c>
      <c r="C298" s="353" t="s">
        <v>379</v>
      </c>
      <c r="D298" s="353" t="s">
        <v>71</v>
      </c>
      <c r="E298" s="428">
        <v>16273</v>
      </c>
      <c r="F298" s="428">
        <v>14912</v>
      </c>
      <c r="G298" s="428">
        <v>6260</v>
      </c>
      <c r="H298" s="428">
        <v>5103</v>
      </c>
      <c r="I298" s="428">
        <v>3169</v>
      </c>
      <c r="J298" s="428"/>
      <c r="K298" s="428">
        <v>562</v>
      </c>
      <c r="L298" s="428"/>
      <c r="M298" s="428"/>
      <c r="N298" s="428">
        <v>272</v>
      </c>
      <c r="O298" s="428">
        <f t="shared" si="72"/>
        <v>46551</v>
      </c>
      <c r="Q298" s="429">
        <f t="shared" si="73"/>
        <v>0.34957358595948529</v>
      </c>
      <c r="R298" s="429">
        <f t="shared" si="74"/>
        <v>0.32033683486928316</v>
      </c>
      <c r="S298" s="429">
        <f t="shared" si="75"/>
        <v>0.13447616592554404</v>
      </c>
      <c r="T298" s="429">
        <f t="shared" si="76"/>
        <v>0.10962170522652574</v>
      </c>
      <c r="U298" s="429">
        <f t="shared" si="77"/>
        <v>6.8075873772851278E-2</v>
      </c>
      <c r="V298" s="429">
        <f t="shared" si="78"/>
        <v>0</v>
      </c>
      <c r="W298" s="429">
        <f t="shared" si="79"/>
        <v>1.2072780391398681E-2</v>
      </c>
      <c r="X298" s="429">
        <f t="shared" si="80"/>
        <v>0</v>
      </c>
      <c r="Y298" s="429">
        <f t="shared" si="81"/>
        <v>0</v>
      </c>
      <c r="Z298" s="429">
        <f t="shared" si="82"/>
        <v>5.8430538549118175E-3</v>
      </c>
      <c r="AA298" s="353" t="s">
        <v>379</v>
      </c>
      <c r="AB298" s="434">
        <f t="shared" si="83"/>
        <v>562</v>
      </c>
      <c r="AC298" s="434">
        <f t="shared" si="84"/>
        <v>0</v>
      </c>
      <c r="AD298" s="434">
        <f t="shared" si="85"/>
        <v>3169</v>
      </c>
      <c r="AG298" s="354">
        <f t="shared" si="86"/>
        <v>3731</v>
      </c>
      <c r="AH298" s="428">
        <f t="shared" si="89"/>
        <v>351493.00000000035</v>
      </c>
      <c r="AI298" s="429">
        <f t="shared" si="87"/>
        <v>1.0614720634550321E-2</v>
      </c>
    </row>
    <row r="299" spans="1:35" ht="18.5" customHeight="1" x14ac:dyDescent="0.35">
      <c r="A299" s="353" t="s">
        <v>394</v>
      </c>
      <c r="B299" s="427" t="s">
        <v>388</v>
      </c>
      <c r="C299" s="353" t="s">
        <v>379</v>
      </c>
      <c r="D299" s="353" t="s">
        <v>71</v>
      </c>
      <c r="E299" s="428">
        <v>14666</v>
      </c>
      <c r="F299" s="428">
        <v>7457</v>
      </c>
      <c r="G299" s="428">
        <v>3352</v>
      </c>
      <c r="H299" s="428">
        <v>2060</v>
      </c>
      <c r="I299" s="428">
        <v>1873</v>
      </c>
      <c r="J299" s="428"/>
      <c r="K299" s="428">
        <v>11019</v>
      </c>
      <c r="L299" s="428">
        <v>1105</v>
      </c>
      <c r="M299" s="428"/>
      <c r="N299" s="428">
        <v>1746</v>
      </c>
      <c r="O299" s="428">
        <f t="shared" si="72"/>
        <v>43278</v>
      </c>
      <c r="Q299" s="429">
        <f t="shared" si="73"/>
        <v>0.33887887610333195</v>
      </c>
      <c r="R299" s="429">
        <f t="shared" si="74"/>
        <v>0.17230463514949859</v>
      </c>
      <c r="S299" s="429">
        <f t="shared" si="75"/>
        <v>7.7452747354313969E-2</v>
      </c>
      <c r="T299" s="429">
        <f t="shared" si="76"/>
        <v>4.7599242109154768E-2</v>
      </c>
      <c r="U299" s="429">
        <f t="shared" si="77"/>
        <v>4.3278340034197511E-2</v>
      </c>
      <c r="V299" s="429">
        <f t="shared" si="78"/>
        <v>0</v>
      </c>
      <c r="W299" s="429">
        <f t="shared" si="79"/>
        <v>0.25460973242756135</v>
      </c>
      <c r="X299" s="429">
        <f t="shared" si="80"/>
        <v>2.5532603170201951E-2</v>
      </c>
      <c r="Y299" s="429">
        <f t="shared" si="81"/>
        <v>0</v>
      </c>
      <c r="Z299" s="429">
        <f t="shared" si="82"/>
        <v>4.0343823651739913E-2</v>
      </c>
      <c r="AA299" s="353" t="s">
        <v>379</v>
      </c>
      <c r="AB299" s="434">
        <f t="shared" si="83"/>
        <v>11019</v>
      </c>
      <c r="AC299" s="434">
        <f t="shared" si="84"/>
        <v>1105</v>
      </c>
      <c r="AD299" s="434">
        <f t="shared" si="85"/>
        <v>1873</v>
      </c>
      <c r="AG299" s="354">
        <f t="shared" si="86"/>
        <v>13997</v>
      </c>
      <c r="AH299" s="428">
        <f t="shared" si="89"/>
        <v>351493.00000000035</v>
      </c>
      <c r="AI299" s="429">
        <f t="shared" si="87"/>
        <v>3.9821561169070187E-2</v>
      </c>
    </row>
    <row r="300" spans="1:35" ht="18.5" customHeight="1" x14ac:dyDescent="0.35">
      <c r="A300" s="353" t="s">
        <v>395</v>
      </c>
      <c r="B300" s="427" t="s">
        <v>388</v>
      </c>
      <c r="C300" s="353" t="s">
        <v>379</v>
      </c>
      <c r="D300" s="353" t="s">
        <v>71</v>
      </c>
      <c r="E300" s="428">
        <v>10026</v>
      </c>
      <c r="F300" s="428">
        <v>16483</v>
      </c>
      <c r="G300" s="428">
        <v>4660</v>
      </c>
      <c r="H300" s="428">
        <v>9539</v>
      </c>
      <c r="I300" s="428">
        <v>2288</v>
      </c>
      <c r="J300" s="428"/>
      <c r="K300" s="428">
        <v>1629</v>
      </c>
      <c r="L300" s="428">
        <v>621</v>
      </c>
      <c r="M300" s="428"/>
      <c r="N300" s="428">
        <v>0</v>
      </c>
      <c r="O300" s="428">
        <f t="shared" si="72"/>
        <v>45246</v>
      </c>
      <c r="Q300" s="429">
        <f t="shared" si="73"/>
        <v>0.22158864872032888</v>
      </c>
      <c r="R300" s="429">
        <f t="shared" si="74"/>
        <v>0.36429739645493525</v>
      </c>
      <c r="S300" s="429">
        <f t="shared" si="75"/>
        <v>0.10299252972638465</v>
      </c>
      <c r="T300" s="429">
        <f t="shared" si="76"/>
        <v>0.21082526632188481</v>
      </c>
      <c r="U300" s="429">
        <f t="shared" si="77"/>
        <v>5.0568006011581138E-2</v>
      </c>
      <c r="V300" s="429">
        <f t="shared" si="78"/>
        <v>0</v>
      </c>
      <c r="W300" s="429">
        <f t="shared" si="79"/>
        <v>3.6003182601776949E-2</v>
      </c>
      <c r="X300" s="429">
        <f t="shared" si="80"/>
        <v>1.3724970163108341E-2</v>
      </c>
      <c r="Y300" s="429">
        <f t="shared" si="81"/>
        <v>0</v>
      </c>
      <c r="Z300" s="429">
        <f t="shared" si="82"/>
        <v>0</v>
      </c>
      <c r="AA300" s="353" t="s">
        <v>379</v>
      </c>
      <c r="AB300" s="434">
        <f t="shared" si="83"/>
        <v>1629</v>
      </c>
      <c r="AC300" s="434">
        <f t="shared" si="84"/>
        <v>621</v>
      </c>
      <c r="AD300" s="434">
        <f t="shared" si="85"/>
        <v>2288</v>
      </c>
      <c r="AG300" s="354">
        <f t="shared" si="86"/>
        <v>4538</v>
      </c>
      <c r="AH300" s="428">
        <f t="shared" si="89"/>
        <v>351493.00000000035</v>
      </c>
      <c r="AI300" s="429">
        <f t="shared" si="87"/>
        <v>1.2910641179198434E-2</v>
      </c>
    </row>
    <row r="301" spans="1:35" ht="18.5" customHeight="1" x14ac:dyDescent="0.35">
      <c r="A301" s="353" t="s">
        <v>396</v>
      </c>
      <c r="B301" s="427" t="s">
        <v>388</v>
      </c>
      <c r="C301" s="353" t="s">
        <v>379</v>
      </c>
      <c r="D301" s="353" t="s">
        <v>71</v>
      </c>
      <c r="E301" s="428">
        <v>3631</v>
      </c>
      <c r="F301" s="428">
        <v>17398</v>
      </c>
      <c r="G301" s="428">
        <v>5274</v>
      </c>
      <c r="H301" s="428">
        <v>25743</v>
      </c>
      <c r="I301" s="428">
        <v>1953</v>
      </c>
      <c r="J301" s="428"/>
      <c r="K301" s="428"/>
      <c r="L301" s="428"/>
      <c r="M301" s="428"/>
      <c r="N301" s="428">
        <v>0</v>
      </c>
      <c r="O301" s="428">
        <f t="shared" si="72"/>
        <v>53999</v>
      </c>
      <c r="Q301" s="429">
        <f t="shared" si="73"/>
        <v>6.7241985962703019E-2</v>
      </c>
      <c r="R301" s="429">
        <f t="shared" si="74"/>
        <v>0.32219115168799423</v>
      </c>
      <c r="S301" s="429">
        <f t="shared" si="75"/>
        <v>9.7668475342135963E-2</v>
      </c>
      <c r="T301" s="429">
        <f t="shared" si="76"/>
        <v>0.47673105057501064</v>
      </c>
      <c r="U301" s="429">
        <f t="shared" si="77"/>
        <v>3.6167336432156152E-2</v>
      </c>
      <c r="V301" s="429">
        <f t="shared" si="78"/>
        <v>0</v>
      </c>
      <c r="W301" s="429">
        <f t="shared" si="79"/>
        <v>0</v>
      </c>
      <c r="X301" s="429">
        <f t="shared" si="80"/>
        <v>0</v>
      </c>
      <c r="Y301" s="429">
        <f t="shared" si="81"/>
        <v>0</v>
      </c>
      <c r="Z301" s="429">
        <f t="shared" si="82"/>
        <v>0</v>
      </c>
      <c r="AA301" s="353" t="s">
        <v>379</v>
      </c>
      <c r="AB301" s="434">
        <f t="shared" si="83"/>
        <v>0</v>
      </c>
      <c r="AC301" s="434">
        <f t="shared" si="84"/>
        <v>0</v>
      </c>
      <c r="AD301" s="434">
        <f t="shared" si="85"/>
        <v>1953</v>
      </c>
      <c r="AG301" s="354">
        <f t="shared" si="86"/>
        <v>1953</v>
      </c>
      <c r="AH301" s="428">
        <f t="shared" si="89"/>
        <v>351493.00000000035</v>
      </c>
      <c r="AI301" s="429">
        <f t="shared" si="87"/>
        <v>5.5562984184606753E-3</v>
      </c>
    </row>
    <row r="302" spans="1:35" ht="18.5" customHeight="1" x14ac:dyDescent="0.35">
      <c r="A302" s="353" t="s">
        <v>397</v>
      </c>
      <c r="B302" s="427" t="s">
        <v>398</v>
      </c>
      <c r="C302" s="353" t="s">
        <v>379</v>
      </c>
      <c r="D302" s="353" t="s">
        <v>71</v>
      </c>
      <c r="E302" s="428">
        <v>19764</v>
      </c>
      <c r="F302" s="428">
        <v>14081</v>
      </c>
      <c r="G302" s="428">
        <v>8210</v>
      </c>
      <c r="H302" s="428">
        <v>4052</v>
      </c>
      <c r="I302" s="428">
        <v>2155</v>
      </c>
      <c r="J302" s="428"/>
      <c r="K302" s="428"/>
      <c r="L302" s="428"/>
      <c r="M302" s="428"/>
      <c r="N302" s="428">
        <v>282</v>
      </c>
      <c r="O302" s="428">
        <f t="shared" si="72"/>
        <v>48544</v>
      </c>
      <c r="Q302" s="429">
        <f t="shared" si="73"/>
        <v>0.40713579433091629</v>
      </c>
      <c r="R302" s="429">
        <f t="shared" si="74"/>
        <v>0.29006674357284112</v>
      </c>
      <c r="S302" s="429">
        <f t="shared" si="75"/>
        <v>0.16912491760052736</v>
      </c>
      <c r="T302" s="429">
        <f t="shared" si="76"/>
        <v>8.3470665787738957E-2</v>
      </c>
      <c r="U302" s="429">
        <f t="shared" si="77"/>
        <v>4.4392715886618327E-2</v>
      </c>
      <c r="V302" s="429">
        <f t="shared" si="78"/>
        <v>0</v>
      </c>
      <c r="W302" s="429">
        <f t="shared" si="79"/>
        <v>0</v>
      </c>
      <c r="X302" s="429">
        <f t="shared" si="80"/>
        <v>0</v>
      </c>
      <c r="Y302" s="429">
        <f t="shared" si="81"/>
        <v>0</v>
      </c>
      <c r="Z302" s="429">
        <f t="shared" si="82"/>
        <v>5.8091628213579431E-3</v>
      </c>
      <c r="AA302" s="353" t="s">
        <v>379</v>
      </c>
      <c r="AB302" s="434">
        <f t="shared" si="83"/>
        <v>0</v>
      </c>
      <c r="AC302" s="434">
        <f t="shared" si="84"/>
        <v>0</v>
      </c>
      <c r="AD302" s="434">
        <f t="shared" si="85"/>
        <v>2155</v>
      </c>
      <c r="AG302" s="354">
        <f t="shared" si="86"/>
        <v>2155</v>
      </c>
      <c r="AH302" s="428">
        <f t="shared" si="89"/>
        <v>351493.00000000035</v>
      </c>
      <c r="AI302" s="429">
        <f t="shared" si="87"/>
        <v>6.1309898063403763E-3</v>
      </c>
    </row>
    <row r="303" spans="1:35" ht="18.5" customHeight="1" x14ac:dyDescent="0.35">
      <c r="A303" s="353" t="s">
        <v>399</v>
      </c>
      <c r="B303" s="427" t="s">
        <v>398</v>
      </c>
      <c r="C303" s="353" t="s">
        <v>379</v>
      </c>
      <c r="D303" s="353" t="s">
        <v>71</v>
      </c>
      <c r="E303" s="428">
        <v>20922</v>
      </c>
      <c r="F303" s="428">
        <v>14438</v>
      </c>
      <c r="G303" s="428">
        <v>6314</v>
      </c>
      <c r="H303" s="428">
        <v>3176</v>
      </c>
      <c r="I303" s="428">
        <v>3568</v>
      </c>
      <c r="J303" s="428"/>
      <c r="K303" s="428"/>
      <c r="L303" s="428"/>
      <c r="M303" s="428"/>
      <c r="N303" s="428">
        <v>571</v>
      </c>
      <c r="O303" s="428">
        <f t="shared" si="72"/>
        <v>48989</v>
      </c>
      <c r="Q303" s="429">
        <f t="shared" si="73"/>
        <v>0.42707546592092105</v>
      </c>
      <c r="R303" s="429">
        <f t="shared" si="74"/>
        <v>0.29471922268264306</v>
      </c>
      <c r="S303" s="429">
        <f t="shared" si="75"/>
        <v>0.12888607646614547</v>
      </c>
      <c r="T303" s="429">
        <f t="shared" si="76"/>
        <v>6.4830880401722829E-2</v>
      </c>
      <c r="U303" s="429">
        <f t="shared" si="77"/>
        <v>7.2832676723346063E-2</v>
      </c>
      <c r="V303" s="429">
        <f t="shared" si="78"/>
        <v>0</v>
      </c>
      <c r="W303" s="429">
        <f t="shared" si="79"/>
        <v>0</v>
      </c>
      <c r="X303" s="429">
        <f t="shared" si="80"/>
        <v>0</v>
      </c>
      <c r="Y303" s="429">
        <f t="shared" si="81"/>
        <v>0</v>
      </c>
      <c r="Z303" s="429">
        <f t="shared" si="82"/>
        <v>1.165567780522158E-2</v>
      </c>
      <c r="AA303" s="353" t="s">
        <v>379</v>
      </c>
      <c r="AB303" s="434">
        <f t="shared" si="83"/>
        <v>0</v>
      </c>
      <c r="AC303" s="434">
        <f t="shared" si="84"/>
        <v>0</v>
      </c>
      <c r="AD303" s="434">
        <f t="shared" si="85"/>
        <v>3568</v>
      </c>
      <c r="AG303" s="354">
        <f t="shared" si="86"/>
        <v>3568</v>
      </c>
      <c r="AH303" s="428">
        <f t="shared" si="89"/>
        <v>351493.00000000035</v>
      </c>
      <c r="AI303" s="429">
        <f t="shared" si="87"/>
        <v>1.0150984514627592E-2</v>
      </c>
    </row>
    <row r="304" spans="1:35" ht="18.5" customHeight="1" x14ac:dyDescent="0.35">
      <c r="A304" s="353" t="s">
        <v>400</v>
      </c>
      <c r="B304" s="427" t="s">
        <v>398</v>
      </c>
      <c r="C304" s="353" t="s">
        <v>379</v>
      </c>
      <c r="D304" s="353" t="s">
        <v>71</v>
      </c>
      <c r="E304" s="428">
        <v>4967</v>
      </c>
      <c r="F304" s="428">
        <v>18509</v>
      </c>
      <c r="G304" s="428">
        <v>6476</v>
      </c>
      <c r="H304" s="428">
        <v>17234</v>
      </c>
      <c r="I304" s="428">
        <v>2404</v>
      </c>
      <c r="J304" s="428"/>
      <c r="K304" s="428"/>
      <c r="L304" s="428"/>
      <c r="M304" s="428"/>
      <c r="N304" s="428">
        <v>516</v>
      </c>
      <c r="O304" s="428">
        <f t="shared" si="72"/>
        <v>50106</v>
      </c>
      <c r="Q304" s="429">
        <f t="shared" si="73"/>
        <v>9.9129844729174146E-2</v>
      </c>
      <c r="R304" s="429">
        <f t="shared" si="74"/>
        <v>0.36939687861733128</v>
      </c>
      <c r="S304" s="429">
        <f t="shared" si="75"/>
        <v>0.12924599848321558</v>
      </c>
      <c r="T304" s="429">
        <f t="shared" si="76"/>
        <v>0.3439508242525845</v>
      </c>
      <c r="U304" s="429">
        <f t="shared" si="77"/>
        <v>4.797828603360875E-2</v>
      </c>
      <c r="V304" s="429">
        <f t="shared" si="78"/>
        <v>0</v>
      </c>
      <c r="W304" s="429">
        <f t="shared" si="79"/>
        <v>0</v>
      </c>
      <c r="X304" s="429">
        <f t="shared" si="80"/>
        <v>0</v>
      </c>
      <c r="Y304" s="429">
        <f t="shared" si="81"/>
        <v>0</v>
      </c>
      <c r="Z304" s="429">
        <f t="shared" si="82"/>
        <v>1.0298167884085739E-2</v>
      </c>
      <c r="AA304" s="353" t="s">
        <v>379</v>
      </c>
      <c r="AB304" s="434">
        <f t="shared" si="83"/>
        <v>0</v>
      </c>
      <c r="AC304" s="434">
        <f t="shared" si="84"/>
        <v>0</v>
      </c>
      <c r="AD304" s="434">
        <f t="shared" si="85"/>
        <v>2404</v>
      </c>
      <c r="AG304" s="354">
        <f t="shared" si="86"/>
        <v>2404</v>
      </c>
      <c r="AH304" s="428">
        <f t="shared" si="89"/>
        <v>351493.00000000035</v>
      </c>
      <c r="AI304" s="429">
        <f t="shared" si="87"/>
        <v>6.8393965171425824E-3</v>
      </c>
    </row>
    <row r="305" spans="1:35" ht="18.5" customHeight="1" x14ac:dyDescent="0.35">
      <c r="A305" s="353" t="s">
        <v>401</v>
      </c>
      <c r="B305" s="427" t="s">
        <v>398</v>
      </c>
      <c r="C305" s="353" t="s">
        <v>379</v>
      </c>
      <c r="D305" s="353" t="s">
        <v>71</v>
      </c>
      <c r="E305" s="428">
        <v>7005</v>
      </c>
      <c r="F305" s="428">
        <v>14424</v>
      </c>
      <c r="G305" s="428">
        <v>6151</v>
      </c>
      <c r="H305" s="428">
        <v>15970</v>
      </c>
      <c r="I305" s="428">
        <v>2403</v>
      </c>
      <c r="J305" s="428"/>
      <c r="K305" s="428">
        <v>467</v>
      </c>
      <c r="L305" s="428"/>
      <c r="M305" s="428"/>
      <c r="N305" s="428">
        <v>0</v>
      </c>
      <c r="O305" s="428">
        <f t="shared" si="72"/>
        <v>46420</v>
      </c>
      <c r="Q305" s="429">
        <f t="shared" si="73"/>
        <v>0.15090478242137009</v>
      </c>
      <c r="R305" s="429">
        <f t="shared" si="74"/>
        <v>0.31072813442481689</v>
      </c>
      <c r="S305" s="429">
        <f t="shared" si="75"/>
        <v>0.13250753985351141</v>
      </c>
      <c r="T305" s="429">
        <f t="shared" si="76"/>
        <v>0.34403274450667815</v>
      </c>
      <c r="U305" s="429">
        <f t="shared" si="77"/>
        <v>5.1766479965532096E-2</v>
      </c>
      <c r="V305" s="429">
        <f t="shared" si="78"/>
        <v>0</v>
      </c>
      <c r="W305" s="429">
        <f t="shared" si="79"/>
        <v>1.0060318828091341E-2</v>
      </c>
      <c r="X305" s="429">
        <f t="shared" si="80"/>
        <v>0</v>
      </c>
      <c r="Y305" s="429">
        <f t="shared" si="81"/>
        <v>0</v>
      </c>
      <c r="Z305" s="429">
        <f t="shared" si="82"/>
        <v>0</v>
      </c>
      <c r="AA305" s="353" t="s">
        <v>379</v>
      </c>
      <c r="AB305" s="434">
        <f t="shared" si="83"/>
        <v>467</v>
      </c>
      <c r="AC305" s="434">
        <f t="shared" si="84"/>
        <v>0</v>
      </c>
      <c r="AD305" s="434">
        <f t="shared" si="85"/>
        <v>2403</v>
      </c>
      <c r="AG305" s="354">
        <f t="shared" si="86"/>
        <v>2870</v>
      </c>
      <c r="AH305" s="428">
        <f t="shared" si="89"/>
        <v>351493.00000000035</v>
      </c>
      <c r="AI305" s="429">
        <f t="shared" si="87"/>
        <v>8.165169718884863E-3</v>
      </c>
    </row>
    <row r="306" spans="1:35" ht="18.5" customHeight="1" x14ac:dyDescent="0.35">
      <c r="A306" s="353" t="s">
        <v>402</v>
      </c>
      <c r="B306" s="427" t="s">
        <v>398</v>
      </c>
      <c r="C306" s="353" t="s">
        <v>379</v>
      </c>
      <c r="D306" s="353" t="s">
        <v>71</v>
      </c>
      <c r="E306" s="428">
        <v>11482</v>
      </c>
      <c r="F306" s="428">
        <v>17561</v>
      </c>
      <c r="G306" s="428">
        <v>9084</v>
      </c>
      <c r="H306" s="428">
        <v>9533</v>
      </c>
      <c r="I306" s="428">
        <v>2036</v>
      </c>
      <c r="J306" s="428"/>
      <c r="K306" s="428"/>
      <c r="L306" s="428"/>
      <c r="M306" s="428"/>
      <c r="N306" s="428">
        <v>427</v>
      </c>
      <c r="O306" s="428">
        <f t="shared" si="72"/>
        <v>50123</v>
      </c>
      <c r="Q306" s="429">
        <f t="shared" si="73"/>
        <v>0.22907647187917723</v>
      </c>
      <c r="R306" s="429">
        <f t="shared" si="74"/>
        <v>0.3503581190271931</v>
      </c>
      <c r="S306" s="429">
        <f t="shared" si="75"/>
        <v>0.18123416395666661</v>
      </c>
      <c r="T306" s="429">
        <f t="shared" si="76"/>
        <v>0.19019212736667798</v>
      </c>
      <c r="U306" s="429">
        <f t="shared" si="77"/>
        <v>4.0620074616443548E-2</v>
      </c>
      <c r="V306" s="429">
        <f t="shared" si="78"/>
        <v>0</v>
      </c>
      <c r="W306" s="429">
        <f t="shared" si="79"/>
        <v>0</v>
      </c>
      <c r="X306" s="429">
        <f t="shared" si="80"/>
        <v>0</v>
      </c>
      <c r="Y306" s="429">
        <f t="shared" si="81"/>
        <v>0</v>
      </c>
      <c r="Z306" s="429">
        <f t="shared" si="82"/>
        <v>8.5190431538415493E-3</v>
      </c>
      <c r="AA306" s="353" t="s">
        <v>379</v>
      </c>
      <c r="AB306" s="434">
        <f t="shared" si="83"/>
        <v>0</v>
      </c>
      <c r="AC306" s="434">
        <f t="shared" si="84"/>
        <v>0</v>
      </c>
      <c r="AD306" s="434">
        <f t="shared" si="85"/>
        <v>2036</v>
      </c>
      <c r="AG306" s="354">
        <f t="shared" si="86"/>
        <v>2036</v>
      </c>
      <c r="AH306" s="428">
        <f t="shared" si="89"/>
        <v>351493.00000000035</v>
      </c>
      <c r="AI306" s="429">
        <f t="shared" si="87"/>
        <v>5.7924339887280773E-3</v>
      </c>
    </row>
    <row r="307" spans="1:35" ht="18.5" customHeight="1" x14ac:dyDescent="0.35">
      <c r="A307" s="353" t="s">
        <v>403</v>
      </c>
      <c r="B307" s="427" t="s">
        <v>398</v>
      </c>
      <c r="C307" s="353" t="s">
        <v>379</v>
      </c>
      <c r="D307" s="353" t="s">
        <v>71</v>
      </c>
      <c r="E307" s="428">
        <v>7328</v>
      </c>
      <c r="F307" s="428">
        <v>18951</v>
      </c>
      <c r="G307" s="428">
        <v>6217</v>
      </c>
      <c r="H307" s="428">
        <v>17602</v>
      </c>
      <c r="I307" s="428">
        <v>2496</v>
      </c>
      <c r="J307" s="428"/>
      <c r="K307" s="428"/>
      <c r="L307" s="428"/>
      <c r="M307" s="428"/>
      <c r="N307" s="428">
        <v>421</v>
      </c>
      <c r="O307" s="428">
        <f t="shared" si="72"/>
        <v>53015</v>
      </c>
      <c r="Q307" s="429">
        <f t="shared" si="73"/>
        <v>0.13822503065170236</v>
      </c>
      <c r="R307" s="429">
        <f t="shared" si="74"/>
        <v>0.3574648684334622</v>
      </c>
      <c r="S307" s="429">
        <f t="shared" si="75"/>
        <v>0.11726869753843253</v>
      </c>
      <c r="T307" s="429">
        <f t="shared" si="76"/>
        <v>0.33201923983778175</v>
      </c>
      <c r="U307" s="429">
        <f t="shared" si="77"/>
        <v>4.7081014807130055E-2</v>
      </c>
      <c r="V307" s="429">
        <f t="shared" si="78"/>
        <v>0</v>
      </c>
      <c r="W307" s="429">
        <f t="shared" si="79"/>
        <v>0</v>
      </c>
      <c r="X307" s="429">
        <f t="shared" si="80"/>
        <v>0</v>
      </c>
      <c r="Y307" s="429">
        <f t="shared" si="81"/>
        <v>0</v>
      </c>
      <c r="Z307" s="429">
        <f t="shared" si="82"/>
        <v>7.9411487314910868E-3</v>
      </c>
      <c r="AA307" s="353" t="s">
        <v>379</v>
      </c>
      <c r="AB307" s="434">
        <f t="shared" si="83"/>
        <v>0</v>
      </c>
      <c r="AC307" s="434">
        <f t="shared" si="84"/>
        <v>0</v>
      </c>
      <c r="AD307" s="434">
        <f t="shared" si="85"/>
        <v>2496</v>
      </c>
      <c r="AG307" s="354">
        <f t="shared" si="86"/>
        <v>2496</v>
      </c>
      <c r="AH307" s="428">
        <f t="shared" si="89"/>
        <v>351493.00000000035</v>
      </c>
      <c r="AI307" s="429">
        <f t="shared" si="87"/>
        <v>7.1011371492462087E-3</v>
      </c>
    </row>
    <row r="308" spans="1:35" ht="18.5" customHeight="1" x14ac:dyDescent="0.35">
      <c r="A308" s="353" t="s">
        <v>404</v>
      </c>
      <c r="B308" s="427" t="s">
        <v>398</v>
      </c>
      <c r="C308" s="353" t="s">
        <v>379</v>
      </c>
      <c r="D308" s="353" t="s">
        <v>71</v>
      </c>
      <c r="E308" s="428">
        <v>11776</v>
      </c>
      <c r="F308" s="428">
        <v>17830</v>
      </c>
      <c r="G308" s="428">
        <v>7983</v>
      </c>
      <c r="H308" s="428">
        <v>4039</v>
      </c>
      <c r="I308" s="428">
        <v>1948</v>
      </c>
      <c r="J308" s="428"/>
      <c r="K308" s="428">
        <v>334</v>
      </c>
      <c r="L308" s="428"/>
      <c r="M308" s="428"/>
      <c r="N308" s="428">
        <v>367</v>
      </c>
      <c r="O308" s="428">
        <f t="shared" si="72"/>
        <v>44277</v>
      </c>
      <c r="Q308" s="429">
        <f t="shared" si="73"/>
        <v>0.26596201187975699</v>
      </c>
      <c r="R308" s="429">
        <f t="shared" si="74"/>
        <v>0.40269214264742414</v>
      </c>
      <c r="S308" s="429">
        <f t="shared" si="75"/>
        <v>0.18029676807371772</v>
      </c>
      <c r="T308" s="429">
        <f t="shared" si="76"/>
        <v>9.122117577975021E-2</v>
      </c>
      <c r="U308" s="429">
        <f t="shared" si="77"/>
        <v>4.3995754003207085E-2</v>
      </c>
      <c r="V308" s="429">
        <f t="shared" si="78"/>
        <v>0</v>
      </c>
      <c r="W308" s="429">
        <f t="shared" si="79"/>
        <v>7.5434198342254448E-3</v>
      </c>
      <c r="X308" s="429">
        <f t="shared" si="80"/>
        <v>0</v>
      </c>
      <c r="Y308" s="429">
        <f t="shared" si="81"/>
        <v>0</v>
      </c>
      <c r="Z308" s="429">
        <f t="shared" si="82"/>
        <v>8.2887277819183782E-3</v>
      </c>
      <c r="AA308" s="353" t="s">
        <v>379</v>
      </c>
      <c r="AB308" s="434">
        <f t="shared" si="83"/>
        <v>334</v>
      </c>
      <c r="AC308" s="434">
        <f t="shared" si="84"/>
        <v>0</v>
      </c>
      <c r="AD308" s="434">
        <f t="shared" si="85"/>
        <v>1948</v>
      </c>
      <c r="AG308" s="354">
        <f t="shared" si="86"/>
        <v>2282</v>
      </c>
      <c r="AH308" s="428">
        <f t="shared" si="89"/>
        <v>351493.00000000035</v>
      </c>
      <c r="AI308" s="429">
        <f t="shared" si="87"/>
        <v>6.4923056789182084E-3</v>
      </c>
    </row>
    <row r="309" spans="1:35" ht="18.5" customHeight="1" x14ac:dyDescent="0.35">
      <c r="A309" s="353" t="s">
        <v>405</v>
      </c>
      <c r="B309" s="427" t="s">
        <v>398</v>
      </c>
      <c r="C309" s="353" t="s">
        <v>379</v>
      </c>
      <c r="D309" s="353" t="s">
        <v>71</v>
      </c>
      <c r="E309" s="428">
        <v>8753</v>
      </c>
      <c r="F309" s="428">
        <v>19671</v>
      </c>
      <c r="G309" s="428">
        <v>8216</v>
      </c>
      <c r="H309" s="428">
        <v>14869</v>
      </c>
      <c r="I309" s="428">
        <v>2310</v>
      </c>
      <c r="J309" s="428"/>
      <c r="K309" s="428"/>
      <c r="L309" s="428"/>
      <c r="M309" s="428"/>
      <c r="N309" s="428">
        <v>185</v>
      </c>
      <c r="O309" s="428">
        <f t="shared" si="72"/>
        <v>54004</v>
      </c>
      <c r="Q309" s="429">
        <f t="shared" si="73"/>
        <v>0.16208058662321309</v>
      </c>
      <c r="R309" s="429">
        <f t="shared" si="74"/>
        <v>0.36425079623731577</v>
      </c>
      <c r="S309" s="429">
        <f t="shared" si="75"/>
        <v>0.15213687874972223</v>
      </c>
      <c r="T309" s="429">
        <f t="shared" si="76"/>
        <v>0.27533145692911637</v>
      </c>
      <c r="U309" s="429">
        <f t="shared" si="77"/>
        <v>4.2774609288200871E-2</v>
      </c>
      <c r="V309" s="429">
        <f t="shared" si="78"/>
        <v>0</v>
      </c>
      <c r="W309" s="429">
        <f t="shared" si="79"/>
        <v>0</v>
      </c>
      <c r="X309" s="429">
        <f t="shared" si="80"/>
        <v>0</v>
      </c>
      <c r="Y309" s="429">
        <f t="shared" si="81"/>
        <v>0</v>
      </c>
      <c r="Z309" s="429">
        <f t="shared" si="82"/>
        <v>3.4256721724316716E-3</v>
      </c>
      <c r="AA309" s="353" t="s">
        <v>379</v>
      </c>
      <c r="AB309" s="434">
        <f t="shared" si="83"/>
        <v>0</v>
      </c>
      <c r="AC309" s="434">
        <f t="shared" si="84"/>
        <v>0</v>
      </c>
      <c r="AD309" s="434">
        <f t="shared" si="85"/>
        <v>2310</v>
      </c>
      <c r="AG309" s="354">
        <f t="shared" si="86"/>
        <v>2310</v>
      </c>
      <c r="AH309" s="428">
        <f t="shared" si="89"/>
        <v>351493.00000000035</v>
      </c>
      <c r="AI309" s="429">
        <f t="shared" si="87"/>
        <v>6.5719658712975731E-3</v>
      </c>
    </row>
    <row r="310" spans="1:35" ht="18.5" customHeight="1" x14ac:dyDescent="0.35">
      <c r="A310" s="353" t="s">
        <v>406</v>
      </c>
      <c r="B310" s="427" t="s">
        <v>398</v>
      </c>
      <c r="C310" s="353" t="s">
        <v>379</v>
      </c>
      <c r="D310" s="353" t="s">
        <v>71</v>
      </c>
      <c r="E310" s="428">
        <v>12894</v>
      </c>
      <c r="F310" s="428">
        <v>12986</v>
      </c>
      <c r="G310" s="428">
        <v>9959</v>
      </c>
      <c r="H310" s="428">
        <v>3275</v>
      </c>
      <c r="I310" s="428">
        <v>2861</v>
      </c>
      <c r="J310" s="428"/>
      <c r="K310" s="428"/>
      <c r="L310" s="428">
        <v>211</v>
      </c>
      <c r="M310" s="428"/>
      <c r="N310" s="428">
        <v>0</v>
      </c>
      <c r="O310" s="428">
        <f t="shared" si="72"/>
        <v>42186</v>
      </c>
      <c r="Q310" s="429">
        <f t="shared" si="73"/>
        <v>0.3056464229839283</v>
      </c>
      <c r="R310" s="429">
        <f t="shared" si="74"/>
        <v>0.3078272412648746</v>
      </c>
      <c r="S310" s="429">
        <f t="shared" si="75"/>
        <v>0.23607357891243541</v>
      </c>
      <c r="T310" s="429">
        <f t="shared" si="76"/>
        <v>7.7632389892381359E-2</v>
      </c>
      <c r="U310" s="429">
        <f t="shared" si="77"/>
        <v>6.7818707628123073E-2</v>
      </c>
      <c r="V310" s="429">
        <f t="shared" si="78"/>
        <v>0</v>
      </c>
      <c r="W310" s="429">
        <f t="shared" si="79"/>
        <v>0</v>
      </c>
      <c r="X310" s="429">
        <f t="shared" si="80"/>
        <v>5.0016593182572421E-3</v>
      </c>
      <c r="Y310" s="429">
        <f t="shared" si="81"/>
        <v>0</v>
      </c>
      <c r="Z310" s="429">
        <f t="shared" si="82"/>
        <v>0</v>
      </c>
      <c r="AA310" s="353" t="s">
        <v>379</v>
      </c>
      <c r="AB310" s="434">
        <f t="shared" si="83"/>
        <v>0</v>
      </c>
      <c r="AC310" s="434">
        <f t="shared" si="84"/>
        <v>211</v>
      </c>
      <c r="AD310" s="434">
        <f t="shared" si="85"/>
        <v>2861</v>
      </c>
      <c r="AG310" s="354">
        <f t="shared" si="86"/>
        <v>3072</v>
      </c>
      <c r="AH310" s="428">
        <f t="shared" si="89"/>
        <v>351493.00000000035</v>
      </c>
      <c r="AI310" s="429">
        <f t="shared" si="87"/>
        <v>8.739861106764564E-3</v>
      </c>
    </row>
    <row r="311" spans="1:35" ht="18.5" customHeight="1" x14ac:dyDescent="0.35">
      <c r="A311" s="353" t="s">
        <v>407</v>
      </c>
      <c r="B311" s="427" t="s">
        <v>398</v>
      </c>
      <c r="C311" s="353" t="s">
        <v>379</v>
      </c>
      <c r="D311" s="353" t="s">
        <v>71</v>
      </c>
      <c r="E311" s="428">
        <v>6264</v>
      </c>
      <c r="F311" s="428">
        <v>10427</v>
      </c>
      <c r="G311" s="428">
        <v>7104</v>
      </c>
      <c r="H311" s="428">
        <v>3550</v>
      </c>
      <c r="I311" s="428">
        <v>6313</v>
      </c>
      <c r="J311" s="428"/>
      <c r="K311" s="428">
        <v>420</v>
      </c>
      <c r="L311" s="428"/>
      <c r="M311" s="428"/>
      <c r="N311" s="428">
        <v>0</v>
      </c>
      <c r="O311" s="428">
        <f t="shared" si="72"/>
        <v>34078</v>
      </c>
      <c r="Q311" s="429">
        <f t="shared" si="73"/>
        <v>0.18381360408474676</v>
      </c>
      <c r="R311" s="429">
        <f t="shared" si="74"/>
        <v>0.30597452902165623</v>
      </c>
      <c r="S311" s="429">
        <f t="shared" si="75"/>
        <v>0.20846293796584306</v>
      </c>
      <c r="T311" s="429">
        <f t="shared" si="76"/>
        <v>0.10417278009272844</v>
      </c>
      <c r="U311" s="429">
        <f t="shared" si="77"/>
        <v>0.18525148189447738</v>
      </c>
      <c r="V311" s="429">
        <f t="shared" si="78"/>
        <v>0</v>
      </c>
      <c r="W311" s="429">
        <f t="shared" si="79"/>
        <v>1.2324666940548155E-2</v>
      </c>
      <c r="X311" s="429">
        <f t="shared" si="80"/>
        <v>0</v>
      </c>
      <c r="Y311" s="429">
        <f t="shared" si="81"/>
        <v>0</v>
      </c>
      <c r="Z311" s="429">
        <f t="shared" si="82"/>
        <v>0</v>
      </c>
      <c r="AA311" s="353" t="s">
        <v>379</v>
      </c>
      <c r="AB311" s="434">
        <f t="shared" si="83"/>
        <v>420</v>
      </c>
      <c r="AC311" s="434">
        <f t="shared" si="84"/>
        <v>0</v>
      </c>
      <c r="AD311" s="434">
        <f t="shared" si="85"/>
        <v>6313</v>
      </c>
      <c r="AG311" s="354">
        <f t="shared" si="86"/>
        <v>6733</v>
      </c>
      <c r="AH311" s="428">
        <f t="shared" si="89"/>
        <v>351493.00000000035</v>
      </c>
      <c r="AI311" s="429">
        <f t="shared" si="87"/>
        <v>1.9155431260366475E-2</v>
      </c>
    </row>
    <row r="312" spans="1:35" ht="18.5" customHeight="1" x14ac:dyDescent="0.35">
      <c r="A312" s="353" t="s">
        <v>408</v>
      </c>
      <c r="B312" s="427" t="s">
        <v>398</v>
      </c>
      <c r="C312" s="353" t="s">
        <v>379</v>
      </c>
      <c r="D312" s="353" t="s">
        <v>71</v>
      </c>
      <c r="E312" s="428">
        <v>13240</v>
      </c>
      <c r="F312" s="428">
        <v>10063</v>
      </c>
      <c r="G312" s="428">
        <v>5834</v>
      </c>
      <c r="H312" s="428">
        <v>2726</v>
      </c>
      <c r="I312" s="428">
        <v>2310</v>
      </c>
      <c r="J312" s="428"/>
      <c r="K312" s="428"/>
      <c r="L312" s="428"/>
      <c r="M312" s="428"/>
      <c r="N312" s="428">
        <v>117</v>
      </c>
      <c r="O312" s="428">
        <f t="shared" si="72"/>
        <v>34290</v>
      </c>
      <c r="Q312" s="429">
        <f t="shared" si="73"/>
        <v>0.38611840186643337</v>
      </c>
      <c r="R312" s="429">
        <f t="shared" si="74"/>
        <v>0.29346748323126276</v>
      </c>
      <c r="S312" s="429">
        <f t="shared" si="75"/>
        <v>0.17013706620005833</v>
      </c>
      <c r="T312" s="429">
        <f t="shared" si="76"/>
        <v>7.9498396033829105E-2</v>
      </c>
      <c r="U312" s="429">
        <f t="shared" si="77"/>
        <v>6.7366579177602803E-2</v>
      </c>
      <c r="V312" s="429">
        <f t="shared" si="78"/>
        <v>0</v>
      </c>
      <c r="W312" s="429">
        <f t="shared" si="79"/>
        <v>0</v>
      </c>
      <c r="X312" s="429">
        <f t="shared" si="80"/>
        <v>0</v>
      </c>
      <c r="Y312" s="429">
        <f t="shared" si="81"/>
        <v>0</v>
      </c>
      <c r="Z312" s="429">
        <f t="shared" si="82"/>
        <v>3.4120734908136482E-3</v>
      </c>
      <c r="AA312" s="353" t="s">
        <v>379</v>
      </c>
      <c r="AB312" s="434">
        <f t="shared" si="83"/>
        <v>0</v>
      </c>
      <c r="AC312" s="434">
        <f t="shared" si="84"/>
        <v>0</v>
      </c>
      <c r="AD312" s="434">
        <f t="shared" si="85"/>
        <v>2310</v>
      </c>
      <c r="AG312" s="354">
        <f t="shared" si="86"/>
        <v>2310</v>
      </c>
      <c r="AH312" s="428">
        <f t="shared" si="89"/>
        <v>351493.00000000035</v>
      </c>
      <c r="AI312" s="429">
        <f t="shared" si="87"/>
        <v>6.5719658712975731E-3</v>
      </c>
    </row>
    <row r="313" spans="1:35" ht="18.5" customHeight="1" x14ac:dyDescent="0.35">
      <c r="A313" s="353" t="s">
        <v>409</v>
      </c>
      <c r="B313" s="427" t="s">
        <v>398</v>
      </c>
      <c r="C313" s="353" t="s">
        <v>379</v>
      </c>
      <c r="D313" s="353" t="s">
        <v>71</v>
      </c>
      <c r="E313" s="428">
        <v>8917</v>
      </c>
      <c r="F313" s="428">
        <v>17412</v>
      </c>
      <c r="G313" s="428">
        <v>7646</v>
      </c>
      <c r="H313" s="428">
        <v>7198</v>
      </c>
      <c r="I313" s="428">
        <v>3118</v>
      </c>
      <c r="J313" s="428"/>
      <c r="K313" s="428"/>
      <c r="L313" s="428"/>
      <c r="M313" s="428"/>
      <c r="N313" s="428">
        <v>939</v>
      </c>
      <c r="O313" s="428">
        <f t="shared" si="72"/>
        <v>45230</v>
      </c>
      <c r="Q313" s="429">
        <f t="shared" si="73"/>
        <v>0.19714791067875304</v>
      </c>
      <c r="R313" s="429">
        <f t="shared" si="74"/>
        <v>0.38496573070970597</v>
      </c>
      <c r="S313" s="429">
        <f t="shared" si="75"/>
        <v>0.1690470926376299</v>
      </c>
      <c r="T313" s="429">
        <f t="shared" si="76"/>
        <v>0.15914216228167147</v>
      </c>
      <c r="U313" s="429">
        <f t="shared" si="77"/>
        <v>6.8936546539907148E-2</v>
      </c>
      <c r="V313" s="429">
        <f t="shared" si="78"/>
        <v>0</v>
      </c>
      <c r="W313" s="429">
        <f t="shared" si="79"/>
        <v>0</v>
      </c>
      <c r="X313" s="429">
        <f t="shared" si="80"/>
        <v>0</v>
      </c>
      <c r="Y313" s="429">
        <f t="shared" si="81"/>
        <v>0</v>
      </c>
      <c r="Z313" s="429">
        <f t="shared" si="82"/>
        <v>2.0760557152332524E-2</v>
      </c>
      <c r="AA313" s="353" t="s">
        <v>379</v>
      </c>
      <c r="AB313" s="434">
        <f t="shared" si="83"/>
        <v>0</v>
      </c>
      <c r="AC313" s="434">
        <f t="shared" si="84"/>
        <v>0</v>
      </c>
      <c r="AD313" s="434">
        <f t="shared" si="85"/>
        <v>3118</v>
      </c>
      <c r="AG313" s="354">
        <f t="shared" si="86"/>
        <v>3118</v>
      </c>
      <c r="AH313" s="428">
        <f t="shared" si="89"/>
        <v>351493.00000000035</v>
      </c>
      <c r="AI313" s="429">
        <f t="shared" si="87"/>
        <v>8.8707314228163772E-3</v>
      </c>
    </row>
    <row r="314" spans="1:35" ht="18.5" customHeight="1" x14ac:dyDescent="0.35">
      <c r="A314" s="353" t="s">
        <v>410</v>
      </c>
      <c r="B314" s="427" t="s">
        <v>398</v>
      </c>
      <c r="C314" s="353" t="s">
        <v>379</v>
      </c>
      <c r="D314" s="353" t="s">
        <v>71</v>
      </c>
      <c r="E314" s="428">
        <v>10812</v>
      </c>
      <c r="F314" s="428">
        <v>16412</v>
      </c>
      <c r="G314" s="428">
        <v>7577</v>
      </c>
      <c r="H314" s="428">
        <v>8186</v>
      </c>
      <c r="I314" s="428">
        <v>2800</v>
      </c>
      <c r="J314" s="428"/>
      <c r="K314" s="428"/>
      <c r="L314" s="428"/>
      <c r="M314" s="428"/>
      <c r="N314" s="428">
        <v>550</v>
      </c>
      <c r="O314" s="428">
        <f t="shared" si="72"/>
        <v>46337</v>
      </c>
      <c r="Q314" s="429">
        <f t="shared" si="73"/>
        <v>0.23333405270086541</v>
      </c>
      <c r="R314" s="429">
        <f t="shared" si="74"/>
        <v>0.35418779808792111</v>
      </c>
      <c r="S314" s="429">
        <f t="shared" si="75"/>
        <v>0.16351943371387875</v>
      </c>
      <c r="T314" s="429">
        <f t="shared" si="76"/>
        <v>0.17666227852472108</v>
      </c>
      <c r="U314" s="429">
        <f t="shared" si="77"/>
        <v>6.0426872693527853E-2</v>
      </c>
      <c r="V314" s="429">
        <f t="shared" si="78"/>
        <v>0</v>
      </c>
      <c r="W314" s="429">
        <f t="shared" si="79"/>
        <v>0</v>
      </c>
      <c r="X314" s="429">
        <f t="shared" si="80"/>
        <v>0</v>
      </c>
      <c r="Y314" s="429">
        <f t="shared" si="81"/>
        <v>0</v>
      </c>
      <c r="Z314" s="429">
        <f t="shared" si="82"/>
        <v>1.1869564279085828E-2</v>
      </c>
      <c r="AA314" s="353" t="s">
        <v>379</v>
      </c>
      <c r="AB314" s="434">
        <f t="shared" si="83"/>
        <v>0</v>
      </c>
      <c r="AC314" s="434">
        <f t="shared" si="84"/>
        <v>0</v>
      </c>
      <c r="AD314" s="434">
        <f t="shared" si="85"/>
        <v>2800</v>
      </c>
      <c r="AG314" s="354">
        <f t="shared" si="86"/>
        <v>2800</v>
      </c>
      <c r="AH314" s="428">
        <f t="shared" si="89"/>
        <v>351493.00000000035</v>
      </c>
      <c r="AI314" s="429">
        <f t="shared" si="87"/>
        <v>7.9660192379364513E-3</v>
      </c>
    </row>
    <row r="315" spans="1:35" ht="18.5" customHeight="1" x14ac:dyDescent="0.35">
      <c r="A315" s="353" t="s">
        <v>411</v>
      </c>
      <c r="B315" s="427" t="s">
        <v>398</v>
      </c>
      <c r="C315" s="353" t="s">
        <v>379</v>
      </c>
      <c r="D315" s="353" t="s">
        <v>71</v>
      </c>
      <c r="E315" s="428">
        <v>5057</v>
      </c>
      <c r="F315" s="428">
        <v>20544</v>
      </c>
      <c r="G315" s="428">
        <v>6673</v>
      </c>
      <c r="H315" s="428">
        <v>21178</v>
      </c>
      <c r="I315" s="428">
        <v>1425</v>
      </c>
      <c r="J315" s="428"/>
      <c r="K315" s="428"/>
      <c r="L315" s="428"/>
      <c r="M315" s="428"/>
      <c r="N315" s="428">
        <v>683</v>
      </c>
      <c r="O315" s="428">
        <f t="shared" si="72"/>
        <v>55560</v>
      </c>
      <c r="Q315" s="429">
        <f t="shared" si="73"/>
        <v>9.1018718502519802E-2</v>
      </c>
      <c r="R315" s="429">
        <f t="shared" si="74"/>
        <v>0.36976241900647949</v>
      </c>
      <c r="S315" s="429">
        <f t="shared" si="75"/>
        <v>0.12010439164866811</v>
      </c>
      <c r="T315" s="429">
        <f t="shared" si="76"/>
        <v>0.38117350611951045</v>
      </c>
      <c r="U315" s="429">
        <f t="shared" si="77"/>
        <v>2.564794816414687E-2</v>
      </c>
      <c r="V315" s="429">
        <f t="shared" si="78"/>
        <v>0</v>
      </c>
      <c r="W315" s="429">
        <f t="shared" si="79"/>
        <v>0</v>
      </c>
      <c r="X315" s="429">
        <f t="shared" si="80"/>
        <v>0</v>
      </c>
      <c r="Y315" s="429">
        <f t="shared" si="81"/>
        <v>0</v>
      </c>
      <c r="Z315" s="429">
        <f t="shared" si="82"/>
        <v>1.2293016558675306E-2</v>
      </c>
      <c r="AA315" s="353" t="s">
        <v>379</v>
      </c>
      <c r="AB315" s="434">
        <f t="shared" si="83"/>
        <v>0</v>
      </c>
      <c r="AC315" s="434">
        <f t="shared" si="84"/>
        <v>0</v>
      </c>
      <c r="AD315" s="434">
        <f t="shared" si="85"/>
        <v>1425</v>
      </c>
      <c r="AG315" s="354">
        <f t="shared" si="86"/>
        <v>1425</v>
      </c>
      <c r="AH315" s="428">
        <f t="shared" si="89"/>
        <v>351493.00000000035</v>
      </c>
      <c r="AI315" s="429">
        <f t="shared" si="87"/>
        <v>4.0541347907355153E-3</v>
      </c>
    </row>
    <row r="316" spans="1:35" ht="18.5" customHeight="1" x14ac:dyDescent="0.35">
      <c r="A316" s="353" t="s">
        <v>412</v>
      </c>
      <c r="B316" s="427" t="s">
        <v>398</v>
      </c>
      <c r="C316" s="353" t="s">
        <v>379</v>
      </c>
      <c r="D316" s="353" t="s">
        <v>71</v>
      </c>
      <c r="E316" s="428">
        <v>14482</v>
      </c>
      <c r="F316" s="428">
        <v>17770</v>
      </c>
      <c r="G316" s="428">
        <v>7734</v>
      </c>
      <c r="H316" s="428">
        <v>7626</v>
      </c>
      <c r="I316" s="428">
        <v>2745</v>
      </c>
      <c r="J316" s="428"/>
      <c r="K316" s="428"/>
      <c r="L316" s="428"/>
      <c r="M316" s="428"/>
      <c r="N316" s="428">
        <v>466</v>
      </c>
      <c r="O316" s="428">
        <f t="shared" si="72"/>
        <v>50823</v>
      </c>
      <c r="Q316" s="429">
        <f t="shared" si="73"/>
        <v>0.28494972748558722</v>
      </c>
      <c r="R316" s="429">
        <f t="shared" si="74"/>
        <v>0.34964484583751448</v>
      </c>
      <c r="S316" s="429">
        <f t="shared" si="75"/>
        <v>0.15217519626940559</v>
      </c>
      <c r="T316" s="429">
        <f t="shared" si="76"/>
        <v>0.15005017413375835</v>
      </c>
      <c r="U316" s="429">
        <f t="shared" si="77"/>
        <v>5.4010979281034176E-2</v>
      </c>
      <c r="V316" s="429">
        <f t="shared" si="78"/>
        <v>0</v>
      </c>
      <c r="W316" s="429">
        <f t="shared" si="79"/>
        <v>0</v>
      </c>
      <c r="X316" s="429">
        <f t="shared" si="80"/>
        <v>0</v>
      </c>
      <c r="Y316" s="429">
        <f t="shared" si="81"/>
        <v>0</v>
      </c>
      <c r="Z316" s="429">
        <f t="shared" si="82"/>
        <v>9.1690769927001547E-3</v>
      </c>
      <c r="AA316" s="353" t="s">
        <v>379</v>
      </c>
      <c r="AB316" s="434">
        <f t="shared" si="83"/>
        <v>0</v>
      </c>
      <c r="AC316" s="434">
        <f t="shared" si="84"/>
        <v>0</v>
      </c>
      <c r="AD316" s="434">
        <f t="shared" si="85"/>
        <v>2745</v>
      </c>
      <c r="AG316" s="354">
        <f t="shared" si="86"/>
        <v>2745</v>
      </c>
      <c r="AH316" s="428">
        <f t="shared" si="89"/>
        <v>351493.00000000035</v>
      </c>
      <c r="AI316" s="429">
        <f t="shared" si="87"/>
        <v>7.809543860048414E-3</v>
      </c>
    </row>
    <row r="317" spans="1:35" ht="18.5" customHeight="1" x14ac:dyDescent="0.35">
      <c r="A317" s="353" t="s">
        <v>413</v>
      </c>
      <c r="B317" s="427" t="s">
        <v>398</v>
      </c>
      <c r="C317" s="353" t="s">
        <v>379</v>
      </c>
      <c r="D317" s="353" t="s">
        <v>71</v>
      </c>
      <c r="E317" s="428">
        <v>14495</v>
      </c>
      <c r="F317" s="428">
        <v>13715</v>
      </c>
      <c r="G317" s="428">
        <v>8501</v>
      </c>
      <c r="H317" s="428">
        <v>3031</v>
      </c>
      <c r="I317" s="428">
        <v>1851</v>
      </c>
      <c r="J317" s="428"/>
      <c r="K317" s="428"/>
      <c r="L317" s="428"/>
      <c r="M317" s="428"/>
      <c r="N317" s="428">
        <v>0</v>
      </c>
      <c r="O317" s="428">
        <f t="shared" si="72"/>
        <v>41593</v>
      </c>
      <c r="Q317" s="429">
        <f t="shared" si="73"/>
        <v>0.34849614117760203</v>
      </c>
      <c r="R317" s="429">
        <f t="shared" si="74"/>
        <v>0.32974298559853821</v>
      </c>
      <c r="S317" s="429">
        <f t="shared" si="75"/>
        <v>0.20438535330464261</v>
      </c>
      <c r="T317" s="429">
        <f t="shared" si="76"/>
        <v>7.2872839179669663E-2</v>
      </c>
      <c r="U317" s="429">
        <f t="shared" si="77"/>
        <v>4.4502680739547523E-2</v>
      </c>
      <c r="V317" s="429">
        <f t="shared" si="78"/>
        <v>0</v>
      </c>
      <c r="W317" s="429">
        <f t="shared" si="79"/>
        <v>0</v>
      </c>
      <c r="X317" s="429">
        <f t="shared" si="80"/>
        <v>0</v>
      </c>
      <c r="Y317" s="429">
        <f t="shared" si="81"/>
        <v>0</v>
      </c>
      <c r="Z317" s="429">
        <f t="shared" si="82"/>
        <v>0</v>
      </c>
      <c r="AA317" s="353" t="s">
        <v>379</v>
      </c>
      <c r="AB317" s="434">
        <f t="shared" si="83"/>
        <v>0</v>
      </c>
      <c r="AC317" s="434">
        <f t="shared" si="84"/>
        <v>0</v>
      </c>
      <c r="AD317" s="434">
        <f t="shared" si="85"/>
        <v>1851</v>
      </c>
      <c r="AG317" s="354">
        <f t="shared" si="86"/>
        <v>1851</v>
      </c>
      <c r="AH317" s="428">
        <f t="shared" si="89"/>
        <v>351493.00000000035</v>
      </c>
      <c r="AI317" s="429">
        <f t="shared" si="87"/>
        <v>5.2661077176501328E-3</v>
      </c>
    </row>
    <row r="318" spans="1:35" ht="18.5" customHeight="1" x14ac:dyDescent="0.35">
      <c r="A318" s="353" t="s">
        <v>414</v>
      </c>
      <c r="B318" s="427" t="s">
        <v>398</v>
      </c>
      <c r="C318" s="353" t="s">
        <v>379</v>
      </c>
      <c r="D318" s="353" t="s">
        <v>71</v>
      </c>
      <c r="E318" s="428">
        <v>18857</v>
      </c>
      <c r="F318" s="428">
        <v>5643</v>
      </c>
      <c r="G318" s="428">
        <v>5702</v>
      </c>
      <c r="H318" s="428">
        <v>4886</v>
      </c>
      <c r="I318" s="428">
        <v>3107</v>
      </c>
      <c r="J318" s="428"/>
      <c r="K318" s="428"/>
      <c r="L318" s="428"/>
      <c r="M318" s="428"/>
      <c r="N318" s="428">
        <v>733</v>
      </c>
      <c r="O318" s="428">
        <f t="shared" si="72"/>
        <v>38928</v>
      </c>
      <c r="Q318" s="429">
        <f t="shared" si="73"/>
        <v>0.48440711056309083</v>
      </c>
      <c r="R318" s="429">
        <f t="shared" si="74"/>
        <v>0.14495992601726265</v>
      </c>
      <c r="S318" s="429">
        <f t="shared" si="75"/>
        <v>0.14647554459515003</v>
      </c>
      <c r="T318" s="429">
        <f t="shared" si="76"/>
        <v>0.12551376900945335</v>
      </c>
      <c r="U318" s="429">
        <f t="shared" si="77"/>
        <v>7.9814015618577885E-2</v>
      </c>
      <c r="V318" s="429">
        <f t="shared" si="78"/>
        <v>0</v>
      </c>
      <c r="W318" s="429">
        <f t="shared" si="79"/>
        <v>0</v>
      </c>
      <c r="X318" s="429">
        <f t="shared" si="80"/>
        <v>0</v>
      </c>
      <c r="Y318" s="429">
        <f t="shared" si="81"/>
        <v>0</v>
      </c>
      <c r="Z318" s="429">
        <f t="shared" si="82"/>
        <v>1.8829634196465269E-2</v>
      </c>
      <c r="AA318" s="353" t="s">
        <v>379</v>
      </c>
      <c r="AB318" s="434">
        <f t="shared" si="83"/>
        <v>0</v>
      </c>
      <c r="AC318" s="434">
        <f t="shared" si="84"/>
        <v>0</v>
      </c>
      <c r="AD318" s="434">
        <f t="shared" si="85"/>
        <v>3107</v>
      </c>
      <c r="AG318" s="354">
        <f t="shared" si="86"/>
        <v>3107</v>
      </c>
      <c r="AH318" s="428">
        <f t="shared" si="89"/>
        <v>351493.00000000035</v>
      </c>
      <c r="AI318" s="429">
        <f t="shared" si="87"/>
        <v>8.8394363472387699E-3</v>
      </c>
    </row>
    <row r="319" spans="1:35" ht="18.5" customHeight="1" x14ac:dyDescent="0.35">
      <c r="A319" s="353" t="s">
        <v>415</v>
      </c>
      <c r="B319" s="427" t="s">
        <v>398</v>
      </c>
      <c r="C319" s="353" t="s">
        <v>379</v>
      </c>
      <c r="D319" s="353" t="s">
        <v>71</v>
      </c>
      <c r="E319" s="428">
        <v>4640</v>
      </c>
      <c r="F319" s="428">
        <v>19893</v>
      </c>
      <c r="G319" s="428">
        <v>5716</v>
      </c>
      <c r="H319" s="428">
        <v>17702</v>
      </c>
      <c r="I319" s="428">
        <v>1893</v>
      </c>
      <c r="J319" s="428"/>
      <c r="K319" s="428">
        <v>183</v>
      </c>
      <c r="L319" s="428"/>
      <c r="M319" s="428"/>
      <c r="N319" s="428">
        <v>0</v>
      </c>
      <c r="O319" s="428">
        <f t="shared" si="72"/>
        <v>50027</v>
      </c>
      <c r="Q319" s="429">
        <f t="shared" si="73"/>
        <v>9.2749915045875223E-2</v>
      </c>
      <c r="R319" s="429">
        <f t="shared" si="74"/>
        <v>0.39764527155336121</v>
      </c>
      <c r="S319" s="429">
        <f t="shared" si="75"/>
        <v>0.11425830051772043</v>
      </c>
      <c r="T319" s="429">
        <f t="shared" si="76"/>
        <v>0.35384892158234554</v>
      </c>
      <c r="U319" s="429">
        <f t="shared" si="77"/>
        <v>3.7839566634017628E-2</v>
      </c>
      <c r="V319" s="429">
        <f t="shared" si="78"/>
        <v>0</v>
      </c>
      <c r="W319" s="429">
        <f t="shared" si="79"/>
        <v>3.6580246666799926E-3</v>
      </c>
      <c r="X319" s="429">
        <f t="shared" si="80"/>
        <v>0</v>
      </c>
      <c r="Y319" s="429">
        <f t="shared" si="81"/>
        <v>0</v>
      </c>
      <c r="Z319" s="429">
        <f t="shared" si="82"/>
        <v>0</v>
      </c>
      <c r="AA319" s="353" t="s">
        <v>379</v>
      </c>
      <c r="AB319" s="434">
        <f t="shared" si="83"/>
        <v>183</v>
      </c>
      <c r="AC319" s="434">
        <f t="shared" si="84"/>
        <v>0</v>
      </c>
      <c r="AD319" s="434">
        <f t="shared" si="85"/>
        <v>1893</v>
      </c>
      <c r="AG319" s="354">
        <f t="shared" si="86"/>
        <v>2076</v>
      </c>
      <c r="AH319" s="428">
        <f t="shared" si="89"/>
        <v>351493.00000000035</v>
      </c>
      <c r="AI319" s="429">
        <f t="shared" si="87"/>
        <v>5.9062342635557404E-3</v>
      </c>
    </row>
    <row r="320" spans="1:35" ht="18.5" customHeight="1" x14ac:dyDescent="0.35">
      <c r="A320" s="353" t="s">
        <v>416</v>
      </c>
      <c r="B320" s="427" t="s">
        <v>398</v>
      </c>
      <c r="C320" s="353" t="s">
        <v>379</v>
      </c>
      <c r="D320" s="353" t="s">
        <v>71</v>
      </c>
      <c r="E320" s="428">
        <v>15782</v>
      </c>
      <c r="F320" s="428">
        <v>8677</v>
      </c>
      <c r="G320" s="428">
        <v>6853</v>
      </c>
      <c r="H320" s="428">
        <v>2684</v>
      </c>
      <c r="I320" s="428">
        <v>2793</v>
      </c>
      <c r="J320" s="428"/>
      <c r="K320" s="428"/>
      <c r="L320" s="428"/>
      <c r="M320" s="428"/>
      <c r="N320" s="428">
        <v>264</v>
      </c>
      <c r="O320" s="428">
        <f t="shared" si="72"/>
        <v>37053</v>
      </c>
      <c r="Q320" s="429">
        <f t="shared" si="73"/>
        <v>0.4259304239872615</v>
      </c>
      <c r="R320" s="429">
        <f t="shared" si="74"/>
        <v>0.23417806925215232</v>
      </c>
      <c r="S320" s="429">
        <f t="shared" si="75"/>
        <v>0.18495128599573585</v>
      </c>
      <c r="T320" s="429">
        <f t="shared" si="76"/>
        <v>7.2436779747928642E-2</v>
      </c>
      <c r="U320" s="429">
        <f t="shared" si="77"/>
        <v>7.5378511861387748E-2</v>
      </c>
      <c r="V320" s="429">
        <f t="shared" si="78"/>
        <v>0</v>
      </c>
      <c r="W320" s="429">
        <f t="shared" si="79"/>
        <v>0</v>
      </c>
      <c r="X320" s="429">
        <f t="shared" si="80"/>
        <v>0</v>
      </c>
      <c r="Y320" s="429">
        <f t="shared" si="81"/>
        <v>0</v>
      </c>
      <c r="Z320" s="429">
        <f t="shared" si="82"/>
        <v>7.1249291555339645E-3</v>
      </c>
      <c r="AA320" s="353" t="s">
        <v>379</v>
      </c>
      <c r="AB320" s="434">
        <f t="shared" si="83"/>
        <v>0</v>
      </c>
      <c r="AC320" s="434">
        <f t="shared" si="84"/>
        <v>0</v>
      </c>
      <c r="AD320" s="434">
        <f t="shared" si="85"/>
        <v>2793</v>
      </c>
      <c r="AG320" s="354">
        <f t="shared" si="86"/>
        <v>2793</v>
      </c>
      <c r="AH320" s="428">
        <f t="shared" si="89"/>
        <v>351493.00000000035</v>
      </c>
      <c r="AI320" s="429">
        <f t="shared" si="87"/>
        <v>7.9461041898416102E-3</v>
      </c>
    </row>
    <row r="321" spans="1:35" ht="18.5" customHeight="1" x14ac:dyDescent="0.35">
      <c r="A321" s="353" t="s">
        <v>417</v>
      </c>
      <c r="B321" s="427" t="s">
        <v>398</v>
      </c>
      <c r="C321" s="353" t="s">
        <v>379</v>
      </c>
      <c r="D321" s="353" t="s">
        <v>71</v>
      </c>
      <c r="E321" s="428">
        <v>15945</v>
      </c>
      <c r="F321" s="428">
        <v>6612</v>
      </c>
      <c r="G321" s="428">
        <v>5261</v>
      </c>
      <c r="H321" s="428">
        <v>3252</v>
      </c>
      <c r="I321" s="428">
        <v>3594</v>
      </c>
      <c r="J321" s="428"/>
      <c r="K321" s="428"/>
      <c r="L321" s="428">
        <v>775</v>
      </c>
      <c r="M321" s="428"/>
      <c r="N321" s="428">
        <v>336</v>
      </c>
      <c r="O321" s="428">
        <f t="shared" si="72"/>
        <v>35775</v>
      </c>
      <c r="Q321" s="429">
        <f t="shared" si="73"/>
        <v>0.44570230607966455</v>
      </c>
      <c r="R321" s="429">
        <f t="shared" si="74"/>
        <v>0.18482180293501049</v>
      </c>
      <c r="S321" s="429">
        <f t="shared" si="75"/>
        <v>0.14705800139762404</v>
      </c>
      <c r="T321" s="429">
        <f t="shared" si="76"/>
        <v>9.0901467505241085E-2</v>
      </c>
      <c r="U321" s="429">
        <f t="shared" si="77"/>
        <v>0.10046121593291404</v>
      </c>
      <c r="V321" s="429">
        <f t="shared" si="78"/>
        <v>0</v>
      </c>
      <c r="W321" s="429">
        <f t="shared" si="79"/>
        <v>0</v>
      </c>
      <c r="X321" s="429">
        <f t="shared" si="80"/>
        <v>2.1663172606568831E-2</v>
      </c>
      <c r="Y321" s="429">
        <f t="shared" si="81"/>
        <v>0</v>
      </c>
      <c r="Z321" s="429">
        <f t="shared" si="82"/>
        <v>9.3920335429769387E-3</v>
      </c>
      <c r="AA321" s="353" t="s">
        <v>379</v>
      </c>
      <c r="AB321" s="434">
        <f t="shared" si="83"/>
        <v>0</v>
      </c>
      <c r="AC321" s="434">
        <f t="shared" si="84"/>
        <v>775</v>
      </c>
      <c r="AD321" s="434">
        <f t="shared" si="85"/>
        <v>3594</v>
      </c>
      <c r="AG321" s="354">
        <f t="shared" si="86"/>
        <v>4369</v>
      </c>
      <c r="AH321" s="428">
        <f t="shared" si="89"/>
        <v>351493.00000000035</v>
      </c>
      <c r="AI321" s="429">
        <f t="shared" si="87"/>
        <v>1.2429835018051557E-2</v>
      </c>
    </row>
    <row r="322" spans="1:35" ht="18.5" customHeight="1" x14ac:dyDescent="0.35">
      <c r="A322" s="353" t="s">
        <v>418</v>
      </c>
      <c r="B322" s="427" t="s">
        <v>398</v>
      </c>
      <c r="C322" s="353" t="s">
        <v>379</v>
      </c>
      <c r="D322" s="353" t="s">
        <v>71</v>
      </c>
      <c r="E322" s="428">
        <v>3023</v>
      </c>
      <c r="F322" s="428">
        <v>16118</v>
      </c>
      <c r="G322" s="428">
        <v>4797</v>
      </c>
      <c r="H322" s="428">
        <v>29939</v>
      </c>
      <c r="I322" s="428">
        <v>2740</v>
      </c>
      <c r="J322" s="428"/>
      <c r="K322" s="428">
        <v>142</v>
      </c>
      <c r="L322" s="428"/>
      <c r="M322" s="428"/>
      <c r="N322" s="428">
        <v>317</v>
      </c>
      <c r="O322" s="428">
        <f t="shared" ref="O322:O385" si="90">SUM(E322:N322)</f>
        <v>57076</v>
      </c>
      <c r="Q322" s="429">
        <f t="shared" ref="Q322:Q385" si="91">E322/O322</f>
        <v>5.296446842806083E-2</v>
      </c>
      <c r="R322" s="429">
        <f t="shared" ref="R322:R385" si="92">F322/O322</f>
        <v>0.28239540262106666</v>
      </c>
      <c r="S322" s="429">
        <f t="shared" ref="S322:S385" si="93">G322/O322</f>
        <v>8.4045833625341654E-2</v>
      </c>
      <c r="T322" s="429">
        <f t="shared" ref="T322:T385" si="94">H322/O322</f>
        <v>0.52454621907631926</v>
      </c>
      <c r="U322" s="429">
        <f t="shared" ref="U322:U385" si="95">I322/O322</f>
        <v>4.8006167215642298E-2</v>
      </c>
      <c r="V322" s="429">
        <f t="shared" ref="V322:V385" si="96">J322/O322</f>
        <v>0</v>
      </c>
      <c r="W322" s="429">
        <f t="shared" ref="W322:W385" si="97">K322/O322</f>
        <v>2.4879108557011704E-3</v>
      </c>
      <c r="X322" s="429">
        <f t="shared" ref="X322:X385" si="98">L322/O322</f>
        <v>0</v>
      </c>
      <c r="Y322" s="429">
        <f t="shared" ref="Y322:Y385" si="99">M322/O322</f>
        <v>0</v>
      </c>
      <c r="Z322" s="429">
        <f t="shared" ref="Z322:Z385" si="100">N322/O322</f>
        <v>5.5539981778681058E-3</v>
      </c>
      <c r="AA322" s="353" t="s">
        <v>379</v>
      </c>
      <c r="AB322" s="434">
        <f t="shared" si="83"/>
        <v>142</v>
      </c>
      <c r="AC322" s="434">
        <f t="shared" si="84"/>
        <v>0</v>
      </c>
      <c r="AD322" s="434">
        <f t="shared" si="85"/>
        <v>2740</v>
      </c>
      <c r="AG322" s="354">
        <f t="shared" si="86"/>
        <v>2882</v>
      </c>
      <c r="AH322" s="428">
        <f t="shared" si="89"/>
        <v>351493.00000000035</v>
      </c>
      <c r="AI322" s="429">
        <f t="shared" si="87"/>
        <v>8.1993098013331614E-3</v>
      </c>
    </row>
    <row r="323" spans="1:35" ht="18.5" customHeight="1" x14ac:dyDescent="0.35">
      <c r="A323" s="353" t="s">
        <v>419</v>
      </c>
      <c r="B323" s="427" t="s">
        <v>420</v>
      </c>
      <c r="C323" s="353" t="s">
        <v>379</v>
      </c>
      <c r="D323" s="353" t="s">
        <v>71</v>
      </c>
      <c r="E323" s="428">
        <v>15262</v>
      </c>
      <c r="F323" s="428">
        <v>13483</v>
      </c>
      <c r="G323" s="428">
        <v>10141</v>
      </c>
      <c r="H323" s="428">
        <v>2445</v>
      </c>
      <c r="I323" s="428">
        <v>4355</v>
      </c>
      <c r="J323" s="428"/>
      <c r="K323" s="428"/>
      <c r="L323" s="428"/>
      <c r="M323" s="428"/>
      <c r="N323" s="428">
        <v>1289</v>
      </c>
      <c r="O323" s="428">
        <f t="shared" si="90"/>
        <v>46975</v>
      </c>
      <c r="Q323" s="429">
        <f t="shared" si="91"/>
        <v>0.3248962213943587</v>
      </c>
      <c r="R323" s="429">
        <f t="shared" si="92"/>
        <v>0.28702501330494945</v>
      </c>
      <c r="S323" s="429">
        <f t="shared" si="93"/>
        <v>0.21588078765300692</v>
      </c>
      <c r="T323" s="429">
        <f t="shared" si="94"/>
        <v>5.2048962213943589E-2</v>
      </c>
      <c r="U323" s="429">
        <f t="shared" si="95"/>
        <v>9.270888770622672E-2</v>
      </c>
      <c r="V323" s="429">
        <f t="shared" si="96"/>
        <v>0</v>
      </c>
      <c r="W323" s="429">
        <f t="shared" si="97"/>
        <v>0</v>
      </c>
      <c r="X323" s="429">
        <f t="shared" si="98"/>
        <v>0</v>
      </c>
      <c r="Y323" s="429">
        <f t="shared" si="99"/>
        <v>0</v>
      </c>
      <c r="Z323" s="429">
        <f t="shared" si="100"/>
        <v>2.7440127727514637E-2</v>
      </c>
      <c r="AA323" s="353" t="s">
        <v>379</v>
      </c>
      <c r="AB323" s="434">
        <f t="shared" ref="AB323:AB386" si="101">K323</f>
        <v>0</v>
      </c>
      <c r="AC323" s="434">
        <f t="shared" ref="AC323:AC386" si="102">L323</f>
        <v>0</v>
      </c>
      <c r="AD323" s="434">
        <f t="shared" ref="AD323:AD386" si="103">I323</f>
        <v>4355</v>
      </c>
      <c r="AG323" s="354">
        <f t="shared" ref="AG323:AG386" si="104">SUM(AB323:AD323)</f>
        <v>4355</v>
      </c>
      <c r="AH323" s="428">
        <f t="shared" si="89"/>
        <v>351493.00000000035</v>
      </c>
      <c r="AI323" s="429">
        <f t="shared" si="87"/>
        <v>1.2390004921861875E-2</v>
      </c>
    </row>
    <row r="324" spans="1:35" ht="18.5" customHeight="1" x14ac:dyDescent="0.35">
      <c r="A324" s="353" t="s">
        <v>421</v>
      </c>
      <c r="B324" s="427" t="s">
        <v>420</v>
      </c>
      <c r="C324" s="353" t="s">
        <v>379</v>
      </c>
      <c r="D324" s="353" t="s">
        <v>71</v>
      </c>
      <c r="E324" s="428">
        <v>19531</v>
      </c>
      <c r="F324" s="428">
        <v>10878</v>
      </c>
      <c r="G324" s="428">
        <v>6805</v>
      </c>
      <c r="H324" s="428">
        <v>3812</v>
      </c>
      <c r="I324" s="428">
        <v>5920</v>
      </c>
      <c r="J324" s="428"/>
      <c r="K324" s="428"/>
      <c r="L324" s="428"/>
      <c r="M324" s="428"/>
      <c r="N324" s="428">
        <v>285</v>
      </c>
      <c r="O324" s="428">
        <f t="shared" si="90"/>
        <v>47231</v>
      </c>
      <c r="Q324" s="429">
        <f t="shared" si="91"/>
        <v>0.41352078084309035</v>
      </c>
      <c r="R324" s="429">
        <f t="shared" si="92"/>
        <v>0.23031483559526583</v>
      </c>
      <c r="S324" s="429">
        <f t="shared" si="93"/>
        <v>0.14407910059071372</v>
      </c>
      <c r="T324" s="429">
        <f t="shared" si="94"/>
        <v>8.0709703372784825E-2</v>
      </c>
      <c r="U324" s="429">
        <f t="shared" si="95"/>
        <v>0.12534140712667527</v>
      </c>
      <c r="V324" s="429">
        <f t="shared" si="96"/>
        <v>0</v>
      </c>
      <c r="W324" s="429">
        <f t="shared" si="97"/>
        <v>0</v>
      </c>
      <c r="X324" s="429">
        <f t="shared" si="98"/>
        <v>0</v>
      </c>
      <c r="Y324" s="429">
        <f t="shared" si="99"/>
        <v>0</v>
      </c>
      <c r="Z324" s="429">
        <f t="shared" si="100"/>
        <v>6.0341724714700088E-3</v>
      </c>
      <c r="AA324" s="353" t="s">
        <v>379</v>
      </c>
      <c r="AB324" s="434">
        <f t="shared" si="101"/>
        <v>0</v>
      </c>
      <c r="AC324" s="434">
        <f t="shared" si="102"/>
        <v>0</v>
      </c>
      <c r="AD324" s="434">
        <f t="shared" si="103"/>
        <v>5920</v>
      </c>
      <c r="AG324" s="354">
        <f t="shared" si="104"/>
        <v>5920</v>
      </c>
      <c r="AH324" s="428">
        <f t="shared" si="89"/>
        <v>351493.00000000035</v>
      </c>
      <c r="AI324" s="429">
        <f t="shared" si="87"/>
        <v>1.6842440674494211E-2</v>
      </c>
    </row>
    <row r="325" spans="1:35" ht="18.5" customHeight="1" x14ac:dyDescent="0.35">
      <c r="A325" s="353" t="s">
        <v>422</v>
      </c>
      <c r="B325" s="427" t="s">
        <v>420</v>
      </c>
      <c r="C325" s="353" t="s">
        <v>379</v>
      </c>
      <c r="D325" s="353" t="s">
        <v>71</v>
      </c>
      <c r="E325" s="428">
        <v>13689</v>
      </c>
      <c r="F325" s="428">
        <v>11689</v>
      </c>
      <c r="G325" s="428">
        <v>9989</v>
      </c>
      <c r="H325" s="428">
        <v>2175</v>
      </c>
      <c r="I325" s="428">
        <v>2504</v>
      </c>
      <c r="J325" s="428"/>
      <c r="K325" s="428"/>
      <c r="L325" s="428">
        <v>340</v>
      </c>
      <c r="M325" s="428"/>
      <c r="N325" s="428">
        <v>457</v>
      </c>
      <c r="O325" s="428">
        <f t="shared" si="90"/>
        <v>40843</v>
      </c>
      <c r="Q325" s="429">
        <f t="shared" si="91"/>
        <v>0.33516147197806234</v>
      </c>
      <c r="R325" s="429">
        <f t="shared" si="92"/>
        <v>0.28619347256567834</v>
      </c>
      <c r="S325" s="429">
        <f t="shared" si="93"/>
        <v>0.24457067306515193</v>
      </c>
      <c r="T325" s="429">
        <f t="shared" si="94"/>
        <v>5.3252699360967611E-2</v>
      </c>
      <c r="U325" s="429">
        <f t="shared" si="95"/>
        <v>6.1307935264304773E-2</v>
      </c>
      <c r="V325" s="429">
        <f t="shared" si="96"/>
        <v>0</v>
      </c>
      <c r="W325" s="429">
        <f t="shared" si="97"/>
        <v>0</v>
      </c>
      <c r="X325" s="429">
        <f t="shared" si="98"/>
        <v>8.3245599001052807E-3</v>
      </c>
      <c r="Y325" s="429">
        <f t="shared" si="99"/>
        <v>0</v>
      </c>
      <c r="Z325" s="429">
        <f t="shared" si="100"/>
        <v>1.1189187865729746E-2</v>
      </c>
      <c r="AA325" s="353" t="s">
        <v>379</v>
      </c>
      <c r="AB325" s="434">
        <f t="shared" si="101"/>
        <v>0</v>
      </c>
      <c r="AC325" s="434">
        <f t="shared" si="102"/>
        <v>340</v>
      </c>
      <c r="AD325" s="434">
        <f t="shared" si="103"/>
        <v>2504</v>
      </c>
      <c r="AG325" s="354">
        <f t="shared" si="104"/>
        <v>2844</v>
      </c>
      <c r="AH325" s="428">
        <f t="shared" si="89"/>
        <v>351493.00000000035</v>
      </c>
      <c r="AI325" s="429">
        <f t="shared" ref="AI325:AI388" si="105">AG325/AH325</f>
        <v>8.0911995402468823E-3</v>
      </c>
    </row>
    <row r="326" spans="1:35" ht="18.5" customHeight="1" x14ac:dyDescent="0.35">
      <c r="A326" s="353" t="s">
        <v>423</v>
      </c>
      <c r="B326" s="427" t="s">
        <v>420</v>
      </c>
      <c r="C326" s="353" t="s">
        <v>379</v>
      </c>
      <c r="D326" s="353" t="s">
        <v>71</v>
      </c>
      <c r="E326" s="428">
        <v>15392</v>
      </c>
      <c r="F326" s="428">
        <v>14200</v>
      </c>
      <c r="G326" s="428">
        <v>9523</v>
      </c>
      <c r="H326" s="428">
        <v>2184</v>
      </c>
      <c r="I326" s="428">
        <v>3189</v>
      </c>
      <c r="J326" s="428"/>
      <c r="K326" s="428"/>
      <c r="L326" s="428"/>
      <c r="M326" s="428"/>
      <c r="N326" s="428">
        <v>0</v>
      </c>
      <c r="O326" s="428">
        <f t="shared" si="90"/>
        <v>44488</v>
      </c>
      <c r="Q326" s="429">
        <f t="shared" si="91"/>
        <v>0.3459809386800935</v>
      </c>
      <c r="R326" s="429">
        <f t="shared" si="92"/>
        <v>0.31918719654738359</v>
      </c>
      <c r="S326" s="429">
        <f t="shared" si="93"/>
        <v>0.21405772343103757</v>
      </c>
      <c r="T326" s="429">
        <f t="shared" si="94"/>
        <v>4.9091889947851103E-2</v>
      </c>
      <c r="U326" s="429">
        <f t="shared" si="95"/>
        <v>7.1682251393634239E-2</v>
      </c>
      <c r="V326" s="429">
        <f t="shared" si="96"/>
        <v>0</v>
      </c>
      <c r="W326" s="429">
        <f t="shared" si="97"/>
        <v>0</v>
      </c>
      <c r="X326" s="429">
        <f t="shared" si="98"/>
        <v>0</v>
      </c>
      <c r="Y326" s="429">
        <f t="shared" si="99"/>
        <v>0</v>
      </c>
      <c r="Z326" s="429">
        <f t="shared" si="100"/>
        <v>0</v>
      </c>
      <c r="AA326" s="353" t="s">
        <v>379</v>
      </c>
      <c r="AB326" s="434">
        <f t="shared" si="101"/>
        <v>0</v>
      </c>
      <c r="AC326" s="434">
        <f t="shared" si="102"/>
        <v>0</v>
      </c>
      <c r="AD326" s="434">
        <f t="shared" si="103"/>
        <v>3189</v>
      </c>
      <c r="AG326" s="354">
        <f t="shared" si="104"/>
        <v>3189</v>
      </c>
      <c r="AH326" s="428">
        <f t="shared" si="89"/>
        <v>351493.00000000035</v>
      </c>
      <c r="AI326" s="429">
        <f t="shared" si="105"/>
        <v>9.0727269106354799E-3</v>
      </c>
    </row>
    <row r="327" spans="1:35" ht="18.5" customHeight="1" x14ac:dyDescent="0.35">
      <c r="A327" s="353" t="s">
        <v>424</v>
      </c>
      <c r="B327" s="427" t="s">
        <v>420</v>
      </c>
      <c r="C327" s="353" t="s">
        <v>379</v>
      </c>
      <c r="D327" s="353" t="s">
        <v>71</v>
      </c>
      <c r="E327" s="428">
        <v>18940</v>
      </c>
      <c r="F327" s="428">
        <v>10370</v>
      </c>
      <c r="G327" s="428">
        <v>11355</v>
      </c>
      <c r="H327" s="428">
        <v>2595</v>
      </c>
      <c r="I327" s="428">
        <v>3106</v>
      </c>
      <c r="J327" s="428"/>
      <c r="K327" s="428">
        <v>485</v>
      </c>
      <c r="L327" s="428">
        <v>98</v>
      </c>
      <c r="M327" s="428"/>
      <c r="N327" s="428">
        <v>826</v>
      </c>
      <c r="O327" s="428">
        <f t="shared" si="90"/>
        <v>47775</v>
      </c>
      <c r="Q327" s="429">
        <f t="shared" si="91"/>
        <v>0.39644165358451072</v>
      </c>
      <c r="R327" s="429">
        <f t="shared" si="92"/>
        <v>0.21705913134484564</v>
      </c>
      <c r="S327" s="429">
        <f t="shared" si="93"/>
        <v>0.23767660910518054</v>
      </c>
      <c r="T327" s="429">
        <f t="shared" si="94"/>
        <v>5.4317111459968606E-2</v>
      </c>
      <c r="U327" s="429">
        <f t="shared" si="95"/>
        <v>6.5013082155939303E-2</v>
      </c>
      <c r="V327" s="429">
        <f t="shared" si="96"/>
        <v>0</v>
      </c>
      <c r="W327" s="429">
        <f t="shared" si="97"/>
        <v>1.0151753008895866E-2</v>
      </c>
      <c r="X327" s="429">
        <f t="shared" si="98"/>
        <v>2.0512820512820513E-3</v>
      </c>
      <c r="Y327" s="429">
        <f t="shared" si="99"/>
        <v>0</v>
      </c>
      <c r="Z327" s="429">
        <f t="shared" si="100"/>
        <v>1.7289377289377291E-2</v>
      </c>
      <c r="AA327" s="353" t="s">
        <v>379</v>
      </c>
      <c r="AB327" s="434">
        <f t="shared" si="101"/>
        <v>485</v>
      </c>
      <c r="AC327" s="434">
        <f t="shared" si="102"/>
        <v>98</v>
      </c>
      <c r="AD327" s="434">
        <f t="shared" si="103"/>
        <v>3106</v>
      </c>
      <c r="AG327" s="354">
        <f t="shared" si="104"/>
        <v>3689</v>
      </c>
      <c r="AH327" s="428">
        <f t="shared" si="89"/>
        <v>351493.00000000035</v>
      </c>
      <c r="AI327" s="429">
        <f t="shared" si="105"/>
        <v>1.0495230345981274E-2</v>
      </c>
    </row>
    <row r="328" spans="1:35" ht="18.5" customHeight="1" x14ac:dyDescent="0.35">
      <c r="A328" s="353" t="s">
        <v>425</v>
      </c>
      <c r="B328" s="427" t="s">
        <v>420</v>
      </c>
      <c r="C328" s="353" t="s">
        <v>379</v>
      </c>
      <c r="D328" s="353" t="s">
        <v>71</v>
      </c>
      <c r="E328" s="428">
        <v>17054</v>
      </c>
      <c r="F328" s="428">
        <v>10083</v>
      </c>
      <c r="G328" s="428">
        <v>8591</v>
      </c>
      <c r="H328" s="428">
        <v>1365</v>
      </c>
      <c r="I328" s="428">
        <v>4590</v>
      </c>
      <c r="J328" s="428"/>
      <c r="K328" s="428">
        <v>563</v>
      </c>
      <c r="L328" s="428"/>
      <c r="M328" s="428"/>
      <c r="N328" s="428">
        <v>467</v>
      </c>
      <c r="O328" s="428">
        <f t="shared" si="90"/>
        <v>42713</v>
      </c>
      <c r="Q328" s="429">
        <f t="shared" si="91"/>
        <v>0.39926954323039826</v>
      </c>
      <c r="R328" s="429">
        <f t="shared" si="92"/>
        <v>0.23606396179149206</v>
      </c>
      <c r="S328" s="429">
        <f t="shared" si="93"/>
        <v>0.20113314447592068</v>
      </c>
      <c r="T328" s="429">
        <f t="shared" si="94"/>
        <v>3.1957483670077023E-2</v>
      </c>
      <c r="U328" s="429">
        <f t="shared" si="95"/>
        <v>0.1074614286048744</v>
      </c>
      <c r="V328" s="429">
        <f t="shared" si="96"/>
        <v>0</v>
      </c>
      <c r="W328" s="429">
        <f t="shared" si="97"/>
        <v>1.3180998759159976E-2</v>
      </c>
      <c r="X328" s="429">
        <f t="shared" si="98"/>
        <v>0</v>
      </c>
      <c r="Y328" s="429">
        <f t="shared" si="99"/>
        <v>0</v>
      </c>
      <c r="Z328" s="429">
        <f t="shared" si="100"/>
        <v>1.0933439468077634E-2</v>
      </c>
      <c r="AA328" s="353" t="s">
        <v>379</v>
      </c>
      <c r="AB328" s="434">
        <f t="shared" si="101"/>
        <v>563</v>
      </c>
      <c r="AC328" s="434">
        <f t="shared" si="102"/>
        <v>0</v>
      </c>
      <c r="AD328" s="434">
        <f t="shared" si="103"/>
        <v>4590</v>
      </c>
      <c r="AG328" s="354">
        <f t="shared" si="104"/>
        <v>5153</v>
      </c>
      <c r="AH328" s="428">
        <f t="shared" si="89"/>
        <v>351493.00000000035</v>
      </c>
      <c r="AI328" s="429">
        <f t="shared" si="105"/>
        <v>1.4660320404673763E-2</v>
      </c>
    </row>
    <row r="329" spans="1:35" ht="18.5" customHeight="1" x14ac:dyDescent="0.35">
      <c r="A329" s="353" t="s">
        <v>426</v>
      </c>
      <c r="B329" s="427" t="s">
        <v>420</v>
      </c>
      <c r="C329" s="353" t="s">
        <v>379</v>
      </c>
      <c r="D329" s="353" t="s">
        <v>71</v>
      </c>
      <c r="E329" s="428">
        <v>13347</v>
      </c>
      <c r="F329" s="428">
        <v>14816</v>
      </c>
      <c r="G329" s="428">
        <v>9884</v>
      </c>
      <c r="H329" s="428">
        <v>4158</v>
      </c>
      <c r="I329" s="428">
        <v>4218</v>
      </c>
      <c r="J329" s="428"/>
      <c r="K329" s="428"/>
      <c r="L329" s="428"/>
      <c r="M329" s="428"/>
      <c r="N329" s="428">
        <v>171</v>
      </c>
      <c r="O329" s="428">
        <f t="shared" si="90"/>
        <v>46594</v>
      </c>
      <c r="Q329" s="429">
        <f t="shared" si="91"/>
        <v>0.2864531913980341</v>
      </c>
      <c r="R329" s="429">
        <f t="shared" si="92"/>
        <v>0.31798085590419367</v>
      </c>
      <c r="S329" s="429">
        <f t="shared" si="93"/>
        <v>0.21213031720822423</v>
      </c>
      <c r="T329" s="429">
        <f t="shared" si="94"/>
        <v>8.9238957805726063E-2</v>
      </c>
      <c r="U329" s="429">
        <f t="shared" si="95"/>
        <v>9.0526677254582133E-2</v>
      </c>
      <c r="V329" s="429">
        <f t="shared" si="96"/>
        <v>0</v>
      </c>
      <c r="W329" s="429">
        <f t="shared" si="97"/>
        <v>0</v>
      </c>
      <c r="X329" s="429">
        <f t="shared" si="98"/>
        <v>0</v>
      </c>
      <c r="Y329" s="429">
        <f t="shared" si="99"/>
        <v>0</v>
      </c>
      <c r="Z329" s="429">
        <f t="shared" si="100"/>
        <v>3.6700004292398161E-3</v>
      </c>
      <c r="AA329" s="353" t="s">
        <v>379</v>
      </c>
      <c r="AB329" s="434">
        <f t="shared" si="101"/>
        <v>0</v>
      </c>
      <c r="AC329" s="434">
        <f t="shared" si="102"/>
        <v>0</v>
      </c>
      <c r="AD329" s="434">
        <f t="shared" si="103"/>
        <v>4218</v>
      </c>
      <c r="AG329" s="354">
        <f t="shared" si="104"/>
        <v>4218</v>
      </c>
      <c r="AH329" s="428">
        <f t="shared" si="89"/>
        <v>351493.00000000035</v>
      </c>
      <c r="AI329" s="429">
        <f t="shared" si="105"/>
        <v>1.2000238980577126E-2</v>
      </c>
    </row>
    <row r="330" spans="1:35" ht="18.5" customHeight="1" x14ac:dyDescent="0.35">
      <c r="A330" s="353" t="s">
        <v>427</v>
      </c>
      <c r="B330" s="427" t="s">
        <v>420</v>
      </c>
      <c r="C330" s="353" t="s">
        <v>379</v>
      </c>
      <c r="D330" s="353" t="s">
        <v>71</v>
      </c>
      <c r="E330" s="428">
        <v>15020</v>
      </c>
      <c r="F330" s="428">
        <v>11291</v>
      </c>
      <c r="G330" s="428">
        <v>10685</v>
      </c>
      <c r="H330" s="428">
        <v>1736</v>
      </c>
      <c r="I330" s="428">
        <v>3954</v>
      </c>
      <c r="J330" s="428"/>
      <c r="K330" s="428"/>
      <c r="L330" s="428"/>
      <c r="M330" s="428"/>
      <c r="N330" s="428">
        <v>560</v>
      </c>
      <c r="O330" s="428">
        <f t="shared" si="90"/>
        <v>43246</v>
      </c>
      <c r="Q330" s="429">
        <f t="shared" si="91"/>
        <v>0.34731535864588631</v>
      </c>
      <c r="R330" s="429">
        <f t="shared" si="92"/>
        <v>0.26108773065717061</v>
      </c>
      <c r="S330" s="429">
        <f t="shared" si="93"/>
        <v>0.24707487397678399</v>
      </c>
      <c r="T330" s="429">
        <f t="shared" si="94"/>
        <v>4.0142440919391391E-2</v>
      </c>
      <c r="U330" s="429">
        <f t="shared" si="95"/>
        <v>9.1430421310641441E-2</v>
      </c>
      <c r="V330" s="429">
        <f t="shared" si="96"/>
        <v>0</v>
      </c>
      <c r="W330" s="429">
        <f t="shared" si="97"/>
        <v>0</v>
      </c>
      <c r="X330" s="429">
        <f t="shared" si="98"/>
        <v>0</v>
      </c>
      <c r="Y330" s="429">
        <f t="shared" si="99"/>
        <v>0</v>
      </c>
      <c r="Z330" s="429">
        <f t="shared" si="100"/>
        <v>1.2949174490126255E-2</v>
      </c>
      <c r="AA330" s="353" t="s">
        <v>379</v>
      </c>
      <c r="AB330" s="434">
        <f t="shared" si="101"/>
        <v>0</v>
      </c>
      <c r="AC330" s="434">
        <f t="shared" si="102"/>
        <v>0</v>
      </c>
      <c r="AD330" s="434">
        <f t="shared" si="103"/>
        <v>3954</v>
      </c>
      <c r="AG330" s="354">
        <f t="shared" si="104"/>
        <v>3954</v>
      </c>
      <c r="AH330" s="428">
        <f t="shared" si="89"/>
        <v>351493.00000000035</v>
      </c>
      <c r="AI330" s="429">
        <f t="shared" si="105"/>
        <v>1.1249157166714546E-2</v>
      </c>
    </row>
    <row r="331" spans="1:35" ht="18.5" customHeight="1" x14ac:dyDescent="0.35">
      <c r="A331" s="353" t="s">
        <v>428</v>
      </c>
      <c r="B331" s="427" t="s">
        <v>420</v>
      </c>
      <c r="C331" s="353" t="s">
        <v>379</v>
      </c>
      <c r="D331" s="353" t="s">
        <v>71</v>
      </c>
      <c r="E331" s="428">
        <v>15562</v>
      </c>
      <c r="F331" s="428">
        <v>11590</v>
      </c>
      <c r="G331" s="428">
        <v>8792</v>
      </c>
      <c r="H331" s="428">
        <v>2248</v>
      </c>
      <c r="I331" s="428">
        <v>2318</v>
      </c>
      <c r="J331" s="428"/>
      <c r="K331" s="428">
        <v>344</v>
      </c>
      <c r="L331" s="428"/>
      <c r="M331" s="428"/>
      <c r="N331" s="428">
        <v>286</v>
      </c>
      <c r="O331" s="428">
        <f t="shared" si="90"/>
        <v>41140</v>
      </c>
      <c r="Q331" s="429">
        <f t="shared" si="91"/>
        <v>0.37826932425862908</v>
      </c>
      <c r="R331" s="429">
        <f t="shared" si="92"/>
        <v>0.28172095284394749</v>
      </c>
      <c r="S331" s="429">
        <f t="shared" si="93"/>
        <v>0.21370928536703937</v>
      </c>
      <c r="T331" s="429">
        <f t="shared" si="94"/>
        <v>5.4642683519688866E-2</v>
      </c>
      <c r="U331" s="429">
        <f t="shared" si="95"/>
        <v>5.6344190568789497E-2</v>
      </c>
      <c r="V331" s="429">
        <f t="shared" si="96"/>
        <v>0</v>
      </c>
      <c r="W331" s="429">
        <f t="shared" si="97"/>
        <v>8.3616917841516768E-3</v>
      </c>
      <c r="X331" s="429">
        <f t="shared" si="98"/>
        <v>0</v>
      </c>
      <c r="Y331" s="429">
        <f t="shared" si="99"/>
        <v>0</v>
      </c>
      <c r="Z331" s="429">
        <f t="shared" si="100"/>
        <v>6.9518716577540111E-3</v>
      </c>
      <c r="AA331" s="353" t="s">
        <v>379</v>
      </c>
      <c r="AB331" s="434">
        <f t="shared" si="101"/>
        <v>344</v>
      </c>
      <c r="AC331" s="434">
        <f t="shared" si="102"/>
        <v>0</v>
      </c>
      <c r="AD331" s="434">
        <f t="shared" si="103"/>
        <v>2318</v>
      </c>
      <c r="AG331" s="354">
        <f t="shared" si="104"/>
        <v>2662</v>
      </c>
      <c r="AH331" s="428">
        <f t="shared" si="89"/>
        <v>351493.00000000035</v>
      </c>
      <c r="AI331" s="429">
        <f t="shared" si="105"/>
        <v>7.5734082897810119E-3</v>
      </c>
    </row>
    <row r="332" spans="1:35" ht="18.5" customHeight="1" x14ac:dyDescent="0.35">
      <c r="A332" s="353" t="s">
        <v>429</v>
      </c>
      <c r="B332" s="427" t="s">
        <v>420</v>
      </c>
      <c r="C332" s="353" t="s">
        <v>379</v>
      </c>
      <c r="D332" s="353" t="s">
        <v>71</v>
      </c>
      <c r="E332" s="428">
        <v>16623</v>
      </c>
      <c r="F332" s="428">
        <v>13911</v>
      </c>
      <c r="G332" s="428">
        <v>8910</v>
      </c>
      <c r="H332" s="428">
        <v>1534</v>
      </c>
      <c r="I332" s="428">
        <v>2254</v>
      </c>
      <c r="J332" s="428"/>
      <c r="K332" s="428"/>
      <c r="L332" s="428"/>
      <c r="M332" s="428"/>
      <c r="N332" s="428">
        <v>0</v>
      </c>
      <c r="O332" s="428">
        <f t="shared" si="90"/>
        <v>43232</v>
      </c>
      <c r="Q332" s="429">
        <f t="shared" si="91"/>
        <v>0.38450684678016284</v>
      </c>
      <c r="R332" s="429">
        <f t="shared" si="92"/>
        <v>0.32177553663952629</v>
      </c>
      <c r="S332" s="429">
        <f t="shared" si="93"/>
        <v>0.20609733530717986</v>
      </c>
      <c r="T332" s="429">
        <f t="shared" si="94"/>
        <v>3.5482975573649149E-2</v>
      </c>
      <c r="U332" s="429">
        <f t="shared" si="95"/>
        <v>5.2137305699481863E-2</v>
      </c>
      <c r="V332" s="429">
        <f t="shared" si="96"/>
        <v>0</v>
      </c>
      <c r="W332" s="429">
        <f t="shared" si="97"/>
        <v>0</v>
      </c>
      <c r="X332" s="429">
        <f t="shared" si="98"/>
        <v>0</v>
      </c>
      <c r="Y332" s="429">
        <f t="shared" si="99"/>
        <v>0</v>
      </c>
      <c r="Z332" s="429">
        <f t="shared" si="100"/>
        <v>0</v>
      </c>
      <c r="AA332" s="353" t="s">
        <v>379</v>
      </c>
      <c r="AB332" s="434">
        <f t="shared" si="101"/>
        <v>0</v>
      </c>
      <c r="AC332" s="434">
        <f t="shared" si="102"/>
        <v>0</v>
      </c>
      <c r="AD332" s="434">
        <f t="shared" si="103"/>
        <v>2254</v>
      </c>
      <c r="AG332" s="354">
        <f t="shared" si="104"/>
        <v>2254</v>
      </c>
      <c r="AH332" s="428">
        <f t="shared" si="89"/>
        <v>351493.00000000035</v>
      </c>
      <c r="AI332" s="429">
        <f t="shared" si="105"/>
        <v>6.4126454865388437E-3</v>
      </c>
    </row>
    <row r="333" spans="1:35" ht="18.5" customHeight="1" x14ac:dyDescent="0.35">
      <c r="A333" s="353" t="s">
        <v>430</v>
      </c>
      <c r="B333" s="427" t="s">
        <v>420</v>
      </c>
      <c r="C333" s="353" t="s">
        <v>379</v>
      </c>
      <c r="D333" s="353" t="s">
        <v>71</v>
      </c>
      <c r="E333" s="428">
        <v>14744</v>
      </c>
      <c r="F333" s="428">
        <v>17243</v>
      </c>
      <c r="G333" s="428">
        <v>10602</v>
      </c>
      <c r="H333" s="428">
        <v>2709</v>
      </c>
      <c r="I333" s="428">
        <v>3529</v>
      </c>
      <c r="J333" s="428"/>
      <c r="K333" s="428"/>
      <c r="L333" s="428"/>
      <c r="M333" s="428"/>
      <c r="N333" s="428">
        <v>0</v>
      </c>
      <c r="O333" s="428">
        <f t="shared" si="90"/>
        <v>48827</v>
      </c>
      <c r="Q333" s="429">
        <f t="shared" si="91"/>
        <v>0.30196407725233987</v>
      </c>
      <c r="R333" s="429">
        <f t="shared" si="92"/>
        <v>0.35314477645564951</v>
      </c>
      <c r="S333" s="429">
        <f t="shared" si="93"/>
        <v>0.21713396276650215</v>
      </c>
      <c r="T333" s="429">
        <f t="shared" si="94"/>
        <v>5.5481598296024739E-2</v>
      </c>
      <c r="U333" s="429">
        <f t="shared" si="95"/>
        <v>7.2275585229483685E-2</v>
      </c>
      <c r="V333" s="429">
        <f t="shared" si="96"/>
        <v>0</v>
      </c>
      <c r="W333" s="429">
        <f t="shared" si="97"/>
        <v>0</v>
      </c>
      <c r="X333" s="429">
        <f t="shared" si="98"/>
        <v>0</v>
      </c>
      <c r="Y333" s="429">
        <f t="shared" si="99"/>
        <v>0</v>
      </c>
      <c r="Z333" s="429">
        <f t="shared" si="100"/>
        <v>0</v>
      </c>
      <c r="AA333" s="353" t="s">
        <v>379</v>
      </c>
      <c r="AB333" s="434">
        <f t="shared" si="101"/>
        <v>0</v>
      </c>
      <c r="AC333" s="434">
        <f t="shared" si="102"/>
        <v>0</v>
      </c>
      <c r="AD333" s="434">
        <f t="shared" si="103"/>
        <v>3529</v>
      </c>
      <c r="AG333" s="354">
        <f t="shared" si="104"/>
        <v>3529</v>
      </c>
      <c r="AH333" s="428">
        <f t="shared" si="89"/>
        <v>351493.00000000035</v>
      </c>
      <c r="AI333" s="429">
        <f t="shared" si="105"/>
        <v>1.004002924667062E-2</v>
      </c>
    </row>
    <row r="334" spans="1:35" ht="18.5" customHeight="1" x14ac:dyDescent="0.35">
      <c r="A334" s="353" t="s">
        <v>431</v>
      </c>
      <c r="B334" s="427" t="s">
        <v>420</v>
      </c>
      <c r="C334" s="353" t="s">
        <v>379</v>
      </c>
      <c r="D334" s="353" t="s">
        <v>71</v>
      </c>
      <c r="E334" s="428">
        <v>12472</v>
      </c>
      <c r="F334" s="428">
        <v>14146</v>
      </c>
      <c r="G334" s="428">
        <v>9316</v>
      </c>
      <c r="H334" s="428">
        <v>6375</v>
      </c>
      <c r="I334" s="428">
        <v>3727</v>
      </c>
      <c r="J334" s="428"/>
      <c r="K334" s="428">
        <v>197</v>
      </c>
      <c r="L334" s="428"/>
      <c r="M334" s="428"/>
      <c r="N334" s="428">
        <v>156</v>
      </c>
      <c r="O334" s="428">
        <f t="shared" si="90"/>
        <v>46389</v>
      </c>
      <c r="Q334" s="429">
        <f t="shared" si="91"/>
        <v>0.26885684106145852</v>
      </c>
      <c r="R334" s="429">
        <f t="shared" si="92"/>
        <v>0.30494298217249777</v>
      </c>
      <c r="S334" s="429">
        <f t="shared" si="93"/>
        <v>0.20082347108150639</v>
      </c>
      <c r="T334" s="429">
        <f t="shared" si="94"/>
        <v>0.13742482053935201</v>
      </c>
      <c r="U334" s="429">
        <f t="shared" si="95"/>
        <v>8.0342322533359198E-2</v>
      </c>
      <c r="V334" s="429">
        <f t="shared" si="96"/>
        <v>0</v>
      </c>
      <c r="W334" s="429">
        <f t="shared" si="97"/>
        <v>4.2466964150984074E-3</v>
      </c>
      <c r="X334" s="429">
        <f t="shared" si="98"/>
        <v>0</v>
      </c>
      <c r="Y334" s="429">
        <f t="shared" si="99"/>
        <v>0</v>
      </c>
      <c r="Z334" s="429">
        <f t="shared" si="100"/>
        <v>3.3628661967276723E-3</v>
      </c>
      <c r="AA334" s="353" t="s">
        <v>379</v>
      </c>
      <c r="AB334" s="434">
        <f t="shared" si="101"/>
        <v>197</v>
      </c>
      <c r="AC334" s="434">
        <f t="shared" si="102"/>
        <v>0</v>
      </c>
      <c r="AD334" s="434">
        <f t="shared" si="103"/>
        <v>3727</v>
      </c>
      <c r="AG334" s="354">
        <f t="shared" si="104"/>
        <v>3924</v>
      </c>
      <c r="AH334" s="428">
        <f t="shared" si="89"/>
        <v>351493.00000000035</v>
      </c>
      <c r="AI334" s="429">
        <f t="shared" si="105"/>
        <v>1.1163806960593799E-2</v>
      </c>
    </row>
    <row r="335" spans="1:35" ht="18.5" customHeight="1" x14ac:dyDescent="0.35">
      <c r="A335" s="353" t="s">
        <v>432</v>
      </c>
      <c r="B335" s="427" t="s">
        <v>420</v>
      </c>
      <c r="C335" s="353" t="s">
        <v>379</v>
      </c>
      <c r="D335" s="353" t="s">
        <v>71</v>
      </c>
      <c r="E335" s="428">
        <v>15403</v>
      </c>
      <c r="F335" s="428">
        <v>12473</v>
      </c>
      <c r="G335" s="428">
        <v>9966</v>
      </c>
      <c r="H335" s="428">
        <v>1894</v>
      </c>
      <c r="I335" s="428">
        <v>2427</v>
      </c>
      <c r="J335" s="428"/>
      <c r="K335" s="428"/>
      <c r="L335" s="428">
        <v>245</v>
      </c>
      <c r="M335" s="428"/>
      <c r="N335" s="428">
        <v>190</v>
      </c>
      <c r="O335" s="428">
        <f t="shared" si="90"/>
        <v>42598</v>
      </c>
      <c r="Q335" s="429">
        <f t="shared" si="91"/>
        <v>0.36158974599746468</v>
      </c>
      <c r="R335" s="429">
        <f t="shared" si="92"/>
        <v>0.29280717404572987</v>
      </c>
      <c r="S335" s="429">
        <f t="shared" si="93"/>
        <v>0.2339546457580168</v>
      </c>
      <c r="T335" s="429">
        <f t="shared" si="94"/>
        <v>4.4462181323066813E-2</v>
      </c>
      <c r="U335" s="429">
        <f t="shared" si="95"/>
        <v>5.6974505845344851E-2</v>
      </c>
      <c r="V335" s="429">
        <f t="shared" si="96"/>
        <v>0</v>
      </c>
      <c r="W335" s="429">
        <f t="shared" si="97"/>
        <v>0</v>
      </c>
      <c r="X335" s="429">
        <f t="shared" si="98"/>
        <v>5.7514437297525702E-3</v>
      </c>
      <c r="Y335" s="429">
        <f t="shared" si="99"/>
        <v>0</v>
      </c>
      <c r="Z335" s="429">
        <f t="shared" si="100"/>
        <v>4.4603033006244425E-3</v>
      </c>
      <c r="AA335" s="353" t="s">
        <v>379</v>
      </c>
      <c r="AB335" s="434">
        <f t="shared" si="101"/>
        <v>0</v>
      </c>
      <c r="AC335" s="434">
        <f t="shared" si="102"/>
        <v>245</v>
      </c>
      <c r="AD335" s="434">
        <f t="shared" si="103"/>
        <v>2427</v>
      </c>
      <c r="AG335" s="354">
        <f t="shared" si="104"/>
        <v>2672</v>
      </c>
      <c r="AH335" s="428">
        <f t="shared" si="89"/>
        <v>351493.00000000035</v>
      </c>
      <c r="AI335" s="429">
        <f t="shared" si="105"/>
        <v>7.6018583584879281E-3</v>
      </c>
    </row>
    <row r="336" spans="1:35" ht="18.5" customHeight="1" x14ac:dyDescent="0.35">
      <c r="A336" s="353" t="s">
        <v>433</v>
      </c>
      <c r="B336" s="427" t="s">
        <v>420</v>
      </c>
      <c r="C336" s="353" t="s">
        <v>379</v>
      </c>
      <c r="D336" s="353" t="s">
        <v>71</v>
      </c>
      <c r="E336" s="428">
        <v>6802</v>
      </c>
      <c r="F336" s="428">
        <v>18328</v>
      </c>
      <c r="G336" s="428">
        <v>9341</v>
      </c>
      <c r="H336" s="428">
        <v>12888</v>
      </c>
      <c r="I336" s="428">
        <v>2033</v>
      </c>
      <c r="J336" s="428"/>
      <c r="K336" s="428"/>
      <c r="L336" s="428"/>
      <c r="M336" s="428"/>
      <c r="N336" s="428">
        <v>507</v>
      </c>
      <c r="O336" s="428">
        <f t="shared" si="90"/>
        <v>49899</v>
      </c>
      <c r="Q336" s="429">
        <f t="shared" si="91"/>
        <v>0.13631535702118278</v>
      </c>
      <c r="R336" s="429">
        <f t="shared" si="92"/>
        <v>0.36730194993887655</v>
      </c>
      <c r="S336" s="429">
        <f t="shared" si="93"/>
        <v>0.18719814024329146</v>
      </c>
      <c r="T336" s="429">
        <f t="shared" si="94"/>
        <v>0.25828172909276736</v>
      </c>
      <c r="U336" s="429">
        <f t="shared" si="95"/>
        <v>4.0742299444878657E-2</v>
      </c>
      <c r="V336" s="429">
        <f t="shared" si="96"/>
        <v>0</v>
      </c>
      <c r="W336" s="429">
        <f t="shared" si="97"/>
        <v>0</v>
      </c>
      <c r="X336" s="429">
        <f t="shared" si="98"/>
        <v>0</v>
      </c>
      <c r="Y336" s="429">
        <f t="shared" si="99"/>
        <v>0</v>
      </c>
      <c r="Z336" s="429">
        <f t="shared" si="100"/>
        <v>1.0160524259003186E-2</v>
      </c>
      <c r="AA336" s="353" t="s">
        <v>379</v>
      </c>
      <c r="AB336" s="434">
        <f t="shared" si="101"/>
        <v>0</v>
      </c>
      <c r="AC336" s="434">
        <f t="shared" si="102"/>
        <v>0</v>
      </c>
      <c r="AD336" s="434">
        <f t="shared" si="103"/>
        <v>2033</v>
      </c>
      <c r="AG336" s="354">
        <f t="shared" si="104"/>
        <v>2033</v>
      </c>
      <c r="AH336" s="428">
        <f t="shared" si="89"/>
        <v>351493.00000000035</v>
      </c>
      <c r="AI336" s="429">
        <f t="shared" si="105"/>
        <v>5.7838989681160023E-3</v>
      </c>
    </row>
    <row r="337" spans="1:35" ht="18.5" customHeight="1" x14ac:dyDescent="0.35">
      <c r="A337" s="353" t="s">
        <v>434</v>
      </c>
      <c r="B337" s="427" t="s">
        <v>420</v>
      </c>
      <c r="C337" s="353" t="s">
        <v>379</v>
      </c>
      <c r="D337" s="353" t="s">
        <v>71</v>
      </c>
      <c r="E337" s="428">
        <v>11919</v>
      </c>
      <c r="F337" s="428">
        <v>11564</v>
      </c>
      <c r="G337" s="428">
        <v>10512</v>
      </c>
      <c r="H337" s="428">
        <v>1312</v>
      </c>
      <c r="I337" s="428">
        <v>1692</v>
      </c>
      <c r="J337" s="428"/>
      <c r="K337" s="428">
        <v>529</v>
      </c>
      <c r="L337" s="428"/>
      <c r="M337" s="428"/>
      <c r="N337" s="428">
        <v>3461</v>
      </c>
      <c r="O337" s="428">
        <f t="shared" si="90"/>
        <v>40989</v>
      </c>
      <c r="Q337" s="429">
        <f t="shared" si="91"/>
        <v>0.29078533265022322</v>
      </c>
      <c r="R337" s="429">
        <f t="shared" si="92"/>
        <v>0.28212447241942962</v>
      </c>
      <c r="S337" s="429">
        <f t="shared" si="93"/>
        <v>0.25645904998902147</v>
      </c>
      <c r="T337" s="429">
        <f t="shared" si="94"/>
        <v>3.200858766986265E-2</v>
      </c>
      <c r="U337" s="429">
        <f t="shared" si="95"/>
        <v>4.1279367635219208E-2</v>
      </c>
      <c r="V337" s="429">
        <f t="shared" si="96"/>
        <v>0</v>
      </c>
      <c r="W337" s="429">
        <f t="shared" si="97"/>
        <v>1.2905901583351632E-2</v>
      </c>
      <c r="X337" s="429">
        <f t="shared" si="98"/>
        <v>0</v>
      </c>
      <c r="Y337" s="429">
        <f t="shared" si="99"/>
        <v>0</v>
      </c>
      <c r="Z337" s="429">
        <f t="shared" si="100"/>
        <v>8.4437288052892245E-2</v>
      </c>
      <c r="AA337" s="353" t="s">
        <v>379</v>
      </c>
      <c r="AB337" s="434">
        <f t="shared" si="101"/>
        <v>529</v>
      </c>
      <c r="AC337" s="434">
        <f t="shared" si="102"/>
        <v>0</v>
      </c>
      <c r="AD337" s="434">
        <f t="shared" si="103"/>
        <v>1692</v>
      </c>
      <c r="AG337" s="354">
        <f t="shared" si="104"/>
        <v>2221</v>
      </c>
      <c r="AH337" s="428">
        <f t="shared" si="89"/>
        <v>351493.00000000035</v>
      </c>
      <c r="AI337" s="429">
        <f t="shared" si="105"/>
        <v>6.318760259806021E-3</v>
      </c>
    </row>
    <row r="338" spans="1:35" ht="18.5" customHeight="1" x14ac:dyDescent="0.35">
      <c r="A338" s="353" t="s">
        <v>435</v>
      </c>
      <c r="B338" s="427" t="s">
        <v>420</v>
      </c>
      <c r="C338" s="353" t="s">
        <v>379</v>
      </c>
      <c r="D338" s="353" t="s">
        <v>71</v>
      </c>
      <c r="E338" s="428">
        <v>9351</v>
      </c>
      <c r="F338" s="428">
        <v>20517</v>
      </c>
      <c r="G338" s="428">
        <v>7548</v>
      </c>
      <c r="H338" s="428">
        <v>4234</v>
      </c>
      <c r="I338" s="428">
        <v>7596</v>
      </c>
      <c r="J338" s="428"/>
      <c r="K338" s="428"/>
      <c r="L338" s="428"/>
      <c r="M338" s="428"/>
      <c r="N338" s="428">
        <v>1082</v>
      </c>
      <c r="O338" s="428">
        <f t="shared" si="90"/>
        <v>50328</v>
      </c>
      <c r="Q338" s="429">
        <f t="shared" si="91"/>
        <v>0.18580114449213161</v>
      </c>
      <c r="R338" s="429">
        <f t="shared" si="92"/>
        <v>0.40766571292322368</v>
      </c>
      <c r="S338" s="429">
        <f t="shared" si="93"/>
        <v>0.14997615641392464</v>
      </c>
      <c r="T338" s="429">
        <f t="shared" si="94"/>
        <v>8.4128119535844856E-2</v>
      </c>
      <c r="U338" s="429">
        <f t="shared" si="95"/>
        <v>0.15092989985693847</v>
      </c>
      <c r="V338" s="429">
        <f t="shared" si="96"/>
        <v>0</v>
      </c>
      <c r="W338" s="429">
        <f t="shared" si="97"/>
        <v>0</v>
      </c>
      <c r="X338" s="429">
        <f t="shared" si="98"/>
        <v>0</v>
      </c>
      <c r="Y338" s="429">
        <f t="shared" si="99"/>
        <v>0</v>
      </c>
      <c r="Z338" s="429">
        <f t="shared" si="100"/>
        <v>2.1498966777936734E-2</v>
      </c>
      <c r="AA338" s="353" t="s">
        <v>379</v>
      </c>
      <c r="AB338" s="434">
        <f t="shared" si="101"/>
        <v>0</v>
      </c>
      <c r="AC338" s="434">
        <f t="shared" si="102"/>
        <v>0</v>
      </c>
      <c r="AD338" s="434">
        <f t="shared" si="103"/>
        <v>7596</v>
      </c>
      <c r="AG338" s="354">
        <f t="shared" si="104"/>
        <v>7596</v>
      </c>
      <c r="AH338" s="428">
        <f t="shared" si="89"/>
        <v>351493.00000000035</v>
      </c>
      <c r="AI338" s="429">
        <f t="shared" si="105"/>
        <v>2.1610672189773316E-2</v>
      </c>
    </row>
    <row r="339" spans="1:35" ht="18.5" customHeight="1" x14ac:dyDescent="0.35">
      <c r="A339" s="353" t="s">
        <v>436</v>
      </c>
      <c r="B339" s="427" t="s">
        <v>420</v>
      </c>
      <c r="C339" s="353" t="s">
        <v>379</v>
      </c>
      <c r="D339" s="353" t="s">
        <v>71</v>
      </c>
      <c r="E339" s="428">
        <v>6178</v>
      </c>
      <c r="F339" s="428">
        <v>14974</v>
      </c>
      <c r="G339" s="428">
        <v>6484</v>
      </c>
      <c r="H339" s="428">
        <v>23661</v>
      </c>
      <c r="I339" s="428">
        <v>2344</v>
      </c>
      <c r="J339" s="428"/>
      <c r="K339" s="428">
        <v>609</v>
      </c>
      <c r="L339" s="428"/>
      <c r="M339" s="428"/>
      <c r="N339" s="428">
        <v>0</v>
      </c>
      <c r="O339" s="428">
        <f t="shared" si="90"/>
        <v>54250</v>
      </c>
      <c r="Q339" s="429">
        <f t="shared" si="91"/>
        <v>0.11388018433179724</v>
      </c>
      <c r="R339" s="429">
        <f t="shared" si="92"/>
        <v>0.27601843317972352</v>
      </c>
      <c r="S339" s="429">
        <f t="shared" si="93"/>
        <v>0.11952073732718894</v>
      </c>
      <c r="T339" s="429">
        <f t="shared" si="94"/>
        <v>0.43614746543778804</v>
      </c>
      <c r="U339" s="429">
        <f t="shared" si="95"/>
        <v>4.32073732718894E-2</v>
      </c>
      <c r="V339" s="429">
        <f t="shared" si="96"/>
        <v>0</v>
      </c>
      <c r="W339" s="429">
        <f t="shared" si="97"/>
        <v>1.1225806451612903E-2</v>
      </c>
      <c r="X339" s="429">
        <f t="shared" si="98"/>
        <v>0</v>
      </c>
      <c r="Y339" s="429">
        <f t="shared" si="99"/>
        <v>0</v>
      </c>
      <c r="Z339" s="429">
        <f t="shared" si="100"/>
        <v>0</v>
      </c>
      <c r="AA339" s="353" t="s">
        <v>379</v>
      </c>
      <c r="AB339" s="434">
        <f t="shared" si="101"/>
        <v>609</v>
      </c>
      <c r="AC339" s="434">
        <f t="shared" si="102"/>
        <v>0</v>
      </c>
      <c r="AD339" s="434">
        <f t="shared" si="103"/>
        <v>2344</v>
      </c>
      <c r="AG339" s="354">
        <f t="shared" si="104"/>
        <v>2953</v>
      </c>
      <c r="AH339" s="428">
        <f t="shared" si="89"/>
        <v>351493.00000000035</v>
      </c>
      <c r="AI339" s="429">
        <f t="shared" si="105"/>
        <v>8.4013052891522642E-3</v>
      </c>
    </row>
    <row r="340" spans="1:35" ht="18.5" customHeight="1" x14ac:dyDescent="0.35">
      <c r="A340" s="353" t="s">
        <v>437</v>
      </c>
      <c r="B340" s="427" t="s">
        <v>420</v>
      </c>
      <c r="C340" s="353" t="s">
        <v>379</v>
      </c>
      <c r="D340" s="353" t="s">
        <v>71</v>
      </c>
      <c r="E340" s="428">
        <v>11780</v>
      </c>
      <c r="F340" s="428">
        <v>20202</v>
      </c>
      <c r="G340" s="428">
        <v>10208</v>
      </c>
      <c r="H340" s="428">
        <v>3975</v>
      </c>
      <c r="I340" s="428">
        <v>4547</v>
      </c>
      <c r="J340" s="428"/>
      <c r="K340" s="428"/>
      <c r="L340" s="428"/>
      <c r="M340" s="428"/>
      <c r="N340" s="428">
        <v>0</v>
      </c>
      <c r="O340" s="428">
        <f t="shared" si="90"/>
        <v>50712</v>
      </c>
      <c r="Q340" s="429">
        <f t="shared" si="91"/>
        <v>0.23229215964663197</v>
      </c>
      <c r="R340" s="429">
        <f t="shared" si="92"/>
        <v>0.39836725035494558</v>
      </c>
      <c r="S340" s="429">
        <f t="shared" si="93"/>
        <v>0.201293579428932</v>
      </c>
      <c r="T340" s="429">
        <f t="shared" si="94"/>
        <v>7.838381448177946E-2</v>
      </c>
      <c r="U340" s="429">
        <f t="shared" si="95"/>
        <v>8.9663196087710992E-2</v>
      </c>
      <c r="V340" s="429">
        <f t="shared" si="96"/>
        <v>0</v>
      </c>
      <c r="W340" s="429">
        <f t="shared" si="97"/>
        <v>0</v>
      </c>
      <c r="X340" s="429">
        <f t="shared" si="98"/>
        <v>0</v>
      </c>
      <c r="Y340" s="429">
        <f t="shared" si="99"/>
        <v>0</v>
      </c>
      <c r="Z340" s="429">
        <f t="shared" si="100"/>
        <v>0</v>
      </c>
      <c r="AA340" s="353" t="s">
        <v>379</v>
      </c>
      <c r="AB340" s="434">
        <f t="shared" si="101"/>
        <v>0</v>
      </c>
      <c r="AC340" s="434">
        <f t="shared" si="102"/>
        <v>0</v>
      </c>
      <c r="AD340" s="434">
        <f t="shared" si="103"/>
        <v>4547</v>
      </c>
      <c r="AG340" s="354">
        <f t="shared" si="104"/>
        <v>4547</v>
      </c>
      <c r="AH340" s="428">
        <f t="shared" si="89"/>
        <v>351493.00000000035</v>
      </c>
      <c r="AI340" s="429">
        <f t="shared" si="105"/>
        <v>1.2936246241034659E-2</v>
      </c>
    </row>
    <row r="341" spans="1:35" ht="18.5" customHeight="1" x14ac:dyDescent="0.35">
      <c r="A341" s="353" t="s">
        <v>438</v>
      </c>
      <c r="B341" s="427" t="s">
        <v>439</v>
      </c>
      <c r="C341" s="353" t="s">
        <v>379</v>
      </c>
      <c r="D341" s="353" t="s">
        <v>71</v>
      </c>
      <c r="E341" s="428">
        <v>18468</v>
      </c>
      <c r="F341" s="428">
        <v>15212</v>
      </c>
      <c r="G341" s="428">
        <v>6284</v>
      </c>
      <c r="H341" s="428">
        <v>4352</v>
      </c>
      <c r="I341" s="428">
        <v>2615</v>
      </c>
      <c r="J341" s="428"/>
      <c r="K341" s="428">
        <v>850</v>
      </c>
      <c r="L341" s="428"/>
      <c r="M341" s="428"/>
      <c r="N341" s="428">
        <v>397</v>
      </c>
      <c r="O341" s="428">
        <f t="shared" si="90"/>
        <v>48178</v>
      </c>
      <c r="Q341" s="429">
        <f t="shared" si="91"/>
        <v>0.38332849018224086</v>
      </c>
      <c r="R341" s="429">
        <f t="shared" si="92"/>
        <v>0.31574577608036863</v>
      </c>
      <c r="S341" s="429">
        <f t="shared" si="93"/>
        <v>0.1304329777076674</v>
      </c>
      <c r="T341" s="429">
        <f t="shared" si="94"/>
        <v>9.0331686661961896E-2</v>
      </c>
      <c r="U341" s="429">
        <f t="shared" si="95"/>
        <v>5.4277886172111753E-2</v>
      </c>
      <c r="V341" s="429">
        <f t="shared" si="96"/>
        <v>0</v>
      </c>
      <c r="W341" s="429">
        <f t="shared" si="97"/>
        <v>1.7642907551164433E-2</v>
      </c>
      <c r="X341" s="429">
        <f t="shared" si="98"/>
        <v>0</v>
      </c>
      <c r="Y341" s="429">
        <f t="shared" si="99"/>
        <v>0</v>
      </c>
      <c r="Z341" s="429">
        <f t="shared" si="100"/>
        <v>8.2402756444850348E-3</v>
      </c>
      <c r="AA341" s="353" t="s">
        <v>379</v>
      </c>
      <c r="AB341" s="434">
        <f t="shared" si="101"/>
        <v>850</v>
      </c>
      <c r="AC341" s="434">
        <f t="shared" si="102"/>
        <v>0</v>
      </c>
      <c r="AD341" s="434">
        <f t="shared" si="103"/>
        <v>2615</v>
      </c>
      <c r="AG341" s="354">
        <f t="shared" si="104"/>
        <v>3465</v>
      </c>
      <c r="AH341" s="428">
        <f t="shared" si="89"/>
        <v>351493.00000000035</v>
      </c>
      <c r="AI341" s="429">
        <f t="shared" si="105"/>
        <v>9.8579488069463587E-3</v>
      </c>
    </row>
    <row r="342" spans="1:35" ht="18.5" customHeight="1" x14ac:dyDescent="0.35">
      <c r="A342" s="353" t="s">
        <v>440</v>
      </c>
      <c r="B342" s="427" t="s">
        <v>439</v>
      </c>
      <c r="C342" s="353" t="s">
        <v>379</v>
      </c>
      <c r="D342" s="353" t="s">
        <v>71</v>
      </c>
      <c r="E342" s="428">
        <v>8236</v>
      </c>
      <c r="F342" s="428">
        <v>14461</v>
      </c>
      <c r="G342" s="428">
        <v>5408</v>
      </c>
      <c r="H342" s="428">
        <v>19419</v>
      </c>
      <c r="I342" s="428">
        <v>2404</v>
      </c>
      <c r="J342" s="428"/>
      <c r="K342" s="428"/>
      <c r="L342" s="428"/>
      <c r="M342" s="428"/>
      <c r="N342" s="428">
        <v>291</v>
      </c>
      <c r="O342" s="428">
        <f t="shared" si="90"/>
        <v>50219</v>
      </c>
      <c r="Q342" s="429">
        <f t="shared" si="91"/>
        <v>0.16400167267368923</v>
      </c>
      <c r="R342" s="429">
        <f t="shared" si="92"/>
        <v>0.28795874071566541</v>
      </c>
      <c r="S342" s="429">
        <f t="shared" si="93"/>
        <v>0.10768832513590473</v>
      </c>
      <c r="T342" s="429">
        <f t="shared" si="94"/>
        <v>0.38668631394492126</v>
      </c>
      <c r="U342" s="429">
        <f t="shared" si="95"/>
        <v>4.7870327963519782E-2</v>
      </c>
      <c r="V342" s="429">
        <f t="shared" si="96"/>
        <v>0</v>
      </c>
      <c r="W342" s="429">
        <f t="shared" si="97"/>
        <v>0</v>
      </c>
      <c r="X342" s="429">
        <f t="shared" si="98"/>
        <v>0</v>
      </c>
      <c r="Y342" s="429">
        <f t="shared" si="99"/>
        <v>0</v>
      </c>
      <c r="Z342" s="429">
        <f t="shared" si="100"/>
        <v>5.7946195662996079E-3</v>
      </c>
      <c r="AA342" s="353" t="s">
        <v>379</v>
      </c>
      <c r="AB342" s="434">
        <f t="shared" si="101"/>
        <v>0</v>
      </c>
      <c r="AC342" s="434">
        <f t="shared" si="102"/>
        <v>0</v>
      </c>
      <c r="AD342" s="434">
        <f t="shared" si="103"/>
        <v>2404</v>
      </c>
      <c r="AG342" s="354">
        <f t="shared" si="104"/>
        <v>2404</v>
      </c>
      <c r="AH342" s="428">
        <f t="shared" si="89"/>
        <v>351493.00000000035</v>
      </c>
      <c r="AI342" s="429">
        <f t="shared" si="105"/>
        <v>6.8393965171425824E-3</v>
      </c>
    </row>
    <row r="343" spans="1:35" ht="18.5" customHeight="1" x14ac:dyDescent="0.35">
      <c r="A343" s="353" t="s">
        <v>441</v>
      </c>
      <c r="B343" s="427" t="s">
        <v>439</v>
      </c>
      <c r="C343" s="353" t="s">
        <v>379</v>
      </c>
      <c r="D343" s="353" t="s">
        <v>71</v>
      </c>
      <c r="E343" s="428">
        <v>8045</v>
      </c>
      <c r="F343" s="428">
        <v>15560</v>
      </c>
      <c r="G343" s="428">
        <v>6400</v>
      </c>
      <c r="H343" s="428">
        <v>21793</v>
      </c>
      <c r="I343" s="428">
        <v>2693</v>
      </c>
      <c r="J343" s="428"/>
      <c r="K343" s="428"/>
      <c r="L343" s="428"/>
      <c r="M343" s="428"/>
      <c r="N343" s="428">
        <v>242</v>
      </c>
      <c r="O343" s="428">
        <f t="shared" si="90"/>
        <v>54733</v>
      </c>
      <c r="Q343" s="429">
        <f t="shared" si="91"/>
        <v>0.14698627884457274</v>
      </c>
      <c r="R343" s="429">
        <f t="shared" si="92"/>
        <v>0.28428918568322586</v>
      </c>
      <c r="S343" s="429">
        <f t="shared" si="93"/>
        <v>0.11693128459978441</v>
      </c>
      <c r="T343" s="429">
        <f t="shared" si="94"/>
        <v>0.39816929457548461</v>
      </c>
      <c r="U343" s="429">
        <f t="shared" si="95"/>
        <v>4.920249209800303E-2</v>
      </c>
      <c r="V343" s="429">
        <f t="shared" si="96"/>
        <v>0</v>
      </c>
      <c r="W343" s="429">
        <f t="shared" si="97"/>
        <v>0</v>
      </c>
      <c r="X343" s="429">
        <f t="shared" si="98"/>
        <v>0</v>
      </c>
      <c r="Y343" s="429">
        <f t="shared" si="99"/>
        <v>0</v>
      </c>
      <c r="Z343" s="429">
        <f t="shared" si="100"/>
        <v>4.4214641989293478E-3</v>
      </c>
      <c r="AA343" s="353" t="s">
        <v>379</v>
      </c>
      <c r="AB343" s="434">
        <f t="shared" si="101"/>
        <v>0</v>
      </c>
      <c r="AC343" s="434">
        <f t="shared" si="102"/>
        <v>0</v>
      </c>
      <c r="AD343" s="434">
        <f t="shared" si="103"/>
        <v>2693</v>
      </c>
      <c r="AG343" s="354">
        <f t="shared" si="104"/>
        <v>2693</v>
      </c>
      <c r="AH343" s="428">
        <f t="shared" si="89"/>
        <v>351493.00000000035</v>
      </c>
      <c r="AI343" s="429">
        <f t="shared" si="105"/>
        <v>7.6616035027724516E-3</v>
      </c>
    </row>
    <row r="344" spans="1:35" ht="18.5" customHeight="1" x14ac:dyDescent="0.35">
      <c r="A344" s="353" t="s">
        <v>442</v>
      </c>
      <c r="B344" s="427" t="s">
        <v>439</v>
      </c>
      <c r="C344" s="353" t="s">
        <v>379</v>
      </c>
      <c r="D344" s="353" t="s">
        <v>71</v>
      </c>
      <c r="E344" s="428">
        <v>3574</v>
      </c>
      <c r="F344" s="428">
        <v>17637</v>
      </c>
      <c r="G344" s="428">
        <v>5213</v>
      </c>
      <c r="H344" s="428">
        <v>23904</v>
      </c>
      <c r="I344" s="428">
        <v>2008</v>
      </c>
      <c r="J344" s="428"/>
      <c r="K344" s="428"/>
      <c r="L344" s="428">
        <v>306</v>
      </c>
      <c r="M344" s="428"/>
      <c r="N344" s="428">
        <v>515</v>
      </c>
      <c r="O344" s="428">
        <f t="shared" si="90"/>
        <v>53157</v>
      </c>
      <c r="Q344" s="429">
        <f t="shared" si="91"/>
        <v>6.7234795041104647E-2</v>
      </c>
      <c r="R344" s="429">
        <f t="shared" si="92"/>
        <v>0.33179073311134938</v>
      </c>
      <c r="S344" s="429">
        <f t="shared" si="93"/>
        <v>9.8067987282954266E-2</v>
      </c>
      <c r="T344" s="429">
        <f t="shared" si="94"/>
        <v>0.44968677690614595</v>
      </c>
      <c r="U344" s="429">
        <f t="shared" si="95"/>
        <v>3.7774893240777319E-2</v>
      </c>
      <c r="V344" s="429">
        <f t="shared" si="96"/>
        <v>0</v>
      </c>
      <c r="W344" s="429">
        <f t="shared" si="97"/>
        <v>0</v>
      </c>
      <c r="X344" s="429">
        <f t="shared" si="98"/>
        <v>5.7565325356961454E-3</v>
      </c>
      <c r="Y344" s="429">
        <f t="shared" si="99"/>
        <v>0</v>
      </c>
      <c r="Z344" s="429">
        <f t="shared" si="100"/>
        <v>9.6882818819722712E-3</v>
      </c>
      <c r="AA344" s="353" t="s">
        <v>379</v>
      </c>
      <c r="AB344" s="434">
        <f t="shared" si="101"/>
        <v>0</v>
      </c>
      <c r="AC344" s="434">
        <f t="shared" si="102"/>
        <v>306</v>
      </c>
      <c r="AD344" s="434">
        <f t="shared" si="103"/>
        <v>2008</v>
      </c>
      <c r="AG344" s="354">
        <f t="shared" si="104"/>
        <v>2314</v>
      </c>
      <c r="AH344" s="428">
        <f t="shared" si="89"/>
        <v>351493.00000000035</v>
      </c>
      <c r="AI344" s="429">
        <f t="shared" si="105"/>
        <v>6.5833458987803392E-3</v>
      </c>
    </row>
    <row r="345" spans="1:35" ht="18.5" customHeight="1" x14ac:dyDescent="0.35">
      <c r="A345" s="353" t="s">
        <v>443</v>
      </c>
      <c r="B345" s="427" t="s">
        <v>439</v>
      </c>
      <c r="C345" s="353" t="s">
        <v>379</v>
      </c>
      <c r="D345" s="353" t="s">
        <v>71</v>
      </c>
      <c r="E345" s="428">
        <v>19364.437591999998</v>
      </c>
      <c r="F345" s="428">
        <v>2745.9849399999998</v>
      </c>
      <c r="G345" s="428">
        <v>2675.1880000000001</v>
      </c>
      <c r="H345" s="428">
        <v>3394.1969920000001</v>
      </c>
      <c r="I345" s="428">
        <v>5041.2225559999997</v>
      </c>
      <c r="J345" s="428"/>
      <c r="K345" s="428">
        <v>1761</v>
      </c>
      <c r="L345" s="428">
        <v>615</v>
      </c>
      <c r="M345" s="428"/>
      <c r="N345" s="428">
        <v>4172</v>
      </c>
      <c r="O345" s="428">
        <f t="shared" si="90"/>
        <v>39769.030079999997</v>
      </c>
      <c r="Q345" s="429">
        <f t="shared" si="91"/>
        <v>0.48692255136839385</v>
      </c>
      <c r="R345" s="429">
        <f t="shared" si="92"/>
        <v>6.9048325656324377E-2</v>
      </c>
      <c r="S345" s="429">
        <f t="shared" si="93"/>
        <v>6.7268122823678389E-2</v>
      </c>
      <c r="T345" s="429">
        <f t="shared" si="94"/>
        <v>8.5347743839167836E-2</v>
      </c>
      <c r="U345" s="429">
        <f t="shared" si="95"/>
        <v>0.12676252213994152</v>
      </c>
      <c r="V345" s="429">
        <f t="shared" si="96"/>
        <v>0</v>
      </c>
      <c r="W345" s="429">
        <f t="shared" si="97"/>
        <v>4.428068767223E-2</v>
      </c>
      <c r="X345" s="429">
        <f t="shared" si="98"/>
        <v>1.5464294672584583E-2</v>
      </c>
      <c r="Y345" s="429">
        <f t="shared" si="99"/>
        <v>0</v>
      </c>
      <c r="Z345" s="429">
        <f t="shared" si="100"/>
        <v>0.10490575182767949</v>
      </c>
      <c r="AA345" s="353" t="s">
        <v>379</v>
      </c>
      <c r="AB345" s="434">
        <f t="shared" si="101"/>
        <v>1761</v>
      </c>
      <c r="AC345" s="434">
        <f t="shared" si="102"/>
        <v>615</v>
      </c>
      <c r="AD345" s="434">
        <f t="shared" si="103"/>
        <v>5041.2225559999997</v>
      </c>
      <c r="AG345" s="354">
        <f t="shared" si="104"/>
        <v>7417.2225559999997</v>
      </c>
      <c r="AH345" s="428">
        <f t="shared" si="89"/>
        <v>351493.00000000035</v>
      </c>
      <c r="AI345" s="429">
        <f t="shared" si="105"/>
        <v>2.1102049133268633E-2</v>
      </c>
    </row>
    <row r="346" spans="1:35" ht="18.5" customHeight="1" x14ac:dyDescent="0.35">
      <c r="A346" s="353" t="s">
        <v>444</v>
      </c>
      <c r="B346" s="427" t="s">
        <v>439</v>
      </c>
      <c r="C346" s="353" t="s">
        <v>379</v>
      </c>
      <c r="D346" s="353" t="s">
        <v>71</v>
      </c>
      <c r="E346" s="428">
        <v>5981</v>
      </c>
      <c r="F346" s="428">
        <v>8520</v>
      </c>
      <c r="G346" s="428">
        <v>4164</v>
      </c>
      <c r="H346" s="428">
        <v>23414</v>
      </c>
      <c r="I346" s="428">
        <v>3236</v>
      </c>
      <c r="J346" s="428"/>
      <c r="K346" s="428">
        <v>168</v>
      </c>
      <c r="L346" s="428"/>
      <c r="M346" s="428"/>
      <c r="N346" s="428">
        <v>515</v>
      </c>
      <c r="O346" s="428">
        <f t="shared" si="90"/>
        <v>45998</v>
      </c>
      <c r="Q346" s="429">
        <f t="shared" si="91"/>
        <v>0.13002739249532588</v>
      </c>
      <c r="R346" s="429">
        <f t="shared" si="92"/>
        <v>0.18522544458454715</v>
      </c>
      <c r="S346" s="429">
        <f t="shared" si="93"/>
        <v>9.0525675029349106E-2</v>
      </c>
      <c r="T346" s="429">
        <f t="shared" si="94"/>
        <v>0.50902213139701724</v>
      </c>
      <c r="U346" s="429">
        <f t="shared" si="95"/>
        <v>7.0350884821079179E-2</v>
      </c>
      <c r="V346" s="429">
        <f t="shared" si="96"/>
        <v>0</v>
      </c>
      <c r="W346" s="429">
        <f t="shared" si="97"/>
        <v>3.6523327101178312E-3</v>
      </c>
      <c r="X346" s="429">
        <f t="shared" si="98"/>
        <v>0</v>
      </c>
      <c r="Y346" s="429">
        <f t="shared" si="99"/>
        <v>0</v>
      </c>
      <c r="Z346" s="429">
        <f t="shared" si="100"/>
        <v>1.1196138962563589E-2</v>
      </c>
      <c r="AA346" s="353" t="s">
        <v>379</v>
      </c>
      <c r="AB346" s="434">
        <f t="shared" si="101"/>
        <v>168</v>
      </c>
      <c r="AC346" s="434">
        <f t="shared" si="102"/>
        <v>0</v>
      </c>
      <c r="AD346" s="434">
        <f t="shared" si="103"/>
        <v>3236</v>
      </c>
      <c r="AG346" s="354">
        <f t="shared" si="104"/>
        <v>3404</v>
      </c>
      <c r="AH346" s="428">
        <f t="shared" si="89"/>
        <v>351493.00000000035</v>
      </c>
      <c r="AI346" s="429">
        <f t="shared" si="105"/>
        <v>9.6844033878341722E-3</v>
      </c>
    </row>
    <row r="347" spans="1:35" ht="18.5" customHeight="1" x14ac:dyDescent="0.35">
      <c r="A347" s="353" t="s">
        <v>445</v>
      </c>
      <c r="B347" s="427" t="s">
        <v>439</v>
      </c>
      <c r="C347" s="353" t="s">
        <v>379</v>
      </c>
      <c r="D347" s="353" t="s">
        <v>71</v>
      </c>
      <c r="E347" s="428">
        <v>4773</v>
      </c>
      <c r="F347" s="428">
        <v>16493</v>
      </c>
      <c r="G347" s="428">
        <v>6307</v>
      </c>
      <c r="H347" s="428">
        <v>20832</v>
      </c>
      <c r="I347" s="428">
        <v>1661</v>
      </c>
      <c r="J347" s="428"/>
      <c r="K347" s="428">
        <v>350</v>
      </c>
      <c r="L347" s="428"/>
      <c r="M347" s="428"/>
      <c r="N347" s="428">
        <v>168</v>
      </c>
      <c r="O347" s="428">
        <f t="shared" si="90"/>
        <v>50584</v>
      </c>
      <c r="Q347" s="429">
        <f t="shared" si="91"/>
        <v>9.4357899731140282E-2</v>
      </c>
      <c r="R347" s="429">
        <f t="shared" si="92"/>
        <v>0.32605171595761506</v>
      </c>
      <c r="S347" s="429">
        <f t="shared" si="93"/>
        <v>0.12468369444883758</v>
      </c>
      <c r="T347" s="429">
        <f t="shared" si="94"/>
        <v>0.41182982761347464</v>
      </c>
      <c r="U347" s="429">
        <f t="shared" si="95"/>
        <v>3.2836470030049025E-2</v>
      </c>
      <c r="V347" s="429">
        <f t="shared" si="96"/>
        <v>0</v>
      </c>
      <c r="W347" s="429">
        <f t="shared" si="97"/>
        <v>6.919183931678001E-3</v>
      </c>
      <c r="X347" s="429">
        <f t="shared" si="98"/>
        <v>0</v>
      </c>
      <c r="Y347" s="429">
        <f t="shared" si="99"/>
        <v>0</v>
      </c>
      <c r="Z347" s="429">
        <f t="shared" si="100"/>
        <v>3.3212082872054404E-3</v>
      </c>
      <c r="AA347" s="353" t="s">
        <v>379</v>
      </c>
      <c r="AB347" s="434">
        <f t="shared" si="101"/>
        <v>350</v>
      </c>
      <c r="AC347" s="434">
        <f t="shared" si="102"/>
        <v>0</v>
      </c>
      <c r="AD347" s="434">
        <f t="shared" si="103"/>
        <v>1661</v>
      </c>
      <c r="AG347" s="354">
        <f t="shared" si="104"/>
        <v>2011</v>
      </c>
      <c r="AH347" s="428">
        <f t="shared" si="89"/>
        <v>351493.00000000035</v>
      </c>
      <c r="AI347" s="429">
        <f t="shared" si="105"/>
        <v>5.7213088169607877E-3</v>
      </c>
    </row>
    <row r="348" spans="1:35" ht="18.5" customHeight="1" x14ac:dyDescent="0.35">
      <c r="A348" s="353" t="s">
        <v>446</v>
      </c>
      <c r="B348" s="427" t="s">
        <v>447</v>
      </c>
      <c r="C348" s="353" t="s">
        <v>379</v>
      </c>
      <c r="D348" s="353" t="s">
        <v>71</v>
      </c>
      <c r="E348" s="428">
        <v>4053</v>
      </c>
      <c r="F348" s="428">
        <v>15530</v>
      </c>
      <c r="G348" s="428">
        <v>6898</v>
      </c>
      <c r="H348" s="428">
        <v>20921</v>
      </c>
      <c r="I348" s="428">
        <v>2563</v>
      </c>
      <c r="J348" s="428"/>
      <c r="K348" s="428"/>
      <c r="L348" s="428"/>
      <c r="M348" s="428"/>
      <c r="N348" s="428">
        <v>0</v>
      </c>
      <c r="O348" s="428">
        <f t="shared" si="90"/>
        <v>49965</v>
      </c>
      <c r="Q348" s="429">
        <f t="shared" si="91"/>
        <v>8.111678174722306E-2</v>
      </c>
      <c r="R348" s="429">
        <f t="shared" si="92"/>
        <v>0.31081757230061041</v>
      </c>
      <c r="S348" s="429">
        <f t="shared" si="93"/>
        <v>0.13805663964775342</v>
      </c>
      <c r="T348" s="429">
        <f t="shared" si="94"/>
        <v>0.41871309916941857</v>
      </c>
      <c r="U348" s="429">
        <f t="shared" si="95"/>
        <v>5.1295907134994496E-2</v>
      </c>
      <c r="V348" s="429">
        <f t="shared" si="96"/>
        <v>0</v>
      </c>
      <c r="W348" s="429">
        <f t="shared" si="97"/>
        <v>0</v>
      </c>
      <c r="X348" s="429">
        <f t="shared" si="98"/>
        <v>0</v>
      </c>
      <c r="Y348" s="429">
        <f t="shared" si="99"/>
        <v>0</v>
      </c>
      <c r="Z348" s="429">
        <f t="shared" si="100"/>
        <v>0</v>
      </c>
      <c r="AA348" s="353" t="s">
        <v>379</v>
      </c>
      <c r="AB348" s="434">
        <f t="shared" si="101"/>
        <v>0</v>
      </c>
      <c r="AC348" s="434">
        <f t="shared" si="102"/>
        <v>0</v>
      </c>
      <c r="AD348" s="434">
        <f t="shared" si="103"/>
        <v>2563</v>
      </c>
      <c r="AG348" s="354">
        <f t="shared" si="104"/>
        <v>2563</v>
      </c>
      <c r="AH348" s="428">
        <f t="shared" si="89"/>
        <v>351493.00000000035</v>
      </c>
      <c r="AI348" s="429">
        <f t="shared" si="105"/>
        <v>7.2917526095825445E-3</v>
      </c>
    </row>
    <row r="349" spans="1:35" ht="18.5" customHeight="1" x14ac:dyDescent="0.35">
      <c r="A349" s="353" t="s">
        <v>448</v>
      </c>
      <c r="B349" s="427" t="s">
        <v>447</v>
      </c>
      <c r="C349" s="353" t="s">
        <v>379</v>
      </c>
      <c r="D349" s="353" t="s">
        <v>71</v>
      </c>
      <c r="E349" s="428">
        <v>10052</v>
      </c>
      <c r="F349" s="428">
        <v>17502</v>
      </c>
      <c r="G349" s="428">
        <v>8380</v>
      </c>
      <c r="H349" s="428">
        <v>8833</v>
      </c>
      <c r="I349" s="428">
        <v>2957</v>
      </c>
      <c r="J349" s="428"/>
      <c r="K349" s="428">
        <v>1145</v>
      </c>
      <c r="L349" s="428"/>
      <c r="M349" s="428"/>
      <c r="N349" s="428">
        <v>327</v>
      </c>
      <c r="O349" s="428">
        <f t="shared" si="90"/>
        <v>49196</v>
      </c>
      <c r="Q349" s="429">
        <f t="shared" si="91"/>
        <v>0.20432555492316448</v>
      </c>
      <c r="R349" s="429">
        <f t="shared" si="92"/>
        <v>0.35576063094560534</v>
      </c>
      <c r="S349" s="429">
        <f t="shared" si="93"/>
        <v>0.17033905195544352</v>
      </c>
      <c r="T349" s="429">
        <f t="shared" si="94"/>
        <v>0.17954711765184161</v>
      </c>
      <c r="U349" s="429">
        <f t="shared" si="95"/>
        <v>6.010651272461176E-2</v>
      </c>
      <c r="V349" s="429">
        <f t="shared" si="96"/>
        <v>0</v>
      </c>
      <c r="W349" s="429">
        <f t="shared" si="97"/>
        <v>2.3274249939019432E-2</v>
      </c>
      <c r="X349" s="429">
        <f t="shared" si="98"/>
        <v>0</v>
      </c>
      <c r="Y349" s="429">
        <f t="shared" si="99"/>
        <v>0</v>
      </c>
      <c r="Z349" s="429">
        <f t="shared" si="100"/>
        <v>6.6468818603138465E-3</v>
      </c>
      <c r="AA349" s="353" t="s">
        <v>379</v>
      </c>
      <c r="AB349" s="434">
        <f t="shared" si="101"/>
        <v>1145</v>
      </c>
      <c r="AC349" s="434">
        <f t="shared" si="102"/>
        <v>0</v>
      </c>
      <c r="AD349" s="434">
        <f t="shared" si="103"/>
        <v>2957</v>
      </c>
      <c r="AG349" s="354">
        <f t="shared" si="104"/>
        <v>4102</v>
      </c>
      <c r="AH349" s="428">
        <f t="shared" si="89"/>
        <v>351493.00000000035</v>
      </c>
      <c r="AI349" s="429">
        <f t="shared" si="105"/>
        <v>1.1670218183576902E-2</v>
      </c>
    </row>
    <row r="350" spans="1:35" ht="18.5" customHeight="1" x14ac:dyDescent="0.35">
      <c r="A350" s="353" t="s">
        <v>449</v>
      </c>
      <c r="B350" s="427" t="s">
        <v>447</v>
      </c>
      <c r="C350" s="353" t="s">
        <v>379</v>
      </c>
      <c r="D350" s="353" t="s">
        <v>71</v>
      </c>
      <c r="E350" s="428">
        <v>8325</v>
      </c>
      <c r="F350" s="428">
        <v>16988</v>
      </c>
      <c r="G350" s="428">
        <v>5795</v>
      </c>
      <c r="H350" s="428">
        <v>20674</v>
      </c>
      <c r="I350" s="428">
        <v>1745</v>
      </c>
      <c r="J350" s="428"/>
      <c r="K350" s="428"/>
      <c r="L350" s="428"/>
      <c r="M350" s="428"/>
      <c r="N350" s="428">
        <v>998</v>
      </c>
      <c r="O350" s="428">
        <f t="shared" si="90"/>
        <v>54525</v>
      </c>
      <c r="Q350" s="429">
        <f t="shared" si="91"/>
        <v>0.15268225584594222</v>
      </c>
      <c r="R350" s="429">
        <f t="shared" si="92"/>
        <v>0.31156350298028429</v>
      </c>
      <c r="S350" s="429">
        <f t="shared" si="93"/>
        <v>0.10628152223750573</v>
      </c>
      <c r="T350" s="429">
        <f t="shared" si="94"/>
        <v>0.37916552040348461</v>
      </c>
      <c r="U350" s="429">
        <f t="shared" si="95"/>
        <v>3.2003668042182486E-2</v>
      </c>
      <c r="V350" s="429">
        <f t="shared" si="96"/>
        <v>0</v>
      </c>
      <c r="W350" s="429">
        <f t="shared" si="97"/>
        <v>0</v>
      </c>
      <c r="X350" s="429">
        <f t="shared" si="98"/>
        <v>0</v>
      </c>
      <c r="Y350" s="429">
        <f t="shared" si="99"/>
        <v>0</v>
      </c>
      <c r="Z350" s="429">
        <f t="shared" si="100"/>
        <v>1.8303530490600642E-2</v>
      </c>
      <c r="AA350" s="353" t="s">
        <v>379</v>
      </c>
      <c r="AB350" s="434">
        <f t="shared" si="101"/>
        <v>0</v>
      </c>
      <c r="AC350" s="434">
        <f t="shared" si="102"/>
        <v>0</v>
      </c>
      <c r="AD350" s="434">
        <f t="shared" si="103"/>
        <v>1745</v>
      </c>
      <c r="AG350" s="354">
        <f t="shared" si="104"/>
        <v>1745</v>
      </c>
      <c r="AH350" s="428">
        <f t="shared" si="89"/>
        <v>351493.00000000035</v>
      </c>
      <c r="AI350" s="429">
        <f t="shared" si="105"/>
        <v>4.9645369893568242E-3</v>
      </c>
    </row>
    <row r="351" spans="1:35" ht="18.5" customHeight="1" x14ac:dyDescent="0.35">
      <c r="A351" s="353" t="s">
        <v>450</v>
      </c>
      <c r="B351" s="427" t="s">
        <v>447</v>
      </c>
      <c r="C351" s="353" t="s">
        <v>379</v>
      </c>
      <c r="D351" s="353" t="s">
        <v>71</v>
      </c>
      <c r="E351" s="428">
        <v>2846</v>
      </c>
      <c r="F351" s="428">
        <v>16312</v>
      </c>
      <c r="G351" s="428">
        <v>4777</v>
      </c>
      <c r="H351" s="428">
        <v>28315</v>
      </c>
      <c r="I351" s="428">
        <v>1396</v>
      </c>
      <c r="J351" s="428"/>
      <c r="K351" s="428"/>
      <c r="L351" s="428"/>
      <c r="M351" s="428"/>
      <c r="N351" s="428">
        <v>234</v>
      </c>
      <c r="O351" s="428">
        <f t="shared" si="90"/>
        <v>53880</v>
      </c>
      <c r="Q351" s="429">
        <f t="shared" si="91"/>
        <v>5.2821083890126207E-2</v>
      </c>
      <c r="R351" s="429">
        <f t="shared" si="92"/>
        <v>0.30274684484038605</v>
      </c>
      <c r="S351" s="429">
        <f t="shared" si="93"/>
        <v>8.8659985152190049E-2</v>
      </c>
      <c r="T351" s="429">
        <f t="shared" si="94"/>
        <v>0.52551967334818117</v>
      </c>
      <c r="U351" s="429">
        <f t="shared" si="95"/>
        <v>2.5909428359317001E-2</v>
      </c>
      <c r="V351" s="429">
        <f t="shared" si="96"/>
        <v>0</v>
      </c>
      <c r="W351" s="429">
        <f t="shared" si="97"/>
        <v>0</v>
      </c>
      <c r="X351" s="429">
        <f t="shared" si="98"/>
        <v>0</v>
      </c>
      <c r="Y351" s="429">
        <f t="shared" si="99"/>
        <v>0</v>
      </c>
      <c r="Z351" s="429">
        <f t="shared" si="100"/>
        <v>4.3429844097995548E-3</v>
      </c>
      <c r="AA351" s="353" t="s">
        <v>379</v>
      </c>
      <c r="AB351" s="434">
        <f t="shared" si="101"/>
        <v>0</v>
      </c>
      <c r="AC351" s="434">
        <f t="shared" si="102"/>
        <v>0</v>
      </c>
      <c r="AD351" s="434">
        <f t="shared" si="103"/>
        <v>1396</v>
      </c>
      <c r="AG351" s="354">
        <f t="shared" si="104"/>
        <v>1396</v>
      </c>
      <c r="AH351" s="428">
        <f t="shared" ref="AH351:AH375" si="106">AH350</f>
        <v>351493.00000000035</v>
      </c>
      <c r="AI351" s="429">
        <f t="shared" si="105"/>
        <v>3.9716295914854595E-3</v>
      </c>
    </row>
    <row r="352" spans="1:35" ht="18.5" customHeight="1" x14ac:dyDescent="0.35">
      <c r="A352" s="353" t="s">
        <v>451</v>
      </c>
      <c r="B352" s="427" t="s">
        <v>447</v>
      </c>
      <c r="C352" s="353" t="s">
        <v>379</v>
      </c>
      <c r="D352" s="353" t="s">
        <v>71</v>
      </c>
      <c r="E352" s="428">
        <v>2748</v>
      </c>
      <c r="F352" s="428">
        <v>23293</v>
      </c>
      <c r="G352" s="428">
        <v>4815</v>
      </c>
      <c r="H352" s="428">
        <v>22402</v>
      </c>
      <c r="I352" s="428">
        <v>1243</v>
      </c>
      <c r="J352" s="428"/>
      <c r="K352" s="428"/>
      <c r="L352" s="428"/>
      <c r="M352" s="428"/>
      <c r="N352" s="428">
        <v>195</v>
      </c>
      <c r="O352" s="428">
        <f t="shared" si="90"/>
        <v>54696</v>
      </c>
      <c r="Q352" s="429">
        <f t="shared" si="91"/>
        <v>5.0241333918385256E-2</v>
      </c>
      <c r="R352" s="429">
        <f t="shared" si="92"/>
        <v>0.42586295158695336</v>
      </c>
      <c r="S352" s="429">
        <f t="shared" si="93"/>
        <v>8.8032031592803858E-2</v>
      </c>
      <c r="T352" s="429">
        <f t="shared" si="94"/>
        <v>0.40957291209594854</v>
      </c>
      <c r="U352" s="429">
        <f t="shared" si="95"/>
        <v>2.2725610647945003E-2</v>
      </c>
      <c r="V352" s="429">
        <f t="shared" si="96"/>
        <v>0</v>
      </c>
      <c r="W352" s="429">
        <f t="shared" si="97"/>
        <v>0</v>
      </c>
      <c r="X352" s="429">
        <f t="shared" si="98"/>
        <v>0</v>
      </c>
      <c r="Y352" s="429">
        <f t="shared" si="99"/>
        <v>0</v>
      </c>
      <c r="Z352" s="429">
        <f t="shared" si="100"/>
        <v>3.5651601579640194E-3</v>
      </c>
      <c r="AA352" s="353" t="s">
        <v>379</v>
      </c>
      <c r="AB352" s="434">
        <f t="shared" si="101"/>
        <v>0</v>
      </c>
      <c r="AC352" s="434">
        <f t="shared" si="102"/>
        <v>0</v>
      </c>
      <c r="AD352" s="434">
        <f t="shared" si="103"/>
        <v>1243</v>
      </c>
      <c r="AG352" s="354">
        <f t="shared" si="104"/>
        <v>1243</v>
      </c>
      <c r="AH352" s="428">
        <f t="shared" si="106"/>
        <v>351493.00000000035</v>
      </c>
      <c r="AI352" s="429">
        <f t="shared" si="105"/>
        <v>3.5363435402696462E-3</v>
      </c>
    </row>
    <row r="353" spans="1:35" ht="18.5" customHeight="1" x14ac:dyDescent="0.35">
      <c r="A353" s="353" t="s">
        <v>452</v>
      </c>
      <c r="B353" s="427" t="s">
        <v>447</v>
      </c>
      <c r="C353" s="353" t="s">
        <v>379</v>
      </c>
      <c r="D353" s="353" t="s">
        <v>71</v>
      </c>
      <c r="E353" s="428">
        <v>3931</v>
      </c>
      <c r="F353" s="428">
        <v>14508</v>
      </c>
      <c r="G353" s="428">
        <v>4395</v>
      </c>
      <c r="H353" s="428">
        <v>22937</v>
      </c>
      <c r="I353" s="428">
        <v>2268</v>
      </c>
      <c r="J353" s="428"/>
      <c r="K353" s="428"/>
      <c r="L353" s="428"/>
      <c r="M353" s="428"/>
      <c r="N353" s="428">
        <v>255</v>
      </c>
      <c r="O353" s="428">
        <f t="shared" si="90"/>
        <v>48294</v>
      </c>
      <c r="Q353" s="429">
        <f t="shared" si="91"/>
        <v>8.1397275023812485E-2</v>
      </c>
      <c r="R353" s="429">
        <f t="shared" si="92"/>
        <v>0.3004099888184868</v>
      </c>
      <c r="S353" s="429">
        <f t="shared" si="93"/>
        <v>9.1005093800472114E-2</v>
      </c>
      <c r="T353" s="429">
        <f t="shared" si="94"/>
        <v>0.47494512775914194</v>
      </c>
      <c r="U353" s="429">
        <f t="shared" si="95"/>
        <v>4.6962355572120758E-2</v>
      </c>
      <c r="V353" s="429">
        <f t="shared" si="96"/>
        <v>0</v>
      </c>
      <c r="W353" s="429">
        <f t="shared" si="97"/>
        <v>0</v>
      </c>
      <c r="X353" s="429">
        <f t="shared" si="98"/>
        <v>0</v>
      </c>
      <c r="Y353" s="429">
        <f t="shared" si="99"/>
        <v>0</v>
      </c>
      <c r="Z353" s="429">
        <f t="shared" si="100"/>
        <v>5.2801590259659581E-3</v>
      </c>
      <c r="AA353" s="353" t="s">
        <v>379</v>
      </c>
      <c r="AB353" s="434">
        <f t="shared" si="101"/>
        <v>0</v>
      </c>
      <c r="AC353" s="434">
        <f t="shared" si="102"/>
        <v>0</v>
      </c>
      <c r="AD353" s="434">
        <f t="shared" si="103"/>
        <v>2268</v>
      </c>
      <c r="AG353" s="354">
        <f t="shared" si="104"/>
        <v>2268</v>
      </c>
      <c r="AH353" s="428">
        <f t="shared" si="106"/>
        <v>351493.00000000035</v>
      </c>
      <c r="AI353" s="429">
        <f t="shared" si="105"/>
        <v>6.4524755827285261E-3</v>
      </c>
    </row>
    <row r="354" spans="1:35" ht="18.5" customHeight="1" x14ac:dyDescent="0.35">
      <c r="A354" s="353" t="s">
        <v>453</v>
      </c>
      <c r="B354" s="427" t="s">
        <v>447</v>
      </c>
      <c r="C354" s="353" t="s">
        <v>379</v>
      </c>
      <c r="D354" s="353" t="s">
        <v>71</v>
      </c>
      <c r="E354" s="428">
        <v>15635</v>
      </c>
      <c r="F354" s="428">
        <v>18822</v>
      </c>
      <c r="G354" s="428">
        <v>7240</v>
      </c>
      <c r="H354" s="428">
        <v>6773</v>
      </c>
      <c r="I354" s="428">
        <v>4691</v>
      </c>
      <c r="J354" s="428"/>
      <c r="K354" s="428"/>
      <c r="L354" s="428"/>
      <c r="M354" s="428"/>
      <c r="N354" s="428">
        <v>0</v>
      </c>
      <c r="O354" s="428">
        <f t="shared" si="90"/>
        <v>53161</v>
      </c>
      <c r="Q354" s="429">
        <f t="shared" si="91"/>
        <v>0.29410658189274091</v>
      </c>
      <c r="R354" s="429">
        <f t="shared" si="92"/>
        <v>0.35405654521171537</v>
      </c>
      <c r="S354" s="429">
        <f t="shared" si="93"/>
        <v>0.13619006414476778</v>
      </c>
      <c r="T354" s="429">
        <f t="shared" si="94"/>
        <v>0.12740542879178346</v>
      </c>
      <c r="U354" s="429">
        <f t="shared" si="95"/>
        <v>8.8241379958992491E-2</v>
      </c>
      <c r="V354" s="429">
        <f t="shared" si="96"/>
        <v>0</v>
      </c>
      <c r="W354" s="429">
        <f t="shared" si="97"/>
        <v>0</v>
      </c>
      <c r="X354" s="429">
        <f t="shared" si="98"/>
        <v>0</v>
      </c>
      <c r="Y354" s="429">
        <f t="shared" si="99"/>
        <v>0</v>
      </c>
      <c r="Z354" s="429">
        <f t="shared" si="100"/>
        <v>0</v>
      </c>
      <c r="AA354" s="353" t="s">
        <v>379</v>
      </c>
      <c r="AB354" s="434">
        <f t="shared" si="101"/>
        <v>0</v>
      </c>
      <c r="AC354" s="434">
        <f t="shared" si="102"/>
        <v>0</v>
      </c>
      <c r="AD354" s="434">
        <f t="shared" si="103"/>
        <v>4691</v>
      </c>
      <c r="AG354" s="354">
        <f t="shared" si="104"/>
        <v>4691</v>
      </c>
      <c r="AH354" s="428">
        <f t="shared" si="106"/>
        <v>351493.00000000035</v>
      </c>
      <c r="AI354" s="429">
        <f t="shared" si="105"/>
        <v>1.3345927230414249E-2</v>
      </c>
    </row>
    <row r="355" spans="1:35" ht="18.5" customHeight="1" x14ac:dyDescent="0.35">
      <c r="A355" s="353" t="s">
        <v>454</v>
      </c>
      <c r="B355" s="427" t="s">
        <v>447</v>
      </c>
      <c r="C355" s="353" t="s">
        <v>379</v>
      </c>
      <c r="D355" s="353" t="s">
        <v>71</v>
      </c>
      <c r="E355" s="428">
        <v>9963</v>
      </c>
      <c r="F355" s="428">
        <v>18442</v>
      </c>
      <c r="G355" s="428">
        <v>6419</v>
      </c>
      <c r="H355" s="428">
        <v>10815</v>
      </c>
      <c r="I355" s="428">
        <v>1954</v>
      </c>
      <c r="J355" s="428"/>
      <c r="K355" s="428">
        <v>518</v>
      </c>
      <c r="L355" s="428"/>
      <c r="M355" s="428"/>
      <c r="N355" s="428">
        <v>142</v>
      </c>
      <c r="O355" s="428">
        <f t="shared" si="90"/>
        <v>48253</v>
      </c>
      <c r="Q355" s="429">
        <f t="shared" si="91"/>
        <v>0.20647420885748036</v>
      </c>
      <c r="R355" s="429">
        <f t="shared" si="92"/>
        <v>0.3821938532319234</v>
      </c>
      <c r="S355" s="429">
        <f t="shared" si="93"/>
        <v>0.13302799825917561</v>
      </c>
      <c r="T355" s="429">
        <f t="shared" si="94"/>
        <v>0.22413114210515409</v>
      </c>
      <c r="U355" s="429">
        <f t="shared" si="95"/>
        <v>4.049489150933621E-2</v>
      </c>
      <c r="V355" s="429">
        <f t="shared" si="96"/>
        <v>0</v>
      </c>
      <c r="W355" s="429">
        <f t="shared" si="97"/>
        <v>1.0735083828984726E-2</v>
      </c>
      <c r="X355" s="429">
        <f t="shared" si="98"/>
        <v>0</v>
      </c>
      <c r="Y355" s="429">
        <f t="shared" si="99"/>
        <v>0</v>
      </c>
      <c r="Z355" s="429">
        <f t="shared" si="100"/>
        <v>2.9428222079456198E-3</v>
      </c>
      <c r="AA355" s="353" t="s">
        <v>379</v>
      </c>
      <c r="AB355" s="434">
        <f t="shared" si="101"/>
        <v>518</v>
      </c>
      <c r="AC355" s="434">
        <f t="shared" si="102"/>
        <v>0</v>
      </c>
      <c r="AD355" s="434">
        <f t="shared" si="103"/>
        <v>1954</v>
      </c>
      <c r="AG355" s="354">
        <f t="shared" si="104"/>
        <v>2472</v>
      </c>
      <c r="AH355" s="428">
        <f t="shared" si="106"/>
        <v>351493.00000000035</v>
      </c>
      <c r="AI355" s="429">
        <f t="shared" si="105"/>
        <v>7.0328569843496102E-3</v>
      </c>
    </row>
    <row r="356" spans="1:35" ht="18.5" customHeight="1" x14ac:dyDescent="0.35">
      <c r="A356" s="353" t="s">
        <v>455</v>
      </c>
      <c r="B356" s="427" t="s">
        <v>447</v>
      </c>
      <c r="C356" s="353" t="s">
        <v>379</v>
      </c>
      <c r="D356" s="353" t="s">
        <v>71</v>
      </c>
      <c r="E356" s="428">
        <v>12448</v>
      </c>
      <c r="F356" s="428">
        <v>14038</v>
      </c>
      <c r="G356" s="428">
        <v>8284</v>
      </c>
      <c r="H356" s="428">
        <v>8710</v>
      </c>
      <c r="I356" s="428">
        <v>2413</v>
      </c>
      <c r="J356" s="428"/>
      <c r="K356" s="428"/>
      <c r="L356" s="428"/>
      <c r="M356" s="428"/>
      <c r="N356" s="428">
        <v>273</v>
      </c>
      <c r="O356" s="428">
        <f t="shared" si="90"/>
        <v>46166</v>
      </c>
      <c r="Q356" s="429">
        <f t="shared" si="91"/>
        <v>0.26963566260884636</v>
      </c>
      <c r="R356" s="429">
        <f t="shared" si="92"/>
        <v>0.3040765931638002</v>
      </c>
      <c r="S356" s="429">
        <f t="shared" si="93"/>
        <v>0.17943941428757093</v>
      </c>
      <c r="T356" s="429">
        <f t="shared" si="94"/>
        <v>0.188666984360785</v>
      </c>
      <c r="U356" s="429">
        <f t="shared" si="95"/>
        <v>5.2267902785599792E-2</v>
      </c>
      <c r="V356" s="429">
        <f t="shared" si="96"/>
        <v>0</v>
      </c>
      <c r="W356" s="429">
        <f t="shared" si="97"/>
        <v>0</v>
      </c>
      <c r="X356" s="429">
        <f t="shared" si="98"/>
        <v>0</v>
      </c>
      <c r="Y356" s="429">
        <f t="shared" si="99"/>
        <v>0</v>
      </c>
      <c r="Z356" s="429">
        <f t="shared" si="100"/>
        <v>5.9134427933977387E-3</v>
      </c>
      <c r="AA356" s="353" t="s">
        <v>379</v>
      </c>
      <c r="AB356" s="434">
        <f t="shared" si="101"/>
        <v>0</v>
      </c>
      <c r="AC356" s="434">
        <f t="shared" si="102"/>
        <v>0</v>
      </c>
      <c r="AD356" s="434">
        <f t="shared" si="103"/>
        <v>2413</v>
      </c>
      <c r="AG356" s="354">
        <f t="shared" si="104"/>
        <v>2413</v>
      </c>
      <c r="AH356" s="428">
        <f t="shared" si="106"/>
        <v>351493.00000000035</v>
      </c>
      <c r="AI356" s="429">
        <f t="shared" si="105"/>
        <v>6.8650015789788067E-3</v>
      </c>
    </row>
    <row r="357" spans="1:35" ht="18.5" customHeight="1" x14ac:dyDescent="0.35">
      <c r="A357" s="353" t="s">
        <v>456</v>
      </c>
      <c r="B357" s="427" t="s">
        <v>447</v>
      </c>
      <c r="C357" s="353" t="s">
        <v>379</v>
      </c>
      <c r="D357" s="353" t="s">
        <v>71</v>
      </c>
      <c r="E357" s="428">
        <v>3148</v>
      </c>
      <c r="F357" s="428">
        <v>15747</v>
      </c>
      <c r="G357" s="428">
        <v>6252</v>
      </c>
      <c r="H357" s="428">
        <v>21387</v>
      </c>
      <c r="I357" s="428">
        <v>1162</v>
      </c>
      <c r="J357" s="428"/>
      <c r="K357" s="428"/>
      <c r="L357" s="428"/>
      <c r="M357" s="428"/>
      <c r="N357" s="428">
        <v>92</v>
      </c>
      <c r="O357" s="428">
        <f t="shared" si="90"/>
        <v>47788</v>
      </c>
      <c r="Q357" s="429">
        <f t="shared" si="91"/>
        <v>6.5874278061438016E-2</v>
      </c>
      <c r="R357" s="429">
        <f t="shared" si="92"/>
        <v>0.32951787059512849</v>
      </c>
      <c r="S357" s="429">
        <f t="shared" si="93"/>
        <v>0.13082782288440611</v>
      </c>
      <c r="T357" s="429">
        <f t="shared" si="94"/>
        <v>0.447539131162635</v>
      </c>
      <c r="U357" s="429">
        <f t="shared" si="95"/>
        <v>2.4315727797773499E-2</v>
      </c>
      <c r="V357" s="429">
        <f t="shared" si="96"/>
        <v>0</v>
      </c>
      <c r="W357" s="429">
        <f t="shared" si="97"/>
        <v>0</v>
      </c>
      <c r="X357" s="429">
        <f t="shared" si="98"/>
        <v>0</v>
      </c>
      <c r="Y357" s="429">
        <f t="shared" si="99"/>
        <v>0</v>
      </c>
      <c r="Z357" s="429">
        <f t="shared" si="100"/>
        <v>1.9251694986189001E-3</v>
      </c>
      <c r="AA357" s="353" t="s">
        <v>379</v>
      </c>
      <c r="AB357" s="434">
        <f t="shared" si="101"/>
        <v>0</v>
      </c>
      <c r="AC357" s="434">
        <f t="shared" si="102"/>
        <v>0</v>
      </c>
      <c r="AD357" s="434">
        <f t="shared" si="103"/>
        <v>1162</v>
      </c>
      <c r="AG357" s="354">
        <f t="shared" si="104"/>
        <v>1162</v>
      </c>
      <c r="AH357" s="428">
        <f t="shared" si="106"/>
        <v>351493.00000000035</v>
      </c>
      <c r="AI357" s="429">
        <f t="shared" si="105"/>
        <v>3.3058979837436273E-3</v>
      </c>
    </row>
    <row r="358" spans="1:35" ht="18.5" customHeight="1" x14ac:dyDescent="0.35">
      <c r="A358" s="353" t="s">
        <v>457</v>
      </c>
      <c r="B358" s="427" t="s">
        <v>447</v>
      </c>
      <c r="C358" s="353" t="s">
        <v>379</v>
      </c>
      <c r="D358" s="353" t="s">
        <v>71</v>
      </c>
      <c r="E358" s="428">
        <v>4444</v>
      </c>
      <c r="F358" s="428">
        <v>12773</v>
      </c>
      <c r="G358" s="428">
        <v>4888</v>
      </c>
      <c r="H358" s="428">
        <v>24019</v>
      </c>
      <c r="I358" s="428">
        <v>1853</v>
      </c>
      <c r="J358" s="428"/>
      <c r="K358" s="428"/>
      <c r="L358" s="428"/>
      <c r="M358" s="428"/>
      <c r="N358" s="428">
        <v>168</v>
      </c>
      <c r="O358" s="428">
        <f t="shared" si="90"/>
        <v>48145</v>
      </c>
      <c r="Q358" s="429">
        <f t="shared" si="91"/>
        <v>9.2304496832485206E-2</v>
      </c>
      <c r="R358" s="429">
        <f t="shared" si="92"/>
        <v>0.26530273133243326</v>
      </c>
      <c r="S358" s="429">
        <f t="shared" si="93"/>
        <v>0.10152663828019524</v>
      </c>
      <c r="T358" s="429">
        <f t="shared" si="94"/>
        <v>0.49888877349672861</v>
      </c>
      <c r="U358" s="429">
        <f t="shared" si="95"/>
        <v>3.8487901131997092E-2</v>
      </c>
      <c r="V358" s="429">
        <f t="shared" si="96"/>
        <v>0</v>
      </c>
      <c r="W358" s="429">
        <f t="shared" si="97"/>
        <v>0</v>
      </c>
      <c r="X358" s="429">
        <f t="shared" si="98"/>
        <v>0</v>
      </c>
      <c r="Y358" s="429">
        <f t="shared" si="99"/>
        <v>0</v>
      </c>
      <c r="Z358" s="429">
        <f t="shared" si="100"/>
        <v>3.4894589261605566E-3</v>
      </c>
      <c r="AA358" s="353" t="s">
        <v>379</v>
      </c>
      <c r="AB358" s="434">
        <f t="shared" si="101"/>
        <v>0</v>
      </c>
      <c r="AC358" s="434">
        <f t="shared" si="102"/>
        <v>0</v>
      </c>
      <c r="AD358" s="434">
        <f t="shared" si="103"/>
        <v>1853</v>
      </c>
      <c r="AG358" s="354">
        <f t="shared" si="104"/>
        <v>1853</v>
      </c>
      <c r="AH358" s="428">
        <f t="shared" si="106"/>
        <v>351493.00000000035</v>
      </c>
      <c r="AI358" s="429">
        <f t="shared" si="105"/>
        <v>5.2717977313915159E-3</v>
      </c>
    </row>
    <row r="359" spans="1:35" ht="18.5" customHeight="1" x14ac:dyDescent="0.35">
      <c r="A359" s="353" t="s">
        <v>458</v>
      </c>
      <c r="B359" s="427" t="s">
        <v>459</v>
      </c>
      <c r="C359" s="353" t="s">
        <v>379</v>
      </c>
      <c r="D359" s="353" t="s">
        <v>71</v>
      </c>
      <c r="E359" s="428">
        <v>13529</v>
      </c>
      <c r="F359" s="428">
        <v>16186</v>
      </c>
      <c r="G359" s="428">
        <v>7929</v>
      </c>
      <c r="H359" s="428">
        <v>3473</v>
      </c>
      <c r="I359" s="428">
        <v>2972</v>
      </c>
      <c r="J359" s="428"/>
      <c r="K359" s="428">
        <v>2206</v>
      </c>
      <c r="L359" s="428"/>
      <c r="M359" s="428"/>
      <c r="N359" s="428">
        <v>1455</v>
      </c>
      <c r="O359" s="428">
        <f t="shared" si="90"/>
        <v>47750</v>
      </c>
      <c r="Q359" s="429">
        <f t="shared" si="91"/>
        <v>0.28332984293193719</v>
      </c>
      <c r="R359" s="429">
        <f t="shared" si="92"/>
        <v>0.3389738219895288</v>
      </c>
      <c r="S359" s="429">
        <f t="shared" si="93"/>
        <v>0.1660523560209424</v>
      </c>
      <c r="T359" s="429">
        <f t="shared" si="94"/>
        <v>7.273298429319372E-2</v>
      </c>
      <c r="U359" s="429">
        <f t="shared" si="95"/>
        <v>6.224083769633508E-2</v>
      </c>
      <c r="V359" s="429">
        <f t="shared" si="96"/>
        <v>0</v>
      </c>
      <c r="W359" s="429">
        <f t="shared" si="97"/>
        <v>4.6198952879581152E-2</v>
      </c>
      <c r="X359" s="429">
        <f t="shared" si="98"/>
        <v>0</v>
      </c>
      <c r="Y359" s="429">
        <f t="shared" si="99"/>
        <v>0</v>
      </c>
      <c r="Z359" s="429">
        <f t="shared" si="100"/>
        <v>3.0471204188481676E-2</v>
      </c>
      <c r="AA359" s="353" t="s">
        <v>379</v>
      </c>
      <c r="AB359" s="434">
        <f t="shared" si="101"/>
        <v>2206</v>
      </c>
      <c r="AC359" s="434">
        <f t="shared" si="102"/>
        <v>0</v>
      </c>
      <c r="AD359" s="434">
        <f t="shared" si="103"/>
        <v>2972</v>
      </c>
      <c r="AG359" s="354">
        <f t="shared" si="104"/>
        <v>5178</v>
      </c>
      <c r="AH359" s="428">
        <f t="shared" si="106"/>
        <v>351493.00000000035</v>
      </c>
      <c r="AI359" s="429">
        <f t="shared" si="105"/>
        <v>1.4731445576441052E-2</v>
      </c>
    </row>
    <row r="360" spans="1:35" ht="18.5" customHeight="1" x14ac:dyDescent="0.35">
      <c r="A360" s="353" t="s">
        <v>460</v>
      </c>
      <c r="B360" s="427" t="s">
        <v>459</v>
      </c>
      <c r="C360" s="353" t="s">
        <v>379</v>
      </c>
      <c r="D360" s="353" t="s">
        <v>71</v>
      </c>
      <c r="E360" s="428">
        <v>17753.365647999999</v>
      </c>
      <c r="F360" s="428">
        <v>6653.8243600000005</v>
      </c>
      <c r="G360" s="428">
        <v>2115.672</v>
      </c>
      <c r="H360" s="428">
        <v>3915.1492480000002</v>
      </c>
      <c r="I360" s="428">
        <v>7969.4962640000003</v>
      </c>
      <c r="J360" s="428"/>
      <c r="K360" s="428">
        <v>1833</v>
      </c>
      <c r="L360" s="428"/>
      <c r="M360" s="428"/>
      <c r="N360" s="428">
        <v>784</v>
      </c>
      <c r="O360" s="428">
        <f t="shared" si="90"/>
        <v>41024.507519999999</v>
      </c>
      <c r="Q360" s="429">
        <f t="shared" si="91"/>
        <v>0.43275024421304742</v>
      </c>
      <c r="R360" s="429">
        <f t="shared" si="92"/>
        <v>0.16219144999501023</v>
      </c>
      <c r="S360" s="429">
        <f t="shared" si="93"/>
        <v>5.157092986353539E-2</v>
      </c>
      <c r="T360" s="429">
        <f t="shared" si="94"/>
        <v>9.5434399696116085E-2</v>
      </c>
      <c r="U360" s="429">
        <f t="shared" si="95"/>
        <v>0.19426183873419478</v>
      </c>
      <c r="V360" s="429">
        <f t="shared" si="96"/>
        <v>0</v>
      </c>
      <c r="W360" s="429">
        <f t="shared" si="97"/>
        <v>4.4680609489495711E-2</v>
      </c>
      <c r="X360" s="429">
        <f t="shared" si="98"/>
        <v>0</v>
      </c>
      <c r="Y360" s="429">
        <f t="shared" si="99"/>
        <v>0</v>
      </c>
      <c r="Z360" s="429">
        <f t="shared" si="100"/>
        <v>1.9110528008600455E-2</v>
      </c>
      <c r="AA360" s="353" t="s">
        <v>379</v>
      </c>
      <c r="AB360" s="434">
        <f t="shared" si="101"/>
        <v>1833</v>
      </c>
      <c r="AC360" s="434">
        <f t="shared" si="102"/>
        <v>0</v>
      </c>
      <c r="AD360" s="434">
        <f t="shared" si="103"/>
        <v>7969.4962640000003</v>
      </c>
      <c r="AG360" s="354">
        <f t="shared" si="104"/>
        <v>9802.4962640000012</v>
      </c>
      <c r="AH360" s="428">
        <f t="shared" si="106"/>
        <v>351493.00000000035</v>
      </c>
      <c r="AI360" s="429">
        <f t="shared" si="105"/>
        <v>2.7888169221008646E-2</v>
      </c>
    </row>
    <row r="361" spans="1:35" ht="18.5" customHeight="1" x14ac:dyDescent="0.35">
      <c r="A361" s="353" t="s">
        <v>461</v>
      </c>
      <c r="B361" s="427" t="s">
        <v>459</v>
      </c>
      <c r="C361" s="353" t="s">
        <v>379</v>
      </c>
      <c r="D361" s="353" t="s">
        <v>71</v>
      </c>
      <c r="E361" s="428">
        <v>14519</v>
      </c>
      <c r="F361" s="428">
        <v>3975</v>
      </c>
      <c r="G361" s="428">
        <v>2836</v>
      </c>
      <c r="H361" s="428">
        <v>1604</v>
      </c>
      <c r="I361" s="428">
        <v>28809</v>
      </c>
      <c r="J361" s="428"/>
      <c r="K361" s="428">
        <v>179</v>
      </c>
      <c r="L361" s="428"/>
      <c r="M361" s="428"/>
      <c r="N361" s="428">
        <v>441</v>
      </c>
      <c r="O361" s="428">
        <f t="shared" si="90"/>
        <v>52363</v>
      </c>
      <c r="Q361" s="429">
        <f t="shared" si="91"/>
        <v>0.27727593911731568</v>
      </c>
      <c r="R361" s="429">
        <f t="shared" si="92"/>
        <v>7.5912380879628746E-2</v>
      </c>
      <c r="S361" s="429">
        <f t="shared" si="93"/>
        <v>5.4160380421289844E-2</v>
      </c>
      <c r="T361" s="429">
        <f t="shared" si="94"/>
        <v>3.0632316712182268E-2</v>
      </c>
      <c r="U361" s="429">
        <f t="shared" si="95"/>
        <v>0.55017856119779229</v>
      </c>
      <c r="V361" s="429">
        <f t="shared" si="96"/>
        <v>0</v>
      </c>
      <c r="W361" s="429">
        <f t="shared" si="97"/>
        <v>3.4184443213719612E-3</v>
      </c>
      <c r="X361" s="429">
        <f t="shared" si="98"/>
        <v>0</v>
      </c>
      <c r="Y361" s="429">
        <f t="shared" si="99"/>
        <v>0</v>
      </c>
      <c r="Z361" s="429">
        <f t="shared" si="100"/>
        <v>8.4219773504191891E-3</v>
      </c>
      <c r="AA361" s="353" t="s">
        <v>379</v>
      </c>
      <c r="AB361" s="434">
        <f t="shared" si="101"/>
        <v>179</v>
      </c>
      <c r="AC361" s="434">
        <f t="shared" si="102"/>
        <v>0</v>
      </c>
      <c r="AD361" s="434">
        <f t="shared" si="103"/>
        <v>28809</v>
      </c>
      <c r="AG361" s="354">
        <f t="shared" si="104"/>
        <v>28988</v>
      </c>
      <c r="AH361" s="428">
        <f t="shared" si="106"/>
        <v>351493.00000000035</v>
      </c>
      <c r="AI361" s="429">
        <f t="shared" si="105"/>
        <v>8.2471059167607802E-2</v>
      </c>
    </row>
    <row r="362" spans="1:35" ht="18.5" customHeight="1" x14ac:dyDescent="0.35">
      <c r="A362" s="353" t="s">
        <v>462</v>
      </c>
      <c r="B362" s="427" t="s">
        <v>459</v>
      </c>
      <c r="C362" s="353" t="s">
        <v>379</v>
      </c>
      <c r="D362" s="353" t="s">
        <v>71</v>
      </c>
      <c r="E362" s="428">
        <v>2689</v>
      </c>
      <c r="F362" s="428">
        <v>11538</v>
      </c>
      <c r="G362" s="428">
        <v>6061</v>
      </c>
      <c r="H362" s="428">
        <v>23742</v>
      </c>
      <c r="I362" s="428">
        <v>1421</v>
      </c>
      <c r="J362" s="428"/>
      <c r="K362" s="428"/>
      <c r="L362" s="428"/>
      <c r="M362" s="428"/>
      <c r="N362" s="428">
        <v>154</v>
      </c>
      <c r="O362" s="428">
        <f t="shared" si="90"/>
        <v>45605</v>
      </c>
      <c r="Q362" s="429">
        <f t="shared" si="91"/>
        <v>5.896283302269488E-2</v>
      </c>
      <c r="R362" s="429">
        <f t="shared" si="92"/>
        <v>0.25299857471768444</v>
      </c>
      <c r="S362" s="429">
        <f t="shared" si="93"/>
        <v>0.13290209406863282</v>
      </c>
      <c r="T362" s="429">
        <f t="shared" si="94"/>
        <v>0.52060081131454883</v>
      </c>
      <c r="U362" s="429">
        <f t="shared" si="95"/>
        <v>3.1158864159631618E-2</v>
      </c>
      <c r="V362" s="429">
        <f t="shared" si="96"/>
        <v>0</v>
      </c>
      <c r="W362" s="429">
        <f t="shared" si="97"/>
        <v>0</v>
      </c>
      <c r="X362" s="429">
        <f t="shared" si="98"/>
        <v>0</v>
      </c>
      <c r="Y362" s="429">
        <f t="shared" si="99"/>
        <v>0</v>
      </c>
      <c r="Z362" s="429">
        <f t="shared" si="100"/>
        <v>3.3768227168073676E-3</v>
      </c>
      <c r="AA362" s="353" t="s">
        <v>379</v>
      </c>
      <c r="AB362" s="434">
        <f t="shared" si="101"/>
        <v>0</v>
      </c>
      <c r="AC362" s="434">
        <f t="shared" si="102"/>
        <v>0</v>
      </c>
      <c r="AD362" s="434">
        <f t="shared" si="103"/>
        <v>1421</v>
      </c>
      <c r="AG362" s="354">
        <f t="shared" si="104"/>
        <v>1421</v>
      </c>
      <c r="AH362" s="428">
        <f t="shared" si="106"/>
        <v>351493.00000000035</v>
      </c>
      <c r="AI362" s="429">
        <f t="shared" si="105"/>
        <v>4.0427547632527492E-3</v>
      </c>
    </row>
    <row r="363" spans="1:35" ht="18.5" customHeight="1" x14ac:dyDescent="0.35">
      <c r="A363" s="353" t="s">
        <v>463</v>
      </c>
      <c r="B363" s="427" t="s">
        <v>459</v>
      </c>
      <c r="C363" s="353" t="s">
        <v>379</v>
      </c>
      <c r="D363" s="353" t="s">
        <v>71</v>
      </c>
      <c r="E363" s="428">
        <v>19134</v>
      </c>
      <c r="F363" s="428">
        <v>10481</v>
      </c>
      <c r="G363" s="428">
        <v>7401</v>
      </c>
      <c r="H363" s="428">
        <v>2586</v>
      </c>
      <c r="I363" s="428">
        <v>5761</v>
      </c>
      <c r="J363" s="428"/>
      <c r="K363" s="428">
        <v>129</v>
      </c>
      <c r="L363" s="428">
        <v>362</v>
      </c>
      <c r="M363" s="428"/>
      <c r="N363" s="428">
        <v>136</v>
      </c>
      <c r="O363" s="428">
        <f t="shared" si="90"/>
        <v>45990</v>
      </c>
      <c r="Q363" s="429">
        <f t="shared" si="91"/>
        <v>0.41604696673189823</v>
      </c>
      <c r="R363" s="429">
        <f t="shared" si="92"/>
        <v>0.22789736899325941</v>
      </c>
      <c r="S363" s="429">
        <f t="shared" si="93"/>
        <v>0.16092628832354861</v>
      </c>
      <c r="T363" s="429">
        <f t="shared" si="94"/>
        <v>5.6229615133724722E-2</v>
      </c>
      <c r="U363" s="429">
        <f t="shared" si="95"/>
        <v>0.12526636225266363</v>
      </c>
      <c r="V363" s="429">
        <f t="shared" si="96"/>
        <v>0</v>
      </c>
      <c r="W363" s="429">
        <f t="shared" si="97"/>
        <v>2.8049575994781475E-3</v>
      </c>
      <c r="X363" s="429">
        <f t="shared" si="98"/>
        <v>7.8712763644270493E-3</v>
      </c>
      <c r="Y363" s="429">
        <f t="shared" si="99"/>
        <v>0</v>
      </c>
      <c r="Z363" s="429">
        <f t="shared" si="100"/>
        <v>2.9571646010002174E-3</v>
      </c>
      <c r="AA363" s="353" t="s">
        <v>379</v>
      </c>
      <c r="AB363" s="434">
        <f t="shared" si="101"/>
        <v>129</v>
      </c>
      <c r="AC363" s="434">
        <f t="shared" si="102"/>
        <v>362</v>
      </c>
      <c r="AD363" s="434">
        <f t="shared" si="103"/>
        <v>5761</v>
      </c>
      <c r="AG363" s="354">
        <f t="shared" si="104"/>
        <v>6252</v>
      </c>
      <c r="AH363" s="428">
        <f t="shared" si="106"/>
        <v>351493.00000000035</v>
      </c>
      <c r="AI363" s="429">
        <f t="shared" si="105"/>
        <v>1.7786982955563819E-2</v>
      </c>
    </row>
    <row r="364" spans="1:35" ht="18.5" customHeight="1" x14ac:dyDescent="0.35">
      <c r="A364" s="353" t="s">
        <v>464</v>
      </c>
      <c r="B364" s="427" t="s">
        <v>459</v>
      </c>
      <c r="C364" s="353" t="s">
        <v>379</v>
      </c>
      <c r="D364" s="353" t="s">
        <v>71</v>
      </c>
      <c r="E364" s="428">
        <v>27209</v>
      </c>
      <c r="F364" s="428">
        <v>6630</v>
      </c>
      <c r="G364" s="428">
        <v>4558</v>
      </c>
      <c r="H364" s="428">
        <v>3046</v>
      </c>
      <c r="I364" s="428">
        <v>7418</v>
      </c>
      <c r="J364" s="428"/>
      <c r="K364" s="428">
        <v>3048</v>
      </c>
      <c r="L364" s="428"/>
      <c r="M364" s="428"/>
      <c r="N364" s="428">
        <v>0</v>
      </c>
      <c r="O364" s="428">
        <f t="shared" si="90"/>
        <v>51909</v>
      </c>
      <c r="Q364" s="429">
        <f t="shared" si="91"/>
        <v>0.52416729276233409</v>
      </c>
      <c r="R364" s="429">
        <f t="shared" si="92"/>
        <v>0.12772351615326821</v>
      </c>
      <c r="S364" s="429">
        <f t="shared" si="93"/>
        <v>8.7807509295112607E-2</v>
      </c>
      <c r="T364" s="429">
        <f t="shared" si="94"/>
        <v>5.8679612398620663E-2</v>
      </c>
      <c r="U364" s="429">
        <f t="shared" si="95"/>
        <v>0.14290392802789498</v>
      </c>
      <c r="V364" s="429">
        <f t="shared" si="96"/>
        <v>0</v>
      </c>
      <c r="W364" s="429">
        <f t="shared" si="97"/>
        <v>5.8718141362769462E-2</v>
      </c>
      <c r="X364" s="429">
        <f t="shared" si="98"/>
        <v>0</v>
      </c>
      <c r="Y364" s="429">
        <f t="shared" si="99"/>
        <v>0</v>
      </c>
      <c r="Z364" s="429">
        <f t="shared" si="100"/>
        <v>0</v>
      </c>
      <c r="AA364" s="353" t="s">
        <v>379</v>
      </c>
      <c r="AB364" s="434">
        <f t="shared" si="101"/>
        <v>3048</v>
      </c>
      <c r="AC364" s="434">
        <f t="shared" si="102"/>
        <v>0</v>
      </c>
      <c r="AD364" s="434">
        <f t="shared" si="103"/>
        <v>7418</v>
      </c>
      <c r="AG364" s="354">
        <f t="shared" si="104"/>
        <v>10466</v>
      </c>
      <c r="AH364" s="428">
        <f t="shared" si="106"/>
        <v>351493.00000000035</v>
      </c>
      <c r="AI364" s="429">
        <f t="shared" si="105"/>
        <v>2.9775841908658181E-2</v>
      </c>
    </row>
    <row r="365" spans="1:35" ht="18.5" customHeight="1" x14ac:dyDescent="0.35">
      <c r="A365" s="353" t="s">
        <v>465</v>
      </c>
      <c r="B365" s="427" t="s">
        <v>459</v>
      </c>
      <c r="C365" s="353" t="s">
        <v>379</v>
      </c>
      <c r="D365" s="353" t="s">
        <v>71</v>
      </c>
      <c r="E365" s="428">
        <v>3574</v>
      </c>
      <c r="F365" s="428">
        <v>14271</v>
      </c>
      <c r="G365" s="428">
        <v>6335</v>
      </c>
      <c r="H365" s="428">
        <v>26895</v>
      </c>
      <c r="I365" s="428">
        <v>1869</v>
      </c>
      <c r="J365" s="428"/>
      <c r="K365" s="428"/>
      <c r="L365" s="428"/>
      <c r="M365" s="428"/>
      <c r="N365" s="428">
        <v>229</v>
      </c>
      <c r="O365" s="428">
        <f t="shared" si="90"/>
        <v>53173</v>
      </c>
      <c r="Q365" s="429">
        <f t="shared" si="91"/>
        <v>6.7214563782370756E-2</v>
      </c>
      <c r="R365" s="429">
        <f t="shared" si="92"/>
        <v>0.26838809170067518</v>
      </c>
      <c r="S365" s="429">
        <f t="shared" si="93"/>
        <v>0.1191394128599101</v>
      </c>
      <c r="T365" s="429">
        <f t="shared" si="94"/>
        <v>0.50580181671148894</v>
      </c>
      <c r="U365" s="429">
        <f t="shared" si="95"/>
        <v>3.5149417937675134E-2</v>
      </c>
      <c r="V365" s="429">
        <f t="shared" si="96"/>
        <v>0</v>
      </c>
      <c r="W365" s="429">
        <f t="shared" si="97"/>
        <v>0</v>
      </c>
      <c r="X365" s="429">
        <f t="shared" si="98"/>
        <v>0</v>
      </c>
      <c r="Y365" s="429">
        <f t="shared" si="99"/>
        <v>0</v>
      </c>
      <c r="Z365" s="429">
        <f t="shared" si="100"/>
        <v>4.3066970078799388E-3</v>
      </c>
      <c r="AA365" s="353" t="s">
        <v>379</v>
      </c>
      <c r="AB365" s="434">
        <f t="shared" si="101"/>
        <v>0</v>
      </c>
      <c r="AC365" s="434">
        <f t="shared" si="102"/>
        <v>0</v>
      </c>
      <c r="AD365" s="434">
        <f t="shared" si="103"/>
        <v>1869</v>
      </c>
      <c r="AG365" s="354">
        <f t="shared" si="104"/>
        <v>1869</v>
      </c>
      <c r="AH365" s="428">
        <f t="shared" si="106"/>
        <v>351493.00000000035</v>
      </c>
      <c r="AI365" s="429">
        <f t="shared" si="105"/>
        <v>5.3173178413225813E-3</v>
      </c>
    </row>
    <row r="366" spans="1:35" ht="18.5" customHeight="1" x14ac:dyDescent="0.35">
      <c r="A366" s="353" t="s">
        <v>466</v>
      </c>
      <c r="B366" s="427" t="s">
        <v>459</v>
      </c>
      <c r="C366" s="353" t="s">
        <v>379</v>
      </c>
      <c r="D366" s="353" t="s">
        <v>71</v>
      </c>
      <c r="E366" s="428">
        <v>8239</v>
      </c>
      <c r="F366" s="428">
        <v>16758</v>
      </c>
      <c r="G366" s="428">
        <v>8920</v>
      </c>
      <c r="H366" s="428">
        <v>9916</v>
      </c>
      <c r="I366" s="428">
        <v>3762</v>
      </c>
      <c r="J366" s="428"/>
      <c r="K366" s="428">
        <v>953</v>
      </c>
      <c r="L366" s="428"/>
      <c r="M366" s="428"/>
      <c r="N366" s="428">
        <v>627</v>
      </c>
      <c r="O366" s="428">
        <f t="shared" si="90"/>
        <v>49175</v>
      </c>
      <c r="Q366" s="429">
        <f t="shared" si="91"/>
        <v>0.16754448398576513</v>
      </c>
      <c r="R366" s="429">
        <f t="shared" si="92"/>
        <v>0.34078291814946621</v>
      </c>
      <c r="S366" s="429">
        <f t="shared" si="93"/>
        <v>0.18139298423995934</v>
      </c>
      <c r="T366" s="429">
        <f t="shared" si="94"/>
        <v>0.20164717844433147</v>
      </c>
      <c r="U366" s="429">
        <f t="shared" si="95"/>
        <v>7.6502287747839348E-2</v>
      </c>
      <c r="V366" s="429">
        <f t="shared" si="96"/>
        <v>0</v>
      </c>
      <c r="W366" s="429">
        <f t="shared" si="97"/>
        <v>1.9379766141331977E-2</v>
      </c>
      <c r="X366" s="429">
        <f t="shared" si="98"/>
        <v>0</v>
      </c>
      <c r="Y366" s="429">
        <f t="shared" si="99"/>
        <v>0</v>
      </c>
      <c r="Z366" s="429">
        <f t="shared" si="100"/>
        <v>1.2750381291306559E-2</v>
      </c>
      <c r="AA366" s="353" t="s">
        <v>379</v>
      </c>
      <c r="AB366" s="434">
        <f t="shared" si="101"/>
        <v>953</v>
      </c>
      <c r="AC366" s="434">
        <f t="shared" si="102"/>
        <v>0</v>
      </c>
      <c r="AD366" s="434">
        <f t="shared" si="103"/>
        <v>3762</v>
      </c>
      <c r="AG366" s="354">
        <f t="shared" si="104"/>
        <v>4715</v>
      </c>
      <c r="AH366" s="428">
        <f t="shared" si="106"/>
        <v>351493.00000000035</v>
      </c>
      <c r="AI366" s="429">
        <f t="shared" si="105"/>
        <v>1.3414207395310846E-2</v>
      </c>
    </row>
    <row r="367" spans="1:35" ht="18.5" customHeight="1" x14ac:dyDescent="0.35">
      <c r="A367" s="353" t="s">
        <v>467</v>
      </c>
      <c r="B367" s="427" t="s">
        <v>468</v>
      </c>
      <c r="C367" s="353" t="s">
        <v>379</v>
      </c>
      <c r="D367" s="353" t="s">
        <v>71</v>
      </c>
      <c r="E367" s="428">
        <v>9782</v>
      </c>
      <c r="F367" s="428">
        <v>22001</v>
      </c>
      <c r="G367" s="428">
        <v>7391</v>
      </c>
      <c r="H367" s="428">
        <v>9867</v>
      </c>
      <c r="I367" s="428">
        <v>5515</v>
      </c>
      <c r="J367" s="428"/>
      <c r="K367" s="428"/>
      <c r="L367" s="428"/>
      <c r="M367" s="428"/>
      <c r="N367" s="428">
        <v>184</v>
      </c>
      <c r="O367" s="428">
        <f t="shared" si="90"/>
        <v>54740</v>
      </c>
      <c r="Q367" s="429">
        <f t="shared" si="91"/>
        <v>0.17869930580928023</v>
      </c>
      <c r="R367" s="429">
        <f t="shared" si="92"/>
        <v>0.40191815856777496</v>
      </c>
      <c r="S367" s="429">
        <f t="shared" si="93"/>
        <v>0.13502009499451956</v>
      </c>
      <c r="T367" s="429">
        <f t="shared" si="94"/>
        <v>0.18025210084033613</v>
      </c>
      <c r="U367" s="429">
        <f t="shared" si="95"/>
        <v>0.10074899525027402</v>
      </c>
      <c r="V367" s="429">
        <f t="shared" si="96"/>
        <v>0</v>
      </c>
      <c r="W367" s="429">
        <f t="shared" si="97"/>
        <v>0</v>
      </c>
      <c r="X367" s="429">
        <f t="shared" si="98"/>
        <v>0</v>
      </c>
      <c r="Y367" s="429">
        <f t="shared" si="99"/>
        <v>0</v>
      </c>
      <c r="Z367" s="429">
        <f t="shared" si="100"/>
        <v>3.3613445378151263E-3</v>
      </c>
      <c r="AA367" s="353" t="s">
        <v>379</v>
      </c>
      <c r="AB367" s="434">
        <f t="shared" si="101"/>
        <v>0</v>
      </c>
      <c r="AC367" s="434">
        <f t="shared" si="102"/>
        <v>0</v>
      </c>
      <c r="AD367" s="434">
        <f t="shared" si="103"/>
        <v>5515</v>
      </c>
      <c r="AG367" s="354">
        <f t="shared" si="104"/>
        <v>5515</v>
      </c>
      <c r="AH367" s="428">
        <f t="shared" si="106"/>
        <v>351493.00000000035</v>
      </c>
      <c r="AI367" s="429">
        <f t="shared" si="105"/>
        <v>1.5690212891864119E-2</v>
      </c>
    </row>
    <row r="368" spans="1:35" ht="18.5" customHeight="1" x14ac:dyDescent="0.35">
      <c r="A368" s="353" t="s">
        <v>469</v>
      </c>
      <c r="B368" s="427" t="s">
        <v>468</v>
      </c>
      <c r="C368" s="353" t="s">
        <v>379</v>
      </c>
      <c r="D368" s="353" t="s">
        <v>71</v>
      </c>
      <c r="E368" s="428">
        <v>13913</v>
      </c>
      <c r="F368" s="428">
        <v>15678</v>
      </c>
      <c r="G368" s="428">
        <v>10262</v>
      </c>
      <c r="H368" s="428">
        <v>5081</v>
      </c>
      <c r="I368" s="428">
        <v>2185</v>
      </c>
      <c r="J368" s="428"/>
      <c r="K368" s="428"/>
      <c r="L368" s="428"/>
      <c r="M368" s="428"/>
      <c r="N368" s="428">
        <v>708</v>
      </c>
      <c r="O368" s="428">
        <f t="shared" si="90"/>
        <v>47827</v>
      </c>
      <c r="Q368" s="429">
        <f t="shared" si="91"/>
        <v>0.29090262822255214</v>
      </c>
      <c r="R368" s="429">
        <f t="shared" si="92"/>
        <v>0.32780646914922534</v>
      </c>
      <c r="S368" s="429">
        <f t="shared" si="93"/>
        <v>0.2145649946682836</v>
      </c>
      <c r="T368" s="429">
        <f t="shared" si="94"/>
        <v>0.10623706274698393</v>
      </c>
      <c r="U368" s="429">
        <f t="shared" si="95"/>
        <v>4.5685491458799424E-2</v>
      </c>
      <c r="V368" s="429">
        <f t="shared" si="96"/>
        <v>0</v>
      </c>
      <c r="W368" s="429">
        <f t="shared" si="97"/>
        <v>0</v>
      </c>
      <c r="X368" s="429">
        <f t="shared" si="98"/>
        <v>0</v>
      </c>
      <c r="Y368" s="429">
        <f t="shared" si="99"/>
        <v>0</v>
      </c>
      <c r="Z368" s="429">
        <f t="shared" si="100"/>
        <v>1.4803353754155603E-2</v>
      </c>
      <c r="AA368" s="353" t="s">
        <v>379</v>
      </c>
      <c r="AB368" s="434">
        <f t="shared" si="101"/>
        <v>0</v>
      </c>
      <c r="AC368" s="434">
        <f t="shared" si="102"/>
        <v>0</v>
      </c>
      <c r="AD368" s="434">
        <f t="shared" si="103"/>
        <v>2185</v>
      </c>
      <c r="AG368" s="354">
        <f t="shared" si="104"/>
        <v>2185</v>
      </c>
      <c r="AH368" s="428">
        <f t="shared" si="106"/>
        <v>351493.00000000035</v>
      </c>
      <c r="AI368" s="429">
        <f t="shared" si="105"/>
        <v>6.216340012461124E-3</v>
      </c>
    </row>
    <row r="369" spans="1:35" ht="18.5" customHeight="1" x14ac:dyDescent="0.35">
      <c r="A369" s="353" t="s">
        <v>470</v>
      </c>
      <c r="B369" s="427" t="s">
        <v>468</v>
      </c>
      <c r="C369" s="353" t="s">
        <v>379</v>
      </c>
      <c r="D369" s="353" t="s">
        <v>71</v>
      </c>
      <c r="E369" s="428">
        <v>3175</v>
      </c>
      <c r="F369" s="428">
        <v>13368</v>
      </c>
      <c r="G369" s="428">
        <v>7859</v>
      </c>
      <c r="H369" s="428">
        <v>25540</v>
      </c>
      <c r="I369" s="428">
        <v>1815</v>
      </c>
      <c r="J369" s="428"/>
      <c r="K369" s="428">
        <v>190</v>
      </c>
      <c r="L369" s="428"/>
      <c r="M369" s="428"/>
      <c r="N369" s="428">
        <v>0</v>
      </c>
      <c r="O369" s="428">
        <f t="shared" si="90"/>
        <v>51947</v>
      </c>
      <c r="Q369" s="429">
        <f t="shared" si="91"/>
        <v>6.1119987679750513E-2</v>
      </c>
      <c r="R369" s="429">
        <f t="shared" si="92"/>
        <v>0.25733921111902514</v>
      </c>
      <c r="S369" s="429">
        <f t="shared" si="93"/>
        <v>0.15128881359847537</v>
      </c>
      <c r="T369" s="429">
        <f t="shared" si="94"/>
        <v>0.49165495601285925</v>
      </c>
      <c r="U369" s="429">
        <f t="shared" si="95"/>
        <v>3.4939457524014859E-2</v>
      </c>
      <c r="V369" s="429">
        <f t="shared" si="96"/>
        <v>0</v>
      </c>
      <c r="W369" s="429">
        <f t="shared" si="97"/>
        <v>3.657574065874834E-3</v>
      </c>
      <c r="X369" s="429">
        <f t="shared" si="98"/>
        <v>0</v>
      </c>
      <c r="Y369" s="429">
        <f t="shared" si="99"/>
        <v>0</v>
      </c>
      <c r="Z369" s="429">
        <f t="shared" si="100"/>
        <v>0</v>
      </c>
      <c r="AA369" s="353" t="s">
        <v>379</v>
      </c>
      <c r="AB369" s="434">
        <f t="shared" si="101"/>
        <v>190</v>
      </c>
      <c r="AC369" s="434">
        <f t="shared" si="102"/>
        <v>0</v>
      </c>
      <c r="AD369" s="434">
        <f t="shared" si="103"/>
        <v>1815</v>
      </c>
      <c r="AG369" s="354">
        <f t="shared" si="104"/>
        <v>2005</v>
      </c>
      <c r="AH369" s="428">
        <f t="shared" si="106"/>
        <v>351493.00000000035</v>
      </c>
      <c r="AI369" s="429">
        <f t="shared" si="105"/>
        <v>5.7042387757366376E-3</v>
      </c>
    </row>
    <row r="370" spans="1:35" ht="18.5" customHeight="1" x14ac:dyDescent="0.35">
      <c r="A370" s="353" t="s">
        <v>471</v>
      </c>
      <c r="B370" s="427" t="s">
        <v>468</v>
      </c>
      <c r="C370" s="353" t="s">
        <v>379</v>
      </c>
      <c r="D370" s="353" t="s">
        <v>71</v>
      </c>
      <c r="E370" s="428">
        <v>17453</v>
      </c>
      <c r="F370" s="428">
        <v>12218</v>
      </c>
      <c r="G370" s="428">
        <v>8447</v>
      </c>
      <c r="H370" s="428">
        <v>2205</v>
      </c>
      <c r="I370" s="428">
        <v>2621</v>
      </c>
      <c r="J370" s="428"/>
      <c r="K370" s="428"/>
      <c r="L370" s="428">
        <v>2407</v>
      </c>
      <c r="M370" s="428"/>
      <c r="N370" s="428">
        <v>153</v>
      </c>
      <c r="O370" s="428">
        <f t="shared" si="90"/>
        <v>45504</v>
      </c>
      <c r="Q370" s="429">
        <f t="shared" si="91"/>
        <v>0.38354869901547117</v>
      </c>
      <c r="R370" s="429">
        <f t="shared" si="92"/>
        <v>0.26850386779184249</v>
      </c>
      <c r="S370" s="429">
        <f t="shared" si="93"/>
        <v>0.18563203234880449</v>
      </c>
      <c r="T370" s="429">
        <f t="shared" si="94"/>
        <v>4.845727848101266E-2</v>
      </c>
      <c r="U370" s="429">
        <f t="shared" si="95"/>
        <v>5.7599331926863576E-2</v>
      </c>
      <c r="V370" s="429">
        <f t="shared" si="96"/>
        <v>0</v>
      </c>
      <c r="W370" s="429">
        <f t="shared" si="97"/>
        <v>0</v>
      </c>
      <c r="X370" s="429">
        <f t="shared" si="98"/>
        <v>5.2896448663853728E-2</v>
      </c>
      <c r="Y370" s="429">
        <f t="shared" si="99"/>
        <v>0</v>
      </c>
      <c r="Z370" s="429">
        <f t="shared" si="100"/>
        <v>3.3623417721518989E-3</v>
      </c>
      <c r="AA370" s="353" t="s">
        <v>379</v>
      </c>
      <c r="AB370" s="434">
        <f t="shared" si="101"/>
        <v>0</v>
      </c>
      <c r="AC370" s="434">
        <f t="shared" si="102"/>
        <v>2407</v>
      </c>
      <c r="AD370" s="434">
        <f t="shared" si="103"/>
        <v>2621</v>
      </c>
      <c r="AG370" s="354">
        <f t="shared" si="104"/>
        <v>5028</v>
      </c>
      <c r="AH370" s="428">
        <f t="shared" si="106"/>
        <v>351493.00000000035</v>
      </c>
      <c r="AI370" s="429">
        <f t="shared" si="105"/>
        <v>1.4304694545837314E-2</v>
      </c>
    </row>
    <row r="371" spans="1:35" ht="18.5" customHeight="1" x14ac:dyDescent="0.35">
      <c r="A371" s="353" t="s">
        <v>472</v>
      </c>
      <c r="B371" s="427" t="s">
        <v>468</v>
      </c>
      <c r="C371" s="353" t="s">
        <v>379</v>
      </c>
      <c r="D371" s="353" t="s">
        <v>71</v>
      </c>
      <c r="E371" s="428">
        <v>9918</v>
      </c>
      <c r="F371" s="428">
        <v>13330.11</v>
      </c>
      <c r="G371" s="428">
        <v>9138.760000000002</v>
      </c>
      <c r="H371" s="428">
        <v>10405.44</v>
      </c>
      <c r="I371" s="428">
        <v>5118.6899999999996</v>
      </c>
      <c r="J371" s="428"/>
      <c r="K371" s="428">
        <v>2482</v>
      </c>
      <c r="L371" s="428"/>
      <c r="M371" s="428"/>
      <c r="N371" s="428">
        <v>2036</v>
      </c>
      <c r="O371" s="428">
        <f t="shared" si="90"/>
        <v>52429.000000000007</v>
      </c>
      <c r="Q371" s="429">
        <f t="shared" si="91"/>
        <v>0.18917011577562035</v>
      </c>
      <c r="R371" s="429">
        <f t="shared" si="92"/>
        <v>0.2542507009479486</v>
      </c>
      <c r="S371" s="429">
        <f t="shared" si="93"/>
        <v>0.17430734898624808</v>
      </c>
      <c r="T371" s="429">
        <f t="shared" si="94"/>
        <v>0.19846726048560909</v>
      </c>
      <c r="U371" s="429">
        <f t="shared" si="95"/>
        <v>9.7630891300616043E-2</v>
      </c>
      <c r="V371" s="429">
        <f t="shared" si="96"/>
        <v>0</v>
      </c>
      <c r="W371" s="429">
        <f t="shared" si="97"/>
        <v>4.7340212477827152E-2</v>
      </c>
      <c r="X371" s="429">
        <f t="shared" si="98"/>
        <v>0</v>
      </c>
      <c r="Y371" s="429">
        <f t="shared" si="99"/>
        <v>0</v>
      </c>
      <c r="Z371" s="429">
        <f t="shared" si="100"/>
        <v>3.8833470026130572E-2</v>
      </c>
      <c r="AA371" s="353" t="s">
        <v>379</v>
      </c>
      <c r="AB371" s="434">
        <f t="shared" si="101"/>
        <v>2482</v>
      </c>
      <c r="AC371" s="434">
        <f t="shared" si="102"/>
        <v>0</v>
      </c>
      <c r="AD371" s="434">
        <f t="shared" si="103"/>
        <v>5118.6899999999996</v>
      </c>
      <c r="AG371" s="354">
        <f t="shared" si="104"/>
        <v>7600.69</v>
      </c>
      <c r="AH371" s="428">
        <f t="shared" si="106"/>
        <v>351493.00000000035</v>
      </c>
      <c r="AI371" s="429">
        <f t="shared" si="105"/>
        <v>2.1624015271996859E-2</v>
      </c>
    </row>
    <row r="372" spans="1:35" ht="18.5" customHeight="1" x14ac:dyDescent="0.35">
      <c r="A372" s="353" t="s">
        <v>473</v>
      </c>
      <c r="B372" s="427" t="s">
        <v>468</v>
      </c>
      <c r="C372" s="353" t="s">
        <v>379</v>
      </c>
      <c r="D372" s="353" t="s">
        <v>71</v>
      </c>
      <c r="E372" s="428">
        <v>22120</v>
      </c>
      <c r="F372" s="428">
        <v>12601</v>
      </c>
      <c r="G372" s="428">
        <v>7169</v>
      </c>
      <c r="H372" s="428">
        <v>3180</v>
      </c>
      <c r="I372" s="428">
        <v>3246</v>
      </c>
      <c r="J372" s="428"/>
      <c r="K372" s="428">
        <v>320</v>
      </c>
      <c r="L372" s="428"/>
      <c r="M372" s="428"/>
      <c r="N372" s="428">
        <v>442</v>
      </c>
      <c r="O372" s="428">
        <f t="shared" si="90"/>
        <v>49078</v>
      </c>
      <c r="Q372" s="429">
        <f t="shared" si="91"/>
        <v>0.45071111292228699</v>
      </c>
      <c r="R372" s="429">
        <f t="shared" si="92"/>
        <v>0.25675455397530461</v>
      </c>
      <c r="S372" s="429">
        <f t="shared" si="93"/>
        <v>0.14607359713109744</v>
      </c>
      <c r="T372" s="429">
        <f t="shared" si="94"/>
        <v>6.4794816414686832E-2</v>
      </c>
      <c r="U372" s="429">
        <f t="shared" si="95"/>
        <v>6.6139614491218066E-2</v>
      </c>
      <c r="V372" s="429">
        <f t="shared" si="96"/>
        <v>0</v>
      </c>
      <c r="W372" s="429">
        <f t="shared" si="97"/>
        <v>6.5202330983332654E-3</v>
      </c>
      <c r="X372" s="429">
        <f t="shared" si="98"/>
        <v>0</v>
      </c>
      <c r="Y372" s="429">
        <f t="shared" si="99"/>
        <v>0</v>
      </c>
      <c r="Z372" s="429">
        <f t="shared" si="100"/>
        <v>9.006071967072822E-3</v>
      </c>
      <c r="AA372" s="353" t="s">
        <v>379</v>
      </c>
      <c r="AB372" s="434">
        <f t="shared" si="101"/>
        <v>320</v>
      </c>
      <c r="AC372" s="434">
        <f t="shared" si="102"/>
        <v>0</v>
      </c>
      <c r="AD372" s="434">
        <f t="shared" si="103"/>
        <v>3246</v>
      </c>
      <c r="AG372" s="354">
        <f t="shared" si="104"/>
        <v>3566</v>
      </c>
      <c r="AH372" s="428">
        <f t="shared" si="106"/>
        <v>351493.00000000035</v>
      </c>
      <c r="AI372" s="429">
        <f t="shared" si="105"/>
        <v>1.014529450088621E-2</v>
      </c>
    </row>
    <row r="373" spans="1:35" ht="18.5" customHeight="1" x14ac:dyDescent="0.35">
      <c r="A373" s="353" t="s">
        <v>474</v>
      </c>
      <c r="B373" s="427" t="s">
        <v>468</v>
      </c>
      <c r="C373" s="353" t="s">
        <v>379</v>
      </c>
      <c r="D373" s="353" t="s">
        <v>71</v>
      </c>
      <c r="E373" s="428">
        <v>5979</v>
      </c>
      <c r="F373" s="428">
        <v>19115</v>
      </c>
      <c r="G373" s="428">
        <v>6116</v>
      </c>
      <c r="H373" s="428">
        <v>21632</v>
      </c>
      <c r="I373" s="428">
        <v>2137</v>
      </c>
      <c r="J373" s="428"/>
      <c r="K373" s="428"/>
      <c r="L373" s="428"/>
      <c r="M373" s="428"/>
      <c r="N373" s="428">
        <v>520</v>
      </c>
      <c r="O373" s="428">
        <f t="shared" si="90"/>
        <v>55499</v>
      </c>
      <c r="Q373" s="429">
        <f t="shared" si="91"/>
        <v>0.10773167084091605</v>
      </c>
      <c r="R373" s="429">
        <f t="shared" si="92"/>
        <v>0.34442062019135478</v>
      </c>
      <c r="S373" s="429">
        <f t="shared" si="93"/>
        <v>0.11020018378709526</v>
      </c>
      <c r="T373" s="429">
        <f t="shared" si="94"/>
        <v>0.38977278869889548</v>
      </c>
      <c r="U373" s="429">
        <f t="shared" si="95"/>
        <v>3.8505198291861116E-2</v>
      </c>
      <c r="V373" s="429">
        <f t="shared" si="96"/>
        <v>0</v>
      </c>
      <c r="W373" s="429">
        <f t="shared" si="97"/>
        <v>0</v>
      </c>
      <c r="X373" s="429">
        <f t="shared" si="98"/>
        <v>0</v>
      </c>
      <c r="Y373" s="429">
        <f t="shared" si="99"/>
        <v>0</v>
      </c>
      <c r="Z373" s="429">
        <f t="shared" si="100"/>
        <v>9.3695381898772946E-3</v>
      </c>
      <c r="AA373" s="353" t="s">
        <v>379</v>
      </c>
      <c r="AB373" s="434">
        <f t="shared" si="101"/>
        <v>0</v>
      </c>
      <c r="AC373" s="434">
        <f t="shared" si="102"/>
        <v>0</v>
      </c>
      <c r="AD373" s="434">
        <f t="shared" si="103"/>
        <v>2137</v>
      </c>
      <c r="AG373" s="354">
        <f t="shared" si="104"/>
        <v>2137</v>
      </c>
      <c r="AH373" s="428">
        <f t="shared" si="106"/>
        <v>351493.00000000035</v>
      </c>
      <c r="AI373" s="429">
        <f t="shared" si="105"/>
        <v>6.0797796826679278E-3</v>
      </c>
    </row>
    <row r="374" spans="1:35" ht="18.5" customHeight="1" x14ac:dyDescent="0.35">
      <c r="A374" s="353" t="s">
        <v>475</v>
      </c>
      <c r="B374" s="427" t="s">
        <v>468</v>
      </c>
      <c r="C374" s="353" t="s">
        <v>379</v>
      </c>
      <c r="D374" s="353" t="s">
        <v>71</v>
      </c>
      <c r="E374" s="428">
        <v>9397</v>
      </c>
      <c r="F374" s="428">
        <v>14474</v>
      </c>
      <c r="G374" s="428">
        <v>5921</v>
      </c>
      <c r="H374" s="428">
        <v>21136</v>
      </c>
      <c r="I374" s="428">
        <v>2048</v>
      </c>
      <c r="J374" s="428"/>
      <c r="K374" s="428"/>
      <c r="L374" s="428"/>
      <c r="M374" s="428"/>
      <c r="N374" s="428">
        <v>352</v>
      </c>
      <c r="O374" s="428">
        <f t="shared" si="90"/>
        <v>53328</v>
      </c>
      <c r="Q374" s="429">
        <f t="shared" si="91"/>
        <v>0.17621137113711371</v>
      </c>
      <c r="R374" s="429">
        <f t="shared" si="92"/>
        <v>0.2714146414641464</v>
      </c>
      <c r="S374" s="429">
        <f t="shared" si="93"/>
        <v>0.11102985298529854</v>
      </c>
      <c r="T374" s="429">
        <f t="shared" si="94"/>
        <v>0.39633963396339633</v>
      </c>
      <c r="U374" s="429">
        <f t="shared" si="95"/>
        <v>3.8403840384038407E-2</v>
      </c>
      <c r="V374" s="429">
        <f t="shared" si="96"/>
        <v>0</v>
      </c>
      <c r="W374" s="429">
        <f t="shared" si="97"/>
        <v>0</v>
      </c>
      <c r="X374" s="429">
        <f t="shared" si="98"/>
        <v>0</v>
      </c>
      <c r="Y374" s="429">
        <f t="shared" si="99"/>
        <v>0</v>
      </c>
      <c r="Z374" s="429">
        <f t="shared" si="100"/>
        <v>6.6006600660066007E-3</v>
      </c>
      <c r="AA374" s="353" t="s">
        <v>379</v>
      </c>
      <c r="AB374" s="434">
        <f t="shared" si="101"/>
        <v>0</v>
      </c>
      <c r="AC374" s="434">
        <f t="shared" si="102"/>
        <v>0</v>
      </c>
      <c r="AD374" s="434">
        <f t="shared" si="103"/>
        <v>2048</v>
      </c>
      <c r="AG374" s="354">
        <f t="shared" si="104"/>
        <v>2048</v>
      </c>
      <c r="AH374" s="428">
        <f t="shared" si="106"/>
        <v>351493.00000000035</v>
      </c>
      <c r="AI374" s="429">
        <f t="shared" si="105"/>
        <v>5.8265740711763757E-3</v>
      </c>
    </row>
    <row r="375" spans="1:35" ht="18.5" customHeight="1" x14ac:dyDescent="0.35">
      <c r="A375" s="353" t="s">
        <v>476</v>
      </c>
      <c r="B375" s="427" t="s">
        <v>468</v>
      </c>
      <c r="C375" s="353" t="s">
        <v>379</v>
      </c>
      <c r="D375" s="353" t="s">
        <v>71</v>
      </c>
      <c r="E375" s="428">
        <v>20519</v>
      </c>
      <c r="F375" s="428">
        <v>16570</v>
      </c>
      <c r="G375" s="428">
        <v>7562</v>
      </c>
      <c r="H375" s="428">
        <v>2708</v>
      </c>
      <c r="I375" s="428">
        <v>3274</v>
      </c>
      <c r="J375" s="428"/>
      <c r="K375" s="428">
        <v>364</v>
      </c>
      <c r="L375" s="428"/>
      <c r="M375" s="428"/>
      <c r="N375" s="428">
        <v>0</v>
      </c>
      <c r="O375" s="428">
        <f t="shared" si="90"/>
        <v>50997</v>
      </c>
      <c r="Q375" s="429">
        <f t="shared" si="91"/>
        <v>0.40235700139223873</v>
      </c>
      <c r="R375" s="429">
        <f t="shared" si="92"/>
        <v>0.32492107378865426</v>
      </c>
      <c r="S375" s="429">
        <f t="shared" si="93"/>
        <v>0.1482832323470008</v>
      </c>
      <c r="T375" s="429">
        <f t="shared" si="94"/>
        <v>5.3101162813498831E-2</v>
      </c>
      <c r="U375" s="429">
        <f t="shared" si="95"/>
        <v>6.4199854893425098E-2</v>
      </c>
      <c r="V375" s="429">
        <f t="shared" si="96"/>
        <v>0</v>
      </c>
      <c r="W375" s="429">
        <f t="shared" si="97"/>
        <v>7.1376747651822657E-3</v>
      </c>
      <c r="X375" s="429">
        <f t="shared" si="98"/>
        <v>0</v>
      </c>
      <c r="Y375" s="429">
        <f t="shared" si="99"/>
        <v>0</v>
      </c>
      <c r="Z375" s="429">
        <f t="shared" si="100"/>
        <v>0</v>
      </c>
      <c r="AA375" s="353" t="s">
        <v>379</v>
      </c>
      <c r="AB375" s="434">
        <f t="shared" si="101"/>
        <v>364</v>
      </c>
      <c r="AC375" s="434">
        <f t="shared" si="102"/>
        <v>0</v>
      </c>
      <c r="AD375" s="434">
        <f t="shared" si="103"/>
        <v>3274</v>
      </c>
      <c r="AG375" s="354">
        <f t="shared" si="104"/>
        <v>3638</v>
      </c>
      <c r="AH375" s="428">
        <f t="shared" si="106"/>
        <v>351493.00000000035</v>
      </c>
      <c r="AI375" s="429">
        <f t="shared" si="105"/>
        <v>1.0350134995576004E-2</v>
      </c>
    </row>
    <row r="376" spans="1:35" ht="18.5" customHeight="1" x14ac:dyDescent="0.35">
      <c r="A376" s="353" t="s">
        <v>477</v>
      </c>
      <c r="B376" s="427" t="s">
        <v>478</v>
      </c>
      <c r="C376" s="353" t="s">
        <v>479</v>
      </c>
      <c r="D376" s="353" t="s">
        <v>71</v>
      </c>
      <c r="E376" s="428">
        <v>8665</v>
      </c>
      <c r="F376" s="428">
        <v>7659</v>
      </c>
      <c r="G376" s="428">
        <v>3798</v>
      </c>
      <c r="H376" s="428">
        <v>19883</v>
      </c>
      <c r="I376" s="428">
        <v>5952</v>
      </c>
      <c r="J376" s="428"/>
      <c r="K376" s="428">
        <v>1749</v>
      </c>
      <c r="L376" s="428">
        <v>230</v>
      </c>
      <c r="M376" s="428"/>
      <c r="N376" s="428">
        <v>194</v>
      </c>
      <c r="O376" s="428">
        <f t="shared" si="90"/>
        <v>48130</v>
      </c>
      <c r="Q376" s="429">
        <f t="shared" si="91"/>
        <v>0.18003324329939746</v>
      </c>
      <c r="R376" s="429">
        <f t="shared" si="92"/>
        <v>0.15913151880324122</v>
      </c>
      <c r="S376" s="429">
        <f t="shared" si="93"/>
        <v>7.8911281944733014E-2</v>
      </c>
      <c r="T376" s="429">
        <f t="shared" si="94"/>
        <v>0.41311032619987531</v>
      </c>
      <c r="U376" s="429">
        <f t="shared" si="95"/>
        <v>0.12366507375857054</v>
      </c>
      <c r="V376" s="429">
        <f t="shared" si="96"/>
        <v>0</v>
      </c>
      <c r="W376" s="429">
        <f t="shared" si="97"/>
        <v>3.6339081653854147E-2</v>
      </c>
      <c r="X376" s="429">
        <f t="shared" si="98"/>
        <v>4.7787242883856225E-3</v>
      </c>
      <c r="Y376" s="429">
        <f t="shared" si="99"/>
        <v>0</v>
      </c>
      <c r="Z376" s="429">
        <f t="shared" si="100"/>
        <v>4.0307500519426555E-3</v>
      </c>
      <c r="AA376" s="353" t="s">
        <v>479</v>
      </c>
      <c r="AB376" s="434">
        <f t="shared" si="101"/>
        <v>1749</v>
      </c>
      <c r="AC376" s="434">
        <f t="shared" si="102"/>
        <v>230</v>
      </c>
      <c r="AD376" s="434">
        <f t="shared" si="103"/>
        <v>5952</v>
      </c>
      <c r="AG376" s="354">
        <f t="shared" si="104"/>
        <v>7931</v>
      </c>
      <c r="AH376" s="428">
        <f>'Regional Transition'!Y98+'Regional Transition'!V98+'Regional Transition'!T98</f>
        <v>224237.99999999988</v>
      </c>
      <c r="AI376" s="429">
        <f t="shared" si="105"/>
        <v>3.5368670787288524E-2</v>
      </c>
    </row>
    <row r="377" spans="1:35" ht="18.5" customHeight="1" x14ac:dyDescent="0.35">
      <c r="A377" s="353" t="s">
        <v>480</v>
      </c>
      <c r="B377" s="427" t="s">
        <v>478</v>
      </c>
      <c r="C377" s="353" t="s">
        <v>479</v>
      </c>
      <c r="D377" s="353" t="s">
        <v>71</v>
      </c>
      <c r="E377" s="428">
        <v>14132</v>
      </c>
      <c r="F377" s="428">
        <v>1998</v>
      </c>
      <c r="G377" s="428">
        <v>1338</v>
      </c>
      <c r="H377" s="428">
        <v>1162</v>
      </c>
      <c r="I377" s="428">
        <v>24539</v>
      </c>
      <c r="J377" s="428"/>
      <c r="K377" s="428"/>
      <c r="L377" s="428"/>
      <c r="M377" s="428"/>
      <c r="N377" s="428">
        <v>196</v>
      </c>
      <c r="O377" s="428">
        <f t="shared" si="90"/>
        <v>43365</v>
      </c>
      <c r="Q377" s="429">
        <f t="shared" si="91"/>
        <v>0.32588493024328374</v>
      </c>
      <c r="R377" s="429">
        <f t="shared" si="92"/>
        <v>4.6074022829470769E-2</v>
      </c>
      <c r="S377" s="429">
        <f t="shared" si="93"/>
        <v>3.0854375648564511E-2</v>
      </c>
      <c r="T377" s="429">
        <f t="shared" si="94"/>
        <v>2.6795803066989508E-2</v>
      </c>
      <c r="U377" s="429">
        <f t="shared" si="95"/>
        <v>0.56587109420039206</v>
      </c>
      <c r="V377" s="429">
        <f t="shared" si="96"/>
        <v>0</v>
      </c>
      <c r="W377" s="429">
        <f t="shared" si="97"/>
        <v>0</v>
      </c>
      <c r="X377" s="429">
        <f t="shared" si="98"/>
        <v>0</v>
      </c>
      <c r="Y377" s="429">
        <f t="shared" si="99"/>
        <v>0</v>
      </c>
      <c r="Z377" s="429">
        <f t="shared" si="100"/>
        <v>4.5197740112994352E-3</v>
      </c>
      <c r="AA377" s="353" t="s">
        <v>479</v>
      </c>
      <c r="AB377" s="434">
        <f t="shared" si="101"/>
        <v>0</v>
      </c>
      <c r="AC377" s="434">
        <f t="shared" si="102"/>
        <v>0</v>
      </c>
      <c r="AD377" s="434">
        <f t="shared" si="103"/>
        <v>24539</v>
      </c>
      <c r="AG377" s="354">
        <f t="shared" si="104"/>
        <v>24539</v>
      </c>
      <c r="AH377" s="428">
        <f>AH376</f>
        <v>224237.99999999988</v>
      </c>
      <c r="AI377" s="429">
        <f t="shared" si="105"/>
        <v>0.10943283475592902</v>
      </c>
    </row>
    <row r="378" spans="1:35" ht="18.5" customHeight="1" x14ac:dyDescent="0.35">
      <c r="A378" s="353" t="s">
        <v>481</v>
      </c>
      <c r="B378" s="427" t="s">
        <v>478</v>
      </c>
      <c r="C378" s="353" t="s">
        <v>479</v>
      </c>
      <c r="D378" s="353" t="s">
        <v>71</v>
      </c>
      <c r="E378" s="428">
        <v>20276.304929999998</v>
      </c>
      <c r="F378" s="428">
        <v>1110.5632250000008</v>
      </c>
      <c r="G378" s="428">
        <v>7146.8949999999995</v>
      </c>
      <c r="H378" s="428">
        <v>2598.64968</v>
      </c>
      <c r="I378" s="428">
        <v>14049.090365</v>
      </c>
      <c r="J378" s="428"/>
      <c r="K378" s="428">
        <v>1259</v>
      </c>
      <c r="L378" s="428"/>
      <c r="M378" s="428"/>
      <c r="N378" s="428">
        <v>812</v>
      </c>
      <c r="O378" s="428">
        <f t="shared" si="90"/>
        <v>47252.503199999999</v>
      </c>
      <c r="Q378" s="429">
        <f t="shared" si="91"/>
        <v>0.42910541361542087</v>
      </c>
      <c r="R378" s="429">
        <f t="shared" si="92"/>
        <v>2.3502738475027516E-2</v>
      </c>
      <c r="S378" s="429">
        <f t="shared" si="93"/>
        <v>0.15124902419984387</v>
      </c>
      <c r="T378" s="429">
        <f t="shared" si="94"/>
        <v>5.4994963314451459E-2</v>
      </c>
      <c r="U378" s="429">
        <f t="shared" si="95"/>
        <v>0.29731949449399753</v>
      </c>
      <c r="V378" s="429">
        <f t="shared" si="96"/>
        <v>0</v>
      </c>
      <c r="W378" s="429">
        <f t="shared" si="97"/>
        <v>2.6644091100765217E-2</v>
      </c>
      <c r="X378" s="429">
        <f t="shared" si="98"/>
        <v>0</v>
      </c>
      <c r="Y378" s="429">
        <f t="shared" si="99"/>
        <v>0</v>
      </c>
      <c r="Z378" s="429">
        <f t="shared" si="100"/>
        <v>1.7184274800493532E-2</v>
      </c>
      <c r="AA378" s="353" t="s">
        <v>479</v>
      </c>
      <c r="AB378" s="434">
        <f t="shared" si="101"/>
        <v>1259</v>
      </c>
      <c r="AC378" s="434">
        <f t="shared" si="102"/>
        <v>0</v>
      </c>
      <c r="AD378" s="434">
        <f t="shared" si="103"/>
        <v>14049.090365</v>
      </c>
      <c r="AG378" s="354">
        <f t="shared" si="104"/>
        <v>15308.090365</v>
      </c>
      <c r="AH378" s="428">
        <f t="shared" ref="AH378:AH433" si="107">AH377</f>
        <v>224237.99999999988</v>
      </c>
      <c r="AI378" s="429">
        <f t="shared" si="105"/>
        <v>6.826715527698253E-2</v>
      </c>
    </row>
    <row r="379" spans="1:35" ht="18.5" customHeight="1" x14ac:dyDescent="0.35">
      <c r="A379" s="353" t="s">
        <v>482</v>
      </c>
      <c r="B379" s="427" t="s">
        <v>478</v>
      </c>
      <c r="C379" s="353" t="s">
        <v>479</v>
      </c>
      <c r="D379" s="353" t="s">
        <v>71</v>
      </c>
      <c r="E379" s="428">
        <v>19004</v>
      </c>
      <c r="F379" s="428">
        <v>6216</v>
      </c>
      <c r="G379" s="428">
        <v>5418</v>
      </c>
      <c r="H379" s="428">
        <v>1964</v>
      </c>
      <c r="I379" s="428">
        <v>7837</v>
      </c>
      <c r="J379" s="428"/>
      <c r="K379" s="428">
        <v>1029</v>
      </c>
      <c r="L379" s="428"/>
      <c r="M379" s="428"/>
      <c r="N379" s="428">
        <v>521</v>
      </c>
      <c r="O379" s="428">
        <f t="shared" si="90"/>
        <v>41989</v>
      </c>
      <c r="Q379" s="429">
        <f t="shared" si="91"/>
        <v>0.45259472719045463</v>
      </c>
      <c r="R379" s="429">
        <f t="shared" si="92"/>
        <v>0.14803877205934887</v>
      </c>
      <c r="S379" s="429">
        <f t="shared" si="93"/>
        <v>0.12903379456524328</v>
      </c>
      <c r="T379" s="429">
        <f t="shared" si="94"/>
        <v>4.6774155135868918E-2</v>
      </c>
      <c r="U379" s="429">
        <f t="shared" si="95"/>
        <v>0.18664412107933029</v>
      </c>
      <c r="V379" s="429">
        <f t="shared" si="96"/>
        <v>0</v>
      </c>
      <c r="W379" s="429">
        <f t="shared" si="97"/>
        <v>2.4506418347662484E-2</v>
      </c>
      <c r="X379" s="429">
        <f t="shared" si="98"/>
        <v>0</v>
      </c>
      <c r="Y379" s="429">
        <f t="shared" si="99"/>
        <v>0</v>
      </c>
      <c r="Z379" s="429">
        <f t="shared" si="100"/>
        <v>1.24080116220915E-2</v>
      </c>
      <c r="AA379" s="353" t="s">
        <v>479</v>
      </c>
      <c r="AB379" s="434">
        <f t="shared" si="101"/>
        <v>1029</v>
      </c>
      <c r="AC379" s="434">
        <f t="shared" si="102"/>
        <v>0</v>
      </c>
      <c r="AD379" s="434">
        <f t="shared" si="103"/>
        <v>7837</v>
      </c>
      <c r="AG379" s="354">
        <f t="shared" si="104"/>
        <v>8866</v>
      </c>
      <c r="AH379" s="428">
        <f t="shared" si="107"/>
        <v>224237.99999999988</v>
      </c>
      <c r="AI379" s="429">
        <f t="shared" si="105"/>
        <v>3.9538347648480653E-2</v>
      </c>
    </row>
    <row r="380" spans="1:35" ht="18.5" customHeight="1" x14ac:dyDescent="0.35">
      <c r="A380" s="353" t="s">
        <v>483</v>
      </c>
      <c r="B380" s="427" t="s">
        <v>478</v>
      </c>
      <c r="C380" s="353" t="s">
        <v>479</v>
      </c>
      <c r="D380" s="353" t="s">
        <v>71</v>
      </c>
      <c r="E380" s="428">
        <v>24058</v>
      </c>
      <c r="F380" s="428">
        <v>6773</v>
      </c>
      <c r="G380" s="428">
        <v>4863</v>
      </c>
      <c r="H380" s="428">
        <v>4159</v>
      </c>
      <c r="I380" s="428">
        <v>8389</v>
      </c>
      <c r="J380" s="428"/>
      <c r="K380" s="428"/>
      <c r="L380" s="428"/>
      <c r="M380" s="428"/>
      <c r="N380" s="428">
        <v>222</v>
      </c>
      <c r="O380" s="428">
        <f t="shared" si="90"/>
        <v>48464</v>
      </c>
      <c r="Q380" s="429">
        <f t="shared" si="91"/>
        <v>0.49640970617365465</v>
      </c>
      <c r="R380" s="429">
        <f t="shared" si="92"/>
        <v>0.13975321888412018</v>
      </c>
      <c r="S380" s="429">
        <f t="shared" si="93"/>
        <v>0.10034252228458237</v>
      </c>
      <c r="T380" s="429">
        <f t="shared" si="94"/>
        <v>8.5816275998679428E-2</v>
      </c>
      <c r="U380" s="429">
        <f t="shared" si="95"/>
        <v>0.17309755694948828</v>
      </c>
      <c r="V380" s="429">
        <f t="shared" si="96"/>
        <v>0</v>
      </c>
      <c r="W380" s="429">
        <f t="shared" si="97"/>
        <v>0</v>
      </c>
      <c r="X380" s="429">
        <f t="shared" si="98"/>
        <v>0</v>
      </c>
      <c r="Y380" s="429">
        <f t="shared" si="99"/>
        <v>0</v>
      </c>
      <c r="Z380" s="429">
        <f t="shared" si="100"/>
        <v>4.5807197094750746E-3</v>
      </c>
      <c r="AA380" s="353" t="s">
        <v>479</v>
      </c>
      <c r="AB380" s="434">
        <f t="shared" si="101"/>
        <v>0</v>
      </c>
      <c r="AC380" s="434">
        <f t="shared" si="102"/>
        <v>0</v>
      </c>
      <c r="AD380" s="434">
        <f t="shared" si="103"/>
        <v>8389</v>
      </c>
      <c r="AG380" s="354">
        <f t="shared" si="104"/>
        <v>8389</v>
      </c>
      <c r="AH380" s="428">
        <f t="shared" si="107"/>
        <v>224237.99999999988</v>
      </c>
      <c r="AI380" s="429">
        <f t="shared" si="105"/>
        <v>3.7411143517155895E-2</v>
      </c>
    </row>
    <row r="381" spans="1:35" ht="18.5" customHeight="1" x14ac:dyDescent="0.35">
      <c r="A381" s="353" t="s">
        <v>484</v>
      </c>
      <c r="B381" s="427" t="s">
        <v>478</v>
      </c>
      <c r="C381" s="353" t="s">
        <v>479</v>
      </c>
      <c r="D381" s="353" t="s">
        <v>71</v>
      </c>
      <c r="E381" s="428">
        <v>18521</v>
      </c>
      <c r="F381" s="428">
        <v>4947</v>
      </c>
      <c r="G381" s="428">
        <v>6195</v>
      </c>
      <c r="H381" s="428">
        <v>2721</v>
      </c>
      <c r="I381" s="428">
        <v>10855</v>
      </c>
      <c r="J381" s="428"/>
      <c r="K381" s="428"/>
      <c r="L381" s="428"/>
      <c r="M381" s="428"/>
      <c r="N381" s="428">
        <v>164</v>
      </c>
      <c r="O381" s="428">
        <f t="shared" si="90"/>
        <v>43403</v>
      </c>
      <c r="Q381" s="429">
        <f t="shared" si="91"/>
        <v>0.42672165518512545</v>
      </c>
      <c r="R381" s="429">
        <f t="shared" si="92"/>
        <v>0.11397829643112227</v>
      </c>
      <c r="S381" s="429">
        <f t="shared" si="93"/>
        <v>0.14273206921180565</v>
      </c>
      <c r="T381" s="429">
        <f t="shared" si="94"/>
        <v>6.2691519019422617E-2</v>
      </c>
      <c r="U381" s="429">
        <f t="shared" si="95"/>
        <v>0.25009791949865218</v>
      </c>
      <c r="V381" s="429">
        <f t="shared" si="96"/>
        <v>0</v>
      </c>
      <c r="W381" s="429">
        <f t="shared" si="97"/>
        <v>0</v>
      </c>
      <c r="X381" s="429">
        <f t="shared" si="98"/>
        <v>0</v>
      </c>
      <c r="Y381" s="429">
        <f t="shared" si="99"/>
        <v>0</v>
      </c>
      <c r="Z381" s="429">
        <f t="shared" si="100"/>
        <v>3.778540653871852E-3</v>
      </c>
      <c r="AA381" s="353" t="s">
        <v>479</v>
      </c>
      <c r="AB381" s="434">
        <f t="shared" si="101"/>
        <v>0</v>
      </c>
      <c r="AC381" s="434">
        <f t="shared" si="102"/>
        <v>0</v>
      </c>
      <c r="AD381" s="434">
        <f t="shared" si="103"/>
        <v>10855</v>
      </c>
      <c r="AG381" s="354">
        <f t="shared" si="104"/>
        <v>10855</v>
      </c>
      <c r="AH381" s="428">
        <f t="shared" si="107"/>
        <v>224237.99999999988</v>
      </c>
      <c r="AI381" s="429">
        <f t="shared" si="105"/>
        <v>4.8408387516834815E-2</v>
      </c>
    </row>
    <row r="382" spans="1:35" ht="18.5" customHeight="1" x14ac:dyDescent="0.35">
      <c r="A382" s="353" t="s">
        <v>485</v>
      </c>
      <c r="B382" s="427" t="s">
        <v>478</v>
      </c>
      <c r="C382" s="353" t="s">
        <v>479</v>
      </c>
      <c r="D382" s="353" t="s">
        <v>71</v>
      </c>
      <c r="E382" s="428">
        <v>5057</v>
      </c>
      <c r="F382" s="428">
        <v>17801</v>
      </c>
      <c r="G382" s="428">
        <v>7529</v>
      </c>
      <c r="H382" s="428">
        <v>20815</v>
      </c>
      <c r="I382" s="428">
        <v>2165</v>
      </c>
      <c r="J382" s="428"/>
      <c r="K382" s="428"/>
      <c r="L382" s="428"/>
      <c r="M382" s="428"/>
      <c r="N382" s="428">
        <v>0</v>
      </c>
      <c r="O382" s="428">
        <f t="shared" si="90"/>
        <v>53367</v>
      </c>
      <c r="Q382" s="429">
        <f t="shared" si="91"/>
        <v>9.4758933423276556E-2</v>
      </c>
      <c r="R382" s="429">
        <f t="shared" si="92"/>
        <v>0.33355819139168402</v>
      </c>
      <c r="S382" s="429">
        <f t="shared" si="93"/>
        <v>0.14107969344351379</v>
      </c>
      <c r="T382" s="429">
        <f t="shared" si="94"/>
        <v>0.39003504038075965</v>
      </c>
      <c r="U382" s="429">
        <f t="shared" si="95"/>
        <v>4.0568141360766016E-2</v>
      </c>
      <c r="V382" s="429">
        <f t="shared" si="96"/>
        <v>0</v>
      </c>
      <c r="W382" s="429">
        <f t="shared" si="97"/>
        <v>0</v>
      </c>
      <c r="X382" s="429">
        <f t="shared" si="98"/>
        <v>0</v>
      </c>
      <c r="Y382" s="429">
        <f t="shared" si="99"/>
        <v>0</v>
      </c>
      <c r="Z382" s="429">
        <f t="shared" si="100"/>
        <v>0</v>
      </c>
      <c r="AA382" s="353" t="s">
        <v>479</v>
      </c>
      <c r="AB382" s="434">
        <f t="shared" si="101"/>
        <v>0</v>
      </c>
      <c r="AC382" s="434">
        <f t="shared" si="102"/>
        <v>0</v>
      </c>
      <c r="AD382" s="434">
        <f t="shared" si="103"/>
        <v>2165</v>
      </c>
      <c r="AG382" s="354">
        <f t="shared" si="104"/>
        <v>2165</v>
      </c>
      <c r="AH382" s="428">
        <f t="shared" si="107"/>
        <v>224237.99999999988</v>
      </c>
      <c r="AI382" s="429">
        <f t="shared" si="105"/>
        <v>9.6549202186962113E-3</v>
      </c>
    </row>
    <row r="383" spans="1:35" ht="18.5" customHeight="1" x14ac:dyDescent="0.35">
      <c r="A383" s="353" t="s">
        <v>486</v>
      </c>
      <c r="B383" s="427" t="s">
        <v>487</v>
      </c>
      <c r="C383" s="353" t="s">
        <v>479</v>
      </c>
      <c r="D383" s="353" t="s">
        <v>71</v>
      </c>
      <c r="E383" s="428">
        <v>19360</v>
      </c>
      <c r="F383" s="428">
        <v>11554</v>
      </c>
      <c r="G383" s="428">
        <v>8952</v>
      </c>
      <c r="H383" s="428">
        <v>4113</v>
      </c>
      <c r="I383" s="428">
        <v>2840</v>
      </c>
      <c r="J383" s="428"/>
      <c r="K383" s="428"/>
      <c r="L383" s="428"/>
      <c r="M383" s="428"/>
      <c r="N383" s="428">
        <v>966</v>
      </c>
      <c r="O383" s="428">
        <f t="shared" si="90"/>
        <v>47785</v>
      </c>
      <c r="Q383" s="429">
        <f t="shared" si="91"/>
        <v>0.40514805901433504</v>
      </c>
      <c r="R383" s="429">
        <f t="shared" si="92"/>
        <v>0.24179135712043529</v>
      </c>
      <c r="S383" s="429">
        <f t="shared" si="93"/>
        <v>0.18733912315580203</v>
      </c>
      <c r="T383" s="429">
        <f t="shared" si="94"/>
        <v>8.6073035471382231E-2</v>
      </c>
      <c r="U383" s="429">
        <f t="shared" si="95"/>
        <v>5.9432876425656589E-2</v>
      </c>
      <c r="V383" s="429">
        <f t="shared" si="96"/>
        <v>0</v>
      </c>
      <c r="W383" s="429">
        <f t="shared" si="97"/>
        <v>0</v>
      </c>
      <c r="X383" s="429">
        <f t="shared" si="98"/>
        <v>0</v>
      </c>
      <c r="Y383" s="429">
        <f t="shared" si="99"/>
        <v>0</v>
      </c>
      <c r="Z383" s="429">
        <f t="shared" si="100"/>
        <v>2.0215548812388826E-2</v>
      </c>
      <c r="AA383" s="353" t="s">
        <v>479</v>
      </c>
      <c r="AB383" s="434">
        <f t="shared" si="101"/>
        <v>0</v>
      </c>
      <c r="AC383" s="434">
        <f t="shared" si="102"/>
        <v>0</v>
      </c>
      <c r="AD383" s="434">
        <f t="shared" si="103"/>
        <v>2840</v>
      </c>
      <c r="AG383" s="354">
        <f t="shared" si="104"/>
        <v>2840</v>
      </c>
      <c r="AH383" s="428">
        <f t="shared" si="107"/>
        <v>224237.99999999988</v>
      </c>
      <c r="AI383" s="429">
        <f t="shared" si="105"/>
        <v>1.266511474415577E-2</v>
      </c>
    </row>
    <row r="384" spans="1:35" ht="18.5" customHeight="1" x14ac:dyDescent="0.35">
      <c r="A384" s="353" t="s">
        <v>488</v>
      </c>
      <c r="B384" s="427" t="s">
        <v>487</v>
      </c>
      <c r="C384" s="353" t="s">
        <v>479</v>
      </c>
      <c r="D384" s="353" t="s">
        <v>71</v>
      </c>
      <c r="E384" s="428">
        <v>2958</v>
      </c>
      <c r="F384" s="428">
        <v>14137</v>
      </c>
      <c r="G384" s="428">
        <v>8444</v>
      </c>
      <c r="H384" s="428">
        <v>24904</v>
      </c>
      <c r="I384" s="428">
        <v>1335</v>
      </c>
      <c r="J384" s="428"/>
      <c r="K384" s="428"/>
      <c r="L384" s="428"/>
      <c r="M384" s="428"/>
      <c r="N384" s="428">
        <v>277</v>
      </c>
      <c r="O384" s="428">
        <f t="shared" si="90"/>
        <v>52055</v>
      </c>
      <c r="Q384" s="429">
        <f t="shared" si="91"/>
        <v>5.682451253481894E-2</v>
      </c>
      <c r="R384" s="429">
        <f t="shared" si="92"/>
        <v>0.27157813850734802</v>
      </c>
      <c r="S384" s="429">
        <f t="shared" si="93"/>
        <v>0.16221304389587937</v>
      </c>
      <c r="T384" s="429">
        <f t="shared" si="94"/>
        <v>0.47841705888003072</v>
      </c>
      <c r="U384" s="429">
        <f t="shared" si="95"/>
        <v>2.5645951397560273E-2</v>
      </c>
      <c r="V384" s="429">
        <f t="shared" si="96"/>
        <v>0</v>
      </c>
      <c r="W384" s="429">
        <f t="shared" si="97"/>
        <v>0</v>
      </c>
      <c r="X384" s="429">
        <f t="shared" si="98"/>
        <v>0</v>
      </c>
      <c r="Y384" s="429">
        <f t="shared" si="99"/>
        <v>0</v>
      </c>
      <c r="Z384" s="429">
        <f t="shared" si="100"/>
        <v>5.3212947843626936E-3</v>
      </c>
      <c r="AA384" s="353" t="s">
        <v>479</v>
      </c>
      <c r="AB384" s="434">
        <f t="shared" si="101"/>
        <v>0</v>
      </c>
      <c r="AC384" s="434">
        <f t="shared" si="102"/>
        <v>0</v>
      </c>
      <c r="AD384" s="434">
        <f t="shared" si="103"/>
        <v>1335</v>
      </c>
      <c r="AG384" s="354">
        <f t="shared" si="104"/>
        <v>1335</v>
      </c>
      <c r="AH384" s="428">
        <f t="shared" si="107"/>
        <v>224237.99999999988</v>
      </c>
      <c r="AI384" s="429">
        <f t="shared" si="105"/>
        <v>5.953495839242237E-3</v>
      </c>
    </row>
    <row r="385" spans="1:35" ht="18.5" customHeight="1" x14ac:dyDescent="0.35">
      <c r="A385" s="353" t="s">
        <v>489</v>
      </c>
      <c r="B385" s="427" t="s">
        <v>487</v>
      </c>
      <c r="C385" s="353" t="s">
        <v>479</v>
      </c>
      <c r="D385" s="353" t="s">
        <v>71</v>
      </c>
      <c r="E385" s="428">
        <v>15670</v>
      </c>
      <c r="F385" s="428">
        <v>13759</v>
      </c>
      <c r="G385" s="428">
        <v>9311</v>
      </c>
      <c r="H385" s="428">
        <v>8284</v>
      </c>
      <c r="I385" s="428">
        <v>1999</v>
      </c>
      <c r="J385" s="428"/>
      <c r="K385" s="428"/>
      <c r="L385" s="428"/>
      <c r="M385" s="428"/>
      <c r="N385" s="428">
        <v>263</v>
      </c>
      <c r="O385" s="428">
        <f t="shared" si="90"/>
        <v>49286</v>
      </c>
      <c r="Q385" s="429">
        <f t="shared" si="91"/>
        <v>0.31794018585399503</v>
      </c>
      <c r="R385" s="429">
        <f t="shared" si="92"/>
        <v>0.27916649758552126</v>
      </c>
      <c r="S385" s="429">
        <f t="shared" si="93"/>
        <v>0.18891774540437448</v>
      </c>
      <c r="T385" s="429">
        <f t="shared" si="94"/>
        <v>0.16808018504240554</v>
      </c>
      <c r="U385" s="429">
        <f t="shared" si="95"/>
        <v>4.0559185164143974E-2</v>
      </c>
      <c r="V385" s="429">
        <f t="shared" si="96"/>
        <v>0</v>
      </c>
      <c r="W385" s="429">
        <f t="shared" si="97"/>
        <v>0</v>
      </c>
      <c r="X385" s="429">
        <f t="shared" si="98"/>
        <v>0</v>
      </c>
      <c r="Y385" s="429">
        <f t="shared" si="99"/>
        <v>0</v>
      </c>
      <c r="Z385" s="429">
        <f t="shared" si="100"/>
        <v>5.3362009495597131E-3</v>
      </c>
      <c r="AA385" s="353" t="s">
        <v>479</v>
      </c>
      <c r="AB385" s="434">
        <f t="shared" si="101"/>
        <v>0</v>
      </c>
      <c r="AC385" s="434">
        <f t="shared" si="102"/>
        <v>0</v>
      </c>
      <c r="AD385" s="434">
        <f t="shared" si="103"/>
        <v>1999</v>
      </c>
      <c r="AG385" s="354">
        <f t="shared" si="104"/>
        <v>1999</v>
      </c>
      <c r="AH385" s="428">
        <f t="shared" si="107"/>
        <v>224237.99999999988</v>
      </c>
      <c r="AI385" s="429">
        <f t="shared" si="105"/>
        <v>8.9146353428054166E-3</v>
      </c>
    </row>
    <row r="386" spans="1:35" ht="18.5" customHeight="1" x14ac:dyDescent="0.35">
      <c r="A386" s="353" t="s">
        <v>490</v>
      </c>
      <c r="B386" s="427" t="s">
        <v>487</v>
      </c>
      <c r="C386" s="353" t="s">
        <v>479</v>
      </c>
      <c r="D386" s="353" t="s">
        <v>71</v>
      </c>
      <c r="E386" s="428">
        <v>15958</v>
      </c>
      <c r="F386" s="428">
        <v>13488</v>
      </c>
      <c r="G386" s="428">
        <v>9212</v>
      </c>
      <c r="H386" s="428">
        <v>4805</v>
      </c>
      <c r="I386" s="428">
        <v>2337</v>
      </c>
      <c r="J386" s="428"/>
      <c r="K386" s="428">
        <v>442</v>
      </c>
      <c r="L386" s="428"/>
      <c r="M386" s="428"/>
      <c r="N386" s="428">
        <v>490</v>
      </c>
      <c r="O386" s="428">
        <f t="shared" ref="O386:O449" si="108">SUM(E386:N386)</f>
        <v>46732</v>
      </c>
      <c r="Q386" s="429">
        <f t="shared" ref="Q386:Q449" si="109">E386/O386</f>
        <v>0.34147907215612427</v>
      </c>
      <c r="R386" s="429">
        <f t="shared" ref="R386:R449" si="110">F386/O386</f>
        <v>0.28862449713258581</v>
      </c>
      <c r="S386" s="429">
        <f t="shared" ref="S386:S449" si="111">G386/O386</f>
        <v>0.19712402636309168</v>
      </c>
      <c r="T386" s="429">
        <f t="shared" ref="T386:T449" si="112">H386/O386</f>
        <v>0.1028203372421467</v>
      </c>
      <c r="U386" s="429">
        <f t="shared" ref="U386:U449" si="113">I386/O386</f>
        <v>5.000855944534794E-2</v>
      </c>
      <c r="V386" s="429">
        <f t="shared" ref="V386:V449" si="114">J386/O386</f>
        <v>0</v>
      </c>
      <c r="W386" s="429">
        <f t="shared" ref="W386:W449" si="115">K386/O386</f>
        <v>9.4581871094753054E-3</v>
      </c>
      <c r="X386" s="429">
        <f t="shared" ref="X386:X449" si="116">L386/O386</f>
        <v>0</v>
      </c>
      <c r="Y386" s="429">
        <f t="shared" ref="Y386:Y449" si="117">M386/O386</f>
        <v>0</v>
      </c>
      <c r="Z386" s="429">
        <f t="shared" ref="Z386:Z449" si="118">N386/O386</f>
        <v>1.0485320551228281E-2</v>
      </c>
      <c r="AA386" s="353" t="s">
        <v>479</v>
      </c>
      <c r="AB386" s="434">
        <f t="shared" si="101"/>
        <v>442</v>
      </c>
      <c r="AC386" s="434">
        <f t="shared" si="102"/>
        <v>0</v>
      </c>
      <c r="AD386" s="434">
        <f t="shared" si="103"/>
        <v>2337</v>
      </c>
      <c r="AG386" s="354">
        <f t="shared" si="104"/>
        <v>2779</v>
      </c>
      <c r="AH386" s="428">
        <f t="shared" si="107"/>
        <v>224237.99999999988</v>
      </c>
      <c r="AI386" s="429">
        <f t="shared" si="105"/>
        <v>1.2393082350003129E-2</v>
      </c>
    </row>
    <row r="387" spans="1:35" ht="18.5" customHeight="1" x14ac:dyDescent="0.35">
      <c r="A387" s="353" t="s">
        <v>491</v>
      </c>
      <c r="B387" s="427" t="s">
        <v>487</v>
      </c>
      <c r="C387" s="353" t="s">
        <v>479</v>
      </c>
      <c r="D387" s="353" t="s">
        <v>71</v>
      </c>
      <c r="E387" s="428">
        <v>2788</v>
      </c>
      <c r="F387" s="428">
        <v>11247</v>
      </c>
      <c r="G387" s="428">
        <v>6492</v>
      </c>
      <c r="H387" s="428">
        <v>25033</v>
      </c>
      <c r="I387" s="428">
        <v>1797</v>
      </c>
      <c r="J387" s="428"/>
      <c r="K387" s="428">
        <v>360</v>
      </c>
      <c r="L387" s="428"/>
      <c r="M387" s="428"/>
      <c r="N387" s="428">
        <v>389</v>
      </c>
      <c r="O387" s="428">
        <f t="shared" si="108"/>
        <v>48106</v>
      </c>
      <c r="Q387" s="429">
        <f t="shared" si="109"/>
        <v>5.7955348605163597E-2</v>
      </c>
      <c r="R387" s="429">
        <f t="shared" si="110"/>
        <v>0.23379620005820478</v>
      </c>
      <c r="S387" s="429">
        <f t="shared" si="111"/>
        <v>0.13495198104186587</v>
      </c>
      <c r="T387" s="429">
        <f t="shared" si="112"/>
        <v>0.52037167920841476</v>
      </c>
      <c r="U387" s="429">
        <f t="shared" si="113"/>
        <v>3.7355007691348273E-2</v>
      </c>
      <c r="V387" s="429">
        <f t="shared" si="114"/>
        <v>0</v>
      </c>
      <c r="W387" s="429">
        <f t="shared" si="115"/>
        <v>7.4834739949278676E-3</v>
      </c>
      <c r="X387" s="429">
        <f t="shared" si="116"/>
        <v>0</v>
      </c>
      <c r="Y387" s="429">
        <f t="shared" si="117"/>
        <v>0</v>
      </c>
      <c r="Z387" s="429">
        <f t="shared" si="118"/>
        <v>8.0863094000748342E-3</v>
      </c>
      <c r="AA387" s="353" t="s">
        <v>479</v>
      </c>
      <c r="AB387" s="434">
        <f t="shared" ref="AB387:AB450" si="119">K387</f>
        <v>360</v>
      </c>
      <c r="AC387" s="434">
        <f t="shared" ref="AC387:AC450" si="120">L387</f>
        <v>0</v>
      </c>
      <c r="AD387" s="434">
        <f t="shared" ref="AD387:AD450" si="121">I387</f>
        <v>1797</v>
      </c>
      <c r="AG387" s="354">
        <f t="shared" ref="AG387:AG450" si="122">SUM(AB387:AD387)</f>
        <v>2157</v>
      </c>
      <c r="AH387" s="428">
        <f t="shared" si="107"/>
        <v>224237.99999999988</v>
      </c>
      <c r="AI387" s="429">
        <f t="shared" si="105"/>
        <v>9.6192438391352088E-3</v>
      </c>
    </row>
    <row r="388" spans="1:35" ht="18.5" customHeight="1" x14ac:dyDescent="0.35">
      <c r="A388" s="353" t="s">
        <v>492</v>
      </c>
      <c r="B388" s="427" t="s">
        <v>487</v>
      </c>
      <c r="C388" s="353" t="s">
        <v>479</v>
      </c>
      <c r="D388" s="353" t="s">
        <v>71</v>
      </c>
      <c r="E388" s="428">
        <v>20782</v>
      </c>
      <c r="F388" s="428">
        <v>12632</v>
      </c>
      <c r="G388" s="428">
        <v>6163</v>
      </c>
      <c r="H388" s="428">
        <v>6552</v>
      </c>
      <c r="I388" s="428">
        <v>3470</v>
      </c>
      <c r="J388" s="428"/>
      <c r="K388" s="428">
        <v>498</v>
      </c>
      <c r="L388" s="428"/>
      <c r="M388" s="428"/>
      <c r="N388" s="428">
        <v>166</v>
      </c>
      <c r="O388" s="428">
        <f t="shared" si="108"/>
        <v>50263</v>
      </c>
      <c r="Q388" s="429">
        <f t="shared" si="109"/>
        <v>0.4134651731890257</v>
      </c>
      <c r="R388" s="429">
        <f t="shared" si="110"/>
        <v>0.25131806696774961</v>
      </c>
      <c r="S388" s="429">
        <f t="shared" si="111"/>
        <v>0.12261504486401528</v>
      </c>
      <c r="T388" s="429">
        <f t="shared" si="112"/>
        <v>0.130354336191632</v>
      </c>
      <c r="U388" s="429">
        <f t="shared" si="113"/>
        <v>6.9036866084396076E-2</v>
      </c>
      <c r="V388" s="429">
        <f t="shared" si="114"/>
        <v>0</v>
      </c>
      <c r="W388" s="429">
        <f t="shared" si="115"/>
        <v>9.9078845273859496E-3</v>
      </c>
      <c r="X388" s="429">
        <f t="shared" si="116"/>
        <v>0</v>
      </c>
      <c r="Y388" s="429">
        <f t="shared" si="117"/>
        <v>0</v>
      </c>
      <c r="Z388" s="429">
        <f t="shared" si="118"/>
        <v>3.3026281757953168E-3</v>
      </c>
      <c r="AA388" s="353" t="s">
        <v>479</v>
      </c>
      <c r="AB388" s="434">
        <f t="shared" si="119"/>
        <v>498</v>
      </c>
      <c r="AC388" s="434">
        <f t="shared" si="120"/>
        <v>0</v>
      </c>
      <c r="AD388" s="434">
        <f t="shared" si="121"/>
        <v>3470</v>
      </c>
      <c r="AG388" s="354">
        <f t="shared" si="122"/>
        <v>3968</v>
      </c>
      <c r="AH388" s="428">
        <f t="shared" si="107"/>
        <v>224237.99999999988</v>
      </c>
      <c r="AI388" s="429">
        <f t="shared" si="105"/>
        <v>1.7695484262257075E-2</v>
      </c>
    </row>
    <row r="389" spans="1:35" ht="18.5" customHeight="1" x14ac:dyDescent="0.35">
      <c r="A389" s="353" t="s">
        <v>493</v>
      </c>
      <c r="B389" s="427" t="s">
        <v>494</v>
      </c>
      <c r="C389" s="353" t="s">
        <v>479</v>
      </c>
      <c r="D389" s="353" t="s">
        <v>71</v>
      </c>
      <c r="E389" s="428">
        <v>16770</v>
      </c>
      <c r="F389" s="428">
        <v>16831</v>
      </c>
      <c r="G389" s="428">
        <v>7784</v>
      </c>
      <c r="H389" s="428">
        <v>8232</v>
      </c>
      <c r="I389" s="428">
        <v>3338</v>
      </c>
      <c r="J389" s="428"/>
      <c r="K389" s="428"/>
      <c r="L389" s="428"/>
      <c r="M389" s="428"/>
      <c r="N389" s="428">
        <v>477</v>
      </c>
      <c r="O389" s="428">
        <f t="shared" si="108"/>
        <v>53432</v>
      </c>
      <c r="Q389" s="429">
        <f t="shared" si="109"/>
        <v>0.31385686480011976</v>
      </c>
      <c r="R389" s="429">
        <f t="shared" si="110"/>
        <v>0.31499850276987573</v>
      </c>
      <c r="S389" s="429">
        <f t="shared" si="111"/>
        <v>0.14568049109148076</v>
      </c>
      <c r="T389" s="429">
        <f t="shared" si="112"/>
        <v>0.15406497978739334</v>
      </c>
      <c r="U389" s="429">
        <f t="shared" si="113"/>
        <v>6.2471926935169939E-2</v>
      </c>
      <c r="V389" s="429">
        <f t="shared" si="114"/>
        <v>0</v>
      </c>
      <c r="W389" s="429">
        <f t="shared" si="115"/>
        <v>0</v>
      </c>
      <c r="X389" s="429">
        <f t="shared" si="116"/>
        <v>0</v>
      </c>
      <c r="Y389" s="429">
        <f t="shared" si="117"/>
        <v>0</v>
      </c>
      <c r="Z389" s="429">
        <f t="shared" si="118"/>
        <v>8.9272346159604728E-3</v>
      </c>
      <c r="AA389" s="353" t="s">
        <v>479</v>
      </c>
      <c r="AB389" s="434">
        <f t="shared" si="119"/>
        <v>0</v>
      </c>
      <c r="AC389" s="434">
        <f t="shared" si="120"/>
        <v>0</v>
      </c>
      <c r="AD389" s="434">
        <f t="shared" si="121"/>
        <v>3338</v>
      </c>
      <c r="AG389" s="354">
        <f t="shared" si="122"/>
        <v>3338</v>
      </c>
      <c r="AH389" s="428">
        <f t="shared" si="107"/>
        <v>224237.99999999988</v>
      </c>
      <c r="AI389" s="429">
        <f t="shared" ref="AI389:AI452" si="123">AG389/AH389</f>
        <v>1.4885969371828154E-2</v>
      </c>
    </row>
    <row r="390" spans="1:35" ht="18.5" customHeight="1" x14ac:dyDescent="0.35">
      <c r="A390" s="353" t="s">
        <v>495</v>
      </c>
      <c r="B390" s="427" t="s">
        <v>494</v>
      </c>
      <c r="C390" s="353" t="s">
        <v>479</v>
      </c>
      <c r="D390" s="353" t="s">
        <v>71</v>
      </c>
      <c r="E390" s="428">
        <v>18225</v>
      </c>
      <c r="F390" s="428">
        <v>6288</v>
      </c>
      <c r="G390" s="428">
        <v>4914</v>
      </c>
      <c r="H390" s="428">
        <v>4201</v>
      </c>
      <c r="I390" s="428">
        <v>5907</v>
      </c>
      <c r="J390" s="428"/>
      <c r="K390" s="428">
        <v>466</v>
      </c>
      <c r="L390" s="428"/>
      <c r="M390" s="428"/>
      <c r="N390" s="428">
        <v>194</v>
      </c>
      <c r="O390" s="428">
        <f t="shared" si="108"/>
        <v>40195</v>
      </c>
      <c r="Q390" s="429">
        <f t="shared" si="109"/>
        <v>0.45341460380644361</v>
      </c>
      <c r="R390" s="429">
        <f t="shared" si="110"/>
        <v>0.15643736783181988</v>
      </c>
      <c r="S390" s="429">
        <f t="shared" si="111"/>
        <v>0.12225401169299664</v>
      </c>
      <c r="T390" s="429">
        <f t="shared" si="112"/>
        <v>0.10451548700087075</v>
      </c>
      <c r="U390" s="429">
        <f t="shared" si="113"/>
        <v>0.14695857693743003</v>
      </c>
      <c r="V390" s="429">
        <f t="shared" si="114"/>
        <v>0</v>
      </c>
      <c r="W390" s="429">
        <f t="shared" si="115"/>
        <v>1.159348177634034E-2</v>
      </c>
      <c r="X390" s="429">
        <f t="shared" si="116"/>
        <v>0</v>
      </c>
      <c r="Y390" s="429">
        <f t="shared" si="117"/>
        <v>0</v>
      </c>
      <c r="Z390" s="429">
        <f t="shared" si="118"/>
        <v>4.8264709540987681E-3</v>
      </c>
      <c r="AA390" s="353" t="s">
        <v>479</v>
      </c>
      <c r="AB390" s="434">
        <f t="shared" si="119"/>
        <v>466</v>
      </c>
      <c r="AC390" s="434">
        <f t="shared" si="120"/>
        <v>0</v>
      </c>
      <c r="AD390" s="434">
        <f t="shared" si="121"/>
        <v>5907</v>
      </c>
      <c r="AG390" s="354">
        <f t="shared" si="122"/>
        <v>6373</v>
      </c>
      <c r="AH390" s="428">
        <f t="shared" si="107"/>
        <v>224237.99999999988</v>
      </c>
      <c r="AI390" s="429">
        <f t="shared" si="123"/>
        <v>2.8420695867783351E-2</v>
      </c>
    </row>
    <row r="391" spans="1:35" ht="18.5" customHeight="1" x14ac:dyDescent="0.35">
      <c r="A391" s="353" t="s">
        <v>496</v>
      </c>
      <c r="B391" s="427" t="s">
        <v>494</v>
      </c>
      <c r="C391" s="353" t="s">
        <v>479</v>
      </c>
      <c r="D391" s="353" t="s">
        <v>71</v>
      </c>
      <c r="E391" s="428">
        <v>14607</v>
      </c>
      <c r="F391" s="428">
        <v>14728</v>
      </c>
      <c r="G391" s="428">
        <v>7085</v>
      </c>
      <c r="H391" s="428">
        <v>11387</v>
      </c>
      <c r="I391" s="428">
        <v>2331</v>
      </c>
      <c r="J391" s="428"/>
      <c r="K391" s="428">
        <v>590</v>
      </c>
      <c r="L391" s="428"/>
      <c r="M391" s="428"/>
      <c r="N391" s="428">
        <v>588</v>
      </c>
      <c r="O391" s="428">
        <f t="shared" si="108"/>
        <v>51316</v>
      </c>
      <c r="Q391" s="429">
        <f t="shared" si="109"/>
        <v>0.28464806298230572</v>
      </c>
      <c r="R391" s="429">
        <f t="shared" si="110"/>
        <v>0.28700600202665832</v>
      </c>
      <c r="S391" s="429">
        <f t="shared" si="111"/>
        <v>0.13806610024164004</v>
      </c>
      <c r="T391" s="429">
        <f t="shared" si="112"/>
        <v>0.22189960246316939</v>
      </c>
      <c r="U391" s="429">
        <f t="shared" si="113"/>
        <v>4.5424429027983472E-2</v>
      </c>
      <c r="V391" s="429">
        <f t="shared" si="114"/>
        <v>0</v>
      </c>
      <c r="W391" s="429">
        <f t="shared" si="115"/>
        <v>1.1497388728661627E-2</v>
      </c>
      <c r="X391" s="429">
        <f t="shared" si="116"/>
        <v>0</v>
      </c>
      <c r="Y391" s="429">
        <f t="shared" si="117"/>
        <v>0</v>
      </c>
      <c r="Z391" s="429">
        <f t="shared" si="118"/>
        <v>1.1458414529581417E-2</v>
      </c>
      <c r="AA391" s="353" t="s">
        <v>479</v>
      </c>
      <c r="AB391" s="434">
        <f t="shared" si="119"/>
        <v>590</v>
      </c>
      <c r="AC391" s="434">
        <f t="shared" si="120"/>
        <v>0</v>
      </c>
      <c r="AD391" s="434">
        <f t="shared" si="121"/>
        <v>2331</v>
      </c>
      <c r="AG391" s="354">
        <f t="shared" si="122"/>
        <v>2921</v>
      </c>
      <c r="AH391" s="428">
        <f t="shared" si="107"/>
        <v>224237.99999999988</v>
      </c>
      <c r="AI391" s="429">
        <f t="shared" si="123"/>
        <v>1.3026338087210917E-2</v>
      </c>
    </row>
    <row r="392" spans="1:35" ht="18.5" customHeight="1" x14ac:dyDescent="0.35">
      <c r="A392" s="353" t="s">
        <v>497</v>
      </c>
      <c r="B392" s="427" t="s">
        <v>494</v>
      </c>
      <c r="C392" s="353" t="s">
        <v>479</v>
      </c>
      <c r="D392" s="353" t="s">
        <v>71</v>
      </c>
      <c r="E392" s="428">
        <v>2947</v>
      </c>
      <c r="F392" s="428">
        <v>16307</v>
      </c>
      <c r="G392" s="428">
        <v>6289</v>
      </c>
      <c r="H392" s="428">
        <v>23007</v>
      </c>
      <c r="I392" s="428">
        <v>1394</v>
      </c>
      <c r="J392" s="428"/>
      <c r="K392" s="428">
        <v>467</v>
      </c>
      <c r="L392" s="428"/>
      <c r="M392" s="428"/>
      <c r="N392" s="428">
        <v>244</v>
      </c>
      <c r="O392" s="428">
        <f t="shared" si="108"/>
        <v>50655</v>
      </c>
      <c r="Q392" s="429">
        <f t="shared" si="109"/>
        <v>5.8177869904254269E-2</v>
      </c>
      <c r="R392" s="429">
        <f t="shared" si="110"/>
        <v>0.32192281117362548</v>
      </c>
      <c r="S392" s="429">
        <f t="shared" si="111"/>
        <v>0.12415358799723621</v>
      </c>
      <c r="T392" s="429">
        <f t="shared" si="112"/>
        <v>0.4541901095647024</v>
      </c>
      <c r="U392" s="429">
        <f t="shared" si="113"/>
        <v>2.7519494620471818E-2</v>
      </c>
      <c r="V392" s="429">
        <f t="shared" si="114"/>
        <v>0</v>
      </c>
      <c r="W392" s="429">
        <f t="shared" si="115"/>
        <v>9.2192281117362551E-3</v>
      </c>
      <c r="X392" s="429">
        <f t="shared" si="116"/>
        <v>0</v>
      </c>
      <c r="Y392" s="429">
        <f t="shared" si="117"/>
        <v>0</v>
      </c>
      <c r="Z392" s="429">
        <f t="shared" si="118"/>
        <v>4.8168986279735464E-3</v>
      </c>
      <c r="AA392" s="353" t="s">
        <v>479</v>
      </c>
      <c r="AB392" s="434">
        <f t="shared" si="119"/>
        <v>467</v>
      </c>
      <c r="AC392" s="434">
        <f t="shared" si="120"/>
        <v>0</v>
      </c>
      <c r="AD392" s="434">
        <f t="shared" si="121"/>
        <v>1394</v>
      </c>
      <c r="AG392" s="354">
        <f t="shared" si="122"/>
        <v>1861</v>
      </c>
      <c r="AH392" s="428">
        <f t="shared" si="107"/>
        <v>224237.99999999988</v>
      </c>
      <c r="AI392" s="429">
        <f t="shared" si="123"/>
        <v>8.299217795378129E-3</v>
      </c>
    </row>
    <row r="393" spans="1:35" ht="18.5" customHeight="1" x14ac:dyDescent="0.35">
      <c r="A393" s="353" t="s">
        <v>498</v>
      </c>
      <c r="B393" s="427" t="s">
        <v>494</v>
      </c>
      <c r="C393" s="353" t="s">
        <v>479</v>
      </c>
      <c r="D393" s="353" t="s">
        <v>71</v>
      </c>
      <c r="E393" s="428">
        <v>7115</v>
      </c>
      <c r="F393" s="428">
        <v>12955</v>
      </c>
      <c r="G393" s="428">
        <v>8494</v>
      </c>
      <c r="H393" s="428">
        <v>15201</v>
      </c>
      <c r="I393" s="428">
        <v>2083</v>
      </c>
      <c r="J393" s="428"/>
      <c r="K393" s="428"/>
      <c r="L393" s="428"/>
      <c r="M393" s="428"/>
      <c r="N393" s="428">
        <v>2144</v>
      </c>
      <c r="O393" s="428">
        <f t="shared" si="108"/>
        <v>47992</v>
      </c>
      <c r="Q393" s="429">
        <f t="shared" si="109"/>
        <v>0.148253875645941</v>
      </c>
      <c r="R393" s="429">
        <f t="shared" si="110"/>
        <v>0.26994082347057841</v>
      </c>
      <c r="S393" s="429">
        <f t="shared" si="111"/>
        <v>0.17698783130521753</v>
      </c>
      <c r="T393" s="429">
        <f t="shared" si="112"/>
        <v>0.31674029004834137</v>
      </c>
      <c r="U393" s="429">
        <f t="shared" si="113"/>
        <v>4.3403067177862978E-2</v>
      </c>
      <c r="V393" s="429">
        <f t="shared" si="114"/>
        <v>0</v>
      </c>
      <c r="W393" s="429">
        <f t="shared" si="115"/>
        <v>0</v>
      </c>
      <c r="X393" s="429">
        <f t="shared" si="116"/>
        <v>0</v>
      </c>
      <c r="Y393" s="429">
        <f t="shared" si="117"/>
        <v>0</v>
      </c>
      <c r="Z393" s="429">
        <f t="shared" si="118"/>
        <v>4.4674112352058676E-2</v>
      </c>
      <c r="AA393" s="353" t="s">
        <v>479</v>
      </c>
      <c r="AB393" s="434">
        <f t="shared" si="119"/>
        <v>0</v>
      </c>
      <c r="AC393" s="434">
        <f t="shared" si="120"/>
        <v>0</v>
      </c>
      <c r="AD393" s="434">
        <f t="shared" si="121"/>
        <v>2083</v>
      </c>
      <c r="AG393" s="354">
        <f t="shared" si="122"/>
        <v>2083</v>
      </c>
      <c r="AH393" s="428">
        <f t="shared" si="107"/>
        <v>224237.99999999988</v>
      </c>
      <c r="AI393" s="429">
        <f t="shared" si="123"/>
        <v>9.2892373281959397E-3</v>
      </c>
    </row>
    <row r="394" spans="1:35" ht="18.5" customHeight="1" x14ac:dyDescent="0.35">
      <c r="A394" s="353" t="s">
        <v>499</v>
      </c>
      <c r="B394" s="427" t="s">
        <v>494</v>
      </c>
      <c r="C394" s="353" t="s">
        <v>479</v>
      </c>
      <c r="D394" s="353" t="s">
        <v>71</v>
      </c>
      <c r="E394" s="428">
        <v>3216</v>
      </c>
      <c r="F394" s="428">
        <v>15076</v>
      </c>
      <c r="G394" s="428">
        <v>8137</v>
      </c>
      <c r="H394" s="428">
        <v>21820</v>
      </c>
      <c r="I394" s="428">
        <v>2348</v>
      </c>
      <c r="J394" s="428"/>
      <c r="K394" s="428">
        <v>820</v>
      </c>
      <c r="L394" s="428"/>
      <c r="M394" s="428"/>
      <c r="N394" s="428">
        <v>0</v>
      </c>
      <c r="O394" s="428">
        <f t="shared" si="108"/>
        <v>51417</v>
      </c>
      <c r="Q394" s="429">
        <f t="shared" si="109"/>
        <v>6.2547406499795788E-2</v>
      </c>
      <c r="R394" s="429">
        <f t="shared" si="110"/>
        <v>0.29321041678822179</v>
      </c>
      <c r="S394" s="429">
        <f t="shared" si="111"/>
        <v>0.15825505183110644</v>
      </c>
      <c r="T394" s="429">
        <f t="shared" si="112"/>
        <v>0.42437326176167417</v>
      </c>
      <c r="U394" s="429">
        <f t="shared" si="113"/>
        <v>4.5665830367388215E-2</v>
      </c>
      <c r="V394" s="429">
        <f t="shared" si="114"/>
        <v>0</v>
      </c>
      <c r="W394" s="429">
        <f t="shared" si="115"/>
        <v>1.5948032751813602E-2</v>
      </c>
      <c r="X394" s="429">
        <f t="shared" si="116"/>
        <v>0</v>
      </c>
      <c r="Y394" s="429">
        <f t="shared" si="117"/>
        <v>0</v>
      </c>
      <c r="Z394" s="429">
        <f t="shared" si="118"/>
        <v>0</v>
      </c>
      <c r="AA394" s="353" t="s">
        <v>479</v>
      </c>
      <c r="AB394" s="434">
        <f t="shared" si="119"/>
        <v>820</v>
      </c>
      <c r="AC394" s="434">
        <f t="shared" si="120"/>
        <v>0</v>
      </c>
      <c r="AD394" s="434">
        <f t="shared" si="121"/>
        <v>2348</v>
      </c>
      <c r="AG394" s="354">
        <f t="shared" si="122"/>
        <v>3168</v>
      </c>
      <c r="AH394" s="428">
        <f t="shared" si="107"/>
        <v>224237.99999999988</v>
      </c>
      <c r="AI394" s="429">
        <f t="shared" si="123"/>
        <v>1.4127846306156858E-2</v>
      </c>
    </row>
    <row r="395" spans="1:35" ht="18.5" customHeight="1" x14ac:dyDescent="0.35">
      <c r="A395" s="353" t="s">
        <v>500</v>
      </c>
      <c r="B395" s="427" t="s">
        <v>494</v>
      </c>
      <c r="C395" s="353" t="s">
        <v>479</v>
      </c>
      <c r="D395" s="353" t="s">
        <v>71</v>
      </c>
      <c r="E395" s="428">
        <v>17665</v>
      </c>
      <c r="F395" s="428">
        <v>12061</v>
      </c>
      <c r="G395" s="428">
        <v>9670</v>
      </c>
      <c r="H395" s="428">
        <v>1766</v>
      </c>
      <c r="I395" s="428">
        <v>1694</v>
      </c>
      <c r="J395" s="428"/>
      <c r="K395" s="428"/>
      <c r="L395" s="428"/>
      <c r="M395" s="428"/>
      <c r="N395" s="428">
        <v>0</v>
      </c>
      <c r="O395" s="428">
        <f t="shared" si="108"/>
        <v>42856</v>
      </c>
      <c r="Q395" s="429">
        <f t="shared" si="109"/>
        <v>0.41219432518200483</v>
      </c>
      <c r="R395" s="429">
        <f t="shared" si="110"/>
        <v>0.28143083815568415</v>
      </c>
      <c r="S395" s="429">
        <f t="shared" si="111"/>
        <v>0.22563935038267688</v>
      </c>
      <c r="T395" s="429">
        <f t="shared" si="112"/>
        <v>4.1207765540414408E-2</v>
      </c>
      <c r="U395" s="429">
        <f t="shared" si="113"/>
        <v>3.9527720739219716E-2</v>
      </c>
      <c r="V395" s="429">
        <f t="shared" si="114"/>
        <v>0</v>
      </c>
      <c r="W395" s="429">
        <f t="shared" si="115"/>
        <v>0</v>
      </c>
      <c r="X395" s="429">
        <f t="shared" si="116"/>
        <v>0</v>
      </c>
      <c r="Y395" s="429">
        <f t="shared" si="117"/>
        <v>0</v>
      </c>
      <c r="Z395" s="429">
        <f t="shared" si="118"/>
        <v>0</v>
      </c>
      <c r="AA395" s="353" t="s">
        <v>479</v>
      </c>
      <c r="AB395" s="434">
        <f t="shared" si="119"/>
        <v>0</v>
      </c>
      <c r="AC395" s="434">
        <f t="shared" si="120"/>
        <v>0</v>
      </c>
      <c r="AD395" s="434">
        <f t="shared" si="121"/>
        <v>1694</v>
      </c>
      <c r="AG395" s="354">
        <f t="shared" si="122"/>
        <v>1694</v>
      </c>
      <c r="AH395" s="428">
        <f t="shared" si="107"/>
        <v>224237.99999999988</v>
      </c>
      <c r="AI395" s="429">
        <f t="shared" si="123"/>
        <v>7.5544733720422095E-3</v>
      </c>
    </row>
    <row r="396" spans="1:35" ht="18.5" customHeight="1" x14ac:dyDescent="0.35">
      <c r="A396" s="353" t="s">
        <v>501</v>
      </c>
      <c r="B396" s="427" t="s">
        <v>494</v>
      </c>
      <c r="C396" s="353" t="s">
        <v>479</v>
      </c>
      <c r="D396" s="353" t="s">
        <v>71</v>
      </c>
      <c r="E396" s="428">
        <v>20795</v>
      </c>
      <c r="F396" s="428">
        <v>6873</v>
      </c>
      <c r="G396" s="428">
        <v>7467</v>
      </c>
      <c r="H396" s="428">
        <v>2441</v>
      </c>
      <c r="I396" s="428">
        <v>3186</v>
      </c>
      <c r="J396" s="428"/>
      <c r="K396" s="428">
        <v>619</v>
      </c>
      <c r="L396" s="428">
        <v>311</v>
      </c>
      <c r="M396" s="428"/>
      <c r="N396" s="428">
        <v>403</v>
      </c>
      <c r="O396" s="428">
        <f t="shared" si="108"/>
        <v>42095</v>
      </c>
      <c r="Q396" s="429">
        <f t="shared" si="109"/>
        <v>0.49400166290533315</v>
      </c>
      <c r="R396" s="429">
        <f t="shared" si="110"/>
        <v>0.16327354792730728</v>
      </c>
      <c r="S396" s="429">
        <f t="shared" si="111"/>
        <v>0.17738448746882052</v>
      </c>
      <c r="T396" s="429">
        <f t="shared" si="112"/>
        <v>5.7987884546858298E-2</v>
      </c>
      <c r="U396" s="429">
        <f t="shared" si="113"/>
        <v>7.5685948449934676E-2</v>
      </c>
      <c r="V396" s="429">
        <f t="shared" si="114"/>
        <v>0</v>
      </c>
      <c r="W396" s="429">
        <f t="shared" si="115"/>
        <v>1.4704834303361444E-2</v>
      </c>
      <c r="X396" s="429">
        <f t="shared" si="116"/>
        <v>7.3880508373916146E-3</v>
      </c>
      <c r="Y396" s="429">
        <f t="shared" si="117"/>
        <v>0</v>
      </c>
      <c r="Z396" s="429">
        <f t="shared" si="118"/>
        <v>9.5735835609929917E-3</v>
      </c>
      <c r="AA396" s="353" t="s">
        <v>479</v>
      </c>
      <c r="AB396" s="434">
        <f t="shared" si="119"/>
        <v>619</v>
      </c>
      <c r="AC396" s="434">
        <f t="shared" si="120"/>
        <v>311</v>
      </c>
      <c r="AD396" s="434">
        <f t="shared" si="121"/>
        <v>3186</v>
      </c>
      <c r="AG396" s="354">
        <f t="shared" si="122"/>
        <v>4116</v>
      </c>
      <c r="AH396" s="428">
        <f t="shared" si="107"/>
        <v>224237.99999999988</v>
      </c>
      <c r="AI396" s="429">
        <f t="shared" si="123"/>
        <v>1.8355497284135616E-2</v>
      </c>
    </row>
    <row r="397" spans="1:35" ht="18.5" customHeight="1" x14ac:dyDescent="0.35">
      <c r="A397" s="353" t="s">
        <v>502</v>
      </c>
      <c r="B397" s="427" t="s">
        <v>494</v>
      </c>
      <c r="C397" s="353" t="s">
        <v>479</v>
      </c>
      <c r="D397" s="353" t="s">
        <v>71</v>
      </c>
      <c r="E397" s="428">
        <v>3066</v>
      </c>
      <c r="F397" s="428">
        <v>15413</v>
      </c>
      <c r="G397" s="428">
        <v>6363</v>
      </c>
      <c r="H397" s="428">
        <v>22540</v>
      </c>
      <c r="I397" s="428">
        <v>1497</v>
      </c>
      <c r="J397" s="428"/>
      <c r="K397" s="428"/>
      <c r="L397" s="428"/>
      <c r="M397" s="428"/>
      <c r="N397" s="428">
        <v>125</v>
      </c>
      <c r="O397" s="428">
        <f t="shared" si="108"/>
        <v>49004</v>
      </c>
      <c r="Q397" s="429">
        <f t="shared" si="109"/>
        <v>6.2566321116643536E-2</v>
      </c>
      <c r="R397" s="429">
        <f t="shared" si="110"/>
        <v>0.31452534486980654</v>
      </c>
      <c r="S397" s="429">
        <f t="shared" si="111"/>
        <v>0.12984654313933555</v>
      </c>
      <c r="T397" s="429">
        <f t="shared" si="112"/>
        <v>0.45996245204473102</v>
      </c>
      <c r="U397" s="429">
        <f t="shared" si="113"/>
        <v>3.0548526650885643E-2</v>
      </c>
      <c r="V397" s="429">
        <f t="shared" si="114"/>
        <v>0</v>
      </c>
      <c r="W397" s="429">
        <f t="shared" si="115"/>
        <v>0</v>
      </c>
      <c r="X397" s="429">
        <f t="shared" si="116"/>
        <v>0</v>
      </c>
      <c r="Y397" s="429">
        <f t="shared" si="117"/>
        <v>0</v>
      </c>
      <c r="Z397" s="429">
        <f t="shared" si="118"/>
        <v>2.5508121785976657E-3</v>
      </c>
      <c r="AA397" s="353" t="s">
        <v>479</v>
      </c>
      <c r="AB397" s="434">
        <f t="shared" si="119"/>
        <v>0</v>
      </c>
      <c r="AC397" s="434">
        <f t="shared" si="120"/>
        <v>0</v>
      </c>
      <c r="AD397" s="434">
        <f t="shared" si="121"/>
        <v>1497</v>
      </c>
      <c r="AG397" s="354">
        <f t="shared" si="122"/>
        <v>1497</v>
      </c>
      <c r="AH397" s="428">
        <f t="shared" si="107"/>
        <v>224237.99999999988</v>
      </c>
      <c r="AI397" s="429">
        <f t="shared" si="123"/>
        <v>6.6759425253525304E-3</v>
      </c>
    </row>
    <row r="398" spans="1:35" ht="18.5" customHeight="1" x14ac:dyDescent="0.35">
      <c r="A398" s="353" t="s">
        <v>503</v>
      </c>
      <c r="B398" s="427" t="s">
        <v>494</v>
      </c>
      <c r="C398" s="353" t="s">
        <v>479</v>
      </c>
      <c r="D398" s="353" t="s">
        <v>71</v>
      </c>
      <c r="E398" s="428">
        <v>15804</v>
      </c>
      <c r="F398" s="428">
        <v>17916</v>
      </c>
      <c r="G398" s="428">
        <v>9361</v>
      </c>
      <c r="H398" s="428">
        <v>5551</v>
      </c>
      <c r="I398" s="428">
        <v>2925</v>
      </c>
      <c r="J398" s="428"/>
      <c r="K398" s="428">
        <v>438</v>
      </c>
      <c r="L398" s="428"/>
      <c r="M398" s="428"/>
      <c r="N398" s="428">
        <v>247</v>
      </c>
      <c r="O398" s="428">
        <f t="shared" si="108"/>
        <v>52242</v>
      </c>
      <c r="Q398" s="429">
        <f t="shared" si="109"/>
        <v>0.3025152176409785</v>
      </c>
      <c r="R398" s="429">
        <f t="shared" si="110"/>
        <v>0.34294246008958307</v>
      </c>
      <c r="S398" s="429">
        <f t="shared" si="111"/>
        <v>0.17918532981126298</v>
      </c>
      <c r="T398" s="429">
        <f t="shared" si="112"/>
        <v>0.10625550323494506</v>
      </c>
      <c r="U398" s="429">
        <f t="shared" si="113"/>
        <v>5.5989433788905481E-2</v>
      </c>
      <c r="V398" s="429">
        <f t="shared" si="114"/>
        <v>0</v>
      </c>
      <c r="W398" s="429">
        <f t="shared" si="115"/>
        <v>8.3840588032617434E-3</v>
      </c>
      <c r="X398" s="429">
        <f t="shared" si="116"/>
        <v>0</v>
      </c>
      <c r="Y398" s="429">
        <f t="shared" si="117"/>
        <v>0</v>
      </c>
      <c r="Z398" s="429">
        <f t="shared" si="118"/>
        <v>4.7279966310631296E-3</v>
      </c>
      <c r="AA398" s="353" t="s">
        <v>479</v>
      </c>
      <c r="AB398" s="434">
        <f t="shared" si="119"/>
        <v>438</v>
      </c>
      <c r="AC398" s="434">
        <f t="shared" si="120"/>
        <v>0</v>
      </c>
      <c r="AD398" s="434">
        <f t="shared" si="121"/>
        <v>2925</v>
      </c>
      <c r="AG398" s="354">
        <f t="shared" si="122"/>
        <v>3363</v>
      </c>
      <c r="AH398" s="428">
        <f t="shared" si="107"/>
        <v>224237.99999999988</v>
      </c>
      <c r="AI398" s="429">
        <f t="shared" si="123"/>
        <v>1.4997458057956286E-2</v>
      </c>
    </row>
    <row r="399" spans="1:35" ht="18.5" customHeight="1" x14ac:dyDescent="0.35">
      <c r="A399" s="353" t="s">
        <v>504</v>
      </c>
      <c r="B399" s="427" t="s">
        <v>494</v>
      </c>
      <c r="C399" s="353" t="s">
        <v>479</v>
      </c>
      <c r="D399" s="353" t="s">
        <v>71</v>
      </c>
      <c r="E399" s="428">
        <v>3276</v>
      </c>
      <c r="F399" s="428">
        <v>13588</v>
      </c>
      <c r="G399" s="428">
        <v>8660</v>
      </c>
      <c r="H399" s="428">
        <v>18937</v>
      </c>
      <c r="I399" s="428">
        <v>1420</v>
      </c>
      <c r="J399" s="428"/>
      <c r="K399" s="428"/>
      <c r="L399" s="428">
        <v>234</v>
      </c>
      <c r="M399" s="428"/>
      <c r="N399" s="428">
        <v>0</v>
      </c>
      <c r="O399" s="428">
        <f t="shared" si="108"/>
        <v>46115</v>
      </c>
      <c r="Q399" s="429">
        <f t="shared" si="109"/>
        <v>7.1039791824785856E-2</v>
      </c>
      <c r="R399" s="429">
        <f t="shared" si="110"/>
        <v>0.29465466767862952</v>
      </c>
      <c r="S399" s="429">
        <f t="shared" si="111"/>
        <v>0.18779139108749865</v>
      </c>
      <c r="T399" s="429">
        <f t="shared" si="112"/>
        <v>0.41064729480646212</v>
      </c>
      <c r="U399" s="429">
        <f t="shared" si="113"/>
        <v>3.0792583757996313E-2</v>
      </c>
      <c r="V399" s="429">
        <f t="shared" si="114"/>
        <v>0</v>
      </c>
      <c r="W399" s="429">
        <f t="shared" si="115"/>
        <v>0</v>
      </c>
      <c r="X399" s="429">
        <f t="shared" si="116"/>
        <v>5.0742708446275611E-3</v>
      </c>
      <c r="Y399" s="429">
        <f t="shared" si="117"/>
        <v>0</v>
      </c>
      <c r="Z399" s="429">
        <f t="shared" si="118"/>
        <v>0</v>
      </c>
      <c r="AA399" s="353" t="s">
        <v>479</v>
      </c>
      <c r="AB399" s="434">
        <f t="shared" si="119"/>
        <v>0</v>
      </c>
      <c r="AC399" s="434">
        <f t="shared" si="120"/>
        <v>234</v>
      </c>
      <c r="AD399" s="434">
        <f t="shared" si="121"/>
        <v>1420</v>
      </c>
      <c r="AG399" s="354">
        <f t="shared" si="122"/>
        <v>1654</v>
      </c>
      <c r="AH399" s="428">
        <f t="shared" si="107"/>
        <v>224237.99999999988</v>
      </c>
      <c r="AI399" s="429">
        <f t="shared" si="123"/>
        <v>7.3760914742371985E-3</v>
      </c>
    </row>
    <row r="400" spans="1:35" ht="18.5" customHeight="1" x14ac:dyDescent="0.35">
      <c r="A400" s="353" t="s">
        <v>505</v>
      </c>
      <c r="B400" s="427" t="s">
        <v>494</v>
      </c>
      <c r="C400" s="353" t="s">
        <v>479</v>
      </c>
      <c r="D400" s="353" t="s">
        <v>71</v>
      </c>
      <c r="E400" s="428">
        <v>10765</v>
      </c>
      <c r="F400" s="428">
        <v>16049</v>
      </c>
      <c r="G400" s="428">
        <v>9152</v>
      </c>
      <c r="H400" s="428">
        <v>12099</v>
      </c>
      <c r="I400" s="428">
        <v>2350</v>
      </c>
      <c r="J400" s="428"/>
      <c r="K400" s="428">
        <v>405</v>
      </c>
      <c r="L400" s="428"/>
      <c r="M400" s="428"/>
      <c r="N400" s="428">
        <v>0</v>
      </c>
      <c r="O400" s="428">
        <f t="shared" si="108"/>
        <v>50820</v>
      </c>
      <c r="Q400" s="429">
        <f t="shared" si="109"/>
        <v>0.21182605273514366</v>
      </c>
      <c r="R400" s="429">
        <f t="shared" si="110"/>
        <v>0.3158008658008658</v>
      </c>
      <c r="S400" s="429">
        <f t="shared" si="111"/>
        <v>0.1800865800865801</v>
      </c>
      <c r="T400" s="429">
        <f t="shared" si="112"/>
        <v>0.23807556080283354</v>
      </c>
      <c r="U400" s="429">
        <f t="shared" si="113"/>
        <v>4.6241637150728057E-2</v>
      </c>
      <c r="V400" s="429">
        <f t="shared" si="114"/>
        <v>0</v>
      </c>
      <c r="W400" s="429">
        <f t="shared" si="115"/>
        <v>7.9693034238488784E-3</v>
      </c>
      <c r="X400" s="429">
        <f t="shared" si="116"/>
        <v>0</v>
      </c>
      <c r="Y400" s="429">
        <f t="shared" si="117"/>
        <v>0</v>
      </c>
      <c r="Z400" s="429">
        <f t="shared" si="118"/>
        <v>0</v>
      </c>
      <c r="AA400" s="353" t="s">
        <v>479</v>
      </c>
      <c r="AB400" s="434">
        <f t="shared" si="119"/>
        <v>405</v>
      </c>
      <c r="AC400" s="434">
        <f t="shared" si="120"/>
        <v>0</v>
      </c>
      <c r="AD400" s="434">
        <f t="shared" si="121"/>
        <v>2350</v>
      </c>
      <c r="AG400" s="354">
        <f t="shared" si="122"/>
        <v>2755</v>
      </c>
      <c r="AH400" s="428">
        <f t="shared" si="107"/>
        <v>224237.99999999988</v>
      </c>
      <c r="AI400" s="429">
        <f t="shared" si="123"/>
        <v>1.2286053211320121E-2</v>
      </c>
    </row>
    <row r="401" spans="1:35" ht="18.5" customHeight="1" x14ac:dyDescent="0.35">
      <c r="A401" s="353" t="s">
        <v>506</v>
      </c>
      <c r="B401" s="427" t="s">
        <v>507</v>
      </c>
      <c r="C401" s="353" t="s">
        <v>479</v>
      </c>
      <c r="D401" s="353" t="s">
        <v>71</v>
      </c>
      <c r="E401" s="428">
        <v>18316</v>
      </c>
      <c r="F401" s="428">
        <v>12837</v>
      </c>
      <c r="G401" s="428">
        <v>6268</v>
      </c>
      <c r="H401" s="428">
        <v>3082</v>
      </c>
      <c r="I401" s="428">
        <v>2790</v>
      </c>
      <c r="J401" s="428"/>
      <c r="K401" s="428">
        <v>1529</v>
      </c>
      <c r="L401" s="428"/>
      <c r="M401" s="428"/>
      <c r="N401" s="428">
        <v>88</v>
      </c>
      <c r="O401" s="428">
        <f t="shared" si="108"/>
        <v>44910</v>
      </c>
      <c r="Q401" s="429">
        <f t="shared" si="109"/>
        <v>0.40783789801825876</v>
      </c>
      <c r="R401" s="429">
        <f t="shared" si="110"/>
        <v>0.28583834335337344</v>
      </c>
      <c r="S401" s="429">
        <f t="shared" si="111"/>
        <v>0.13956802493876641</v>
      </c>
      <c r="T401" s="429">
        <f t="shared" si="112"/>
        <v>6.862614117123135E-2</v>
      </c>
      <c r="U401" s="429">
        <f t="shared" si="113"/>
        <v>6.2124248496993988E-2</v>
      </c>
      <c r="V401" s="429">
        <f t="shared" si="114"/>
        <v>0</v>
      </c>
      <c r="W401" s="429">
        <f t="shared" si="115"/>
        <v>3.4045869516811399E-2</v>
      </c>
      <c r="X401" s="429">
        <f t="shared" si="116"/>
        <v>0</v>
      </c>
      <c r="Y401" s="429">
        <f t="shared" si="117"/>
        <v>0</v>
      </c>
      <c r="Z401" s="429">
        <f t="shared" si="118"/>
        <v>1.9594745045646848E-3</v>
      </c>
      <c r="AA401" s="353" t="s">
        <v>479</v>
      </c>
      <c r="AB401" s="434">
        <f t="shared" si="119"/>
        <v>1529</v>
      </c>
      <c r="AC401" s="434">
        <f t="shared" si="120"/>
        <v>0</v>
      </c>
      <c r="AD401" s="434">
        <f t="shared" si="121"/>
        <v>2790</v>
      </c>
      <c r="AG401" s="354">
        <f t="shared" si="122"/>
        <v>4319</v>
      </c>
      <c r="AH401" s="428">
        <f t="shared" si="107"/>
        <v>224237.99999999988</v>
      </c>
      <c r="AI401" s="429">
        <f t="shared" si="123"/>
        <v>1.9260785415496046E-2</v>
      </c>
    </row>
    <row r="402" spans="1:35" ht="18.5" customHeight="1" x14ac:dyDescent="0.35">
      <c r="A402" s="353" t="s">
        <v>508</v>
      </c>
      <c r="B402" s="427" t="s">
        <v>507</v>
      </c>
      <c r="C402" s="353" t="s">
        <v>479</v>
      </c>
      <c r="D402" s="353" t="s">
        <v>71</v>
      </c>
      <c r="E402" s="428">
        <v>14365</v>
      </c>
      <c r="F402" s="428">
        <v>11141</v>
      </c>
      <c r="G402" s="428">
        <v>6647</v>
      </c>
      <c r="H402" s="428">
        <v>4311</v>
      </c>
      <c r="I402" s="428">
        <v>2614</v>
      </c>
      <c r="J402" s="428"/>
      <c r="K402" s="428"/>
      <c r="L402" s="428"/>
      <c r="M402" s="428"/>
      <c r="N402" s="428">
        <v>340</v>
      </c>
      <c r="O402" s="428">
        <f t="shared" si="108"/>
        <v>39418</v>
      </c>
      <c r="Q402" s="429">
        <f t="shared" si="109"/>
        <v>0.36442741894565933</v>
      </c>
      <c r="R402" s="429">
        <f t="shared" si="110"/>
        <v>0.28263737378862447</v>
      </c>
      <c r="S402" s="429">
        <f t="shared" si="111"/>
        <v>0.16862854533461871</v>
      </c>
      <c r="T402" s="429">
        <f t="shared" si="112"/>
        <v>0.10936627936475722</v>
      </c>
      <c r="U402" s="429">
        <f t="shared" si="113"/>
        <v>6.6314881526206307E-2</v>
      </c>
      <c r="V402" s="429">
        <f t="shared" si="114"/>
        <v>0</v>
      </c>
      <c r="W402" s="429">
        <f t="shared" si="115"/>
        <v>0</v>
      </c>
      <c r="X402" s="429">
        <f t="shared" si="116"/>
        <v>0</v>
      </c>
      <c r="Y402" s="429">
        <f t="shared" si="117"/>
        <v>0</v>
      </c>
      <c r="Z402" s="429">
        <f t="shared" si="118"/>
        <v>8.6255010401339489E-3</v>
      </c>
      <c r="AA402" s="353" t="s">
        <v>479</v>
      </c>
      <c r="AB402" s="434">
        <f t="shared" si="119"/>
        <v>0</v>
      </c>
      <c r="AC402" s="434">
        <f t="shared" si="120"/>
        <v>0</v>
      </c>
      <c r="AD402" s="434">
        <f t="shared" si="121"/>
        <v>2614</v>
      </c>
      <c r="AG402" s="354">
        <f t="shared" si="122"/>
        <v>2614</v>
      </c>
      <c r="AH402" s="428">
        <f t="shared" si="107"/>
        <v>224237.99999999988</v>
      </c>
      <c r="AI402" s="429">
        <f t="shared" si="123"/>
        <v>1.1657257021557458E-2</v>
      </c>
    </row>
    <row r="403" spans="1:35" ht="18.5" customHeight="1" x14ac:dyDescent="0.35">
      <c r="A403" s="353" t="s">
        <v>509</v>
      </c>
      <c r="B403" s="427" t="s">
        <v>507</v>
      </c>
      <c r="C403" s="353" t="s">
        <v>479</v>
      </c>
      <c r="D403" s="353" t="s">
        <v>71</v>
      </c>
      <c r="E403" s="428">
        <v>7762</v>
      </c>
      <c r="F403" s="428">
        <v>16941</v>
      </c>
      <c r="G403" s="428">
        <v>8961</v>
      </c>
      <c r="H403" s="428">
        <v>9486</v>
      </c>
      <c r="I403" s="428">
        <v>1900</v>
      </c>
      <c r="J403" s="428"/>
      <c r="K403" s="428">
        <v>1728</v>
      </c>
      <c r="L403" s="428"/>
      <c r="M403" s="428"/>
      <c r="N403" s="428">
        <v>557</v>
      </c>
      <c r="O403" s="428">
        <f t="shared" si="108"/>
        <v>47335</v>
      </c>
      <c r="Q403" s="429">
        <f t="shared" si="109"/>
        <v>0.16398014154431181</v>
      </c>
      <c r="R403" s="429">
        <f t="shared" si="110"/>
        <v>0.35789584873772051</v>
      </c>
      <c r="S403" s="429">
        <f t="shared" si="111"/>
        <v>0.18931023555508608</v>
      </c>
      <c r="T403" s="429">
        <f t="shared" si="112"/>
        <v>0.20040139431710152</v>
      </c>
      <c r="U403" s="429">
        <f t="shared" si="113"/>
        <v>4.0139431710151052E-2</v>
      </c>
      <c r="V403" s="429">
        <f t="shared" si="114"/>
        <v>0</v>
      </c>
      <c r="W403" s="429">
        <f t="shared" si="115"/>
        <v>3.6505756839547904E-2</v>
      </c>
      <c r="X403" s="429">
        <f t="shared" si="116"/>
        <v>0</v>
      </c>
      <c r="Y403" s="429">
        <f t="shared" si="117"/>
        <v>0</v>
      </c>
      <c r="Z403" s="429">
        <f t="shared" si="118"/>
        <v>1.1767191296081125E-2</v>
      </c>
      <c r="AA403" s="353" t="s">
        <v>479</v>
      </c>
      <c r="AB403" s="434">
        <f t="shared" si="119"/>
        <v>1728</v>
      </c>
      <c r="AC403" s="434">
        <f t="shared" si="120"/>
        <v>0</v>
      </c>
      <c r="AD403" s="434">
        <f t="shared" si="121"/>
        <v>1900</v>
      </c>
      <c r="AG403" s="354">
        <f t="shared" si="122"/>
        <v>3628</v>
      </c>
      <c r="AH403" s="428">
        <f t="shared" si="107"/>
        <v>224237.99999999988</v>
      </c>
      <c r="AI403" s="429">
        <f t="shared" si="123"/>
        <v>1.6179238130914483E-2</v>
      </c>
    </row>
    <row r="404" spans="1:35" ht="18.5" customHeight="1" x14ac:dyDescent="0.35">
      <c r="A404" s="353" t="s">
        <v>510</v>
      </c>
      <c r="B404" s="427" t="s">
        <v>507</v>
      </c>
      <c r="C404" s="353" t="s">
        <v>479</v>
      </c>
      <c r="D404" s="353" t="s">
        <v>71</v>
      </c>
      <c r="E404" s="428">
        <v>4167.3132720000003</v>
      </c>
      <c r="F404" s="428">
        <v>15589.67254</v>
      </c>
      <c r="G404" s="428">
        <v>6040.7079999999996</v>
      </c>
      <c r="H404" s="428">
        <v>21345.348672</v>
      </c>
      <c r="I404" s="428">
        <v>2276.4707960000001</v>
      </c>
      <c r="J404" s="428"/>
      <c r="K404" s="428"/>
      <c r="L404" s="428"/>
      <c r="M404" s="428"/>
      <c r="N404" s="428">
        <v>1061</v>
      </c>
      <c r="O404" s="428">
        <f t="shared" si="108"/>
        <v>50480.513279999999</v>
      </c>
      <c r="Q404" s="429">
        <f t="shared" si="109"/>
        <v>8.2552910048382153E-2</v>
      </c>
      <c r="R404" s="429">
        <f t="shared" si="110"/>
        <v>0.30882555519055133</v>
      </c>
      <c r="S404" s="429">
        <f t="shared" si="111"/>
        <v>0.11966415568110483</v>
      </c>
      <c r="T404" s="429">
        <f t="shared" si="112"/>
        <v>0.42284333666743573</v>
      </c>
      <c r="U404" s="429">
        <f t="shared" si="113"/>
        <v>4.5096031083779027E-2</v>
      </c>
      <c r="V404" s="429">
        <f t="shared" si="114"/>
        <v>0</v>
      </c>
      <c r="W404" s="429">
        <f t="shared" si="115"/>
        <v>0</v>
      </c>
      <c r="X404" s="429">
        <f t="shared" si="116"/>
        <v>0</v>
      </c>
      <c r="Y404" s="429">
        <f t="shared" si="117"/>
        <v>0</v>
      </c>
      <c r="Z404" s="429">
        <f t="shared" si="118"/>
        <v>2.1018011328746932E-2</v>
      </c>
      <c r="AA404" s="353" t="s">
        <v>479</v>
      </c>
      <c r="AB404" s="434">
        <f t="shared" si="119"/>
        <v>0</v>
      </c>
      <c r="AC404" s="434">
        <f t="shared" si="120"/>
        <v>0</v>
      </c>
      <c r="AD404" s="434">
        <f t="shared" si="121"/>
        <v>2276.4707960000001</v>
      </c>
      <c r="AG404" s="354">
        <f t="shared" si="122"/>
        <v>2276.4707960000001</v>
      </c>
      <c r="AH404" s="428">
        <f t="shared" si="107"/>
        <v>224237.99999999988</v>
      </c>
      <c r="AI404" s="429">
        <f t="shared" si="123"/>
        <v>1.0152029522204092E-2</v>
      </c>
    </row>
    <row r="405" spans="1:35" ht="18.5" customHeight="1" x14ac:dyDescent="0.35">
      <c r="A405" s="353" t="s">
        <v>511</v>
      </c>
      <c r="B405" s="427" t="s">
        <v>507</v>
      </c>
      <c r="C405" s="353" t="s">
        <v>479</v>
      </c>
      <c r="D405" s="353" t="s">
        <v>71</v>
      </c>
      <c r="E405" s="428">
        <v>4370</v>
      </c>
      <c r="F405" s="428">
        <v>18208</v>
      </c>
      <c r="G405" s="428">
        <v>7894</v>
      </c>
      <c r="H405" s="428">
        <v>16619</v>
      </c>
      <c r="I405" s="428">
        <v>2082</v>
      </c>
      <c r="J405" s="428"/>
      <c r="K405" s="428">
        <v>317</v>
      </c>
      <c r="L405" s="428"/>
      <c r="M405" s="428"/>
      <c r="N405" s="428">
        <v>193</v>
      </c>
      <c r="O405" s="428">
        <f t="shared" si="108"/>
        <v>49683</v>
      </c>
      <c r="Q405" s="429">
        <f t="shared" si="109"/>
        <v>8.7957651510577065E-2</v>
      </c>
      <c r="R405" s="429">
        <f t="shared" si="110"/>
        <v>0.36648350542439062</v>
      </c>
      <c r="S405" s="429">
        <f t="shared" si="111"/>
        <v>0.15888734577219571</v>
      </c>
      <c r="T405" s="429">
        <f t="shared" si="112"/>
        <v>0.33450073465773</v>
      </c>
      <c r="U405" s="429">
        <f t="shared" si="113"/>
        <v>4.1905682024032366E-2</v>
      </c>
      <c r="V405" s="429">
        <f t="shared" si="114"/>
        <v>0</v>
      </c>
      <c r="W405" s="429">
        <f t="shared" si="115"/>
        <v>6.3804520660990681E-3</v>
      </c>
      <c r="X405" s="429">
        <f t="shared" si="116"/>
        <v>0</v>
      </c>
      <c r="Y405" s="429">
        <f t="shared" si="117"/>
        <v>0</v>
      </c>
      <c r="Z405" s="429">
        <f t="shared" si="118"/>
        <v>3.8846285449751425E-3</v>
      </c>
      <c r="AA405" s="353" t="s">
        <v>479</v>
      </c>
      <c r="AB405" s="434">
        <f t="shared" si="119"/>
        <v>317</v>
      </c>
      <c r="AC405" s="434">
        <f t="shared" si="120"/>
        <v>0</v>
      </c>
      <c r="AD405" s="434">
        <f t="shared" si="121"/>
        <v>2082</v>
      </c>
      <c r="AG405" s="354">
        <f t="shared" si="122"/>
        <v>2399</v>
      </c>
      <c r="AH405" s="428">
        <f t="shared" si="107"/>
        <v>224237.99999999988</v>
      </c>
      <c r="AI405" s="429">
        <f t="shared" si="123"/>
        <v>1.0698454320855526E-2</v>
      </c>
    </row>
    <row r="406" spans="1:35" ht="18.5" customHeight="1" x14ac:dyDescent="0.35">
      <c r="A406" s="353" t="s">
        <v>512</v>
      </c>
      <c r="B406" s="427" t="s">
        <v>507</v>
      </c>
      <c r="C406" s="353" t="s">
        <v>479</v>
      </c>
      <c r="D406" s="353" t="s">
        <v>71</v>
      </c>
      <c r="E406" s="428">
        <v>14168</v>
      </c>
      <c r="F406" s="428">
        <v>14150</v>
      </c>
      <c r="G406" s="428">
        <v>7429</v>
      </c>
      <c r="H406" s="428">
        <v>5507</v>
      </c>
      <c r="I406" s="428">
        <v>2218</v>
      </c>
      <c r="J406" s="428"/>
      <c r="K406" s="428">
        <v>698</v>
      </c>
      <c r="L406" s="428"/>
      <c r="M406" s="428"/>
      <c r="N406" s="428">
        <v>325</v>
      </c>
      <c r="O406" s="428">
        <f t="shared" si="108"/>
        <v>44495</v>
      </c>
      <c r="Q406" s="429">
        <f t="shared" si="109"/>
        <v>0.31841779975278123</v>
      </c>
      <c r="R406" s="429">
        <f t="shared" si="110"/>
        <v>0.31801325991684459</v>
      </c>
      <c r="S406" s="429">
        <f t="shared" si="111"/>
        <v>0.16696258006517586</v>
      </c>
      <c r="T406" s="429">
        <f t="shared" si="112"/>
        <v>0.12376671536127655</v>
      </c>
      <c r="U406" s="429">
        <f t="shared" si="113"/>
        <v>4.9848297561523765E-2</v>
      </c>
      <c r="V406" s="429">
        <f t="shared" si="114"/>
        <v>0</v>
      </c>
      <c r="W406" s="429">
        <f t="shared" si="115"/>
        <v>1.5687155860209013E-2</v>
      </c>
      <c r="X406" s="429">
        <f t="shared" si="116"/>
        <v>0</v>
      </c>
      <c r="Y406" s="429">
        <f t="shared" si="117"/>
        <v>0</v>
      </c>
      <c r="Z406" s="429">
        <f t="shared" si="118"/>
        <v>7.3041914821890099E-3</v>
      </c>
      <c r="AA406" s="353" t="s">
        <v>479</v>
      </c>
      <c r="AB406" s="434">
        <f t="shared" si="119"/>
        <v>698</v>
      </c>
      <c r="AC406" s="434">
        <f t="shared" si="120"/>
        <v>0</v>
      </c>
      <c r="AD406" s="434">
        <f t="shared" si="121"/>
        <v>2218</v>
      </c>
      <c r="AG406" s="354">
        <f t="shared" si="122"/>
        <v>2916</v>
      </c>
      <c r="AH406" s="428">
        <f t="shared" si="107"/>
        <v>224237.99999999988</v>
      </c>
      <c r="AI406" s="429">
        <f t="shared" si="123"/>
        <v>1.300404034998529E-2</v>
      </c>
    </row>
    <row r="407" spans="1:35" ht="18.5" customHeight="1" x14ac:dyDescent="0.35">
      <c r="A407" s="353" t="s">
        <v>513</v>
      </c>
      <c r="B407" s="427" t="s">
        <v>507</v>
      </c>
      <c r="C407" s="353" t="s">
        <v>479</v>
      </c>
      <c r="D407" s="353" t="s">
        <v>71</v>
      </c>
      <c r="E407" s="428">
        <v>15650</v>
      </c>
      <c r="F407" s="428">
        <v>14611</v>
      </c>
      <c r="G407" s="428">
        <v>8168</v>
      </c>
      <c r="H407" s="428">
        <v>8017</v>
      </c>
      <c r="I407" s="428">
        <v>2153</v>
      </c>
      <c r="J407" s="428"/>
      <c r="K407" s="428">
        <v>192</v>
      </c>
      <c r="L407" s="428"/>
      <c r="M407" s="428"/>
      <c r="N407" s="428">
        <v>237</v>
      </c>
      <c r="O407" s="428">
        <f t="shared" si="108"/>
        <v>49028</v>
      </c>
      <c r="Q407" s="429">
        <f t="shared" si="109"/>
        <v>0.31920535204373013</v>
      </c>
      <c r="R407" s="429">
        <f t="shared" si="110"/>
        <v>0.29801338010932527</v>
      </c>
      <c r="S407" s="429">
        <f t="shared" si="111"/>
        <v>0.16659867830627398</v>
      </c>
      <c r="T407" s="429">
        <f t="shared" si="112"/>
        <v>0.16351880558048462</v>
      </c>
      <c r="U407" s="429">
        <f t="shared" si="113"/>
        <v>4.3913681977645426E-2</v>
      </c>
      <c r="V407" s="429">
        <f t="shared" si="114"/>
        <v>0</v>
      </c>
      <c r="W407" s="429">
        <f t="shared" si="115"/>
        <v>3.9161295586195646E-3</v>
      </c>
      <c r="X407" s="429">
        <f t="shared" si="116"/>
        <v>0</v>
      </c>
      <c r="Y407" s="429">
        <f t="shared" si="117"/>
        <v>0</v>
      </c>
      <c r="Z407" s="429">
        <f t="shared" si="118"/>
        <v>4.8339724239210248E-3</v>
      </c>
      <c r="AA407" s="353" t="s">
        <v>479</v>
      </c>
      <c r="AB407" s="434">
        <f t="shared" si="119"/>
        <v>192</v>
      </c>
      <c r="AC407" s="434">
        <f t="shared" si="120"/>
        <v>0</v>
      </c>
      <c r="AD407" s="434">
        <f t="shared" si="121"/>
        <v>2153</v>
      </c>
      <c r="AG407" s="354">
        <f t="shared" si="122"/>
        <v>2345</v>
      </c>
      <c r="AH407" s="428">
        <f t="shared" si="107"/>
        <v>224237.99999999988</v>
      </c>
      <c r="AI407" s="429">
        <f t="shared" si="123"/>
        <v>1.0457638758818761E-2</v>
      </c>
    </row>
    <row r="408" spans="1:35" ht="18.5" customHeight="1" x14ac:dyDescent="0.35">
      <c r="A408" s="353" t="s">
        <v>514</v>
      </c>
      <c r="B408" s="427" t="s">
        <v>507</v>
      </c>
      <c r="C408" s="353" t="s">
        <v>479</v>
      </c>
      <c r="D408" s="353" t="s">
        <v>71</v>
      </c>
      <c r="E408" s="428">
        <v>2652.00875</v>
      </c>
      <c r="F408" s="428">
        <v>14311.159374999999</v>
      </c>
      <c r="G408" s="428">
        <v>6575.625</v>
      </c>
      <c r="H408" s="428">
        <v>26893.79</v>
      </c>
      <c r="I408" s="428">
        <v>2202.5168749999998</v>
      </c>
      <c r="J408" s="428"/>
      <c r="K408" s="428">
        <v>733</v>
      </c>
      <c r="L408" s="428"/>
      <c r="M408" s="428"/>
      <c r="N408" s="428">
        <v>289</v>
      </c>
      <c r="O408" s="428">
        <f t="shared" si="108"/>
        <v>53657.100000000006</v>
      </c>
      <c r="Q408" s="429">
        <f t="shared" si="109"/>
        <v>4.9425122677148034E-2</v>
      </c>
      <c r="R408" s="429">
        <f t="shared" si="110"/>
        <v>0.26671511086137711</v>
      </c>
      <c r="S408" s="429">
        <f t="shared" si="111"/>
        <v>0.12254901960784312</v>
      </c>
      <c r="T408" s="429">
        <f t="shared" si="112"/>
        <v>0.5012158689157632</v>
      </c>
      <c r="U408" s="429">
        <f t="shared" si="113"/>
        <v>4.1048004364753213E-2</v>
      </c>
      <c r="V408" s="429">
        <f t="shared" si="114"/>
        <v>0</v>
      </c>
      <c r="W408" s="429">
        <f t="shared" si="115"/>
        <v>1.3660820282870299E-2</v>
      </c>
      <c r="X408" s="429">
        <f t="shared" si="116"/>
        <v>0</v>
      </c>
      <c r="Y408" s="429">
        <f t="shared" si="117"/>
        <v>0</v>
      </c>
      <c r="Z408" s="429">
        <f t="shared" si="118"/>
        <v>5.3860532902449063E-3</v>
      </c>
      <c r="AA408" s="353" t="s">
        <v>479</v>
      </c>
      <c r="AB408" s="434">
        <f t="shared" si="119"/>
        <v>733</v>
      </c>
      <c r="AC408" s="434">
        <f t="shared" si="120"/>
        <v>0</v>
      </c>
      <c r="AD408" s="434">
        <f t="shared" si="121"/>
        <v>2202.5168749999998</v>
      </c>
      <c r="AG408" s="354">
        <f t="shared" si="122"/>
        <v>2935.5168749999998</v>
      </c>
      <c r="AH408" s="428">
        <f t="shared" si="107"/>
        <v>224237.99999999988</v>
      </c>
      <c r="AI408" s="429">
        <f t="shared" si="123"/>
        <v>1.3091076780028368E-2</v>
      </c>
    </row>
    <row r="409" spans="1:35" ht="18.5" customHeight="1" x14ac:dyDescent="0.35">
      <c r="A409" s="353" t="s">
        <v>515</v>
      </c>
      <c r="B409" s="427" t="s">
        <v>516</v>
      </c>
      <c r="C409" s="353" t="s">
        <v>479</v>
      </c>
      <c r="D409" s="353" t="s">
        <v>71</v>
      </c>
      <c r="E409" s="428">
        <v>2432.846188</v>
      </c>
      <c r="F409" s="428">
        <v>15245.475910000001</v>
      </c>
      <c r="G409" s="428">
        <v>3517.4819999999995</v>
      </c>
      <c r="H409" s="428">
        <v>25019.720288</v>
      </c>
      <c r="I409" s="428">
        <v>3114.2727340000001</v>
      </c>
      <c r="J409" s="428"/>
      <c r="K409" s="428">
        <v>775</v>
      </c>
      <c r="L409" s="428"/>
      <c r="M409" s="428"/>
      <c r="N409" s="428">
        <v>0</v>
      </c>
      <c r="O409" s="428">
        <f t="shared" si="108"/>
        <v>50104.797120000003</v>
      </c>
      <c r="Q409" s="429">
        <f t="shared" si="109"/>
        <v>4.8555154951997533E-2</v>
      </c>
      <c r="R409" s="429">
        <f t="shared" si="110"/>
        <v>0.30427178207083416</v>
      </c>
      <c r="S409" s="429">
        <f t="shared" si="111"/>
        <v>7.0202499604492943E-2</v>
      </c>
      <c r="T409" s="429">
        <f t="shared" si="112"/>
        <v>0.49934780153042557</v>
      </c>
      <c r="U409" s="429">
        <f t="shared" si="113"/>
        <v>6.2155181000760833E-2</v>
      </c>
      <c r="V409" s="429">
        <f t="shared" si="114"/>
        <v>0</v>
      </c>
      <c r="W409" s="429">
        <f t="shared" si="115"/>
        <v>1.5467580841488894E-2</v>
      </c>
      <c r="X409" s="429">
        <f t="shared" si="116"/>
        <v>0</v>
      </c>
      <c r="Y409" s="429">
        <f t="shared" si="117"/>
        <v>0</v>
      </c>
      <c r="Z409" s="429">
        <f t="shared" si="118"/>
        <v>0</v>
      </c>
      <c r="AA409" s="353" t="s">
        <v>479</v>
      </c>
      <c r="AB409" s="434">
        <f t="shared" si="119"/>
        <v>775</v>
      </c>
      <c r="AC409" s="434">
        <f t="shared" si="120"/>
        <v>0</v>
      </c>
      <c r="AD409" s="434">
        <f t="shared" si="121"/>
        <v>3114.2727340000001</v>
      </c>
      <c r="AG409" s="354">
        <f t="shared" si="122"/>
        <v>3889.2727340000001</v>
      </c>
      <c r="AH409" s="428">
        <f t="shared" si="107"/>
        <v>224237.99999999988</v>
      </c>
      <c r="AI409" s="429">
        <f t="shared" si="123"/>
        <v>1.7344396284305078E-2</v>
      </c>
    </row>
    <row r="410" spans="1:35" ht="18.5" customHeight="1" x14ac:dyDescent="0.35">
      <c r="A410" s="353" t="s">
        <v>517</v>
      </c>
      <c r="B410" s="427" t="s">
        <v>516</v>
      </c>
      <c r="C410" s="353" t="s">
        <v>479</v>
      </c>
      <c r="D410" s="353" t="s">
        <v>71</v>
      </c>
      <c r="E410" s="428">
        <v>22905</v>
      </c>
      <c r="F410" s="428">
        <v>12905</v>
      </c>
      <c r="G410" s="428">
        <v>6819</v>
      </c>
      <c r="H410" s="428">
        <v>3596</v>
      </c>
      <c r="I410" s="428">
        <v>4142</v>
      </c>
      <c r="J410" s="428"/>
      <c r="K410" s="428"/>
      <c r="L410" s="428"/>
      <c r="M410" s="428"/>
      <c r="N410" s="428">
        <v>0</v>
      </c>
      <c r="O410" s="428">
        <f t="shared" si="108"/>
        <v>50367</v>
      </c>
      <c r="Q410" s="429">
        <f t="shared" si="109"/>
        <v>0.45476204657811664</v>
      </c>
      <c r="R410" s="429">
        <f t="shared" si="110"/>
        <v>0.25621934997121132</v>
      </c>
      <c r="S410" s="429">
        <f t="shared" si="111"/>
        <v>0.13538626481624874</v>
      </c>
      <c r="T410" s="429">
        <f t="shared" si="112"/>
        <v>7.1395953699843154E-2</v>
      </c>
      <c r="U410" s="429">
        <f t="shared" si="113"/>
        <v>8.2236384934580187E-2</v>
      </c>
      <c r="V410" s="429">
        <f t="shared" si="114"/>
        <v>0</v>
      </c>
      <c r="W410" s="429">
        <f t="shared" si="115"/>
        <v>0</v>
      </c>
      <c r="X410" s="429">
        <f t="shared" si="116"/>
        <v>0</v>
      </c>
      <c r="Y410" s="429">
        <f t="shared" si="117"/>
        <v>0</v>
      </c>
      <c r="Z410" s="429">
        <f t="shared" si="118"/>
        <v>0</v>
      </c>
      <c r="AA410" s="353" t="s">
        <v>479</v>
      </c>
      <c r="AB410" s="434">
        <f t="shared" si="119"/>
        <v>0</v>
      </c>
      <c r="AC410" s="434">
        <f t="shared" si="120"/>
        <v>0</v>
      </c>
      <c r="AD410" s="434">
        <f t="shared" si="121"/>
        <v>4142</v>
      </c>
      <c r="AG410" s="354">
        <f t="shared" si="122"/>
        <v>4142</v>
      </c>
      <c r="AH410" s="428">
        <f t="shared" si="107"/>
        <v>224237.99999999988</v>
      </c>
      <c r="AI410" s="429">
        <f t="shared" si="123"/>
        <v>1.8471445517708872E-2</v>
      </c>
    </row>
    <row r="411" spans="1:35" ht="18.5" customHeight="1" x14ac:dyDescent="0.35">
      <c r="A411" s="353" t="s">
        <v>518</v>
      </c>
      <c r="B411" s="427" t="s">
        <v>516</v>
      </c>
      <c r="C411" s="353" t="s">
        <v>479</v>
      </c>
      <c r="D411" s="353" t="s">
        <v>71</v>
      </c>
      <c r="E411" s="428">
        <v>16373</v>
      </c>
      <c r="F411" s="428">
        <v>16095</v>
      </c>
      <c r="G411" s="428">
        <v>8194</v>
      </c>
      <c r="H411" s="428">
        <v>2604</v>
      </c>
      <c r="I411" s="428">
        <v>4735</v>
      </c>
      <c r="J411" s="428"/>
      <c r="K411" s="428"/>
      <c r="L411" s="428"/>
      <c r="M411" s="428"/>
      <c r="N411" s="428">
        <v>90</v>
      </c>
      <c r="O411" s="428">
        <f t="shared" si="108"/>
        <v>48091</v>
      </c>
      <c r="Q411" s="429">
        <f t="shared" si="109"/>
        <v>0.34045871368863195</v>
      </c>
      <c r="R411" s="429">
        <f t="shared" si="110"/>
        <v>0.3346780062797613</v>
      </c>
      <c r="S411" s="429">
        <f t="shared" si="111"/>
        <v>0.17038531118088623</v>
      </c>
      <c r="T411" s="429">
        <f t="shared" si="112"/>
        <v>5.4147345657191571E-2</v>
      </c>
      <c r="U411" s="429">
        <f t="shared" si="113"/>
        <v>9.8459171154685901E-2</v>
      </c>
      <c r="V411" s="429">
        <f t="shared" si="114"/>
        <v>0</v>
      </c>
      <c r="W411" s="429">
        <f t="shared" si="115"/>
        <v>0</v>
      </c>
      <c r="X411" s="429">
        <f t="shared" si="116"/>
        <v>0</v>
      </c>
      <c r="Y411" s="429">
        <f t="shared" si="117"/>
        <v>0</v>
      </c>
      <c r="Z411" s="429">
        <f t="shared" si="118"/>
        <v>1.8714520388430267E-3</v>
      </c>
      <c r="AA411" s="353" t="s">
        <v>479</v>
      </c>
      <c r="AB411" s="434">
        <f t="shared" si="119"/>
        <v>0</v>
      </c>
      <c r="AC411" s="434">
        <f t="shared" si="120"/>
        <v>0</v>
      </c>
      <c r="AD411" s="434">
        <f t="shared" si="121"/>
        <v>4735</v>
      </c>
      <c r="AG411" s="354">
        <f t="shared" si="122"/>
        <v>4735</v>
      </c>
      <c r="AH411" s="428">
        <f t="shared" si="107"/>
        <v>224237.99999999988</v>
      </c>
      <c r="AI411" s="429">
        <f t="shared" si="123"/>
        <v>2.1115957152668157E-2</v>
      </c>
    </row>
    <row r="412" spans="1:35" ht="18.5" customHeight="1" x14ac:dyDescent="0.35">
      <c r="A412" s="353" t="s">
        <v>519</v>
      </c>
      <c r="B412" s="427" t="s">
        <v>516</v>
      </c>
      <c r="C412" s="353" t="s">
        <v>479</v>
      </c>
      <c r="D412" s="353" t="s">
        <v>71</v>
      </c>
      <c r="E412" s="428">
        <v>16472</v>
      </c>
      <c r="F412" s="428">
        <v>13041</v>
      </c>
      <c r="G412" s="428">
        <v>7307</v>
      </c>
      <c r="H412" s="428">
        <v>4759</v>
      </c>
      <c r="I412" s="428">
        <v>2307</v>
      </c>
      <c r="J412" s="428"/>
      <c r="K412" s="428">
        <v>336</v>
      </c>
      <c r="L412" s="428">
        <v>974</v>
      </c>
      <c r="M412" s="428"/>
      <c r="N412" s="428">
        <v>496</v>
      </c>
      <c r="O412" s="428">
        <f t="shared" si="108"/>
        <v>45692</v>
      </c>
      <c r="Q412" s="429">
        <f t="shared" si="109"/>
        <v>0.36050074411275496</v>
      </c>
      <c r="R412" s="429">
        <f t="shared" si="110"/>
        <v>0.28541101286877352</v>
      </c>
      <c r="S412" s="429">
        <f t="shared" si="111"/>
        <v>0.15991858531033878</v>
      </c>
      <c r="T412" s="429">
        <f t="shared" si="112"/>
        <v>0.10415390002626281</v>
      </c>
      <c r="U412" s="429">
        <f t="shared" si="113"/>
        <v>5.0490238991508361E-2</v>
      </c>
      <c r="V412" s="429">
        <f t="shared" si="114"/>
        <v>0</v>
      </c>
      <c r="W412" s="429">
        <f t="shared" si="115"/>
        <v>7.3535848726254049E-3</v>
      </c>
      <c r="X412" s="429">
        <f t="shared" si="116"/>
        <v>2.1316641862908169E-2</v>
      </c>
      <c r="Y412" s="429">
        <f t="shared" si="117"/>
        <v>0</v>
      </c>
      <c r="Z412" s="429">
        <f t="shared" si="118"/>
        <v>1.0855291954827978E-2</v>
      </c>
      <c r="AA412" s="353" t="s">
        <v>479</v>
      </c>
      <c r="AB412" s="434">
        <f t="shared" si="119"/>
        <v>336</v>
      </c>
      <c r="AC412" s="434">
        <f t="shared" si="120"/>
        <v>974</v>
      </c>
      <c r="AD412" s="434">
        <f t="shared" si="121"/>
        <v>2307</v>
      </c>
      <c r="AG412" s="354">
        <f t="shared" si="122"/>
        <v>3617</v>
      </c>
      <c r="AH412" s="428">
        <f t="shared" si="107"/>
        <v>224237.99999999988</v>
      </c>
      <c r="AI412" s="429">
        <f t="shared" si="123"/>
        <v>1.6130183109018106E-2</v>
      </c>
    </row>
    <row r="413" spans="1:35" ht="18.5" customHeight="1" x14ac:dyDescent="0.35">
      <c r="A413" s="353" t="s">
        <v>520</v>
      </c>
      <c r="B413" s="427" t="s">
        <v>516</v>
      </c>
      <c r="C413" s="353" t="s">
        <v>479</v>
      </c>
      <c r="D413" s="353" t="s">
        <v>71</v>
      </c>
      <c r="E413" s="428">
        <v>8593</v>
      </c>
      <c r="F413" s="428">
        <v>17426</v>
      </c>
      <c r="G413" s="428">
        <v>6502</v>
      </c>
      <c r="H413" s="428">
        <v>14069</v>
      </c>
      <c r="I413" s="428">
        <v>3191</v>
      </c>
      <c r="J413" s="428"/>
      <c r="K413" s="428">
        <v>448</v>
      </c>
      <c r="L413" s="428"/>
      <c r="M413" s="428"/>
      <c r="N413" s="428">
        <v>0</v>
      </c>
      <c r="O413" s="428">
        <f t="shared" si="108"/>
        <v>50229</v>
      </c>
      <c r="Q413" s="429">
        <f t="shared" si="109"/>
        <v>0.17107646976846044</v>
      </c>
      <c r="R413" s="429">
        <f t="shared" si="110"/>
        <v>0.34693105576459815</v>
      </c>
      <c r="S413" s="429">
        <f t="shared" si="111"/>
        <v>0.12944713213482251</v>
      </c>
      <c r="T413" s="429">
        <f t="shared" si="112"/>
        <v>0.2800971550299628</v>
      </c>
      <c r="U413" s="429">
        <f t="shared" si="113"/>
        <v>6.3529037010491951E-2</v>
      </c>
      <c r="V413" s="429">
        <f t="shared" si="114"/>
        <v>0</v>
      </c>
      <c r="W413" s="429">
        <f t="shared" si="115"/>
        <v>8.9191502916641779E-3</v>
      </c>
      <c r="X413" s="429">
        <f t="shared" si="116"/>
        <v>0</v>
      </c>
      <c r="Y413" s="429">
        <f t="shared" si="117"/>
        <v>0</v>
      </c>
      <c r="Z413" s="429">
        <f t="shared" si="118"/>
        <v>0</v>
      </c>
      <c r="AA413" s="353" t="s">
        <v>479</v>
      </c>
      <c r="AB413" s="434">
        <f t="shared" si="119"/>
        <v>448</v>
      </c>
      <c r="AC413" s="434">
        <f t="shared" si="120"/>
        <v>0</v>
      </c>
      <c r="AD413" s="434">
        <f t="shared" si="121"/>
        <v>3191</v>
      </c>
      <c r="AG413" s="354">
        <f t="shared" si="122"/>
        <v>3639</v>
      </c>
      <c r="AH413" s="428">
        <f t="shared" si="107"/>
        <v>224237.99999999988</v>
      </c>
      <c r="AI413" s="429">
        <f t="shared" si="123"/>
        <v>1.6228293152810862E-2</v>
      </c>
    </row>
    <row r="414" spans="1:35" ht="18.5" customHeight="1" x14ac:dyDescent="0.35">
      <c r="A414" s="353" t="s">
        <v>521</v>
      </c>
      <c r="B414" s="427" t="s">
        <v>516</v>
      </c>
      <c r="C414" s="353" t="s">
        <v>479</v>
      </c>
      <c r="D414" s="353" t="s">
        <v>71</v>
      </c>
      <c r="E414" s="428">
        <v>3942</v>
      </c>
      <c r="F414" s="428">
        <v>17988</v>
      </c>
      <c r="G414" s="428">
        <v>5146</v>
      </c>
      <c r="H414" s="428">
        <v>22961</v>
      </c>
      <c r="I414" s="428">
        <v>1564</v>
      </c>
      <c r="J414" s="428"/>
      <c r="K414" s="428">
        <v>183</v>
      </c>
      <c r="L414" s="428"/>
      <c r="M414" s="428"/>
      <c r="N414" s="428">
        <v>503</v>
      </c>
      <c r="O414" s="428">
        <f t="shared" si="108"/>
        <v>52287</v>
      </c>
      <c r="Q414" s="429">
        <f t="shared" si="109"/>
        <v>7.5391588731424639E-2</v>
      </c>
      <c r="R414" s="429">
        <f t="shared" si="110"/>
        <v>0.34402432727064086</v>
      </c>
      <c r="S414" s="429">
        <f t="shared" si="111"/>
        <v>9.841834490408706E-2</v>
      </c>
      <c r="T414" s="429">
        <f t="shared" si="112"/>
        <v>0.4391340103658653</v>
      </c>
      <c r="U414" s="429">
        <f t="shared" si="113"/>
        <v>2.9911832769139557E-2</v>
      </c>
      <c r="V414" s="429">
        <f t="shared" si="114"/>
        <v>0</v>
      </c>
      <c r="W414" s="429">
        <f t="shared" si="115"/>
        <v>3.4999139365425439E-3</v>
      </c>
      <c r="X414" s="429">
        <f t="shared" si="116"/>
        <v>0</v>
      </c>
      <c r="Y414" s="429">
        <f t="shared" si="117"/>
        <v>0</v>
      </c>
      <c r="Z414" s="429">
        <f t="shared" si="118"/>
        <v>9.6199820222999978E-3</v>
      </c>
      <c r="AA414" s="353" t="s">
        <v>479</v>
      </c>
      <c r="AB414" s="434">
        <f t="shared" si="119"/>
        <v>183</v>
      </c>
      <c r="AC414" s="434">
        <f t="shared" si="120"/>
        <v>0</v>
      </c>
      <c r="AD414" s="434">
        <f t="shared" si="121"/>
        <v>1564</v>
      </c>
      <c r="AG414" s="354">
        <f t="shared" si="122"/>
        <v>1747</v>
      </c>
      <c r="AH414" s="428">
        <f t="shared" si="107"/>
        <v>224237.99999999988</v>
      </c>
      <c r="AI414" s="429">
        <f t="shared" si="123"/>
        <v>7.7908293866338482E-3</v>
      </c>
    </row>
    <row r="415" spans="1:35" ht="18.5" customHeight="1" x14ac:dyDescent="0.35">
      <c r="A415" s="353" t="s">
        <v>522</v>
      </c>
      <c r="B415" s="427" t="s">
        <v>516</v>
      </c>
      <c r="C415" s="353" t="s">
        <v>479</v>
      </c>
      <c r="D415" s="353" t="s">
        <v>71</v>
      </c>
      <c r="E415" s="428">
        <v>25630</v>
      </c>
      <c r="F415" s="428">
        <v>14219</v>
      </c>
      <c r="G415" s="428">
        <v>6329</v>
      </c>
      <c r="H415" s="428">
        <v>2913</v>
      </c>
      <c r="I415" s="428">
        <v>5729</v>
      </c>
      <c r="J415" s="428"/>
      <c r="K415" s="428">
        <v>261</v>
      </c>
      <c r="L415" s="428"/>
      <c r="M415" s="428"/>
      <c r="N415" s="428">
        <v>163</v>
      </c>
      <c r="O415" s="428">
        <f t="shared" si="108"/>
        <v>55244</v>
      </c>
      <c r="Q415" s="429">
        <f t="shared" si="109"/>
        <v>0.46394178553327059</v>
      </c>
      <c r="R415" s="429">
        <f t="shared" si="110"/>
        <v>0.25738541742089638</v>
      </c>
      <c r="S415" s="429">
        <f t="shared" si="111"/>
        <v>0.11456447759032655</v>
      </c>
      <c r="T415" s="429">
        <f t="shared" si="112"/>
        <v>5.272970820360582E-2</v>
      </c>
      <c r="U415" s="429">
        <f t="shared" si="113"/>
        <v>0.1037035696184201</v>
      </c>
      <c r="V415" s="429">
        <f t="shared" si="114"/>
        <v>0</v>
      </c>
      <c r="W415" s="429">
        <f t="shared" si="115"/>
        <v>4.7244949677793064E-3</v>
      </c>
      <c r="X415" s="429">
        <f t="shared" si="116"/>
        <v>0</v>
      </c>
      <c r="Y415" s="429">
        <f t="shared" si="117"/>
        <v>0</v>
      </c>
      <c r="Z415" s="429">
        <f t="shared" si="118"/>
        <v>2.9505466657012524E-3</v>
      </c>
      <c r="AA415" s="353" t="s">
        <v>479</v>
      </c>
      <c r="AB415" s="434">
        <f t="shared" si="119"/>
        <v>261</v>
      </c>
      <c r="AC415" s="434">
        <f t="shared" si="120"/>
        <v>0</v>
      </c>
      <c r="AD415" s="434">
        <f t="shared" si="121"/>
        <v>5729</v>
      </c>
      <c r="AG415" s="354">
        <f t="shared" si="122"/>
        <v>5990</v>
      </c>
      <c r="AH415" s="428">
        <f t="shared" si="107"/>
        <v>224237.99999999988</v>
      </c>
      <c r="AI415" s="429">
        <f t="shared" si="123"/>
        <v>2.6712689196300373E-2</v>
      </c>
    </row>
    <row r="416" spans="1:35" ht="18.5" customHeight="1" x14ac:dyDescent="0.35">
      <c r="A416" s="353" t="s">
        <v>523</v>
      </c>
      <c r="B416" s="427" t="s">
        <v>516</v>
      </c>
      <c r="C416" s="353" t="s">
        <v>479</v>
      </c>
      <c r="D416" s="353" t="s">
        <v>71</v>
      </c>
      <c r="E416" s="428">
        <v>4298</v>
      </c>
      <c r="F416" s="428">
        <v>14468</v>
      </c>
      <c r="G416" s="428">
        <v>6000</v>
      </c>
      <c r="H416" s="428">
        <v>20730</v>
      </c>
      <c r="I416" s="428">
        <v>2873</v>
      </c>
      <c r="J416" s="428"/>
      <c r="K416" s="428"/>
      <c r="L416" s="428"/>
      <c r="M416" s="428"/>
      <c r="N416" s="428">
        <v>170</v>
      </c>
      <c r="O416" s="428">
        <f t="shared" si="108"/>
        <v>48539</v>
      </c>
      <c r="Q416" s="429">
        <f t="shared" si="109"/>
        <v>8.8547353674364948E-2</v>
      </c>
      <c r="R416" s="429">
        <f t="shared" si="110"/>
        <v>0.29806959352273432</v>
      </c>
      <c r="S416" s="429">
        <f t="shared" si="111"/>
        <v>0.12361194091349224</v>
      </c>
      <c r="T416" s="429">
        <f t="shared" si="112"/>
        <v>0.42707925585611572</v>
      </c>
      <c r="U416" s="429">
        <f t="shared" si="113"/>
        <v>5.9189517707410537E-2</v>
      </c>
      <c r="V416" s="429">
        <f t="shared" si="114"/>
        <v>0</v>
      </c>
      <c r="W416" s="429">
        <f t="shared" si="115"/>
        <v>0</v>
      </c>
      <c r="X416" s="429">
        <f t="shared" si="116"/>
        <v>0</v>
      </c>
      <c r="Y416" s="429">
        <f t="shared" si="117"/>
        <v>0</v>
      </c>
      <c r="Z416" s="429">
        <f t="shared" si="118"/>
        <v>3.5023383258822802E-3</v>
      </c>
      <c r="AA416" s="353" t="s">
        <v>479</v>
      </c>
      <c r="AB416" s="434">
        <f t="shared" si="119"/>
        <v>0</v>
      </c>
      <c r="AC416" s="434">
        <f t="shared" si="120"/>
        <v>0</v>
      </c>
      <c r="AD416" s="434">
        <f t="shared" si="121"/>
        <v>2873</v>
      </c>
      <c r="AG416" s="354">
        <f t="shared" si="122"/>
        <v>2873</v>
      </c>
      <c r="AH416" s="428">
        <f t="shared" si="107"/>
        <v>224237.99999999988</v>
      </c>
      <c r="AI416" s="429">
        <f t="shared" si="123"/>
        <v>1.2812279809844904E-2</v>
      </c>
    </row>
    <row r="417" spans="1:35" ht="18.5" customHeight="1" x14ac:dyDescent="0.35">
      <c r="A417" s="353" t="s">
        <v>524</v>
      </c>
      <c r="B417" s="427" t="s">
        <v>525</v>
      </c>
      <c r="C417" s="353" t="s">
        <v>479</v>
      </c>
      <c r="D417" s="353" t="s">
        <v>71</v>
      </c>
      <c r="E417" s="428">
        <v>10932</v>
      </c>
      <c r="F417" s="428">
        <v>12281</v>
      </c>
      <c r="G417" s="428">
        <v>8913</v>
      </c>
      <c r="H417" s="428">
        <v>5781</v>
      </c>
      <c r="I417" s="428">
        <v>1720</v>
      </c>
      <c r="J417" s="428"/>
      <c r="K417" s="428">
        <v>334</v>
      </c>
      <c r="L417" s="428">
        <v>168</v>
      </c>
      <c r="M417" s="428"/>
      <c r="N417" s="428">
        <v>0</v>
      </c>
      <c r="O417" s="428">
        <f t="shared" si="108"/>
        <v>40129</v>
      </c>
      <c r="Q417" s="429">
        <f t="shared" si="109"/>
        <v>0.27242144085324826</v>
      </c>
      <c r="R417" s="429">
        <f t="shared" si="110"/>
        <v>0.30603802736175834</v>
      </c>
      <c r="S417" s="429">
        <f t="shared" si="111"/>
        <v>0.22210869944429215</v>
      </c>
      <c r="T417" s="429">
        <f t="shared" si="112"/>
        <v>0.14406040519325175</v>
      </c>
      <c r="U417" s="429">
        <f t="shared" si="113"/>
        <v>4.2861770789204813E-2</v>
      </c>
      <c r="V417" s="429">
        <f t="shared" si="114"/>
        <v>0</v>
      </c>
      <c r="W417" s="429">
        <f t="shared" si="115"/>
        <v>8.3231578160432602E-3</v>
      </c>
      <c r="X417" s="429">
        <f t="shared" si="116"/>
        <v>4.1864985422014004E-3</v>
      </c>
      <c r="Y417" s="429">
        <f t="shared" si="117"/>
        <v>0</v>
      </c>
      <c r="Z417" s="429">
        <f t="shared" si="118"/>
        <v>0</v>
      </c>
      <c r="AA417" s="353" t="s">
        <v>479</v>
      </c>
      <c r="AB417" s="434">
        <f t="shared" si="119"/>
        <v>334</v>
      </c>
      <c r="AC417" s="434">
        <f t="shared" si="120"/>
        <v>168</v>
      </c>
      <c r="AD417" s="434">
        <f t="shared" si="121"/>
        <v>1720</v>
      </c>
      <c r="AG417" s="354">
        <f t="shared" si="122"/>
        <v>2222</v>
      </c>
      <c r="AH417" s="428">
        <f t="shared" si="107"/>
        <v>224237.99999999988</v>
      </c>
      <c r="AI417" s="429">
        <f t="shared" si="123"/>
        <v>9.9091144230683513E-3</v>
      </c>
    </row>
    <row r="418" spans="1:35" ht="18.5" customHeight="1" x14ac:dyDescent="0.35">
      <c r="A418" s="353" t="s">
        <v>526</v>
      </c>
      <c r="B418" s="427" t="s">
        <v>525</v>
      </c>
      <c r="C418" s="353" t="s">
        <v>479</v>
      </c>
      <c r="D418" s="353" t="s">
        <v>71</v>
      </c>
      <c r="E418" s="428">
        <v>6416</v>
      </c>
      <c r="F418" s="428">
        <v>11165</v>
      </c>
      <c r="G418" s="428">
        <v>6441</v>
      </c>
      <c r="H418" s="428">
        <v>16580</v>
      </c>
      <c r="I418" s="428">
        <v>5083</v>
      </c>
      <c r="J418" s="428"/>
      <c r="K418" s="428">
        <v>737</v>
      </c>
      <c r="L418" s="428"/>
      <c r="M418" s="428"/>
      <c r="N418" s="428">
        <v>294</v>
      </c>
      <c r="O418" s="428">
        <f t="shared" si="108"/>
        <v>46716</v>
      </c>
      <c r="Q418" s="429">
        <f t="shared" si="109"/>
        <v>0.13734052572994263</v>
      </c>
      <c r="R418" s="429">
        <f t="shared" si="110"/>
        <v>0.23899734566315609</v>
      </c>
      <c r="S418" s="429">
        <f t="shared" si="111"/>
        <v>0.13787567428718212</v>
      </c>
      <c r="T418" s="429">
        <f t="shared" si="112"/>
        <v>0.35491052316122956</v>
      </c>
      <c r="U418" s="429">
        <f t="shared" si="113"/>
        <v>0.10880640465793304</v>
      </c>
      <c r="V418" s="429">
        <f t="shared" si="114"/>
        <v>0</v>
      </c>
      <c r="W418" s="429">
        <f t="shared" si="115"/>
        <v>1.5776179467420156E-2</v>
      </c>
      <c r="X418" s="429">
        <f t="shared" si="116"/>
        <v>0</v>
      </c>
      <c r="Y418" s="429">
        <f t="shared" si="117"/>
        <v>0</v>
      </c>
      <c r="Z418" s="429">
        <f t="shared" si="118"/>
        <v>6.2933470331363985E-3</v>
      </c>
      <c r="AA418" s="353" t="s">
        <v>479</v>
      </c>
      <c r="AB418" s="434">
        <f t="shared" si="119"/>
        <v>737</v>
      </c>
      <c r="AC418" s="434">
        <f t="shared" si="120"/>
        <v>0</v>
      </c>
      <c r="AD418" s="434">
        <f t="shared" si="121"/>
        <v>5083</v>
      </c>
      <c r="AG418" s="354">
        <f t="shared" si="122"/>
        <v>5820</v>
      </c>
      <c r="AH418" s="428">
        <f t="shared" si="107"/>
        <v>224237.99999999988</v>
      </c>
      <c r="AI418" s="429">
        <f t="shared" si="123"/>
        <v>2.5954566130629079E-2</v>
      </c>
    </row>
    <row r="419" spans="1:35" ht="18.5" customHeight="1" x14ac:dyDescent="0.35">
      <c r="A419" s="353" t="s">
        <v>527</v>
      </c>
      <c r="B419" s="427" t="s">
        <v>525</v>
      </c>
      <c r="C419" s="353" t="s">
        <v>479</v>
      </c>
      <c r="D419" s="353" t="s">
        <v>71</v>
      </c>
      <c r="E419" s="428">
        <v>3111</v>
      </c>
      <c r="F419" s="428">
        <v>13753</v>
      </c>
      <c r="G419" s="428">
        <v>7678</v>
      </c>
      <c r="H419" s="428">
        <v>20364</v>
      </c>
      <c r="I419" s="428">
        <v>2736</v>
      </c>
      <c r="J419" s="428"/>
      <c r="K419" s="428"/>
      <c r="L419" s="428"/>
      <c r="M419" s="428"/>
      <c r="N419" s="428">
        <v>0</v>
      </c>
      <c r="O419" s="428">
        <f t="shared" si="108"/>
        <v>47642</v>
      </c>
      <c r="Q419" s="429">
        <f t="shared" si="109"/>
        <v>6.5299525628646993E-2</v>
      </c>
      <c r="R419" s="429">
        <f t="shared" si="110"/>
        <v>0.28867385919986566</v>
      </c>
      <c r="S419" s="429">
        <f t="shared" si="111"/>
        <v>0.16116032072541034</v>
      </c>
      <c r="T419" s="429">
        <f t="shared" si="112"/>
        <v>0.42743797489610008</v>
      </c>
      <c r="U419" s="429">
        <f t="shared" si="113"/>
        <v>5.742831954997691E-2</v>
      </c>
      <c r="V419" s="429">
        <f t="shared" si="114"/>
        <v>0</v>
      </c>
      <c r="W419" s="429">
        <f t="shared" si="115"/>
        <v>0</v>
      </c>
      <c r="X419" s="429">
        <f t="shared" si="116"/>
        <v>0</v>
      </c>
      <c r="Y419" s="429">
        <f t="shared" si="117"/>
        <v>0</v>
      </c>
      <c r="Z419" s="429">
        <f t="shared" si="118"/>
        <v>0</v>
      </c>
      <c r="AA419" s="353" t="s">
        <v>479</v>
      </c>
      <c r="AB419" s="434">
        <f t="shared" si="119"/>
        <v>0</v>
      </c>
      <c r="AC419" s="434">
        <f t="shared" si="120"/>
        <v>0</v>
      </c>
      <c r="AD419" s="434">
        <f t="shared" si="121"/>
        <v>2736</v>
      </c>
      <c r="AG419" s="354">
        <f t="shared" si="122"/>
        <v>2736</v>
      </c>
      <c r="AH419" s="428">
        <f t="shared" si="107"/>
        <v>224237.99999999988</v>
      </c>
      <c r="AI419" s="429">
        <f t="shared" si="123"/>
        <v>1.2201321809862742E-2</v>
      </c>
    </row>
    <row r="420" spans="1:35" ht="18.5" customHeight="1" x14ac:dyDescent="0.35">
      <c r="A420" s="353" t="s">
        <v>528</v>
      </c>
      <c r="B420" s="427" t="s">
        <v>525</v>
      </c>
      <c r="C420" s="353" t="s">
        <v>479</v>
      </c>
      <c r="D420" s="353" t="s">
        <v>71</v>
      </c>
      <c r="E420" s="428">
        <v>20739</v>
      </c>
      <c r="F420" s="428">
        <v>15420</v>
      </c>
      <c r="G420" s="428">
        <v>7424</v>
      </c>
      <c r="H420" s="428">
        <v>3878</v>
      </c>
      <c r="I420" s="428">
        <v>3222</v>
      </c>
      <c r="J420" s="428"/>
      <c r="K420" s="428">
        <v>231</v>
      </c>
      <c r="L420" s="428"/>
      <c r="M420" s="428"/>
      <c r="N420" s="428">
        <v>211</v>
      </c>
      <c r="O420" s="428">
        <f t="shared" si="108"/>
        <v>51125</v>
      </c>
      <c r="Q420" s="429">
        <f t="shared" si="109"/>
        <v>0.40565281173594131</v>
      </c>
      <c r="R420" s="429">
        <f t="shared" si="110"/>
        <v>0.30161369193154036</v>
      </c>
      <c r="S420" s="429">
        <f t="shared" si="111"/>
        <v>0.14521271393643032</v>
      </c>
      <c r="T420" s="429">
        <f t="shared" si="112"/>
        <v>7.5853300733496332E-2</v>
      </c>
      <c r="U420" s="429">
        <f t="shared" si="113"/>
        <v>6.3022004889975544E-2</v>
      </c>
      <c r="V420" s="429">
        <f t="shared" si="114"/>
        <v>0</v>
      </c>
      <c r="W420" s="429">
        <f t="shared" si="115"/>
        <v>4.5183374083129588E-3</v>
      </c>
      <c r="X420" s="429">
        <f t="shared" si="116"/>
        <v>0</v>
      </c>
      <c r="Y420" s="429">
        <f t="shared" si="117"/>
        <v>0</v>
      </c>
      <c r="Z420" s="429">
        <f t="shared" si="118"/>
        <v>4.1271393643031781E-3</v>
      </c>
      <c r="AA420" s="353" t="s">
        <v>479</v>
      </c>
      <c r="AB420" s="434">
        <f t="shared" si="119"/>
        <v>231</v>
      </c>
      <c r="AC420" s="434">
        <f t="shared" si="120"/>
        <v>0</v>
      </c>
      <c r="AD420" s="434">
        <f t="shared" si="121"/>
        <v>3222</v>
      </c>
      <c r="AG420" s="354">
        <f t="shared" si="122"/>
        <v>3453</v>
      </c>
      <c r="AH420" s="428">
        <f t="shared" si="107"/>
        <v>224237.99999999988</v>
      </c>
      <c r="AI420" s="429">
        <f t="shared" si="123"/>
        <v>1.5398817328017561E-2</v>
      </c>
    </row>
    <row r="421" spans="1:35" ht="18.5" customHeight="1" x14ac:dyDescent="0.35">
      <c r="A421" s="353" t="s">
        <v>529</v>
      </c>
      <c r="B421" s="427" t="s">
        <v>525</v>
      </c>
      <c r="C421" s="353" t="s">
        <v>479</v>
      </c>
      <c r="D421" s="353" t="s">
        <v>71</v>
      </c>
      <c r="E421" s="428">
        <v>19138</v>
      </c>
      <c r="F421" s="428">
        <v>18499</v>
      </c>
      <c r="G421" s="428">
        <v>5602</v>
      </c>
      <c r="H421" s="428">
        <v>7121</v>
      </c>
      <c r="I421" s="428">
        <v>3273</v>
      </c>
      <c r="J421" s="428"/>
      <c r="K421" s="428"/>
      <c r="L421" s="428">
        <v>133</v>
      </c>
      <c r="M421" s="428"/>
      <c r="N421" s="428">
        <v>0</v>
      </c>
      <c r="O421" s="428">
        <f t="shared" si="108"/>
        <v>53766</v>
      </c>
      <c r="Q421" s="429">
        <f t="shared" si="109"/>
        <v>0.35594985678681695</v>
      </c>
      <c r="R421" s="429">
        <f t="shared" si="110"/>
        <v>0.34406502250492876</v>
      </c>
      <c r="S421" s="429">
        <f t="shared" si="111"/>
        <v>0.10419224044935461</v>
      </c>
      <c r="T421" s="429">
        <f t="shared" si="112"/>
        <v>0.13244429565152699</v>
      </c>
      <c r="U421" s="429">
        <f t="shared" si="113"/>
        <v>6.0874902354647917E-2</v>
      </c>
      <c r="V421" s="429">
        <f t="shared" si="114"/>
        <v>0</v>
      </c>
      <c r="W421" s="429">
        <f t="shared" si="115"/>
        <v>0</v>
      </c>
      <c r="X421" s="429">
        <f t="shared" si="116"/>
        <v>2.4736822527247704E-3</v>
      </c>
      <c r="Y421" s="429">
        <f t="shared" si="117"/>
        <v>0</v>
      </c>
      <c r="Z421" s="429">
        <f t="shared" si="118"/>
        <v>0</v>
      </c>
      <c r="AA421" s="353" t="s">
        <v>479</v>
      </c>
      <c r="AB421" s="434">
        <f t="shared" si="119"/>
        <v>0</v>
      </c>
      <c r="AC421" s="434">
        <f t="shared" si="120"/>
        <v>133</v>
      </c>
      <c r="AD421" s="434">
        <f t="shared" si="121"/>
        <v>3273</v>
      </c>
      <c r="AG421" s="354">
        <f t="shared" si="122"/>
        <v>3406</v>
      </c>
      <c r="AH421" s="428">
        <f t="shared" si="107"/>
        <v>224237.99999999988</v>
      </c>
      <c r="AI421" s="429">
        <f t="shared" si="123"/>
        <v>1.5189218598096674E-2</v>
      </c>
    </row>
    <row r="422" spans="1:35" ht="18.5" customHeight="1" x14ac:dyDescent="0.35">
      <c r="A422" s="353" t="s">
        <v>530</v>
      </c>
      <c r="B422" s="427" t="s">
        <v>525</v>
      </c>
      <c r="C422" s="353" t="s">
        <v>479</v>
      </c>
      <c r="D422" s="353" t="s">
        <v>71</v>
      </c>
      <c r="E422" s="428">
        <v>3552</v>
      </c>
      <c r="F422" s="428">
        <v>12392</v>
      </c>
      <c r="G422" s="428">
        <v>8053</v>
      </c>
      <c r="H422" s="428">
        <v>24331</v>
      </c>
      <c r="I422" s="428">
        <v>1832</v>
      </c>
      <c r="J422" s="428"/>
      <c r="K422" s="428"/>
      <c r="L422" s="428"/>
      <c r="M422" s="428"/>
      <c r="N422" s="428">
        <v>134</v>
      </c>
      <c r="O422" s="428">
        <f t="shared" si="108"/>
        <v>50294</v>
      </c>
      <c r="Q422" s="429">
        <f t="shared" si="109"/>
        <v>7.0624726607547622E-2</v>
      </c>
      <c r="R422" s="429">
        <f t="shared" si="110"/>
        <v>0.24639121962858393</v>
      </c>
      <c r="S422" s="429">
        <f t="shared" si="111"/>
        <v>0.16011850320117707</v>
      </c>
      <c r="T422" s="429">
        <f t="shared" si="112"/>
        <v>0.48377540064421204</v>
      </c>
      <c r="U422" s="429">
        <f t="shared" si="113"/>
        <v>3.6425816200739654E-2</v>
      </c>
      <c r="V422" s="429">
        <f t="shared" si="114"/>
        <v>0</v>
      </c>
      <c r="W422" s="429">
        <f t="shared" si="115"/>
        <v>0</v>
      </c>
      <c r="X422" s="429">
        <f t="shared" si="116"/>
        <v>0</v>
      </c>
      <c r="Y422" s="429">
        <f t="shared" si="117"/>
        <v>0</v>
      </c>
      <c r="Z422" s="429">
        <f t="shared" si="118"/>
        <v>2.6643337177396907E-3</v>
      </c>
      <c r="AA422" s="353" t="s">
        <v>479</v>
      </c>
      <c r="AB422" s="434">
        <f t="shared" si="119"/>
        <v>0</v>
      </c>
      <c r="AC422" s="434">
        <f t="shared" si="120"/>
        <v>0</v>
      </c>
      <c r="AD422" s="434">
        <f t="shared" si="121"/>
        <v>1832</v>
      </c>
      <c r="AG422" s="354">
        <f t="shared" si="122"/>
        <v>1832</v>
      </c>
      <c r="AH422" s="428">
        <f t="shared" si="107"/>
        <v>224237.99999999988</v>
      </c>
      <c r="AI422" s="429">
        <f t="shared" si="123"/>
        <v>8.1698909194694962E-3</v>
      </c>
    </row>
    <row r="423" spans="1:35" ht="18.5" customHeight="1" x14ac:dyDescent="0.35">
      <c r="A423" s="353" t="s">
        <v>531</v>
      </c>
      <c r="B423" s="427" t="s">
        <v>525</v>
      </c>
      <c r="C423" s="353" t="s">
        <v>479</v>
      </c>
      <c r="D423" s="353" t="s">
        <v>71</v>
      </c>
      <c r="E423" s="428">
        <v>4325</v>
      </c>
      <c r="F423" s="428">
        <v>14819</v>
      </c>
      <c r="G423" s="428">
        <v>7787</v>
      </c>
      <c r="H423" s="428">
        <v>18326</v>
      </c>
      <c r="I423" s="428">
        <v>2234</v>
      </c>
      <c r="J423" s="428"/>
      <c r="K423" s="428"/>
      <c r="L423" s="428"/>
      <c r="M423" s="428"/>
      <c r="N423" s="428">
        <v>0</v>
      </c>
      <c r="O423" s="428">
        <f t="shared" si="108"/>
        <v>47491</v>
      </c>
      <c r="Q423" s="429">
        <f t="shared" si="109"/>
        <v>9.1069886925943866E-2</v>
      </c>
      <c r="R423" s="429">
        <f t="shared" si="110"/>
        <v>0.31203807037122822</v>
      </c>
      <c r="S423" s="429">
        <f t="shared" si="111"/>
        <v>0.16396790970920805</v>
      </c>
      <c r="T423" s="429">
        <f t="shared" si="112"/>
        <v>0.38588364111094736</v>
      </c>
      <c r="U423" s="429">
        <f t="shared" si="113"/>
        <v>4.7040491882672508E-2</v>
      </c>
      <c r="V423" s="429">
        <f t="shared" si="114"/>
        <v>0</v>
      </c>
      <c r="W423" s="429">
        <f t="shared" si="115"/>
        <v>0</v>
      </c>
      <c r="X423" s="429">
        <f t="shared" si="116"/>
        <v>0</v>
      </c>
      <c r="Y423" s="429">
        <f t="shared" si="117"/>
        <v>0</v>
      </c>
      <c r="Z423" s="429">
        <f t="shared" si="118"/>
        <v>0</v>
      </c>
      <c r="AA423" s="353" t="s">
        <v>479</v>
      </c>
      <c r="AB423" s="434">
        <f t="shared" si="119"/>
        <v>0</v>
      </c>
      <c r="AC423" s="434">
        <f t="shared" si="120"/>
        <v>0</v>
      </c>
      <c r="AD423" s="434">
        <f t="shared" si="121"/>
        <v>2234</v>
      </c>
      <c r="AG423" s="354">
        <f t="shared" si="122"/>
        <v>2234</v>
      </c>
      <c r="AH423" s="428">
        <f t="shared" si="107"/>
        <v>224237.99999999988</v>
      </c>
      <c r="AI423" s="429">
        <f t="shared" si="123"/>
        <v>9.9626289924098551E-3</v>
      </c>
    </row>
    <row r="424" spans="1:35" ht="18.5" customHeight="1" x14ac:dyDescent="0.35">
      <c r="A424" s="353" t="s">
        <v>532</v>
      </c>
      <c r="B424" s="427" t="s">
        <v>525</v>
      </c>
      <c r="C424" s="353" t="s">
        <v>479</v>
      </c>
      <c r="D424" s="353" t="s">
        <v>71</v>
      </c>
      <c r="E424" s="428">
        <v>3527</v>
      </c>
      <c r="F424" s="428">
        <v>12501</v>
      </c>
      <c r="G424" s="428">
        <v>6611</v>
      </c>
      <c r="H424" s="428">
        <v>23622</v>
      </c>
      <c r="I424" s="428">
        <v>2068</v>
      </c>
      <c r="J424" s="428"/>
      <c r="K424" s="428">
        <v>1849</v>
      </c>
      <c r="L424" s="428"/>
      <c r="M424" s="428"/>
      <c r="N424" s="428">
        <v>190</v>
      </c>
      <c r="O424" s="428">
        <f t="shared" si="108"/>
        <v>50368</v>
      </c>
      <c r="Q424" s="429">
        <f t="shared" si="109"/>
        <v>7.0024618805590855E-2</v>
      </c>
      <c r="R424" s="429">
        <f t="shared" si="110"/>
        <v>0.24819329733163914</v>
      </c>
      <c r="S424" s="429">
        <f t="shared" si="111"/>
        <v>0.13125397077509529</v>
      </c>
      <c r="T424" s="429">
        <f t="shared" si="112"/>
        <v>0.46898824650571791</v>
      </c>
      <c r="U424" s="429">
        <f t="shared" si="113"/>
        <v>4.1057814485387548E-2</v>
      </c>
      <c r="V424" s="429">
        <f t="shared" si="114"/>
        <v>0</v>
      </c>
      <c r="W424" s="429">
        <f t="shared" si="115"/>
        <v>3.6709815756035581E-2</v>
      </c>
      <c r="X424" s="429">
        <f t="shared" si="116"/>
        <v>0</v>
      </c>
      <c r="Y424" s="429">
        <f t="shared" si="117"/>
        <v>0</v>
      </c>
      <c r="Z424" s="429">
        <f t="shared" si="118"/>
        <v>3.772236340533672E-3</v>
      </c>
      <c r="AA424" s="353" t="s">
        <v>479</v>
      </c>
      <c r="AB424" s="434">
        <f t="shared" si="119"/>
        <v>1849</v>
      </c>
      <c r="AC424" s="434">
        <f t="shared" si="120"/>
        <v>0</v>
      </c>
      <c r="AD424" s="434">
        <f t="shared" si="121"/>
        <v>2068</v>
      </c>
      <c r="AG424" s="354">
        <f t="shared" si="122"/>
        <v>3917</v>
      </c>
      <c r="AH424" s="428">
        <f t="shared" si="107"/>
        <v>224237.99999999988</v>
      </c>
      <c r="AI424" s="429">
        <f t="shared" si="123"/>
        <v>1.7468047342555686E-2</v>
      </c>
    </row>
    <row r="425" spans="1:35" ht="18.5" customHeight="1" x14ac:dyDescent="0.35">
      <c r="A425" s="353" t="s">
        <v>533</v>
      </c>
      <c r="B425" s="427" t="s">
        <v>525</v>
      </c>
      <c r="C425" s="353" t="s">
        <v>479</v>
      </c>
      <c r="D425" s="353" t="s">
        <v>71</v>
      </c>
      <c r="E425" s="428">
        <v>16310</v>
      </c>
      <c r="F425" s="428">
        <v>11901</v>
      </c>
      <c r="G425" s="428">
        <v>7735</v>
      </c>
      <c r="H425" s="428">
        <v>3756</v>
      </c>
      <c r="I425" s="428">
        <v>2688</v>
      </c>
      <c r="J425" s="428"/>
      <c r="K425" s="428"/>
      <c r="L425" s="428"/>
      <c r="M425" s="428"/>
      <c r="N425" s="428">
        <v>0</v>
      </c>
      <c r="O425" s="428">
        <f t="shared" si="108"/>
        <v>42390</v>
      </c>
      <c r="Q425" s="429">
        <f t="shared" si="109"/>
        <v>0.38476055673507903</v>
      </c>
      <c r="R425" s="429">
        <f t="shared" si="110"/>
        <v>0.28075017692852089</v>
      </c>
      <c r="S425" s="429">
        <f t="shared" si="111"/>
        <v>0.18247228119839584</v>
      </c>
      <c r="T425" s="429">
        <f t="shared" si="112"/>
        <v>8.8605803255484783E-2</v>
      </c>
      <c r="U425" s="429">
        <f t="shared" si="113"/>
        <v>6.3411181882519457E-2</v>
      </c>
      <c r="V425" s="429">
        <f t="shared" si="114"/>
        <v>0</v>
      </c>
      <c r="W425" s="429">
        <f t="shared" si="115"/>
        <v>0</v>
      </c>
      <c r="X425" s="429">
        <f t="shared" si="116"/>
        <v>0</v>
      </c>
      <c r="Y425" s="429">
        <f t="shared" si="117"/>
        <v>0</v>
      </c>
      <c r="Z425" s="429">
        <f t="shared" si="118"/>
        <v>0</v>
      </c>
      <c r="AA425" s="353" t="s">
        <v>479</v>
      </c>
      <c r="AB425" s="434">
        <f t="shared" si="119"/>
        <v>0</v>
      </c>
      <c r="AC425" s="434">
        <f t="shared" si="120"/>
        <v>0</v>
      </c>
      <c r="AD425" s="434">
        <f t="shared" si="121"/>
        <v>2688</v>
      </c>
      <c r="AG425" s="354">
        <f t="shared" si="122"/>
        <v>2688</v>
      </c>
      <c r="AH425" s="428">
        <f t="shared" si="107"/>
        <v>224237.99999999988</v>
      </c>
      <c r="AI425" s="429">
        <f t="shared" si="123"/>
        <v>1.1987263532496729E-2</v>
      </c>
    </row>
    <row r="426" spans="1:35" ht="18.5" customHeight="1" x14ac:dyDescent="0.35">
      <c r="A426" s="353" t="s">
        <v>534</v>
      </c>
      <c r="B426" s="427" t="s">
        <v>525</v>
      </c>
      <c r="C426" s="353" t="s">
        <v>479</v>
      </c>
      <c r="D426" s="353" t="s">
        <v>71</v>
      </c>
      <c r="E426" s="428">
        <v>3002</v>
      </c>
      <c r="F426" s="428">
        <v>11497</v>
      </c>
      <c r="G426" s="428">
        <v>7677</v>
      </c>
      <c r="H426" s="428">
        <v>23765</v>
      </c>
      <c r="I426" s="428">
        <v>2403</v>
      </c>
      <c r="J426" s="428"/>
      <c r="K426" s="428">
        <v>608</v>
      </c>
      <c r="L426" s="428"/>
      <c r="M426" s="428"/>
      <c r="N426" s="428">
        <v>0</v>
      </c>
      <c r="O426" s="428">
        <f t="shared" si="108"/>
        <v>48952</v>
      </c>
      <c r="Q426" s="429">
        <f t="shared" si="109"/>
        <v>6.1325379964046411E-2</v>
      </c>
      <c r="R426" s="429">
        <f t="shared" si="110"/>
        <v>0.23486272266710248</v>
      </c>
      <c r="S426" s="429">
        <f t="shared" si="111"/>
        <v>0.15682709593070762</v>
      </c>
      <c r="T426" s="429">
        <f t="shared" si="112"/>
        <v>0.48547556790325219</v>
      </c>
      <c r="U426" s="429">
        <f t="shared" si="113"/>
        <v>4.908890341559078E-2</v>
      </c>
      <c r="V426" s="429">
        <f t="shared" si="114"/>
        <v>0</v>
      </c>
      <c r="W426" s="429">
        <f t="shared" si="115"/>
        <v>1.2420330119300538E-2</v>
      </c>
      <c r="X426" s="429">
        <f t="shared" si="116"/>
        <v>0</v>
      </c>
      <c r="Y426" s="429">
        <f t="shared" si="117"/>
        <v>0</v>
      </c>
      <c r="Z426" s="429">
        <f t="shared" si="118"/>
        <v>0</v>
      </c>
      <c r="AA426" s="353" t="s">
        <v>479</v>
      </c>
      <c r="AB426" s="434">
        <f t="shared" si="119"/>
        <v>608</v>
      </c>
      <c r="AC426" s="434">
        <f t="shared" si="120"/>
        <v>0</v>
      </c>
      <c r="AD426" s="434">
        <f t="shared" si="121"/>
        <v>2403</v>
      </c>
      <c r="AG426" s="354">
        <f t="shared" si="122"/>
        <v>3011</v>
      </c>
      <c r="AH426" s="428">
        <f t="shared" si="107"/>
        <v>224237.99999999988</v>
      </c>
      <c r="AI426" s="429">
        <f t="shared" si="123"/>
        <v>1.3427697357272192E-2</v>
      </c>
    </row>
    <row r="427" spans="1:35" ht="18.5" customHeight="1" x14ac:dyDescent="0.35">
      <c r="A427" s="353" t="s">
        <v>535</v>
      </c>
      <c r="B427" s="427" t="s">
        <v>536</v>
      </c>
      <c r="C427" s="353" t="s">
        <v>479</v>
      </c>
      <c r="D427" s="353" t="s">
        <v>71</v>
      </c>
      <c r="E427" s="428">
        <v>3925</v>
      </c>
      <c r="F427" s="428">
        <v>14414</v>
      </c>
      <c r="G427" s="428">
        <v>6127</v>
      </c>
      <c r="H427" s="428">
        <v>22552</v>
      </c>
      <c r="I427" s="428">
        <v>1954</v>
      </c>
      <c r="J427" s="428"/>
      <c r="K427" s="428">
        <v>540</v>
      </c>
      <c r="L427" s="428"/>
      <c r="M427" s="428"/>
      <c r="N427" s="428">
        <v>0</v>
      </c>
      <c r="O427" s="428">
        <f t="shared" si="108"/>
        <v>49512</v>
      </c>
      <c r="Q427" s="429">
        <f t="shared" si="109"/>
        <v>7.9273711423493293E-2</v>
      </c>
      <c r="R427" s="429">
        <f t="shared" si="110"/>
        <v>0.29112134432056874</v>
      </c>
      <c r="S427" s="429">
        <f t="shared" si="111"/>
        <v>0.12374777831636775</v>
      </c>
      <c r="T427" s="429">
        <f t="shared" si="112"/>
        <v>0.45548553885926646</v>
      </c>
      <c r="U427" s="429">
        <f t="shared" si="113"/>
        <v>3.946518015834545E-2</v>
      </c>
      <c r="V427" s="429">
        <f t="shared" si="114"/>
        <v>0</v>
      </c>
      <c r="W427" s="429">
        <f t="shared" si="115"/>
        <v>1.0906446921958314E-2</v>
      </c>
      <c r="X427" s="429">
        <f t="shared" si="116"/>
        <v>0</v>
      </c>
      <c r="Y427" s="429">
        <f t="shared" si="117"/>
        <v>0</v>
      </c>
      <c r="Z427" s="429">
        <f t="shared" si="118"/>
        <v>0</v>
      </c>
      <c r="AA427" s="353" t="s">
        <v>479</v>
      </c>
      <c r="AB427" s="434">
        <f t="shared" si="119"/>
        <v>540</v>
      </c>
      <c r="AC427" s="434">
        <f t="shared" si="120"/>
        <v>0</v>
      </c>
      <c r="AD427" s="434">
        <f t="shared" si="121"/>
        <v>1954</v>
      </c>
      <c r="AG427" s="354">
        <f t="shared" si="122"/>
        <v>2494</v>
      </c>
      <c r="AH427" s="428">
        <f t="shared" si="107"/>
        <v>224237.99999999988</v>
      </c>
      <c r="AI427" s="429">
        <f t="shared" si="123"/>
        <v>1.1122111328142425E-2</v>
      </c>
    </row>
    <row r="428" spans="1:35" ht="18.5" customHeight="1" x14ac:dyDescent="0.35">
      <c r="A428" s="353" t="s">
        <v>537</v>
      </c>
      <c r="B428" s="427" t="s">
        <v>536</v>
      </c>
      <c r="C428" s="353" t="s">
        <v>479</v>
      </c>
      <c r="D428" s="353" t="s">
        <v>71</v>
      </c>
      <c r="E428" s="428">
        <v>12133</v>
      </c>
      <c r="F428" s="428">
        <v>16849</v>
      </c>
      <c r="G428" s="428">
        <v>7886</v>
      </c>
      <c r="H428" s="428">
        <v>8204</v>
      </c>
      <c r="I428" s="428">
        <v>1844</v>
      </c>
      <c r="J428" s="428"/>
      <c r="K428" s="428"/>
      <c r="L428" s="428"/>
      <c r="M428" s="428"/>
      <c r="N428" s="428">
        <v>278</v>
      </c>
      <c r="O428" s="428">
        <f t="shared" si="108"/>
        <v>47194</v>
      </c>
      <c r="Q428" s="429">
        <f t="shared" si="109"/>
        <v>0.25708776539390599</v>
      </c>
      <c r="R428" s="429">
        <f t="shared" si="110"/>
        <v>0.35701572233758527</v>
      </c>
      <c r="S428" s="429">
        <f t="shared" si="111"/>
        <v>0.16709751239564352</v>
      </c>
      <c r="T428" s="429">
        <f t="shared" si="112"/>
        <v>0.17383565707505191</v>
      </c>
      <c r="U428" s="429">
        <f t="shared" si="113"/>
        <v>3.9072763486883925E-2</v>
      </c>
      <c r="V428" s="429">
        <f t="shared" si="114"/>
        <v>0</v>
      </c>
      <c r="W428" s="429">
        <f t="shared" si="115"/>
        <v>0</v>
      </c>
      <c r="X428" s="429">
        <f t="shared" si="116"/>
        <v>0</v>
      </c>
      <c r="Y428" s="429">
        <f t="shared" si="117"/>
        <v>0</v>
      </c>
      <c r="Z428" s="429">
        <f t="shared" si="118"/>
        <v>5.8905793109293551E-3</v>
      </c>
      <c r="AA428" s="353" t="s">
        <v>479</v>
      </c>
      <c r="AB428" s="434">
        <f t="shared" si="119"/>
        <v>0</v>
      </c>
      <c r="AC428" s="434">
        <f t="shared" si="120"/>
        <v>0</v>
      </c>
      <c r="AD428" s="434">
        <f t="shared" si="121"/>
        <v>1844</v>
      </c>
      <c r="AG428" s="354">
        <f t="shared" si="122"/>
        <v>1844</v>
      </c>
      <c r="AH428" s="428">
        <f t="shared" si="107"/>
        <v>224237.99999999988</v>
      </c>
      <c r="AI428" s="429">
        <f t="shared" si="123"/>
        <v>8.223405488811E-3</v>
      </c>
    </row>
    <row r="429" spans="1:35" ht="18.5" customHeight="1" x14ac:dyDescent="0.35">
      <c r="A429" s="353" t="s">
        <v>538</v>
      </c>
      <c r="B429" s="427" t="s">
        <v>536</v>
      </c>
      <c r="C429" s="353" t="s">
        <v>479</v>
      </c>
      <c r="D429" s="353" t="s">
        <v>71</v>
      </c>
      <c r="E429" s="428">
        <v>4587</v>
      </c>
      <c r="F429" s="428">
        <v>17630</v>
      </c>
      <c r="G429" s="428">
        <v>6726</v>
      </c>
      <c r="H429" s="428">
        <v>20031</v>
      </c>
      <c r="I429" s="428">
        <v>2229</v>
      </c>
      <c r="J429" s="428"/>
      <c r="K429" s="428"/>
      <c r="L429" s="428"/>
      <c r="M429" s="428"/>
      <c r="N429" s="428">
        <v>0</v>
      </c>
      <c r="O429" s="428">
        <f t="shared" si="108"/>
        <v>51203</v>
      </c>
      <c r="Q429" s="429">
        <f t="shared" si="109"/>
        <v>8.9584594652657071E-2</v>
      </c>
      <c r="R429" s="429">
        <f t="shared" si="110"/>
        <v>0.34431576274827647</v>
      </c>
      <c r="S429" s="429">
        <f t="shared" si="111"/>
        <v>0.13135949065484445</v>
      </c>
      <c r="T429" s="429">
        <f t="shared" si="112"/>
        <v>0.39120754643282618</v>
      </c>
      <c r="U429" s="429">
        <f t="shared" si="113"/>
        <v>4.3532605511395817E-2</v>
      </c>
      <c r="V429" s="429">
        <f t="shared" si="114"/>
        <v>0</v>
      </c>
      <c r="W429" s="429">
        <f t="shared" si="115"/>
        <v>0</v>
      </c>
      <c r="X429" s="429">
        <f t="shared" si="116"/>
        <v>0</v>
      </c>
      <c r="Y429" s="429">
        <f t="shared" si="117"/>
        <v>0</v>
      </c>
      <c r="Z429" s="429">
        <f t="shared" si="118"/>
        <v>0</v>
      </c>
      <c r="AA429" s="353" t="s">
        <v>479</v>
      </c>
      <c r="AB429" s="434">
        <f t="shared" si="119"/>
        <v>0</v>
      </c>
      <c r="AC429" s="434">
        <f t="shared" si="120"/>
        <v>0</v>
      </c>
      <c r="AD429" s="434">
        <f t="shared" si="121"/>
        <v>2229</v>
      </c>
      <c r="AG429" s="354">
        <f t="shared" si="122"/>
        <v>2229</v>
      </c>
      <c r="AH429" s="428">
        <f t="shared" si="107"/>
        <v>224237.99999999988</v>
      </c>
      <c r="AI429" s="429">
        <f t="shared" si="123"/>
        <v>9.9403312551842298E-3</v>
      </c>
    </row>
    <row r="430" spans="1:35" ht="18.5" customHeight="1" x14ac:dyDescent="0.35">
      <c r="A430" s="353" t="s">
        <v>539</v>
      </c>
      <c r="B430" s="427" t="s">
        <v>536</v>
      </c>
      <c r="C430" s="353" t="s">
        <v>479</v>
      </c>
      <c r="D430" s="353" t="s">
        <v>71</v>
      </c>
      <c r="E430" s="428">
        <v>13303</v>
      </c>
      <c r="F430" s="428">
        <v>17110</v>
      </c>
      <c r="G430" s="428">
        <v>5235</v>
      </c>
      <c r="H430" s="428">
        <v>11825</v>
      </c>
      <c r="I430" s="428">
        <v>2115</v>
      </c>
      <c r="J430" s="428"/>
      <c r="K430" s="428">
        <v>458</v>
      </c>
      <c r="L430" s="428"/>
      <c r="M430" s="428"/>
      <c r="N430" s="428">
        <v>127</v>
      </c>
      <c r="O430" s="428">
        <f t="shared" si="108"/>
        <v>50173</v>
      </c>
      <c r="Q430" s="429">
        <f t="shared" si="109"/>
        <v>0.26514260658122896</v>
      </c>
      <c r="R430" s="429">
        <f t="shared" si="110"/>
        <v>0.34102007055587669</v>
      </c>
      <c r="S430" s="429">
        <f t="shared" si="111"/>
        <v>0.10433898710461802</v>
      </c>
      <c r="T430" s="429">
        <f t="shared" si="112"/>
        <v>0.23568453152093755</v>
      </c>
      <c r="U430" s="429">
        <f t="shared" si="113"/>
        <v>4.2154146652582068E-2</v>
      </c>
      <c r="V430" s="429">
        <f t="shared" si="114"/>
        <v>0</v>
      </c>
      <c r="W430" s="429">
        <f t="shared" si="115"/>
        <v>9.1284156817411748E-3</v>
      </c>
      <c r="X430" s="429">
        <f t="shared" si="116"/>
        <v>0</v>
      </c>
      <c r="Y430" s="429">
        <f t="shared" si="117"/>
        <v>0</v>
      </c>
      <c r="Z430" s="429">
        <f t="shared" si="118"/>
        <v>2.531241903015566E-3</v>
      </c>
      <c r="AA430" s="353" t="s">
        <v>479</v>
      </c>
      <c r="AB430" s="434">
        <f t="shared" si="119"/>
        <v>458</v>
      </c>
      <c r="AC430" s="434">
        <f t="shared" si="120"/>
        <v>0</v>
      </c>
      <c r="AD430" s="434">
        <f t="shared" si="121"/>
        <v>2115</v>
      </c>
      <c r="AG430" s="354">
        <f t="shared" si="122"/>
        <v>2573</v>
      </c>
      <c r="AH430" s="428">
        <f t="shared" si="107"/>
        <v>224237.99999999988</v>
      </c>
      <c r="AI430" s="429">
        <f t="shared" si="123"/>
        <v>1.1474415576307323E-2</v>
      </c>
    </row>
    <row r="431" spans="1:35" ht="18.5" customHeight="1" x14ac:dyDescent="0.35">
      <c r="A431" s="353" t="s">
        <v>540</v>
      </c>
      <c r="B431" s="427" t="s">
        <v>536</v>
      </c>
      <c r="C431" s="353" t="s">
        <v>479</v>
      </c>
      <c r="D431" s="353" t="s">
        <v>71</v>
      </c>
      <c r="E431" s="428">
        <v>12374</v>
      </c>
      <c r="F431" s="428">
        <v>15617</v>
      </c>
      <c r="G431" s="428">
        <v>7840</v>
      </c>
      <c r="H431" s="428">
        <v>7205</v>
      </c>
      <c r="I431" s="428">
        <v>2243</v>
      </c>
      <c r="J431" s="428"/>
      <c r="K431" s="428">
        <v>448</v>
      </c>
      <c r="L431" s="428"/>
      <c r="M431" s="428"/>
      <c r="N431" s="428">
        <v>441</v>
      </c>
      <c r="O431" s="428">
        <f t="shared" si="108"/>
        <v>46168</v>
      </c>
      <c r="Q431" s="429">
        <f t="shared" si="109"/>
        <v>0.26802114018367701</v>
      </c>
      <c r="R431" s="429">
        <f t="shared" si="110"/>
        <v>0.33826459885635074</v>
      </c>
      <c r="S431" s="429">
        <f t="shared" si="111"/>
        <v>0.16981459019234102</v>
      </c>
      <c r="T431" s="429">
        <f t="shared" si="112"/>
        <v>0.15606047478773177</v>
      </c>
      <c r="U431" s="429">
        <f t="shared" si="113"/>
        <v>4.8583434413446543E-2</v>
      </c>
      <c r="V431" s="429">
        <f t="shared" si="114"/>
        <v>0</v>
      </c>
      <c r="W431" s="429">
        <f t="shared" si="115"/>
        <v>9.7036908681337724E-3</v>
      </c>
      <c r="X431" s="429">
        <f t="shared" si="116"/>
        <v>0</v>
      </c>
      <c r="Y431" s="429">
        <f t="shared" si="117"/>
        <v>0</v>
      </c>
      <c r="Z431" s="429">
        <f t="shared" si="118"/>
        <v>9.5520706983191813E-3</v>
      </c>
      <c r="AA431" s="353" t="s">
        <v>479</v>
      </c>
      <c r="AB431" s="434">
        <f t="shared" si="119"/>
        <v>448</v>
      </c>
      <c r="AC431" s="434">
        <f t="shared" si="120"/>
        <v>0</v>
      </c>
      <c r="AD431" s="434">
        <f t="shared" si="121"/>
        <v>2243</v>
      </c>
      <c r="AG431" s="354">
        <f t="shared" si="122"/>
        <v>2691</v>
      </c>
      <c r="AH431" s="428">
        <f t="shared" si="107"/>
        <v>224237.99999999988</v>
      </c>
      <c r="AI431" s="429">
        <f t="shared" si="123"/>
        <v>1.2000642174832104E-2</v>
      </c>
    </row>
    <row r="432" spans="1:35" ht="18.5" customHeight="1" x14ac:dyDescent="0.35">
      <c r="A432" s="353" t="s">
        <v>541</v>
      </c>
      <c r="B432" s="427" t="s">
        <v>536</v>
      </c>
      <c r="C432" s="353" t="s">
        <v>479</v>
      </c>
      <c r="D432" s="353" t="s">
        <v>71</v>
      </c>
      <c r="E432" s="428">
        <v>17930</v>
      </c>
      <c r="F432" s="428">
        <v>13827</v>
      </c>
      <c r="G432" s="428">
        <v>7557</v>
      </c>
      <c r="H432" s="428">
        <v>2086</v>
      </c>
      <c r="I432" s="428">
        <v>2366</v>
      </c>
      <c r="J432" s="428"/>
      <c r="K432" s="428">
        <v>260</v>
      </c>
      <c r="L432" s="428"/>
      <c r="M432" s="428"/>
      <c r="N432" s="428">
        <v>139</v>
      </c>
      <c r="O432" s="428">
        <f t="shared" si="108"/>
        <v>44165</v>
      </c>
      <c r="Q432" s="429">
        <f t="shared" si="109"/>
        <v>0.40597758405977585</v>
      </c>
      <c r="R432" s="429">
        <f t="shared" si="110"/>
        <v>0.31307596513075964</v>
      </c>
      <c r="S432" s="429">
        <f t="shared" si="111"/>
        <v>0.17110834371108344</v>
      </c>
      <c r="T432" s="429">
        <f t="shared" si="112"/>
        <v>4.7231971017774259E-2</v>
      </c>
      <c r="U432" s="429">
        <f t="shared" si="113"/>
        <v>5.3571832899354695E-2</v>
      </c>
      <c r="V432" s="429">
        <f t="shared" si="114"/>
        <v>0</v>
      </c>
      <c r="W432" s="429">
        <f t="shared" si="115"/>
        <v>5.8870146043246913E-3</v>
      </c>
      <c r="X432" s="429">
        <f t="shared" si="116"/>
        <v>0</v>
      </c>
      <c r="Y432" s="429">
        <f t="shared" si="117"/>
        <v>0</v>
      </c>
      <c r="Z432" s="429">
        <f t="shared" si="118"/>
        <v>3.1472885769274314E-3</v>
      </c>
      <c r="AA432" s="353" t="s">
        <v>479</v>
      </c>
      <c r="AB432" s="434">
        <f t="shared" si="119"/>
        <v>260</v>
      </c>
      <c r="AC432" s="434">
        <f t="shared" si="120"/>
        <v>0</v>
      </c>
      <c r="AD432" s="434">
        <f t="shared" si="121"/>
        <v>2366</v>
      </c>
      <c r="AG432" s="354">
        <f t="shared" si="122"/>
        <v>2626</v>
      </c>
      <c r="AH432" s="428">
        <f t="shared" si="107"/>
        <v>224237.99999999988</v>
      </c>
      <c r="AI432" s="429">
        <f t="shared" si="123"/>
        <v>1.1710771590898962E-2</v>
      </c>
    </row>
    <row r="433" spans="1:35" ht="18.5" customHeight="1" x14ac:dyDescent="0.35">
      <c r="A433" s="353" t="s">
        <v>542</v>
      </c>
      <c r="B433" s="427" t="s">
        <v>536</v>
      </c>
      <c r="C433" s="353" t="s">
        <v>479</v>
      </c>
      <c r="D433" s="353" t="s">
        <v>71</v>
      </c>
      <c r="E433" s="428">
        <v>21676</v>
      </c>
      <c r="F433" s="428">
        <v>12070</v>
      </c>
      <c r="G433" s="428">
        <v>6194</v>
      </c>
      <c r="H433" s="428">
        <v>1843</v>
      </c>
      <c r="I433" s="428">
        <v>2539</v>
      </c>
      <c r="J433" s="428"/>
      <c r="K433" s="428">
        <v>472</v>
      </c>
      <c r="L433" s="428"/>
      <c r="M433" s="428"/>
      <c r="N433" s="428">
        <v>0</v>
      </c>
      <c r="O433" s="428">
        <f t="shared" si="108"/>
        <v>44794</v>
      </c>
      <c r="Q433" s="429">
        <f t="shared" si="109"/>
        <v>0.48390409429834352</v>
      </c>
      <c r="R433" s="429">
        <f t="shared" si="110"/>
        <v>0.26945573067821582</v>
      </c>
      <c r="S433" s="429">
        <f t="shared" si="111"/>
        <v>0.13827744787248292</v>
      </c>
      <c r="T433" s="429">
        <f t="shared" si="112"/>
        <v>4.1143903201321608E-2</v>
      </c>
      <c r="U433" s="429">
        <f t="shared" si="113"/>
        <v>5.6681698441755593E-2</v>
      </c>
      <c r="V433" s="429">
        <f t="shared" si="114"/>
        <v>0</v>
      </c>
      <c r="W433" s="429">
        <f t="shared" si="115"/>
        <v>1.053712550788052E-2</v>
      </c>
      <c r="X433" s="429">
        <f t="shared" si="116"/>
        <v>0</v>
      </c>
      <c r="Y433" s="429">
        <f t="shared" si="117"/>
        <v>0</v>
      </c>
      <c r="Z433" s="429">
        <f t="shared" si="118"/>
        <v>0</v>
      </c>
      <c r="AA433" s="353" t="s">
        <v>479</v>
      </c>
      <c r="AB433" s="434">
        <f t="shared" si="119"/>
        <v>472</v>
      </c>
      <c r="AC433" s="434">
        <f t="shared" si="120"/>
        <v>0</v>
      </c>
      <c r="AD433" s="434">
        <f t="shared" si="121"/>
        <v>2539</v>
      </c>
      <c r="AG433" s="354">
        <f t="shared" si="122"/>
        <v>3011</v>
      </c>
      <c r="AH433" s="428">
        <f t="shared" si="107"/>
        <v>224237.99999999988</v>
      </c>
      <c r="AI433" s="429">
        <f t="shared" si="123"/>
        <v>1.3427697357272192E-2</v>
      </c>
    </row>
    <row r="434" spans="1:35" ht="18.5" customHeight="1" x14ac:dyDescent="0.35">
      <c r="A434" s="353" t="s">
        <v>543</v>
      </c>
      <c r="B434" s="427" t="s">
        <v>544</v>
      </c>
      <c r="C434" s="353" t="s">
        <v>545</v>
      </c>
      <c r="D434" s="353" t="s">
        <v>71</v>
      </c>
      <c r="E434" s="428">
        <v>13592</v>
      </c>
      <c r="F434" s="428">
        <v>14871</v>
      </c>
      <c r="G434" s="428">
        <v>8395</v>
      </c>
      <c r="H434" s="428">
        <v>5325</v>
      </c>
      <c r="I434" s="428">
        <v>3175</v>
      </c>
      <c r="J434" s="428"/>
      <c r="K434" s="428">
        <v>214</v>
      </c>
      <c r="L434" s="428"/>
      <c r="M434" s="428"/>
      <c r="N434" s="428">
        <v>0</v>
      </c>
      <c r="O434" s="428">
        <f t="shared" si="108"/>
        <v>45572</v>
      </c>
      <c r="Q434" s="429">
        <f t="shared" si="109"/>
        <v>0.29825331343807598</v>
      </c>
      <c r="R434" s="429">
        <f t="shared" si="110"/>
        <v>0.32631879224084964</v>
      </c>
      <c r="S434" s="429">
        <f t="shared" si="111"/>
        <v>0.18421399104713421</v>
      </c>
      <c r="T434" s="429">
        <f t="shared" si="112"/>
        <v>0.11684806460107083</v>
      </c>
      <c r="U434" s="429">
        <f t="shared" si="113"/>
        <v>6.9669972790309842E-2</v>
      </c>
      <c r="V434" s="429">
        <f t="shared" si="114"/>
        <v>0</v>
      </c>
      <c r="W434" s="429">
        <f t="shared" si="115"/>
        <v>4.6958658825594661E-3</v>
      </c>
      <c r="X434" s="429">
        <f t="shared" si="116"/>
        <v>0</v>
      </c>
      <c r="Y434" s="429">
        <f t="shared" si="117"/>
        <v>0</v>
      </c>
      <c r="Z434" s="429">
        <f t="shared" si="118"/>
        <v>0</v>
      </c>
      <c r="AA434" s="353" t="s">
        <v>545</v>
      </c>
      <c r="AB434" s="434">
        <f t="shared" si="119"/>
        <v>214</v>
      </c>
      <c r="AC434" s="434">
        <f t="shared" si="120"/>
        <v>0</v>
      </c>
      <c r="AD434" s="434">
        <f t="shared" si="121"/>
        <v>3175</v>
      </c>
      <c r="AG434" s="354">
        <f t="shared" si="122"/>
        <v>3389</v>
      </c>
      <c r="AH434" s="428">
        <f>'Regional Transition'!Y109+'Regional Transition'!V109+'Regional Transition'!T109</f>
        <v>209857.99999999991</v>
      </c>
      <c r="AI434" s="429">
        <f t="shared" si="123"/>
        <v>1.6149015048270741E-2</v>
      </c>
    </row>
    <row r="435" spans="1:35" ht="18.5" customHeight="1" x14ac:dyDescent="0.35">
      <c r="A435" s="353" t="s">
        <v>546</v>
      </c>
      <c r="B435" s="427" t="s">
        <v>544</v>
      </c>
      <c r="C435" s="353" t="s">
        <v>545</v>
      </c>
      <c r="D435" s="353" t="s">
        <v>71</v>
      </c>
      <c r="E435" s="428">
        <v>3205</v>
      </c>
      <c r="F435" s="428">
        <v>15842</v>
      </c>
      <c r="G435" s="428">
        <v>8048</v>
      </c>
      <c r="H435" s="428">
        <v>1436</v>
      </c>
      <c r="I435" s="428">
        <v>21736</v>
      </c>
      <c r="J435" s="428"/>
      <c r="K435" s="428"/>
      <c r="L435" s="428"/>
      <c r="M435" s="428"/>
      <c r="N435" s="428">
        <v>95</v>
      </c>
      <c r="O435" s="428">
        <f t="shared" si="108"/>
        <v>50362</v>
      </c>
      <c r="Q435" s="429">
        <f t="shared" si="109"/>
        <v>6.3639251816846029E-2</v>
      </c>
      <c r="R435" s="429">
        <f t="shared" si="110"/>
        <v>0.31456256701481278</v>
      </c>
      <c r="S435" s="429">
        <f t="shared" si="111"/>
        <v>0.15980302609110042</v>
      </c>
      <c r="T435" s="429">
        <f t="shared" si="112"/>
        <v>2.8513561812477661E-2</v>
      </c>
      <c r="U435" s="429">
        <f t="shared" si="113"/>
        <v>0.4315952503871967</v>
      </c>
      <c r="V435" s="429">
        <f t="shared" si="114"/>
        <v>0</v>
      </c>
      <c r="W435" s="429">
        <f t="shared" si="115"/>
        <v>0</v>
      </c>
      <c r="X435" s="429">
        <f t="shared" si="116"/>
        <v>0</v>
      </c>
      <c r="Y435" s="429">
        <f t="shared" si="117"/>
        <v>0</v>
      </c>
      <c r="Z435" s="429">
        <f t="shared" si="118"/>
        <v>1.8863428775664191E-3</v>
      </c>
      <c r="AA435" s="353" t="s">
        <v>545</v>
      </c>
      <c r="AB435" s="434">
        <f t="shared" si="119"/>
        <v>0</v>
      </c>
      <c r="AC435" s="434">
        <f t="shared" si="120"/>
        <v>0</v>
      </c>
      <c r="AD435" s="434">
        <f t="shared" si="121"/>
        <v>21736</v>
      </c>
      <c r="AG435" s="354">
        <f t="shared" si="122"/>
        <v>21736</v>
      </c>
      <c r="AH435" s="428">
        <f>AH434</f>
        <v>209857.99999999991</v>
      </c>
      <c r="AI435" s="429">
        <f t="shared" si="123"/>
        <v>0.10357479819687603</v>
      </c>
    </row>
    <row r="436" spans="1:35" ht="18.5" customHeight="1" x14ac:dyDescent="0.35">
      <c r="A436" s="353" t="s">
        <v>547</v>
      </c>
      <c r="B436" s="427" t="s">
        <v>548</v>
      </c>
      <c r="C436" s="353" t="s">
        <v>545</v>
      </c>
      <c r="D436" s="353" t="s">
        <v>71</v>
      </c>
      <c r="E436" s="428">
        <v>3423</v>
      </c>
      <c r="F436" s="428">
        <v>10903</v>
      </c>
      <c r="G436" s="428">
        <v>7687</v>
      </c>
      <c r="H436" s="428">
        <v>26214</v>
      </c>
      <c r="I436" s="428">
        <v>1234</v>
      </c>
      <c r="J436" s="428"/>
      <c r="K436" s="428">
        <v>133</v>
      </c>
      <c r="L436" s="428"/>
      <c r="M436" s="428"/>
      <c r="N436" s="428">
        <v>0</v>
      </c>
      <c r="O436" s="428">
        <f t="shared" si="108"/>
        <v>49594</v>
      </c>
      <c r="Q436" s="429">
        <f t="shared" si="109"/>
        <v>6.9020446021696172E-2</v>
      </c>
      <c r="R436" s="429">
        <f t="shared" si="110"/>
        <v>0.21984514255756746</v>
      </c>
      <c r="S436" s="429">
        <f t="shared" si="111"/>
        <v>0.15499858853893617</v>
      </c>
      <c r="T436" s="429">
        <f t="shared" si="112"/>
        <v>0.52857200467798526</v>
      </c>
      <c r="U436" s="429">
        <f t="shared" si="113"/>
        <v>2.4882042182522081E-2</v>
      </c>
      <c r="V436" s="429">
        <f t="shared" si="114"/>
        <v>0</v>
      </c>
      <c r="W436" s="429">
        <f t="shared" si="115"/>
        <v>2.6817760212928983E-3</v>
      </c>
      <c r="X436" s="429">
        <f t="shared" si="116"/>
        <v>0</v>
      </c>
      <c r="Y436" s="429">
        <f t="shared" si="117"/>
        <v>0</v>
      </c>
      <c r="Z436" s="429">
        <f t="shared" si="118"/>
        <v>0</v>
      </c>
      <c r="AA436" s="353" t="s">
        <v>545</v>
      </c>
      <c r="AB436" s="434">
        <f t="shared" si="119"/>
        <v>133</v>
      </c>
      <c r="AC436" s="434">
        <f t="shared" si="120"/>
        <v>0</v>
      </c>
      <c r="AD436" s="434">
        <f t="shared" si="121"/>
        <v>1234</v>
      </c>
      <c r="AG436" s="354">
        <f t="shared" si="122"/>
        <v>1367</v>
      </c>
      <c r="AH436" s="428">
        <f t="shared" ref="AH436:AH490" si="124">AH435</f>
        <v>209857.99999999991</v>
      </c>
      <c r="AI436" s="429">
        <f t="shared" si="123"/>
        <v>6.51392846591505E-3</v>
      </c>
    </row>
    <row r="437" spans="1:35" ht="18.5" customHeight="1" x14ac:dyDescent="0.35">
      <c r="A437" s="353" t="s">
        <v>549</v>
      </c>
      <c r="B437" s="427" t="s">
        <v>548</v>
      </c>
      <c r="C437" s="353" t="s">
        <v>545</v>
      </c>
      <c r="D437" s="353" t="s">
        <v>71</v>
      </c>
      <c r="E437" s="428">
        <v>22932</v>
      </c>
      <c r="F437" s="428">
        <v>11577</v>
      </c>
      <c r="G437" s="428">
        <v>7524</v>
      </c>
      <c r="H437" s="428">
        <v>6722</v>
      </c>
      <c r="I437" s="428">
        <v>2387</v>
      </c>
      <c r="J437" s="428"/>
      <c r="K437" s="428">
        <v>177</v>
      </c>
      <c r="L437" s="428"/>
      <c r="M437" s="428"/>
      <c r="N437" s="428">
        <v>241</v>
      </c>
      <c r="O437" s="428">
        <f t="shared" si="108"/>
        <v>51560</v>
      </c>
      <c r="Q437" s="429">
        <f t="shared" si="109"/>
        <v>0.44476338246702868</v>
      </c>
      <c r="R437" s="429">
        <f t="shared" si="110"/>
        <v>0.2245345228859581</v>
      </c>
      <c r="S437" s="429">
        <f t="shared" si="111"/>
        <v>0.14592707525213344</v>
      </c>
      <c r="T437" s="429">
        <f t="shared" si="112"/>
        <v>0.13037238169123352</v>
      </c>
      <c r="U437" s="429">
        <f t="shared" si="113"/>
        <v>4.6295577967416603E-2</v>
      </c>
      <c r="V437" s="429">
        <f t="shared" si="114"/>
        <v>0</v>
      </c>
      <c r="W437" s="429">
        <f t="shared" si="115"/>
        <v>3.4328937160589606E-3</v>
      </c>
      <c r="X437" s="429">
        <f t="shared" si="116"/>
        <v>0</v>
      </c>
      <c r="Y437" s="429">
        <f t="shared" si="117"/>
        <v>0</v>
      </c>
      <c r="Z437" s="429">
        <f t="shared" si="118"/>
        <v>4.6741660201706746E-3</v>
      </c>
      <c r="AA437" s="353" t="s">
        <v>545</v>
      </c>
      <c r="AB437" s="434">
        <f t="shared" si="119"/>
        <v>177</v>
      </c>
      <c r="AC437" s="434">
        <f t="shared" si="120"/>
        <v>0</v>
      </c>
      <c r="AD437" s="434">
        <f t="shared" si="121"/>
        <v>2387</v>
      </c>
      <c r="AG437" s="354">
        <f t="shared" si="122"/>
        <v>2564</v>
      </c>
      <c r="AH437" s="428">
        <f t="shared" si="124"/>
        <v>209857.99999999991</v>
      </c>
      <c r="AI437" s="429">
        <f t="shared" si="123"/>
        <v>1.2217785359624133E-2</v>
      </c>
    </row>
    <row r="438" spans="1:35" ht="18.5" customHeight="1" x14ac:dyDescent="0.35">
      <c r="A438" s="353" t="s">
        <v>550</v>
      </c>
      <c r="B438" s="427" t="s">
        <v>548</v>
      </c>
      <c r="C438" s="353" t="s">
        <v>545</v>
      </c>
      <c r="D438" s="353" t="s">
        <v>71</v>
      </c>
      <c r="E438" s="428">
        <v>6939</v>
      </c>
      <c r="F438" s="428">
        <v>17628</v>
      </c>
      <c r="G438" s="428">
        <v>9171</v>
      </c>
      <c r="H438" s="428">
        <v>16004</v>
      </c>
      <c r="I438" s="428">
        <v>1911</v>
      </c>
      <c r="J438" s="428"/>
      <c r="K438" s="428"/>
      <c r="L438" s="428"/>
      <c r="M438" s="428"/>
      <c r="N438" s="428">
        <v>0</v>
      </c>
      <c r="O438" s="428">
        <f t="shared" si="108"/>
        <v>51653</v>
      </c>
      <c r="Q438" s="429">
        <f t="shared" si="109"/>
        <v>0.134338760575378</v>
      </c>
      <c r="R438" s="429">
        <f t="shared" si="110"/>
        <v>0.34127737014307008</v>
      </c>
      <c r="S438" s="429">
        <f t="shared" si="111"/>
        <v>0.17755019069560335</v>
      </c>
      <c r="T438" s="429">
        <f t="shared" si="112"/>
        <v>0.3098367955394653</v>
      </c>
      <c r="U438" s="429">
        <f t="shared" si="113"/>
        <v>3.6996883046483263E-2</v>
      </c>
      <c r="V438" s="429">
        <f t="shared" si="114"/>
        <v>0</v>
      </c>
      <c r="W438" s="429">
        <f t="shared" si="115"/>
        <v>0</v>
      </c>
      <c r="X438" s="429">
        <f t="shared" si="116"/>
        <v>0</v>
      </c>
      <c r="Y438" s="429">
        <f t="shared" si="117"/>
        <v>0</v>
      </c>
      <c r="Z438" s="429">
        <f t="shared" si="118"/>
        <v>0</v>
      </c>
      <c r="AA438" s="353" t="s">
        <v>545</v>
      </c>
      <c r="AB438" s="434">
        <f t="shared" si="119"/>
        <v>0</v>
      </c>
      <c r="AC438" s="434">
        <f t="shared" si="120"/>
        <v>0</v>
      </c>
      <c r="AD438" s="434">
        <f t="shared" si="121"/>
        <v>1911</v>
      </c>
      <c r="AG438" s="354">
        <f t="shared" si="122"/>
        <v>1911</v>
      </c>
      <c r="AH438" s="428">
        <f t="shared" si="124"/>
        <v>209857.99999999991</v>
      </c>
      <c r="AI438" s="429">
        <f t="shared" si="123"/>
        <v>9.1061574969741477E-3</v>
      </c>
    </row>
    <row r="439" spans="1:35" ht="18.5" customHeight="1" x14ac:dyDescent="0.35">
      <c r="A439" s="353" t="s">
        <v>551</v>
      </c>
      <c r="B439" s="427" t="s">
        <v>548</v>
      </c>
      <c r="C439" s="353" t="s">
        <v>545</v>
      </c>
      <c r="D439" s="353" t="s">
        <v>71</v>
      </c>
      <c r="E439" s="428">
        <v>18212</v>
      </c>
      <c r="F439" s="428">
        <v>8728</v>
      </c>
      <c r="G439" s="428">
        <v>10110</v>
      </c>
      <c r="H439" s="428">
        <v>1560</v>
      </c>
      <c r="I439" s="428">
        <v>2120</v>
      </c>
      <c r="J439" s="428"/>
      <c r="K439" s="428"/>
      <c r="L439" s="428"/>
      <c r="M439" s="428"/>
      <c r="N439" s="428">
        <v>0</v>
      </c>
      <c r="O439" s="428">
        <f t="shared" si="108"/>
        <v>40730</v>
      </c>
      <c r="Q439" s="429">
        <f t="shared" si="109"/>
        <v>0.4471397004664866</v>
      </c>
      <c r="R439" s="429">
        <f t="shared" si="110"/>
        <v>0.21428922170390374</v>
      </c>
      <c r="S439" s="429">
        <f t="shared" si="111"/>
        <v>0.24821998526884359</v>
      </c>
      <c r="T439" s="429">
        <f t="shared" si="112"/>
        <v>3.8301006629020376E-2</v>
      </c>
      <c r="U439" s="429">
        <f t="shared" si="113"/>
        <v>5.2050085931745642E-2</v>
      </c>
      <c r="V439" s="429">
        <f t="shared" si="114"/>
        <v>0</v>
      </c>
      <c r="W439" s="429">
        <f t="shared" si="115"/>
        <v>0</v>
      </c>
      <c r="X439" s="429">
        <f t="shared" si="116"/>
        <v>0</v>
      </c>
      <c r="Y439" s="429">
        <f t="shared" si="117"/>
        <v>0</v>
      </c>
      <c r="Z439" s="429">
        <f t="shared" si="118"/>
        <v>0</v>
      </c>
      <c r="AA439" s="353" t="s">
        <v>545</v>
      </c>
      <c r="AB439" s="434">
        <f t="shared" si="119"/>
        <v>0</v>
      </c>
      <c r="AC439" s="434">
        <f t="shared" si="120"/>
        <v>0</v>
      </c>
      <c r="AD439" s="434">
        <f t="shared" si="121"/>
        <v>2120</v>
      </c>
      <c r="AG439" s="354">
        <f t="shared" si="122"/>
        <v>2120</v>
      </c>
      <c r="AH439" s="428">
        <f t="shared" si="124"/>
        <v>209857.99999999991</v>
      </c>
      <c r="AI439" s="429">
        <f t="shared" si="123"/>
        <v>1.0102069018097955E-2</v>
      </c>
    </row>
    <row r="440" spans="1:35" ht="18.5" customHeight="1" x14ac:dyDescent="0.35">
      <c r="A440" s="353" t="s">
        <v>552</v>
      </c>
      <c r="B440" s="427" t="s">
        <v>548</v>
      </c>
      <c r="C440" s="353" t="s">
        <v>545</v>
      </c>
      <c r="D440" s="353" t="s">
        <v>71</v>
      </c>
      <c r="E440" s="428">
        <v>15437</v>
      </c>
      <c r="F440" s="428">
        <v>16320</v>
      </c>
      <c r="G440" s="428">
        <v>9920</v>
      </c>
      <c r="H440" s="428">
        <v>4757</v>
      </c>
      <c r="I440" s="428">
        <v>3028</v>
      </c>
      <c r="J440" s="428"/>
      <c r="K440" s="428">
        <v>558</v>
      </c>
      <c r="L440" s="428"/>
      <c r="M440" s="428"/>
      <c r="N440" s="428">
        <v>0</v>
      </c>
      <c r="O440" s="428">
        <f t="shared" si="108"/>
        <v>50020</v>
      </c>
      <c r="Q440" s="429">
        <f t="shared" si="109"/>
        <v>0.30861655337864852</v>
      </c>
      <c r="R440" s="429">
        <f t="shared" si="110"/>
        <v>0.32626949220311874</v>
      </c>
      <c r="S440" s="429">
        <f t="shared" si="111"/>
        <v>0.19832067173130749</v>
      </c>
      <c r="T440" s="429">
        <f t="shared" si="112"/>
        <v>9.5101959216313481E-2</v>
      </c>
      <c r="U440" s="429">
        <f t="shared" si="113"/>
        <v>6.0535785685725707E-2</v>
      </c>
      <c r="V440" s="429">
        <f t="shared" si="114"/>
        <v>0</v>
      </c>
      <c r="W440" s="429">
        <f t="shared" si="115"/>
        <v>1.1155537784886045E-2</v>
      </c>
      <c r="X440" s="429">
        <f t="shared" si="116"/>
        <v>0</v>
      </c>
      <c r="Y440" s="429">
        <f t="shared" si="117"/>
        <v>0</v>
      </c>
      <c r="Z440" s="429">
        <f t="shared" si="118"/>
        <v>0</v>
      </c>
      <c r="AA440" s="353" t="s">
        <v>545</v>
      </c>
      <c r="AB440" s="434">
        <f t="shared" si="119"/>
        <v>558</v>
      </c>
      <c r="AC440" s="434">
        <f t="shared" si="120"/>
        <v>0</v>
      </c>
      <c r="AD440" s="434">
        <f t="shared" si="121"/>
        <v>3028</v>
      </c>
      <c r="AG440" s="354">
        <f t="shared" si="122"/>
        <v>3586</v>
      </c>
      <c r="AH440" s="428">
        <f t="shared" si="124"/>
        <v>209857.99999999991</v>
      </c>
      <c r="AI440" s="429">
        <f t="shared" si="123"/>
        <v>1.7087745046650598E-2</v>
      </c>
    </row>
    <row r="441" spans="1:35" ht="18.5" customHeight="1" x14ac:dyDescent="0.35">
      <c r="A441" s="353" t="s">
        <v>553</v>
      </c>
      <c r="B441" s="427" t="s">
        <v>554</v>
      </c>
      <c r="C441" s="353" t="s">
        <v>545</v>
      </c>
      <c r="D441" s="353" t="s">
        <v>71</v>
      </c>
      <c r="E441" s="428">
        <v>16222</v>
      </c>
      <c r="F441" s="428">
        <v>13956</v>
      </c>
      <c r="G441" s="428">
        <v>9611</v>
      </c>
      <c r="H441" s="428">
        <v>1663</v>
      </c>
      <c r="I441" s="428">
        <v>2119</v>
      </c>
      <c r="J441" s="428"/>
      <c r="K441" s="428"/>
      <c r="L441" s="428">
        <v>2056</v>
      </c>
      <c r="M441" s="428"/>
      <c r="N441" s="428">
        <v>0</v>
      </c>
      <c r="O441" s="428">
        <f t="shared" si="108"/>
        <v>45627</v>
      </c>
      <c r="Q441" s="429">
        <f t="shared" si="109"/>
        <v>0.35553509983124026</v>
      </c>
      <c r="R441" s="429">
        <f t="shared" si="110"/>
        <v>0.3058715234400684</v>
      </c>
      <c r="S441" s="429">
        <f t="shared" si="111"/>
        <v>0.21064282113660771</v>
      </c>
      <c r="T441" s="429">
        <f t="shared" si="112"/>
        <v>3.6447717360334891E-2</v>
      </c>
      <c r="U441" s="429">
        <f t="shared" si="113"/>
        <v>4.6441799811515111E-2</v>
      </c>
      <c r="V441" s="429">
        <f t="shared" si="114"/>
        <v>0</v>
      </c>
      <c r="W441" s="429">
        <f t="shared" si="115"/>
        <v>0</v>
      </c>
      <c r="X441" s="429">
        <f t="shared" si="116"/>
        <v>4.506103842023363E-2</v>
      </c>
      <c r="Y441" s="429">
        <f t="shared" si="117"/>
        <v>0</v>
      </c>
      <c r="Z441" s="429">
        <f t="shared" si="118"/>
        <v>0</v>
      </c>
      <c r="AA441" s="353" t="s">
        <v>545</v>
      </c>
      <c r="AB441" s="434">
        <f t="shared" si="119"/>
        <v>0</v>
      </c>
      <c r="AC441" s="434">
        <f t="shared" si="120"/>
        <v>2056</v>
      </c>
      <c r="AD441" s="434">
        <f t="shared" si="121"/>
        <v>2119</v>
      </c>
      <c r="AG441" s="354">
        <f t="shared" si="122"/>
        <v>4175</v>
      </c>
      <c r="AH441" s="428">
        <f t="shared" si="124"/>
        <v>209857.99999999991</v>
      </c>
      <c r="AI441" s="429">
        <f t="shared" si="123"/>
        <v>1.9894404787999514E-2</v>
      </c>
    </row>
    <row r="442" spans="1:35" ht="18.5" customHeight="1" x14ac:dyDescent="0.35">
      <c r="A442" s="353" t="s">
        <v>555</v>
      </c>
      <c r="B442" s="427" t="s">
        <v>554</v>
      </c>
      <c r="C442" s="353" t="s">
        <v>545</v>
      </c>
      <c r="D442" s="353" t="s">
        <v>71</v>
      </c>
      <c r="E442" s="428">
        <v>15670</v>
      </c>
      <c r="F442" s="428">
        <v>12046</v>
      </c>
      <c r="G442" s="428">
        <v>11570</v>
      </c>
      <c r="H442" s="428">
        <v>1029</v>
      </c>
      <c r="I442" s="428">
        <v>2137</v>
      </c>
      <c r="J442" s="428"/>
      <c r="K442" s="428"/>
      <c r="L442" s="428"/>
      <c r="M442" s="428"/>
      <c r="N442" s="428">
        <v>0</v>
      </c>
      <c r="O442" s="428">
        <f t="shared" si="108"/>
        <v>42452</v>
      </c>
      <c r="Q442" s="429">
        <f t="shared" si="109"/>
        <v>0.36912277395646848</v>
      </c>
      <c r="R442" s="429">
        <f t="shared" si="110"/>
        <v>0.28375577122397061</v>
      </c>
      <c r="S442" s="429">
        <f t="shared" si="111"/>
        <v>0.27254310750965799</v>
      </c>
      <c r="T442" s="429">
        <f t="shared" si="112"/>
        <v>2.4239140676528787E-2</v>
      </c>
      <c r="U442" s="429">
        <f t="shared" si="113"/>
        <v>5.0339206633374163E-2</v>
      </c>
      <c r="V442" s="429">
        <f t="shared" si="114"/>
        <v>0</v>
      </c>
      <c r="W442" s="429">
        <f t="shared" si="115"/>
        <v>0</v>
      </c>
      <c r="X442" s="429">
        <f t="shared" si="116"/>
        <v>0</v>
      </c>
      <c r="Y442" s="429">
        <f t="shared" si="117"/>
        <v>0</v>
      </c>
      <c r="Z442" s="429">
        <f t="shared" si="118"/>
        <v>0</v>
      </c>
      <c r="AA442" s="353" t="s">
        <v>545</v>
      </c>
      <c r="AB442" s="434">
        <f t="shared" si="119"/>
        <v>0</v>
      </c>
      <c r="AC442" s="434">
        <f t="shared" si="120"/>
        <v>0</v>
      </c>
      <c r="AD442" s="434">
        <f t="shared" si="121"/>
        <v>2137</v>
      </c>
      <c r="AG442" s="354">
        <f t="shared" si="122"/>
        <v>2137</v>
      </c>
      <c r="AH442" s="428">
        <f t="shared" si="124"/>
        <v>209857.99999999991</v>
      </c>
      <c r="AI442" s="429">
        <f t="shared" si="123"/>
        <v>1.0183076175318552E-2</v>
      </c>
    </row>
    <row r="443" spans="1:35" ht="18.5" customHeight="1" x14ac:dyDescent="0.35">
      <c r="A443" s="353" t="s">
        <v>556</v>
      </c>
      <c r="B443" s="427" t="s">
        <v>554</v>
      </c>
      <c r="C443" s="353" t="s">
        <v>545</v>
      </c>
      <c r="D443" s="353" t="s">
        <v>71</v>
      </c>
      <c r="E443" s="428">
        <v>11896</v>
      </c>
      <c r="F443" s="428">
        <v>18199</v>
      </c>
      <c r="G443" s="428">
        <v>9928</v>
      </c>
      <c r="H443" s="428">
        <v>2080</v>
      </c>
      <c r="I443" s="428">
        <v>2077</v>
      </c>
      <c r="J443" s="428"/>
      <c r="K443" s="428">
        <v>1000</v>
      </c>
      <c r="L443" s="428"/>
      <c r="M443" s="428"/>
      <c r="N443" s="428">
        <v>0</v>
      </c>
      <c r="O443" s="428">
        <f t="shared" si="108"/>
        <v>45180</v>
      </c>
      <c r="Q443" s="429">
        <f t="shared" si="109"/>
        <v>0.26330234617087206</v>
      </c>
      <c r="R443" s="429">
        <f t="shared" si="110"/>
        <v>0.40281097830898627</v>
      </c>
      <c r="S443" s="429">
        <f t="shared" si="111"/>
        <v>0.21974324922532093</v>
      </c>
      <c r="T443" s="429">
        <f t="shared" si="112"/>
        <v>4.6038069942452416E-2</v>
      </c>
      <c r="U443" s="429">
        <f t="shared" si="113"/>
        <v>4.5971668880035413E-2</v>
      </c>
      <c r="V443" s="429">
        <f t="shared" si="114"/>
        <v>0</v>
      </c>
      <c r="W443" s="429">
        <f t="shared" si="115"/>
        <v>2.2133687472332891E-2</v>
      </c>
      <c r="X443" s="429">
        <f t="shared" si="116"/>
        <v>0</v>
      </c>
      <c r="Y443" s="429">
        <f t="shared" si="117"/>
        <v>0</v>
      </c>
      <c r="Z443" s="429">
        <f t="shared" si="118"/>
        <v>0</v>
      </c>
      <c r="AA443" s="353" t="s">
        <v>545</v>
      </c>
      <c r="AB443" s="434">
        <f t="shared" si="119"/>
        <v>1000</v>
      </c>
      <c r="AC443" s="434">
        <f t="shared" si="120"/>
        <v>0</v>
      </c>
      <c r="AD443" s="434">
        <f t="shared" si="121"/>
        <v>2077</v>
      </c>
      <c r="AG443" s="354">
        <f t="shared" si="122"/>
        <v>3077</v>
      </c>
      <c r="AH443" s="428">
        <f t="shared" si="124"/>
        <v>209857.99999999991</v>
      </c>
      <c r="AI443" s="429">
        <f t="shared" si="123"/>
        <v>1.4662295456928024E-2</v>
      </c>
    </row>
    <row r="444" spans="1:35" ht="18.5" customHeight="1" x14ac:dyDescent="0.35">
      <c r="A444" s="353" t="s">
        <v>557</v>
      </c>
      <c r="B444" s="427" t="s">
        <v>554</v>
      </c>
      <c r="C444" s="353" t="s">
        <v>545</v>
      </c>
      <c r="D444" s="353" t="s">
        <v>71</v>
      </c>
      <c r="E444" s="428">
        <v>17232</v>
      </c>
      <c r="F444" s="428">
        <v>16422</v>
      </c>
      <c r="G444" s="428">
        <v>9734</v>
      </c>
      <c r="H444" s="428">
        <v>3572</v>
      </c>
      <c r="I444" s="428">
        <v>1724</v>
      </c>
      <c r="J444" s="428"/>
      <c r="K444" s="428">
        <v>322</v>
      </c>
      <c r="L444" s="428"/>
      <c r="M444" s="428"/>
      <c r="N444" s="428">
        <v>98</v>
      </c>
      <c r="O444" s="428">
        <f t="shared" si="108"/>
        <v>49104</v>
      </c>
      <c r="Q444" s="429">
        <f t="shared" si="109"/>
        <v>0.35092864125122192</v>
      </c>
      <c r="R444" s="429">
        <f t="shared" si="110"/>
        <v>0.33443304007820135</v>
      </c>
      <c r="S444" s="429">
        <f t="shared" si="111"/>
        <v>0.19823232323232323</v>
      </c>
      <c r="T444" s="429">
        <f t="shared" si="112"/>
        <v>7.274356467904855E-2</v>
      </c>
      <c r="U444" s="429">
        <f t="shared" si="113"/>
        <v>3.5109156076898011E-2</v>
      </c>
      <c r="V444" s="429">
        <f t="shared" si="114"/>
        <v>0</v>
      </c>
      <c r="W444" s="429">
        <f t="shared" si="115"/>
        <v>6.557510589768654E-3</v>
      </c>
      <c r="X444" s="429">
        <f t="shared" si="116"/>
        <v>0</v>
      </c>
      <c r="Y444" s="429">
        <f t="shared" si="117"/>
        <v>0</v>
      </c>
      <c r="Z444" s="429">
        <f t="shared" si="118"/>
        <v>1.9957640925382862E-3</v>
      </c>
      <c r="AA444" s="353" t="s">
        <v>545</v>
      </c>
      <c r="AB444" s="434">
        <f t="shared" si="119"/>
        <v>322</v>
      </c>
      <c r="AC444" s="434">
        <f t="shared" si="120"/>
        <v>0</v>
      </c>
      <c r="AD444" s="434">
        <f t="shared" si="121"/>
        <v>1724</v>
      </c>
      <c r="AG444" s="354">
        <f t="shared" si="122"/>
        <v>2046</v>
      </c>
      <c r="AH444" s="428">
        <f t="shared" si="124"/>
        <v>209857.99999999991</v>
      </c>
      <c r="AI444" s="429">
        <f t="shared" si="123"/>
        <v>9.7494496278435934E-3</v>
      </c>
    </row>
    <row r="445" spans="1:35" ht="18.5" customHeight="1" x14ac:dyDescent="0.35">
      <c r="A445" s="353" t="s">
        <v>558</v>
      </c>
      <c r="B445" s="427" t="s">
        <v>554</v>
      </c>
      <c r="C445" s="353" t="s">
        <v>545</v>
      </c>
      <c r="D445" s="353" t="s">
        <v>71</v>
      </c>
      <c r="E445" s="428">
        <v>15992</v>
      </c>
      <c r="F445" s="428">
        <v>10923</v>
      </c>
      <c r="G445" s="428">
        <v>8865</v>
      </c>
      <c r="H445" s="428">
        <v>1987</v>
      </c>
      <c r="I445" s="428">
        <v>1851</v>
      </c>
      <c r="J445" s="428"/>
      <c r="K445" s="428"/>
      <c r="L445" s="428"/>
      <c r="M445" s="428"/>
      <c r="N445" s="428">
        <v>0</v>
      </c>
      <c r="O445" s="428">
        <f t="shared" si="108"/>
        <v>39618</v>
      </c>
      <c r="Q445" s="429">
        <f t="shared" si="109"/>
        <v>0.40365490433641277</v>
      </c>
      <c r="R445" s="429">
        <f t="shared" si="110"/>
        <v>0.27570801150991975</v>
      </c>
      <c r="S445" s="429">
        <f t="shared" si="111"/>
        <v>0.22376192639709222</v>
      </c>
      <c r="T445" s="429">
        <f t="shared" si="112"/>
        <v>5.0153970417487002E-2</v>
      </c>
      <c r="U445" s="429">
        <f t="shared" si="113"/>
        <v>4.6721187339088296E-2</v>
      </c>
      <c r="V445" s="429">
        <f t="shared" si="114"/>
        <v>0</v>
      </c>
      <c r="W445" s="429">
        <f t="shared" si="115"/>
        <v>0</v>
      </c>
      <c r="X445" s="429">
        <f t="shared" si="116"/>
        <v>0</v>
      </c>
      <c r="Y445" s="429">
        <f t="shared" si="117"/>
        <v>0</v>
      </c>
      <c r="Z445" s="429">
        <f t="shared" si="118"/>
        <v>0</v>
      </c>
      <c r="AA445" s="353" t="s">
        <v>545</v>
      </c>
      <c r="AB445" s="434">
        <f t="shared" si="119"/>
        <v>0</v>
      </c>
      <c r="AC445" s="434">
        <f t="shared" si="120"/>
        <v>0</v>
      </c>
      <c r="AD445" s="434">
        <f t="shared" si="121"/>
        <v>1851</v>
      </c>
      <c r="AG445" s="354">
        <f t="shared" si="122"/>
        <v>1851</v>
      </c>
      <c r="AH445" s="428">
        <f t="shared" si="124"/>
        <v>209857.99999999991</v>
      </c>
      <c r="AI445" s="429">
        <f t="shared" si="123"/>
        <v>8.8202498832543955E-3</v>
      </c>
    </row>
    <row r="446" spans="1:35" ht="18.5" customHeight="1" x14ac:dyDescent="0.35">
      <c r="A446" s="353" t="s">
        <v>559</v>
      </c>
      <c r="B446" s="427" t="s">
        <v>554</v>
      </c>
      <c r="C446" s="353" t="s">
        <v>545</v>
      </c>
      <c r="D446" s="353" t="s">
        <v>71</v>
      </c>
      <c r="E446" s="428">
        <v>18531</v>
      </c>
      <c r="F446" s="428">
        <v>13936</v>
      </c>
      <c r="G446" s="428">
        <v>8612</v>
      </c>
      <c r="H446" s="428">
        <v>1676</v>
      </c>
      <c r="I446" s="428">
        <v>2856</v>
      </c>
      <c r="J446" s="428"/>
      <c r="K446" s="428"/>
      <c r="L446" s="428"/>
      <c r="M446" s="428"/>
      <c r="N446" s="428">
        <v>398</v>
      </c>
      <c r="O446" s="428">
        <f t="shared" si="108"/>
        <v>46009</v>
      </c>
      <c r="Q446" s="429">
        <f t="shared" si="109"/>
        <v>0.40276902345193333</v>
      </c>
      <c r="R446" s="429">
        <f t="shared" si="110"/>
        <v>0.30289725923188943</v>
      </c>
      <c r="S446" s="429">
        <f t="shared" si="111"/>
        <v>0.18718076897998218</v>
      </c>
      <c r="T446" s="429">
        <f t="shared" si="112"/>
        <v>3.6427655458714597E-2</v>
      </c>
      <c r="U446" s="429">
        <f t="shared" si="113"/>
        <v>6.2074811449933709E-2</v>
      </c>
      <c r="V446" s="429">
        <f t="shared" si="114"/>
        <v>0</v>
      </c>
      <c r="W446" s="429">
        <f t="shared" si="115"/>
        <v>0</v>
      </c>
      <c r="X446" s="429">
        <f t="shared" si="116"/>
        <v>0</v>
      </c>
      <c r="Y446" s="429">
        <f t="shared" si="117"/>
        <v>0</v>
      </c>
      <c r="Z446" s="429">
        <f t="shared" si="118"/>
        <v>8.6504814275467842E-3</v>
      </c>
      <c r="AA446" s="353" t="s">
        <v>545</v>
      </c>
      <c r="AB446" s="434">
        <f t="shared" si="119"/>
        <v>0</v>
      </c>
      <c r="AC446" s="434">
        <f t="shared" si="120"/>
        <v>0</v>
      </c>
      <c r="AD446" s="434">
        <f t="shared" si="121"/>
        <v>2856</v>
      </c>
      <c r="AG446" s="354">
        <f t="shared" si="122"/>
        <v>2856</v>
      </c>
      <c r="AH446" s="428">
        <f t="shared" si="124"/>
        <v>209857.99999999991</v>
      </c>
      <c r="AI446" s="429">
        <f t="shared" si="123"/>
        <v>1.3609202413060266E-2</v>
      </c>
    </row>
    <row r="447" spans="1:35" ht="18.5" customHeight="1" x14ac:dyDescent="0.35">
      <c r="A447" s="353" t="s">
        <v>560</v>
      </c>
      <c r="B447" s="427" t="s">
        <v>554</v>
      </c>
      <c r="C447" s="353" t="s">
        <v>545</v>
      </c>
      <c r="D447" s="353" t="s">
        <v>71</v>
      </c>
      <c r="E447" s="428">
        <v>14135</v>
      </c>
      <c r="F447" s="428">
        <v>15310</v>
      </c>
      <c r="G447" s="428">
        <v>10065</v>
      </c>
      <c r="H447" s="428">
        <v>1499</v>
      </c>
      <c r="I447" s="428">
        <v>2293</v>
      </c>
      <c r="J447" s="428"/>
      <c r="K447" s="428"/>
      <c r="L447" s="428"/>
      <c r="M447" s="428"/>
      <c r="N447" s="428">
        <v>0</v>
      </c>
      <c r="O447" s="428">
        <f t="shared" si="108"/>
        <v>43302</v>
      </c>
      <c r="Q447" s="429">
        <f t="shared" si="109"/>
        <v>0.32642834049235603</v>
      </c>
      <c r="R447" s="429">
        <f t="shared" si="110"/>
        <v>0.35356334580388898</v>
      </c>
      <c r="S447" s="429">
        <f t="shared" si="111"/>
        <v>0.23243730081751421</v>
      </c>
      <c r="T447" s="429">
        <f t="shared" si="112"/>
        <v>3.4617338691053531E-2</v>
      </c>
      <c r="U447" s="429">
        <f t="shared" si="113"/>
        <v>5.2953674195187289E-2</v>
      </c>
      <c r="V447" s="429">
        <f t="shared" si="114"/>
        <v>0</v>
      </c>
      <c r="W447" s="429">
        <f t="shared" si="115"/>
        <v>0</v>
      </c>
      <c r="X447" s="429">
        <f t="shared" si="116"/>
        <v>0</v>
      </c>
      <c r="Y447" s="429">
        <f t="shared" si="117"/>
        <v>0</v>
      </c>
      <c r="Z447" s="429">
        <f t="shared" si="118"/>
        <v>0</v>
      </c>
      <c r="AA447" s="353" t="s">
        <v>545</v>
      </c>
      <c r="AB447" s="434">
        <f t="shared" si="119"/>
        <v>0</v>
      </c>
      <c r="AC447" s="434">
        <f t="shared" si="120"/>
        <v>0</v>
      </c>
      <c r="AD447" s="434">
        <f t="shared" si="121"/>
        <v>2293</v>
      </c>
      <c r="AG447" s="354">
        <f t="shared" si="122"/>
        <v>2293</v>
      </c>
      <c r="AH447" s="428">
        <f t="shared" si="124"/>
        <v>209857.99999999991</v>
      </c>
      <c r="AI447" s="429">
        <f t="shared" si="123"/>
        <v>1.0926435970989912E-2</v>
      </c>
    </row>
    <row r="448" spans="1:35" ht="18.5" customHeight="1" x14ac:dyDescent="0.35">
      <c r="A448" s="353" t="s">
        <v>561</v>
      </c>
      <c r="B448" s="427" t="s">
        <v>554</v>
      </c>
      <c r="C448" s="353" t="s">
        <v>545</v>
      </c>
      <c r="D448" s="353" t="s">
        <v>71</v>
      </c>
      <c r="E448" s="428">
        <v>14950</v>
      </c>
      <c r="F448" s="428">
        <v>6221</v>
      </c>
      <c r="G448" s="428">
        <v>8541</v>
      </c>
      <c r="H448" s="428">
        <v>999</v>
      </c>
      <c r="I448" s="428">
        <v>1703</v>
      </c>
      <c r="J448" s="428"/>
      <c r="K448" s="428">
        <v>2281</v>
      </c>
      <c r="L448" s="428"/>
      <c r="M448" s="428"/>
      <c r="N448" s="428">
        <v>594</v>
      </c>
      <c r="O448" s="428">
        <f t="shared" si="108"/>
        <v>35289</v>
      </c>
      <c r="Q448" s="429">
        <f t="shared" si="109"/>
        <v>0.42364476182379779</v>
      </c>
      <c r="R448" s="429">
        <f t="shared" si="110"/>
        <v>0.17628722831477231</v>
      </c>
      <c r="S448" s="429">
        <f t="shared" si="111"/>
        <v>0.24203009436368272</v>
      </c>
      <c r="T448" s="429">
        <f t="shared" si="112"/>
        <v>2.8309104820198928E-2</v>
      </c>
      <c r="U448" s="429">
        <f t="shared" si="113"/>
        <v>4.8258664172971748E-2</v>
      </c>
      <c r="V448" s="429">
        <f t="shared" si="114"/>
        <v>0</v>
      </c>
      <c r="W448" s="429">
        <f t="shared" si="115"/>
        <v>6.4637705800674433E-2</v>
      </c>
      <c r="X448" s="429">
        <f t="shared" si="116"/>
        <v>0</v>
      </c>
      <c r="Y448" s="429">
        <f t="shared" si="117"/>
        <v>0</v>
      </c>
      <c r="Z448" s="429">
        <f t="shared" si="118"/>
        <v>1.6832440703902066E-2</v>
      </c>
      <c r="AA448" s="353" t="s">
        <v>545</v>
      </c>
      <c r="AB448" s="434">
        <f t="shared" si="119"/>
        <v>2281</v>
      </c>
      <c r="AC448" s="434">
        <f t="shared" si="120"/>
        <v>0</v>
      </c>
      <c r="AD448" s="434">
        <f t="shared" si="121"/>
        <v>1703</v>
      </c>
      <c r="AG448" s="354">
        <f t="shared" si="122"/>
        <v>3984</v>
      </c>
      <c r="AH448" s="428">
        <f t="shared" si="124"/>
        <v>209857.99999999991</v>
      </c>
      <c r="AI448" s="429">
        <f t="shared" si="123"/>
        <v>1.8984265550991631E-2</v>
      </c>
    </row>
    <row r="449" spans="1:35" ht="18.5" customHeight="1" x14ac:dyDescent="0.35">
      <c r="A449" s="353" t="s">
        <v>562</v>
      </c>
      <c r="B449" s="427" t="s">
        <v>554</v>
      </c>
      <c r="C449" s="353" t="s">
        <v>545</v>
      </c>
      <c r="D449" s="353" t="s">
        <v>71</v>
      </c>
      <c r="E449" s="428">
        <v>14979</v>
      </c>
      <c r="F449" s="428">
        <v>9497</v>
      </c>
      <c r="G449" s="428">
        <v>8824</v>
      </c>
      <c r="H449" s="428">
        <v>911</v>
      </c>
      <c r="I449" s="428">
        <v>1236</v>
      </c>
      <c r="J449" s="428"/>
      <c r="K449" s="428">
        <v>1103</v>
      </c>
      <c r="L449" s="428"/>
      <c r="M449" s="428"/>
      <c r="N449" s="428">
        <v>0</v>
      </c>
      <c r="O449" s="428">
        <f t="shared" si="108"/>
        <v>36550</v>
      </c>
      <c r="Q449" s="429">
        <f t="shared" si="109"/>
        <v>0.40982216142270861</v>
      </c>
      <c r="R449" s="429">
        <f t="shared" si="110"/>
        <v>0.25983584131326948</v>
      </c>
      <c r="S449" s="429">
        <f t="shared" si="111"/>
        <v>0.24142270861833107</v>
      </c>
      <c r="T449" s="429">
        <f t="shared" si="112"/>
        <v>2.4924760601915185E-2</v>
      </c>
      <c r="U449" s="429">
        <f t="shared" si="113"/>
        <v>3.3816689466484265E-2</v>
      </c>
      <c r="V449" s="429">
        <f t="shared" si="114"/>
        <v>0</v>
      </c>
      <c r="W449" s="429">
        <f t="shared" si="115"/>
        <v>3.0177838577291383E-2</v>
      </c>
      <c r="X449" s="429">
        <f t="shared" si="116"/>
        <v>0</v>
      </c>
      <c r="Y449" s="429">
        <f t="shared" si="117"/>
        <v>0</v>
      </c>
      <c r="Z449" s="429">
        <f t="shared" si="118"/>
        <v>0</v>
      </c>
      <c r="AA449" s="353" t="s">
        <v>545</v>
      </c>
      <c r="AB449" s="434">
        <f t="shared" si="119"/>
        <v>1103</v>
      </c>
      <c r="AC449" s="434">
        <f t="shared" si="120"/>
        <v>0</v>
      </c>
      <c r="AD449" s="434">
        <f t="shared" si="121"/>
        <v>1236</v>
      </c>
      <c r="AG449" s="354">
        <f t="shared" si="122"/>
        <v>2339</v>
      </c>
      <c r="AH449" s="428">
        <f t="shared" si="124"/>
        <v>209857.99999999991</v>
      </c>
      <c r="AI449" s="429">
        <f t="shared" si="123"/>
        <v>1.1145631808175056E-2</v>
      </c>
    </row>
    <row r="450" spans="1:35" ht="18.5" customHeight="1" x14ac:dyDescent="0.35">
      <c r="A450" s="353" t="s">
        <v>563</v>
      </c>
      <c r="B450" s="427" t="s">
        <v>554</v>
      </c>
      <c r="C450" s="353" t="s">
        <v>545</v>
      </c>
      <c r="D450" s="353" t="s">
        <v>71</v>
      </c>
      <c r="E450" s="428">
        <v>14221</v>
      </c>
      <c r="F450" s="428">
        <v>13594</v>
      </c>
      <c r="G450" s="428">
        <v>8851</v>
      </c>
      <c r="H450" s="428">
        <v>1577</v>
      </c>
      <c r="I450" s="428">
        <v>1207</v>
      </c>
      <c r="J450" s="428"/>
      <c r="K450" s="428">
        <v>1372</v>
      </c>
      <c r="L450" s="428"/>
      <c r="M450" s="428"/>
      <c r="N450" s="428">
        <v>0</v>
      </c>
      <c r="O450" s="428">
        <f t="shared" ref="O450:O513" si="125">SUM(E450:N450)</f>
        <v>40822</v>
      </c>
      <c r="Q450" s="429">
        <f t="shared" ref="Q450:Q513" si="126">E450/O450</f>
        <v>0.348366077115281</v>
      </c>
      <c r="R450" s="429">
        <f t="shared" ref="R450:R513" si="127">F450/O450</f>
        <v>0.3330067120670227</v>
      </c>
      <c r="S450" s="429">
        <f t="shared" ref="S450:S513" si="128">G450/O450</f>
        <v>0.2168193621086669</v>
      </c>
      <c r="T450" s="429">
        <f t="shared" ref="T450:T513" si="129">H450/O450</f>
        <v>3.863113027289207E-2</v>
      </c>
      <c r="U450" s="429">
        <f t="shared" ref="U450:U513" si="130">I450/O450</f>
        <v>2.9567390132771546E-2</v>
      </c>
      <c r="V450" s="429">
        <f t="shared" ref="V450:V513" si="131">J450/O450</f>
        <v>0</v>
      </c>
      <c r="W450" s="429">
        <f t="shared" ref="W450:W513" si="132">K450/O450</f>
        <v>3.3609328303365833E-2</v>
      </c>
      <c r="X450" s="429">
        <f t="shared" ref="X450:X513" si="133">L450/O450</f>
        <v>0</v>
      </c>
      <c r="Y450" s="429">
        <f t="shared" ref="Y450:Y513" si="134">M450/O450</f>
        <v>0</v>
      </c>
      <c r="Z450" s="429">
        <f t="shared" ref="Z450:Z513" si="135">N450/O450</f>
        <v>0</v>
      </c>
      <c r="AA450" s="353" t="s">
        <v>545</v>
      </c>
      <c r="AB450" s="434">
        <f t="shared" si="119"/>
        <v>1372</v>
      </c>
      <c r="AC450" s="434">
        <f t="shared" si="120"/>
        <v>0</v>
      </c>
      <c r="AD450" s="434">
        <f t="shared" si="121"/>
        <v>1207</v>
      </c>
      <c r="AG450" s="354">
        <f t="shared" si="122"/>
        <v>2579</v>
      </c>
      <c r="AH450" s="428">
        <f t="shared" si="124"/>
        <v>209857.99999999991</v>
      </c>
      <c r="AI450" s="429">
        <f t="shared" si="123"/>
        <v>1.228926226305407E-2</v>
      </c>
    </row>
    <row r="451" spans="1:35" ht="18.5" customHeight="1" x14ac:dyDescent="0.35">
      <c r="A451" s="353" t="s">
        <v>564</v>
      </c>
      <c r="B451" s="427" t="s">
        <v>554</v>
      </c>
      <c r="C451" s="353" t="s">
        <v>545</v>
      </c>
      <c r="D451" s="353" t="s">
        <v>71</v>
      </c>
      <c r="E451" s="428">
        <v>13693.3</v>
      </c>
      <c r="F451" s="428">
        <v>13717.2</v>
      </c>
      <c r="G451" s="428">
        <v>10356.66</v>
      </c>
      <c r="H451" s="428">
        <v>2833.92</v>
      </c>
      <c r="I451" s="428">
        <v>2168.92</v>
      </c>
      <c r="J451" s="428"/>
      <c r="K451" s="428"/>
      <c r="L451" s="428"/>
      <c r="M451" s="428"/>
      <c r="N451" s="428">
        <v>3288</v>
      </c>
      <c r="O451" s="428">
        <f t="shared" si="125"/>
        <v>46058</v>
      </c>
      <c r="Q451" s="429">
        <f t="shared" si="126"/>
        <v>0.29730557123626727</v>
      </c>
      <c r="R451" s="429">
        <f t="shared" si="127"/>
        <v>0.29782448217464935</v>
      </c>
      <c r="S451" s="429">
        <f t="shared" si="128"/>
        <v>0.22486126188718572</v>
      </c>
      <c r="T451" s="429">
        <f t="shared" si="129"/>
        <v>6.1529376004168655E-2</v>
      </c>
      <c r="U451" s="429">
        <f t="shared" si="130"/>
        <v>4.7091059099396412E-2</v>
      </c>
      <c r="V451" s="429">
        <f t="shared" si="131"/>
        <v>0</v>
      </c>
      <c r="W451" s="429">
        <f t="shared" si="132"/>
        <v>0</v>
      </c>
      <c r="X451" s="429">
        <f t="shared" si="133"/>
        <v>0</v>
      </c>
      <c r="Y451" s="429">
        <f t="shared" si="134"/>
        <v>0</v>
      </c>
      <c r="Z451" s="429">
        <f t="shared" si="135"/>
        <v>7.1388249598332537E-2</v>
      </c>
      <c r="AA451" s="353" t="s">
        <v>545</v>
      </c>
      <c r="AB451" s="434">
        <f t="shared" ref="AB451:AB514" si="136">K451</f>
        <v>0</v>
      </c>
      <c r="AC451" s="434">
        <f t="shared" ref="AC451:AC514" si="137">L451</f>
        <v>0</v>
      </c>
      <c r="AD451" s="434">
        <f t="shared" ref="AD451:AD514" si="138">I451</f>
        <v>2168.92</v>
      </c>
      <c r="AG451" s="354">
        <f t="shared" ref="AG451:AG514" si="139">SUM(AB451:AD451)</f>
        <v>2168.92</v>
      </c>
      <c r="AH451" s="428">
        <f t="shared" si="124"/>
        <v>209857.99999999991</v>
      </c>
      <c r="AI451" s="429">
        <f t="shared" si="123"/>
        <v>1.0335179025817463E-2</v>
      </c>
    </row>
    <row r="452" spans="1:35" ht="18.5" customHeight="1" x14ac:dyDescent="0.35">
      <c r="A452" s="353" t="s">
        <v>565</v>
      </c>
      <c r="B452" s="427" t="s">
        <v>554</v>
      </c>
      <c r="C452" s="353" t="s">
        <v>545</v>
      </c>
      <c r="D452" s="353" t="s">
        <v>71</v>
      </c>
      <c r="E452" s="428">
        <v>15338</v>
      </c>
      <c r="F452" s="428">
        <v>13956</v>
      </c>
      <c r="G452" s="428">
        <v>11004</v>
      </c>
      <c r="H452" s="428">
        <v>1451</v>
      </c>
      <c r="I452" s="428">
        <v>1579</v>
      </c>
      <c r="J452" s="428"/>
      <c r="K452" s="428"/>
      <c r="L452" s="428">
        <v>170</v>
      </c>
      <c r="M452" s="428"/>
      <c r="N452" s="428">
        <v>290</v>
      </c>
      <c r="O452" s="428">
        <f t="shared" si="125"/>
        <v>43788</v>
      </c>
      <c r="Q452" s="429">
        <f t="shared" si="126"/>
        <v>0.35027861514570202</v>
      </c>
      <c r="R452" s="429">
        <f t="shared" si="127"/>
        <v>0.3187174568374897</v>
      </c>
      <c r="S452" s="429">
        <f t="shared" si="128"/>
        <v>0.25130172650041105</v>
      </c>
      <c r="T452" s="429">
        <f t="shared" si="129"/>
        <v>3.3136932492920435E-2</v>
      </c>
      <c r="U452" s="429">
        <f t="shared" si="130"/>
        <v>3.6060107792089159E-2</v>
      </c>
      <c r="V452" s="429">
        <f t="shared" si="131"/>
        <v>0</v>
      </c>
      <c r="W452" s="429">
        <f t="shared" si="132"/>
        <v>0</v>
      </c>
      <c r="X452" s="429">
        <f t="shared" si="133"/>
        <v>3.8823421942084588E-3</v>
      </c>
      <c r="Y452" s="429">
        <f t="shared" si="134"/>
        <v>0</v>
      </c>
      <c r="Z452" s="429">
        <f t="shared" si="135"/>
        <v>6.6228190371791359E-3</v>
      </c>
      <c r="AA452" s="353" t="s">
        <v>545</v>
      </c>
      <c r="AB452" s="434">
        <f t="shared" si="136"/>
        <v>0</v>
      </c>
      <c r="AC452" s="434">
        <f t="shared" si="137"/>
        <v>170</v>
      </c>
      <c r="AD452" s="434">
        <f t="shared" si="138"/>
        <v>1579</v>
      </c>
      <c r="AG452" s="354">
        <f t="shared" si="139"/>
        <v>1749</v>
      </c>
      <c r="AH452" s="428">
        <f t="shared" si="124"/>
        <v>209857.99999999991</v>
      </c>
      <c r="AI452" s="429">
        <f t="shared" si="123"/>
        <v>8.334206939930814E-3</v>
      </c>
    </row>
    <row r="453" spans="1:35" ht="18.5" customHeight="1" x14ac:dyDescent="0.35">
      <c r="A453" s="353" t="s">
        <v>566</v>
      </c>
      <c r="B453" s="427" t="s">
        <v>567</v>
      </c>
      <c r="C453" s="353" t="s">
        <v>545</v>
      </c>
      <c r="D453" s="353" t="s">
        <v>71</v>
      </c>
      <c r="E453" s="428">
        <v>12821</v>
      </c>
      <c r="F453" s="428">
        <v>19395</v>
      </c>
      <c r="G453" s="428">
        <v>6920</v>
      </c>
      <c r="H453" s="428">
        <v>10464</v>
      </c>
      <c r="I453" s="428">
        <v>3125</v>
      </c>
      <c r="J453" s="428"/>
      <c r="K453" s="428"/>
      <c r="L453" s="428"/>
      <c r="M453" s="428"/>
      <c r="N453" s="428">
        <v>595</v>
      </c>
      <c r="O453" s="428">
        <f t="shared" si="125"/>
        <v>53320</v>
      </c>
      <c r="Q453" s="429">
        <f t="shared" si="126"/>
        <v>0.24045386346586647</v>
      </c>
      <c r="R453" s="429">
        <f t="shared" si="127"/>
        <v>0.36374718679669915</v>
      </c>
      <c r="S453" s="429">
        <f t="shared" si="128"/>
        <v>0.12978244561140284</v>
      </c>
      <c r="T453" s="429">
        <f t="shared" si="129"/>
        <v>0.1962490622655664</v>
      </c>
      <c r="U453" s="429">
        <f t="shared" si="130"/>
        <v>5.8608402100525134E-2</v>
      </c>
      <c r="V453" s="429">
        <f t="shared" si="131"/>
        <v>0</v>
      </c>
      <c r="W453" s="429">
        <f t="shared" si="132"/>
        <v>0</v>
      </c>
      <c r="X453" s="429">
        <f t="shared" si="133"/>
        <v>0</v>
      </c>
      <c r="Y453" s="429">
        <f t="shared" si="134"/>
        <v>0</v>
      </c>
      <c r="Z453" s="429">
        <f t="shared" si="135"/>
        <v>1.1159039759939985E-2</v>
      </c>
      <c r="AA453" s="353" t="s">
        <v>545</v>
      </c>
      <c r="AB453" s="434">
        <f t="shared" si="136"/>
        <v>0</v>
      </c>
      <c r="AC453" s="434">
        <f t="shared" si="137"/>
        <v>0</v>
      </c>
      <c r="AD453" s="434">
        <f t="shared" si="138"/>
        <v>3125</v>
      </c>
      <c r="AG453" s="354">
        <f t="shared" si="139"/>
        <v>3125</v>
      </c>
      <c r="AH453" s="428">
        <f t="shared" si="124"/>
        <v>209857.99999999991</v>
      </c>
      <c r="AI453" s="429">
        <f t="shared" ref="AI453:AI516" si="140">AG453/AH453</f>
        <v>1.4891021547903827E-2</v>
      </c>
    </row>
    <row r="454" spans="1:35" ht="18.5" customHeight="1" x14ac:dyDescent="0.35">
      <c r="A454" s="353" t="s">
        <v>568</v>
      </c>
      <c r="B454" s="427" t="s">
        <v>567</v>
      </c>
      <c r="C454" s="353" t="s">
        <v>545</v>
      </c>
      <c r="D454" s="353" t="s">
        <v>71</v>
      </c>
      <c r="E454" s="428">
        <v>14727</v>
      </c>
      <c r="F454" s="428">
        <v>12529</v>
      </c>
      <c r="G454" s="428">
        <v>10701</v>
      </c>
      <c r="H454" s="428">
        <v>1228</v>
      </c>
      <c r="I454" s="428">
        <v>1755</v>
      </c>
      <c r="J454" s="428"/>
      <c r="K454" s="428"/>
      <c r="L454" s="428"/>
      <c r="M454" s="428"/>
      <c r="N454" s="428">
        <v>0</v>
      </c>
      <c r="O454" s="428">
        <f t="shared" si="125"/>
        <v>40940</v>
      </c>
      <c r="Q454" s="429">
        <f t="shared" si="126"/>
        <v>0.35972154372252074</v>
      </c>
      <c r="R454" s="429">
        <f t="shared" si="127"/>
        <v>0.30603321934538347</v>
      </c>
      <c r="S454" s="429">
        <f t="shared" si="128"/>
        <v>0.26138251099169518</v>
      </c>
      <c r="T454" s="429">
        <f t="shared" si="129"/>
        <v>2.9995114802149486E-2</v>
      </c>
      <c r="U454" s="429">
        <f t="shared" si="130"/>
        <v>4.2867611138251098E-2</v>
      </c>
      <c r="V454" s="429">
        <f t="shared" si="131"/>
        <v>0</v>
      </c>
      <c r="W454" s="429">
        <f t="shared" si="132"/>
        <v>0</v>
      </c>
      <c r="X454" s="429">
        <f t="shared" si="133"/>
        <v>0</v>
      </c>
      <c r="Y454" s="429">
        <f t="shared" si="134"/>
        <v>0</v>
      </c>
      <c r="Z454" s="429">
        <f t="shared" si="135"/>
        <v>0</v>
      </c>
      <c r="AA454" s="353" t="s">
        <v>545</v>
      </c>
      <c r="AB454" s="434">
        <f t="shared" si="136"/>
        <v>0</v>
      </c>
      <c r="AC454" s="434">
        <f t="shared" si="137"/>
        <v>0</v>
      </c>
      <c r="AD454" s="434">
        <f t="shared" si="138"/>
        <v>1755</v>
      </c>
      <c r="AG454" s="354">
        <f t="shared" si="139"/>
        <v>1755</v>
      </c>
      <c r="AH454" s="428">
        <f t="shared" si="124"/>
        <v>209857.99999999991</v>
      </c>
      <c r="AI454" s="429">
        <f t="shared" si="140"/>
        <v>8.3627977013027884E-3</v>
      </c>
    </row>
    <row r="455" spans="1:35" ht="18.5" customHeight="1" x14ac:dyDescent="0.35">
      <c r="A455" s="353" t="s">
        <v>569</v>
      </c>
      <c r="B455" s="427" t="s">
        <v>567</v>
      </c>
      <c r="C455" s="353" t="s">
        <v>545</v>
      </c>
      <c r="D455" s="353" t="s">
        <v>71</v>
      </c>
      <c r="E455" s="428">
        <v>15216</v>
      </c>
      <c r="F455" s="428">
        <v>11737</v>
      </c>
      <c r="G455" s="428">
        <v>9059</v>
      </c>
      <c r="H455" s="428">
        <v>1340</v>
      </c>
      <c r="I455" s="428">
        <v>2894</v>
      </c>
      <c r="J455" s="428"/>
      <c r="K455" s="428"/>
      <c r="L455" s="428">
        <v>967</v>
      </c>
      <c r="M455" s="428"/>
      <c r="N455" s="428">
        <v>0</v>
      </c>
      <c r="O455" s="428">
        <f t="shared" si="125"/>
        <v>41213</v>
      </c>
      <c r="Q455" s="429">
        <f t="shared" si="126"/>
        <v>0.36920389197583287</v>
      </c>
      <c r="R455" s="429">
        <f t="shared" si="127"/>
        <v>0.28478878023924492</v>
      </c>
      <c r="S455" s="429">
        <f t="shared" si="128"/>
        <v>0.21980928347851406</v>
      </c>
      <c r="T455" s="429">
        <f t="shared" si="129"/>
        <v>3.2514012568849636E-2</v>
      </c>
      <c r="U455" s="429">
        <f t="shared" si="130"/>
        <v>7.0220561473321522E-2</v>
      </c>
      <c r="V455" s="429">
        <f t="shared" si="131"/>
        <v>0</v>
      </c>
      <c r="W455" s="429">
        <f t="shared" si="132"/>
        <v>0</v>
      </c>
      <c r="X455" s="429">
        <f t="shared" si="133"/>
        <v>2.3463470264237011E-2</v>
      </c>
      <c r="Y455" s="429">
        <f t="shared" si="134"/>
        <v>0</v>
      </c>
      <c r="Z455" s="429">
        <f t="shared" si="135"/>
        <v>0</v>
      </c>
      <c r="AA455" s="353" t="s">
        <v>545</v>
      </c>
      <c r="AB455" s="434">
        <f t="shared" si="136"/>
        <v>0</v>
      </c>
      <c r="AC455" s="434">
        <f t="shared" si="137"/>
        <v>967</v>
      </c>
      <c r="AD455" s="434">
        <f t="shared" si="138"/>
        <v>2894</v>
      </c>
      <c r="AG455" s="354">
        <f t="shared" si="139"/>
        <v>3861</v>
      </c>
      <c r="AH455" s="428">
        <f t="shared" si="124"/>
        <v>209857.99999999991</v>
      </c>
      <c r="AI455" s="429">
        <f t="shared" si="140"/>
        <v>1.8398154942866136E-2</v>
      </c>
    </row>
    <row r="456" spans="1:35" ht="18.5" customHeight="1" x14ac:dyDescent="0.35">
      <c r="A456" s="353" t="s">
        <v>570</v>
      </c>
      <c r="B456" s="427" t="s">
        <v>567</v>
      </c>
      <c r="C456" s="353" t="s">
        <v>545</v>
      </c>
      <c r="D456" s="353" t="s">
        <v>71</v>
      </c>
      <c r="E456" s="428">
        <v>19533</v>
      </c>
      <c r="F456" s="428">
        <v>15105</v>
      </c>
      <c r="G456" s="428">
        <v>8225</v>
      </c>
      <c r="H456" s="428">
        <v>3252</v>
      </c>
      <c r="I456" s="428">
        <v>2556</v>
      </c>
      <c r="J456" s="428"/>
      <c r="K456" s="428">
        <v>215</v>
      </c>
      <c r="L456" s="428"/>
      <c r="M456" s="428"/>
      <c r="N456" s="428">
        <v>118</v>
      </c>
      <c r="O456" s="428">
        <f t="shared" si="125"/>
        <v>49004</v>
      </c>
      <c r="Q456" s="429">
        <f t="shared" si="126"/>
        <v>0.39860011427638559</v>
      </c>
      <c r="R456" s="429">
        <f t="shared" si="127"/>
        <v>0.30824014366174191</v>
      </c>
      <c r="S456" s="429">
        <f t="shared" si="128"/>
        <v>0.16784344135172638</v>
      </c>
      <c r="T456" s="429">
        <f t="shared" si="129"/>
        <v>6.6361929638396863E-2</v>
      </c>
      <c r="U456" s="429">
        <f t="shared" si="130"/>
        <v>5.2159007427965066E-2</v>
      </c>
      <c r="V456" s="429">
        <f t="shared" si="131"/>
        <v>0</v>
      </c>
      <c r="W456" s="429">
        <f t="shared" si="132"/>
        <v>4.3873969471879843E-3</v>
      </c>
      <c r="X456" s="429">
        <f t="shared" si="133"/>
        <v>0</v>
      </c>
      <c r="Y456" s="429">
        <f t="shared" si="134"/>
        <v>0</v>
      </c>
      <c r="Z456" s="429">
        <f t="shared" si="135"/>
        <v>2.4079666965961962E-3</v>
      </c>
      <c r="AA456" s="353" t="s">
        <v>545</v>
      </c>
      <c r="AB456" s="434">
        <f t="shared" si="136"/>
        <v>215</v>
      </c>
      <c r="AC456" s="434">
        <f t="shared" si="137"/>
        <v>0</v>
      </c>
      <c r="AD456" s="434">
        <f t="shared" si="138"/>
        <v>2556</v>
      </c>
      <c r="AG456" s="354">
        <f t="shared" si="139"/>
        <v>2771</v>
      </c>
      <c r="AH456" s="428">
        <f t="shared" si="124"/>
        <v>209857.99999999991</v>
      </c>
      <c r="AI456" s="429">
        <f t="shared" si="140"/>
        <v>1.3204166626957281E-2</v>
      </c>
    </row>
    <row r="457" spans="1:35" ht="18.5" customHeight="1" x14ac:dyDescent="0.35">
      <c r="A457" s="353" t="s">
        <v>571</v>
      </c>
      <c r="B457" s="427" t="s">
        <v>567</v>
      </c>
      <c r="C457" s="353" t="s">
        <v>545</v>
      </c>
      <c r="D457" s="353" t="s">
        <v>71</v>
      </c>
      <c r="E457" s="428">
        <v>3753</v>
      </c>
      <c r="F457" s="428">
        <v>16328</v>
      </c>
      <c r="G457" s="428">
        <v>7753</v>
      </c>
      <c r="H457" s="428">
        <v>23450</v>
      </c>
      <c r="I457" s="428">
        <v>1197</v>
      </c>
      <c r="J457" s="428"/>
      <c r="K457" s="428">
        <v>292</v>
      </c>
      <c r="L457" s="428"/>
      <c r="M457" s="428"/>
      <c r="N457" s="428">
        <v>166</v>
      </c>
      <c r="O457" s="428">
        <f t="shared" si="125"/>
        <v>52939</v>
      </c>
      <c r="Q457" s="429">
        <f t="shared" si="126"/>
        <v>7.0892914486484451E-2</v>
      </c>
      <c r="R457" s="429">
        <f t="shared" si="127"/>
        <v>0.30843045769659422</v>
      </c>
      <c r="S457" s="429">
        <f t="shared" si="128"/>
        <v>0.14645157634258296</v>
      </c>
      <c r="T457" s="429">
        <f t="shared" si="129"/>
        <v>0.44296265513137761</v>
      </c>
      <c r="U457" s="429">
        <f t="shared" si="130"/>
        <v>2.2610929560437483E-2</v>
      </c>
      <c r="V457" s="429">
        <f t="shared" si="131"/>
        <v>0</v>
      </c>
      <c r="W457" s="429">
        <f t="shared" si="132"/>
        <v>5.5157823154951928E-3</v>
      </c>
      <c r="X457" s="429">
        <f t="shared" si="133"/>
        <v>0</v>
      </c>
      <c r="Y457" s="429">
        <f t="shared" si="134"/>
        <v>0</v>
      </c>
      <c r="Z457" s="429">
        <f t="shared" si="135"/>
        <v>3.1356844670280891E-3</v>
      </c>
      <c r="AA457" s="353" t="s">
        <v>545</v>
      </c>
      <c r="AB457" s="434">
        <f t="shared" si="136"/>
        <v>292</v>
      </c>
      <c r="AC457" s="434">
        <f t="shared" si="137"/>
        <v>0</v>
      </c>
      <c r="AD457" s="434">
        <f t="shared" si="138"/>
        <v>1197</v>
      </c>
      <c r="AG457" s="354">
        <f t="shared" si="139"/>
        <v>1489</v>
      </c>
      <c r="AH457" s="428">
        <f t="shared" si="124"/>
        <v>209857.99999999991</v>
      </c>
      <c r="AI457" s="429">
        <f t="shared" si="140"/>
        <v>7.0952739471452156E-3</v>
      </c>
    </row>
    <row r="458" spans="1:35" ht="18.5" customHeight="1" x14ac:dyDescent="0.35">
      <c r="A458" s="353" t="s">
        <v>572</v>
      </c>
      <c r="B458" s="427" t="s">
        <v>567</v>
      </c>
      <c r="C458" s="353" t="s">
        <v>545</v>
      </c>
      <c r="D458" s="353" t="s">
        <v>71</v>
      </c>
      <c r="E458" s="428">
        <v>23975</v>
      </c>
      <c r="F458" s="428">
        <v>11563</v>
      </c>
      <c r="G458" s="428">
        <v>5154</v>
      </c>
      <c r="H458" s="428">
        <v>3881</v>
      </c>
      <c r="I458" s="428">
        <v>4471</v>
      </c>
      <c r="J458" s="428"/>
      <c r="K458" s="428"/>
      <c r="L458" s="428"/>
      <c r="M458" s="428"/>
      <c r="N458" s="428">
        <v>154</v>
      </c>
      <c r="O458" s="428">
        <f t="shared" si="125"/>
        <v>49198</v>
      </c>
      <c r="Q458" s="429">
        <f t="shared" si="126"/>
        <v>0.48731655758364162</v>
      </c>
      <c r="R458" s="429">
        <f t="shared" si="127"/>
        <v>0.2350298792633847</v>
      </c>
      <c r="S458" s="429">
        <f t="shared" si="128"/>
        <v>0.10476035611203707</v>
      </c>
      <c r="T458" s="429">
        <f t="shared" si="129"/>
        <v>7.8885320541485421E-2</v>
      </c>
      <c r="U458" s="429">
        <f t="shared" si="130"/>
        <v>9.0877677954388392E-2</v>
      </c>
      <c r="V458" s="429">
        <f t="shared" si="131"/>
        <v>0</v>
      </c>
      <c r="W458" s="429">
        <f t="shared" si="132"/>
        <v>0</v>
      </c>
      <c r="X458" s="429">
        <f t="shared" si="133"/>
        <v>0</v>
      </c>
      <c r="Y458" s="429">
        <f t="shared" si="134"/>
        <v>0</v>
      </c>
      <c r="Z458" s="429">
        <f t="shared" si="135"/>
        <v>3.1302085450628076E-3</v>
      </c>
      <c r="AA458" s="353" t="s">
        <v>545</v>
      </c>
      <c r="AB458" s="434">
        <f t="shared" si="136"/>
        <v>0</v>
      </c>
      <c r="AC458" s="434">
        <f t="shared" si="137"/>
        <v>0</v>
      </c>
      <c r="AD458" s="434">
        <f t="shared" si="138"/>
        <v>4471</v>
      </c>
      <c r="AG458" s="354">
        <f t="shared" si="139"/>
        <v>4471</v>
      </c>
      <c r="AH458" s="428">
        <f t="shared" si="124"/>
        <v>209857.99999999991</v>
      </c>
      <c r="AI458" s="429">
        <f t="shared" si="140"/>
        <v>2.1304882349016962E-2</v>
      </c>
    </row>
    <row r="459" spans="1:35" ht="18.5" customHeight="1" x14ac:dyDescent="0.35">
      <c r="A459" s="353" t="s">
        <v>573</v>
      </c>
      <c r="B459" s="427" t="s">
        <v>574</v>
      </c>
      <c r="C459" s="353" t="s">
        <v>545</v>
      </c>
      <c r="D459" s="353" t="s">
        <v>71</v>
      </c>
      <c r="E459" s="428">
        <v>11670</v>
      </c>
      <c r="F459" s="428">
        <v>15901</v>
      </c>
      <c r="G459" s="428">
        <v>9903</v>
      </c>
      <c r="H459" s="428">
        <v>1755</v>
      </c>
      <c r="I459" s="428">
        <v>1746</v>
      </c>
      <c r="J459" s="428"/>
      <c r="K459" s="428"/>
      <c r="L459" s="428"/>
      <c r="M459" s="428"/>
      <c r="N459" s="428">
        <v>0</v>
      </c>
      <c r="O459" s="428">
        <f t="shared" si="125"/>
        <v>40975</v>
      </c>
      <c r="Q459" s="429">
        <f t="shared" si="126"/>
        <v>0.28480780964002439</v>
      </c>
      <c r="R459" s="429">
        <f t="shared" si="127"/>
        <v>0.3880658938377059</v>
      </c>
      <c r="S459" s="429">
        <f t="shared" si="128"/>
        <v>0.24168395363026235</v>
      </c>
      <c r="T459" s="429">
        <f t="shared" si="129"/>
        <v>4.2830994508846858E-2</v>
      </c>
      <c r="U459" s="429">
        <f t="shared" si="130"/>
        <v>4.2611348383160462E-2</v>
      </c>
      <c r="V459" s="429">
        <f t="shared" si="131"/>
        <v>0</v>
      </c>
      <c r="W459" s="429">
        <f t="shared" si="132"/>
        <v>0</v>
      </c>
      <c r="X459" s="429">
        <f t="shared" si="133"/>
        <v>0</v>
      </c>
      <c r="Y459" s="429">
        <f t="shared" si="134"/>
        <v>0</v>
      </c>
      <c r="Z459" s="429">
        <f t="shared" si="135"/>
        <v>0</v>
      </c>
      <c r="AA459" s="353" t="s">
        <v>545</v>
      </c>
      <c r="AB459" s="434">
        <f t="shared" si="136"/>
        <v>0</v>
      </c>
      <c r="AC459" s="434">
        <f t="shared" si="137"/>
        <v>0</v>
      </c>
      <c r="AD459" s="434">
        <f t="shared" si="138"/>
        <v>1746</v>
      </c>
      <c r="AG459" s="354">
        <f t="shared" si="139"/>
        <v>1746</v>
      </c>
      <c r="AH459" s="428">
        <f t="shared" si="124"/>
        <v>209857.99999999991</v>
      </c>
      <c r="AI459" s="429">
        <f t="shared" si="140"/>
        <v>8.3199115592448268E-3</v>
      </c>
    </row>
    <row r="460" spans="1:35" ht="18.5" customHeight="1" x14ac:dyDescent="0.35">
      <c r="A460" s="353" t="s">
        <v>575</v>
      </c>
      <c r="B460" s="427" t="s">
        <v>574</v>
      </c>
      <c r="C460" s="353" t="s">
        <v>545</v>
      </c>
      <c r="D460" s="353" t="s">
        <v>71</v>
      </c>
      <c r="E460" s="428">
        <v>16599</v>
      </c>
      <c r="F460" s="428">
        <v>8231</v>
      </c>
      <c r="G460" s="428">
        <v>4363</v>
      </c>
      <c r="H460" s="428">
        <v>2102</v>
      </c>
      <c r="I460" s="428">
        <v>2797</v>
      </c>
      <c r="J460" s="428"/>
      <c r="K460" s="428">
        <v>3336</v>
      </c>
      <c r="L460" s="428"/>
      <c r="M460" s="428"/>
      <c r="N460" s="428">
        <v>0</v>
      </c>
      <c r="O460" s="428">
        <f t="shared" si="125"/>
        <v>37428</v>
      </c>
      <c r="Q460" s="429">
        <f t="shared" si="126"/>
        <v>0.44349150368707918</v>
      </c>
      <c r="R460" s="429">
        <f t="shared" si="127"/>
        <v>0.21991557123009511</v>
      </c>
      <c r="S460" s="429">
        <f t="shared" si="128"/>
        <v>0.11657048199209148</v>
      </c>
      <c r="T460" s="429">
        <f t="shared" si="129"/>
        <v>5.616116276584375E-2</v>
      </c>
      <c r="U460" s="429">
        <f t="shared" si="130"/>
        <v>7.4730148551886283E-2</v>
      </c>
      <c r="V460" s="429">
        <f t="shared" si="131"/>
        <v>0</v>
      </c>
      <c r="W460" s="429">
        <f t="shared" si="132"/>
        <v>8.9131131773004163E-2</v>
      </c>
      <c r="X460" s="429">
        <f t="shared" si="133"/>
        <v>0</v>
      </c>
      <c r="Y460" s="429">
        <f t="shared" si="134"/>
        <v>0</v>
      </c>
      <c r="Z460" s="429">
        <f t="shared" si="135"/>
        <v>0</v>
      </c>
      <c r="AA460" s="353" t="s">
        <v>545</v>
      </c>
      <c r="AB460" s="434">
        <f t="shared" si="136"/>
        <v>3336</v>
      </c>
      <c r="AC460" s="434">
        <f t="shared" si="137"/>
        <v>0</v>
      </c>
      <c r="AD460" s="434">
        <f t="shared" si="138"/>
        <v>2797</v>
      </c>
      <c r="AG460" s="354">
        <f t="shared" si="139"/>
        <v>6133</v>
      </c>
      <c r="AH460" s="428">
        <f t="shared" si="124"/>
        <v>209857.99999999991</v>
      </c>
      <c r="AI460" s="429">
        <f t="shared" si="140"/>
        <v>2.9224523249054134E-2</v>
      </c>
    </row>
    <row r="461" spans="1:35" ht="18.5" customHeight="1" x14ac:dyDescent="0.35">
      <c r="A461" s="353" t="s">
        <v>576</v>
      </c>
      <c r="B461" s="427" t="s">
        <v>574</v>
      </c>
      <c r="C461" s="353" t="s">
        <v>545</v>
      </c>
      <c r="D461" s="353" t="s">
        <v>71</v>
      </c>
      <c r="E461" s="428">
        <v>14774</v>
      </c>
      <c r="F461" s="428">
        <v>5402</v>
      </c>
      <c r="G461" s="428">
        <v>7755</v>
      </c>
      <c r="H461" s="428">
        <v>1128</v>
      </c>
      <c r="I461" s="428">
        <v>2452</v>
      </c>
      <c r="J461" s="428"/>
      <c r="K461" s="428">
        <v>2250</v>
      </c>
      <c r="L461" s="428"/>
      <c r="M461" s="428"/>
      <c r="N461" s="428">
        <v>37</v>
      </c>
      <c r="O461" s="428">
        <f t="shared" si="125"/>
        <v>33798</v>
      </c>
      <c r="Q461" s="429">
        <f t="shared" si="126"/>
        <v>0.43712645718681581</v>
      </c>
      <c r="R461" s="429">
        <f t="shared" si="127"/>
        <v>0.15983194271850407</v>
      </c>
      <c r="S461" s="429">
        <f t="shared" si="128"/>
        <v>0.22945144683117344</v>
      </c>
      <c r="T461" s="429">
        <f t="shared" si="129"/>
        <v>3.3374755902716137E-2</v>
      </c>
      <c r="U461" s="429">
        <f t="shared" si="130"/>
        <v>7.254867151902479E-2</v>
      </c>
      <c r="V461" s="429">
        <f t="shared" si="131"/>
        <v>0</v>
      </c>
      <c r="W461" s="429">
        <f t="shared" si="132"/>
        <v>6.6571986508077399E-2</v>
      </c>
      <c r="X461" s="429">
        <f t="shared" si="133"/>
        <v>0</v>
      </c>
      <c r="Y461" s="429">
        <f t="shared" si="134"/>
        <v>0</v>
      </c>
      <c r="Z461" s="429">
        <f t="shared" si="135"/>
        <v>1.094739333688384E-3</v>
      </c>
      <c r="AA461" s="353" t="s">
        <v>545</v>
      </c>
      <c r="AB461" s="434">
        <f t="shared" si="136"/>
        <v>2250</v>
      </c>
      <c r="AC461" s="434">
        <f t="shared" si="137"/>
        <v>0</v>
      </c>
      <c r="AD461" s="434">
        <f t="shared" si="138"/>
        <v>2452</v>
      </c>
      <c r="AG461" s="354">
        <f t="shared" si="139"/>
        <v>4702</v>
      </c>
      <c r="AH461" s="428">
        <f t="shared" si="124"/>
        <v>209857.99999999991</v>
      </c>
      <c r="AI461" s="429">
        <f t="shared" si="140"/>
        <v>2.2405626661838013E-2</v>
      </c>
    </row>
    <row r="462" spans="1:35" ht="18.5" customHeight="1" x14ac:dyDescent="0.35">
      <c r="A462" s="353" t="s">
        <v>577</v>
      </c>
      <c r="B462" s="427" t="s">
        <v>574</v>
      </c>
      <c r="C462" s="353" t="s">
        <v>545</v>
      </c>
      <c r="D462" s="353" t="s">
        <v>71</v>
      </c>
      <c r="E462" s="428">
        <v>12796</v>
      </c>
      <c r="F462" s="428">
        <v>3845</v>
      </c>
      <c r="G462" s="428">
        <v>2305</v>
      </c>
      <c r="H462" s="428">
        <v>4711</v>
      </c>
      <c r="I462" s="428">
        <v>3913</v>
      </c>
      <c r="J462" s="428"/>
      <c r="K462" s="428">
        <v>7142</v>
      </c>
      <c r="L462" s="428"/>
      <c r="M462" s="428"/>
      <c r="N462" s="428">
        <v>6892</v>
      </c>
      <c r="O462" s="428">
        <f t="shared" si="125"/>
        <v>41604</v>
      </c>
      <c r="Q462" s="429">
        <f t="shared" si="126"/>
        <v>0.30756658013652532</v>
      </c>
      <c r="R462" s="429">
        <f t="shared" si="127"/>
        <v>9.2418998173252567E-2</v>
      </c>
      <c r="S462" s="429">
        <f t="shared" si="128"/>
        <v>5.5403326603211227E-2</v>
      </c>
      <c r="T462" s="429">
        <f t="shared" si="129"/>
        <v>0.11323430439380829</v>
      </c>
      <c r="U462" s="429">
        <f t="shared" si="130"/>
        <v>9.4053456398423232E-2</v>
      </c>
      <c r="V462" s="429">
        <f t="shared" si="131"/>
        <v>0</v>
      </c>
      <c r="W462" s="429">
        <f t="shared" si="132"/>
        <v>0.17166618594365926</v>
      </c>
      <c r="X462" s="429">
        <f t="shared" si="133"/>
        <v>0</v>
      </c>
      <c r="Y462" s="429">
        <f t="shared" si="134"/>
        <v>0</v>
      </c>
      <c r="Z462" s="429">
        <f t="shared" si="135"/>
        <v>0.16565714835112008</v>
      </c>
      <c r="AA462" s="353" t="s">
        <v>545</v>
      </c>
      <c r="AB462" s="434">
        <f t="shared" si="136"/>
        <v>7142</v>
      </c>
      <c r="AC462" s="434">
        <f t="shared" si="137"/>
        <v>0</v>
      </c>
      <c r="AD462" s="434">
        <f t="shared" si="138"/>
        <v>3913</v>
      </c>
      <c r="AG462" s="354">
        <f t="shared" si="139"/>
        <v>11055</v>
      </c>
      <c r="AH462" s="428">
        <f t="shared" si="124"/>
        <v>209857.99999999991</v>
      </c>
      <c r="AI462" s="429">
        <f t="shared" si="140"/>
        <v>5.2678477827864577E-2</v>
      </c>
    </row>
    <row r="463" spans="1:35" ht="18.5" customHeight="1" x14ac:dyDescent="0.35">
      <c r="A463" s="353" t="s">
        <v>578</v>
      </c>
      <c r="B463" s="427" t="s">
        <v>574</v>
      </c>
      <c r="C463" s="353" t="s">
        <v>545</v>
      </c>
      <c r="D463" s="353" t="s">
        <v>71</v>
      </c>
      <c r="E463" s="428">
        <v>10655</v>
      </c>
      <c r="F463" s="428">
        <v>4634</v>
      </c>
      <c r="G463" s="428">
        <v>6456</v>
      </c>
      <c r="H463" s="428">
        <v>942</v>
      </c>
      <c r="I463" s="428">
        <v>2360</v>
      </c>
      <c r="J463" s="428"/>
      <c r="K463" s="428"/>
      <c r="L463" s="428">
        <v>9089</v>
      </c>
      <c r="M463" s="428"/>
      <c r="N463" s="428">
        <v>0</v>
      </c>
      <c r="O463" s="428">
        <f t="shared" si="125"/>
        <v>34136</v>
      </c>
      <c r="Q463" s="429">
        <f t="shared" si="126"/>
        <v>0.31213381767049447</v>
      </c>
      <c r="R463" s="429">
        <f t="shared" si="127"/>
        <v>0.13575111319428171</v>
      </c>
      <c r="S463" s="429">
        <f t="shared" si="128"/>
        <v>0.18912584954300446</v>
      </c>
      <c r="T463" s="429">
        <f t="shared" si="129"/>
        <v>2.7595500351535036E-2</v>
      </c>
      <c r="U463" s="429">
        <f t="shared" si="130"/>
        <v>6.9135223810639787E-2</v>
      </c>
      <c r="V463" s="429">
        <f t="shared" si="131"/>
        <v>0</v>
      </c>
      <c r="W463" s="429">
        <f t="shared" si="132"/>
        <v>0</v>
      </c>
      <c r="X463" s="429">
        <f t="shared" si="133"/>
        <v>0.26625849543004454</v>
      </c>
      <c r="Y463" s="429">
        <f t="shared" si="134"/>
        <v>0</v>
      </c>
      <c r="Z463" s="429">
        <f t="shared" si="135"/>
        <v>0</v>
      </c>
      <c r="AA463" s="353" t="s">
        <v>545</v>
      </c>
      <c r="AB463" s="434">
        <f t="shared" si="136"/>
        <v>0</v>
      </c>
      <c r="AC463" s="434">
        <f t="shared" si="137"/>
        <v>9089</v>
      </c>
      <c r="AD463" s="434">
        <f t="shared" si="138"/>
        <v>2360</v>
      </c>
      <c r="AG463" s="354">
        <f t="shared" si="139"/>
        <v>11449</v>
      </c>
      <c r="AH463" s="428">
        <f t="shared" si="124"/>
        <v>209857.99999999991</v>
      </c>
      <c r="AI463" s="429">
        <f t="shared" si="140"/>
        <v>5.4555937824624291E-2</v>
      </c>
    </row>
    <row r="464" spans="1:35" ht="18.5" customHeight="1" x14ac:dyDescent="0.35">
      <c r="A464" s="353" t="s">
        <v>579</v>
      </c>
      <c r="B464" s="427" t="s">
        <v>574</v>
      </c>
      <c r="C464" s="353" t="s">
        <v>545</v>
      </c>
      <c r="D464" s="353" t="s">
        <v>71</v>
      </c>
      <c r="E464" s="428">
        <v>15558</v>
      </c>
      <c r="F464" s="428">
        <v>2218</v>
      </c>
      <c r="G464" s="428">
        <v>1477</v>
      </c>
      <c r="H464" s="428">
        <v>1711</v>
      </c>
      <c r="I464" s="428">
        <v>3478</v>
      </c>
      <c r="J464" s="428"/>
      <c r="K464" s="428">
        <v>12137</v>
      </c>
      <c r="L464" s="428"/>
      <c r="M464" s="428"/>
      <c r="N464" s="428">
        <v>0</v>
      </c>
      <c r="O464" s="428">
        <f t="shared" si="125"/>
        <v>36579</v>
      </c>
      <c r="Q464" s="429">
        <f t="shared" si="126"/>
        <v>0.42532600672517018</v>
      </c>
      <c r="R464" s="429">
        <f t="shared" si="127"/>
        <v>6.0635883977145359E-2</v>
      </c>
      <c r="S464" s="429">
        <f t="shared" si="128"/>
        <v>4.0378359167828538E-2</v>
      </c>
      <c r="T464" s="429">
        <f t="shared" si="129"/>
        <v>4.6775472265507531E-2</v>
      </c>
      <c r="U464" s="429">
        <f t="shared" si="130"/>
        <v>9.5081877580032254E-2</v>
      </c>
      <c r="V464" s="429">
        <f t="shared" si="131"/>
        <v>0</v>
      </c>
      <c r="W464" s="429">
        <f t="shared" si="132"/>
        <v>0.33180240028431612</v>
      </c>
      <c r="X464" s="429">
        <f t="shared" si="133"/>
        <v>0</v>
      </c>
      <c r="Y464" s="429">
        <f t="shared" si="134"/>
        <v>0</v>
      </c>
      <c r="Z464" s="429">
        <f t="shared" si="135"/>
        <v>0</v>
      </c>
      <c r="AA464" s="353" t="s">
        <v>545</v>
      </c>
      <c r="AB464" s="434">
        <f t="shared" si="136"/>
        <v>12137</v>
      </c>
      <c r="AC464" s="434">
        <f t="shared" si="137"/>
        <v>0</v>
      </c>
      <c r="AD464" s="434">
        <f t="shared" si="138"/>
        <v>3478</v>
      </c>
      <c r="AG464" s="354">
        <f t="shared" si="139"/>
        <v>15615</v>
      </c>
      <c r="AH464" s="428">
        <f t="shared" si="124"/>
        <v>209857.99999999991</v>
      </c>
      <c r="AI464" s="429">
        <f t="shared" si="140"/>
        <v>7.4407456470565847E-2</v>
      </c>
    </row>
    <row r="465" spans="1:35" ht="18.5" customHeight="1" x14ac:dyDescent="0.35">
      <c r="A465" s="353" t="s">
        <v>580</v>
      </c>
      <c r="B465" s="427" t="s">
        <v>574</v>
      </c>
      <c r="C465" s="353" t="s">
        <v>545</v>
      </c>
      <c r="D465" s="353" t="s">
        <v>71</v>
      </c>
      <c r="E465" s="428">
        <v>14929</v>
      </c>
      <c r="F465" s="428">
        <v>9540</v>
      </c>
      <c r="G465" s="428">
        <v>7895</v>
      </c>
      <c r="H465" s="428">
        <v>1791</v>
      </c>
      <c r="I465" s="428">
        <v>2809</v>
      </c>
      <c r="J465" s="428"/>
      <c r="K465" s="428">
        <v>310</v>
      </c>
      <c r="L465" s="428"/>
      <c r="M465" s="428"/>
      <c r="N465" s="428">
        <v>378</v>
      </c>
      <c r="O465" s="428">
        <f t="shared" si="125"/>
        <v>37652</v>
      </c>
      <c r="Q465" s="429">
        <f t="shared" si="126"/>
        <v>0.39649952193774568</v>
      </c>
      <c r="R465" s="429">
        <f t="shared" si="127"/>
        <v>0.2533729947944332</v>
      </c>
      <c r="S465" s="429">
        <f t="shared" si="128"/>
        <v>0.2096834165515776</v>
      </c>
      <c r="T465" s="429">
        <f t="shared" si="129"/>
        <v>4.7567194305747372E-2</v>
      </c>
      <c r="U465" s="429">
        <f t="shared" si="130"/>
        <v>7.4604270689472008E-2</v>
      </c>
      <c r="V465" s="429">
        <f t="shared" si="131"/>
        <v>0</v>
      </c>
      <c r="W465" s="429">
        <f t="shared" si="132"/>
        <v>8.2332943801126102E-3</v>
      </c>
      <c r="X465" s="429">
        <f t="shared" si="133"/>
        <v>0</v>
      </c>
      <c r="Y465" s="429">
        <f t="shared" si="134"/>
        <v>0</v>
      </c>
      <c r="Z465" s="429">
        <f t="shared" si="135"/>
        <v>1.0039307340911505E-2</v>
      </c>
      <c r="AA465" s="353" t="s">
        <v>545</v>
      </c>
      <c r="AB465" s="434">
        <f t="shared" si="136"/>
        <v>310</v>
      </c>
      <c r="AC465" s="434">
        <f t="shared" si="137"/>
        <v>0</v>
      </c>
      <c r="AD465" s="434">
        <f t="shared" si="138"/>
        <v>2809</v>
      </c>
      <c r="AG465" s="354">
        <f t="shared" si="139"/>
        <v>3119</v>
      </c>
      <c r="AH465" s="428">
        <f t="shared" si="124"/>
        <v>209857.99999999991</v>
      </c>
      <c r="AI465" s="429">
        <f t="shared" si="140"/>
        <v>1.4862430786531851E-2</v>
      </c>
    </row>
    <row r="466" spans="1:35" ht="18.5" customHeight="1" x14ac:dyDescent="0.35">
      <c r="A466" s="353" t="s">
        <v>581</v>
      </c>
      <c r="B466" s="427" t="s">
        <v>574</v>
      </c>
      <c r="C466" s="353" t="s">
        <v>545</v>
      </c>
      <c r="D466" s="353" t="s">
        <v>71</v>
      </c>
      <c r="E466" s="428">
        <v>12796</v>
      </c>
      <c r="F466" s="428">
        <v>4227</v>
      </c>
      <c r="G466" s="428">
        <v>2446</v>
      </c>
      <c r="H466" s="428">
        <v>1302</v>
      </c>
      <c r="I466" s="428">
        <v>2440</v>
      </c>
      <c r="J466" s="428"/>
      <c r="K466" s="428">
        <v>13303</v>
      </c>
      <c r="L466" s="428"/>
      <c r="M466" s="428"/>
      <c r="N466" s="428">
        <v>962</v>
      </c>
      <c r="O466" s="428">
        <f t="shared" si="125"/>
        <v>37476</v>
      </c>
      <c r="Q466" s="429">
        <f t="shared" si="126"/>
        <v>0.34144519158928383</v>
      </c>
      <c r="R466" s="429">
        <f t="shared" si="127"/>
        <v>0.1127921869996798</v>
      </c>
      <c r="S466" s="429">
        <f t="shared" si="128"/>
        <v>6.5268438467285736E-2</v>
      </c>
      <c r="T466" s="429">
        <f t="shared" si="129"/>
        <v>3.4742235030419469E-2</v>
      </c>
      <c r="U466" s="429">
        <f t="shared" si="130"/>
        <v>6.5108336001707762E-2</v>
      </c>
      <c r="V466" s="429">
        <f t="shared" si="131"/>
        <v>0</v>
      </c>
      <c r="W466" s="429">
        <f t="shared" si="132"/>
        <v>0.35497384993062225</v>
      </c>
      <c r="X466" s="429">
        <f t="shared" si="133"/>
        <v>0</v>
      </c>
      <c r="Y466" s="429">
        <f t="shared" si="134"/>
        <v>0</v>
      </c>
      <c r="Z466" s="429">
        <f t="shared" si="135"/>
        <v>2.5669761981001175E-2</v>
      </c>
      <c r="AA466" s="353" t="s">
        <v>545</v>
      </c>
      <c r="AB466" s="434">
        <f t="shared" si="136"/>
        <v>13303</v>
      </c>
      <c r="AC466" s="434">
        <f t="shared" si="137"/>
        <v>0</v>
      </c>
      <c r="AD466" s="434">
        <f t="shared" si="138"/>
        <v>2440</v>
      </c>
      <c r="AG466" s="354">
        <f t="shared" si="139"/>
        <v>15743</v>
      </c>
      <c r="AH466" s="428">
        <f t="shared" si="124"/>
        <v>209857.99999999991</v>
      </c>
      <c r="AI466" s="429">
        <f t="shared" si="140"/>
        <v>7.5017392713167985E-2</v>
      </c>
    </row>
    <row r="467" spans="1:35" ht="18.5" customHeight="1" x14ac:dyDescent="0.35">
      <c r="A467" s="353" t="s">
        <v>582</v>
      </c>
      <c r="B467" s="427" t="s">
        <v>574</v>
      </c>
      <c r="C467" s="353" t="s">
        <v>545</v>
      </c>
      <c r="D467" s="353" t="s">
        <v>71</v>
      </c>
      <c r="E467" s="428">
        <v>17371</v>
      </c>
      <c r="F467" s="428">
        <v>5834</v>
      </c>
      <c r="G467" s="428">
        <v>5732</v>
      </c>
      <c r="H467" s="428">
        <v>2324</v>
      </c>
      <c r="I467" s="428">
        <v>4320</v>
      </c>
      <c r="J467" s="428"/>
      <c r="K467" s="428">
        <v>2842</v>
      </c>
      <c r="L467" s="428"/>
      <c r="M467" s="428"/>
      <c r="N467" s="428">
        <v>0</v>
      </c>
      <c r="O467" s="428">
        <f t="shared" si="125"/>
        <v>38423</v>
      </c>
      <c r="Q467" s="429">
        <f t="shared" si="126"/>
        <v>0.45209900320120761</v>
      </c>
      <c r="R467" s="429">
        <f t="shared" si="127"/>
        <v>0.15183613981209171</v>
      </c>
      <c r="S467" s="429">
        <f t="shared" si="128"/>
        <v>0.1491814798428025</v>
      </c>
      <c r="T467" s="429">
        <f t="shared" si="129"/>
        <v>6.0484605574785938E-2</v>
      </c>
      <c r="U467" s="429">
        <f t="shared" si="130"/>
        <v>0.11243265752283789</v>
      </c>
      <c r="V467" s="429">
        <f t="shared" si="131"/>
        <v>0</v>
      </c>
      <c r="W467" s="429">
        <f t="shared" si="132"/>
        <v>7.3966114046274373E-2</v>
      </c>
      <c r="X467" s="429">
        <f t="shared" si="133"/>
        <v>0</v>
      </c>
      <c r="Y467" s="429">
        <f t="shared" si="134"/>
        <v>0</v>
      </c>
      <c r="Z467" s="429">
        <f t="shared" si="135"/>
        <v>0</v>
      </c>
      <c r="AA467" s="353" t="s">
        <v>545</v>
      </c>
      <c r="AB467" s="434">
        <f t="shared" si="136"/>
        <v>2842</v>
      </c>
      <c r="AC467" s="434">
        <f t="shared" si="137"/>
        <v>0</v>
      </c>
      <c r="AD467" s="434">
        <f t="shared" si="138"/>
        <v>4320</v>
      </c>
      <c r="AG467" s="354">
        <f t="shared" si="139"/>
        <v>7162</v>
      </c>
      <c r="AH467" s="428">
        <f t="shared" si="124"/>
        <v>209857.99999999991</v>
      </c>
      <c r="AI467" s="429">
        <f t="shared" si="140"/>
        <v>3.412783882434791E-2</v>
      </c>
    </row>
    <row r="468" spans="1:35" ht="18.5" customHeight="1" x14ac:dyDescent="0.35">
      <c r="A468" s="353" t="s">
        <v>583</v>
      </c>
      <c r="B468" s="427" t="s">
        <v>574</v>
      </c>
      <c r="C468" s="353" t="s">
        <v>545</v>
      </c>
      <c r="D468" s="353" t="s">
        <v>71</v>
      </c>
      <c r="E468" s="428">
        <v>11275</v>
      </c>
      <c r="F468" s="428">
        <v>3634</v>
      </c>
      <c r="G468" s="428">
        <v>5061</v>
      </c>
      <c r="H468" s="428">
        <v>3634</v>
      </c>
      <c r="I468" s="428">
        <v>1958</v>
      </c>
      <c r="J468" s="428"/>
      <c r="K468" s="428"/>
      <c r="L468" s="428">
        <v>10582</v>
      </c>
      <c r="M468" s="428"/>
      <c r="N468" s="428">
        <v>0</v>
      </c>
      <c r="O468" s="428">
        <f t="shared" si="125"/>
        <v>36144</v>
      </c>
      <c r="Q468" s="429">
        <f t="shared" si="126"/>
        <v>0.3119466578131917</v>
      </c>
      <c r="R468" s="429">
        <f t="shared" si="127"/>
        <v>0.10054227534307215</v>
      </c>
      <c r="S468" s="429">
        <f t="shared" si="128"/>
        <v>0.14002324037184594</v>
      </c>
      <c r="T468" s="429">
        <f t="shared" si="129"/>
        <v>0.10054227534307215</v>
      </c>
      <c r="U468" s="429">
        <f t="shared" si="130"/>
        <v>5.4172200088534753E-2</v>
      </c>
      <c r="V468" s="429">
        <f t="shared" si="131"/>
        <v>0</v>
      </c>
      <c r="W468" s="429">
        <f t="shared" si="132"/>
        <v>0</v>
      </c>
      <c r="X468" s="429">
        <f t="shared" si="133"/>
        <v>0.29277335104028329</v>
      </c>
      <c r="Y468" s="429">
        <f t="shared" si="134"/>
        <v>0</v>
      </c>
      <c r="Z468" s="429">
        <f t="shared" si="135"/>
        <v>0</v>
      </c>
      <c r="AA468" s="353" t="s">
        <v>545</v>
      </c>
      <c r="AB468" s="434">
        <f t="shared" si="136"/>
        <v>0</v>
      </c>
      <c r="AC468" s="434">
        <f t="shared" si="137"/>
        <v>10582</v>
      </c>
      <c r="AD468" s="434">
        <f t="shared" si="138"/>
        <v>1958</v>
      </c>
      <c r="AG468" s="354">
        <f t="shared" si="139"/>
        <v>12540</v>
      </c>
      <c r="AH468" s="428">
        <f t="shared" si="124"/>
        <v>209857.99999999991</v>
      </c>
      <c r="AI468" s="429">
        <f t="shared" si="140"/>
        <v>5.9754691267428474E-2</v>
      </c>
    </row>
    <row r="469" spans="1:35" ht="18.5" customHeight="1" x14ac:dyDescent="0.35">
      <c r="A469" s="353" t="s">
        <v>584</v>
      </c>
      <c r="B469" s="427" t="s">
        <v>574</v>
      </c>
      <c r="C469" s="353" t="s">
        <v>545</v>
      </c>
      <c r="D469" s="353" t="s">
        <v>71</v>
      </c>
      <c r="E469" s="428">
        <v>18308</v>
      </c>
      <c r="F469" s="428">
        <v>6240</v>
      </c>
      <c r="G469" s="428">
        <v>6685</v>
      </c>
      <c r="H469" s="428">
        <v>1227</v>
      </c>
      <c r="I469" s="428">
        <v>2730</v>
      </c>
      <c r="J469" s="428"/>
      <c r="K469" s="428"/>
      <c r="L469" s="428">
        <v>1027</v>
      </c>
      <c r="M469" s="428"/>
      <c r="N469" s="428">
        <v>797</v>
      </c>
      <c r="O469" s="428">
        <f t="shared" si="125"/>
        <v>37014</v>
      </c>
      <c r="Q469" s="429">
        <f t="shared" si="126"/>
        <v>0.4946236559139785</v>
      </c>
      <c r="R469" s="429">
        <f t="shared" si="127"/>
        <v>0.1685848597827849</v>
      </c>
      <c r="S469" s="429">
        <f t="shared" si="128"/>
        <v>0.18060733776408927</v>
      </c>
      <c r="T469" s="429">
        <f t="shared" si="129"/>
        <v>3.3149619063057224E-2</v>
      </c>
      <c r="U469" s="429">
        <f t="shared" si="130"/>
        <v>7.3755876154968397E-2</v>
      </c>
      <c r="V469" s="429">
        <f t="shared" si="131"/>
        <v>0</v>
      </c>
      <c r="W469" s="429">
        <f t="shared" si="132"/>
        <v>0</v>
      </c>
      <c r="X469" s="429">
        <f t="shared" si="133"/>
        <v>2.7746258172583346E-2</v>
      </c>
      <c r="Y469" s="429">
        <f t="shared" si="134"/>
        <v>0</v>
      </c>
      <c r="Z469" s="429">
        <f t="shared" si="135"/>
        <v>2.153239314853839E-2</v>
      </c>
      <c r="AA469" s="353" t="s">
        <v>545</v>
      </c>
      <c r="AB469" s="434">
        <f t="shared" si="136"/>
        <v>0</v>
      </c>
      <c r="AC469" s="434">
        <f t="shared" si="137"/>
        <v>1027</v>
      </c>
      <c r="AD469" s="434">
        <f t="shared" si="138"/>
        <v>2730</v>
      </c>
      <c r="AG469" s="354">
        <f t="shared" si="139"/>
        <v>3757</v>
      </c>
      <c r="AH469" s="428">
        <f t="shared" si="124"/>
        <v>209857.99999999991</v>
      </c>
      <c r="AI469" s="429">
        <f t="shared" si="140"/>
        <v>1.7902581745751898E-2</v>
      </c>
    </row>
    <row r="470" spans="1:35" ht="18.5" customHeight="1" x14ac:dyDescent="0.35">
      <c r="A470" s="353" t="s">
        <v>585</v>
      </c>
      <c r="B470" s="427" t="s">
        <v>574</v>
      </c>
      <c r="C470" s="353" t="s">
        <v>545</v>
      </c>
      <c r="D470" s="353" t="s">
        <v>71</v>
      </c>
      <c r="E470" s="428">
        <v>19696</v>
      </c>
      <c r="F470" s="428">
        <v>8522</v>
      </c>
      <c r="G470" s="428">
        <v>7940</v>
      </c>
      <c r="H470" s="428">
        <v>1931</v>
      </c>
      <c r="I470" s="428">
        <v>3420</v>
      </c>
      <c r="J470" s="428"/>
      <c r="K470" s="428">
        <v>511</v>
      </c>
      <c r="L470" s="428"/>
      <c r="M470" s="428"/>
      <c r="N470" s="428">
        <v>0</v>
      </c>
      <c r="O470" s="428">
        <f t="shared" si="125"/>
        <v>42020</v>
      </c>
      <c r="Q470" s="429">
        <f t="shared" si="126"/>
        <v>0.46872917658257973</v>
      </c>
      <c r="R470" s="429">
        <f t="shared" si="127"/>
        <v>0.2028081865778201</v>
      </c>
      <c r="S470" s="429">
        <f t="shared" si="128"/>
        <v>0.18895763921941933</v>
      </c>
      <c r="T470" s="429">
        <f t="shared" si="129"/>
        <v>4.5954307472632079E-2</v>
      </c>
      <c r="U470" s="429">
        <f t="shared" si="130"/>
        <v>8.1389814374107569E-2</v>
      </c>
      <c r="V470" s="429">
        <f t="shared" si="131"/>
        <v>0</v>
      </c>
      <c r="W470" s="429">
        <f t="shared" si="132"/>
        <v>1.2160875773441219E-2</v>
      </c>
      <c r="X470" s="429">
        <f t="shared" si="133"/>
        <v>0</v>
      </c>
      <c r="Y470" s="429">
        <f t="shared" si="134"/>
        <v>0</v>
      </c>
      <c r="Z470" s="429">
        <f t="shared" si="135"/>
        <v>0</v>
      </c>
      <c r="AA470" s="353" t="s">
        <v>545</v>
      </c>
      <c r="AB470" s="434">
        <f t="shared" si="136"/>
        <v>511</v>
      </c>
      <c r="AC470" s="434">
        <f t="shared" si="137"/>
        <v>0</v>
      </c>
      <c r="AD470" s="434">
        <f t="shared" si="138"/>
        <v>3420</v>
      </c>
      <c r="AG470" s="354">
        <f t="shared" si="139"/>
        <v>3931</v>
      </c>
      <c r="AH470" s="428">
        <f t="shared" si="124"/>
        <v>209857.99999999991</v>
      </c>
      <c r="AI470" s="429">
        <f t="shared" si="140"/>
        <v>1.8731713825539183E-2</v>
      </c>
    </row>
    <row r="471" spans="1:35" ht="18.5" customHeight="1" x14ac:dyDescent="0.35">
      <c r="A471" s="353" t="s">
        <v>586</v>
      </c>
      <c r="B471" s="427" t="s">
        <v>574</v>
      </c>
      <c r="C471" s="353" t="s">
        <v>545</v>
      </c>
      <c r="D471" s="353" t="s">
        <v>71</v>
      </c>
      <c r="E471" s="428">
        <v>20361</v>
      </c>
      <c r="F471" s="428">
        <v>10160</v>
      </c>
      <c r="G471" s="428">
        <v>5711</v>
      </c>
      <c r="H471" s="428">
        <v>2531</v>
      </c>
      <c r="I471" s="428">
        <v>2363</v>
      </c>
      <c r="J471" s="428"/>
      <c r="K471" s="428">
        <v>263</v>
      </c>
      <c r="L471" s="428">
        <v>777</v>
      </c>
      <c r="M471" s="428"/>
      <c r="N471" s="428">
        <v>565</v>
      </c>
      <c r="O471" s="428">
        <f t="shared" si="125"/>
        <v>42731</v>
      </c>
      <c r="Q471" s="429">
        <f t="shared" si="126"/>
        <v>0.47649247618824742</v>
      </c>
      <c r="R471" s="429">
        <f t="shared" si="127"/>
        <v>0.23776649271021039</v>
      </c>
      <c r="S471" s="429">
        <f t="shared" si="128"/>
        <v>0.13365004329409563</v>
      </c>
      <c r="T471" s="429">
        <f t="shared" si="129"/>
        <v>5.9231003252907727E-2</v>
      </c>
      <c r="U471" s="429">
        <f t="shared" si="130"/>
        <v>5.5299431326203456E-2</v>
      </c>
      <c r="V471" s="429">
        <f t="shared" si="131"/>
        <v>0</v>
      </c>
      <c r="W471" s="429">
        <f t="shared" si="132"/>
        <v>6.1547822424001314E-3</v>
      </c>
      <c r="X471" s="429">
        <f t="shared" si="133"/>
        <v>1.818352016100723E-2</v>
      </c>
      <c r="Y471" s="429">
        <f t="shared" si="134"/>
        <v>0</v>
      </c>
      <c r="Z471" s="429">
        <f t="shared" si="135"/>
        <v>1.3222250824928039E-2</v>
      </c>
      <c r="AA471" s="353" t="s">
        <v>545</v>
      </c>
      <c r="AB471" s="434">
        <f t="shared" si="136"/>
        <v>263</v>
      </c>
      <c r="AC471" s="434">
        <f t="shared" si="137"/>
        <v>777</v>
      </c>
      <c r="AD471" s="434">
        <f t="shared" si="138"/>
        <v>2363</v>
      </c>
      <c r="AG471" s="354">
        <f t="shared" si="139"/>
        <v>3403</v>
      </c>
      <c r="AH471" s="428">
        <f t="shared" si="124"/>
        <v>209857.99999999991</v>
      </c>
      <c r="AI471" s="429">
        <f t="shared" si="140"/>
        <v>1.6215726824805352E-2</v>
      </c>
    </row>
    <row r="472" spans="1:35" ht="18.5" customHeight="1" x14ac:dyDescent="0.35">
      <c r="A472" s="353" t="s">
        <v>587</v>
      </c>
      <c r="B472" s="427" t="s">
        <v>574</v>
      </c>
      <c r="C472" s="353" t="s">
        <v>545</v>
      </c>
      <c r="D472" s="353" t="s">
        <v>71</v>
      </c>
      <c r="E472" s="428">
        <v>12215</v>
      </c>
      <c r="F472" s="428">
        <v>10315</v>
      </c>
      <c r="G472" s="428">
        <v>9442</v>
      </c>
      <c r="H472" s="428">
        <v>1056</v>
      </c>
      <c r="I472" s="428">
        <v>1154</v>
      </c>
      <c r="J472" s="428"/>
      <c r="K472" s="428">
        <v>857</v>
      </c>
      <c r="L472" s="428">
        <v>621</v>
      </c>
      <c r="M472" s="428"/>
      <c r="N472" s="428">
        <v>136</v>
      </c>
      <c r="O472" s="428">
        <f t="shared" si="125"/>
        <v>35796</v>
      </c>
      <c r="Q472" s="429">
        <f t="shared" si="126"/>
        <v>0.3412392446083361</v>
      </c>
      <c r="R472" s="429">
        <f t="shared" si="127"/>
        <v>0.28816068834506647</v>
      </c>
      <c r="S472" s="429">
        <f t="shared" si="128"/>
        <v>0.26377248854620627</v>
      </c>
      <c r="T472" s="429">
        <f t="shared" si="129"/>
        <v>2.950050284948039E-2</v>
      </c>
      <c r="U472" s="429">
        <f t="shared" si="130"/>
        <v>3.2238238909375348E-2</v>
      </c>
      <c r="V472" s="429">
        <f t="shared" si="131"/>
        <v>0</v>
      </c>
      <c r="W472" s="429">
        <f t="shared" si="132"/>
        <v>2.394122248295899E-2</v>
      </c>
      <c r="X472" s="429">
        <f t="shared" si="133"/>
        <v>1.7348307073416024E-2</v>
      </c>
      <c r="Y472" s="429">
        <f t="shared" si="134"/>
        <v>0</v>
      </c>
      <c r="Z472" s="429">
        <f t="shared" si="135"/>
        <v>3.7993071851603532E-3</v>
      </c>
      <c r="AA472" s="353" t="s">
        <v>545</v>
      </c>
      <c r="AB472" s="434">
        <f t="shared" si="136"/>
        <v>857</v>
      </c>
      <c r="AC472" s="434">
        <f t="shared" si="137"/>
        <v>621</v>
      </c>
      <c r="AD472" s="434">
        <f t="shared" si="138"/>
        <v>1154</v>
      </c>
      <c r="AG472" s="354">
        <f t="shared" si="139"/>
        <v>2632</v>
      </c>
      <c r="AH472" s="428">
        <f t="shared" si="124"/>
        <v>209857.99999999991</v>
      </c>
      <c r="AI472" s="429">
        <f t="shared" si="140"/>
        <v>1.2541813988506519E-2</v>
      </c>
    </row>
    <row r="473" spans="1:35" ht="18.5" customHeight="1" x14ac:dyDescent="0.35">
      <c r="A473" s="353" t="s">
        <v>588</v>
      </c>
      <c r="B473" s="427" t="s">
        <v>574</v>
      </c>
      <c r="C473" s="353" t="s">
        <v>545</v>
      </c>
      <c r="D473" s="353" t="s">
        <v>71</v>
      </c>
      <c r="E473" s="428">
        <v>15023</v>
      </c>
      <c r="F473" s="428">
        <v>10659</v>
      </c>
      <c r="G473" s="428">
        <v>8484</v>
      </c>
      <c r="H473" s="428">
        <v>2261</v>
      </c>
      <c r="I473" s="428">
        <v>2151</v>
      </c>
      <c r="J473" s="428"/>
      <c r="K473" s="428"/>
      <c r="L473" s="428"/>
      <c r="M473" s="428"/>
      <c r="N473" s="428">
        <v>0</v>
      </c>
      <c r="O473" s="428">
        <f t="shared" si="125"/>
        <v>38578</v>
      </c>
      <c r="Q473" s="429">
        <f t="shared" si="126"/>
        <v>0.38941883975322722</v>
      </c>
      <c r="R473" s="429">
        <f t="shared" si="127"/>
        <v>0.27629737155891959</v>
      </c>
      <c r="S473" s="429">
        <f t="shared" si="128"/>
        <v>0.21991808802944685</v>
      </c>
      <c r="T473" s="429">
        <f t="shared" si="129"/>
        <v>5.8608533360982942E-2</v>
      </c>
      <c r="U473" s="429">
        <f t="shared" si="130"/>
        <v>5.5757167297423402E-2</v>
      </c>
      <c r="V473" s="429">
        <f t="shared" si="131"/>
        <v>0</v>
      </c>
      <c r="W473" s="429">
        <f t="shared" si="132"/>
        <v>0</v>
      </c>
      <c r="X473" s="429">
        <f t="shared" si="133"/>
        <v>0</v>
      </c>
      <c r="Y473" s="429">
        <f t="shared" si="134"/>
        <v>0</v>
      </c>
      <c r="Z473" s="429">
        <f t="shared" si="135"/>
        <v>0</v>
      </c>
      <c r="AA473" s="353" t="s">
        <v>545</v>
      </c>
      <c r="AB473" s="434">
        <f t="shared" si="136"/>
        <v>0</v>
      </c>
      <c r="AC473" s="434">
        <f t="shared" si="137"/>
        <v>0</v>
      </c>
      <c r="AD473" s="434">
        <f t="shared" si="138"/>
        <v>2151</v>
      </c>
      <c r="AG473" s="354">
        <f t="shared" si="139"/>
        <v>2151</v>
      </c>
      <c r="AH473" s="428">
        <f t="shared" si="124"/>
        <v>209857.99999999991</v>
      </c>
      <c r="AI473" s="429">
        <f t="shared" si="140"/>
        <v>1.0249787951853162E-2</v>
      </c>
    </row>
    <row r="474" spans="1:35" ht="18.5" customHeight="1" x14ac:dyDescent="0.35">
      <c r="A474" s="353" t="s">
        <v>589</v>
      </c>
      <c r="B474" s="427" t="s">
        <v>574</v>
      </c>
      <c r="C474" s="353" t="s">
        <v>545</v>
      </c>
      <c r="D474" s="353" t="s">
        <v>71</v>
      </c>
      <c r="E474" s="428">
        <v>12208</v>
      </c>
      <c r="F474" s="428">
        <v>16792</v>
      </c>
      <c r="G474" s="428">
        <v>8753</v>
      </c>
      <c r="H474" s="428">
        <v>3353</v>
      </c>
      <c r="I474" s="428">
        <v>2929</v>
      </c>
      <c r="J474" s="428"/>
      <c r="K474" s="428"/>
      <c r="L474" s="428"/>
      <c r="M474" s="428"/>
      <c r="N474" s="428">
        <v>0</v>
      </c>
      <c r="O474" s="428">
        <f t="shared" si="125"/>
        <v>44035</v>
      </c>
      <c r="Q474" s="429">
        <f t="shared" si="126"/>
        <v>0.27723401839445894</v>
      </c>
      <c r="R474" s="429">
        <f t="shared" si="127"/>
        <v>0.38133303054388556</v>
      </c>
      <c r="S474" s="429">
        <f t="shared" si="128"/>
        <v>0.19877370273645964</v>
      </c>
      <c r="T474" s="429">
        <f t="shared" si="129"/>
        <v>7.6143976382423068E-2</v>
      </c>
      <c r="U474" s="429">
        <f t="shared" si="130"/>
        <v>6.6515271942772791E-2</v>
      </c>
      <c r="V474" s="429">
        <f t="shared" si="131"/>
        <v>0</v>
      </c>
      <c r="W474" s="429">
        <f t="shared" si="132"/>
        <v>0</v>
      </c>
      <c r="X474" s="429">
        <f t="shared" si="133"/>
        <v>0</v>
      </c>
      <c r="Y474" s="429">
        <f t="shared" si="134"/>
        <v>0</v>
      </c>
      <c r="Z474" s="429">
        <f t="shared" si="135"/>
        <v>0</v>
      </c>
      <c r="AA474" s="353" t="s">
        <v>545</v>
      </c>
      <c r="AB474" s="434">
        <f t="shared" si="136"/>
        <v>0</v>
      </c>
      <c r="AC474" s="434">
        <f t="shared" si="137"/>
        <v>0</v>
      </c>
      <c r="AD474" s="434">
        <f t="shared" si="138"/>
        <v>2929</v>
      </c>
      <c r="AG474" s="354">
        <f t="shared" si="139"/>
        <v>2929</v>
      </c>
      <c r="AH474" s="428">
        <f t="shared" si="124"/>
        <v>209857.99999999991</v>
      </c>
      <c r="AI474" s="429">
        <f t="shared" si="140"/>
        <v>1.39570566764193E-2</v>
      </c>
    </row>
    <row r="475" spans="1:35" ht="18.5" customHeight="1" x14ac:dyDescent="0.35">
      <c r="A475" s="353" t="s">
        <v>590</v>
      </c>
      <c r="B475" s="427" t="s">
        <v>574</v>
      </c>
      <c r="C475" s="353" t="s">
        <v>545</v>
      </c>
      <c r="D475" s="353" t="s">
        <v>71</v>
      </c>
      <c r="E475" s="428">
        <v>16858</v>
      </c>
      <c r="F475" s="428">
        <v>4546</v>
      </c>
      <c r="G475" s="428">
        <v>5670</v>
      </c>
      <c r="H475" s="428">
        <v>1018</v>
      </c>
      <c r="I475" s="428">
        <v>2741</v>
      </c>
      <c r="J475" s="428"/>
      <c r="K475" s="428">
        <v>1322</v>
      </c>
      <c r="L475" s="428">
        <v>2449</v>
      </c>
      <c r="M475" s="428"/>
      <c r="N475" s="428">
        <v>511</v>
      </c>
      <c r="O475" s="428">
        <f t="shared" si="125"/>
        <v>35115</v>
      </c>
      <c r="Q475" s="429">
        <f t="shared" si="126"/>
        <v>0.48007973800370213</v>
      </c>
      <c r="R475" s="429">
        <f t="shared" si="127"/>
        <v>0.12946034458208744</v>
      </c>
      <c r="S475" s="429">
        <f t="shared" si="128"/>
        <v>0.16146945749679625</v>
      </c>
      <c r="T475" s="429">
        <f t="shared" si="129"/>
        <v>2.899045991741421E-2</v>
      </c>
      <c r="U475" s="429">
        <f t="shared" si="130"/>
        <v>7.8057810052684043E-2</v>
      </c>
      <c r="V475" s="429">
        <f t="shared" si="131"/>
        <v>0</v>
      </c>
      <c r="W475" s="429">
        <f t="shared" si="132"/>
        <v>3.7647728890787414E-2</v>
      </c>
      <c r="X475" s="429">
        <f t="shared" si="133"/>
        <v>6.9742275380891353E-2</v>
      </c>
      <c r="Y475" s="429">
        <f t="shared" si="134"/>
        <v>0</v>
      </c>
      <c r="Z475" s="429">
        <f t="shared" si="135"/>
        <v>1.4552185675637192E-2</v>
      </c>
      <c r="AA475" s="353" t="s">
        <v>545</v>
      </c>
      <c r="AB475" s="434">
        <f t="shared" si="136"/>
        <v>1322</v>
      </c>
      <c r="AC475" s="434">
        <f t="shared" si="137"/>
        <v>2449</v>
      </c>
      <c r="AD475" s="434">
        <f t="shared" si="138"/>
        <v>2741</v>
      </c>
      <c r="AG475" s="354">
        <f t="shared" si="139"/>
        <v>6512</v>
      </c>
      <c r="AH475" s="428">
        <f t="shared" si="124"/>
        <v>209857.99999999991</v>
      </c>
      <c r="AI475" s="429">
        <f t="shared" si="140"/>
        <v>3.1030506342383912E-2</v>
      </c>
    </row>
    <row r="476" spans="1:35" ht="18.5" customHeight="1" x14ac:dyDescent="0.35">
      <c r="A476" s="353" t="s">
        <v>591</v>
      </c>
      <c r="B476" s="427" t="s">
        <v>574</v>
      </c>
      <c r="C476" s="353" t="s">
        <v>545</v>
      </c>
      <c r="D476" s="353" t="s">
        <v>71</v>
      </c>
      <c r="E476" s="428">
        <v>11664</v>
      </c>
      <c r="F476" s="428">
        <v>16284</v>
      </c>
      <c r="G476" s="428">
        <v>7149</v>
      </c>
      <c r="H476" s="428">
        <v>7916</v>
      </c>
      <c r="I476" s="428">
        <v>3270</v>
      </c>
      <c r="J476" s="428"/>
      <c r="K476" s="428">
        <v>594</v>
      </c>
      <c r="L476" s="428"/>
      <c r="M476" s="428"/>
      <c r="N476" s="428">
        <v>0</v>
      </c>
      <c r="O476" s="428">
        <f t="shared" si="125"/>
        <v>46877</v>
      </c>
      <c r="Q476" s="429">
        <f t="shared" si="126"/>
        <v>0.24882138362096551</v>
      </c>
      <c r="R476" s="429">
        <f t="shared" si="127"/>
        <v>0.3473771785737142</v>
      </c>
      <c r="S476" s="429">
        <f t="shared" si="128"/>
        <v>0.15250549309896111</v>
      </c>
      <c r="T476" s="429">
        <f t="shared" si="129"/>
        <v>0.16886746165496938</v>
      </c>
      <c r="U476" s="429">
        <f t="shared" si="130"/>
        <v>6.9757023700322121E-2</v>
      </c>
      <c r="V476" s="429">
        <f t="shared" si="131"/>
        <v>0</v>
      </c>
      <c r="W476" s="429">
        <f t="shared" si="132"/>
        <v>1.2671459351067688E-2</v>
      </c>
      <c r="X476" s="429">
        <f t="shared" si="133"/>
        <v>0</v>
      </c>
      <c r="Y476" s="429">
        <f t="shared" si="134"/>
        <v>0</v>
      </c>
      <c r="Z476" s="429">
        <f t="shared" si="135"/>
        <v>0</v>
      </c>
      <c r="AA476" s="353" t="s">
        <v>545</v>
      </c>
      <c r="AB476" s="434">
        <f t="shared" si="136"/>
        <v>594</v>
      </c>
      <c r="AC476" s="434">
        <f t="shared" si="137"/>
        <v>0</v>
      </c>
      <c r="AD476" s="434">
        <f t="shared" si="138"/>
        <v>3270</v>
      </c>
      <c r="AG476" s="354">
        <f t="shared" si="139"/>
        <v>3864</v>
      </c>
      <c r="AH476" s="428">
        <f t="shared" si="124"/>
        <v>209857.99999999991</v>
      </c>
      <c r="AI476" s="429">
        <f t="shared" si="140"/>
        <v>1.8412450323552123E-2</v>
      </c>
    </row>
    <row r="477" spans="1:35" ht="18.5" customHeight="1" x14ac:dyDescent="0.35">
      <c r="A477" s="353" t="s">
        <v>592</v>
      </c>
      <c r="B477" s="427" t="s">
        <v>574</v>
      </c>
      <c r="C477" s="353" t="s">
        <v>545</v>
      </c>
      <c r="D477" s="353" t="s">
        <v>71</v>
      </c>
      <c r="E477" s="428">
        <v>15338</v>
      </c>
      <c r="F477" s="428">
        <v>12265</v>
      </c>
      <c r="G477" s="428">
        <v>7869</v>
      </c>
      <c r="H477" s="428">
        <v>1607</v>
      </c>
      <c r="I477" s="428">
        <v>1732</v>
      </c>
      <c r="J477" s="428"/>
      <c r="K477" s="428"/>
      <c r="L477" s="428">
        <v>1067</v>
      </c>
      <c r="M477" s="428"/>
      <c r="N477" s="428">
        <v>0</v>
      </c>
      <c r="O477" s="428">
        <f t="shared" si="125"/>
        <v>39878</v>
      </c>
      <c r="Q477" s="429">
        <f t="shared" si="126"/>
        <v>0.38462310045639198</v>
      </c>
      <c r="R477" s="429">
        <f t="shared" si="127"/>
        <v>0.30756306735543409</v>
      </c>
      <c r="S477" s="429">
        <f t="shared" si="128"/>
        <v>0.19732684688299312</v>
      </c>
      <c r="T477" s="429">
        <f t="shared" si="129"/>
        <v>4.0297908621294946E-2</v>
      </c>
      <c r="U477" s="429">
        <f t="shared" si="130"/>
        <v>4.343246903054316E-2</v>
      </c>
      <c r="V477" s="429">
        <f t="shared" si="131"/>
        <v>0</v>
      </c>
      <c r="W477" s="429">
        <f t="shared" si="132"/>
        <v>0</v>
      </c>
      <c r="X477" s="429">
        <f t="shared" si="133"/>
        <v>2.6756607653342694E-2</v>
      </c>
      <c r="Y477" s="429">
        <f t="shared" si="134"/>
        <v>0</v>
      </c>
      <c r="Z477" s="429">
        <f t="shared" si="135"/>
        <v>0</v>
      </c>
      <c r="AA477" s="353" t="s">
        <v>545</v>
      </c>
      <c r="AB477" s="434">
        <f t="shared" si="136"/>
        <v>0</v>
      </c>
      <c r="AC477" s="434">
        <f t="shared" si="137"/>
        <v>1067</v>
      </c>
      <c r="AD477" s="434">
        <f t="shared" si="138"/>
        <v>1732</v>
      </c>
      <c r="AG477" s="354">
        <f t="shared" si="139"/>
        <v>2799</v>
      </c>
      <c r="AH477" s="428">
        <f t="shared" si="124"/>
        <v>209857.99999999991</v>
      </c>
      <c r="AI477" s="429">
        <f t="shared" si="140"/>
        <v>1.3337590180026501E-2</v>
      </c>
    </row>
    <row r="478" spans="1:35" ht="18.5" customHeight="1" x14ac:dyDescent="0.35">
      <c r="A478" s="353" t="s">
        <v>593</v>
      </c>
      <c r="B478" s="427" t="s">
        <v>574</v>
      </c>
      <c r="C478" s="353" t="s">
        <v>545</v>
      </c>
      <c r="D478" s="353" t="s">
        <v>71</v>
      </c>
      <c r="E478" s="428">
        <v>15959</v>
      </c>
      <c r="F478" s="428">
        <v>18502</v>
      </c>
      <c r="G478" s="428">
        <v>8213</v>
      </c>
      <c r="H478" s="428">
        <v>2587</v>
      </c>
      <c r="I478" s="428">
        <v>2419</v>
      </c>
      <c r="J478" s="428"/>
      <c r="K478" s="428"/>
      <c r="L478" s="428">
        <v>653</v>
      </c>
      <c r="M478" s="428"/>
      <c r="N478" s="428">
        <v>0</v>
      </c>
      <c r="O478" s="428">
        <f t="shared" si="125"/>
        <v>48333</v>
      </c>
      <c r="Q478" s="429">
        <f t="shared" si="126"/>
        <v>0.33018848405851076</v>
      </c>
      <c r="R478" s="429">
        <f t="shared" si="127"/>
        <v>0.38280264001820702</v>
      </c>
      <c r="S478" s="429">
        <f t="shared" si="128"/>
        <v>0.16992530982972295</v>
      </c>
      <c r="T478" s="429">
        <f t="shared" si="129"/>
        <v>5.3524507065565968E-2</v>
      </c>
      <c r="U478" s="429">
        <f t="shared" si="130"/>
        <v>5.0048621024972588E-2</v>
      </c>
      <c r="V478" s="429">
        <f t="shared" si="131"/>
        <v>0</v>
      </c>
      <c r="W478" s="429">
        <f t="shared" si="132"/>
        <v>0</v>
      </c>
      <c r="X478" s="429">
        <f t="shared" si="133"/>
        <v>1.351043800302071E-2</v>
      </c>
      <c r="Y478" s="429">
        <f t="shared" si="134"/>
        <v>0</v>
      </c>
      <c r="Z478" s="429">
        <f t="shared" si="135"/>
        <v>0</v>
      </c>
      <c r="AA478" s="353" t="s">
        <v>545</v>
      </c>
      <c r="AB478" s="434">
        <f t="shared" si="136"/>
        <v>0</v>
      </c>
      <c r="AC478" s="434">
        <f t="shared" si="137"/>
        <v>653</v>
      </c>
      <c r="AD478" s="434">
        <f t="shared" si="138"/>
        <v>2419</v>
      </c>
      <c r="AG478" s="354">
        <f t="shared" si="139"/>
        <v>3072</v>
      </c>
      <c r="AH478" s="428">
        <f t="shared" si="124"/>
        <v>209857.99999999991</v>
      </c>
      <c r="AI478" s="429">
        <f t="shared" si="140"/>
        <v>1.4638469822451377E-2</v>
      </c>
    </row>
    <row r="479" spans="1:35" ht="18.5" customHeight="1" x14ac:dyDescent="0.35">
      <c r="A479" s="353" t="s">
        <v>594</v>
      </c>
      <c r="B479" s="427" t="s">
        <v>574</v>
      </c>
      <c r="C479" s="353" t="s">
        <v>545</v>
      </c>
      <c r="D479" s="353" t="s">
        <v>71</v>
      </c>
      <c r="E479" s="428">
        <v>11755</v>
      </c>
      <c r="F479" s="428">
        <v>8370</v>
      </c>
      <c r="G479" s="428">
        <v>8019</v>
      </c>
      <c r="H479" s="428">
        <v>592</v>
      </c>
      <c r="I479" s="428">
        <v>1509</v>
      </c>
      <c r="J479" s="428"/>
      <c r="K479" s="428">
        <v>945</v>
      </c>
      <c r="L479" s="428"/>
      <c r="M479" s="428"/>
      <c r="N479" s="428">
        <v>0</v>
      </c>
      <c r="O479" s="428">
        <f t="shared" si="125"/>
        <v>31190</v>
      </c>
      <c r="Q479" s="429">
        <f t="shared" si="126"/>
        <v>0.37688361654376401</v>
      </c>
      <c r="R479" s="429">
        <f t="shared" si="127"/>
        <v>0.26835524206476435</v>
      </c>
      <c r="S479" s="429">
        <f t="shared" si="128"/>
        <v>0.25710163513946777</v>
      </c>
      <c r="T479" s="429">
        <f t="shared" si="129"/>
        <v>1.8980442449503046E-2</v>
      </c>
      <c r="U479" s="429">
        <f t="shared" si="130"/>
        <v>4.8380891311317731E-2</v>
      </c>
      <c r="V479" s="429">
        <f t="shared" si="131"/>
        <v>0</v>
      </c>
      <c r="W479" s="429">
        <f t="shared" si="132"/>
        <v>3.0298172491183072E-2</v>
      </c>
      <c r="X479" s="429">
        <f t="shared" si="133"/>
        <v>0</v>
      </c>
      <c r="Y479" s="429">
        <f t="shared" si="134"/>
        <v>0</v>
      </c>
      <c r="Z479" s="429">
        <f t="shared" si="135"/>
        <v>0</v>
      </c>
      <c r="AA479" s="353" t="s">
        <v>545</v>
      </c>
      <c r="AB479" s="434">
        <f t="shared" si="136"/>
        <v>945</v>
      </c>
      <c r="AC479" s="434">
        <f t="shared" si="137"/>
        <v>0</v>
      </c>
      <c r="AD479" s="434">
        <f t="shared" si="138"/>
        <v>1509</v>
      </c>
      <c r="AG479" s="354">
        <f t="shared" si="139"/>
        <v>2454</v>
      </c>
      <c r="AH479" s="428">
        <f t="shared" si="124"/>
        <v>209857.99999999991</v>
      </c>
      <c r="AI479" s="429">
        <f t="shared" si="140"/>
        <v>1.1693621401137918E-2</v>
      </c>
    </row>
    <row r="480" spans="1:35" ht="18.5" customHeight="1" x14ac:dyDescent="0.35">
      <c r="A480" s="353" t="s">
        <v>595</v>
      </c>
      <c r="B480" s="427" t="s">
        <v>574</v>
      </c>
      <c r="C480" s="353" t="s">
        <v>545</v>
      </c>
      <c r="D480" s="353" t="s">
        <v>71</v>
      </c>
      <c r="E480" s="428">
        <v>12514</v>
      </c>
      <c r="F480" s="428">
        <v>6679</v>
      </c>
      <c r="G480" s="428">
        <v>7293</v>
      </c>
      <c r="H480" s="428">
        <v>817</v>
      </c>
      <c r="I480" s="428">
        <v>2288</v>
      </c>
      <c r="J480" s="428"/>
      <c r="K480" s="428">
        <v>7600</v>
      </c>
      <c r="L480" s="428"/>
      <c r="M480" s="428"/>
      <c r="N480" s="428">
        <v>0</v>
      </c>
      <c r="O480" s="428">
        <f t="shared" si="125"/>
        <v>37191</v>
      </c>
      <c r="Q480" s="429">
        <f t="shared" si="126"/>
        <v>0.33647925573391413</v>
      </c>
      <c r="R480" s="429">
        <f t="shared" si="127"/>
        <v>0.17958645908956469</v>
      </c>
      <c r="S480" s="429">
        <f t="shared" si="128"/>
        <v>0.19609582963620231</v>
      </c>
      <c r="T480" s="429">
        <f t="shared" si="129"/>
        <v>2.1967680352773522E-2</v>
      </c>
      <c r="U480" s="429">
        <f t="shared" si="130"/>
        <v>6.1520260278024257E-2</v>
      </c>
      <c r="V480" s="429">
        <f t="shared" si="131"/>
        <v>0</v>
      </c>
      <c r="W480" s="429">
        <f t="shared" si="132"/>
        <v>0.20435051490952111</v>
      </c>
      <c r="X480" s="429">
        <f t="shared" si="133"/>
        <v>0</v>
      </c>
      <c r="Y480" s="429">
        <f t="shared" si="134"/>
        <v>0</v>
      </c>
      <c r="Z480" s="429">
        <f t="shared" si="135"/>
        <v>0</v>
      </c>
      <c r="AA480" s="353" t="s">
        <v>545</v>
      </c>
      <c r="AB480" s="434">
        <f t="shared" si="136"/>
        <v>7600</v>
      </c>
      <c r="AC480" s="434">
        <f t="shared" si="137"/>
        <v>0</v>
      </c>
      <c r="AD480" s="434">
        <f t="shared" si="138"/>
        <v>2288</v>
      </c>
      <c r="AG480" s="354">
        <f t="shared" si="139"/>
        <v>9888</v>
      </c>
      <c r="AH480" s="428">
        <f t="shared" si="124"/>
        <v>209857.99999999991</v>
      </c>
      <c r="AI480" s="429">
        <f t="shared" si="140"/>
        <v>4.7117574741015369E-2</v>
      </c>
    </row>
    <row r="481" spans="1:35" ht="18.5" customHeight="1" x14ac:dyDescent="0.35">
      <c r="A481" s="353" t="s">
        <v>596</v>
      </c>
      <c r="B481" s="427" t="s">
        <v>574</v>
      </c>
      <c r="C481" s="353" t="s">
        <v>545</v>
      </c>
      <c r="D481" s="353" t="s">
        <v>71</v>
      </c>
      <c r="E481" s="428">
        <v>16872</v>
      </c>
      <c r="F481" s="428">
        <v>7318</v>
      </c>
      <c r="G481" s="428">
        <v>7101</v>
      </c>
      <c r="H481" s="428">
        <v>1314</v>
      </c>
      <c r="I481" s="428">
        <v>2036</v>
      </c>
      <c r="J481" s="428"/>
      <c r="K481" s="428">
        <v>1707</v>
      </c>
      <c r="L481" s="428"/>
      <c r="M481" s="428"/>
      <c r="N481" s="428">
        <v>133</v>
      </c>
      <c r="O481" s="428">
        <f t="shared" si="125"/>
        <v>36481</v>
      </c>
      <c r="Q481" s="429">
        <f t="shared" si="126"/>
        <v>0.46248732216770372</v>
      </c>
      <c r="R481" s="429">
        <f t="shared" si="127"/>
        <v>0.20059757133850498</v>
      </c>
      <c r="S481" s="429">
        <f t="shared" si="128"/>
        <v>0.19464926948274444</v>
      </c>
      <c r="T481" s="429">
        <f t="shared" si="129"/>
        <v>3.6018749486033827E-2</v>
      </c>
      <c r="U481" s="429">
        <f t="shared" si="130"/>
        <v>5.5809873632849977E-2</v>
      </c>
      <c r="V481" s="429">
        <f t="shared" si="131"/>
        <v>0</v>
      </c>
      <c r="W481" s="429">
        <f t="shared" si="132"/>
        <v>4.6791480496696909E-2</v>
      </c>
      <c r="X481" s="429">
        <f t="shared" si="133"/>
        <v>0</v>
      </c>
      <c r="Y481" s="429">
        <f t="shared" si="134"/>
        <v>0</v>
      </c>
      <c r="Z481" s="429">
        <f t="shared" si="135"/>
        <v>3.6457333954661329E-3</v>
      </c>
      <c r="AA481" s="353" t="s">
        <v>545</v>
      </c>
      <c r="AB481" s="434">
        <f t="shared" si="136"/>
        <v>1707</v>
      </c>
      <c r="AC481" s="434">
        <f t="shared" si="137"/>
        <v>0</v>
      </c>
      <c r="AD481" s="434">
        <f t="shared" si="138"/>
        <v>2036</v>
      </c>
      <c r="AG481" s="354">
        <f t="shared" si="139"/>
        <v>3743</v>
      </c>
      <c r="AH481" s="428">
        <f t="shared" si="124"/>
        <v>209857.99999999991</v>
      </c>
      <c r="AI481" s="429">
        <f t="shared" si="140"/>
        <v>1.7835869969217287E-2</v>
      </c>
    </row>
    <row r="482" spans="1:35" ht="18.5" customHeight="1" x14ac:dyDescent="0.35">
      <c r="A482" s="353" t="s">
        <v>597</v>
      </c>
      <c r="B482" s="427" t="s">
        <v>574</v>
      </c>
      <c r="C482" s="353" t="s">
        <v>545</v>
      </c>
      <c r="D482" s="353" t="s">
        <v>71</v>
      </c>
      <c r="E482" s="428">
        <v>14282</v>
      </c>
      <c r="F482" s="428">
        <v>8860</v>
      </c>
      <c r="G482" s="428">
        <v>7721</v>
      </c>
      <c r="H482" s="428">
        <v>1002</v>
      </c>
      <c r="I482" s="428">
        <v>1424</v>
      </c>
      <c r="J482" s="428"/>
      <c r="K482" s="428"/>
      <c r="L482" s="428"/>
      <c r="M482" s="428"/>
      <c r="N482" s="428">
        <v>0</v>
      </c>
      <c r="O482" s="428">
        <f t="shared" si="125"/>
        <v>33289</v>
      </c>
      <c r="Q482" s="429">
        <f t="shared" si="126"/>
        <v>0.4290306107122473</v>
      </c>
      <c r="R482" s="429">
        <f t="shared" si="127"/>
        <v>0.26615398479978369</v>
      </c>
      <c r="S482" s="429">
        <f t="shared" si="128"/>
        <v>0.23193847817597404</v>
      </c>
      <c r="T482" s="429">
        <f t="shared" si="129"/>
        <v>3.0100033043948451E-2</v>
      </c>
      <c r="U482" s="429">
        <f t="shared" si="130"/>
        <v>4.2776893268046505E-2</v>
      </c>
      <c r="V482" s="429">
        <f t="shared" si="131"/>
        <v>0</v>
      </c>
      <c r="W482" s="429">
        <f t="shared" si="132"/>
        <v>0</v>
      </c>
      <c r="X482" s="429">
        <f t="shared" si="133"/>
        <v>0</v>
      </c>
      <c r="Y482" s="429">
        <f t="shared" si="134"/>
        <v>0</v>
      </c>
      <c r="Z482" s="429">
        <f t="shared" si="135"/>
        <v>0</v>
      </c>
      <c r="AA482" s="353" t="s">
        <v>545</v>
      </c>
      <c r="AB482" s="434">
        <f t="shared" si="136"/>
        <v>0</v>
      </c>
      <c r="AC482" s="434">
        <f t="shared" si="137"/>
        <v>0</v>
      </c>
      <c r="AD482" s="434">
        <f t="shared" si="138"/>
        <v>1424</v>
      </c>
      <c r="AG482" s="354">
        <f t="shared" si="139"/>
        <v>1424</v>
      </c>
      <c r="AH482" s="428">
        <f t="shared" si="124"/>
        <v>209857.99999999991</v>
      </c>
      <c r="AI482" s="429">
        <f t="shared" si="140"/>
        <v>6.785540698948816E-3</v>
      </c>
    </row>
    <row r="483" spans="1:35" ht="18.5" customHeight="1" x14ac:dyDescent="0.35">
      <c r="A483" s="353" t="s">
        <v>598</v>
      </c>
      <c r="B483" s="427" t="s">
        <v>574</v>
      </c>
      <c r="C483" s="353" t="s">
        <v>545</v>
      </c>
      <c r="D483" s="353" t="s">
        <v>71</v>
      </c>
      <c r="E483" s="428">
        <v>16800</v>
      </c>
      <c r="F483" s="428">
        <v>5654</v>
      </c>
      <c r="G483" s="428">
        <v>7612</v>
      </c>
      <c r="H483" s="428">
        <v>758</v>
      </c>
      <c r="I483" s="428">
        <v>1632</v>
      </c>
      <c r="J483" s="428"/>
      <c r="K483" s="428"/>
      <c r="L483" s="428">
        <v>915</v>
      </c>
      <c r="M483" s="428"/>
      <c r="N483" s="428">
        <v>0</v>
      </c>
      <c r="O483" s="428">
        <f t="shared" si="125"/>
        <v>33371</v>
      </c>
      <c r="Q483" s="429">
        <f t="shared" si="126"/>
        <v>0.50343112283120073</v>
      </c>
      <c r="R483" s="429">
        <f t="shared" si="127"/>
        <v>0.16942854574331007</v>
      </c>
      <c r="S483" s="429">
        <f t="shared" si="128"/>
        <v>0.22810224446375596</v>
      </c>
      <c r="T483" s="429">
        <f t="shared" si="129"/>
        <v>2.2714332803931557E-2</v>
      </c>
      <c r="U483" s="429">
        <f t="shared" si="130"/>
        <v>4.8904737646459501E-2</v>
      </c>
      <c r="V483" s="429">
        <f t="shared" si="131"/>
        <v>0</v>
      </c>
      <c r="W483" s="429">
        <f t="shared" si="132"/>
        <v>0</v>
      </c>
      <c r="X483" s="429">
        <f t="shared" si="133"/>
        <v>2.7419016511342185E-2</v>
      </c>
      <c r="Y483" s="429">
        <f t="shared" si="134"/>
        <v>0</v>
      </c>
      <c r="Z483" s="429">
        <f t="shared" si="135"/>
        <v>0</v>
      </c>
      <c r="AA483" s="353" t="s">
        <v>545</v>
      </c>
      <c r="AB483" s="434">
        <f t="shared" si="136"/>
        <v>0</v>
      </c>
      <c r="AC483" s="434">
        <f t="shared" si="137"/>
        <v>915</v>
      </c>
      <c r="AD483" s="434">
        <f t="shared" si="138"/>
        <v>1632</v>
      </c>
      <c r="AG483" s="354">
        <f t="shared" si="139"/>
        <v>2547</v>
      </c>
      <c r="AH483" s="428">
        <f t="shared" si="124"/>
        <v>209857.99999999991</v>
      </c>
      <c r="AI483" s="429">
        <f t="shared" si="140"/>
        <v>1.2136778202403536E-2</v>
      </c>
    </row>
    <row r="484" spans="1:35" ht="18.5" customHeight="1" x14ac:dyDescent="0.35">
      <c r="A484" s="353" t="s">
        <v>599</v>
      </c>
      <c r="B484" s="427" t="s">
        <v>574</v>
      </c>
      <c r="C484" s="353" t="s">
        <v>545</v>
      </c>
      <c r="D484" s="353" t="s">
        <v>71</v>
      </c>
      <c r="E484" s="428">
        <v>19311</v>
      </c>
      <c r="F484" s="428">
        <v>11463</v>
      </c>
      <c r="G484" s="428">
        <v>6078</v>
      </c>
      <c r="H484" s="428">
        <v>1376</v>
      </c>
      <c r="I484" s="428">
        <v>2550</v>
      </c>
      <c r="J484" s="428"/>
      <c r="K484" s="428">
        <v>1395</v>
      </c>
      <c r="L484" s="428">
        <v>576</v>
      </c>
      <c r="M484" s="428"/>
      <c r="N484" s="428">
        <v>888</v>
      </c>
      <c r="O484" s="428">
        <f t="shared" si="125"/>
        <v>43637</v>
      </c>
      <c r="Q484" s="429">
        <f t="shared" si="126"/>
        <v>0.44253729633109518</v>
      </c>
      <c r="R484" s="429">
        <f t="shared" si="127"/>
        <v>0.26268991910534639</v>
      </c>
      <c r="S484" s="429">
        <f t="shared" si="128"/>
        <v>0.13928546875358067</v>
      </c>
      <c r="T484" s="429">
        <f t="shared" si="129"/>
        <v>3.1532873478928435E-2</v>
      </c>
      <c r="U484" s="429">
        <f t="shared" si="130"/>
        <v>5.8436647798886264E-2</v>
      </c>
      <c r="V484" s="429">
        <f t="shared" si="131"/>
        <v>0</v>
      </c>
      <c r="W484" s="429">
        <f t="shared" si="132"/>
        <v>3.1968283795861308E-2</v>
      </c>
      <c r="X484" s="429">
        <f t="shared" si="133"/>
        <v>1.319980750280725E-2</v>
      </c>
      <c r="Y484" s="429">
        <f t="shared" si="134"/>
        <v>0</v>
      </c>
      <c r="Z484" s="429">
        <f t="shared" si="135"/>
        <v>2.0349703233494512E-2</v>
      </c>
      <c r="AA484" s="353" t="s">
        <v>545</v>
      </c>
      <c r="AB484" s="434">
        <f t="shared" si="136"/>
        <v>1395</v>
      </c>
      <c r="AC484" s="434">
        <f t="shared" si="137"/>
        <v>576</v>
      </c>
      <c r="AD484" s="434">
        <f t="shared" si="138"/>
        <v>2550</v>
      </c>
      <c r="AG484" s="354">
        <f t="shared" si="139"/>
        <v>4521</v>
      </c>
      <c r="AH484" s="428">
        <f t="shared" si="124"/>
        <v>209857.99999999991</v>
      </c>
      <c r="AI484" s="429">
        <f t="shared" si="140"/>
        <v>2.1543138693783423E-2</v>
      </c>
    </row>
    <row r="485" spans="1:35" ht="18.5" customHeight="1" x14ac:dyDescent="0.35">
      <c r="A485" s="353" t="s">
        <v>600</v>
      </c>
      <c r="B485" s="427" t="s">
        <v>601</v>
      </c>
      <c r="C485" s="353" t="s">
        <v>545</v>
      </c>
      <c r="D485" s="353" t="s">
        <v>71</v>
      </c>
      <c r="E485" s="428">
        <v>13517</v>
      </c>
      <c r="F485" s="428">
        <v>16533</v>
      </c>
      <c r="G485" s="428">
        <v>9584</v>
      </c>
      <c r="H485" s="428">
        <v>7391</v>
      </c>
      <c r="I485" s="428">
        <v>1675</v>
      </c>
      <c r="J485" s="428"/>
      <c r="K485" s="428">
        <v>1561</v>
      </c>
      <c r="L485" s="428">
        <v>144</v>
      </c>
      <c r="M485" s="428"/>
      <c r="N485" s="428">
        <v>0</v>
      </c>
      <c r="O485" s="428">
        <f t="shared" si="125"/>
        <v>50405</v>
      </c>
      <c r="Q485" s="429">
        <f t="shared" si="126"/>
        <v>0.2681678404920147</v>
      </c>
      <c r="R485" s="429">
        <f t="shared" si="127"/>
        <v>0.32800317428826503</v>
      </c>
      <c r="S485" s="429">
        <f t="shared" si="128"/>
        <v>0.1901398670766789</v>
      </c>
      <c r="T485" s="429">
        <f t="shared" si="129"/>
        <v>0.14663227854379526</v>
      </c>
      <c r="U485" s="429">
        <f t="shared" si="130"/>
        <v>3.3230830274774331E-2</v>
      </c>
      <c r="V485" s="429">
        <f t="shared" si="131"/>
        <v>0</v>
      </c>
      <c r="W485" s="429">
        <f t="shared" si="132"/>
        <v>3.0969149885924016E-2</v>
      </c>
      <c r="X485" s="429">
        <f t="shared" si="133"/>
        <v>2.856859438547763E-3</v>
      </c>
      <c r="Y485" s="429">
        <f t="shared" si="134"/>
        <v>0</v>
      </c>
      <c r="Z485" s="429">
        <f t="shared" si="135"/>
        <v>0</v>
      </c>
      <c r="AA485" s="353" t="s">
        <v>545</v>
      </c>
      <c r="AB485" s="434">
        <f t="shared" si="136"/>
        <v>1561</v>
      </c>
      <c r="AC485" s="434">
        <f t="shared" si="137"/>
        <v>144</v>
      </c>
      <c r="AD485" s="434">
        <f t="shared" si="138"/>
        <v>1675</v>
      </c>
      <c r="AG485" s="354">
        <f t="shared" si="139"/>
        <v>3380</v>
      </c>
      <c r="AH485" s="428">
        <f t="shared" si="124"/>
        <v>209857.99999999991</v>
      </c>
      <c r="AI485" s="429">
        <f t="shared" si="140"/>
        <v>1.6106128906212779E-2</v>
      </c>
    </row>
    <row r="486" spans="1:35" ht="18.5" customHeight="1" x14ac:dyDescent="0.35">
      <c r="A486" s="353" t="s">
        <v>602</v>
      </c>
      <c r="B486" s="427" t="s">
        <v>601</v>
      </c>
      <c r="C486" s="353" t="s">
        <v>545</v>
      </c>
      <c r="D486" s="353" t="s">
        <v>71</v>
      </c>
      <c r="E486" s="428">
        <v>10980</v>
      </c>
      <c r="F486" s="428">
        <v>19975</v>
      </c>
      <c r="G486" s="428">
        <v>9456</v>
      </c>
      <c r="H486" s="428">
        <v>5131</v>
      </c>
      <c r="I486" s="428">
        <v>3828</v>
      </c>
      <c r="J486" s="428"/>
      <c r="K486" s="428"/>
      <c r="L486" s="428"/>
      <c r="M486" s="428"/>
      <c r="N486" s="428">
        <v>239</v>
      </c>
      <c r="O486" s="428">
        <f t="shared" si="125"/>
        <v>49609</v>
      </c>
      <c r="Q486" s="429">
        <f t="shared" si="126"/>
        <v>0.22133080691003648</v>
      </c>
      <c r="R486" s="429">
        <f t="shared" si="127"/>
        <v>0.40264871293515292</v>
      </c>
      <c r="S486" s="429">
        <f t="shared" si="128"/>
        <v>0.19061057469410791</v>
      </c>
      <c r="T486" s="429">
        <f t="shared" si="129"/>
        <v>0.10342881332016368</v>
      </c>
      <c r="U486" s="429">
        <f t="shared" si="130"/>
        <v>7.7163417928198516E-2</v>
      </c>
      <c r="V486" s="429">
        <f t="shared" si="131"/>
        <v>0</v>
      </c>
      <c r="W486" s="429">
        <f t="shared" si="132"/>
        <v>0</v>
      </c>
      <c r="X486" s="429">
        <f t="shared" si="133"/>
        <v>0</v>
      </c>
      <c r="Y486" s="429">
        <f t="shared" si="134"/>
        <v>0</v>
      </c>
      <c r="Z486" s="429">
        <f t="shared" si="135"/>
        <v>4.8176742123405029E-3</v>
      </c>
      <c r="AA486" s="353" t="s">
        <v>545</v>
      </c>
      <c r="AB486" s="434">
        <f t="shared" si="136"/>
        <v>0</v>
      </c>
      <c r="AC486" s="434">
        <f t="shared" si="137"/>
        <v>0</v>
      </c>
      <c r="AD486" s="434">
        <f t="shared" si="138"/>
        <v>3828</v>
      </c>
      <c r="AG486" s="354">
        <f t="shared" si="139"/>
        <v>3828</v>
      </c>
      <c r="AH486" s="428">
        <f t="shared" si="124"/>
        <v>209857.99999999991</v>
      </c>
      <c r="AI486" s="429">
        <f t="shared" si="140"/>
        <v>1.8240905755320273E-2</v>
      </c>
    </row>
    <row r="487" spans="1:35" ht="18.5" customHeight="1" x14ac:dyDescent="0.35">
      <c r="A487" s="353" t="s">
        <v>603</v>
      </c>
      <c r="B487" s="427" t="s">
        <v>601</v>
      </c>
      <c r="C487" s="353" t="s">
        <v>545</v>
      </c>
      <c r="D487" s="353" t="s">
        <v>71</v>
      </c>
      <c r="E487" s="428">
        <v>14810</v>
      </c>
      <c r="F487" s="428">
        <v>14021</v>
      </c>
      <c r="G487" s="428">
        <v>8516</v>
      </c>
      <c r="H487" s="428">
        <v>2165</v>
      </c>
      <c r="I487" s="428">
        <v>2098</v>
      </c>
      <c r="J487" s="428"/>
      <c r="K487" s="428"/>
      <c r="L487" s="428">
        <v>765</v>
      </c>
      <c r="M487" s="428"/>
      <c r="N487" s="428">
        <v>0</v>
      </c>
      <c r="O487" s="428">
        <f t="shared" si="125"/>
        <v>42375</v>
      </c>
      <c r="Q487" s="429">
        <f t="shared" si="126"/>
        <v>0.34949852507374629</v>
      </c>
      <c r="R487" s="429">
        <f t="shared" si="127"/>
        <v>0.33087905604719764</v>
      </c>
      <c r="S487" s="429">
        <f t="shared" si="128"/>
        <v>0.20096755162241889</v>
      </c>
      <c r="T487" s="429">
        <f t="shared" si="129"/>
        <v>5.1091445427728616E-2</v>
      </c>
      <c r="U487" s="429">
        <f t="shared" si="130"/>
        <v>4.9510324483775812E-2</v>
      </c>
      <c r="V487" s="429">
        <f t="shared" si="131"/>
        <v>0</v>
      </c>
      <c r="W487" s="429">
        <f t="shared" si="132"/>
        <v>0</v>
      </c>
      <c r="X487" s="429">
        <f t="shared" si="133"/>
        <v>1.8053097345132742E-2</v>
      </c>
      <c r="Y487" s="429">
        <f t="shared" si="134"/>
        <v>0</v>
      </c>
      <c r="Z487" s="429">
        <f t="shared" si="135"/>
        <v>0</v>
      </c>
      <c r="AA487" s="353" t="s">
        <v>545</v>
      </c>
      <c r="AB487" s="434">
        <f t="shared" si="136"/>
        <v>0</v>
      </c>
      <c r="AC487" s="434">
        <f t="shared" si="137"/>
        <v>765</v>
      </c>
      <c r="AD487" s="434">
        <f t="shared" si="138"/>
        <v>2098</v>
      </c>
      <c r="AG487" s="354">
        <f t="shared" si="139"/>
        <v>2863</v>
      </c>
      <c r="AH487" s="428">
        <f t="shared" si="124"/>
        <v>209857.99999999991</v>
      </c>
      <c r="AI487" s="429">
        <f t="shared" si="140"/>
        <v>1.364255830132757E-2</v>
      </c>
    </row>
    <row r="488" spans="1:35" ht="18.5" customHeight="1" x14ac:dyDescent="0.35">
      <c r="A488" s="353" t="s">
        <v>604</v>
      </c>
      <c r="B488" s="427" t="s">
        <v>601</v>
      </c>
      <c r="C488" s="353" t="s">
        <v>545</v>
      </c>
      <c r="D488" s="353" t="s">
        <v>71</v>
      </c>
      <c r="E488" s="428">
        <v>8335</v>
      </c>
      <c r="F488" s="428">
        <v>19783</v>
      </c>
      <c r="G488" s="428">
        <v>7902</v>
      </c>
      <c r="H488" s="428">
        <v>13236</v>
      </c>
      <c r="I488" s="428">
        <v>5068</v>
      </c>
      <c r="J488" s="428"/>
      <c r="K488" s="428"/>
      <c r="L488" s="428"/>
      <c r="M488" s="428"/>
      <c r="N488" s="428">
        <v>363</v>
      </c>
      <c r="O488" s="428">
        <f t="shared" si="125"/>
        <v>54687</v>
      </c>
      <c r="Q488" s="429">
        <f t="shared" si="126"/>
        <v>0.15241282206008741</v>
      </c>
      <c r="R488" s="429">
        <f t="shared" si="127"/>
        <v>0.36174959313913729</v>
      </c>
      <c r="S488" s="429">
        <f t="shared" si="128"/>
        <v>0.14449503538318065</v>
      </c>
      <c r="T488" s="429">
        <f t="shared" si="129"/>
        <v>0.24203192714904823</v>
      </c>
      <c r="U488" s="429">
        <f t="shared" si="130"/>
        <v>9.267284729460383E-2</v>
      </c>
      <c r="V488" s="429">
        <f t="shared" si="131"/>
        <v>0</v>
      </c>
      <c r="W488" s="429">
        <f t="shared" si="132"/>
        <v>0</v>
      </c>
      <c r="X488" s="429">
        <f t="shared" si="133"/>
        <v>0</v>
      </c>
      <c r="Y488" s="429">
        <f t="shared" si="134"/>
        <v>0</v>
      </c>
      <c r="Z488" s="429">
        <f t="shared" si="135"/>
        <v>6.6377749739426192E-3</v>
      </c>
      <c r="AA488" s="353" t="s">
        <v>545</v>
      </c>
      <c r="AB488" s="434">
        <f t="shared" si="136"/>
        <v>0</v>
      </c>
      <c r="AC488" s="434">
        <f t="shared" si="137"/>
        <v>0</v>
      </c>
      <c r="AD488" s="434">
        <f t="shared" si="138"/>
        <v>5068</v>
      </c>
      <c r="AG488" s="354">
        <f t="shared" si="139"/>
        <v>5068</v>
      </c>
      <c r="AH488" s="428">
        <f t="shared" si="124"/>
        <v>209857.99999999991</v>
      </c>
      <c r="AI488" s="429">
        <f t="shared" si="140"/>
        <v>2.4149663105528511E-2</v>
      </c>
    </row>
    <row r="489" spans="1:35" ht="18.5" customHeight="1" x14ac:dyDescent="0.35">
      <c r="A489" s="353" t="s">
        <v>605</v>
      </c>
      <c r="B489" s="427" t="s">
        <v>601</v>
      </c>
      <c r="C489" s="353" t="s">
        <v>545</v>
      </c>
      <c r="D489" s="353" t="s">
        <v>71</v>
      </c>
      <c r="E489" s="428">
        <v>18622</v>
      </c>
      <c r="F489" s="428">
        <v>11506</v>
      </c>
      <c r="G489" s="428">
        <v>6723</v>
      </c>
      <c r="H489" s="428">
        <v>3986</v>
      </c>
      <c r="I489" s="428">
        <v>4789</v>
      </c>
      <c r="J489" s="428"/>
      <c r="K489" s="428"/>
      <c r="L489" s="428"/>
      <c r="M489" s="428"/>
      <c r="N489" s="428">
        <v>410</v>
      </c>
      <c r="O489" s="428">
        <f t="shared" si="125"/>
        <v>46036</v>
      </c>
      <c r="Q489" s="429">
        <f t="shared" si="126"/>
        <v>0.4045095142931619</v>
      </c>
      <c r="R489" s="429">
        <f t="shared" si="127"/>
        <v>0.24993483360848032</v>
      </c>
      <c r="S489" s="429">
        <f t="shared" si="128"/>
        <v>0.14603788339560345</v>
      </c>
      <c r="T489" s="429">
        <f t="shared" si="129"/>
        <v>8.6584412199148489E-2</v>
      </c>
      <c r="U489" s="429">
        <f t="shared" si="130"/>
        <v>0.10402728299591624</v>
      </c>
      <c r="V489" s="429">
        <f t="shared" si="131"/>
        <v>0</v>
      </c>
      <c r="W489" s="429">
        <f t="shared" si="132"/>
        <v>0</v>
      </c>
      <c r="X489" s="429">
        <f t="shared" si="133"/>
        <v>0</v>
      </c>
      <c r="Y489" s="429">
        <f t="shared" si="134"/>
        <v>0</v>
      </c>
      <c r="Z489" s="429">
        <f t="shared" si="135"/>
        <v>8.9060735076896339E-3</v>
      </c>
      <c r="AA489" s="353" t="s">
        <v>545</v>
      </c>
      <c r="AB489" s="434">
        <f t="shared" si="136"/>
        <v>0</v>
      </c>
      <c r="AC489" s="434">
        <f t="shared" si="137"/>
        <v>0</v>
      </c>
      <c r="AD489" s="434">
        <f t="shared" si="138"/>
        <v>4789</v>
      </c>
      <c r="AG489" s="354">
        <f t="shared" si="139"/>
        <v>4789</v>
      </c>
      <c r="AH489" s="428">
        <f t="shared" si="124"/>
        <v>209857.99999999991</v>
      </c>
      <c r="AI489" s="429">
        <f t="shared" si="140"/>
        <v>2.2820192701731655E-2</v>
      </c>
    </row>
    <row r="490" spans="1:35" ht="18.5" customHeight="1" x14ac:dyDescent="0.35">
      <c r="A490" s="353" t="s">
        <v>606</v>
      </c>
      <c r="B490" s="427" t="s">
        <v>601</v>
      </c>
      <c r="C490" s="353" t="s">
        <v>545</v>
      </c>
      <c r="D490" s="353" t="s">
        <v>71</v>
      </c>
      <c r="E490" s="428">
        <v>13677</v>
      </c>
      <c r="F490" s="428">
        <v>14489</v>
      </c>
      <c r="G490" s="428">
        <v>9682</v>
      </c>
      <c r="H490" s="428">
        <v>2809</v>
      </c>
      <c r="I490" s="428">
        <v>2443</v>
      </c>
      <c r="J490" s="428"/>
      <c r="K490" s="428">
        <v>1535</v>
      </c>
      <c r="L490" s="428"/>
      <c r="M490" s="428"/>
      <c r="N490" s="428">
        <v>523</v>
      </c>
      <c r="O490" s="428">
        <f t="shared" si="125"/>
        <v>45158</v>
      </c>
      <c r="Q490" s="429">
        <f t="shared" si="126"/>
        <v>0.30286992338013197</v>
      </c>
      <c r="R490" s="429">
        <f t="shared" si="127"/>
        <v>0.32085123344700828</v>
      </c>
      <c r="S490" s="429">
        <f t="shared" si="128"/>
        <v>0.21440276362992161</v>
      </c>
      <c r="T490" s="429">
        <f t="shared" si="129"/>
        <v>6.220381770671863E-2</v>
      </c>
      <c r="U490" s="429">
        <f t="shared" si="130"/>
        <v>5.4098941494308869E-2</v>
      </c>
      <c r="V490" s="429">
        <f t="shared" si="131"/>
        <v>0</v>
      </c>
      <c r="W490" s="429">
        <f t="shared" si="132"/>
        <v>3.3991762256964438E-2</v>
      </c>
      <c r="X490" s="429">
        <f t="shared" si="133"/>
        <v>0</v>
      </c>
      <c r="Y490" s="429">
        <f t="shared" si="134"/>
        <v>0</v>
      </c>
      <c r="Z490" s="429">
        <f t="shared" si="135"/>
        <v>1.1581558084946189E-2</v>
      </c>
      <c r="AA490" s="353" t="s">
        <v>545</v>
      </c>
      <c r="AB490" s="434">
        <f t="shared" si="136"/>
        <v>1535</v>
      </c>
      <c r="AC490" s="434">
        <f t="shared" si="137"/>
        <v>0</v>
      </c>
      <c r="AD490" s="434">
        <f t="shared" si="138"/>
        <v>2443</v>
      </c>
      <c r="AG490" s="354">
        <f t="shared" si="139"/>
        <v>3978</v>
      </c>
      <c r="AH490" s="428">
        <f t="shared" si="124"/>
        <v>209857.99999999991</v>
      </c>
      <c r="AI490" s="429">
        <f t="shared" si="140"/>
        <v>1.8955674789619657E-2</v>
      </c>
    </row>
    <row r="491" spans="1:35" ht="18.5" customHeight="1" x14ac:dyDescent="0.35">
      <c r="A491" s="353" t="s">
        <v>607</v>
      </c>
      <c r="B491" s="427" t="s">
        <v>608</v>
      </c>
      <c r="C491" s="353" t="s">
        <v>609</v>
      </c>
      <c r="D491" s="353" t="s">
        <v>71</v>
      </c>
      <c r="E491" s="428">
        <v>15377</v>
      </c>
      <c r="F491" s="428">
        <v>15501</v>
      </c>
      <c r="G491" s="428">
        <v>8198</v>
      </c>
      <c r="H491" s="428">
        <v>3386</v>
      </c>
      <c r="I491" s="428">
        <v>1647</v>
      </c>
      <c r="J491" s="428"/>
      <c r="K491" s="428"/>
      <c r="L491" s="428"/>
      <c r="M491" s="428"/>
      <c r="N491" s="428">
        <v>788</v>
      </c>
      <c r="O491" s="428">
        <f t="shared" si="125"/>
        <v>44897</v>
      </c>
      <c r="Q491" s="429">
        <f t="shared" si="126"/>
        <v>0.3424950442123082</v>
      </c>
      <c r="R491" s="429">
        <f t="shared" si="127"/>
        <v>0.34525692139786623</v>
      </c>
      <c r="S491" s="429">
        <f t="shared" si="128"/>
        <v>0.18259571909036237</v>
      </c>
      <c r="T491" s="429">
        <f t="shared" si="129"/>
        <v>7.5417065728222377E-2</v>
      </c>
      <c r="U491" s="429">
        <f t="shared" si="130"/>
        <v>3.6683965521081587E-2</v>
      </c>
      <c r="V491" s="429">
        <f t="shared" si="131"/>
        <v>0</v>
      </c>
      <c r="W491" s="429">
        <f t="shared" si="132"/>
        <v>0</v>
      </c>
      <c r="X491" s="429">
        <f t="shared" si="133"/>
        <v>0</v>
      </c>
      <c r="Y491" s="429">
        <f t="shared" si="134"/>
        <v>0</v>
      </c>
      <c r="Z491" s="429">
        <f t="shared" si="135"/>
        <v>1.7551284050159252E-2</v>
      </c>
      <c r="AA491" s="353" t="s">
        <v>609</v>
      </c>
      <c r="AB491" s="434">
        <f t="shared" si="136"/>
        <v>0</v>
      </c>
      <c r="AC491" s="434">
        <f t="shared" si="137"/>
        <v>0</v>
      </c>
      <c r="AD491" s="434">
        <f t="shared" si="138"/>
        <v>1647</v>
      </c>
      <c r="AG491" s="354">
        <f t="shared" si="139"/>
        <v>1647</v>
      </c>
      <c r="AH491" s="428">
        <f>'Regional Transition'!Y120+'Regional Transition'!V120+'Regional Transition'!T120</f>
        <v>223201.99999999977</v>
      </c>
      <c r="AI491" s="429">
        <f t="shared" si="140"/>
        <v>7.3789661382962597E-3</v>
      </c>
    </row>
    <row r="492" spans="1:35" ht="18.5" customHeight="1" x14ac:dyDescent="0.35">
      <c r="A492" s="353" t="s">
        <v>610</v>
      </c>
      <c r="B492" s="427" t="s">
        <v>608</v>
      </c>
      <c r="C492" s="353" t="s">
        <v>609</v>
      </c>
      <c r="D492" s="353" t="s">
        <v>71</v>
      </c>
      <c r="E492" s="428">
        <v>11721</v>
      </c>
      <c r="F492" s="428">
        <v>14846</v>
      </c>
      <c r="G492" s="428">
        <v>10350</v>
      </c>
      <c r="H492" s="428">
        <v>3097</v>
      </c>
      <c r="I492" s="428">
        <v>1595</v>
      </c>
      <c r="J492" s="428"/>
      <c r="K492" s="428">
        <v>309</v>
      </c>
      <c r="L492" s="428"/>
      <c r="M492" s="428"/>
      <c r="N492" s="428">
        <v>1019</v>
      </c>
      <c r="O492" s="428">
        <f t="shared" si="125"/>
        <v>42937</v>
      </c>
      <c r="Q492" s="429">
        <f t="shared" si="126"/>
        <v>0.27298134476092878</v>
      </c>
      <c r="R492" s="429">
        <f t="shared" si="127"/>
        <v>0.34576239606865872</v>
      </c>
      <c r="S492" s="429">
        <f t="shared" si="128"/>
        <v>0.24105084193120152</v>
      </c>
      <c r="T492" s="429">
        <f t="shared" si="129"/>
        <v>7.2128933088012673E-2</v>
      </c>
      <c r="U492" s="429">
        <f t="shared" si="130"/>
        <v>3.7147448587465354E-2</v>
      </c>
      <c r="V492" s="429">
        <f t="shared" si="131"/>
        <v>0</v>
      </c>
      <c r="W492" s="429">
        <f t="shared" si="132"/>
        <v>7.1965903533083358E-3</v>
      </c>
      <c r="X492" s="429">
        <f t="shared" si="133"/>
        <v>0</v>
      </c>
      <c r="Y492" s="429">
        <f t="shared" si="134"/>
        <v>0</v>
      </c>
      <c r="Z492" s="429">
        <f t="shared" si="135"/>
        <v>2.3732445210424575E-2</v>
      </c>
      <c r="AA492" s="353" t="s">
        <v>609</v>
      </c>
      <c r="AB492" s="434">
        <f t="shared" si="136"/>
        <v>309</v>
      </c>
      <c r="AC492" s="434">
        <f t="shared" si="137"/>
        <v>0</v>
      </c>
      <c r="AD492" s="434">
        <f t="shared" si="138"/>
        <v>1595</v>
      </c>
      <c r="AG492" s="354">
        <f t="shared" si="139"/>
        <v>1904</v>
      </c>
      <c r="AH492" s="428">
        <f>AH491</f>
        <v>223201.99999999977</v>
      </c>
      <c r="AI492" s="429">
        <f t="shared" si="140"/>
        <v>8.5303895126387849E-3</v>
      </c>
    </row>
    <row r="493" spans="1:35" ht="18.5" customHeight="1" x14ac:dyDescent="0.35">
      <c r="A493" s="353" t="s">
        <v>611</v>
      </c>
      <c r="B493" s="427" t="s">
        <v>608</v>
      </c>
      <c r="C493" s="353" t="s">
        <v>609</v>
      </c>
      <c r="D493" s="353" t="s">
        <v>71</v>
      </c>
      <c r="E493" s="428">
        <v>12662</v>
      </c>
      <c r="F493" s="428">
        <v>15905</v>
      </c>
      <c r="G493" s="428">
        <v>10594</v>
      </c>
      <c r="H493" s="428">
        <v>1442</v>
      </c>
      <c r="I493" s="428">
        <v>1905</v>
      </c>
      <c r="J493" s="428"/>
      <c r="K493" s="428"/>
      <c r="L493" s="428"/>
      <c r="M493" s="428"/>
      <c r="N493" s="428">
        <v>0</v>
      </c>
      <c r="O493" s="428">
        <f t="shared" si="125"/>
        <v>42508</v>
      </c>
      <c r="Q493" s="429">
        <f t="shared" si="126"/>
        <v>0.29787334148866096</v>
      </c>
      <c r="R493" s="429">
        <f t="shared" si="127"/>
        <v>0.37416486308459584</v>
      </c>
      <c r="S493" s="429">
        <f t="shared" si="128"/>
        <v>0.24922367554342711</v>
      </c>
      <c r="T493" s="429">
        <f t="shared" si="129"/>
        <v>3.3923026253881619E-2</v>
      </c>
      <c r="U493" s="429">
        <f t="shared" si="130"/>
        <v>4.4815093629434456E-2</v>
      </c>
      <c r="V493" s="429">
        <f t="shared" si="131"/>
        <v>0</v>
      </c>
      <c r="W493" s="429">
        <f t="shared" si="132"/>
        <v>0</v>
      </c>
      <c r="X493" s="429">
        <f t="shared" si="133"/>
        <v>0</v>
      </c>
      <c r="Y493" s="429">
        <f t="shared" si="134"/>
        <v>0</v>
      </c>
      <c r="Z493" s="429">
        <f t="shared" si="135"/>
        <v>0</v>
      </c>
      <c r="AA493" s="353" t="s">
        <v>609</v>
      </c>
      <c r="AB493" s="434">
        <f t="shared" si="136"/>
        <v>0</v>
      </c>
      <c r="AC493" s="434">
        <f t="shared" si="137"/>
        <v>0</v>
      </c>
      <c r="AD493" s="434">
        <f t="shared" si="138"/>
        <v>1905</v>
      </c>
      <c r="AG493" s="354">
        <f t="shared" si="139"/>
        <v>1905</v>
      </c>
      <c r="AH493" s="428">
        <f t="shared" ref="AH493:AH544" si="141">AH492</f>
        <v>223201.99999999977</v>
      </c>
      <c r="AI493" s="429">
        <f t="shared" si="140"/>
        <v>8.5348697592315566E-3</v>
      </c>
    </row>
    <row r="494" spans="1:35" ht="18.5" customHeight="1" x14ac:dyDescent="0.35">
      <c r="A494" s="353" t="s">
        <v>612</v>
      </c>
      <c r="B494" s="427" t="s">
        <v>608</v>
      </c>
      <c r="C494" s="353" t="s">
        <v>609</v>
      </c>
      <c r="D494" s="353" t="s">
        <v>71</v>
      </c>
      <c r="E494" s="428">
        <v>15409</v>
      </c>
      <c r="F494" s="428">
        <v>18981</v>
      </c>
      <c r="G494" s="428">
        <v>9054</v>
      </c>
      <c r="H494" s="428">
        <v>3380</v>
      </c>
      <c r="I494" s="428">
        <v>2451</v>
      </c>
      <c r="J494" s="428"/>
      <c r="K494" s="428">
        <v>467</v>
      </c>
      <c r="L494" s="428"/>
      <c r="M494" s="428"/>
      <c r="N494" s="428">
        <v>0</v>
      </c>
      <c r="O494" s="428">
        <f t="shared" si="125"/>
        <v>49742</v>
      </c>
      <c r="Q494" s="429">
        <f t="shared" si="126"/>
        <v>0.30977845683728039</v>
      </c>
      <c r="R494" s="429">
        <f t="shared" si="127"/>
        <v>0.38158899923605805</v>
      </c>
      <c r="S494" s="429">
        <f t="shared" si="128"/>
        <v>0.18201921917092195</v>
      </c>
      <c r="T494" s="429">
        <f t="shared" si="129"/>
        <v>6.7950625226167016E-2</v>
      </c>
      <c r="U494" s="429">
        <f t="shared" si="130"/>
        <v>4.9274255156608097E-2</v>
      </c>
      <c r="V494" s="429">
        <f t="shared" si="131"/>
        <v>0</v>
      </c>
      <c r="W494" s="429">
        <f t="shared" si="132"/>
        <v>9.3884443729644971E-3</v>
      </c>
      <c r="X494" s="429">
        <f t="shared" si="133"/>
        <v>0</v>
      </c>
      <c r="Y494" s="429">
        <f t="shared" si="134"/>
        <v>0</v>
      </c>
      <c r="Z494" s="429">
        <f t="shared" si="135"/>
        <v>0</v>
      </c>
      <c r="AA494" s="353" t="s">
        <v>609</v>
      </c>
      <c r="AB494" s="434">
        <f t="shared" si="136"/>
        <v>467</v>
      </c>
      <c r="AC494" s="434">
        <f t="shared" si="137"/>
        <v>0</v>
      </c>
      <c r="AD494" s="434">
        <f t="shared" si="138"/>
        <v>2451</v>
      </c>
      <c r="AG494" s="354">
        <f t="shared" si="139"/>
        <v>2918</v>
      </c>
      <c r="AH494" s="428">
        <f t="shared" si="141"/>
        <v>223201.99999999977</v>
      </c>
      <c r="AI494" s="429">
        <f t="shared" si="140"/>
        <v>1.3073359557710071E-2</v>
      </c>
    </row>
    <row r="495" spans="1:35" ht="18.5" customHeight="1" x14ac:dyDescent="0.35">
      <c r="A495" s="353" t="s">
        <v>613</v>
      </c>
      <c r="B495" s="427" t="s">
        <v>608</v>
      </c>
      <c r="C495" s="353" t="s">
        <v>609</v>
      </c>
      <c r="D495" s="353" t="s">
        <v>71</v>
      </c>
      <c r="E495" s="428">
        <v>15336</v>
      </c>
      <c r="F495" s="428">
        <v>8269</v>
      </c>
      <c r="G495" s="428">
        <v>10533</v>
      </c>
      <c r="H495" s="428">
        <v>1036</v>
      </c>
      <c r="I495" s="428">
        <v>1115</v>
      </c>
      <c r="J495" s="428"/>
      <c r="K495" s="428"/>
      <c r="L495" s="428"/>
      <c r="M495" s="428"/>
      <c r="N495" s="428">
        <v>330</v>
      </c>
      <c r="O495" s="428">
        <f t="shared" si="125"/>
        <v>36619</v>
      </c>
      <c r="Q495" s="429">
        <f t="shared" si="126"/>
        <v>0.41879898413391953</v>
      </c>
      <c r="R495" s="429">
        <f t="shared" si="127"/>
        <v>0.22581173707638111</v>
      </c>
      <c r="S495" s="429">
        <f t="shared" si="128"/>
        <v>0.28763756519839428</v>
      </c>
      <c r="T495" s="429">
        <f t="shared" si="129"/>
        <v>2.8291324175974221E-2</v>
      </c>
      <c r="U495" s="429">
        <f t="shared" si="130"/>
        <v>3.0448674185532102E-2</v>
      </c>
      <c r="V495" s="429">
        <f t="shared" si="131"/>
        <v>0</v>
      </c>
      <c r="W495" s="429">
        <f t="shared" si="132"/>
        <v>0</v>
      </c>
      <c r="X495" s="429">
        <f t="shared" si="133"/>
        <v>0</v>
      </c>
      <c r="Y495" s="429">
        <f t="shared" si="134"/>
        <v>0</v>
      </c>
      <c r="Z495" s="429">
        <f t="shared" si="135"/>
        <v>9.0117152297987391E-3</v>
      </c>
      <c r="AA495" s="353" t="s">
        <v>609</v>
      </c>
      <c r="AB495" s="434">
        <f t="shared" si="136"/>
        <v>0</v>
      </c>
      <c r="AC495" s="434">
        <f t="shared" si="137"/>
        <v>0</v>
      </c>
      <c r="AD495" s="434">
        <f t="shared" si="138"/>
        <v>1115</v>
      </c>
      <c r="AG495" s="354">
        <f t="shared" si="139"/>
        <v>1115</v>
      </c>
      <c r="AH495" s="428">
        <f t="shared" si="141"/>
        <v>223201.99999999977</v>
      </c>
      <c r="AI495" s="429">
        <f t="shared" si="140"/>
        <v>4.9954749509413046E-3</v>
      </c>
    </row>
    <row r="496" spans="1:35" ht="18.5" customHeight="1" x14ac:dyDescent="0.35">
      <c r="A496" s="353" t="s">
        <v>614</v>
      </c>
      <c r="B496" s="427" t="s">
        <v>608</v>
      </c>
      <c r="C496" s="353" t="s">
        <v>609</v>
      </c>
      <c r="D496" s="353" t="s">
        <v>71</v>
      </c>
      <c r="E496" s="428">
        <v>13047</v>
      </c>
      <c r="F496" s="428">
        <v>2715</v>
      </c>
      <c r="G496" s="428">
        <v>9127</v>
      </c>
      <c r="H496" s="428">
        <v>3252</v>
      </c>
      <c r="I496" s="428">
        <v>1675</v>
      </c>
      <c r="J496" s="428"/>
      <c r="K496" s="428"/>
      <c r="L496" s="428"/>
      <c r="M496" s="428"/>
      <c r="N496" s="428">
        <v>0</v>
      </c>
      <c r="O496" s="428">
        <f t="shared" si="125"/>
        <v>29816</v>
      </c>
      <c r="Q496" s="429">
        <f t="shared" si="126"/>
        <v>0.4375838475986048</v>
      </c>
      <c r="R496" s="429">
        <f t="shared" si="127"/>
        <v>9.1058492084786696E-2</v>
      </c>
      <c r="S496" s="429">
        <f t="shared" si="128"/>
        <v>0.30611081298631609</v>
      </c>
      <c r="T496" s="429">
        <f t="shared" si="129"/>
        <v>0.10906895626509257</v>
      </c>
      <c r="U496" s="429">
        <f t="shared" si="130"/>
        <v>5.6177891065199895E-2</v>
      </c>
      <c r="V496" s="429">
        <f t="shared" si="131"/>
        <v>0</v>
      </c>
      <c r="W496" s="429">
        <f t="shared" si="132"/>
        <v>0</v>
      </c>
      <c r="X496" s="429">
        <f t="shared" si="133"/>
        <v>0</v>
      </c>
      <c r="Y496" s="429">
        <f t="shared" si="134"/>
        <v>0</v>
      </c>
      <c r="Z496" s="429">
        <f t="shared" si="135"/>
        <v>0</v>
      </c>
      <c r="AA496" s="353" t="s">
        <v>609</v>
      </c>
      <c r="AB496" s="434">
        <f t="shared" si="136"/>
        <v>0</v>
      </c>
      <c r="AC496" s="434">
        <f t="shared" si="137"/>
        <v>0</v>
      </c>
      <c r="AD496" s="434">
        <f t="shared" si="138"/>
        <v>1675</v>
      </c>
      <c r="AG496" s="354">
        <f t="shared" si="139"/>
        <v>1675</v>
      </c>
      <c r="AH496" s="428">
        <f t="shared" si="141"/>
        <v>223201.99999999977</v>
      </c>
      <c r="AI496" s="429">
        <f t="shared" si="140"/>
        <v>7.5044130428938887E-3</v>
      </c>
    </row>
    <row r="497" spans="1:35" ht="18.5" customHeight="1" x14ac:dyDescent="0.35">
      <c r="A497" s="353" t="s">
        <v>615</v>
      </c>
      <c r="B497" s="427" t="s">
        <v>608</v>
      </c>
      <c r="C497" s="353" t="s">
        <v>609</v>
      </c>
      <c r="D497" s="353" t="s">
        <v>71</v>
      </c>
      <c r="E497" s="428">
        <v>18480</v>
      </c>
      <c r="F497" s="428">
        <v>4897</v>
      </c>
      <c r="G497" s="428">
        <v>7801</v>
      </c>
      <c r="H497" s="428">
        <v>3246</v>
      </c>
      <c r="I497" s="428">
        <v>2322</v>
      </c>
      <c r="J497" s="428"/>
      <c r="K497" s="428">
        <v>720</v>
      </c>
      <c r="L497" s="428"/>
      <c r="M497" s="428"/>
      <c r="N497" s="428">
        <v>762</v>
      </c>
      <c r="O497" s="428">
        <f t="shared" si="125"/>
        <v>38228</v>
      </c>
      <c r="Q497" s="429">
        <f t="shared" si="126"/>
        <v>0.48341529768755886</v>
      </c>
      <c r="R497" s="429">
        <f t="shared" si="127"/>
        <v>0.12809982211991211</v>
      </c>
      <c r="S497" s="429">
        <f t="shared" si="128"/>
        <v>0.20406508318509992</v>
      </c>
      <c r="T497" s="429">
        <f t="shared" si="129"/>
        <v>8.4911583132782256E-2</v>
      </c>
      <c r="U497" s="429">
        <f t="shared" si="130"/>
        <v>6.0740818248404313E-2</v>
      </c>
      <c r="V497" s="429">
        <f t="shared" si="131"/>
        <v>0</v>
      </c>
      <c r="W497" s="429">
        <f t="shared" si="132"/>
        <v>1.8834362247567227E-2</v>
      </c>
      <c r="X497" s="429">
        <f t="shared" si="133"/>
        <v>0</v>
      </c>
      <c r="Y497" s="429">
        <f t="shared" si="134"/>
        <v>0</v>
      </c>
      <c r="Z497" s="429">
        <f t="shared" si="135"/>
        <v>1.9933033378675316E-2</v>
      </c>
      <c r="AA497" s="353" t="s">
        <v>609</v>
      </c>
      <c r="AB497" s="434">
        <f t="shared" si="136"/>
        <v>720</v>
      </c>
      <c r="AC497" s="434">
        <f t="shared" si="137"/>
        <v>0</v>
      </c>
      <c r="AD497" s="434">
        <f t="shared" si="138"/>
        <v>2322</v>
      </c>
      <c r="AG497" s="354">
        <f t="shared" si="139"/>
        <v>3042</v>
      </c>
      <c r="AH497" s="428">
        <f t="shared" si="141"/>
        <v>223201.99999999977</v>
      </c>
      <c r="AI497" s="429">
        <f t="shared" si="140"/>
        <v>1.3628910135213857E-2</v>
      </c>
    </row>
    <row r="498" spans="1:35" ht="18.5" customHeight="1" x14ac:dyDescent="0.35">
      <c r="A498" s="353" t="s">
        <v>616</v>
      </c>
      <c r="B498" s="427" t="s">
        <v>608</v>
      </c>
      <c r="C498" s="353" t="s">
        <v>609</v>
      </c>
      <c r="D498" s="353" t="s">
        <v>71</v>
      </c>
      <c r="E498" s="428">
        <v>17875</v>
      </c>
      <c r="F498" s="428">
        <v>6924</v>
      </c>
      <c r="G498" s="428">
        <v>8896</v>
      </c>
      <c r="H498" s="428">
        <v>2625</v>
      </c>
      <c r="I498" s="428">
        <v>1748</v>
      </c>
      <c r="J498" s="428"/>
      <c r="K498" s="428"/>
      <c r="L498" s="428"/>
      <c r="M498" s="428"/>
      <c r="N498" s="428">
        <v>110</v>
      </c>
      <c r="O498" s="428">
        <f t="shared" si="125"/>
        <v>38178</v>
      </c>
      <c r="Q498" s="429">
        <f t="shared" si="126"/>
        <v>0.46820158206296819</v>
      </c>
      <c r="R498" s="429">
        <f t="shared" si="127"/>
        <v>0.18136099324218136</v>
      </c>
      <c r="S498" s="429">
        <f t="shared" si="128"/>
        <v>0.23301377756823302</v>
      </c>
      <c r="T498" s="429">
        <f t="shared" si="129"/>
        <v>6.8756875687568761E-2</v>
      </c>
      <c r="U498" s="429">
        <f t="shared" si="130"/>
        <v>4.5785530934045783E-2</v>
      </c>
      <c r="V498" s="429">
        <f t="shared" si="131"/>
        <v>0</v>
      </c>
      <c r="W498" s="429">
        <f t="shared" si="132"/>
        <v>0</v>
      </c>
      <c r="X498" s="429">
        <f t="shared" si="133"/>
        <v>0</v>
      </c>
      <c r="Y498" s="429">
        <f t="shared" si="134"/>
        <v>0</v>
      </c>
      <c r="Z498" s="429">
        <f t="shared" si="135"/>
        <v>2.8812405050028813E-3</v>
      </c>
      <c r="AA498" s="353" t="s">
        <v>609</v>
      </c>
      <c r="AB498" s="434">
        <f t="shared" si="136"/>
        <v>0</v>
      </c>
      <c r="AC498" s="434">
        <f t="shared" si="137"/>
        <v>0</v>
      </c>
      <c r="AD498" s="434">
        <f t="shared" si="138"/>
        <v>1748</v>
      </c>
      <c r="AG498" s="354">
        <f t="shared" si="139"/>
        <v>1748</v>
      </c>
      <c r="AH498" s="428">
        <f t="shared" si="141"/>
        <v>223201.99999999977</v>
      </c>
      <c r="AI498" s="429">
        <f t="shared" si="140"/>
        <v>7.8314710441662796E-3</v>
      </c>
    </row>
    <row r="499" spans="1:35" ht="18.5" customHeight="1" x14ac:dyDescent="0.35">
      <c r="A499" s="353" t="s">
        <v>617</v>
      </c>
      <c r="B499" s="427" t="s">
        <v>608</v>
      </c>
      <c r="C499" s="353" t="s">
        <v>609</v>
      </c>
      <c r="D499" s="353" t="s">
        <v>71</v>
      </c>
      <c r="E499" s="428">
        <v>15484</v>
      </c>
      <c r="F499" s="428">
        <v>11942</v>
      </c>
      <c r="G499" s="428">
        <v>8163</v>
      </c>
      <c r="H499" s="428">
        <v>942</v>
      </c>
      <c r="I499" s="428">
        <v>1218</v>
      </c>
      <c r="J499" s="428"/>
      <c r="K499" s="428">
        <v>1202</v>
      </c>
      <c r="L499" s="428"/>
      <c r="M499" s="428"/>
      <c r="N499" s="428">
        <v>100</v>
      </c>
      <c r="O499" s="428">
        <f t="shared" si="125"/>
        <v>39051</v>
      </c>
      <c r="Q499" s="429">
        <f t="shared" si="126"/>
        <v>0.39650713169957236</v>
      </c>
      <c r="R499" s="429">
        <f t="shared" si="127"/>
        <v>0.30580522905943508</v>
      </c>
      <c r="S499" s="429">
        <f t="shared" si="128"/>
        <v>0.20903433970961052</v>
      </c>
      <c r="T499" s="429">
        <f t="shared" si="129"/>
        <v>2.4122301605592686E-2</v>
      </c>
      <c r="U499" s="429">
        <f t="shared" si="130"/>
        <v>3.1189982330798185E-2</v>
      </c>
      <c r="V499" s="429">
        <f t="shared" si="131"/>
        <v>0</v>
      </c>
      <c r="W499" s="429">
        <f t="shared" si="132"/>
        <v>3.0780261709047144E-2</v>
      </c>
      <c r="X499" s="429">
        <f t="shared" si="133"/>
        <v>0</v>
      </c>
      <c r="Y499" s="429">
        <f t="shared" si="134"/>
        <v>0</v>
      </c>
      <c r="Z499" s="429">
        <f t="shared" si="135"/>
        <v>2.560753885944022E-3</v>
      </c>
      <c r="AA499" s="353" t="s">
        <v>609</v>
      </c>
      <c r="AB499" s="434">
        <f t="shared" si="136"/>
        <v>1202</v>
      </c>
      <c r="AC499" s="434">
        <f t="shared" si="137"/>
        <v>0</v>
      </c>
      <c r="AD499" s="434">
        <f t="shared" si="138"/>
        <v>1218</v>
      </c>
      <c r="AG499" s="354">
        <f t="shared" si="139"/>
        <v>2420</v>
      </c>
      <c r="AH499" s="428">
        <f t="shared" si="141"/>
        <v>223201.99999999977</v>
      </c>
      <c r="AI499" s="429">
        <f t="shared" si="140"/>
        <v>1.0842196754509379E-2</v>
      </c>
    </row>
    <row r="500" spans="1:35" ht="18.5" customHeight="1" x14ac:dyDescent="0.35">
      <c r="A500" s="353" t="s">
        <v>618</v>
      </c>
      <c r="B500" s="427" t="s">
        <v>619</v>
      </c>
      <c r="C500" s="353" t="s">
        <v>609</v>
      </c>
      <c r="D500" s="353" t="s">
        <v>71</v>
      </c>
      <c r="E500" s="428">
        <v>4153</v>
      </c>
      <c r="F500" s="428">
        <v>15738</v>
      </c>
      <c r="G500" s="428">
        <v>5679</v>
      </c>
      <c r="H500" s="428">
        <v>23976</v>
      </c>
      <c r="I500" s="428">
        <v>1762</v>
      </c>
      <c r="J500" s="428"/>
      <c r="K500" s="428">
        <v>620</v>
      </c>
      <c r="L500" s="428"/>
      <c r="M500" s="428"/>
      <c r="N500" s="428">
        <v>0</v>
      </c>
      <c r="O500" s="428">
        <f t="shared" si="125"/>
        <v>51928</v>
      </c>
      <c r="Q500" s="429">
        <f t="shared" si="126"/>
        <v>7.997612078262209E-2</v>
      </c>
      <c r="R500" s="429">
        <f t="shared" si="127"/>
        <v>0.30307348636573717</v>
      </c>
      <c r="S500" s="429">
        <f t="shared" si="128"/>
        <v>0.1093629641041442</v>
      </c>
      <c r="T500" s="429">
        <f t="shared" si="129"/>
        <v>0.46171622246187027</v>
      </c>
      <c r="U500" s="429">
        <f t="shared" si="130"/>
        <v>3.3931597596672317E-2</v>
      </c>
      <c r="V500" s="429">
        <f t="shared" si="131"/>
        <v>0</v>
      </c>
      <c r="W500" s="429">
        <f t="shared" si="132"/>
        <v>1.1939608688953936E-2</v>
      </c>
      <c r="X500" s="429">
        <f t="shared" si="133"/>
        <v>0</v>
      </c>
      <c r="Y500" s="429">
        <f t="shared" si="134"/>
        <v>0</v>
      </c>
      <c r="Z500" s="429">
        <f t="shared" si="135"/>
        <v>0</v>
      </c>
      <c r="AA500" s="353" t="s">
        <v>609</v>
      </c>
      <c r="AB500" s="434">
        <f t="shared" si="136"/>
        <v>620</v>
      </c>
      <c r="AC500" s="434">
        <f t="shared" si="137"/>
        <v>0</v>
      </c>
      <c r="AD500" s="434">
        <f t="shared" si="138"/>
        <v>1762</v>
      </c>
      <c r="AG500" s="354">
        <f t="shared" si="139"/>
        <v>2382</v>
      </c>
      <c r="AH500" s="428">
        <f t="shared" si="141"/>
        <v>223201.99999999977</v>
      </c>
      <c r="AI500" s="429">
        <f t="shared" si="140"/>
        <v>1.0671947383984026E-2</v>
      </c>
    </row>
    <row r="501" spans="1:35" ht="18.5" customHeight="1" x14ac:dyDescent="0.35">
      <c r="A501" s="353" t="s">
        <v>620</v>
      </c>
      <c r="B501" s="427" t="s">
        <v>619</v>
      </c>
      <c r="C501" s="353" t="s">
        <v>609</v>
      </c>
      <c r="D501" s="353" t="s">
        <v>71</v>
      </c>
      <c r="E501" s="428">
        <v>10874</v>
      </c>
      <c r="F501" s="428">
        <v>23059</v>
      </c>
      <c r="G501" s="428">
        <v>7142</v>
      </c>
      <c r="H501" s="428">
        <v>4322</v>
      </c>
      <c r="I501" s="428">
        <v>2058</v>
      </c>
      <c r="J501" s="428"/>
      <c r="K501" s="428">
        <v>222</v>
      </c>
      <c r="L501" s="428">
        <v>90</v>
      </c>
      <c r="M501" s="428"/>
      <c r="N501" s="428">
        <v>759</v>
      </c>
      <c r="O501" s="428">
        <f t="shared" si="125"/>
        <v>48526</v>
      </c>
      <c r="Q501" s="429">
        <f t="shared" si="126"/>
        <v>0.22408605695915593</v>
      </c>
      <c r="R501" s="429">
        <f t="shared" si="127"/>
        <v>0.47518855871079424</v>
      </c>
      <c r="S501" s="429">
        <f t="shared" si="128"/>
        <v>0.14717883196636855</v>
      </c>
      <c r="T501" s="429">
        <f t="shared" si="129"/>
        <v>8.9065655524873263E-2</v>
      </c>
      <c r="U501" s="429">
        <f t="shared" si="130"/>
        <v>4.2410254296665707E-2</v>
      </c>
      <c r="V501" s="429">
        <f t="shared" si="131"/>
        <v>0</v>
      </c>
      <c r="W501" s="429">
        <f t="shared" si="132"/>
        <v>4.5748670815645223E-3</v>
      </c>
      <c r="X501" s="429">
        <f t="shared" si="133"/>
        <v>1.854675843877509E-3</v>
      </c>
      <c r="Y501" s="429">
        <f t="shared" si="134"/>
        <v>0</v>
      </c>
      <c r="Z501" s="429">
        <f t="shared" si="135"/>
        <v>1.5641099616700325E-2</v>
      </c>
      <c r="AA501" s="353" t="s">
        <v>609</v>
      </c>
      <c r="AB501" s="434">
        <f t="shared" si="136"/>
        <v>222</v>
      </c>
      <c r="AC501" s="434">
        <f t="shared" si="137"/>
        <v>90</v>
      </c>
      <c r="AD501" s="434">
        <f t="shared" si="138"/>
        <v>2058</v>
      </c>
      <c r="AG501" s="354">
        <f t="shared" si="139"/>
        <v>2370</v>
      </c>
      <c r="AH501" s="428">
        <f t="shared" si="141"/>
        <v>223201.99999999977</v>
      </c>
      <c r="AI501" s="429">
        <f t="shared" si="140"/>
        <v>1.0618184424870756E-2</v>
      </c>
    </row>
    <row r="502" spans="1:35" ht="18.5" customHeight="1" x14ac:dyDescent="0.35">
      <c r="A502" s="353" t="s">
        <v>621</v>
      </c>
      <c r="B502" s="427" t="s">
        <v>619</v>
      </c>
      <c r="C502" s="353" t="s">
        <v>609</v>
      </c>
      <c r="D502" s="353" t="s">
        <v>71</v>
      </c>
      <c r="E502" s="428">
        <v>17758</v>
      </c>
      <c r="F502" s="428">
        <v>12350</v>
      </c>
      <c r="G502" s="428">
        <v>9657</v>
      </c>
      <c r="H502" s="428">
        <v>1899</v>
      </c>
      <c r="I502" s="428">
        <v>1719</v>
      </c>
      <c r="J502" s="428"/>
      <c r="K502" s="428"/>
      <c r="L502" s="428"/>
      <c r="M502" s="428"/>
      <c r="N502" s="428">
        <v>838</v>
      </c>
      <c r="O502" s="428">
        <f t="shared" si="125"/>
        <v>44221</v>
      </c>
      <c r="Q502" s="429">
        <f t="shared" si="126"/>
        <v>0.40157391284683747</v>
      </c>
      <c r="R502" s="429">
        <f t="shared" si="127"/>
        <v>0.27927907555233938</v>
      </c>
      <c r="S502" s="429">
        <f t="shared" si="128"/>
        <v>0.21838040749869972</v>
      </c>
      <c r="T502" s="429">
        <f t="shared" si="129"/>
        <v>4.2943397933108703E-2</v>
      </c>
      <c r="U502" s="429">
        <f t="shared" si="130"/>
        <v>3.8872933674046269E-2</v>
      </c>
      <c r="V502" s="429">
        <f t="shared" si="131"/>
        <v>0</v>
      </c>
      <c r="W502" s="429">
        <f t="shared" si="132"/>
        <v>0</v>
      </c>
      <c r="X502" s="429">
        <f t="shared" si="133"/>
        <v>0</v>
      </c>
      <c r="Y502" s="429">
        <f t="shared" si="134"/>
        <v>0</v>
      </c>
      <c r="Z502" s="429">
        <f t="shared" si="135"/>
        <v>1.8950272494968452E-2</v>
      </c>
      <c r="AA502" s="353" t="s">
        <v>609</v>
      </c>
      <c r="AB502" s="434">
        <f t="shared" si="136"/>
        <v>0</v>
      </c>
      <c r="AC502" s="434">
        <f t="shared" si="137"/>
        <v>0</v>
      </c>
      <c r="AD502" s="434">
        <f t="shared" si="138"/>
        <v>1719</v>
      </c>
      <c r="AG502" s="354">
        <f t="shared" si="139"/>
        <v>1719</v>
      </c>
      <c r="AH502" s="428">
        <f t="shared" si="141"/>
        <v>223201.99999999977</v>
      </c>
      <c r="AI502" s="429">
        <f t="shared" si="140"/>
        <v>7.7015438929758772E-3</v>
      </c>
    </row>
    <row r="503" spans="1:35" ht="18.5" customHeight="1" x14ac:dyDescent="0.35">
      <c r="A503" s="353" t="s">
        <v>622</v>
      </c>
      <c r="B503" s="427" t="s">
        <v>619</v>
      </c>
      <c r="C503" s="353" t="s">
        <v>609</v>
      </c>
      <c r="D503" s="353" t="s">
        <v>71</v>
      </c>
      <c r="E503" s="428">
        <v>22788</v>
      </c>
      <c r="F503" s="428">
        <v>12593</v>
      </c>
      <c r="G503" s="428">
        <v>9565</v>
      </c>
      <c r="H503" s="428">
        <v>1792</v>
      </c>
      <c r="I503" s="428">
        <v>2484</v>
      </c>
      <c r="J503" s="428"/>
      <c r="K503" s="428"/>
      <c r="L503" s="428"/>
      <c r="M503" s="428"/>
      <c r="N503" s="428">
        <v>0</v>
      </c>
      <c r="O503" s="428">
        <f t="shared" si="125"/>
        <v>49222</v>
      </c>
      <c r="Q503" s="429">
        <f t="shared" si="126"/>
        <v>0.46296371541180775</v>
      </c>
      <c r="R503" s="429">
        <f t="shared" si="127"/>
        <v>0.25584088415749057</v>
      </c>
      <c r="S503" s="429">
        <f t="shared" si="128"/>
        <v>0.19432367640485962</v>
      </c>
      <c r="T503" s="429">
        <f t="shared" si="129"/>
        <v>3.6406484905123722E-2</v>
      </c>
      <c r="U503" s="429">
        <f t="shared" si="130"/>
        <v>5.0465239120718375E-2</v>
      </c>
      <c r="V503" s="429">
        <f t="shared" si="131"/>
        <v>0</v>
      </c>
      <c r="W503" s="429">
        <f t="shared" si="132"/>
        <v>0</v>
      </c>
      <c r="X503" s="429">
        <f t="shared" si="133"/>
        <v>0</v>
      </c>
      <c r="Y503" s="429">
        <f t="shared" si="134"/>
        <v>0</v>
      </c>
      <c r="Z503" s="429">
        <f t="shared" si="135"/>
        <v>0</v>
      </c>
      <c r="AA503" s="353" t="s">
        <v>609</v>
      </c>
      <c r="AB503" s="434">
        <f t="shared" si="136"/>
        <v>0</v>
      </c>
      <c r="AC503" s="434">
        <f t="shared" si="137"/>
        <v>0</v>
      </c>
      <c r="AD503" s="434">
        <f t="shared" si="138"/>
        <v>2484</v>
      </c>
      <c r="AG503" s="354">
        <f t="shared" si="139"/>
        <v>2484</v>
      </c>
      <c r="AH503" s="428">
        <f t="shared" si="141"/>
        <v>223201.99999999977</v>
      </c>
      <c r="AI503" s="429">
        <f t="shared" si="140"/>
        <v>1.1128932536446817E-2</v>
      </c>
    </row>
    <row r="504" spans="1:35" ht="18.5" customHeight="1" x14ac:dyDescent="0.35">
      <c r="A504" s="353" t="s">
        <v>623</v>
      </c>
      <c r="B504" s="427" t="s">
        <v>619</v>
      </c>
      <c r="C504" s="353" t="s">
        <v>609</v>
      </c>
      <c r="D504" s="353" t="s">
        <v>71</v>
      </c>
      <c r="E504" s="428">
        <v>17183</v>
      </c>
      <c r="F504" s="428">
        <v>18833</v>
      </c>
      <c r="G504" s="428">
        <v>8516</v>
      </c>
      <c r="H504" s="428">
        <v>4194</v>
      </c>
      <c r="I504" s="428">
        <v>3446</v>
      </c>
      <c r="J504" s="428"/>
      <c r="K504" s="428">
        <v>493</v>
      </c>
      <c r="L504" s="428"/>
      <c r="M504" s="428"/>
      <c r="N504" s="428">
        <v>785</v>
      </c>
      <c r="O504" s="428">
        <f t="shared" si="125"/>
        <v>53450</v>
      </c>
      <c r="Q504" s="429">
        <f t="shared" si="126"/>
        <v>0.32147801683816651</v>
      </c>
      <c r="R504" s="429">
        <f t="shared" si="127"/>
        <v>0.35234798877455564</v>
      </c>
      <c r="S504" s="429">
        <f t="shared" si="128"/>
        <v>0.1593264733395697</v>
      </c>
      <c r="T504" s="429">
        <f t="shared" si="129"/>
        <v>7.846585594013096E-2</v>
      </c>
      <c r="U504" s="429">
        <f t="shared" si="130"/>
        <v>6.4471468662301218E-2</v>
      </c>
      <c r="V504" s="429">
        <f t="shared" si="131"/>
        <v>0</v>
      </c>
      <c r="W504" s="429">
        <f t="shared" si="132"/>
        <v>9.22357343311506E-3</v>
      </c>
      <c r="X504" s="429">
        <f t="shared" si="133"/>
        <v>0</v>
      </c>
      <c r="Y504" s="429">
        <f t="shared" si="134"/>
        <v>0</v>
      </c>
      <c r="Z504" s="429">
        <f t="shared" si="135"/>
        <v>1.4686623012160898E-2</v>
      </c>
      <c r="AA504" s="353" t="s">
        <v>609</v>
      </c>
      <c r="AB504" s="434">
        <f t="shared" si="136"/>
        <v>493</v>
      </c>
      <c r="AC504" s="434">
        <f t="shared" si="137"/>
        <v>0</v>
      </c>
      <c r="AD504" s="434">
        <f t="shared" si="138"/>
        <v>3446</v>
      </c>
      <c r="AG504" s="354">
        <f t="shared" si="139"/>
        <v>3939</v>
      </c>
      <c r="AH504" s="428">
        <f t="shared" si="141"/>
        <v>223201.99999999977</v>
      </c>
      <c r="AI504" s="429">
        <f t="shared" si="140"/>
        <v>1.7647691328930761E-2</v>
      </c>
    </row>
    <row r="505" spans="1:35" ht="18.5" customHeight="1" x14ac:dyDescent="0.35">
      <c r="A505" s="353" t="s">
        <v>624</v>
      </c>
      <c r="B505" s="427" t="s">
        <v>619</v>
      </c>
      <c r="C505" s="353" t="s">
        <v>609</v>
      </c>
      <c r="D505" s="353" t="s">
        <v>71</v>
      </c>
      <c r="E505" s="428">
        <v>11994</v>
      </c>
      <c r="F505" s="428">
        <v>19544</v>
      </c>
      <c r="G505" s="428">
        <v>8963</v>
      </c>
      <c r="H505" s="428">
        <v>5379</v>
      </c>
      <c r="I505" s="428">
        <v>2986</v>
      </c>
      <c r="J505" s="428"/>
      <c r="K505" s="428"/>
      <c r="L505" s="428"/>
      <c r="M505" s="428"/>
      <c r="N505" s="428">
        <v>931</v>
      </c>
      <c r="O505" s="428">
        <f t="shared" si="125"/>
        <v>49797</v>
      </c>
      <c r="Q505" s="429">
        <f t="shared" si="126"/>
        <v>0.2408578830050003</v>
      </c>
      <c r="R505" s="429">
        <f t="shared" si="127"/>
        <v>0.39247344217523145</v>
      </c>
      <c r="S505" s="429">
        <f t="shared" si="128"/>
        <v>0.17999076249573268</v>
      </c>
      <c r="T505" s="429">
        <f t="shared" si="129"/>
        <v>0.10801855533465872</v>
      </c>
      <c r="U505" s="429">
        <f t="shared" si="130"/>
        <v>5.9963451613551016E-2</v>
      </c>
      <c r="V505" s="429">
        <f t="shared" si="131"/>
        <v>0</v>
      </c>
      <c r="W505" s="429">
        <f t="shared" si="132"/>
        <v>0</v>
      </c>
      <c r="X505" s="429">
        <f t="shared" si="133"/>
        <v>0</v>
      </c>
      <c r="Y505" s="429">
        <f t="shared" si="134"/>
        <v>0</v>
      </c>
      <c r="Z505" s="429">
        <f t="shared" si="135"/>
        <v>1.8695905375825852E-2</v>
      </c>
      <c r="AA505" s="353" t="s">
        <v>609</v>
      </c>
      <c r="AB505" s="434">
        <f t="shared" si="136"/>
        <v>0</v>
      </c>
      <c r="AC505" s="434">
        <f t="shared" si="137"/>
        <v>0</v>
      </c>
      <c r="AD505" s="434">
        <f t="shared" si="138"/>
        <v>2986</v>
      </c>
      <c r="AG505" s="354">
        <f t="shared" si="139"/>
        <v>2986</v>
      </c>
      <c r="AH505" s="428">
        <f t="shared" si="141"/>
        <v>223201.99999999977</v>
      </c>
      <c r="AI505" s="429">
        <f t="shared" si="140"/>
        <v>1.3378016326018599E-2</v>
      </c>
    </row>
    <row r="506" spans="1:35" ht="18.5" customHeight="1" x14ac:dyDescent="0.35">
      <c r="A506" s="353" t="s">
        <v>625</v>
      </c>
      <c r="B506" s="427" t="s">
        <v>619</v>
      </c>
      <c r="C506" s="353" t="s">
        <v>609</v>
      </c>
      <c r="D506" s="353" t="s">
        <v>71</v>
      </c>
      <c r="E506" s="428">
        <v>24537</v>
      </c>
      <c r="F506" s="428">
        <v>5383</v>
      </c>
      <c r="G506" s="428">
        <v>4721</v>
      </c>
      <c r="H506" s="428">
        <v>3051</v>
      </c>
      <c r="I506" s="428">
        <v>5185</v>
      </c>
      <c r="J506" s="428"/>
      <c r="K506" s="428">
        <v>133</v>
      </c>
      <c r="L506" s="428"/>
      <c r="M506" s="428"/>
      <c r="N506" s="428">
        <v>313</v>
      </c>
      <c r="O506" s="428">
        <f t="shared" si="125"/>
        <v>43323</v>
      </c>
      <c r="Q506" s="429">
        <f t="shared" si="126"/>
        <v>0.56637351983934625</v>
      </c>
      <c r="R506" s="429">
        <f t="shared" si="127"/>
        <v>0.12425270641460656</v>
      </c>
      <c r="S506" s="429">
        <f t="shared" si="128"/>
        <v>0.10897213951019089</v>
      </c>
      <c r="T506" s="429">
        <f t="shared" si="129"/>
        <v>7.0424485838930823E-2</v>
      </c>
      <c r="U506" s="429">
        <f t="shared" si="130"/>
        <v>0.11968238579969069</v>
      </c>
      <c r="V506" s="429">
        <f t="shared" si="131"/>
        <v>0</v>
      </c>
      <c r="W506" s="429">
        <f t="shared" si="132"/>
        <v>3.0699628372919696E-3</v>
      </c>
      <c r="X506" s="429">
        <f t="shared" si="133"/>
        <v>0</v>
      </c>
      <c r="Y506" s="429">
        <f t="shared" si="134"/>
        <v>0</v>
      </c>
      <c r="Z506" s="429">
        <f t="shared" si="135"/>
        <v>7.2247997599427559E-3</v>
      </c>
      <c r="AA506" s="353" t="s">
        <v>609</v>
      </c>
      <c r="AB506" s="434">
        <f t="shared" si="136"/>
        <v>133</v>
      </c>
      <c r="AC506" s="434">
        <f t="shared" si="137"/>
        <v>0</v>
      </c>
      <c r="AD506" s="434">
        <f t="shared" si="138"/>
        <v>5185</v>
      </c>
      <c r="AG506" s="354">
        <f t="shared" si="139"/>
        <v>5318</v>
      </c>
      <c r="AH506" s="428">
        <f t="shared" si="141"/>
        <v>223201.99999999977</v>
      </c>
      <c r="AI506" s="429">
        <f t="shared" si="140"/>
        <v>2.3825951380363999E-2</v>
      </c>
    </row>
    <row r="507" spans="1:35" ht="18.5" customHeight="1" x14ac:dyDescent="0.35">
      <c r="A507" s="353" t="s">
        <v>626</v>
      </c>
      <c r="B507" s="427" t="s">
        <v>619</v>
      </c>
      <c r="C507" s="353" t="s">
        <v>609</v>
      </c>
      <c r="D507" s="353" t="s">
        <v>71</v>
      </c>
      <c r="E507" s="428">
        <v>23161</v>
      </c>
      <c r="F507" s="428">
        <v>13770</v>
      </c>
      <c r="G507" s="428">
        <v>5912</v>
      </c>
      <c r="H507" s="428">
        <v>5496</v>
      </c>
      <c r="I507" s="428">
        <v>2212</v>
      </c>
      <c r="J507" s="428"/>
      <c r="K507" s="428">
        <v>141</v>
      </c>
      <c r="L507" s="428"/>
      <c r="M507" s="428"/>
      <c r="N507" s="428">
        <v>414</v>
      </c>
      <c r="O507" s="428">
        <f t="shared" si="125"/>
        <v>51106</v>
      </c>
      <c r="Q507" s="429">
        <f t="shared" si="126"/>
        <v>0.45319531953195319</v>
      </c>
      <c r="R507" s="429">
        <f t="shared" si="127"/>
        <v>0.26943998747700859</v>
      </c>
      <c r="S507" s="429">
        <f t="shared" si="128"/>
        <v>0.11568113333072437</v>
      </c>
      <c r="T507" s="429">
        <f t="shared" si="129"/>
        <v>0.10754118890149884</v>
      </c>
      <c r="U507" s="429">
        <f t="shared" si="130"/>
        <v>4.3282589128478065E-2</v>
      </c>
      <c r="V507" s="429">
        <f t="shared" si="131"/>
        <v>0</v>
      </c>
      <c r="W507" s="429">
        <f t="shared" si="132"/>
        <v>2.7589715493288461E-3</v>
      </c>
      <c r="X507" s="429">
        <f t="shared" si="133"/>
        <v>0</v>
      </c>
      <c r="Y507" s="429">
        <f t="shared" si="134"/>
        <v>0</v>
      </c>
      <c r="Z507" s="429">
        <f t="shared" si="135"/>
        <v>8.1008100810081012E-3</v>
      </c>
      <c r="AA507" s="353" t="s">
        <v>609</v>
      </c>
      <c r="AB507" s="434">
        <f t="shared" si="136"/>
        <v>141</v>
      </c>
      <c r="AC507" s="434">
        <f t="shared" si="137"/>
        <v>0</v>
      </c>
      <c r="AD507" s="434">
        <f t="shared" si="138"/>
        <v>2212</v>
      </c>
      <c r="AG507" s="354">
        <f t="shared" si="139"/>
        <v>2353</v>
      </c>
      <c r="AH507" s="428">
        <f t="shared" si="141"/>
        <v>223201.99999999977</v>
      </c>
      <c r="AI507" s="429">
        <f t="shared" si="140"/>
        <v>1.0542020232793624E-2</v>
      </c>
    </row>
    <row r="508" spans="1:35" ht="18.5" customHeight="1" x14ac:dyDescent="0.35">
      <c r="A508" s="353" t="s">
        <v>627</v>
      </c>
      <c r="B508" s="427" t="s">
        <v>628</v>
      </c>
      <c r="C508" s="353" t="s">
        <v>609</v>
      </c>
      <c r="D508" s="353" t="s">
        <v>71</v>
      </c>
      <c r="E508" s="428">
        <v>18610</v>
      </c>
      <c r="F508" s="428">
        <v>3083</v>
      </c>
      <c r="G508" s="428">
        <v>10799</v>
      </c>
      <c r="H508" s="428">
        <v>1336</v>
      </c>
      <c r="I508" s="428">
        <v>1805</v>
      </c>
      <c r="J508" s="428"/>
      <c r="K508" s="428">
        <v>616</v>
      </c>
      <c r="L508" s="428"/>
      <c r="M508" s="428"/>
      <c r="N508" s="428">
        <v>645</v>
      </c>
      <c r="O508" s="428">
        <f t="shared" si="125"/>
        <v>36894</v>
      </c>
      <c r="Q508" s="429">
        <f t="shared" si="126"/>
        <v>0.50441806255759747</v>
      </c>
      <c r="R508" s="429">
        <f t="shared" si="127"/>
        <v>8.3563723098606824E-2</v>
      </c>
      <c r="S508" s="429">
        <f t="shared" si="128"/>
        <v>0.29270342061039734</v>
      </c>
      <c r="T508" s="429">
        <f t="shared" si="129"/>
        <v>3.6211850165338538E-2</v>
      </c>
      <c r="U508" s="429">
        <f t="shared" si="130"/>
        <v>4.8923944272781482E-2</v>
      </c>
      <c r="V508" s="429">
        <f t="shared" si="131"/>
        <v>0</v>
      </c>
      <c r="W508" s="429">
        <f t="shared" si="132"/>
        <v>1.6696481812760882E-2</v>
      </c>
      <c r="X508" s="429">
        <f t="shared" si="133"/>
        <v>0</v>
      </c>
      <c r="Y508" s="429">
        <f t="shared" si="134"/>
        <v>0</v>
      </c>
      <c r="Z508" s="429">
        <f t="shared" si="135"/>
        <v>1.7482517482517484E-2</v>
      </c>
      <c r="AA508" s="353" t="s">
        <v>609</v>
      </c>
      <c r="AB508" s="434">
        <f t="shared" si="136"/>
        <v>616</v>
      </c>
      <c r="AC508" s="434">
        <f t="shared" si="137"/>
        <v>0</v>
      </c>
      <c r="AD508" s="434">
        <f t="shared" si="138"/>
        <v>1805</v>
      </c>
      <c r="AG508" s="354">
        <f t="shared" si="139"/>
        <v>2421</v>
      </c>
      <c r="AH508" s="428">
        <f t="shared" si="141"/>
        <v>223201.99999999977</v>
      </c>
      <c r="AI508" s="429">
        <f t="shared" si="140"/>
        <v>1.0846677001102152E-2</v>
      </c>
    </row>
    <row r="509" spans="1:35" ht="18.5" customHeight="1" x14ac:dyDescent="0.35">
      <c r="A509" s="353" t="s">
        <v>629</v>
      </c>
      <c r="B509" s="427" t="s">
        <v>628</v>
      </c>
      <c r="C509" s="353" t="s">
        <v>609</v>
      </c>
      <c r="D509" s="353" t="s">
        <v>71</v>
      </c>
      <c r="E509" s="428">
        <v>16399</v>
      </c>
      <c r="F509" s="428">
        <v>3247</v>
      </c>
      <c r="G509" s="428">
        <v>11651</v>
      </c>
      <c r="H509" s="428">
        <v>1172</v>
      </c>
      <c r="I509" s="428">
        <v>1521</v>
      </c>
      <c r="J509" s="428"/>
      <c r="K509" s="428"/>
      <c r="L509" s="428"/>
      <c r="M509" s="428"/>
      <c r="N509" s="428">
        <v>1092</v>
      </c>
      <c r="O509" s="428">
        <f t="shared" si="125"/>
        <v>35082</v>
      </c>
      <c r="Q509" s="429">
        <f t="shared" si="126"/>
        <v>0.46744769397411778</v>
      </c>
      <c r="R509" s="429">
        <f t="shared" si="127"/>
        <v>9.2554586397582808E-2</v>
      </c>
      <c r="S509" s="429">
        <f t="shared" si="128"/>
        <v>0.3321076335442677</v>
      </c>
      <c r="T509" s="429">
        <f t="shared" si="129"/>
        <v>3.3407445413602417E-2</v>
      </c>
      <c r="U509" s="429">
        <f t="shared" si="130"/>
        <v>4.3355566957414056E-2</v>
      </c>
      <c r="V509" s="429">
        <f t="shared" si="131"/>
        <v>0</v>
      </c>
      <c r="W509" s="429">
        <f t="shared" si="132"/>
        <v>0</v>
      </c>
      <c r="X509" s="429">
        <f t="shared" si="133"/>
        <v>0</v>
      </c>
      <c r="Y509" s="429">
        <f t="shared" si="134"/>
        <v>0</v>
      </c>
      <c r="Z509" s="429">
        <f t="shared" si="135"/>
        <v>3.1127073713015221E-2</v>
      </c>
      <c r="AA509" s="353" t="s">
        <v>609</v>
      </c>
      <c r="AB509" s="434">
        <f t="shared" si="136"/>
        <v>0</v>
      </c>
      <c r="AC509" s="434">
        <f t="shared" si="137"/>
        <v>0</v>
      </c>
      <c r="AD509" s="434">
        <f t="shared" si="138"/>
        <v>1521</v>
      </c>
      <c r="AG509" s="354">
        <f t="shared" si="139"/>
        <v>1521</v>
      </c>
      <c r="AH509" s="428">
        <f t="shared" si="141"/>
        <v>223201.99999999977</v>
      </c>
      <c r="AI509" s="429">
        <f t="shared" si="140"/>
        <v>6.8144550676069284E-3</v>
      </c>
    </row>
    <row r="510" spans="1:35" ht="18.5" customHeight="1" x14ac:dyDescent="0.35">
      <c r="A510" s="353" t="s">
        <v>630</v>
      </c>
      <c r="B510" s="427" t="s">
        <v>628</v>
      </c>
      <c r="C510" s="353" t="s">
        <v>609</v>
      </c>
      <c r="D510" s="353" t="s">
        <v>71</v>
      </c>
      <c r="E510" s="428">
        <v>22046</v>
      </c>
      <c r="F510" s="428">
        <v>13055</v>
      </c>
      <c r="G510" s="428">
        <v>7644</v>
      </c>
      <c r="H510" s="428">
        <v>2587</v>
      </c>
      <c r="I510" s="428">
        <v>3701</v>
      </c>
      <c r="J510" s="428"/>
      <c r="K510" s="428"/>
      <c r="L510" s="428"/>
      <c r="M510" s="428"/>
      <c r="N510" s="428">
        <v>575</v>
      </c>
      <c r="O510" s="428">
        <f t="shared" si="125"/>
        <v>49608</v>
      </c>
      <c r="Q510" s="429">
        <f t="shared" si="126"/>
        <v>0.44440412836639254</v>
      </c>
      <c r="R510" s="429">
        <f t="shared" si="127"/>
        <v>0.26316319948395422</v>
      </c>
      <c r="S510" s="429">
        <f t="shared" si="128"/>
        <v>0.1540880503144654</v>
      </c>
      <c r="T510" s="429">
        <f t="shared" si="129"/>
        <v>5.2148846960167715E-2</v>
      </c>
      <c r="U510" s="429">
        <f t="shared" si="130"/>
        <v>7.4604902435091117E-2</v>
      </c>
      <c r="V510" s="429">
        <f t="shared" si="131"/>
        <v>0</v>
      </c>
      <c r="W510" s="429">
        <f t="shared" si="132"/>
        <v>0</v>
      </c>
      <c r="X510" s="429">
        <f t="shared" si="133"/>
        <v>0</v>
      </c>
      <c r="Y510" s="429">
        <f t="shared" si="134"/>
        <v>0</v>
      </c>
      <c r="Z510" s="429">
        <f t="shared" si="135"/>
        <v>1.1590872439929043E-2</v>
      </c>
      <c r="AA510" s="353" t="s">
        <v>609</v>
      </c>
      <c r="AB510" s="434">
        <f t="shared" si="136"/>
        <v>0</v>
      </c>
      <c r="AC510" s="434">
        <f t="shared" si="137"/>
        <v>0</v>
      </c>
      <c r="AD510" s="434">
        <f t="shared" si="138"/>
        <v>3701</v>
      </c>
      <c r="AG510" s="354">
        <f t="shared" si="139"/>
        <v>3701</v>
      </c>
      <c r="AH510" s="428">
        <f t="shared" si="141"/>
        <v>223201.99999999977</v>
      </c>
      <c r="AI510" s="429">
        <f t="shared" si="140"/>
        <v>1.6581392639850916E-2</v>
      </c>
    </row>
    <row r="511" spans="1:35" ht="18.5" customHeight="1" x14ac:dyDescent="0.35">
      <c r="A511" s="353" t="s">
        <v>631</v>
      </c>
      <c r="B511" s="427" t="s">
        <v>628</v>
      </c>
      <c r="C511" s="353" t="s">
        <v>609</v>
      </c>
      <c r="D511" s="353" t="s">
        <v>71</v>
      </c>
      <c r="E511" s="428">
        <v>17515</v>
      </c>
      <c r="F511" s="428">
        <v>7964</v>
      </c>
      <c r="G511" s="428">
        <v>7886</v>
      </c>
      <c r="H511" s="428">
        <v>1199</v>
      </c>
      <c r="I511" s="428">
        <v>1880</v>
      </c>
      <c r="J511" s="428"/>
      <c r="K511" s="428"/>
      <c r="L511" s="428">
        <v>758</v>
      </c>
      <c r="M511" s="428"/>
      <c r="N511" s="428">
        <v>742</v>
      </c>
      <c r="O511" s="428">
        <f t="shared" si="125"/>
        <v>37944</v>
      </c>
      <c r="Q511" s="429">
        <f t="shared" si="126"/>
        <v>0.46160130718954251</v>
      </c>
      <c r="R511" s="429">
        <f t="shared" si="127"/>
        <v>0.20988825637781994</v>
      </c>
      <c r="S511" s="429">
        <f t="shared" si="128"/>
        <v>0.2078325954037529</v>
      </c>
      <c r="T511" s="429">
        <f t="shared" si="129"/>
        <v>3.1599198819312668E-2</v>
      </c>
      <c r="U511" s="429">
        <f t="shared" si="130"/>
        <v>4.9546700400590345E-2</v>
      </c>
      <c r="V511" s="429">
        <f t="shared" si="131"/>
        <v>0</v>
      </c>
      <c r="W511" s="429">
        <f t="shared" si="132"/>
        <v>0</v>
      </c>
      <c r="X511" s="429">
        <f t="shared" si="133"/>
        <v>1.9976807927472064E-2</v>
      </c>
      <c r="Y511" s="429">
        <f t="shared" si="134"/>
        <v>0</v>
      </c>
      <c r="Z511" s="429">
        <f t="shared" si="135"/>
        <v>1.9555133881509593E-2</v>
      </c>
      <c r="AA511" s="353" t="s">
        <v>609</v>
      </c>
      <c r="AB511" s="434">
        <f t="shared" si="136"/>
        <v>0</v>
      </c>
      <c r="AC511" s="434">
        <f t="shared" si="137"/>
        <v>758</v>
      </c>
      <c r="AD511" s="434">
        <f t="shared" si="138"/>
        <v>1880</v>
      </c>
      <c r="AG511" s="354">
        <f t="shared" si="139"/>
        <v>2638</v>
      </c>
      <c r="AH511" s="428">
        <f t="shared" si="141"/>
        <v>223201.99999999977</v>
      </c>
      <c r="AI511" s="429">
        <f t="shared" si="140"/>
        <v>1.1818890511733779E-2</v>
      </c>
    </row>
    <row r="512" spans="1:35" ht="18.5" customHeight="1" x14ac:dyDescent="0.35">
      <c r="A512" s="353" t="s">
        <v>632</v>
      </c>
      <c r="B512" s="427" t="s">
        <v>628</v>
      </c>
      <c r="C512" s="353" t="s">
        <v>609</v>
      </c>
      <c r="D512" s="353" t="s">
        <v>71</v>
      </c>
      <c r="E512" s="428">
        <v>15122</v>
      </c>
      <c r="F512" s="428">
        <v>12811</v>
      </c>
      <c r="G512" s="428">
        <v>8487</v>
      </c>
      <c r="H512" s="428">
        <v>1166</v>
      </c>
      <c r="I512" s="428">
        <v>1400</v>
      </c>
      <c r="J512" s="428"/>
      <c r="K512" s="428"/>
      <c r="L512" s="428"/>
      <c r="M512" s="428"/>
      <c r="N512" s="428">
        <v>146</v>
      </c>
      <c r="O512" s="428">
        <f t="shared" si="125"/>
        <v>39132</v>
      </c>
      <c r="Q512" s="429">
        <f t="shared" si="126"/>
        <v>0.38643565368496369</v>
      </c>
      <c r="R512" s="429">
        <f t="shared" si="127"/>
        <v>0.32737912705713995</v>
      </c>
      <c r="S512" s="429">
        <f t="shared" si="128"/>
        <v>0.21688132474701011</v>
      </c>
      <c r="T512" s="429">
        <f t="shared" si="129"/>
        <v>2.9796585914341204E-2</v>
      </c>
      <c r="U512" s="429">
        <f t="shared" si="130"/>
        <v>3.5776346723908822E-2</v>
      </c>
      <c r="V512" s="429">
        <f t="shared" si="131"/>
        <v>0</v>
      </c>
      <c r="W512" s="429">
        <f t="shared" si="132"/>
        <v>0</v>
      </c>
      <c r="X512" s="429">
        <f t="shared" si="133"/>
        <v>0</v>
      </c>
      <c r="Y512" s="429">
        <f t="shared" si="134"/>
        <v>0</v>
      </c>
      <c r="Z512" s="429">
        <f t="shared" si="135"/>
        <v>3.7309618726362056E-3</v>
      </c>
      <c r="AA512" s="353" t="s">
        <v>609</v>
      </c>
      <c r="AB512" s="434">
        <f t="shared" si="136"/>
        <v>0</v>
      </c>
      <c r="AC512" s="434">
        <f t="shared" si="137"/>
        <v>0</v>
      </c>
      <c r="AD512" s="434">
        <f t="shared" si="138"/>
        <v>1400</v>
      </c>
      <c r="AG512" s="354">
        <f t="shared" si="139"/>
        <v>1400</v>
      </c>
      <c r="AH512" s="428">
        <f t="shared" si="141"/>
        <v>223201.99999999977</v>
      </c>
      <c r="AI512" s="429">
        <f t="shared" si="140"/>
        <v>6.2723452298814588E-3</v>
      </c>
    </row>
    <row r="513" spans="1:35" ht="18.5" customHeight="1" x14ac:dyDescent="0.35">
      <c r="A513" s="353" t="s">
        <v>633</v>
      </c>
      <c r="B513" s="427" t="s">
        <v>628</v>
      </c>
      <c r="C513" s="353" t="s">
        <v>609</v>
      </c>
      <c r="D513" s="353" t="s">
        <v>71</v>
      </c>
      <c r="E513" s="428">
        <v>15768.574167999999</v>
      </c>
      <c r="F513" s="428">
        <v>1885.19326</v>
      </c>
      <c r="G513" s="428">
        <v>7006.4520000000002</v>
      </c>
      <c r="H513" s="428">
        <v>932.89676799999995</v>
      </c>
      <c r="I513" s="428">
        <v>1686.9161240000001</v>
      </c>
      <c r="J513" s="428"/>
      <c r="K513" s="428"/>
      <c r="L513" s="428"/>
      <c r="M513" s="428"/>
      <c r="N513" s="428">
        <v>4843</v>
      </c>
      <c r="O513" s="428">
        <f t="shared" si="125"/>
        <v>32123.032319999998</v>
      </c>
      <c r="Q513" s="429">
        <f t="shared" si="126"/>
        <v>0.49088062455991699</v>
      </c>
      <c r="R513" s="429">
        <f t="shared" si="127"/>
        <v>5.8686653277943097E-2</v>
      </c>
      <c r="S513" s="429">
        <f t="shared" si="128"/>
        <v>0.21811303273625696</v>
      </c>
      <c r="T513" s="429">
        <f t="shared" si="129"/>
        <v>2.904136691414318E-2</v>
      </c>
      <c r="U513" s="429">
        <f t="shared" si="130"/>
        <v>5.2514224286034035E-2</v>
      </c>
      <c r="V513" s="429">
        <f t="shared" si="131"/>
        <v>0</v>
      </c>
      <c r="W513" s="429">
        <f t="shared" si="132"/>
        <v>0</v>
      </c>
      <c r="X513" s="429">
        <f t="shared" si="133"/>
        <v>0</v>
      </c>
      <c r="Y513" s="429">
        <f t="shared" si="134"/>
        <v>0</v>
      </c>
      <c r="Z513" s="429">
        <f t="shared" si="135"/>
        <v>0.15076409822570574</v>
      </c>
      <c r="AA513" s="353" t="s">
        <v>609</v>
      </c>
      <c r="AB513" s="434">
        <f t="shared" si="136"/>
        <v>0</v>
      </c>
      <c r="AC513" s="434">
        <f t="shared" si="137"/>
        <v>0</v>
      </c>
      <c r="AD513" s="434">
        <f t="shared" si="138"/>
        <v>1686.9161240000001</v>
      </c>
      <c r="AG513" s="354">
        <f t="shared" si="139"/>
        <v>1686.9161240000001</v>
      </c>
      <c r="AH513" s="428">
        <f t="shared" si="141"/>
        <v>223201.99999999977</v>
      </c>
      <c r="AI513" s="429">
        <f t="shared" si="140"/>
        <v>7.5578002168439429E-3</v>
      </c>
    </row>
    <row r="514" spans="1:35" ht="18.5" customHeight="1" x14ac:dyDescent="0.35">
      <c r="A514" s="353" t="s">
        <v>634</v>
      </c>
      <c r="B514" s="427" t="s">
        <v>628</v>
      </c>
      <c r="C514" s="353" t="s">
        <v>609</v>
      </c>
      <c r="D514" s="353" t="s">
        <v>71</v>
      </c>
      <c r="E514" s="428">
        <v>19169</v>
      </c>
      <c r="F514" s="428">
        <v>10430</v>
      </c>
      <c r="G514" s="428">
        <v>9456</v>
      </c>
      <c r="H514" s="428">
        <v>2866</v>
      </c>
      <c r="I514" s="428">
        <v>2044</v>
      </c>
      <c r="J514" s="428"/>
      <c r="K514" s="428"/>
      <c r="L514" s="428"/>
      <c r="M514" s="428"/>
      <c r="N514" s="428">
        <v>0</v>
      </c>
      <c r="O514" s="428">
        <f t="shared" ref="O514:O577" si="142">SUM(E514:N514)</f>
        <v>43965</v>
      </c>
      <c r="Q514" s="429">
        <f t="shared" ref="Q514:Q577" si="143">E514/O514</f>
        <v>0.43600591379506426</v>
      </c>
      <c r="R514" s="429">
        <f t="shared" ref="R514:R577" si="144">F514/O514</f>
        <v>0.23723416353917889</v>
      </c>
      <c r="S514" s="429">
        <f t="shared" ref="S514:S577" si="145">G514/O514</f>
        <v>0.21508017741385194</v>
      </c>
      <c r="T514" s="429">
        <f t="shared" ref="T514:T577" si="146">H514/O514</f>
        <v>6.5188217900602752E-2</v>
      </c>
      <c r="U514" s="429">
        <f t="shared" ref="U514:U577" si="147">I514/O514</f>
        <v>4.6491527351302173E-2</v>
      </c>
      <c r="V514" s="429">
        <f t="shared" ref="V514:V577" si="148">J514/O514</f>
        <v>0</v>
      </c>
      <c r="W514" s="429">
        <f t="shared" ref="W514:W577" si="149">K514/O514</f>
        <v>0</v>
      </c>
      <c r="X514" s="429">
        <f t="shared" ref="X514:X577" si="150">L514/O514</f>
        <v>0</v>
      </c>
      <c r="Y514" s="429">
        <f t="shared" ref="Y514:Y577" si="151">M514/O514</f>
        <v>0</v>
      </c>
      <c r="Z514" s="429">
        <f t="shared" ref="Z514:Z577" si="152">N514/O514</f>
        <v>0</v>
      </c>
      <c r="AA514" s="353" t="s">
        <v>609</v>
      </c>
      <c r="AB514" s="434">
        <f t="shared" si="136"/>
        <v>0</v>
      </c>
      <c r="AC514" s="434">
        <f t="shared" si="137"/>
        <v>0</v>
      </c>
      <c r="AD514" s="434">
        <f t="shared" si="138"/>
        <v>2044</v>
      </c>
      <c r="AG514" s="354">
        <f t="shared" si="139"/>
        <v>2044</v>
      </c>
      <c r="AH514" s="428">
        <f t="shared" si="141"/>
        <v>223201.99999999977</v>
      </c>
      <c r="AI514" s="429">
        <f t="shared" si="140"/>
        <v>9.1576240356269299E-3</v>
      </c>
    </row>
    <row r="515" spans="1:35" ht="18.5" customHeight="1" x14ac:dyDescent="0.35">
      <c r="A515" s="353" t="s">
        <v>635</v>
      </c>
      <c r="B515" s="427" t="s">
        <v>628</v>
      </c>
      <c r="C515" s="353" t="s">
        <v>609</v>
      </c>
      <c r="D515" s="353" t="s">
        <v>71</v>
      </c>
      <c r="E515" s="428">
        <v>16612</v>
      </c>
      <c r="F515" s="428">
        <v>4496</v>
      </c>
      <c r="G515" s="428">
        <v>9704</v>
      </c>
      <c r="H515" s="428">
        <v>1137</v>
      </c>
      <c r="I515" s="428">
        <v>1687</v>
      </c>
      <c r="J515" s="428"/>
      <c r="K515" s="428"/>
      <c r="L515" s="428">
        <v>268</v>
      </c>
      <c r="M515" s="428"/>
      <c r="N515" s="428">
        <v>0</v>
      </c>
      <c r="O515" s="428">
        <f t="shared" si="142"/>
        <v>33904</v>
      </c>
      <c r="Q515" s="429">
        <f t="shared" si="143"/>
        <v>0.48997168475696085</v>
      </c>
      <c r="R515" s="429">
        <f t="shared" si="144"/>
        <v>0.13260972156677678</v>
      </c>
      <c r="S515" s="429">
        <f t="shared" si="145"/>
        <v>0.28621991505427086</v>
      </c>
      <c r="T515" s="429">
        <f t="shared" si="146"/>
        <v>3.3535865974516278E-2</v>
      </c>
      <c r="U515" s="429">
        <f t="shared" si="147"/>
        <v>4.9758140632373764E-2</v>
      </c>
      <c r="V515" s="429">
        <f t="shared" si="148"/>
        <v>0</v>
      </c>
      <c r="W515" s="429">
        <f t="shared" si="149"/>
        <v>0</v>
      </c>
      <c r="X515" s="429">
        <f t="shared" si="150"/>
        <v>7.9046720151014632E-3</v>
      </c>
      <c r="Y515" s="429">
        <f t="shared" si="151"/>
        <v>0</v>
      </c>
      <c r="Z515" s="429">
        <f t="shared" si="152"/>
        <v>0</v>
      </c>
      <c r="AA515" s="353" t="s">
        <v>609</v>
      </c>
      <c r="AB515" s="434">
        <f t="shared" ref="AB515:AB544" si="153">K515</f>
        <v>0</v>
      </c>
      <c r="AC515" s="434">
        <f t="shared" ref="AC515:AC544" si="154">L515</f>
        <v>268</v>
      </c>
      <c r="AD515" s="434">
        <f t="shared" ref="AD515:AD544" si="155">I515</f>
        <v>1687</v>
      </c>
      <c r="AG515" s="354">
        <f t="shared" ref="AG515:AG544" si="156">SUM(AB515:AD515)</f>
        <v>1955</v>
      </c>
      <c r="AH515" s="428">
        <f t="shared" si="141"/>
        <v>223201.99999999977</v>
      </c>
      <c r="AI515" s="429">
        <f t="shared" si="140"/>
        <v>8.7588820888701811E-3</v>
      </c>
    </row>
    <row r="516" spans="1:35" ht="18.5" customHeight="1" x14ac:dyDescent="0.35">
      <c r="A516" s="353" t="s">
        <v>636</v>
      </c>
      <c r="B516" s="427" t="s">
        <v>628</v>
      </c>
      <c r="C516" s="353" t="s">
        <v>609</v>
      </c>
      <c r="D516" s="353" t="s">
        <v>71</v>
      </c>
      <c r="E516" s="428">
        <v>16023</v>
      </c>
      <c r="F516" s="428">
        <v>15025</v>
      </c>
      <c r="G516" s="428">
        <v>7679</v>
      </c>
      <c r="H516" s="428">
        <v>1175</v>
      </c>
      <c r="I516" s="428">
        <v>1706</v>
      </c>
      <c r="J516" s="428"/>
      <c r="K516" s="428"/>
      <c r="L516" s="428"/>
      <c r="M516" s="428"/>
      <c r="N516" s="428">
        <v>0</v>
      </c>
      <c r="O516" s="428">
        <f t="shared" si="142"/>
        <v>41608</v>
      </c>
      <c r="Q516" s="429">
        <f t="shared" si="143"/>
        <v>0.38509421265141319</v>
      </c>
      <c r="R516" s="429">
        <f t="shared" si="144"/>
        <v>0.36110844068448378</v>
      </c>
      <c r="S516" s="429">
        <f t="shared" si="145"/>
        <v>0.18455585464333782</v>
      </c>
      <c r="T516" s="429">
        <f t="shared" si="146"/>
        <v>2.823976158431071E-2</v>
      </c>
      <c r="U516" s="429">
        <f t="shared" si="147"/>
        <v>4.1001730436454525E-2</v>
      </c>
      <c r="V516" s="429">
        <f t="shared" si="148"/>
        <v>0</v>
      </c>
      <c r="W516" s="429">
        <f t="shared" si="149"/>
        <v>0</v>
      </c>
      <c r="X516" s="429">
        <f t="shared" si="150"/>
        <v>0</v>
      </c>
      <c r="Y516" s="429">
        <f t="shared" si="151"/>
        <v>0</v>
      </c>
      <c r="Z516" s="429">
        <f t="shared" si="152"/>
        <v>0</v>
      </c>
      <c r="AA516" s="353" t="s">
        <v>609</v>
      </c>
      <c r="AB516" s="434">
        <f t="shared" si="153"/>
        <v>0</v>
      </c>
      <c r="AC516" s="434">
        <f t="shared" si="154"/>
        <v>0</v>
      </c>
      <c r="AD516" s="434">
        <f t="shared" si="155"/>
        <v>1706</v>
      </c>
      <c r="AG516" s="354">
        <f t="shared" si="156"/>
        <v>1706</v>
      </c>
      <c r="AH516" s="428">
        <f t="shared" si="141"/>
        <v>223201.99999999977</v>
      </c>
      <c r="AI516" s="429">
        <f t="shared" si="140"/>
        <v>7.6433006872698352E-3</v>
      </c>
    </row>
    <row r="517" spans="1:35" ht="18.5" customHeight="1" x14ac:dyDescent="0.35">
      <c r="A517" s="353" t="s">
        <v>637</v>
      </c>
      <c r="B517" s="427" t="s">
        <v>628</v>
      </c>
      <c r="C517" s="353" t="s">
        <v>609</v>
      </c>
      <c r="D517" s="353" t="s">
        <v>71</v>
      </c>
      <c r="E517" s="428">
        <v>16671</v>
      </c>
      <c r="F517" s="428"/>
      <c r="G517" s="428">
        <v>11181</v>
      </c>
      <c r="H517" s="428">
        <v>2824</v>
      </c>
      <c r="I517" s="428">
        <v>2632</v>
      </c>
      <c r="J517" s="428"/>
      <c r="K517" s="428">
        <v>547</v>
      </c>
      <c r="L517" s="428">
        <v>1714</v>
      </c>
      <c r="M517" s="428"/>
      <c r="N517" s="428">
        <v>1363</v>
      </c>
      <c r="O517" s="428">
        <f t="shared" si="142"/>
        <v>36932</v>
      </c>
      <c r="Q517" s="429">
        <f t="shared" si="143"/>
        <v>0.45139716235243149</v>
      </c>
      <c r="R517" s="429">
        <f t="shared" si="144"/>
        <v>0</v>
      </c>
      <c r="S517" s="429">
        <f t="shared" si="145"/>
        <v>0.30274558648326655</v>
      </c>
      <c r="T517" s="429">
        <f t="shared" si="146"/>
        <v>7.6464854326871001E-2</v>
      </c>
      <c r="U517" s="429">
        <f t="shared" si="147"/>
        <v>7.1266110689916604E-2</v>
      </c>
      <c r="V517" s="429">
        <f t="shared" si="148"/>
        <v>0</v>
      </c>
      <c r="W517" s="429">
        <f t="shared" si="149"/>
        <v>1.4811004007364887E-2</v>
      </c>
      <c r="X517" s="429">
        <f t="shared" si="150"/>
        <v>4.6409617675728362E-2</v>
      </c>
      <c r="Y517" s="429">
        <f t="shared" si="151"/>
        <v>0</v>
      </c>
      <c r="Z517" s="429">
        <f t="shared" si="152"/>
        <v>3.6905664464421097E-2</v>
      </c>
      <c r="AA517" s="353" t="s">
        <v>609</v>
      </c>
      <c r="AB517" s="434">
        <f t="shared" si="153"/>
        <v>547</v>
      </c>
      <c r="AC517" s="434">
        <f t="shared" si="154"/>
        <v>1714</v>
      </c>
      <c r="AD517" s="434">
        <f t="shared" si="155"/>
        <v>2632</v>
      </c>
      <c r="AG517" s="354">
        <f t="shared" si="156"/>
        <v>4893</v>
      </c>
      <c r="AH517" s="428">
        <f t="shared" si="141"/>
        <v>223201.99999999977</v>
      </c>
      <c r="AI517" s="429">
        <f t="shared" ref="AI517:AI544" si="157">AG517/AH517</f>
        <v>2.19218465784357E-2</v>
      </c>
    </row>
    <row r="518" spans="1:35" ht="18.5" customHeight="1" x14ac:dyDescent="0.35">
      <c r="A518" s="353" t="s">
        <v>638</v>
      </c>
      <c r="B518" s="427" t="s">
        <v>628</v>
      </c>
      <c r="C518" s="353" t="s">
        <v>609</v>
      </c>
      <c r="D518" s="353" t="s">
        <v>71</v>
      </c>
      <c r="E518" s="428">
        <v>15485.95</v>
      </c>
      <c r="F518" s="428">
        <v>2807.6099999999997</v>
      </c>
      <c r="G518" s="428">
        <v>3158.2300000000005</v>
      </c>
      <c r="H518" s="428">
        <v>1626.24</v>
      </c>
      <c r="I518" s="428">
        <v>4559.97</v>
      </c>
      <c r="J518" s="428"/>
      <c r="K518" s="428">
        <v>2537</v>
      </c>
      <c r="L518" s="428">
        <v>1437</v>
      </c>
      <c r="M518" s="428"/>
      <c r="N518" s="428">
        <v>873</v>
      </c>
      <c r="O518" s="428">
        <f t="shared" si="142"/>
        <v>32485.000000000004</v>
      </c>
      <c r="Q518" s="429">
        <f t="shared" si="143"/>
        <v>0.47671078959519775</v>
      </c>
      <c r="R518" s="429">
        <f t="shared" si="144"/>
        <v>8.6427889795290119E-2</v>
      </c>
      <c r="S518" s="429">
        <f t="shared" si="145"/>
        <v>9.7221179005694935E-2</v>
      </c>
      <c r="T518" s="429">
        <f t="shared" si="146"/>
        <v>5.0061259042635059E-2</v>
      </c>
      <c r="U518" s="429">
        <f t="shared" si="147"/>
        <v>0.14037155610281668</v>
      </c>
      <c r="V518" s="429">
        <f t="shared" si="148"/>
        <v>0</v>
      </c>
      <c r="W518" s="429">
        <f t="shared" si="149"/>
        <v>7.809758350007695E-2</v>
      </c>
      <c r="X518" s="429">
        <f t="shared" si="150"/>
        <v>4.4235801138987223E-2</v>
      </c>
      <c r="Y518" s="429">
        <f t="shared" si="151"/>
        <v>0</v>
      </c>
      <c r="Z518" s="429">
        <f t="shared" si="152"/>
        <v>2.6873941819301212E-2</v>
      </c>
      <c r="AA518" s="353" t="s">
        <v>609</v>
      </c>
      <c r="AB518" s="434">
        <f t="shared" si="153"/>
        <v>2537</v>
      </c>
      <c r="AC518" s="434">
        <f t="shared" si="154"/>
        <v>1437</v>
      </c>
      <c r="AD518" s="434">
        <f t="shared" si="155"/>
        <v>4559.97</v>
      </c>
      <c r="AG518" s="354">
        <f t="shared" si="156"/>
        <v>8533.9700000000012</v>
      </c>
      <c r="AH518" s="428">
        <f t="shared" si="141"/>
        <v>223201.99999999977</v>
      </c>
      <c r="AI518" s="429">
        <f t="shared" si="157"/>
        <v>3.823429001532249E-2</v>
      </c>
    </row>
    <row r="519" spans="1:35" ht="18.5" customHeight="1" x14ac:dyDescent="0.35">
      <c r="A519" s="353" t="s">
        <v>639</v>
      </c>
      <c r="B519" s="427" t="s">
        <v>628</v>
      </c>
      <c r="C519" s="353" t="s">
        <v>609</v>
      </c>
      <c r="D519" s="353" t="s">
        <v>71</v>
      </c>
      <c r="E519" s="428">
        <v>16411.575150000001</v>
      </c>
      <c r="F519" s="428">
        <v>562.00737500000014</v>
      </c>
      <c r="G519" s="428">
        <v>2385.2249999999999</v>
      </c>
      <c r="H519" s="428">
        <v>2135.8364000000001</v>
      </c>
      <c r="I519" s="428">
        <v>8251.9920750000001</v>
      </c>
      <c r="J519" s="428"/>
      <c r="K519" s="428">
        <v>1039</v>
      </c>
      <c r="L519" s="428">
        <v>656</v>
      </c>
      <c r="M519" s="428"/>
      <c r="N519" s="428">
        <v>743</v>
      </c>
      <c r="O519" s="428">
        <f t="shared" si="142"/>
        <v>32184.635999999999</v>
      </c>
      <c r="Q519" s="429">
        <f t="shared" si="143"/>
        <v>0.50991955136606182</v>
      </c>
      <c r="R519" s="429">
        <f t="shared" si="144"/>
        <v>1.7461977043953525E-2</v>
      </c>
      <c r="S519" s="429">
        <f t="shared" si="145"/>
        <v>7.4110671936758896E-2</v>
      </c>
      <c r="T519" s="429">
        <f t="shared" si="146"/>
        <v>6.6361987129511121E-2</v>
      </c>
      <c r="U519" s="429">
        <f t="shared" si="147"/>
        <v>0.25639538303307208</v>
      </c>
      <c r="V519" s="429">
        <f t="shared" si="148"/>
        <v>0</v>
      </c>
      <c r="W519" s="429">
        <f t="shared" si="149"/>
        <v>3.2282484102041736E-2</v>
      </c>
      <c r="X519" s="429">
        <f t="shared" si="150"/>
        <v>2.038239612217457E-2</v>
      </c>
      <c r="Y519" s="429">
        <f t="shared" si="151"/>
        <v>0</v>
      </c>
      <c r="Z519" s="429">
        <f t="shared" si="152"/>
        <v>2.3085549266426378E-2</v>
      </c>
      <c r="AA519" s="353" t="s">
        <v>609</v>
      </c>
      <c r="AB519" s="434">
        <f t="shared" si="153"/>
        <v>1039</v>
      </c>
      <c r="AC519" s="434">
        <f t="shared" si="154"/>
        <v>656</v>
      </c>
      <c r="AD519" s="434">
        <f t="shared" si="155"/>
        <v>8251.9920750000001</v>
      </c>
      <c r="AG519" s="354">
        <f t="shared" si="156"/>
        <v>9946.9920750000001</v>
      </c>
      <c r="AH519" s="428">
        <f t="shared" si="141"/>
        <v>223201.99999999977</v>
      </c>
      <c r="AI519" s="429">
        <f t="shared" si="157"/>
        <v>4.456497735235352E-2</v>
      </c>
    </row>
    <row r="520" spans="1:35" ht="18.5" customHeight="1" x14ac:dyDescent="0.35">
      <c r="A520" s="353" t="s">
        <v>640</v>
      </c>
      <c r="B520" s="427" t="s">
        <v>628</v>
      </c>
      <c r="C520" s="353" t="s">
        <v>609</v>
      </c>
      <c r="D520" s="353" t="s">
        <v>71</v>
      </c>
      <c r="E520" s="428">
        <v>23657.037376</v>
      </c>
      <c r="F520" s="428">
        <v>3744.6643199999999</v>
      </c>
      <c r="G520" s="428">
        <v>3302.4639999999999</v>
      </c>
      <c r="H520" s="428">
        <v>15633.160576</v>
      </c>
      <c r="I520" s="428">
        <v>4448.0679680000003</v>
      </c>
      <c r="J520" s="428"/>
      <c r="K520" s="428"/>
      <c r="L520" s="428">
        <v>281</v>
      </c>
      <c r="M520" s="428"/>
      <c r="N520" s="428">
        <v>1063</v>
      </c>
      <c r="O520" s="428">
        <f t="shared" si="142"/>
        <v>52129.394240000001</v>
      </c>
      <c r="Q520" s="429">
        <f t="shared" si="143"/>
        <v>0.45381377859648037</v>
      </c>
      <c r="R520" s="429">
        <f t="shared" si="144"/>
        <v>7.1834027127954586E-2</v>
      </c>
      <c r="S520" s="429">
        <f t="shared" si="145"/>
        <v>6.3351282863477978E-2</v>
      </c>
      <c r="T520" s="429">
        <f t="shared" si="146"/>
        <v>0.29989146821898693</v>
      </c>
      <c r="U520" s="429">
        <f t="shared" si="147"/>
        <v>8.5327444004459629E-2</v>
      </c>
      <c r="V520" s="429">
        <f t="shared" si="148"/>
        <v>0</v>
      </c>
      <c r="W520" s="429">
        <f t="shared" si="149"/>
        <v>0</v>
      </c>
      <c r="X520" s="429">
        <f t="shared" si="150"/>
        <v>5.3904328660773632E-3</v>
      </c>
      <c r="Y520" s="429">
        <f t="shared" si="151"/>
        <v>0</v>
      </c>
      <c r="Z520" s="429">
        <f t="shared" si="152"/>
        <v>2.0391566322563122E-2</v>
      </c>
      <c r="AA520" s="353" t="s">
        <v>609</v>
      </c>
      <c r="AB520" s="434">
        <f t="shared" si="153"/>
        <v>0</v>
      </c>
      <c r="AC520" s="434">
        <f t="shared" si="154"/>
        <v>281</v>
      </c>
      <c r="AD520" s="434">
        <f t="shared" si="155"/>
        <v>4448.0679680000003</v>
      </c>
      <c r="AG520" s="354">
        <f t="shared" si="156"/>
        <v>4729.0679680000003</v>
      </c>
      <c r="AH520" s="428">
        <f t="shared" si="141"/>
        <v>223201.99999999977</v>
      </c>
      <c r="AI520" s="429">
        <f t="shared" si="157"/>
        <v>2.1187390650621432E-2</v>
      </c>
    </row>
    <row r="521" spans="1:35" ht="18.5" customHeight="1" x14ac:dyDescent="0.35">
      <c r="A521" s="353" t="s">
        <v>641</v>
      </c>
      <c r="B521" s="427" t="s">
        <v>628</v>
      </c>
      <c r="C521" s="353" t="s">
        <v>609</v>
      </c>
      <c r="D521" s="353" t="s">
        <v>71</v>
      </c>
      <c r="E521" s="428">
        <v>20788.486136</v>
      </c>
      <c r="F521" s="428">
        <v>258.2450200000003</v>
      </c>
      <c r="G521" s="428">
        <v>6689.6039999999994</v>
      </c>
      <c r="H521" s="428">
        <v>3755.966336</v>
      </c>
      <c r="I521" s="428">
        <v>5839.0351479999999</v>
      </c>
      <c r="J521" s="428"/>
      <c r="K521" s="428"/>
      <c r="L521" s="428">
        <v>594</v>
      </c>
      <c r="M521" s="428"/>
      <c r="N521" s="428">
        <v>1591</v>
      </c>
      <c r="O521" s="428">
        <f t="shared" si="142"/>
        <v>39516.336640000001</v>
      </c>
      <c r="Q521" s="429">
        <f t="shared" si="143"/>
        <v>0.52607321183100431</v>
      </c>
      <c r="R521" s="429">
        <f t="shared" si="144"/>
        <v>6.5351457639571389E-3</v>
      </c>
      <c r="S521" s="429">
        <f t="shared" si="145"/>
        <v>0.16928704856787047</v>
      </c>
      <c r="T521" s="429">
        <f t="shared" si="146"/>
        <v>9.5048444652586092E-2</v>
      </c>
      <c r="U521" s="429">
        <f t="shared" si="147"/>
        <v>0.1477625621320752</v>
      </c>
      <c r="V521" s="429">
        <f t="shared" si="148"/>
        <v>0</v>
      </c>
      <c r="W521" s="429">
        <f t="shared" si="149"/>
        <v>0</v>
      </c>
      <c r="X521" s="429">
        <f t="shared" si="150"/>
        <v>1.5031757761642553E-2</v>
      </c>
      <c r="Y521" s="429">
        <f t="shared" si="151"/>
        <v>0</v>
      </c>
      <c r="Z521" s="429">
        <f t="shared" si="152"/>
        <v>4.0261829290864144E-2</v>
      </c>
      <c r="AA521" s="353" t="s">
        <v>609</v>
      </c>
      <c r="AB521" s="434">
        <f t="shared" si="153"/>
        <v>0</v>
      </c>
      <c r="AC521" s="434">
        <f t="shared" si="154"/>
        <v>594</v>
      </c>
      <c r="AD521" s="434">
        <f t="shared" si="155"/>
        <v>5839.0351479999999</v>
      </c>
      <c r="AG521" s="354">
        <f t="shared" si="156"/>
        <v>6433.0351479999999</v>
      </c>
      <c r="AH521" s="428">
        <f t="shared" si="141"/>
        <v>223201.99999999977</v>
      </c>
      <c r="AI521" s="429">
        <f t="shared" si="157"/>
        <v>2.8821583803012547E-2</v>
      </c>
    </row>
    <row r="522" spans="1:35" ht="18.5" customHeight="1" x14ac:dyDescent="0.35">
      <c r="A522" s="353" t="s">
        <v>642</v>
      </c>
      <c r="B522" s="427" t="s">
        <v>628</v>
      </c>
      <c r="C522" s="353" t="s">
        <v>609</v>
      </c>
      <c r="D522" s="353" t="s">
        <v>71</v>
      </c>
      <c r="E522" s="428">
        <v>18192.965966</v>
      </c>
      <c r="F522" s="428">
        <v>415.78249499999947</v>
      </c>
      <c r="G522" s="428">
        <v>7833.8490000000002</v>
      </c>
      <c r="H522" s="428">
        <v>3295.6584160000002</v>
      </c>
      <c r="I522" s="428">
        <v>3056.1599630000001</v>
      </c>
      <c r="J522" s="428"/>
      <c r="K522" s="428">
        <v>1716</v>
      </c>
      <c r="L522" s="428">
        <v>1453</v>
      </c>
      <c r="M522" s="428"/>
      <c r="N522" s="428">
        <v>1061</v>
      </c>
      <c r="O522" s="428">
        <f t="shared" si="142"/>
        <v>37024.415839999994</v>
      </c>
      <c r="Q522" s="429">
        <f t="shared" si="143"/>
        <v>0.49137752894253367</v>
      </c>
      <c r="R522" s="429">
        <f t="shared" si="144"/>
        <v>1.1229954222553901E-2</v>
      </c>
      <c r="S522" s="429">
        <f t="shared" si="145"/>
        <v>0.21158602566084406</v>
      </c>
      <c r="T522" s="429">
        <f t="shared" si="146"/>
        <v>8.9013110436153758E-2</v>
      </c>
      <c r="U522" s="429">
        <f t="shared" si="147"/>
        <v>8.2544447864001752E-2</v>
      </c>
      <c r="V522" s="429">
        <f t="shared" si="148"/>
        <v>0</v>
      </c>
      <c r="W522" s="429">
        <f t="shared" si="149"/>
        <v>4.634779404530371E-2</v>
      </c>
      <c r="X522" s="429">
        <f t="shared" si="150"/>
        <v>3.9244373396169166E-2</v>
      </c>
      <c r="Y522" s="429">
        <f t="shared" si="151"/>
        <v>0</v>
      </c>
      <c r="Z522" s="429">
        <f t="shared" si="152"/>
        <v>2.8656765432440112E-2</v>
      </c>
      <c r="AA522" s="353" t="s">
        <v>609</v>
      </c>
      <c r="AB522" s="434">
        <f t="shared" si="153"/>
        <v>1716</v>
      </c>
      <c r="AC522" s="434">
        <f t="shared" si="154"/>
        <v>1453</v>
      </c>
      <c r="AD522" s="434">
        <f t="shared" si="155"/>
        <v>3056.1599630000001</v>
      </c>
      <c r="AG522" s="354">
        <f t="shared" si="156"/>
        <v>6225.1599630000001</v>
      </c>
      <c r="AH522" s="428">
        <f t="shared" si="141"/>
        <v>223201.99999999977</v>
      </c>
      <c r="AI522" s="429">
        <f t="shared" si="157"/>
        <v>2.7890251713694351E-2</v>
      </c>
    </row>
    <row r="523" spans="1:35" ht="18.5" customHeight="1" x14ac:dyDescent="0.35">
      <c r="A523" s="353" t="s">
        <v>643</v>
      </c>
      <c r="B523" s="427" t="s">
        <v>644</v>
      </c>
      <c r="C523" s="353" t="s">
        <v>609</v>
      </c>
      <c r="D523" s="353" t="s">
        <v>71</v>
      </c>
      <c r="E523" s="428">
        <v>14098</v>
      </c>
      <c r="F523" s="428">
        <v>3450</v>
      </c>
      <c r="G523" s="428">
        <v>4952</v>
      </c>
      <c r="H523" s="428">
        <v>1910</v>
      </c>
      <c r="I523" s="428">
        <v>2571</v>
      </c>
      <c r="J523" s="428"/>
      <c r="K523" s="428">
        <v>7909</v>
      </c>
      <c r="L523" s="428"/>
      <c r="M523" s="428"/>
      <c r="N523" s="428">
        <v>2326</v>
      </c>
      <c r="O523" s="428">
        <f t="shared" si="142"/>
        <v>37216</v>
      </c>
      <c r="Q523" s="429">
        <f t="shared" si="143"/>
        <v>0.37881556319862425</v>
      </c>
      <c r="R523" s="429">
        <f t="shared" si="144"/>
        <v>9.2702063628546855E-2</v>
      </c>
      <c r="S523" s="429">
        <f t="shared" si="145"/>
        <v>0.13306104901117799</v>
      </c>
      <c r="T523" s="429">
        <f t="shared" si="146"/>
        <v>5.1322012037833188E-2</v>
      </c>
      <c r="U523" s="429">
        <f t="shared" si="147"/>
        <v>6.9083190025795355E-2</v>
      </c>
      <c r="V523" s="429">
        <f t="shared" si="148"/>
        <v>0</v>
      </c>
      <c r="W523" s="429">
        <f t="shared" si="149"/>
        <v>0.21251612209802237</v>
      </c>
      <c r="X523" s="429">
        <f t="shared" si="150"/>
        <v>0</v>
      </c>
      <c r="Y523" s="429">
        <f t="shared" si="151"/>
        <v>0</v>
      </c>
      <c r="Z523" s="429">
        <f t="shared" si="152"/>
        <v>6.25E-2</v>
      </c>
      <c r="AA523" s="353" t="s">
        <v>609</v>
      </c>
      <c r="AB523" s="434">
        <f t="shared" si="153"/>
        <v>7909</v>
      </c>
      <c r="AC523" s="434">
        <f t="shared" si="154"/>
        <v>0</v>
      </c>
      <c r="AD523" s="434">
        <f t="shared" si="155"/>
        <v>2571</v>
      </c>
      <c r="AG523" s="354">
        <f t="shared" si="156"/>
        <v>10480</v>
      </c>
      <c r="AH523" s="428">
        <f t="shared" si="141"/>
        <v>223201.99999999977</v>
      </c>
      <c r="AI523" s="429">
        <f t="shared" si="157"/>
        <v>4.6952984292255494E-2</v>
      </c>
    </row>
    <row r="524" spans="1:35" ht="18.5" customHeight="1" x14ac:dyDescent="0.35">
      <c r="A524" s="353" t="s">
        <v>645</v>
      </c>
      <c r="B524" s="427" t="s">
        <v>644</v>
      </c>
      <c r="C524" s="353" t="s">
        <v>609</v>
      </c>
      <c r="D524" s="353" t="s">
        <v>71</v>
      </c>
      <c r="E524" s="428">
        <v>11833</v>
      </c>
      <c r="F524" s="428">
        <v>4853</v>
      </c>
      <c r="G524" s="428">
        <v>7441</v>
      </c>
      <c r="H524" s="428">
        <v>954</v>
      </c>
      <c r="I524" s="428">
        <v>3366</v>
      </c>
      <c r="J524" s="428"/>
      <c r="K524" s="428">
        <v>3345</v>
      </c>
      <c r="L524" s="428">
        <v>513</v>
      </c>
      <c r="M524" s="428"/>
      <c r="N524" s="428">
        <v>737</v>
      </c>
      <c r="O524" s="428">
        <f t="shared" si="142"/>
        <v>33042</v>
      </c>
      <c r="Q524" s="429">
        <f t="shared" si="143"/>
        <v>0.35811996852490768</v>
      </c>
      <c r="R524" s="429">
        <f t="shared" si="144"/>
        <v>0.14687367592760728</v>
      </c>
      <c r="S524" s="429">
        <f t="shared" si="145"/>
        <v>0.22519823255250893</v>
      </c>
      <c r="T524" s="429">
        <f t="shared" si="146"/>
        <v>2.8872344289086617E-2</v>
      </c>
      <c r="U524" s="429">
        <f t="shared" si="147"/>
        <v>0.10187034683130561</v>
      </c>
      <c r="V524" s="429">
        <f t="shared" si="148"/>
        <v>0</v>
      </c>
      <c r="W524" s="429">
        <f t="shared" si="149"/>
        <v>0.1012347920828037</v>
      </c>
      <c r="X524" s="429">
        <f t="shared" si="150"/>
        <v>1.5525694570546577E-2</v>
      </c>
      <c r="Y524" s="429">
        <f t="shared" si="151"/>
        <v>0</v>
      </c>
      <c r="Z524" s="429">
        <f t="shared" si="152"/>
        <v>2.2304945221233583E-2</v>
      </c>
      <c r="AA524" s="353" t="s">
        <v>609</v>
      </c>
      <c r="AB524" s="434">
        <f t="shared" si="153"/>
        <v>3345</v>
      </c>
      <c r="AC524" s="434">
        <f t="shared" si="154"/>
        <v>513</v>
      </c>
      <c r="AD524" s="434">
        <f t="shared" si="155"/>
        <v>3366</v>
      </c>
      <c r="AG524" s="354">
        <f t="shared" si="156"/>
        <v>7224</v>
      </c>
      <c r="AH524" s="428">
        <f t="shared" si="141"/>
        <v>223201.99999999977</v>
      </c>
      <c r="AI524" s="429">
        <f t="shared" si="157"/>
        <v>3.236530138618833E-2</v>
      </c>
    </row>
    <row r="525" spans="1:35" ht="18.5" customHeight="1" x14ac:dyDescent="0.35">
      <c r="A525" s="353" t="s">
        <v>646</v>
      </c>
      <c r="B525" s="427" t="s">
        <v>644</v>
      </c>
      <c r="C525" s="353" t="s">
        <v>609</v>
      </c>
      <c r="D525" s="353" t="s">
        <v>71</v>
      </c>
      <c r="E525" s="428">
        <v>11724</v>
      </c>
      <c r="F525" s="428">
        <v>3055</v>
      </c>
      <c r="G525" s="428">
        <v>2958</v>
      </c>
      <c r="H525" s="428">
        <v>756</v>
      </c>
      <c r="I525" s="428">
        <v>3690</v>
      </c>
      <c r="J525" s="428"/>
      <c r="K525" s="428">
        <v>11017</v>
      </c>
      <c r="L525" s="428"/>
      <c r="M525" s="428"/>
      <c r="N525" s="428">
        <v>3881</v>
      </c>
      <c r="O525" s="428">
        <f t="shared" si="142"/>
        <v>37081</v>
      </c>
      <c r="Q525" s="429">
        <f t="shared" si="143"/>
        <v>0.31617270300153716</v>
      </c>
      <c r="R525" s="429">
        <f t="shared" si="144"/>
        <v>8.238720638601979E-2</v>
      </c>
      <c r="S525" s="429">
        <f t="shared" si="145"/>
        <v>7.9771311453304933E-2</v>
      </c>
      <c r="T525" s="429">
        <f t="shared" si="146"/>
        <v>2.038779968177773E-2</v>
      </c>
      <c r="U525" s="429">
        <f t="shared" si="147"/>
        <v>9.9511879399153208E-2</v>
      </c>
      <c r="V525" s="429">
        <f t="shared" si="148"/>
        <v>0</v>
      </c>
      <c r="W525" s="429">
        <f t="shared" si="149"/>
        <v>0.29710633478061543</v>
      </c>
      <c r="X525" s="429">
        <f t="shared" si="150"/>
        <v>0</v>
      </c>
      <c r="Y525" s="429">
        <f t="shared" si="151"/>
        <v>0</v>
      </c>
      <c r="Z525" s="429">
        <f t="shared" si="152"/>
        <v>0.10466276529759176</v>
      </c>
      <c r="AA525" s="353" t="s">
        <v>609</v>
      </c>
      <c r="AB525" s="434">
        <f t="shared" si="153"/>
        <v>11017</v>
      </c>
      <c r="AC525" s="434">
        <f t="shared" si="154"/>
        <v>0</v>
      </c>
      <c r="AD525" s="434">
        <f t="shared" si="155"/>
        <v>3690</v>
      </c>
      <c r="AG525" s="354">
        <f t="shared" si="156"/>
        <v>14707</v>
      </c>
      <c r="AH525" s="428">
        <f t="shared" si="141"/>
        <v>223201.99999999977</v>
      </c>
      <c r="AI525" s="429">
        <f t="shared" si="157"/>
        <v>6.5890986639904725E-2</v>
      </c>
    </row>
    <row r="526" spans="1:35" ht="18.5" customHeight="1" x14ac:dyDescent="0.35">
      <c r="A526" s="353" t="s">
        <v>647</v>
      </c>
      <c r="B526" s="427" t="s">
        <v>644</v>
      </c>
      <c r="C526" s="353" t="s">
        <v>609</v>
      </c>
      <c r="D526" s="353" t="s">
        <v>71</v>
      </c>
      <c r="E526" s="428">
        <v>18970</v>
      </c>
      <c r="F526" s="428">
        <v>14007</v>
      </c>
      <c r="G526" s="428">
        <v>7298</v>
      </c>
      <c r="H526" s="428">
        <v>2007</v>
      </c>
      <c r="I526" s="428">
        <v>3480</v>
      </c>
      <c r="J526" s="428"/>
      <c r="K526" s="428"/>
      <c r="L526" s="428"/>
      <c r="M526" s="428"/>
      <c r="N526" s="428">
        <v>459</v>
      </c>
      <c r="O526" s="428">
        <f t="shared" si="142"/>
        <v>46221</v>
      </c>
      <c r="Q526" s="429">
        <f t="shared" si="143"/>
        <v>0.41041950628502194</v>
      </c>
      <c r="R526" s="429">
        <f t="shared" si="144"/>
        <v>0.30304407087687413</v>
      </c>
      <c r="S526" s="429">
        <f t="shared" si="145"/>
        <v>0.15789359814802795</v>
      </c>
      <c r="T526" s="429">
        <f t="shared" si="146"/>
        <v>4.3421821250081129E-2</v>
      </c>
      <c r="U526" s="429">
        <f t="shared" si="147"/>
        <v>7.5290452391769971E-2</v>
      </c>
      <c r="V526" s="429">
        <f t="shared" si="148"/>
        <v>0</v>
      </c>
      <c r="W526" s="429">
        <f t="shared" si="149"/>
        <v>0</v>
      </c>
      <c r="X526" s="429">
        <f t="shared" si="150"/>
        <v>0</v>
      </c>
      <c r="Y526" s="429">
        <f t="shared" si="151"/>
        <v>0</v>
      </c>
      <c r="Z526" s="429">
        <f t="shared" si="152"/>
        <v>9.9305510482248331E-3</v>
      </c>
      <c r="AA526" s="353" t="s">
        <v>609</v>
      </c>
      <c r="AB526" s="434">
        <f t="shared" si="153"/>
        <v>0</v>
      </c>
      <c r="AC526" s="434">
        <f t="shared" si="154"/>
        <v>0</v>
      </c>
      <c r="AD526" s="434">
        <f t="shared" si="155"/>
        <v>3480</v>
      </c>
      <c r="AG526" s="354">
        <f t="shared" si="156"/>
        <v>3480</v>
      </c>
      <c r="AH526" s="428">
        <f t="shared" si="141"/>
        <v>223201.99999999977</v>
      </c>
      <c r="AI526" s="429">
        <f t="shared" si="157"/>
        <v>1.5591258142848199E-2</v>
      </c>
    </row>
    <row r="527" spans="1:35" ht="18.5" customHeight="1" x14ac:dyDescent="0.35">
      <c r="A527" s="353" t="s">
        <v>648</v>
      </c>
      <c r="B527" s="427" t="s">
        <v>644</v>
      </c>
      <c r="C527" s="353" t="s">
        <v>609</v>
      </c>
      <c r="D527" s="353" t="s">
        <v>71</v>
      </c>
      <c r="E527" s="428">
        <v>8707</v>
      </c>
      <c r="F527" s="428">
        <v>4182</v>
      </c>
      <c r="G527" s="428">
        <v>6152</v>
      </c>
      <c r="H527" s="428">
        <v>1340</v>
      </c>
      <c r="I527" s="428">
        <v>2048</v>
      </c>
      <c r="J527" s="428"/>
      <c r="K527" s="428">
        <v>15641</v>
      </c>
      <c r="L527" s="428"/>
      <c r="M527" s="428"/>
      <c r="N527" s="428">
        <v>0</v>
      </c>
      <c r="O527" s="428">
        <f t="shared" si="142"/>
        <v>38070</v>
      </c>
      <c r="Q527" s="429">
        <f t="shared" si="143"/>
        <v>0.22871027055424217</v>
      </c>
      <c r="R527" s="429">
        <f t="shared" si="144"/>
        <v>0.10985027580772262</v>
      </c>
      <c r="S527" s="429">
        <f t="shared" si="145"/>
        <v>0.16159705805095875</v>
      </c>
      <c r="T527" s="429">
        <f t="shared" si="146"/>
        <v>3.5198318886262146E-2</v>
      </c>
      <c r="U527" s="429">
        <f t="shared" si="147"/>
        <v>5.3795639611242445E-2</v>
      </c>
      <c r="V527" s="429">
        <f t="shared" si="148"/>
        <v>0</v>
      </c>
      <c r="W527" s="429">
        <f t="shared" si="149"/>
        <v>0.41084843708957186</v>
      </c>
      <c r="X527" s="429">
        <f t="shared" si="150"/>
        <v>0</v>
      </c>
      <c r="Y527" s="429">
        <f t="shared" si="151"/>
        <v>0</v>
      </c>
      <c r="Z527" s="429">
        <f t="shared" si="152"/>
        <v>0</v>
      </c>
      <c r="AA527" s="353" t="s">
        <v>609</v>
      </c>
      <c r="AB527" s="434">
        <f t="shared" si="153"/>
        <v>15641</v>
      </c>
      <c r="AC527" s="434">
        <f t="shared" si="154"/>
        <v>0</v>
      </c>
      <c r="AD527" s="434">
        <f t="shared" si="155"/>
        <v>2048</v>
      </c>
      <c r="AG527" s="354">
        <f t="shared" si="156"/>
        <v>17689</v>
      </c>
      <c r="AH527" s="428">
        <f t="shared" si="141"/>
        <v>223201.99999999977</v>
      </c>
      <c r="AI527" s="429">
        <f t="shared" si="157"/>
        <v>7.9251081979552232E-2</v>
      </c>
    </row>
    <row r="528" spans="1:35" ht="18.5" customHeight="1" x14ac:dyDescent="0.35">
      <c r="A528" s="353" t="s">
        <v>649</v>
      </c>
      <c r="B528" s="427" t="s">
        <v>644</v>
      </c>
      <c r="C528" s="353" t="s">
        <v>609</v>
      </c>
      <c r="D528" s="353" t="s">
        <v>71</v>
      </c>
      <c r="E528" s="428">
        <v>14135</v>
      </c>
      <c r="F528" s="428">
        <v>7866</v>
      </c>
      <c r="G528" s="428">
        <v>7811</v>
      </c>
      <c r="H528" s="428">
        <v>2359</v>
      </c>
      <c r="I528" s="428">
        <v>4133</v>
      </c>
      <c r="J528" s="428"/>
      <c r="K528" s="428">
        <v>1367</v>
      </c>
      <c r="L528" s="428">
        <v>2543</v>
      </c>
      <c r="M528" s="428"/>
      <c r="N528" s="428">
        <v>0</v>
      </c>
      <c r="O528" s="428">
        <f t="shared" si="142"/>
        <v>40214</v>
      </c>
      <c r="Q528" s="429">
        <f t="shared" si="143"/>
        <v>0.35149450440145225</v>
      </c>
      <c r="R528" s="429">
        <f t="shared" si="144"/>
        <v>0.19560352116178445</v>
      </c>
      <c r="S528" s="429">
        <f t="shared" si="145"/>
        <v>0.19423583826528074</v>
      </c>
      <c r="T528" s="429">
        <f t="shared" si="146"/>
        <v>5.8661162779131644E-2</v>
      </c>
      <c r="U528" s="429">
        <f t="shared" si="147"/>
        <v>0.10277515293181479</v>
      </c>
      <c r="V528" s="429">
        <f t="shared" si="148"/>
        <v>0</v>
      </c>
      <c r="W528" s="429">
        <f t="shared" si="149"/>
        <v>3.3993136718555729E-2</v>
      </c>
      <c r="X528" s="429">
        <f t="shared" si="150"/>
        <v>6.323668374198041E-2</v>
      </c>
      <c r="Y528" s="429">
        <f t="shared" si="151"/>
        <v>0</v>
      </c>
      <c r="Z528" s="429">
        <f t="shared" si="152"/>
        <v>0</v>
      </c>
      <c r="AA528" s="353" t="s">
        <v>609</v>
      </c>
      <c r="AB528" s="434">
        <f t="shared" si="153"/>
        <v>1367</v>
      </c>
      <c r="AC528" s="434">
        <f t="shared" si="154"/>
        <v>2543</v>
      </c>
      <c r="AD528" s="434">
        <f t="shared" si="155"/>
        <v>4133</v>
      </c>
      <c r="AG528" s="354">
        <f t="shared" si="156"/>
        <v>8043</v>
      </c>
      <c r="AH528" s="428">
        <f t="shared" si="141"/>
        <v>223201.99999999977</v>
      </c>
      <c r="AI528" s="429">
        <f t="shared" si="157"/>
        <v>3.6034623345668981E-2</v>
      </c>
    </row>
    <row r="529" spans="1:35" ht="18.5" customHeight="1" x14ac:dyDescent="0.35">
      <c r="A529" s="353" t="s">
        <v>650</v>
      </c>
      <c r="B529" s="427" t="s">
        <v>644</v>
      </c>
      <c r="C529" s="353" t="s">
        <v>609</v>
      </c>
      <c r="D529" s="353" t="s">
        <v>71</v>
      </c>
      <c r="E529" s="428">
        <v>15101</v>
      </c>
      <c r="F529" s="428">
        <v>6559</v>
      </c>
      <c r="G529" s="428">
        <v>6196</v>
      </c>
      <c r="H529" s="428">
        <v>1741</v>
      </c>
      <c r="I529" s="428">
        <v>10568</v>
      </c>
      <c r="J529" s="428"/>
      <c r="K529" s="428"/>
      <c r="L529" s="428"/>
      <c r="M529" s="428"/>
      <c r="N529" s="428">
        <v>0</v>
      </c>
      <c r="O529" s="428">
        <f t="shared" si="142"/>
        <v>40165</v>
      </c>
      <c r="Q529" s="429">
        <f t="shared" si="143"/>
        <v>0.37597410680941118</v>
      </c>
      <c r="R529" s="429">
        <f t="shared" si="144"/>
        <v>0.1633013818000747</v>
      </c>
      <c r="S529" s="429">
        <f t="shared" si="145"/>
        <v>0.1542636623926304</v>
      </c>
      <c r="T529" s="429">
        <f t="shared" si="146"/>
        <v>4.3346196937632267E-2</v>
      </c>
      <c r="U529" s="429">
        <f t="shared" si="147"/>
        <v>0.26311465206025147</v>
      </c>
      <c r="V529" s="429">
        <f t="shared" si="148"/>
        <v>0</v>
      </c>
      <c r="W529" s="429">
        <f t="shared" si="149"/>
        <v>0</v>
      </c>
      <c r="X529" s="429">
        <f t="shared" si="150"/>
        <v>0</v>
      </c>
      <c r="Y529" s="429">
        <f t="shared" si="151"/>
        <v>0</v>
      </c>
      <c r="Z529" s="429">
        <f t="shared" si="152"/>
        <v>0</v>
      </c>
      <c r="AA529" s="353" t="s">
        <v>609</v>
      </c>
      <c r="AB529" s="434">
        <f t="shared" si="153"/>
        <v>0</v>
      </c>
      <c r="AC529" s="434">
        <f t="shared" si="154"/>
        <v>0</v>
      </c>
      <c r="AD529" s="434">
        <f t="shared" si="155"/>
        <v>10568</v>
      </c>
      <c r="AG529" s="354">
        <f t="shared" si="156"/>
        <v>10568</v>
      </c>
      <c r="AH529" s="428">
        <f t="shared" si="141"/>
        <v>223201.99999999977</v>
      </c>
      <c r="AI529" s="429">
        <f t="shared" si="157"/>
        <v>4.7347245992419469E-2</v>
      </c>
    </row>
    <row r="530" spans="1:35" ht="18.5" customHeight="1" x14ac:dyDescent="0.35">
      <c r="A530" s="353" t="s">
        <v>651</v>
      </c>
      <c r="B530" s="427" t="s">
        <v>644</v>
      </c>
      <c r="C530" s="353" t="s">
        <v>609</v>
      </c>
      <c r="D530" s="353" t="s">
        <v>71</v>
      </c>
      <c r="E530" s="428">
        <v>16964</v>
      </c>
      <c r="F530" s="428">
        <v>18589</v>
      </c>
      <c r="G530" s="428">
        <v>4782</v>
      </c>
      <c r="H530" s="428">
        <v>970</v>
      </c>
      <c r="I530" s="428">
        <v>2447</v>
      </c>
      <c r="J530" s="428"/>
      <c r="K530" s="428">
        <v>2036</v>
      </c>
      <c r="L530" s="428"/>
      <c r="M530" s="428"/>
      <c r="N530" s="428">
        <v>389</v>
      </c>
      <c r="O530" s="428">
        <f t="shared" si="142"/>
        <v>46177</v>
      </c>
      <c r="Q530" s="429">
        <f t="shared" si="143"/>
        <v>0.36736903653333913</v>
      </c>
      <c r="R530" s="429">
        <f t="shared" si="144"/>
        <v>0.40255971587586892</v>
      </c>
      <c r="S530" s="429">
        <f t="shared" si="145"/>
        <v>0.10355804837906317</v>
      </c>
      <c r="T530" s="429">
        <f t="shared" si="146"/>
        <v>2.1006128592156267E-2</v>
      </c>
      <c r="U530" s="429">
        <f t="shared" si="147"/>
        <v>5.2991749139181844E-2</v>
      </c>
      <c r="V530" s="429">
        <f t="shared" si="148"/>
        <v>0</v>
      </c>
      <c r="W530" s="429">
        <f t="shared" si="149"/>
        <v>4.4091214240855839E-2</v>
      </c>
      <c r="X530" s="429">
        <f t="shared" si="150"/>
        <v>0</v>
      </c>
      <c r="Y530" s="429">
        <f t="shared" si="151"/>
        <v>0</v>
      </c>
      <c r="Z530" s="429">
        <f t="shared" si="152"/>
        <v>8.4241072395348331E-3</v>
      </c>
      <c r="AA530" s="353" t="s">
        <v>609</v>
      </c>
      <c r="AB530" s="434">
        <f t="shared" si="153"/>
        <v>2036</v>
      </c>
      <c r="AC530" s="434">
        <f t="shared" si="154"/>
        <v>0</v>
      </c>
      <c r="AD530" s="434">
        <f t="shared" si="155"/>
        <v>2447</v>
      </c>
      <c r="AG530" s="354">
        <f t="shared" si="156"/>
        <v>4483</v>
      </c>
      <c r="AH530" s="428">
        <f t="shared" si="141"/>
        <v>223201.99999999977</v>
      </c>
      <c r="AI530" s="429">
        <f t="shared" si="157"/>
        <v>2.0084945475398987E-2</v>
      </c>
    </row>
    <row r="531" spans="1:35" ht="18.5" customHeight="1" x14ac:dyDescent="0.35">
      <c r="A531" s="353" t="s">
        <v>652</v>
      </c>
      <c r="B531" s="427" t="s">
        <v>644</v>
      </c>
      <c r="C531" s="353" t="s">
        <v>609</v>
      </c>
      <c r="D531" s="353" t="s">
        <v>71</v>
      </c>
      <c r="E531" s="428">
        <v>15853</v>
      </c>
      <c r="F531" s="428">
        <v>2237</v>
      </c>
      <c r="G531" s="428">
        <v>2399</v>
      </c>
      <c r="H531" s="428">
        <v>2611</v>
      </c>
      <c r="I531" s="428">
        <v>7431</v>
      </c>
      <c r="J531" s="428"/>
      <c r="K531" s="428"/>
      <c r="L531" s="428">
        <v>691</v>
      </c>
      <c r="M531" s="428"/>
      <c r="N531" s="428">
        <v>373</v>
      </c>
      <c r="O531" s="428">
        <f t="shared" si="142"/>
        <v>31595</v>
      </c>
      <c r="Q531" s="429">
        <f t="shared" si="143"/>
        <v>0.50175660705807879</v>
      </c>
      <c r="R531" s="429">
        <f t="shared" si="144"/>
        <v>7.0802342142744099E-2</v>
      </c>
      <c r="S531" s="429">
        <f t="shared" si="145"/>
        <v>7.5929735717676847E-2</v>
      </c>
      <c r="T531" s="429">
        <f t="shared" si="146"/>
        <v>8.2639658173761676E-2</v>
      </c>
      <c r="U531" s="429">
        <f t="shared" si="147"/>
        <v>0.2351954423168223</v>
      </c>
      <c r="V531" s="429">
        <f t="shared" si="148"/>
        <v>0</v>
      </c>
      <c r="W531" s="429">
        <f t="shared" si="149"/>
        <v>0</v>
      </c>
      <c r="X531" s="429">
        <f t="shared" si="150"/>
        <v>2.1870549137521761E-2</v>
      </c>
      <c r="Y531" s="429">
        <f t="shared" si="151"/>
        <v>0</v>
      </c>
      <c r="Z531" s="429">
        <f t="shared" si="152"/>
        <v>1.1805665453394525E-2</v>
      </c>
      <c r="AA531" s="353" t="s">
        <v>609</v>
      </c>
      <c r="AB531" s="434">
        <f t="shared" si="153"/>
        <v>0</v>
      </c>
      <c r="AC531" s="434">
        <f t="shared" si="154"/>
        <v>691</v>
      </c>
      <c r="AD531" s="434">
        <f t="shared" si="155"/>
        <v>7431</v>
      </c>
      <c r="AG531" s="354">
        <f t="shared" si="156"/>
        <v>8122</v>
      </c>
      <c r="AH531" s="428">
        <f t="shared" si="141"/>
        <v>223201.99999999977</v>
      </c>
      <c r="AI531" s="429">
        <f t="shared" si="157"/>
        <v>3.6388562826498008E-2</v>
      </c>
    </row>
    <row r="532" spans="1:35" ht="18.5" customHeight="1" x14ac:dyDescent="0.35">
      <c r="A532" s="353" t="s">
        <v>653</v>
      </c>
      <c r="B532" s="427" t="s">
        <v>644</v>
      </c>
      <c r="C532" s="353" t="s">
        <v>609</v>
      </c>
      <c r="D532" s="353" t="s">
        <v>71</v>
      </c>
      <c r="E532" s="428">
        <v>18610</v>
      </c>
      <c r="F532" s="428">
        <v>6898</v>
      </c>
      <c r="G532" s="428">
        <v>7345</v>
      </c>
      <c r="H532" s="428">
        <v>1445</v>
      </c>
      <c r="I532" s="428">
        <v>3506</v>
      </c>
      <c r="J532" s="428"/>
      <c r="K532" s="428">
        <v>222</v>
      </c>
      <c r="L532" s="428"/>
      <c r="M532" s="428"/>
      <c r="N532" s="428">
        <v>1362</v>
      </c>
      <c r="O532" s="428">
        <f t="shared" si="142"/>
        <v>39388</v>
      </c>
      <c r="Q532" s="429">
        <f t="shared" si="143"/>
        <v>0.47247892759216004</v>
      </c>
      <c r="R532" s="429">
        <f t="shared" si="144"/>
        <v>0.17512948106022139</v>
      </c>
      <c r="S532" s="429">
        <f t="shared" si="145"/>
        <v>0.18647811516197826</v>
      </c>
      <c r="T532" s="429">
        <f t="shared" si="146"/>
        <v>3.6686300396059711E-2</v>
      </c>
      <c r="U532" s="429">
        <f t="shared" si="147"/>
        <v>8.9011881791408551E-2</v>
      </c>
      <c r="V532" s="429">
        <f t="shared" si="148"/>
        <v>0</v>
      </c>
      <c r="W532" s="429">
        <f t="shared" si="149"/>
        <v>5.6362343861074441E-3</v>
      </c>
      <c r="X532" s="429">
        <f t="shared" si="150"/>
        <v>0</v>
      </c>
      <c r="Y532" s="429">
        <f t="shared" si="151"/>
        <v>0</v>
      </c>
      <c r="Z532" s="429">
        <f t="shared" si="152"/>
        <v>3.4579059612064589E-2</v>
      </c>
      <c r="AA532" s="353" t="s">
        <v>609</v>
      </c>
      <c r="AB532" s="434">
        <f t="shared" si="153"/>
        <v>222</v>
      </c>
      <c r="AC532" s="434">
        <f t="shared" si="154"/>
        <v>0</v>
      </c>
      <c r="AD532" s="434">
        <f t="shared" si="155"/>
        <v>3506</v>
      </c>
      <c r="AG532" s="354">
        <f t="shared" si="156"/>
        <v>3728</v>
      </c>
      <c r="AH532" s="428">
        <f t="shared" si="141"/>
        <v>223201.99999999977</v>
      </c>
      <c r="AI532" s="429">
        <f t="shared" si="157"/>
        <v>1.6702359297855771E-2</v>
      </c>
    </row>
    <row r="533" spans="1:35" ht="18.5" customHeight="1" x14ac:dyDescent="0.35">
      <c r="A533" s="353" t="s">
        <v>654</v>
      </c>
      <c r="B533" s="427" t="s">
        <v>644</v>
      </c>
      <c r="C533" s="353" t="s">
        <v>609</v>
      </c>
      <c r="D533" s="353" t="s">
        <v>71</v>
      </c>
      <c r="E533" s="428">
        <v>23260</v>
      </c>
      <c r="F533" s="428">
        <v>7177</v>
      </c>
      <c r="G533" s="428">
        <v>3426</v>
      </c>
      <c r="H533" s="428">
        <v>2168</v>
      </c>
      <c r="I533" s="428">
        <v>5911</v>
      </c>
      <c r="J533" s="428"/>
      <c r="K533" s="428"/>
      <c r="L533" s="428">
        <v>2067</v>
      </c>
      <c r="M533" s="428"/>
      <c r="N533" s="428">
        <v>1158</v>
      </c>
      <c r="O533" s="428">
        <f t="shared" si="142"/>
        <v>45167</v>
      </c>
      <c r="Q533" s="429">
        <f t="shared" si="143"/>
        <v>0.51497774924170303</v>
      </c>
      <c r="R533" s="429">
        <f t="shared" si="144"/>
        <v>0.15889919631589436</v>
      </c>
      <c r="S533" s="429">
        <f t="shared" si="145"/>
        <v>7.5851838731817472E-2</v>
      </c>
      <c r="T533" s="429">
        <f t="shared" si="146"/>
        <v>4.7999645759071889E-2</v>
      </c>
      <c r="U533" s="429">
        <f t="shared" si="147"/>
        <v>0.13086988287909315</v>
      </c>
      <c r="V533" s="429">
        <f t="shared" si="148"/>
        <v>0</v>
      </c>
      <c r="W533" s="429">
        <f t="shared" si="149"/>
        <v>0</v>
      </c>
      <c r="X533" s="429">
        <f t="shared" si="150"/>
        <v>4.5763499900369736E-2</v>
      </c>
      <c r="Y533" s="429">
        <f t="shared" si="151"/>
        <v>0</v>
      </c>
      <c r="Z533" s="429">
        <f t="shared" si="152"/>
        <v>2.5638187172050391E-2</v>
      </c>
      <c r="AA533" s="353" t="s">
        <v>609</v>
      </c>
      <c r="AB533" s="434">
        <f t="shared" si="153"/>
        <v>0</v>
      </c>
      <c r="AC533" s="434">
        <f t="shared" si="154"/>
        <v>2067</v>
      </c>
      <c r="AD533" s="434">
        <f t="shared" si="155"/>
        <v>5911</v>
      </c>
      <c r="AG533" s="354">
        <f t="shared" si="156"/>
        <v>7978</v>
      </c>
      <c r="AH533" s="428">
        <f t="shared" si="141"/>
        <v>223201.99999999977</v>
      </c>
      <c r="AI533" s="429">
        <f t="shared" si="157"/>
        <v>3.5743407317138771E-2</v>
      </c>
    </row>
    <row r="534" spans="1:35" ht="18.5" customHeight="1" x14ac:dyDescent="0.35">
      <c r="A534" s="353" t="s">
        <v>655</v>
      </c>
      <c r="B534" s="427" t="s">
        <v>644</v>
      </c>
      <c r="C534" s="353" t="s">
        <v>609</v>
      </c>
      <c r="D534" s="353" t="s">
        <v>71</v>
      </c>
      <c r="E534" s="428">
        <v>22882</v>
      </c>
      <c r="F534" s="428">
        <v>10986</v>
      </c>
      <c r="G534" s="428">
        <v>5935</v>
      </c>
      <c r="H534" s="428">
        <v>5641</v>
      </c>
      <c r="I534" s="428">
        <v>3231</v>
      </c>
      <c r="J534" s="428"/>
      <c r="K534" s="428"/>
      <c r="L534" s="428"/>
      <c r="M534" s="428"/>
      <c r="N534" s="428">
        <v>1102</v>
      </c>
      <c r="O534" s="428">
        <f t="shared" si="142"/>
        <v>49777</v>
      </c>
      <c r="Q534" s="429">
        <f t="shared" si="143"/>
        <v>0.4596902183739478</v>
      </c>
      <c r="R534" s="429">
        <f t="shared" si="144"/>
        <v>0.22070434136247666</v>
      </c>
      <c r="S534" s="429">
        <f t="shared" si="145"/>
        <v>0.11923177371074994</v>
      </c>
      <c r="T534" s="429">
        <f t="shared" si="146"/>
        <v>0.11332543142415172</v>
      </c>
      <c r="U534" s="429">
        <f t="shared" si="147"/>
        <v>6.4909496353737675E-2</v>
      </c>
      <c r="V534" s="429">
        <f t="shared" si="148"/>
        <v>0</v>
      </c>
      <c r="W534" s="429">
        <f t="shared" si="149"/>
        <v>0</v>
      </c>
      <c r="X534" s="429">
        <f t="shared" si="150"/>
        <v>0</v>
      </c>
      <c r="Y534" s="429">
        <f t="shared" si="151"/>
        <v>0</v>
      </c>
      <c r="Z534" s="429">
        <f t="shared" si="152"/>
        <v>2.2138738774936214E-2</v>
      </c>
      <c r="AA534" s="353" t="s">
        <v>609</v>
      </c>
      <c r="AB534" s="434">
        <f t="shared" si="153"/>
        <v>0</v>
      </c>
      <c r="AC534" s="434">
        <f t="shared" si="154"/>
        <v>0</v>
      </c>
      <c r="AD534" s="434">
        <f t="shared" si="155"/>
        <v>3231</v>
      </c>
      <c r="AG534" s="354">
        <f t="shared" si="156"/>
        <v>3231</v>
      </c>
      <c r="AH534" s="428">
        <f t="shared" si="141"/>
        <v>223201.99999999977</v>
      </c>
      <c r="AI534" s="429">
        <f t="shared" si="157"/>
        <v>1.4475676741247853E-2</v>
      </c>
    </row>
    <row r="535" spans="1:35" ht="18.5" customHeight="1" x14ac:dyDescent="0.35">
      <c r="A535" s="353" t="s">
        <v>656</v>
      </c>
      <c r="B535" s="427" t="s">
        <v>644</v>
      </c>
      <c r="C535" s="353" t="s">
        <v>609</v>
      </c>
      <c r="D535" s="353" t="s">
        <v>71</v>
      </c>
      <c r="E535" s="428">
        <v>16261.15</v>
      </c>
      <c r="F535" s="428">
        <v>2878.6800000000003</v>
      </c>
      <c r="G535" s="428">
        <v>4251.91</v>
      </c>
      <c r="H535" s="428">
        <v>1286.4000000000001</v>
      </c>
      <c r="I535" s="428">
        <v>5662.86</v>
      </c>
      <c r="J535" s="428"/>
      <c r="K535" s="428">
        <v>277</v>
      </c>
      <c r="L535" s="428">
        <v>719</v>
      </c>
      <c r="M535" s="428"/>
      <c r="N535" s="428">
        <v>2215</v>
      </c>
      <c r="O535" s="428">
        <f t="shared" si="142"/>
        <v>33552</v>
      </c>
      <c r="Q535" s="429">
        <f t="shared" si="143"/>
        <v>0.48465516213638532</v>
      </c>
      <c r="R535" s="429">
        <f t="shared" si="144"/>
        <v>8.5797567954220319E-2</v>
      </c>
      <c r="S535" s="429">
        <f t="shared" si="145"/>
        <v>0.12672597758702908</v>
      </c>
      <c r="T535" s="429">
        <f t="shared" si="146"/>
        <v>3.8340486409155938E-2</v>
      </c>
      <c r="U535" s="429">
        <f t="shared" si="147"/>
        <v>0.16877861230329042</v>
      </c>
      <c r="V535" s="429">
        <f t="shared" si="148"/>
        <v>0</v>
      </c>
      <c r="W535" s="429">
        <f t="shared" si="149"/>
        <v>8.2558416785884596E-3</v>
      </c>
      <c r="X535" s="429">
        <f t="shared" si="150"/>
        <v>2.1429422985216977E-2</v>
      </c>
      <c r="Y535" s="429">
        <f t="shared" si="151"/>
        <v>0</v>
      </c>
      <c r="Z535" s="429">
        <f t="shared" si="152"/>
        <v>6.6016928946113496E-2</v>
      </c>
      <c r="AA535" s="353" t="s">
        <v>609</v>
      </c>
      <c r="AB535" s="434">
        <f t="shared" si="153"/>
        <v>277</v>
      </c>
      <c r="AC535" s="434">
        <f t="shared" si="154"/>
        <v>719</v>
      </c>
      <c r="AD535" s="434">
        <f t="shared" si="155"/>
        <v>5662.86</v>
      </c>
      <c r="AG535" s="354">
        <f t="shared" si="156"/>
        <v>6658.86</v>
      </c>
      <c r="AH535" s="428">
        <f t="shared" si="141"/>
        <v>223201.99999999977</v>
      </c>
      <c r="AI535" s="429">
        <f t="shared" si="157"/>
        <v>2.9833334826748895E-2</v>
      </c>
    </row>
    <row r="536" spans="1:35" ht="18.5" customHeight="1" x14ac:dyDescent="0.35">
      <c r="A536" s="353" t="s">
        <v>657</v>
      </c>
      <c r="B536" s="427" t="s">
        <v>644</v>
      </c>
      <c r="C536" s="353" t="s">
        <v>609</v>
      </c>
      <c r="D536" s="353" t="s">
        <v>71</v>
      </c>
      <c r="E536" s="428">
        <v>17681</v>
      </c>
      <c r="F536" s="428">
        <v>9258</v>
      </c>
      <c r="G536" s="428">
        <v>8187</v>
      </c>
      <c r="H536" s="428">
        <v>1798</v>
      </c>
      <c r="I536" s="428">
        <v>2522</v>
      </c>
      <c r="J536" s="428"/>
      <c r="K536" s="428"/>
      <c r="L536" s="428"/>
      <c r="M536" s="428"/>
      <c r="N536" s="428">
        <v>763</v>
      </c>
      <c r="O536" s="428">
        <f t="shared" si="142"/>
        <v>40209</v>
      </c>
      <c r="Q536" s="429">
        <f t="shared" si="143"/>
        <v>0.43972742420851052</v>
      </c>
      <c r="R536" s="429">
        <f t="shared" si="144"/>
        <v>0.23024695963590242</v>
      </c>
      <c r="S536" s="429">
        <f t="shared" si="145"/>
        <v>0.20361113183615609</v>
      </c>
      <c r="T536" s="429">
        <f t="shared" si="146"/>
        <v>4.4716357034494766E-2</v>
      </c>
      <c r="U536" s="429">
        <f t="shared" si="147"/>
        <v>6.2722276107339159E-2</v>
      </c>
      <c r="V536" s="429">
        <f t="shared" si="148"/>
        <v>0</v>
      </c>
      <c r="W536" s="429">
        <f t="shared" si="149"/>
        <v>0</v>
      </c>
      <c r="X536" s="429">
        <f t="shared" si="150"/>
        <v>0</v>
      </c>
      <c r="Y536" s="429">
        <f t="shared" si="151"/>
        <v>0</v>
      </c>
      <c r="Z536" s="429">
        <f t="shared" si="152"/>
        <v>1.8975851177597057E-2</v>
      </c>
      <c r="AA536" s="353" t="s">
        <v>609</v>
      </c>
      <c r="AB536" s="434">
        <f t="shared" si="153"/>
        <v>0</v>
      </c>
      <c r="AC536" s="434">
        <f t="shared" si="154"/>
        <v>0</v>
      </c>
      <c r="AD536" s="434">
        <f t="shared" si="155"/>
        <v>2522</v>
      </c>
      <c r="AG536" s="354">
        <f t="shared" si="156"/>
        <v>2522</v>
      </c>
      <c r="AH536" s="428">
        <f t="shared" si="141"/>
        <v>223201.99999999977</v>
      </c>
      <c r="AI536" s="429">
        <f t="shared" si="157"/>
        <v>1.1299181906972171E-2</v>
      </c>
    </row>
    <row r="537" spans="1:35" ht="18.5" customHeight="1" x14ac:dyDescent="0.35">
      <c r="A537" s="353" t="s">
        <v>658</v>
      </c>
      <c r="B537" s="427" t="s">
        <v>644</v>
      </c>
      <c r="C537" s="353" t="s">
        <v>609</v>
      </c>
      <c r="D537" s="353" t="s">
        <v>71</v>
      </c>
      <c r="E537" s="428">
        <v>18976</v>
      </c>
      <c r="F537" s="428">
        <v>6584</v>
      </c>
      <c r="G537" s="428">
        <v>6281</v>
      </c>
      <c r="H537" s="428">
        <v>1743</v>
      </c>
      <c r="I537" s="428">
        <v>3794</v>
      </c>
      <c r="J537" s="428"/>
      <c r="K537" s="428"/>
      <c r="L537" s="428">
        <v>633</v>
      </c>
      <c r="M537" s="428"/>
      <c r="N537" s="428">
        <v>483</v>
      </c>
      <c r="O537" s="428">
        <f t="shared" si="142"/>
        <v>38494</v>
      </c>
      <c r="Q537" s="429">
        <f t="shared" si="143"/>
        <v>0.49295994180911312</v>
      </c>
      <c r="R537" s="429">
        <f t="shared" si="144"/>
        <v>0.17103964254169482</v>
      </c>
      <c r="S537" s="429">
        <f t="shared" si="145"/>
        <v>0.16316828596664415</v>
      </c>
      <c r="T537" s="429">
        <f t="shared" si="146"/>
        <v>4.5279783862420118E-2</v>
      </c>
      <c r="U537" s="429">
        <f t="shared" si="147"/>
        <v>9.856081467241648E-2</v>
      </c>
      <c r="V537" s="429">
        <f t="shared" si="148"/>
        <v>0</v>
      </c>
      <c r="W537" s="429">
        <f t="shared" si="149"/>
        <v>0</v>
      </c>
      <c r="X537" s="429">
        <f t="shared" si="150"/>
        <v>1.6444121161739492E-2</v>
      </c>
      <c r="Y537" s="429">
        <f t="shared" si="151"/>
        <v>0</v>
      </c>
      <c r="Z537" s="429">
        <f t="shared" si="152"/>
        <v>1.254740998597184E-2</v>
      </c>
      <c r="AA537" s="353" t="s">
        <v>609</v>
      </c>
      <c r="AB537" s="434">
        <f t="shared" si="153"/>
        <v>0</v>
      </c>
      <c r="AC537" s="434">
        <f t="shared" si="154"/>
        <v>633</v>
      </c>
      <c r="AD537" s="434">
        <f t="shared" si="155"/>
        <v>3794</v>
      </c>
      <c r="AG537" s="354">
        <f t="shared" si="156"/>
        <v>4427</v>
      </c>
      <c r="AH537" s="428">
        <f t="shared" si="141"/>
        <v>223201.99999999977</v>
      </c>
      <c r="AI537" s="429">
        <f t="shared" si="157"/>
        <v>1.9834051666203729E-2</v>
      </c>
    </row>
    <row r="538" spans="1:35" ht="18.5" customHeight="1" x14ac:dyDescent="0.35">
      <c r="A538" s="353" t="s">
        <v>659</v>
      </c>
      <c r="B538" s="427" t="s">
        <v>644</v>
      </c>
      <c r="C538" s="353" t="s">
        <v>609</v>
      </c>
      <c r="D538" s="353" t="s">
        <v>71</v>
      </c>
      <c r="E538" s="428">
        <v>17275</v>
      </c>
      <c r="F538" s="428">
        <v>4995</v>
      </c>
      <c r="G538" s="428">
        <v>10613</v>
      </c>
      <c r="H538" s="428">
        <v>1319</v>
      </c>
      <c r="I538" s="428">
        <v>2147</v>
      </c>
      <c r="J538" s="428"/>
      <c r="K538" s="428"/>
      <c r="L538" s="428"/>
      <c r="M538" s="428"/>
      <c r="N538" s="428">
        <v>0</v>
      </c>
      <c r="O538" s="428">
        <f t="shared" si="142"/>
        <v>36349</v>
      </c>
      <c r="Q538" s="429">
        <f t="shared" si="143"/>
        <v>0.47525378965033427</v>
      </c>
      <c r="R538" s="429">
        <f t="shared" si="144"/>
        <v>0.13741781066879419</v>
      </c>
      <c r="S538" s="429">
        <f t="shared" si="145"/>
        <v>0.2919750199455281</v>
      </c>
      <c r="T538" s="429">
        <f t="shared" si="146"/>
        <v>3.6287105559987896E-2</v>
      </c>
      <c r="U538" s="429">
        <f t="shared" si="147"/>
        <v>5.9066274175355579E-2</v>
      </c>
      <c r="V538" s="429">
        <f t="shared" si="148"/>
        <v>0</v>
      </c>
      <c r="W538" s="429">
        <f t="shared" si="149"/>
        <v>0</v>
      </c>
      <c r="X538" s="429">
        <f t="shared" si="150"/>
        <v>0</v>
      </c>
      <c r="Y538" s="429">
        <f t="shared" si="151"/>
        <v>0</v>
      </c>
      <c r="Z538" s="429">
        <f t="shared" si="152"/>
        <v>0</v>
      </c>
      <c r="AA538" s="353" t="s">
        <v>609</v>
      </c>
      <c r="AB538" s="434">
        <f t="shared" si="153"/>
        <v>0</v>
      </c>
      <c r="AC538" s="434">
        <f t="shared" si="154"/>
        <v>0</v>
      </c>
      <c r="AD538" s="434">
        <f t="shared" si="155"/>
        <v>2147</v>
      </c>
      <c r="AG538" s="354">
        <f t="shared" si="156"/>
        <v>2147</v>
      </c>
      <c r="AH538" s="428">
        <f t="shared" si="141"/>
        <v>223201.99999999977</v>
      </c>
      <c r="AI538" s="429">
        <f t="shared" si="157"/>
        <v>9.6190894346824957E-3</v>
      </c>
    </row>
    <row r="539" spans="1:35" ht="18.5" customHeight="1" x14ac:dyDescent="0.35">
      <c r="A539" s="353" t="s">
        <v>660</v>
      </c>
      <c r="B539" s="427" t="s">
        <v>644</v>
      </c>
      <c r="C539" s="353" t="s">
        <v>609</v>
      </c>
      <c r="D539" s="353" t="s">
        <v>71</v>
      </c>
      <c r="E539" s="428">
        <v>17232</v>
      </c>
      <c r="F539" s="428">
        <v>12690</v>
      </c>
      <c r="G539" s="428">
        <v>9224</v>
      </c>
      <c r="H539" s="428">
        <v>1785</v>
      </c>
      <c r="I539" s="428">
        <v>2132</v>
      </c>
      <c r="J539" s="428"/>
      <c r="K539" s="428"/>
      <c r="L539" s="428"/>
      <c r="M539" s="428"/>
      <c r="N539" s="428">
        <v>810</v>
      </c>
      <c r="O539" s="428">
        <f t="shared" si="142"/>
        <v>43873</v>
      </c>
      <c r="Q539" s="429">
        <f t="shared" si="143"/>
        <v>0.39277004079958061</v>
      </c>
      <c r="R539" s="429">
        <f t="shared" si="144"/>
        <v>0.28924395414035969</v>
      </c>
      <c r="S539" s="429">
        <f t="shared" si="145"/>
        <v>0.21024320196932053</v>
      </c>
      <c r="T539" s="429">
        <f t="shared" si="146"/>
        <v>4.0685615298703078E-2</v>
      </c>
      <c r="U539" s="429">
        <f t="shared" si="147"/>
        <v>4.8594807740523785E-2</v>
      </c>
      <c r="V539" s="429">
        <f t="shared" si="148"/>
        <v>0</v>
      </c>
      <c r="W539" s="429">
        <f t="shared" si="149"/>
        <v>0</v>
      </c>
      <c r="X539" s="429">
        <f t="shared" si="150"/>
        <v>0</v>
      </c>
      <c r="Y539" s="429">
        <f t="shared" si="151"/>
        <v>0</v>
      </c>
      <c r="Z539" s="429">
        <f t="shared" si="152"/>
        <v>1.8462380051512319E-2</v>
      </c>
      <c r="AA539" s="353" t="s">
        <v>609</v>
      </c>
      <c r="AB539" s="434">
        <f t="shared" si="153"/>
        <v>0</v>
      </c>
      <c r="AC539" s="434">
        <f t="shared" si="154"/>
        <v>0</v>
      </c>
      <c r="AD539" s="434">
        <f t="shared" si="155"/>
        <v>2132</v>
      </c>
      <c r="AG539" s="354">
        <f t="shared" si="156"/>
        <v>2132</v>
      </c>
      <c r="AH539" s="428">
        <f t="shared" si="141"/>
        <v>223201.99999999977</v>
      </c>
      <c r="AI539" s="429">
        <f t="shared" si="157"/>
        <v>9.5518857357909086E-3</v>
      </c>
    </row>
    <row r="540" spans="1:35" ht="18.5" customHeight="1" x14ac:dyDescent="0.35">
      <c r="A540" s="353" t="s">
        <v>661</v>
      </c>
      <c r="B540" s="427" t="s">
        <v>644</v>
      </c>
      <c r="C540" s="353" t="s">
        <v>609</v>
      </c>
      <c r="D540" s="353" t="s">
        <v>71</v>
      </c>
      <c r="E540" s="428">
        <v>17089</v>
      </c>
      <c r="F540" s="428">
        <v>5406</v>
      </c>
      <c r="G540" s="428">
        <v>10459</v>
      </c>
      <c r="H540" s="428">
        <v>1213</v>
      </c>
      <c r="I540" s="428">
        <v>1651</v>
      </c>
      <c r="J540" s="428"/>
      <c r="K540" s="428"/>
      <c r="L540" s="428"/>
      <c r="M540" s="428"/>
      <c r="N540" s="428">
        <v>139</v>
      </c>
      <c r="O540" s="428">
        <f t="shared" si="142"/>
        <v>35957</v>
      </c>
      <c r="Q540" s="429">
        <f t="shared" si="143"/>
        <v>0.47526211864171092</v>
      </c>
      <c r="R540" s="429">
        <f t="shared" si="144"/>
        <v>0.15034624690602663</v>
      </c>
      <c r="S540" s="429">
        <f t="shared" si="145"/>
        <v>0.29087521205884809</v>
      </c>
      <c r="T540" s="429">
        <f t="shared" si="146"/>
        <v>3.3734738715688183E-2</v>
      </c>
      <c r="U540" s="429">
        <f t="shared" si="147"/>
        <v>4.5915955168673694E-2</v>
      </c>
      <c r="V540" s="429">
        <f t="shared" si="148"/>
        <v>0</v>
      </c>
      <c r="W540" s="429">
        <f t="shared" si="149"/>
        <v>0</v>
      </c>
      <c r="X540" s="429">
        <f t="shared" si="150"/>
        <v>0</v>
      </c>
      <c r="Y540" s="429">
        <f t="shared" si="151"/>
        <v>0</v>
      </c>
      <c r="Z540" s="429">
        <f t="shared" si="152"/>
        <v>3.8657285090524796E-3</v>
      </c>
      <c r="AA540" s="353" t="s">
        <v>609</v>
      </c>
      <c r="AB540" s="434">
        <f t="shared" si="153"/>
        <v>0</v>
      </c>
      <c r="AC540" s="434">
        <f t="shared" si="154"/>
        <v>0</v>
      </c>
      <c r="AD540" s="434">
        <f t="shared" si="155"/>
        <v>1651</v>
      </c>
      <c r="AG540" s="354">
        <f t="shared" si="156"/>
        <v>1651</v>
      </c>
      <c r="AH540" s="428">
        <f t="shared" si="141"/>
        <v>223201.99999999977</v>
      </c>
      <c r="AI540" s="429">
        <f t="shared" si="157"/>
        <v>7.3968871246673498E-3</v>
      </c>
    </row>
    <row r="541" spans="1:35" ht="18.5" customHeight="1" x14ac:dyDescent="0.35">
      <c r="A541" s="353" t="s">
        <v>662</v>
      </c>
      <c r="B541" s="427" t="s">
        <v>644</v>
      </c>
      <c r="C541" s="353" t="s">
        <v>609</v>
      </c>
      <c r="D541" s="353" t="s">
        <v>71</v>
      </c>
      <c r="E541" s="428">
        <v>21738</v>
      </c>
      <c r="F541" s="428">
        <v>13135</v>
      </c>
      <c r="G541" s="428">
        <v>7238</v>
      </c>
      <c r="H541" s="428">
        <v>1341</v>
      </c>
      <c r="I541" s="428">
        <v>3605</v>
      </c>
      <c r="J541" s="428"/>
      <c r="K541" s="428">
        <v>297</v>
      </c>
      <c r="L541" s="428">
        <v>269</v>
      </c>
      <c r="M541" s="428"/>
      <c r="N541" s="428">
        <v>680</v>
      </c>
      <c r="O541" s="428">
        <f t="shared" si="142"/>
        <v>48303</v>
      </c>
      <c r="Q541" s="429">
        <f t="shared" si="143"/>
        <v>0.45003415936898328</v>
      </c>
      <c r="R541" s="429">
        <f t="shared" si="144"/>
        <v>0.27192927975488063</v>
      </c>
      <c r="S541" s="429">
        <f t="shared" si="145"/>
        <v>0.14984576527337848</v>
      </c>
      <c r="T541" s="429">
        <f t="shared" si="146"/>
        <v>2.7762250791876282E-2</v>
      </c>
      <c r="U541" s="429">
        <f t="shared" si="147"/>
        <v>7.4633045566527959E-2</v>
      </c>
      <c r="V541" s="429">
        <f t="shared" si="148"/>
        <v>0</v>
      </c>
      <c r="W541" s="429">
        <f t="shared" si="149"/>
        <v>6.1486864169927333E-3</v>
      </c>
      <c r="X541" s="429">
        <f t="shared" si="150"/>
        <v>5.5690122766701858E-3</v>
      </c>
      <c r="Y541" s="429">
        <f t="shared" si="151"/>
        <v>0</v>
      </c>
      <c r="Z541" s="429">
        <f t="shared" si="152"/>
        <v>1.4077800550690434E-2</v>
      </c>
      <c r="AA541" s="353" t="s">
        <v>609</v>
      </c>
      <c r="AB541" s="434">
        <f t="shared" si="153"/>
        <v>297</v>
      </c>
      <c r="AC541" s="434">
        <f t="shared" si="154"/>
        <v>269</v>
      </c>
      <c r="AD541" s="434">
        <f t="shared" si="155"/>
        <v>3605</v>
      </c>
      <c r="AG541" s="354">
        <f t="shared" si="156"/>
        <v>4171</v>
      </c>
      <c r="AH541" s="428">
        <f t="shared" si="141"/>
        <v>223201.99999999977</v>
      </c>
      <c r="AI541" s="429">
        <f t="shared" si="157"/>
        <v>1.8687108538453977E-2</v>
      </c>
    </row>
    <row r="542" spans="1:35" ht="18.5" customHeight="1" x14ac:dyDescent="0.35">
      <c r="A542" s="353" t="s">
        <v>663</v>
      </c>
      <c r="B542" s="427" t="s">
        <v>644</v>
      </c>
      <c r="C542" s="353" t="s">
        <v>609</v>
      </c>
      <c r="D542" s="353" t="s">
        <v>71</v>
      </c>
      <c r="E542" s="428">
        <v>16076</v>
      </c>
      <c r="F542" s="428">
        <v>9859</v>
      </c>
      <c r="G542" s="428">
        <v>9888</v>
      </c>
      <c r="H542" s="428">
        <v>1425</v>
      </c>
      <c r="I542" s="428">
        <v>2284</v>
      </c>
      <c r="J542" s="428"/>
      <c r="K542" s="428">
        <v>1526</v>
      </c>
      <c r="L542" s="428"/>
      <c r="M542" s="428"/>
      <c r="N542" s="428">
        <v>0</v>
      </c>
      <c r="O542" s="428">
        <f t="shared" si="142"/>
        <v>41058</v>
      </c>
      <c r="Q542" s="429">
        <f t="shared" si="143"/>
        <v>0.39154366993034245</v>
      </c>
      <c r="R542" s="429">
        <f t="shared" si="144"/>
        <v>0.24012372741000537</v>
      </c>
      <c r="S542" s="429">
        <f t="shared" si="145"/>
        <v>0.24083004530176824</v>
      </c>
      <c r="T542" s="429">
        <f t="shared" si="146"/>
        <v>3.4706999853865265E-2</v>
      </c>
      <c r="U542" s="429">
        <f t="shared" si="147"/>
        <v>5.5628622923668956E-2</v>
      </c>
      <c r="V542" s="429">
        <f t="shared" si="148"/>
        <v>0</v>
      </c>
      <c r="W542" s="429">
        <f t="shared" si="149"/>
        <v>3.7166934580349746E-2</v>
      </c>
      <c r="X542" s="429">
        <f t="shared" si="150"/>
        <v>0</v>
      </c>
      <c r="Y542" s="429">
        <f t="shared" si="151"/>
        <v>0</v>
      </c>
      <c r="Z542" s="429">
        <f t="shared" si="152"/>
        <v>0</v>
      </c>
      <c r="AA542" s="353" t="s">
        <v>609</v>
      </c>
      <c r="AB542" s="434">
        <f t="shared" si="153"/>
        <v>1526</v>
      </c>
      <c r="AC542" s="434">
        <f t="shared" si="154"/>
        <v>0</v>
      </c>
      <c r="AD542" s="434">
        <f t="shared" si="155"/>
        <v>2284</v>
      </c>
      <c r="AG542" s="354">
        <f t="shared" si="156"/>
        <v>3810</v>
      </c>
      <c r="AH542" s="428">
        <f t="shared" si="141"/>
        <v>223201.99999999977</v>
      </c>
      <c r="AI542" s="429">
        <f t="shared" si="157"/>
        <v>1.7069739518463113E-2</v>
      </c>
    </row>
    <row r="543" spans="1:35" ht="18.5" customHeight="1" x14ac:dyDescent="0.35">
      <c r="A543" s="353" t="s">
        <v>664</v>
      </c>
      <c r="B543" s="427" t="s">
        <v>644</v>
      </c>
      <c r="C543" s="353" t="s">
        <v>609</v>
      </c>
      <c r="D543" s="353" t="s">
        <v>71</v>
      </c>
      <c r="E543" s="428">
        <v>17773</v>
      </c>
      <c r="F543" s="428">
        <v>7322</v>
      </c>
      <c r="G543" s="428">
        <v>8427</v>
      </c>
      <c r="H543" s="428">
        <v>3249</v>
      </c>
      <c r="I543" s="428">
        <v>2389</v>
      </c>
      <c r="J543" s="428"/>
      <c r="K543" s="428"/>
      <c r="L543" s="428">
        <v>705</v>
      </c>
      <c r="M543" s="428"/>
      <c r="N543" s="428">
        <v>791</v>
      </c>
      <c r="O543" s="428">
        <f t="shared" si="142"/>
        <v>40656</v>
      </c>
      <c r="Q543" s="429">
        <f t="shared" si="143"/>
        <v>0.43715564738292012</v>
      </c>
      <c r="R543" s="429">
        <f t="shared" si="144"/>
        <v>0.18009641873278237</v>
      </c>
      <c r="S543" s="429">
        <f t="shared" si="145"/>
        <v>0.20727567886658796</v>
      </c>
      <c r="T543" s="429">
        <f t="shared" si="146"/>
        <v>7.9914403778040141E-2</v>
      </c>
      <c r="U543" s="429">
        <f t="shared" si="147"/>
        <v>5.8761314443132623E-2</v>
      </c>
      <c r="V543" s="429">
        <f t="shared" si="148"/>
        <v>0</v>
      </c>
      <c r="W543" s="429">
        <f t="shared" si="149"/>
        <v>0</v>
      </c>
      <c r="X543" s="429">
        <f t="shared" si="150"/>
        <v>1.7340613931523023E-2</v>
      </c>
      <c r="Y543" s="429">
        <f t="shared" si="151"/>
        <v>0</v>
      </c>
      <c r="Z543" s="429">
        <f t="shared" si="152"/>
        <v>1.9455922865013773E-2</v>
      </c>
      <c r="AA543" s="353" t="s">
        <v>609</v>
      </c>
      <c r="AB543" s="434">
        <f t="shared" si="153"/>
        <v>0</v>
      </c>
      <c r="AC543" s="434">
        <f t="shared" si="154"/>
        <v>705</v>
      </c>
      <c r="AD543" s="434">
        <f t="shared" si="155"/>
        <v>2389</v>
      </c>
      <c r="AG543" s="354">
        <f t="shared" si="156"/>
        <v>3094</v>
      </c>
      <c r="AH543" s="428">
        <f t="shared" si="141"/>
        <v>223201.99999999977</v>
      </c>
      <c r="AI543" s="429">
        <f t="shared" si="157"/>
        <v>1.3861882958038025E-2</v>
      </c>
    </row>
    <row r="544" spans="1:35" ht="18.5" customHeight="1" x14ac:dyDescent="0.35">
      <c r="A544" s="353" t="s">
        <v>665</v>
      </c>
      <c r="B544" s="427" t="s">
        <v>644</v>
      </c>
      <c r="C544" s="353" t="s">
        <v>609</v>
      </c>
      <c r="D544" s="353" t="s">
        <v>71</v>
      </c>
      <c r="E544" s="428">
        <v>15751</v>
      </c>
      <c r="F544" s="428">
        <v>20597</v>
      </c>
      <c r="G544" s="428">
        <v>7288</v>
      </c>
      <c r="H544" s="428">
        <v>3351</v>
      </c>
      <c r="I544" s="428">
        <v>4529</v>
      </c>
      <c r="J544" s="428"/>
      <c r="K544" s="428"/>
      <c r="L544" s="428"/>
      <c r="M544" s="428"/>
      <c r="N544" s="428">
        <v>743</v>
      </c>
      <c r="O544" s="428">
        <f t="shared" si="142"/>
        <v>52259</v>
      </c>
      <c r="Q544" s="429">
        <f t="shared" si="143"/>
        <v>0.30140262921219313</v>
      </c>
      <c r="R544" s="429">
        <f t="shared" si="144"/>
        <v>0.39413306798828912</v>
      </c>
      <c r="S544" s="429">
        <f t="shared" si="145"/>
        <v>0.13945923190263879</v>
      </c>
      <c r="T544" s="429">
        <f t="shared" si="146"/>
        <v>6.4122926194531082E-2</v>
      </c>
      <c r="U544" s="429">
        <f t="shared" si="147"/>
        <v>8.6664497981208982E-2</v>
      </c>
      <c r="V544" s="429">
        <f t="shared" si="148"/>
        <v>0</v>
      </c>
      <c r="W544" s="429">
        <f t="shared" si="149"/>
        <v>0</v>
      </c>
      <c r="X544" s="429">
        <f t="shared" si="150"/>
        <v>0</v>
      </c>
      <c r="Y544" s="429">
        <f t="shared" si="151"/>
        <v>0</v>
      </c>
      <c r="Z544" s="429">
        <f t="shared" si="152"/>
        <v>1.4217646721138942E-2</v>
      </c>
      <c r="AA544" s="353" t="s">
        <v>609</v>
      </c>
      <c r="AB544" s="434">
        <f t="shared" si="153"/>
        <v>0</v>
      </c>
      <c r="AC544" s="434">
        <f t="shared" si="154"/>
        <v>0</v>
      </c>
      <c r="AD544" s="434">
        <f t="shared" si="155"/>
        <v>4529</v>
      </c>
      <c r="AG544" s="354">
        <f t="shared" si="156"/>
        <v>4529</v>
      </c>
      <c r="AH544" s="428">
        <f t="shared" si="141"/>
        <v>223201.99999999977</v>
      </c>
      <c r="AI544" s="429">
        <f t="shared" si="157"/>
        <v>2.0291036818666522E-2</v>
      </c>
    </row>
    <row r="545" spans="1:27" ht="18.5" customHeight="1" x14ac:dyDescent="0.35">
      <c r="A545" s="433" t="s">
        <v>666</v>
      </c>
      <c r="B545" s="353" t="s">
        <v>667</v>
      </c>
      <c r="C545" s="353" t="s">
        <v>667</v>
      </c>
      <c r="D545" s="353" t="s">
        <v>667</v>
      </c>
      <c r="E545" s="428">
        <v>12773</v>
      </c>
      <c r="F545" s="428">
        <v>5881</v>
      </c>
      <c r="G545" s="428">
        <v>3781</v>
      </c>
      <c r="H545" s="428">
        <v>2583</v>
      </c>
      <c r="I545" s="428">
        <v>1275</v>
      </c>
      <c r="J545" s="428">
        <v>14533</v>
      </c>
      <c r="K545" s="428"/>
      <c r="L545" s="428"/>
      <c r="M545" s="428"/>
      <c r="N545" s="428">
        <v>1269</v>
      </c>
      <c r="O545" s="428">
        <f t="shared" si="142"/>
        <v>42095</v>
      </c>
      <c r="Q545" s="429">
        <f t="shared" si="143"/>
        <v>0.30343271172348257</v>
      </c>
      <c r="R545" s="429">
        <f t="shared" si="144"/>
        <v>0.13970780377717068</v>
      </c>
      <c r="S545" s="429">
        <f t="shared" si="145"/>
        <v>8.9820643781921838E-2</v>
      </c>
      <c r="T545" s="429">
        <f t="shared" si="146"/>
        <v>6.1361206794156076E-2</v>
      </c>
      <c r="U545" s="429">
        <f t="shared" si="147"/>
        <v>3.0288632854258226E-2</v>
      </c>
      <c r="V545" s="429">
        <f t="shared" si="148"/>
        <v>0.34524290295759591</v>
      </c>
      <c r="W545" s="429">
        <f t="shared" si="149"/>
        <v>0</v>
      </c>
      <c r="X545" s="429">
        <f t="shared" si="150"/>
        <v>0</v>
      </c>
      <c r="Y545" s="429">
        <f t="shared" si="151"/>
        <v>0</v>
      </c>
      <c r="Z545" s="429">
        <f t="shared" si="152"/>
        <v>3.0146098111414658E-2</v>
      </c>
      <c r="AA545" s="353" t="s">
        <v>667</v>
      </c>
    </row>
    <row r="546" spans="1:27" ht="18.5" customHeight="1" x14ac:dyDescent="0.35">
      <c r="A546" s="433" t="s">
        <v>668</v>
      </c>
      <c r="B546" s="353" t="s">
        <v>667</v>
      </c>
      <c r="C546" s="353" t="s">
        <v>667</v>
      </c>
      <c r="D546" s="353" t="s">
        <v>667</v>
      </c>
      <c r="E546" s="428">
        <v>11455</v>
      </c>
      <c r="F546" s="428">
        <v>11300</v>
      </c>
      <c r="G546" s="428">
        <v>3199</v>
      </c>
      <c r="H546" s="428">
        <v>2921</v>
      </c>
      <c r="I546" s="428">
        <v>1609</v>
      </c>
      <c r="J546" s="428">
        <v>15213</v>
      </c>
      <c r="K546" s="428">
        <v>225</v>
      </c>
      <c r="L546" s="428"/>
      <c r="M546" s="428"/>
      <c r="N546" s="428">
        <v>423</v>
      </c>
      <c r="O546" s="428">
        <f t="shared" si="142"/>
        <v>46345</v>
      </c>
      <c r="Q546" s="429">
        <f t="shared" si="143"/>
        <v>0.24716797928579134</v>
      </c>
      <c r="R546" s="429">
        <f t="shared" si="144"/>
        <v>0.24382349768044018</v>
      </c>
      <c r="S546" s="429">
        <f t="shared" si="145"/>
        <v>6.9025784874312227E-2</v>
      </c>
      <c r="T546" s="429">
        <f t="shared" si="146"/>
        <v>6.3027295285359802E-2</v>
      </c>
      <c r="U546" s="429">
        <f t="shared" si="147"/>
        <v>3.4717876793613121E-2</v>
      </c>
      <c r="V546" s="429">
        <f t="shared" si="148"/>
        <v>0.32825547524004745</v>
      </c>
      <c r="W546" s="429">
        <f t="shared" si="149"/>
        <v>4.8548926529291183E-3</v>
      </c>
      <c r="X546" s="429">
        <f t="shared" si="150"/>
        <v>0</v>
      </c>
      <c r="Y546" s="429">
        <f t="shared" si="151"/>
        <v>0</v>
      </c>
      <c r="Z546" s="429">
        <f t="shared" si="152"/>
        <v>9.1271981875067423E-3</v>
      </c>
      <c r="AA546" s="353" t="s">
        <v>667</v>
      </c>
    </row>
    <row r="547" spans="1:27" ht="18.5" customHeight="1" x14ac:dyDescent="0.35">
      <c r="A547" s="433" t="s">
        <v>669</v>
      </c>
      <c r="B547" s="353" t="s">
        <v>667</v>
      </c>
      <c r="C547" s="353" t="s">
        <v>667</v>
      </c>
      <c r="D547" s="353" t="s">
        <v>667</v>
      </c>
      <c r="E547" s="428">
        <v>3876</v>
      </c>
      <c r="F547" s="428">
        <v>12513</v>
      </c>
      <c r="G547" s="428">
        <v>5562</v>
      </c>
      <c r="H547" s="428">
        <v>2782</v>
      </c>
      <c r="I547" s="428"/>
      <c r="J547" s="428">
        <v>13455</v>
      </c>
      <c r="K547" s="428"/>
      <c r="L547" s="428"/>
      <c r="M547" s="428"/>
      <c r="N547" s="428">
        <v>0</v>
      </c>
      <c r="O547" s="428">
        <f t="shared" si="142"/>
        <v>38188</v>
      </c>
      <c r="Q547" s="429">
        <f t="shared" si="143"/>
        <v>0.10149785272860584</v>
      </c>
      <c r="R547" s="429">
        <f t="shared" si="144"/>
        <v>0.32766837750078559</v>
      </c>
      <c r="S547" s="429">
        <f t="shared" si="145"/>
        <v>0.14564784749135853</v>
      </c>
      <c r="T547" s="429">
        <f t="shared" si="146"/>
        <v>7.2850109982193365E-2</v>
      </c>
      <c r="U547" s="429">
        <f t="shared" si="147"/>
        <v>0</v>
      </c>
      <c r="V547" s="429">
        <f t="shared" si="148"/>
        <v>0.35233581229705668</v>
      </c>
      <c r="W547" s="429">
        <f t="shared" si="149"/>
        <v>0</v>
      </c>
      <c r="X547" s="429">
        <f t="shared" si="150"/>
        <v>0</v>
      </c>
      <c r="Y547" s="429">
        <f t="shared" si="151"/>
        <v>0</v>
      </c>
      <c r="Z547" s="429">
        <f t="shared" si="152"/>
        <v>0</v>
      </c>
      <c r="AA547" s="353" t="s">
        <v>667</v>
      </c>
    </row>
    <row r="548" spans="1:27" ht="18.5" customHeight="1" x14ac:dyDescent="0.35">
      <c r="A548" s="433" t="s">
        <v>670</v>
      </c>
      <c r="B548" s="353" t="s">
        <v>667</v>
      </c>
      <c r="C548" s="353" t="s">
        <v>667</v>
      </c>
      <c r="D548" s="353" t="s">
        <v>667</v>
      </c>
      <c r="E548" s="428">
        <v>18871</v>
      </c>
      <c r="F548" s="428">
        <v>1696</v>
      </c>
      <c r="G548" s="428">
        <v>2971</v>
      </c>
      <c r="H548" s="428">
        <v>725</v>
      </c>
      <c r="I548" s="428"/>
      <c r="J548" s="428">
        <v>11324</v>
      </c>
      <c r="K548" s="428"/>
      <c r="L548" s="428"/>
      <c r="M548" s="428"/>
      <c r="N548" s="428">
        <v>1079</v>
      </c>
      <c r="O548" s="428">
        <f t="shared" si="142"/>
        <v>36666</v>
      </c>
      <c r="Q548" s="429">
        <f t="shared" si="143"/>
        <v>0.51467299405443734</v>
      </c>
      <c r="R548" s="429">
        <f t="shared" si="144"/>
        <v>4.6255386461572026E-2</v>
      </c>
      <c r="S548" s="429">
        <f t="shared" si="145"/>
        <v>8.1028745977199584E-2</v>
      </c>
      <c r="T548" s="429">
        <f t="shared" si="146"/>
        <v>1.9773086783396062E-2</v>
      </c>
      <c r="U548" s="429">
        <f t="shared" si="147"/>
        <v>0</v>
      </c>
      <c r="V548" s="429">
        <f t="shared" si="148"/>
        <v>0.3088419789450717</v>
      </c>
      <c r="W548" s="429">
        <f t="shared" si="149"/>
        <v>0</v>
      </c>
      <c r="X548" s="429">
        <f t="shared" si="150"/>
        <v>0</v>
      </c>
      <c r="Y548" s="429">
        <f t="shared" si="151"/>
        <v>0</v>
      </c>
      <c r="Z548" s="429">
        <f t="shared" si="152"/>
        <v>2.9427807778323243E-2</v>
      </c>
      <c r="AA548" s="353" t="s">
        <v>667</v>
      </c>
    </row>
    <row r="549" spans="1:27" ht="18.5" customHeight="1" x14ac:dyDescent="0.35">
      <c r="A549" s="433" t="s">
        <v>671</v>
      </c>
      <c r="B549" s="353" t="s">
        <v>667</v>
      </c>
      <c r="C549" s="353" t="s">
        <v>667</v>
      </c>
      <c r="D549" s="353" t="s">
        <v>667</v>
      </c>
      <c r="E549" s="428">
        <v>18039</v>
      </c>
      <c r="F549" s="428">
        <v>3127</v>
      </c>
      <c r="G549" s="428">
        <v>3804</v>
      </c>
      <c r="H549" s="428">
        <v>1151</v>
      </c>
      <c r="I549" s="428">
        <v>1421</v>
      </c>
      <c r="J549" s="428">
        <v>11917</v>
      </c>
      <c r="K549" s="428">
        <v>881</v>
      </c>
      <c r="L549" s="428">
        <v>223</v>
      </c>
      <c r="M549" s="428"/>
      <c r="N549" s="428">
        <v>638</v>
      </c>
      <c r="O549" s="428">
        <f t="shared" si="142"/>
        <v>41201</v>
      </c>
      <c r="Q549" s="429">
        <f t="shared" si="143"/>
        <v>0.43782917890342465</v>
      </c>
      <c r="R549" s="429">
        <f t="shared" si="144"/>
        <v>7.5896216111259435E-2</v>
      </c>
      <c r="S549" s="429">
        <f t="shared" si="145"/>
        <v>9.2327856119997082E-2</v>
      </c>
      <c r="T549" s="429">
        <f t="shared" si="146"/>
        <v>2.7936215140409212E-2</v>
      </c>
      <c r="U549" s="429">
        <f t="shared" si="147"/>
        <v>3.4489454139462632E-2</v>
      </c>
      <c r="V549" s="429">
        <f t="shared" si="148"/>
        <v>0.28924055241377639</v>
      </c>
      <c r="W549" s="429">
        <f t="shared" si="149"/>
        <v>2.1382976141355793E-2</v>
      </c>
      <c r="X549" s="429">
        <f t="shared" si="150"/>
        <v>5.4124899881070844E-3</v>
      </c>
      <c r="Y549" s="429">
        <f t="shared" si="151"/>
        <v>0</v>
      </c>
      <c r="Z549" s="429">
        <f t="shared" si="152"/>
        <v>1.5485061042207713E-2</v>
      </c>
      <c r="AA549" s="353" t="s">
        <v>667</v>
      </c>
    </row>
    <row r="550" spans="1:27" ht="18.5" customHeight="1" x14ac:dyDescent="0.35">
      <c r="A550" s="433" t="s">
        <v>672</v>
      </c>
      <c r="B550" s="353" t="s">
        <v>667</v>
      </c>
      <c r="C550" s="353" t="s">
        <v>667</v>
      </c>
      <c r="D550" s="353" t="s">
        <v>667</v>
      </c>
      <c r="E550" s="428">
        <v>6799</v>
      </c>
      <c r="F550" s="428">
        <v>14272</v>
      </c>
      <c r="G550" s="428">
        <v>3246</v>
      </c>
      <c r="H550" s="428">
        <v>3156</v>
      </c>
      <c r="I550" s="428"/>
      <c r="J550" s="428">
        <v>19142</v>
      </c>
      <c r="K550" s="428">
        <v>733</v>
      </c>
      <c r="L550" s="428"/>
      <c r="M550" s="428"/>
      <c r="N550" s="428">
        <v>0</v>
      </c>
      <c r="O550" s="428">
        <f t="shared" si="142"/>
        <v>47348</v>
      </c>
      <c r="Q550" s="429">
        <f t="shared" si="143"/>
        <v>0.14359635042662836</v>
      </c>
      <c r="R550" s="429">
        <f t="shared" si="144"/>
        <v>0.30142772661992057</v>
      </c>
      <c r="S550" s="429">
        <f t="shared" si="145"/>
        <v>6.8556222015713444E-2</v>
      </c>
      <c r="T550" s="429">
        <f t="shared" si="146"/>
        <v>6.6655402551322129E-2</v>
      </c>
      <c r="U550" s="429">
        <f t="shared" si="147"/>
        <v>0</v>
      </c>
      <c r="V550" s="429">
        <f t="shared" si="148"/>
        <v>0.40428317985976175</v>
      </c>
      <c r="W550" s="429">
        <f t="shared" si="149"/>
        <v>1.5481118526653712E-2</v>
      </c>
      <c r="X550" s="429">
        <f t="shared" si="150"/>
        <v>0</v>
      </c>
      <c r="Y550" s="429">
        <f t="shared" si="151"/>
        <v>0</v>
      </c>
      <c r="Z550" s="429">
        <f t="shared" si="152"/>
        <v>0</v>
      </c>
      <c r="AA550" s="353" t="s">
        <v>667</v>
      </c>
    </row>
    <row r="551" spans="1:27" ht="18.5" customHeight="1" x14ac:dyDescent="0.35">
      <c r="A551" s="433" t="s">
        <v>673</v>
      </c>
      <c r="B551" s="353" t="s">
        <v>667</v>
      </c>
      <c r="C551" s="353" t="s">
        <v>667</v>
      </c>
      <c r="D551" s="353" t="s">
        <v>667</v>
      </c>
      <c r="E551" s="428">
        <v>14722</v>
      </c>
      <c r="F551" s="428">
        <v>6841</v>
      </c>
      <c r="G551" s="428">
        <v>3800</v>
      </c>
      <c r="H551" s="428">
        <v>2249</v>
      </c>
      <c r="I551" s="428"/>
      <c r="J551" s="428">
        <v>15581</v>
      </c>
      <c r="K551" s="428"/>
      <c r="L551" s="428"/>
      <c r="M551" s="428"/>
      <c r="N551" s="428">
        <v>924</v>
      </c>
      <c r="O551" s="428">
        <f t="shared" si="142"/>
        <v>44117</v>
      </c>
      <c r="Q551" s="429">
        <f t="shared" si="143"/>
        <v>0.33370356098556114</v>
      </c>
      <c r="R551" s="429">
        <f t="shared" si="144"/>
        <v>0.15506494095246731</v>
      </c>
      <c r="S551" s="429">
        <f t="shared" si="145"/>
        <v>8.6134596640750724E-2</v>
      </c>
      <c r="T551" s="429">
        <f t="shared" si="146"/>
        <v>5.0978081011854838E-2</v>
      </c>
      <c r="U551" s="429">
        <f t="shared" si="147"/>
        <v>0</v>
      </c>
      <c r="V551" s="429">
        <f t="shared" si="148"/>
        <v>0.35317451322619398</v>
      </c>
      <c r="W551" s="429">
        <f t="shared" si="149"/>
        <v>0</v>
      </c>
      <c r="X551" s="429">
        <f t="shared" si="150"/>
        <v>0</v>
      </c>
      <c r="Y551" s="429">
        <f t="shared" si="151"/>
        <v>0</v>
      </c>
      <c r="Z551" s="429">
        <f t="shared" si="152"/>
        <v>2.0944307183172022E-2</v>
      </c>
      <c r="AA551" s="353" t="s">
        <v>667</v>
      </c>
    </row>
    <row r="552" spans="1:27" ht="18.5" customHeight="1" x14ac:dyDescent="0.35">
      <c r="A552" s="433" t="s">
        <v>674</v>
      </c>
      <c r="B552" s="353" t="s">
        <v>667</v>
      </c>
      <c r="C552" s="353" t="s">
        <v>667</v>
      </c>
      <c r="D552" s="353" t="s">
        <v>667</v>
      </c>
      <c r="E552" s="428">
        <v>8585</v>
      </c>
      <c r="F552" s="428">
        <v>9350</v>
      </c>
      <c r="G552" s="428">
        <v>3045</v>
      </c>
      <c r="H552" s="428">
        <v>7359</v>
      </c>
      <c r="I552" s="428"/>
      <c r="J552" s="428">
        <v>15582</v>
      </c>
      <c r="K552" s="428">
        <v>941</v>
      </c>
      <c r="L552" s="428"/>
      <c r="M552" s="428"/>
      <c r="N552" s="428">
        <v>0</v>
      </c>
      <c r="O552" s="428">
        <f t="shared" si="142"/>
        <v>44862</v>
      </c>
      <c r="Q552" s="429">
        <f t="shared" si="143"/>
        <v>0.19136462930765458</v>
      </c>
      <c r="R552" s="429">
        <f t="shared" si="144"/>
        <v>0.20841692300833667</v>
      </c>
      <c r="S552" s="429">
        <f t="shared" si="145"/>
        <v>6.7874816102714994E-2</v>
      </c>
      <c r="T552" s="429">
        <f t="shared" si="146"/>
        <v>0.16403637822656145</v>
      </c>
      <c r="U552" s="429">
        <f t="shared" si="147"/>
        <v>0</v>
      </c>
      <c r="V552" s="429">
        <f t="shared" si="148"/>
        <v>0.34733181757389325</v>
      </c>
      <c r="W552" s="429">
        <f t="shared" si="149"/>
        <v>2.0975435780839019E-2</v>
      </c>
      <c r="X552" s="429">
        <f t="shared" si="150"/>
        <v>0</v>
      </c>
      <c r="Y552" s="429">
        <f t="shared" si="151"/>
        <v>0</v>
      </c>
      <c r="Z552" s="429">
        <f t="shared" si="152"/>
        <v>0</v>
      </c>
      <c r="AA552" s="353" t="s">
        <v>667</v>
      </c>
    </row>
    <row r="553" spans="1:27" ht="18.5" customHeight="1" x14ac:dyDescent="0.35">
      <c r="A553" s="433" t="s">
        <v>675</v>
      </c>
      <c r="B553" s="353" t="s">
        <v>667</v>
      </c>
      <c r="C553" s="353" t="s">
        <v>667</v>
      </c>
      <c r="D553" s="353" t="s">
        <v>667</v>
      </c>
      <c r="E553" s="428">
        <v>14930</v>
      </c>
      <c r="F553" s="428">
        <v>9247</v>
      </c>
      <c r="G553" s="428">
        <v>3544</v>
      </c>
      <c r="H553" s="428">
        <v>1081</v>
      </c>
      <c r="I553" s="428">
        <v>886</v>
      </c>
      <c r="J553" s="428">
        <v>10776</v>
      </c>
      <c r="K553" s="428"/>
      <c r="L553" s="428"/>
      <c r="M553" s="428"/>
      <c r="N553" s="428">
        <v>472</v>
      </c>
      <c r="O553" s="428">
        <f t="shared" si="142"/>
        <v>40936</v>
      </c>
      <c r="Q553" s="429">
        <f t="shared" si="143"/>
        <v>0.3647156537033418</v>
      </c>
      <c r="R553" s="429">
        <f t="shared" si="144"/>
        <v>0.2258891928864569</v>
      </c>
      <c r="S553" s="429">
        <f t="shared" si="145"/>
        <v>8.6574164549540741E-2</v>
      </c>
      <c r="T553" s="429">
        <f t="shared" si="146"/>
        <v>2.6407074457690052E-2</v>
      </c>
      <c r="U553" s="429">
        <f t="shared" si="147"/>
        <v>2.1643541137385185E-2</v>
      </c>
      <c r="V553" s="429">
        <f t="shared" si="148"/>
        <v>0.26324017979284736</v>
      </c>
      <c r="W553" s="429">
        <f t="shared" si="149"/>
        <v>0</v>
      </c>
      <c r="X553" s="429">
        <f t="shared" si="150"/>
        <v>0</v>
      </c>
      <c r="Y553" s="429">
        <f t="shared" si="151"/>
        <v>0</v>
      </c>
      <c r="Z553" s="429">
        <f t="shared" si="152"/>
        <v>1.1530193472737933E-2</v>
      </c>
      <c r="AA553" s="353" t="s">
        <v>667</v>
      </c>
    </row>
    <row r="554" spans="1:27" ht="18.5" customHeight="1" x14ac:dyDescent="0.35">
      <c r="A554" s="433" t="s">
        <v>676</v>
      </c>
      <c r="B554" s="353" t="s">
        <v>667</v>
      </c>
      <c r="C554" s="353" t="s">
        <v>667</v>
      </c>
      <c r="D554" s="353" t="s">
        <v>667</v>
      </c>
      <c r="E554" s="428">
        <v>19774</v>
      </c>
      <c r="F554" s="428">
        <v>3144</v>
      </c>
      <c r="G554" s="428">
        <v>3524</v>
      </c>
      <c r="H554" s="428">
        <v>2171</v>
      </c>
      <c r="I554" s="428">
        <v>1390</v>
      </c>
      <c r="J554" s="428">
        <v>11451</v>
      </c>
      <c r="K554" s="428">
        <v>229</v>
      </c>
      <c r="L554" s="428"/>
      <c r="M554" s="428"/>
      <c r="N554" s="428">
        <v>382</v>
      </c>
      <c r="O554" s="428">
        <f t="shared" si="142"/>
        <v>42065</v>
      </c>
      <c r="Q554" s="429">
        <f t="shared" si="143"/>
        <v>0.47008201592773091</v>
      </c>
      <c r="R554" s="429">
        <f t="shared" si="144"/>
        <v>7.4741471532152617E-2</v>
      </c>
      <c r="S554" s="429">
        <f t="shared" si="145"/>
        <v>8.3775109948888621E-2</v>
      </c>
      <c r="T554" s="429">
        <f t="shared" si="146"/>
        <v>5.1610602638773324E-2</v>
      </c>
      <c r="U554" s="429">
        <f t="shared" si="147"/>
        <v>3.304409841911328E-2</v>
      </c>
      <c r="V554" s="429">
        <f t="shared" si="148"/>
        <v>0.2722215618685368</v>
      </c>
      <c r="W554" s="429">
        <f t="shared" si="149"/>
        <v>5.443955782717223E-3</v>
      </c>
      <c r="X554" s="429">
        <f t="shared" si="150"/>
        <v>0</v>
      </c>
      <c r="Y554" s="429">
        <f t="shared" si="151"/>
        <v>0</v>
      </c>
      <c r="Z554" s="429">
        <f t="shared" si="152"/>
        <v>9.0811838820872466E-3</v>
      </c>
      <c r="AA554" s="353" t="s">
        <v>667</v>
      </c>
    </row>
    <row r="555" spans="1:27" ht="18.5" customHeight="1" x14ac:dyDescent="0.35">
      <c r="A555" s="433" t="s">
        <v>677</v>
      </c>
      <c r="B555" s="353" t="s">
        <v>667</v>
      </c>
      <c r="C555" s="353" t="s">
        <v>667</v>
      </c>
      <c r="D555" s="353" t="s">
        <v>667</v>
      </c>
      <c r="E555" s="428">
        <v>6311</v>
      </c>
      <c r="F555" s="428">
        <v>18872</v>
      </c>
      <c r="G555" s="428">
        <v>3340</v>
      </c>
      <c r="H555" s="428">
        <v>3686</v>
      </c>
      <c r="I555" s="428">
        <v>1526</v>
      </c>
      <c r="J555" s="428">
        <v>12273</v>
      </c>
      <c r="K555" s="428">
        <v>329</v>
      </c>
      <c r="L555" s="428"/>
      <c r="M555" s="428"/>
      <c r="N555" s="428">
        <v>221</v>
      </c>
      <c r="O555" s="428">
        <f t="shared" si="142"/>
        <v>46558</v>
      </c>
      <c r="Q555" s="429">
        <f t="shared" si="143"/>
        <v>0.13555135529876713</v>
      </c>
      <c r="R555" s="429">
        <f t="shared" si="144"/>
        <v>0.405343872159457</v>
      </c>
      <c r="S555" s="429">
        <f t="shared" si="145"/>
        <v>7.173847673869152E-2</v>
      </c>
      <c r="T555" s="429">
        <f t="shared" si="146"/>
        <v>7.9170067442759562E-2</v>
      </c>
      <c r="U555" s="429">
        <f t="shared" si="147"/>
        <v>3.2776322006959062E-2</v>
      </c>
      <c r="V555" s="429">
        <f t="shared" si="148"/>
        <v>0.26360668413591648</v>
      </c>
      <c r="W555" s="429">
        <f t="shared" si="149"/>
        <v>7.066454744619614E-3</v>
      </c>
      <c r="X555" s="429">
        <f t="shared" si="150"/>
        <v>0</v>
      </c>
      <c r="Y555" s="429">
        <f t="shared" si="151"/>
        <v>0</v>
      </c>
      <c r="Z555" s="429">
        <f t="shared" si="152"/>
        <v>4.7467674728295887E-3</v>
      </c>
      <c r="AA555" s="353" t="s">
        <v>667</v>
      </c>
    </row>
    <row r="556" spans="1:27" ht="18.5" customHeight="1" x14ac:dyDescent="0.35">
      <c r="A556" s="433" t="s">
        <v>678</v>
      </c>
      <c r="B556" s="353" t="s">
        <v>667</v>
      </c>
      <c r="C556" s="353" t="s">
        <v>667</v>
      </c>
      <c r="D556" s="353" t="s">
        <v>667</v>
      </c>
      <c r="E556" s="428">
        <v>3409</v>
      </c>
      <c r="F556" s="428">
        <v>1860</v>
      </c>
      <c r="G556" s="428">
        <v>3360</v>
      </c>
      <c r="H556" s="428">
        <v>22736</v>
      </c>
      <c r="I556" s="428">
        <v>1641</v>
      </c>
      <c r="J556" s="428">
        <v>12247</v>
      </c>
      <c r="K556" s="428"/>
      <c r="L556" s="428"/>
      <c r="M556" s="428"/>
      <c r="N556" s="428">
        <v>795</v>
      </c>
      <c r="O556" s="428">
        <f t="shared" si="142"/>
        <v>46048</v>
      </c>
      <c r="Q556" s="429">
        <f t="shared" si="143"/>
        <v>7.4031445448227942E-2</v>
      </c>
      <c r="R556" s="429">
        <f t="shared" si="144"/>
        <v>4.0392633773453784E-2</v>
      </c>
      <c r="S556" s="429">
        <f t="shared" si="145"/>
        <v>7.2967338429464901E-2</v>
      </c>
      <c r="T556" s="429">
        <f t="shared" si="146"/>
        <v>0.49374565670604587</v>
      </c>
      <c r="U556" s="429">
        <f t="shared" si="147"/>
        <v>3.5636726893676161E-2</v>
      </c>
      <c r="V556" s="429">
        <f t="shared" si="148"/>
        <v>0.26596160528144547</v>
      </c>
      <c r="W556" s="429">
        <f t="shared" si="149"/>
        <v>0</v>
      </c>
      <c r="X556" s="429">
        <f t="shared" si="150"/>
        <v>0</v>
      </c>
      <c r="Y556" s="429">
        <f t="shared" si="151"/>
        <v>0</v>
      </c>
      <c r="Z556" s="429">
        <f t="shared" si="152"/>
        <v>1.7264593467685892E-2</v>
      </c>
      <c r="AA556" s="353" t="s">
        <v>667</v>
      </c>
    </row>
    <row r="557" spans="1:27" ht="18.5" customHeight="1" x14ac:dyDescent="0.35">
      <c r="A557" s="433" t="s">
        <v>679</v>
      </c>
      <c r="B557" s="353" t="s">
        <v>667</v>
      </c>
      <c r="C557" s="353" t="s">
        <v>667</v>
      </c>
      <c r="D557" s="353" t="s">
        <v>667</v>
      </c>
      <c r="E557" s="428">
        <v>18091</v>
      </c>
      <c r="F557" s="428">
        <v>6147</v>
      </c>
      <c r="G557" s="428">
        <v>3420</v>
      </c>
      <c r="H557" s="428">
        <v>983</v>
      </c>
      <c r="I557" s="428">
        <v>1039</v>
      </c>
      <c r="J557" s="428">
        <v>11222</v>
      </c>
      <c r="K557" s="428"/>
      <c r="L557" s="428"/>
      <c r="M557" s="428"/>
      <c r="N557" s="428">
        <v>517</v>
      </c>
      <c r="O557" s="428">
        <f t="shared" si="142"/>
        <v>41419</v>
      </c>
      <c r="Q557" s="429">
        <f t="shared" si="143"/>
        <v>0.43678022163741276</v>
      </c>
      <c r="R557" s="429">
        <f t="shared" si="144"/>
        <v>0.148410149931191</v>
      </c>
      <c r="S557" s="429">
        <f t="shared" si="145"/>
        <v>8.2570800840194108E-2</v>
      </c>
      <c r="T557" s="429">
        <f t="shared" si="146"/>
        <v>2.3733069364301407E-2</v>
      </c>
      <c r="U557" s="429">
        <f t="shared" si="147"/>
        <v>2.5085105869287042E-2</v>
      </c>
      <c r="V557" s="429">
        <f t="shared" si="148"/>
        <v>0.27093845819551415</v>
      </c>
      <c r="W557" s="429">
        <f t="shared" si="149"/>
        <v>0</v>
      </c>
      <c r="X557" s="429">
        <f t="shared" si="150"/>
        <v>0</v>
      </c>
      <c r="Y557" s="429">
        <f t="shared" si="151"/>
        <v>0</v>
      </c>
      <c r="Z557" s="429">
        <f t="shared" si="152"/>
        <v>1.248219416209952E-2</v>
      </c>
      <c r="AA557" s="353" t="s">
        <v>667</v>
      </c>
    </row>
    <row r="558" spans="1:27" ht="18.5" customHeight="1" x14ac:dyDescent="0.35">
      <c r="A558" s="433" t="s">
        <v>680</v>
      </c>
      <c r="B558" s="353" t="s">
        <v>667</v>
      </c>
      <c r="C558" s="353" t="s">
        <v>667</v>
      </c>
      <c r="D558" s="353" t="s">
        <v>667</v>
      </c>
      <c r="E558" s="428">
        <v>19291</v>
      </c>
      <c r="F558" s="428">
        <v>1382</v>
      </c>
      <c r="G558" s="428">
        <v>2601</v>
      </c>
      <c r="H558" s="428">
        <v>671</v>
      </c>
      <c r="I558" s="428">
        <v>1229</v>
      </c>
      <c r="J558" s="428">
        <v>12947</v>
      </c>
      <c r="K558" s="428"/>
      <c r="L558" s="428"/>
      <c r="M558" s="428"/>
      <c r="N558" s="428">
        <v>610</v>
      </c>
      <c r="O558" s="428">
        <f t="shared" si="142"/>
        <v>38731</v>
      </c>
      <c r="Q558" s="429">
        <f t="shared" si="143"/>
        <v>0.49807647620768891</v>
      </c>
      <c r="R558" s="429">
        <f t="shared" si="144"/>
        <v>3.568201182515298E-2</v>
      </c>
      <c r="S558" s="429">
        <f t="shared" si="145"/>
        <v>6.7155508507397169E-2</v>
      </c>
      <c r="T558" s="429">
        <f t="shared" si="146"/>
        <v>1.7324623686452711E-2</v>
      </c>
      <c r="U558" s="429">
        <f t="shared" si="147"/>
        <v>3.1731687795306086E-2</v>
      </c>
      <c r="V558" s="429">
        <f t="shared" si="148"/>
        <v>0.33428003408122692</v>
      </c>
      <c r="W558" s="429">
        <f t="shared" si="149"/>
        <v>0</v>
      </c>
      <c r="X558" s="429">
        <f t="shared" si="150"/>
        <v>0</v>
      </c>
      <c r="Y558" s="429">
        <f t="shared" si="151"/>
        <v>0</v>
      </c>
      <c r="Z558" s="429">
        <f t="shared" si="152"/>
        <v>1.5749657896775193E-2</v>
      </c>
      <c r="AA558" s="353" t="s">
        <v>667</v>
      </c>
    </row>
    <row r="559" spans="1:27" ht="18.5" customHeight="1" x14ac:dyDescent="0.35">
      <c r="A559" s="433" t="s">
        <v>681</v>
      </c>
      <c r="B559" s="353" t="s">
        <v>667</v>
      </c>
      <c r="C559" s="353" t="s">
        <v>667</v>
      </c>
      <c r="D559" s="353" t="s">
        <v>667</v>
      </c>
      <c r="E559" s="428">
        <v>18662</v>
      </c>
      <c r="F559" s="428">
        <v>3203</v>
      </c>
      <c r="G559" s="428">
        <v>3128</v>
      </c>
      <c r="H559" s="428">
        <v>1593</v>
      </c>
      <c r="I559" s="428">
        <v>1556</v>
      </c>
      <c r="J559" s="428">
        <v>11414</v>
      </c>
      <c r="K559" s="428"/>
      <c r="L559" s="428"/>
      <c r="M559" s="428"/>
      <c r="N559" s="428">
        <v>1258</v>
      </c>
      <c r="O559" s="428">
        <f t="shared" si="142"/>
        <v>40814</v>
      </c>
      <c r="Q559" s="429">
        <f t="shared" si="143"/>
        <v>0.45724506296858919</v>
      </c>
      <c r="R559" s="429">
        <f t="shared" si="144"/>
        <v>7.8477973244474933E-2</v>
      </c>
      <c r="S559" s="429">
        <f t="shared" si="145"/>
        <v>7.6640368501004558E-2</v>
      </c>
      <c r="T559" s="429">
        <f t="shared" si="146"/>
        <v>3.9030724751310822E-2</v>
      </c>
      <c r="U559" s="429">
        <f t="shared" si="147"/>
        <v>3.8124173077865441E-2</v>
      </c>
      <c r="V559" s="429">
        <f t="shared" si="148"/>
        <v>0.27965894055961188</v>
      </c>
      <c r="W559" s="429">
        <f t="shared" si="149"/>
        <v>0</v>
      </c>
      <c r="X559" s="429">
        <f t="shared" si="150"/>
        <v>0</v>
      </c>
      <c r="Y559" s="429">
        <f t="shared" si="151"/>
        <v>0</v>
      </c>
      <c r="Z559" s="429">
        <f t="shared" si="152"/>
        <v>3.0822756897143137E-2</v>
      </c>
      <c r="AA559" s="353" t="s">
        <v>667</v>
      </c>
    </row>
    <row r="560" spans="1:27" ht="18.5" customHeight="1" x14ac:dyDescent="0.35">
      <c r="A560" s="433" t="s">
        <v>682</v>
      </c>
      <c r="B560" s="353" t="s">
        <v>667</v>
      </c>
      <c r="C560" s="353" t="s">
        <v>667</v>
      </c>
      <c r="D560" s="353" t="s">
        <v>667</v>
      </c>
      <c r="E560" s="428">
        <v>18513</v>
      </c>
      <c r="F560" s="428">
        <v>1939</v>
      </c>
      <c r="G560" s="428">
        <v>3167</v>
      </c>
      <c r="H560" s="428">
        <v>1294</v>
      </c>
      <c r="I560" s="428">
        <v>1694</v>
      </c>
      <c r="J560" s="428">
        <v>14369</v>
      </c>
      <c r="K560" s="428"/>
      <c r="L560" s="428"/>
      <c r="M560" s="428"/>
      <c r="N560" s="428">
        <v>0</v>
      </c>
      <c r="O560" s="428">
        <f t="shared" si="142"/>
        <v>40976</v>
      </c>
      <c r="Q560" s="429">
        <f t="shared" si="143"/>
        <v>0.45180105427567357</v>
      </c>
      <c r="R560" s="429">
        <f t="shared" si="144"/>
        <v>4.7320382663022256E-2</v>
      </c>
      <c r="S560" s="429">
        <f t="shared" si="145"/>
        <v>7.7289144865286999E-2</v>
      </c>
      <c r="T560" s="429">
        <f t="shared" si="146"/>
        <v>3.1579461147989069E-2</v>
      </c>
      <c r="U560" s="429">
        <f t="shared" si="147"/>
        <v>4.134127294025771E-2</v>
      </c>
      <c r="V560" s="429">
        <f t="shared" si="148"/>
        <v>0.35066868410777041</v>
      </c>
      <c r="W560" s="429">
        <f t="shared" si="149"/>
        <v>0</v>
      </c>
      <c r="X560" s="429">
        <f t="shared" si="150"/>
        <v>0</v>
      </c>
      <c r="Y560" s="429">
        <f t="shared" si="151"/>
        <v>0</v>
      </c>
      <c r="Z560" s="429">
        <f t="shared" si="152"/>
        <v>0</v>
      </c>
      <c r="AA560" s="353" t="s">
        <v>667</v>
      </c>
    </row>
    <row r="561" spans="1:27" ht="18.5" customHeight="1" x14ac:dyDescent="0.35">
      <c r="A561" s="433" t="s">
        <v>683</v>
      </c>
      <c r="B561" s="353" t="s">
        <v>667</v>
      </c>
      <c r="C561" s="353" t="s">
        <v>667</v>
      </c>
      <c r="D561" s="353" t="s">
        <v>667</v>
      </c>
      <c r="E561" s="428">
        <v>11767</v>
      </c>
      <c r="F561" s="428">
        <v>13527</v>
      </c>
      <c r="G561" s="428">
        <v>4313</v>
      </c>
      <c r="H561" s="428">
        <v>2092</v>
      </c>
      <c r="I561" s="428">
        <v>1249</v>
      </c>
      <c r="J561" s="428">
        <v>12597</v>
      </c>
      <c r="K561" s="428"/>
      <c r="L561" s="428"/>
      <c r="M561" s="428"/>
      <c r="N561" s="428">
        <v>230</v>
      </c>
      <c r="O561" s="428">
        <f t="shared" si="142"/>
        <v>45775</v>
      </c>
      <c r="Q561" s="429">
        <f t="shared" si="143"/>
        <v>0.25706171490988533</v>
      </c>
      <c r="R561" s="429">
        <f t="shared" si="144"/>
        <v>0.29551064991807757</v>
      </c>
      <c r="S561" s="429">
        <f t="shared" si="145"/>
        <v>9.4221736755871102E-2</v>
      </c>
      <c r="T561" s="429">
        <f t="shared" si="146"/>
        <v>4.570180229382851E-2</v>
      </c>
      <c r="U561" s="429">
        <f t="shared" si="147"/>
        <v>2.728563626433643E-2</v>
      </c>
      <c r="V561" s="429">
        <f t="shared" si="148"/>
        <v>0.27519388312397597</v>
      </c>
      <c r="W561" s="429">
        <f t="shared" si="149"/>
        <v>0</v>
      </c>
      <c r="X561" s="429">
        <f t="shared" si="150"/>
        <v>0</v>
      </c>
      <c r="Y561" s="429">
        <f t="shared" si="151"/>
        <v>0</v>
      </c>
      <c r="Z561" s="429">
        <f t="shared" si="152"/>
        <v>5.024576734025123E-3</v>
      </c>
      <c r="AA561" s="353" t="s">
        <v>667</v>
      </c>
    </row>
    <row r="562" spans="1:27" ht="18.5" customHeight="1" x14ac:dyDescent="0.35">
      <c r="A562" s="433" t="s">
        <v>684</v>
      </c>
      <c r="B562" s="353" t="s">
        <v>667</v>
      </c>
      <c r="C562" s="353" t="s">
        <v>667</v>
      </c>
      <c r="D562" s="353" t="s">
        <v>667</v>
      </c>
      <c r="E562" s="428">
        <v>10140</v>
      </c>
      <c r="F562" s="428">
        <v>14999</v>
      </c>
      <c r="G562" s="428">
        <v>3822</v>
      </c>
      <c r="H562" s="428">
        <v>2400</v>
      </c>
      <c r="I562" s="428">
        <v>1488</v>
      </c>
      <c r="J562" s="428">
        <v>10757</v>
      </c>
      <c r="K562" s="428"/>
      <c r="L562" s="428"/>
      <c r="M562" s="428"/>
      <c r="N562" s="428">
        <v>208</v>
      </c>
      <c r="O562" s="428">
        <f t="shared" si="142"/>
        <v>43814</v>
      </c>
      <c r="Q562" s="429">
        <f t="shared" si="143"/>
        <v>0.23143287533665038</v>
      </c>
      <c r="R562" s="429">
        <f t="shared" si="144"/>
        <v>0.34233350070753643</v>
      </c>
      <c r="S562" s="429">
        <f t="shared" si="145"/>
        <v>8.7232391473045151E-2</v>
      </c>
      <c r="T562" s="429">
        <f t="shared" si="146"/>
        <v>5.4777011914000091E-2</v>
      </c>
      <c r="U562" s="429">
        <f t="shared" si="147"/>
        <v>3.3961747386680056E-2</v>
      </c>
      <c r="V562" s="429">
        <f t="shared" si="148"/>
        <v>0.24551513214954124</v>
      </c>
      <c r="W562" s="429">
        <f t="shared" si="149"/>
        <v>0</v>
      </c>
      <c r="X562" s="429">
        <f t="shared" si="150"/>
        <v>0</v>
      </c>
      <c r="Y562" s="429">
        <f t="shared" si="151"/>
        <v>0</v>
      </c>
      <c r="Z562" s="429">
        <f t="shared" si="152"/>
        <v>4.747341032546675E-3</v>
      </c>
      <c r="AA562" s="353" t="s">
        <v>667</v>
      </c>
    </row>
    <row r="563" spans="1:27" ht="18.5" customHeight="1" x14ac:dyDescent="0.35">
      <c r="A563" s="433" t="s">
        <v>685</v>
      </c>
      <c r="B563" s="353" t="s">
        <v>667</v>
      </c>
      <c r="C563" s="353" t="s">
        <v>667</v>
      </c>
      <c r="D563" s="353" t="s">
        <v>667</v>
      </c>
      <c r="E563" s="428">
        <v>14869</v>
      </c>
      <c r="F563" s="428">
        <v>1569</v>
      </c>
      <c r="G563" s="428">
        <v>2363</v>
      </c>
      <c r="H563" s="428">
        <v>2402</v>
      </c>
      <c r="I563" s="428"/>
      <c r="J563" s="428">
        <v>15544</v>
      </c>
      <c r="K563" s="428">
        <v>139</v>
      </c>
      <c r="L563" s="428">
        <v>192</v>
      </c>
      <c r="M563" s="428"/>
      <c r="N563" s="428">
        <v>1770</v>
      </c>
      <c r="O563" s="428">
        <f t="shared" si="142"/>
        <v>38848</v>
      </c>
      <c r="Q563" s="429">
        <f t="shared" si="143"/>
        <v>0.38274814662273476</v>
      </c>
      <c r="R563" s="429">
        <f t="shared" si="144"/>
        <v>4.0388179571663921E-2</v>
      </c>
      <c r="S563" s="429">
        <f t="shared" si="145"/>
        <v>6.0826812191103787E-2</v>
      </c>
      <c r="T563" s="429">
        <f t="shared" si="146"/>
        <v>6.1830724876441513E-2</v>
      </c>
      <c r="U563" s="429">
        <f t="shared" si="147"/>
        <v>0</v>
      </c>
      <c r="V563" s="429">
        <f t="shared" si="148"/>
        <v>0.40012355848434927</v>
      </c>
      <c r="W563" s="429">
        <f t="shared" si="149"/>
        <v>3.5780477759472817E-3</v>
      </c>
      <c r="X563" s="429">
        <f t="shared" si="150"/>
        <v>4.9423393739703456E-3</v>
      </c>
      <c r="Y563" s="429">
        <f t="shared" si="151"/>
        <v>0</v>
      </c>
      <c r="Z563" s="429">
        <f t="shared" si="152"/>
        <v>4.5562191103789125E-2</v>
      </c>
      <c r="AA563" s="353" t="s">
        <v>667</v>
      </c>
    </row>
    <row r="564" spans="1:27" ht="18.5" customHeight="1" x14ac:dyDescent="0.35">
      <c r="A564" s="433" t="s">
        <v>686</v>
      </c>
      <c r="B564" s="353" t="s">
        <v>667</v>
      </c>
      <c r="C564" s="353" t="s">
        <v>667</v>
      </c>
      <c r="D564" s="353" t="s">
        <v>667</v>
      </c>
      <c r="E564" s="428">
        <v>20336</v>
      </c>
      <c r="F564" s="428">
        <v>3297</v>
      </c>
      <c r="G564" s="428">
        <v>2887</v>
      </c>
      <c r="H564" s="428">
        <v>3181</v>
      </c>
      <c r="I564" s="428">
        <v>2078</v>
      </c>
      <c r="J564" s="428">
        <v>12095</v>
      </c>
      <c r="K564" s="428">
        <v>324</v>
      </c>
      <c r="L564" s="428"/>
      <c r="M564" s="428"/>
      <c r="N564" s="428">
        <v>339</v>
      </c>
      <c r="O564" s="428">
        <f t="shared" si="142"/>
        <v>44537</v>
      </c>
      <c r="Q564" s="429">
        <f t="shared" si="143"/>
        <v>0.45660911152524869</v>
      </c>
      <c r="R564" s="429">
        <f t="shared" si="144"/>
        <v>7.4028335990300204E-2</v>
      </c>
      <c r="S564" s="429">
        <f t="shared" si="145"/>
        <v>6.4822507128904056E-2</v>
      </c>
      <c r="T564" s="429">
        <f t="shared" si="146"/>
        <v>7.142376001975885E-2</v>
      </c>
      <c r="U564" s="429">
        <f t="shared" si="147"/>
        <v>4.6657835058490693E-2</v>
      </c>
      <c r="V564" s="429">
        <f t="shared" si="148"/>
        <v>0.27157195141118623</v>
      </c>
      <c r="W564" s="429">
        <f t="shared" si="149"/>
        <v>7.2748501246154883E-3</v>
      </c>
      <c r="X564" s="429">
        <f t="shared" si="150"/>
        <v>0</v>
      </c>
      <c r="Y564" s="429">
        <f t="shared" si="151"/>
        <v>0</v>
      </c>
      <c r="Z564" s="429">
        <f t="shared" si="152"/>
        <v>7.6116487414958347E-3</v>
      </c>
      <c r="AA564" s="353" t="s">
        <v>667</v>
      </c>
    </row>
    <row r="565" spans="1:27" ht="18.5" customHeight="1" x14ac:dyDescent="0.35">
      <c r="A565" s="433" t="s">
        <v>687</v>
      </c>
      <c r="B565" s="353" t="s">
        <v>667</v>
      </c>
      <c r="C565" s="353" t="s">
        <v>667</v>
      </c>
      <c r="D565" s="353" t="s">
        <v>667</v>
      </c>
      <c r="E565" s="428">
        <v>22682</v>
      </c>
      <c r="F565" s="428">
        <v>3547</v>
      </c>
      <c r="G565" s="428">
        <v>3377</v>
      </c>
      <c r="H565" s="428">
        <v>1074</v>
      </c>
      <c r="I565" s="428">
        <v>1811</v>
      </c>
      <c r="J565" s="428">
        <v>13625</v>
      </c>
      <c r="K565" s="428"/>
      <c r="L565" s="428"/>
      <c r="M565" s="428"/>
      <c r="N565" s="428">
        <v>505</v>
      </c>
      <c r="O565" s="428">
        <f t="shared" si="142"/>
        <v>46621</v>
      </c>
      <c r="Q565" s="429">
        <f t="shared" si="143"/>
        <v>0.48651895068745843</v>
      </c>
      <c r="R565" s="429">
        <f t="shared" si="144"/>
        <v>7.6081594131400018E-2</v>
      </c>
      <c r="S565" s="429">
        <f t="shared" si="145"/>
        <v>7.2435168700800065E-2</v>
      </c>
      <c r="T565" s="429">
        <f t="shared" si="146"/>
        <v>2.3036828896849059E-2</v>
      </c>
      <c r="U565" s="429">
        <f t="shared" si="147"/>
        <v>3.8845155616567643E-2</v>
      </c>
      <c r="V565" s="429">
        <f t="shared" si="148"/>
        <v>0.2922502734819073</v>
      </c>
      <c r="W565" s="429">
        <f t="shared" si="149"/>
        <v>0</v>
      </c>
      <c r="X565" s="429">
        <f t="shared" si="150"/>
        <v>0</v>
      </c>
      <c r="Y565" s="429">
        <f t="shared" si="151"/>
        <v>0</v>
      </c>
      <c r="Z565" s="429">
        <f t="shared" si="152"/>
        <v>1.0832028485017482E-2</v>
      </c>
      <c r="AA565" s="353" t="s">
        <v>667</v>
      </c>
    </row>
    <row r="566" spans="1:27" ht="18.5" customHeight="1" x14ac:dyDescent="0.35">
      <c r="A566" s="433" t="s">
        <v>688</v>
      </c>
      <c r="B566" s="353" t="s">
        <v>667</v>
      </c>
      <c r="C566" s="353" t="s">
        <v>667</v>
      </c>
      <c r="D566" s="353" t="s">
        <v>667</v>
      </c>
      <c r="E566" s="428">
        <v>21935</v>
      </c>
      <c r="F566" s="428">
        <v>8494</v>
      </c>
      <c r="G566" s="428">
        <v>2360</v>
      </c>
      <c r="H566" s="428">
        <v>1150</v>
      </c>
      <c r="I566" s="428">
        <v>1510</v>
      </c>
      <c r="J566" s="428">
        <v>13514</v>
      </c>
      <c r="K566" s="428"/>
      <c r="L566" s="428"/>
      <c r="M566" s="428"/>
      <c r="N566" s="428">
        <v>1264</v>
      </c>
      <c r="O566" s="428">
        <f t="shared" si="142"/>
        <v>50227</v>
      </c>
      <c r="Q566" s="429">
        <f t="shared" si="143"/>
        <v>0.43671730344237164</v>
      </c>
      <c r="R566" s="429">
        <f t="shared" si="144"/>
        <v>0.16911223047364962</v>
      </c>
      <c r="S566" s="429">
        <f t="shared" si="145"/>
        <v>4.6986680470663192E-2</v>
      </c>
      <c r="T566" s="429">
        <f t="shared" si="146"/>
        <v>2.2896051924263843E-2</v>
      </c>
      <c r="U566" s="429">
        <f t="shared" si="147"/>
        <v>3.006351165707687E-2</v>
      </c>
      <c r="V566" s="429">
        <f t="shared" si="148"/>
        <v>0.26905847452565351</v>
      </c>
      <c r="W566" s="429">
        <f t="shared" si="149"/>
        <v>0</v>
      </c>
      <c r="X566" s="429">
        <f t="shared" si="150"/>
        <v>0</v>
      </c>
      <c r="Y566" s="429">
        <f t="shared" si="151"/>
        <v>0</v>
      </c>
      <c r="Z566" s="429">
        <f t="shared" si="152"/>
        <v>2.51657475063213E-2</v>
      </c>
      <c r="AA566" s="353" t="s">
        <v>667</v>
      </c>
    </row>
    <row r="567" spans="1:27" ht="18.5" customHeight="1" x14ac:dyDescent="0.35">
      <c r="A567" s="433" t="s">
        <v>689</v>
      </c>
      <c r="B567" s="353" t="s">
        <v>667</v>
      </c>
      <c r="C567" s="353" t="s">
        <v>667</v>
      </c>
      <c r="D567" s="353" t="s">
        <v>667</v>
      </c>
      <c r="E567" s="428">
        <v>18790</v>
      </c>
      <c r="F567" s="428">
        <v>2598</v>
      </c>
      <c r="G567" s="428">
        <v>2129</v>
      </c>
      <c r="H567" s="428">
        <v>1949</v>
      </c>
      <c r="I567" s="428">
        <v>4669</v>
      </c>
      <c r="J567" s="428">
        <v>15075</v>
      </c>
      <c r="K567" s="428">
        <v>365</v>
      </c>
      <c r="L567" s="428"/>
      <c r="M567" s="428"/>
      <c r="N567" s="428">
        <v>0</v>
      </c>
      <c r="O567" s="428">
        <f t="shared" si="142"/>
        <v>45575</v>
      </c>
      <c r="Q567" s="429">
        <f t="shared" si="143"/>
        <v>0.41228743828853537</v>
      </c>
      <c r="R567" s="429">
        <f t="shared" si="144"/>
        <v>5.7004936917169499E-2</v>
      </c>
      <c r="S567" s="429">
        <f t="shared" si="145"/>
        <v>4.671420735052112E-2</v>
      </c>
      <c r="T567" s="429">
        <f t="shared" si="146"/>
        <v>4.2764673614920458E-2</v>
      </c>
      <c r="U567" s="429">
        <f t="shared" si="147"/>
        <v>0.10244651673066374</v>
      </c>
      <c r="V567" s="429">
        <f t="shared" si="148"/>
        <v>0.33077345035655514</v>
      </c>
      <c r="W567" s="429">
        <f t="shared" si="149"/>
        <v>8.0087767416346673E-3</v>
      </c>
      <c r="X567" s="429">
        <f t="shared" si="150"/>
        <v>0</v>
      </c>
      <c r="Y567" s="429">
        <f t="shared" si="151"/>
        <v>0</v>
      </c>
      <c r="Z567" s="429">
        <f t="shared" si="152"/>
        <v>0</v>
      </c>
      <c r="AA567" s="353" t="s">
        <v>667</v>
      </c>
    </row>
    <row r="568" spans="1:27" ht="18.5" customHeight="1" x14ac:dyDescent="0.35">
      <c r="A568" s="433" t="s">
        <v>690</v>
      </c>
      <c r="B568" s="353" t="s">
        <v>667</v>
      </c>
      <c r="C568" s="353" t="s">
        <v>667</v>
      </c>
      <c r="D568" s="353" t="s">
        <v>667</v>
      </c>
      <c r="E568" s="428">
        <v>20805</v>
      </c>
      <c r="F568" s="428">
        <v>3254</v>
      </c>
      <c r="G568" s="428">
        <v>1818</v>
      </c>
      <c r="H568" s="428">
        <v>3879</v>
      </c>
      <c r="I568" s="428">
        <v>5417</v>
      </c>
      <c r="J568" s="428">
        <v>13537</v>
      </c>
      <c r="K568" s="428">
        <v>139</v>
      </c>
      <c r="L568" s="428"/>
      <c r="M568" s="428"/>
      <c r="N568" s="428">
        <v>626</v>
      </c>
      <c r="O568" s="428">
        <f t="shared" si="142"/>
        <v>49475</v>
      </c>
      <c r="Q568" s="429">
        <f t="shared" si="143"/>
        <v>0.42051541182415364</v>
      </c>
      <c r="R568" s="429">
        <f t="shared" si="144"/>
        <v>6.5770591207680654E-2</v>
      </c>
      <c r="S568" s="429">
        <f t="shared" si="145"/>
        <v>3.6745831227892878E-2</v>
      </c>
      <c r="T568" s="429">
        <f t="shared" si="146"/>
        <v>7.8403233956543708E-2</v>
      </c>
      <c r="U568" s="429">
        <f t="shared" si="147"/>
        <v>0.10948964123294594</v>
      </c>
      <c r="V568" s="429">
        <f t="shared" si="148"/>
        <v>0.27361293582617485</v>
      </c>
      <c r="W568" s="429">
        <f t="shared" si="149"/>
        <v>2.8094997473471451E-3</v>
      </c>
      <c r="X568" s="429">
        <f t="shared" si="150"/>
        <v>0</v>
      </c>
      <c r="Y568" s="429">
        <f t="shared" si="151"/>
        <v>0</v>
      </c>
      <c r="Z568" s="429">
        <f t="shared" si="152"/>
        <v>1.2652854977261242E-2</v>
      </c>
      <c r="AA568" s="353" t="s">
        <v>667</v>
      </c>
    </row>
    <row r="569" spans="1:27" ht="18.5" customHeight="1" x14ac:dyDescent="0.35">
      <c r="A569" s="433" t="s">
        <v>691</v>
      </c>
      <c r="B569" s="353" t="s">
        <v>667</v>
      </c>
      <c r="C569" s="353" t="s">
        <v>667</v>
      </c>
      <c r="D569" s="353" t="s">
        <v>667</v>
      </c>
      <c r="E569" s="428">
        <v>24976</v>
      </c>
      <c r="F569" s="428">
        <v>4001</v>
      </c>
      <c r="G569" s="428">
        <v>1845</v>
      </c>
      <c r="H569" s="428">
        <v>2746</v>
      </c>
      <c r="I569" s="428">
        <v>4270</v>
      </c>
      <c r="J569" s="428">
        <v>7725</v>
      </c>
      <c r="K569" s="428">
        <v>466</v>
      </c>
      <c r="L569" s="428"/>
      <c r="M569" s="428"/>
      <c r="N569" s="428">
        <v>797</v>
      </c>
      <c r="O569" s="428">
        <f t="shared" si="142"/>
        <v>46826</v>
      </c>
      <c r="Q569" s="429">
        <f t="shared" si="143"/>
        <v>0.53337889206850897</v>
      </c>
      <c r="R569" s="429">
        <f t="shared" si="144"/>
        <v>8.5443984111391105E-2</v>
      </c>
      <c r="S569" s="429">
        <f t="shared" si="145"/>
        <v>3.9401187374535518E-2</v>
      </c>
      <c r="T569" s="429">
        <f t="shared" si="146"/>
        <v>5.8642634433861529E-2</v>
      </c>
      <c r="U569" s="429">
        <f t="shared" si="147"/>
        <v>9.1188655874941266E-2</v>
      </c>
      <c r="V569" s="429">
        <f t="shared" si="148"/>
        <v>0.16497245120232348</v>
      </c>
      <c r="W569" s="429">
        <f t="shared" si="149"/>
        <v>9.9517362149233336E-3</v>
      </c>
      <c r="X569" s="429">
        <f t="shared" si="150"/>
        <v>0</v>
      </c>
      <c r="Y569" s="429">
        <f t="shared" si="151"/>
        <v>0</v>
      </c>
      <c r="Z569" s="429">
        <f t="shared" si="152"/>
        <v>1.7020458719514801E-2</v>
      </c>
      <c r="AA569" s="353" t="s">
        <v>667</v>
      </c>
    </row>
    <row r="570" spans="1:27" ht="18.5" customHeight="1" x14ac:dyDescent="0.35">
      <c r="A570" s="433" t="s">
        <v>692</v>
      </c>
      <c r="B570" s="353" t="s">
        <v>667</v>
      </c>
      <c r="C570" s="353" t="s">
        <v>667</v>
      </c>
      <c r="D570" s="353" t="s">
        <v>667</v>
      </c>
      <c r="E570" s="428">
        <v>18663</v>
      </c>
      <c r="F570" s="428">
        <v>5558</v>
      </c>
      <c r="G570" s="428">
        <v>2087</v>
      </c>
      <c r="H570" s="428">
        <v>3014</v>
      </c>
      <c r="I570" s="428">
        <v>3450</v>
      </c>
      <c r="J570" s="428">
        <v>12446</v>
      </c>
      <c r="K570" s="428">
        <v>181</v>
      </c>
      <c r="L570" s="428"/>
      <c r="M570" s="428"/>
      <c r="N570" s="428">
        <v>265</v>
      </c>
      <c r="O570" s="428">
        <f t="shared" si="142"/>
        <v>45664</v>
      </c>
      <c r="Q570" s="429">
        <f t="shared" si="143"/>
        <v>0.40870269796776454</v>
      </c>
      <c r="R570" s="429">
        <f t="shared" si="144"/>
        <v>0.12171513665031534</v>
      </c>
      <c r="S570" s="429">
        <f t="shared" si="145"/>
        <v>4.5703398738612476E-2</v>
      </c>
      <c r="T570" s="429">
        <f t="shared" si="146"/>
        <v>6.6003854239663637E-2</v>
      </c>
      <c r="U570" s="429">
        <f t="shared" si="147"/>
        <v>7.5551857042747028E-2</v>
      </c>
      <c r="V570" s="429">
        <f t="shared" si="148"/>
        <v>0.27255606166783464</v>
      </c>
      <c r="W570" s="429">
        <f t="shared" si="149"/>
        <v>3.9637351086194818E-3</v>
      </c>
      <c r="X570" s="429">
        <f t="shared" si="150"/>
        <v>0</v>
      </c>
      <c r="Y570" s="429">
        <f t="shared" si="151"/>
        <v>0</v>
      </c>
      <c r="Z570" s="429">
        <f t="shared" si="152"/>
        <v>5.8032585844428868E-3</v>
      </c>
      <c r="AA570" s="353" t="s">
        <v>667</v>
      </c>
    </row>
    <row r="571" spans="1:27" ht="18.5" customHeight="1" x14ac:dyDescent="0.35">
      <c r="A571" s="433" t="s">
        <v>693</v>
      </c>
      <c r="B571" s="353" t="s">
        <v>667</v>
      </c>
      <c r="C571" s="353" t="s">
        <v>667</v>
      </c>
      <c r="D571" s="353" t="s">
        <v>667</v>
      </c>
      <c r="E571" s="428">
        <v>7854</v>
      </c>
      <c r="F571" s="428">
        <v>2897</v>
      </c>
      <c r="G571" s="428">
        <v>2209</v>
      </c>
      <c r="H571" s="428">
        <v>26645</v>
      </c>
      <c r="I571" s="428">
        <v>2100</v>
      </c>
      <c r="J571" s="428">
        <v>10175</v>
      </c>
      <c r="K571" s="428">
        <v>363</v>
      </c>
      <c r="L571" s="428"/>
      <c r="M571" s="428"/>
      <c r="N571" s="428">
        <v>143</v>
      </c>
      <c r="O571" s="428">
        <f t="shared" si="142"/>
        <v>52386</v>
      </c>
      <c r="Q571" s="429">
        <f t="shared" si="143"/>
        <v>0.14992555262856488</v>
      </c>
      <c r="R571" s="429">
        <f t="shared" si="144"/>
        <v>5.530103462757225E-2</v>
      </c>
      <c r="S571" s="429">
        <f t="shared" si="145"/>
        <v>4.2167754743633795E-2</v>
      </c>
      <c r="T571" s="429">
        <f t="shared" si="146"/>
        <v>0.50862825945863399</v>
      </c>
      <c r="U571" s="429">
        <f t="shared" si="147"/>
        <v>4.0087046157370292E-2</v>
      </c>
      <c r="V571" s="429">
        <f t="shared" si="148"/>
        <v>0.19423128316725843</v>
      </c>
      <c r="W571" s="429">
        <f t="shared" si="149"/>
        <v>6.929332264345436E-3</v>
      </c>
      <c r="X571" s="429">
        <f t="shared" si="150"/>
        <v>0</v>
      </c>
      <c r="Y571" s="429">
        <f t="shared" si="151"/>
        <v>0</v>
      </c>
      <c r="Z571" s="429">
        <f t="shared" si="152"/>
        <v>2.7297369526209292E-3</v>
      </c>
      <c r="AA571" s="353" t="s">
        <v>667</v>
      </c>
    </row>
    <row r="572" spans="1:27" ht="18.5" customHeight="1" x14ac:dyDescent="0.35">
      <c r="A572" s="433" t="s">
        <v>694</v>
      </c>
      <c r="B572" s="353" t="s">
        <v>667</v>
      </c>
      <c r="C572" s="353" t="s">
        <v>667</v>
      </c>
      <c r="D572" s="353" t="s">
        <v>667</v>
      </c>
      <c r="E572" s="428">
        <v>18343</v>
      </c>
      <c r="F572" s="428">
        <v>3576</v>
      </c>
      <c r="G572" s="428">
        <v>3375</v>
      </c>
      <c r="H572" s="428">
        <v>1092</v>
      </c>
      <c r="I572" s="428">
        <v>1711</v>
      </c>
      <c r="J572" s="428">
        <v>13347</v>
      </c>
      <c r="K572" s="428">
        <v>600</v>
      </c>
      <c r="L572" s="428"/>
      <c r="M572" s="428"/>
      <c r="N572" s="428">
        <v>581</v>
      </c>
      <c r="O572" s="428">
        <f t="shared" si="142"/>
        <v>42625</v>
      </c>
      <c r="Q572" s="429">
        <f t="shared" si="143"/>
        <v>0.43033431085043988</v>
      </c>
      <c r="R572" s="429">
        <f t="shared" si="144"/>
        <v>8.3894428152492664E-2</v>
      </c>
      <c r="S572" s="429">
        <f t="shared" si="145"/>
        <v>7.9178885630498533E-2</v>
      </c>
      <c r="T572" s="429">
        <f t="shared" si="146"/>
        <v>2.5618768328445746E-2</v>
      </c>
      <c r="U572" s="429">
        <f t="shared" si="147"/>
        <v>4.014076246334311E-2</v>
      </c>
      <c r="V572" s="429">
        <f t="shared" si="148"/>
        <v>0.31312609970674488</v>
      </c>
      <c r="W572" s="429">
        <f t="shared" si="149"/>
        <v>1.407624633431085E-2</v>
      </c>
      <c r="X572" s="429">
        <f t="shared" si="150"/>
        <v>0</v>
      </c>
      <c r="Y572" s="429">
        <f t="shared" si="151"/>
        <v>0</v>
      </c>
      <c r="Z572" s="429">
        <f t="shared" si="152"/>
        <v>1.363049853372434E-2</v>
      </c>
      <c r="AA572" s="353" t="s">
        <v>667</v>
      </c>
    </row>
    <row r="573" spans="1:27" ht="18.5" customHeight="1" x14ac:dyDescent="0.35">
      <c r="A573" s="433" t="s">
        <v>695</v>
      </c>
      <c r="B573" s="353" t="s">
        <v>667</v>
      </c>
      <c r="C573" s="353" t="s">
        <v>667</v>
      </c>
      <c r="D573" s="353" t="s">
        <v>667</v>
      </c>
      <c r="E573" s="428">
        <v>15543</v>
      </c>
      <c r="F573" s="428">
        <v>1707</v>
      </c>
      <c r="G573" s="428">
        <v>2371</v>
      </c>
      <c r="H573" s="428">
        <v>872</v>
      </c>
      <c r="I573" s="428">
        <v>2727</v>
      </c>
      <c r="J573" s="428">
        <v>11759</v>
      </c>
      <c r="K573" s="428"/>
      <c r="L573" s="428"/>
      <c r="M573" s="428"/>
      <c r="N573" s="428">
        <v>466</v>
      </c>
      <c r="O573" s="428">
        <f t="shared" si="142"/>
        <v>35445</v>
      </c>
      <c r="Q573" s="429">
        <f t="shared" si="143"/>
        <v>0.43851036817604738</v>
      </c>
      <c r="R573" s="429">
        <f t="shared" si="144"/>
        <v>4.8159119763013118E-2</v>
      </c>
      <c r="S573" s="429">
        <f t="shared" si="145"/>
        <v>6.6892368458174631E-2</v>
      </c>
      <c r="T573" s="429">
        <f t="shared" si="146"/>
        <v>2.4601495274368741E-2</v>
      </c>
      <c r="U573" s="429">
        <f t="shared" si="147"/>
        <v>7.69360981802793E-2</v>
      </c>
      <c r="V573" s="429">
        <f t="shared" si="148"/>
        <v>0.33175342079277753</v>
      </c>
      <c r="W573" s="429">
        <f t="shared" si="149"/>
        <v>0</v>
      </c>
      <c r="X573" s="429">
        <f t="shared" si="150"/>
        <v>0</v>
      </c>
      <c r="Y573" s="429">
        <f t="shared" si="151"/>
        <v>0</v>
      </c>
      <c r="Z573" s="429">
        <f t="shared" si="152"/>
        <v>1.3147129355339258E-2</v>
      </c>
      <c r="AA573" s="353" t="s">
        <v>667</v>
      </c>
    </row>
    <row r="574" spans="1:27" ht="18.5" customHeight="1" x14ac:dyDescent="0.35">
      <c r="A574" s="433" t="s">
        <v>696</v>
      </c>
      <c r="B574" s="353" t="s">
        <v>667</v>
      </c>
      <c r="C574" s="353" t="s">
        <v>667</v>
      </c>
      <c r="D574" s="353" t="s">
        <v>667</v>
      </c>
      <c r="E574" s="428">
        <v>14655</v>
      </c>
      <c r="F574" s="428">
        <v>1366</v>
      </c>
      <c r="G574" s="428">
        <v>1655</v>
      </c>
      <c r="H574" s="428">
        <v>1142</v>
      </c>
      <c r="I574" s="428">
        <v>4233</v>
      </c>
      <c r="J574" s="428">
        <v>11116</v>
      </c>
      <c r="K574" s="428"/>
      <c r="L574" s="428"/>
      <c r="M574" s="428"/>
      <c r="N574" s="428">
        <v>572</v>
      </c>
      <c r="O574" s="428">
        <f t="shared" si="142"/>
        <v>34739</v>
      </c>
      <c r="Q574" s="429">
        <f t="shared" si="143"/>
        <v>0.42186015717205444</v>
      </c>
      <c r="R574" s="429">
        <f t="shared" si="144"/>
        <v>3.9321799706381874E-2</v>
      </c>
      <c r="S574" s="429">
        <f t="shared" si="145"/>
        <v>4.7640979878522699E-2</v>
      </c>
      <c r="T574" s="429">
        <f t="shared" si="146"/>
        <v>3.2873715420708716E-2</v>
      </c>
      <c r="U574" s="429">
        <f t="shared" si="147"/>
        <v>0.12185152134488615</v>
      </c>
      <c r="V574" s="429">
        <f t="shared" si="148"/>
        <v>0.31998618267653067</v>
      </c>
      <c r="W574" s="429">
        <f t="shared" si="149"/>
        <v>0</v>
      </c>
      <c r="X574" s="429">
        <f t="shared" si="150"/>
        <v>0</v>
      </c>
      <c r="Y574" s="429">
        <f t="shared" si="151"/>
        <v>0</v>
      </c>
      <c r="Z574" s="429">
        <f t="shared" si="152"/>
        <v>1.6465643800915399E-2</v>
      </c>
      <c r="AA574" s="353" t="s">
        <v>667</v>
      </c>
    </row>
    <row r="575" spans="1:27" ht="18.5" customHeight="1" x14ac:dyDescent="0.35">
      <c r="A575" s="433" t="s">
        <v>697</v>
      </c>
      <c r="B575" s="353" t="s">
        <v>667</v>
      </c>
      <c r="C575" s="353" t="s">
        <v>667</v>
      </c>
      <c r="D575" s="353" t="s">
        <v>667</v>
      </c>
      <c r="E575" s="428">
        <v>15639</v>
      </c>
      <c r="F575" s="428">
        <v>1182</v>
      </c>
      <c r="G575" s="428">
        <v>2272</v>
      </c>
      <c r="H575" s="428">
        <v>592</v>
      </c>
      <c r="I575" s="428">
        <v>2471</v>
      </c>
      <c r="J575" s="428">
        <v>11002</v>
      </c>
      <c r="K575" s="428"/>
      <c r="L575" s="428"/>
      <c r="M575" s="428"/>
      <c r="N575" s="428">
        <v>933</v>
      </c>
      <c r="O575" s="428">
        <f t="shared" si="142"/>
        <v>34091</v>
      </c>
      <c r="Q575" s="429">
        <f t="shared" si="143"/>
        <v>0.45874277668592883</v>
      </c>
      <c r="R575" s="429">
        <f t="shared" si="144"/>
        <v>3.4671907541579887E-2</v>
      </c>
      <c r="S575" s="429">
        <f t="shared" si="145"/>
        <v>6.6645155612918366E-2</v>
      </c>
      <c r="T575" s="429">
        <f t="shared" si="146"/>
        <v>1.7365287025901264E-2</v>
      </c>
      <c r="U575" s="429">
        <f t="shared" si="147"/>
        <v>7.248247338007098E-2</v>
      </c>
      <c r="V575" s="429">
        <f t="shared" si="148"/>
        <v>0.32272447273473936</v>
      </c>
      <c r="W575" s="429">
        <f t="shared" si="149"/>
        <v>0</v>
      </c>
      <c r="X575" s="429">
        <f t="shared" si="150"/>
        <v>0</v>
      </c>
      <c r="Y575" s="429">
        <f t="shared" si="151"/>
        <v>0</v>
      </c>
      <c r="Z575" s="429">
        <f t="shared" si="152"/>
        <v>2.7367927018861284E-2</v>
      </c>
      <c r="AA575" s="353" t="s">
        <v>667</v>
      </c>
    </row>
    <row r="576" spans="1:27" ht="18.5" customHeight="1" x14ac:dyDescent="0.35">
      <c r="A576" s="433" t="s">
        <v>698</v>
      </c>
      <c r="B576" s="353" t="s">
        <v>667</v>
      </c>
      <c r="C576" s="353" t="s">
        <v>667</v>
      </c>
      <c r="D576" s="353" t="s">
        <v>667</v>
      </c>
      <c r="E576" s="428">
        <v>17696</v>
      </c>
      <c r="F576" s="428">
        <v>1617</v>
      </c>
      <c r="G576" s="428">
        <v>1736</v>
      </c>
      <c r="H576" s="428">
        <v>1316</v>
      </c>
      <c r="I576" s="428">
        <v>5554</v>
      </c>
      <c r="J576" s="428">
        <v>13542</v>
      </c>
      <c r="K576" s="428"/>
      <c r="L576" s="428"/>
      <c r="M576" s="428"/>
      <c r="N576" s="428">
        <v>917</v>
      </c>
      <c r="O576" s="428">
        <f t="shared" si="142"/>
        <v>42378</v>
      </c>
      <c r="Q576" s="429">
        <f t="shared" si="143"/>
        <v>0.41757515692104391</v>
      </c>
      <c r="R576" s="429">
        <f t="shared" si="144"/>
        <v>3.8156590683845394E-2</v>
      </c>
      <c r="S576" s="429">
        <f t="shared" si="145"/>
        <v>4.0964651470102413E-2</v>
      </c>
      <c r="T576" s="429">
        <f t="shared" si="146"/>
        <v>3.1053848695077636E-2</v>
      </c>
      <c r="U576" s="429">
        <f t="shared" si="147"/>
        <v>0.13105856812497049</v>
      </c>
      <c r="V576" s="429">
        <f t="shared" si="148"/>
        <v>0.31955259804615604</v>
      </c>
      <c r="W576" s="429">
        <f t="shared" si="149"/>
        <v>0</v>
      </c>
      <c r="X576" s="429">
        <f t="shared" si="150"/>
        <v>0</v>
      </c>
      <c r="Y576" s="429">
        <f t="shared" si="151"/>
        <v>0</v>
      </c>
      <c r="Z576" s="429">
        <f t="shared" si="152"/>
        <v>2.1638586058804095E-2</v>
      </c>
      <c r="AA576" s="353" t="s">
        <v>667</v>
      </c>
    </row>
    <row r="577" spans="1:27" ht="18.5" customHeight="1" x14ac:dyDescent="0.35">
      <c r="A577" s="433" t="s">
        <v>699</v>
      </c>
      <c r="B577" s="353" t="s">
        <v>667</v>
      </c>
      <c r="C577" s="353" t="s">
        <v>667</v>
      </c>
      <c r="D577" s="353" t="s">
        <v>667</v>
      </c>
      <c r="E577" s="428">
        <v>15552</v>
      </c>
      <c r="F577" s="428">
        <v>1387</v>
      </c>
      <c r="G577" s="428">
        <v>2236</v>
      </c>
      <c r="H577" s="428">
        <v>958</v>
      </c>
      <c r="I577" s="428">
        <v>2727</v>
      </c>
      <c r="J577" s="428">
        <v>12267</v>
      </c>
      <c r="K577" s="428"/>
      <c r="L577" s="428"/>
      <c r="M577" s="428"/>
      <c r="N577" s="428">
        <v>542</v>
      </c>
      <c r="O577" s="428">
        <f t="shared" si="142"/>
        <v>35669</v>
      </c>
      <c r="Q577" s="429">
        <f t="shared" si="143"/>
        <v>0.43600885923350807</v>
      </c>
      <c r="R577" s="429">
        <f t="shared" si="144"/>
        <v>3.8885306568729149E-2</v>
      </c>
      <c r="S577" s="429">
        <f t="shared" si="145"/>
        <v>6.2687487734447281E-2</v>
      </c>
      <c r="T577" s="429">
        <f t="shared" si="146"/>
        <v>2.6858056015027054E-2</v>
      </c>
      <c r="U577" s="429">
        <f t="shared" si="147"/>
        <v>7.6452942330875545E-2</v>
      </c>
      <c r="V577" s="429">
        <f t="shared" si="148"/>
        <v>0.34391208051809696</v>
      </c>
      <c r="W577" s="429">
        <f t="shared" si="149"/>
        <v>0</v>
      </c>
      <c r="X577" s="429">
        <f t="shared" si="150"/>
        <v>0</v>
      </c>
      <c r="Y577" s="429">
        <f t="shared" si="151"/>
        <v>0</v>
      </c>
      <c r="Z577" s="429">
        <f t="shared" si="152"/>
        <v>1.5195267599315932E-2</v>
      </c>
      <c r="AA577" s="353" t="s">
        <v>667</v>
      </c>
    </row>
    <row r="578" spans="1:27" ht="18.5" customHeight="1" x14ac:dyDescent="0.35">
      <c r="A578" s="433" t="s">
        <v>700</v>
      </c>
      <c r="B578" s="353" t="s">
        <v>667</v>
      </c>
      <c r="C578" s="353" t="s">
        <v>667</v>
      </c>
      <c r="D578" s="353" t="s">
        <v>667</v>
      </c>
      <c r="E578" s="428">
        <v>18621</v>
      </c>
      <c r="F578" s="428">
        <v>1720</v>
      </c>
      <c r="G578" s="428">
        <v>2098</v>
      </c>
      <c r="H578" s="428">
        <v>1316</v>
      </c>
      <c r="I578" s="428">
        <v>3662</v>
      </c>
      <c r="J578" s="428">
        <v>12175</v>
      </c>
      <c r="K578" s="428"/>
      <c r="L578" s="428"/>
      <c r="M578" s="428"/>
      <c r="N578" s="428">
        <v>310</v>
      </c>
      <c r="O578" s="428">
        <f t="shared" ref="O578:O633" si="158">SUM(E578:N578)</f>
        <v>39902</v>
      </c>
      <c r="Q578" s="429">
        <f t="shared" ref="Q578:Q633" si="159">E578/O578</f>
        <v>0.46666833742669539</v>
      </c>
      <c r="R578" s="429">
        <f t="shared" ref="R578:R633" si="160">F578/O578</f>
        <v>4.3105608741416473E-2</v>
      </c>
      <c r="S578" s="429">
        <f t="shared" ref="S578:S633" si="161">G578/O578</f>
        <v>5.2578818104355669E-2</v>
      </c>
      <c r="T578" s="429">
        <f t="shared" ref="T578:T633" si="162">H578/O578</f>
        <v>3.2980802967269809E-2</v>
      </c>
      <c r="U578" s="429">
        <f t="shared" ref="U578:U633" si="163">I578/O578</f>
        <v>9.1774848378527396E-2</v>
      </c>
      <c r="V578" s="429">
        <f t="shared" ref="V578:V633" si="164">J578/O578</f>
        <v>0.30512255024810786</v>
      </c>
      <c r="W578" s="429">
        <f t="shared" ref="W578:W633" si="165">K578/O578</f>
        <v>0</v>
      </c>
      <c r="X578" s="429">
        <f t="shared" ref="X578:X633" si="166">L578/O578</f>
        <v>0</v>
      </c>
      <c r="Y578" s="429">
        <f t="shared" ref="Y578:Y633" si="167">M578/O578</f>
        <v>0</v>
      </c>
      <c r="Z578" s="429">
        <f t="shared" ref="Z578:Z633" si="168">N578/O578</f>
        <v>7.7690341336273871E-3</v>
      </c>
      <c r="AA578" s="353" t="s">
        <v>667</v>
      </c>
    </row>
    <row r="579" spans="1:27" ht="18.5" customHeight="1" x14ac:dyDescent="0.35">
      <c r="A579" s="433" t="s">
        <v>701</v>
      </c>
      <c r="B579" s="353" t="s">
        <v>667</v>
      </c>
      <c r="C579" s="353" t="s">
        <v>667</v>
      </c>
      <c r="D579" s="353" t="s">
        <v>667</v>
      </c>
      <c r="E579" s="428">
        <v>15994</v>
      </c>
      <c r="F579" s="428">
        <v>1973</v>
      </c>
      <c r="G579" s="428">
        <v>3528</v>
      </c>
      <c r="H579" s="428">
        <v>1604</v>
      </c>
      <c r="I579" s="428"/>
      <c r="J579" s="428">
        <v>13040</v>
      </c>
      <c r="K579" s="428"/>
      <c r="L579" s="428"/>
      <c r="M579" s="428"/>
      <c r="N579" s="428">
        <v>0</v>
      </c>
      <c r="O579" s="428">
        <f t="shared" si="158"/>
        <v>36139</v>
      </c>
      <c r="Q579" s="429">
        <f t="shared" si="159"/>
        <v>0.44256896981100752</v>
      </c>
      <c r="R579" s="429">
        <f t="shared" si="160"/>
        <v>5.4594759124491549E-2</v>
      </c>
      <c r="S579" s="429">
        <f t="shared" si="161"/>
        <v>9.762306649326212E-2</v>
      </c>
      <c r="T579" s="429">
        <f t="shared" si="162"/>
        <v>4.4384183292288111E-2</v>
      </c>
      <c r="U579" s="429">
        <f t="shared" si="163"/>
        <v>0</v>
      </c>
      <c r="V579" s="429">
        <f t="shared" si="164"/>
        <v>0.36082902127895072</v>
      </c>
      <c r="W579" s="429">
        <f t="shared" si="165"/>
        <v>0</v>
      </c>
      <c r="X579" s="429">
        <f t="shared" si="166"/>
        <v>0</v>
      </c>
      <c r="Y579" s="429">
        <f t="shared" si="167"/>
        <v>0</v>
      </c>
      <c r="Z579" s="429">
        <f t="shared" si="168"/>
        <v>0</v>
      </c>
      <c r="AA579" s="353" t="s">
        <v>667</v>
      </c>
    </row>
    <row r="580" spans="1:27" ht="18.5" customHeight="1" x14ac:dyDescent="0.35">
      <c r="A580" s="433" t="s">
        <v>702</v>
      </c>
      <c r="B580" s="353" t="s">
        <v>667</v>
      </c>
      <c r="C580" s="353" t="s">
        <v>667</v>
      </c>
      <c r="D580" s="353" t="s">
        <v>667</v>
      </c>
      <c r="E580" s="428">
        <v>4686</v>
      </c>
      <c r="F580" s="428">
        <v>14418</v>
      </c>
      <c r="G580" s="428">
        <v>3897</v>
      </c>
      <c r="H580" s="428">
        <v>7307</v>
      </c>
      <c r="I580" s="428"/>
      <c r="J580" s="428">
        <v>13540</v>
      </c>
      <c r="K580" s="428"/>
      <c r="L580" s="428"/>
      <c r="M580" s="428"/>
      <c r="N580" s="428">
        <v>0</v>
      </c>
      <c r="O580" s="428">
        <f t="shared" si="158"/>
        <v>43848</v>
      </c>
      <c r="Q580" s="429">
        <f t="shared" si="159"/>
        <v>0.10686918445539136</v>
      </c>
      <c r="R580" s="429">
        <f t="shared" si="160"/>
        <v>0.3288177339901478</v>
      </c>
      <c r="S580" s="429">
        <f t="shared" si="161"/>
        <v>8.8875205254515602E-2</v>
      </c>
      <c r="T580" s="429">
        <f t="shared" si="162"/>
        <v>0.16664386060937786</v>
      </c>
      <c r="U580" s="429">
        <f t="shared" si="163"/>
        <v>0</v>
      </c>
      <c r="V580" s="429">
        <f t="shared" si="164"/>
        <v>0.30879401569056741</v>
      </c>
      <c r="W580" s="429">
        <f t="shared" si="165"/>
        <v>0</v>
      </c>
      <c r="X580" s="429">
        <f t="shared" si="166"/>
        <v>0</v>
      </c>
      <c r="Y580" s="429">
        <f t="shared" si="167"/>
        <v>0</v>
      </c>
      <c r="Z580" s="429">
        <f t="shared" si="168"/>
        <v>0</v>
      </c>
      <c r="AA580" s="353" t="s">
        <v>667</v>
      </c>
    </row>
    <row r="581" spans="1:27" ht="18.5" customHeight="1" x14ac:dyDescent="0.35">
      <c r="A581" s="433" t="s">
        <v>703</v>
      </c>
      <c r="B581" s="353" t="s">
        <v>667</v>
      </c>
      <c r="C581" s="353" t="s">
        <v>667</v>
      </c>
      <c r="D581" s="353" t="s">
        <v>667</v>
      </c>
      <c r="E581" s="428">
        <v>21020</v>
      </c>
      <c r="F581" s="428">
        <v>4589</v>
      </c>
      <c r="G581" s="428">
        <v>3299</v>
      </c>
      <c r="H581" s="428">
        <v>1511</v>
      </c>
      <c r="I581" s="428"/>
      <c r="J581" s="428">
        <v>11548</v>
      </c>
      <c r="K581" s="428"/>
      <c r="L581" s="428"/>
      <c r="M581" s="428"/>
      <c r="N581" s="428">
        <v>117</v>
      </c>
      <c r="O581" s="428">
        <f t="shared" si="158"/>
        <v>42084</v>
      </c>
      <c r="Q581" s="429">
        <f t="shared" si="159"/>
        <v>0.49947723600418209</v>
      </c>
      <c r="R581" s="429">
        <f t="shared" si="160"/>
        <v>0.10904381712764946</v>
      </c>
      <c r="S581" s="429">
        <f t="shared" si="161"/>
        <v>7.8390837372873307E-2</v>
      </c>
      <c r="T581" s="429">
        <f t="shared" si="162"/>
        <v>3.5904381712764943E-2</v>
      </c>
      <c r="U581" s="429">
        <f t="shared" si="163"/>
        <v>0</v>
      </c>
      <c r="V581" s="429">
        <f t="shared" si="164"/>
        <v>0.27440357380477143</v>
      </c>
      <c r="W581" s="429">
        <f t="shared" si="165"/>
        <v>0</v>
      </c>
      <c r="X581" s="429">
        <f t="shared" si="166"/>
        <v>0</v>
      </c>
      <c r="Y581" s="429">
        <f t="shared" si="167"/>
        <v>0</v>
      </c>
      <c r="Z581" s="429">
        <f t="shared" si="168"/>
        <v>2.7801539777587681E-3</v>
      </c>
      <c r="AA581" s="353" t="s">
        <v>667</v>
      </c>
    </row>
    <row r="582" spans="1:27" ht="18.5" customHeight="1" x14ac:dyDescent="0.35">
      <c r="A582" s="433" t="s">
        <v>704</v>
      </c>
      <c r="B582" s="353" t="s">
        <v>667</v>
      </c>
      <c r="C582" s="353" t="s">
        <v>667</v>
      </c>
      <c r="D582" s="353" t="s">
        <v>667</v>
      </c>
      <c r="E582" s="428">
        <v>18931</v>
      </c>
      <c r="F582" s="428">
        <v>2863</v>
      </c>
      <c r="G582" s="428">
        <v>2476</v>
      </c>
      <c r="H582" s="428">
        <v>1259</v>
      </c>
      <c r="I582" s="428">
        <v>1173</v>
      </c>
      <c r="J582" s="428">
        <v>12560</v>
      </c>
      <c r="K582" s="428">
        <v>365</v>
      </c>
      <c r="L582" s="428"/>
      <c r="M582" s="428"/>
      <c r="N582" s="428">
        <v>723</v>
      </c>
      <c r="O582" s="428">
        <f t="shared" si="158"/>
        <v>40350</v>
      </c>
      <c r="Q582" s="429">
        <f t="shared" si="159"/>
        <v>0.46916976456009912</v>
      </c>
      <c r="R582" s="429">
        <f t="shared" si="160"/>
        <v>7.0954151177199498E-2</v>
      </c>
      <c r="S582" s="429">
        <f t="shared" si="161"/>
        <v>6.1363073110285007E-2</v>
      </c>
      <c r="T582" s="429">
        <f t="shared" si="162"/>
        <v>3.1201982651796779E-2</v>
      </c>
      <c r="U582" s="429">
        <f t="shared" si="163"/>
        <v>2.9070631970260222E-2</v>
      </c>
      <c r="V582" s="429">
        <f t="shared" si="164"/>
        <v>0.31127633209417593</v>
      </c>
      <c r="W582" s="429">
        <f t="shared" si="165"/>
        <v>9.0458488228004948E-3</v>
      </c>
      <c r="X582" s="429">
        <f t="shared" si="166"/>
        <v>0</v>
      </c>
      <c r="Y582" s="429">
        <f t="shared" si="167"/>
        <v>0</v>
      </c>
      <c r="Z582" s="429">
        <f t="shared" si="168"/>
        <v>1.7918215613382901E-2</v>
      </c>
      <c r="AA582" s="353" t="s">
        <v>667</v>
      </c>
    </row>
    <row r="583" spans="1:27" ht="18.5" customHeight="1" x14ac:dyDescent="0.35">
      <c r="A583" s="433" t="s">
        <v>705</v>
      </c>
      <c r="B583" s="353" t="s">
        <v>667</v>
      </c>
      <c r="C583" s="353" t="s">
        <v>667</v>
      </c>
      <c r="D583" s="353" t="s">
        <v>667</v>
      </c>
      <c r="E583" s="428">
        <v>6246</v>
      </c>
      <c r="F583" s="428">
        <v>2502</v>
      </c>
      <c r="G583" s="428">
        <v>2934</v>
      </c>
      <c r="H583" s="428">
        <v>18159</v>
      </c>
      <c r="I583" s="428">
        <v>2038</v>
      </c>
      <c r="J583" s="428">
        <v>15999</v>
      </c>
      <c r="K583" s="428"/>
      <c r="L583" s="428"/>
      <c r="M583" s="428"/>
      <c r="N583" s="428">
        <v>178</v>
      </c>
      <c r="O583" s="428">
        <f t="shared" si="158"/>
        <v>48056</v>
      </c>
      <c r="Q583" s="429">
        <f t="shared" si="159"/>
        <v>0.12997336440819043</v>
      </c>
      <c r="R583" s="429">
        <f t="shared" si="160"/>
        <v>5.2064258365240555E-2</v>
      </c>
      <c r="S583" s="429">
        <f t="shared" si="161"/>
        <v>6.1053770600965541E-2</v>
      </c>
      <c r="T583" s="429">
        <f t="shared" si="162"/>
        <v>0.37787164974196769</v>
      </c>
      <c r="U583" s="429">
        <f t="shared" si="163"/>
        <v>4.2408856334276678E-2</v>
      </c>
      <c r="V583" s="429">
        <f t="shared" si="164"/>
        <v>0.33292408856334277</v>
      </c>
      <c r="W583" s="429">
        <f t="shared" si="165"/>
        <v>0</v>
      </c>
      <c r="X583" s="429">
        <f t="shared" si="166"/>
        <v>0</v>
      </c>
      <c r="Y583" s="429">
        <f t="shared" si="167"/>
        <v>0</v>
      </c>
      <c r="Z583" s="429">
        <f t="shared" si="168"/>
        <v>3.7040119860163143E-3</v>
      </c>
      <c r="AA583" s="353" t="s">
        <v>667</v>
      </c>
    </row>
    <row r="584" spans="1:27" ht="18.5" customHeight="1" x14ac:dyDescent="0.35">
      <c r="A584" s="433" t="s">
        <v>706</v>
      </c>
      <c r="B584" s="353" t="s">
        <v>667</v>
      </c>
      <c r="C584" s="353" t="s">
        <v>667</v>
      </c>
      <c r="D584" s="353" t="s">
        <v>667</v>
      </c>
      <c r="E584" s="428">
        <v>19065</v>
      </c>
      <c r="F584" s="428">
        <v>3527</v>
      </c>
      <c r="G584" s="428">
        <v>3472</v>
      </c>
      <c r="H584" s="428">
        <v>850</v>
      </c>
      <c r="I584" s="428">
        <v>1237</v>
      </c>
      <c r="J584" s="428">
        <v>13936</v>
      </c>
      <c r="K584" s="428">
        <v>401</v>
      </c>
      <c r="L584" s="428"/>
      <c r="M584" s="428"/>
      <c r="N584" s="428">
        <v>0</v>
      </c>
      <c r="O584" s="428">
        <f t="shared" si="158"/>
        <v>42488</v>
      </c>
      <c r="Q584" s="429">
        <f t="shared" si="159"/>
        <v>0.44871493127471285</v>
      </c>
      <c r="R584" s="429">
        <f t="shared" si="160"/>
        <v>8.3011673884390888E-2</v>
      </c>
      <c r="S584" s="429">
        <f t="shared" si="161"/>
        <v>8.1717190736207868E-2</v>
      </c>
      <c r="T584" s="429">
        <f t="shared" si="162"/>
        <v>2.0005648653737527E-2</v>
      </c>
      <c r="U584" s="429">
        <f t="shared" si="163"/>
        <v>2.9114102805498022E-2</v>
      </c>
      <c r="V584" s="429">
        <f t="shared" si="164"/>
        <v>0.32799849369233663</v>
      </c>
      <c r="W584" s="429">
        <f t="shared" si="165"/>
        <v>9.4379589531161743E-3</v>
      </c>
      <c r="X584" s="429">
        <f t="shared" si="166"/>
        <v>0</v>
      </c>
      <c r="Y584" s="429">
        <f t="shared" si="167"/>
        <v>0</v>
      </c>
      <c r="Z584" s="429">
        <f t="shared" si="168"/>
        <v>0</v>
      </c>
      <c r="AA584" s="353" t="s">
        <v>667</v>
      </c>
    </row>
    <row r="585" spans="1:27" ht="18.5" customHeight="1" x14ac:dyDescent="0.35">
      <c r="A585" s="433" t="s">
        <v>707</v>
      </c>
      <c r="B585" s="353" t="s">
        <v>667</v>
      </c>
      <c r="C585" s="353" t="s">
        <v>667</v>
      </c>
      <c r="D585" s="353" t="s">
        <v>667</v>
      </c>
      <c r="E585" s="428">
        <v>18324</v>
      </c>
      <c r="F585" s="428">
        <v>3469</v>
      </c>
      <c r="G585" s="428">
        <v>3977</v>
      </c>
      <c r="H585" s="428">
        <v>2025</v>
      </c>
      <c r="I585" s="428">
        <v>1704</v>
      </c>
      <c r="J585" s="428">
        <v>14796</v>
      </c>
      <c r="K585" s="428"/>
      <c r="L585" s="428"/>
      <c r="M585" s="428"/>
      <c r="N585" s="428">
        <v>545</v>
      </c>
      <c r="O585" s="428">
        <f t="shared" si="158"/>
        <v>44840</v>
      </c>
      <c r="Q585" s="429">
        <f t="shared" si="159"/>
        <v>0.4086529884032114</v>
      </c>
      <c r="R585" s="429">
        <f t="shared" si="160"/>
        <v>7.7363960749330954E-2</v>
      </c>
      <c r="S585" s="429">
        <f t="shared" si="161"/>
        <v>8.8693131132917033E-2</v>
      </c>
      <c r="T585" s="429">
        <f t="shared" si="162"/>
        <v>4.516057091882248E-2</v>
      </c>
      <c r="U585" s="429">
        <f t="shared" si="163"/>
        <v>3.8001784121320249E-2</v>
      </c>
      <c r="V585" s="429">
        <f t="shared" si="164"/>
        <v>0.32997323818019625</v>
      </c>
      <c r="W585" s="429">
        <f t="shared" si="165"/>
        <v>0</v>
      </c>
      <c r="X585" s="429">
        <f t="shared" si="166"/>
        <v>0</v>
      </c>
      <c r="Y585" s="429">
        <f t="shared" si="167"/>
        <v>0</v>
      </c>
      <c r="Z585" s="429">
        <f t="shared" si="168"/>
        <v>1.2154326494201605E-2</v>
      </c>
      <c r="AA585" s="353" t="s">
        <v>667</v>
      </c>
    </row>
    <row r="586" spans="1:27" ht="18.5" customHeight="1" x14ac:dyDescent="0.35">
      <c r="A586" s="433" t="s">
        <v>708</v>
      </c>
      <c r="B586" s="353" t="s">
        <v>667</v>
      </c>
      <c r="C586" s="353" t="s">
        <v>667</v>
      </c>
      <c r="D586" s="353" t="s">
        <v>667</v>
      </c>
      <c r="E586" s="428">
        <v>23555</v>
      </c>
      <c r="F586" s="428">
        <v>5335</v>
      </c>
      <c r="G586" s="428">
        <v>3039</v>
      </c>
      <c r="H586" s="428">
        <v>2649</v>
      </c>
      <c r="I586" s="428">
        <v>2477</v>
      </c>
      <c r="J586" s="428">
        <v>10290</v>
      </c>
      <c r="K586" s="428"/>
      <c r="L586" s="428"/>
      <c r="M586" s="428"/>
      <c r="N586" s="428">
        <v>557</v>
      </c>
      <c r="O586" s="428">
        <f t="shared" si="158"/>
        <v>47902</v>
      </c>
      <c r="Q586" s="429">
        <f t="shared" si="159"/>
        <v>0.49173312179032191</v>
      </c>
      <c r="R586" s="429">
        <f t="shared" si="160"/>
        <v>0.11137322032482987</v>
      </c>
      <c r="S586" s="429">
        <f t="shared" si="161"/>
        <v>6.3442027472756873E-2</v>
      </c>
      <c r="T586" s="429">
        <f t="shared" si="162"/>
        <v>5.5300404993528451E-2</v>
      </c>
      <c r="U586" s="429">
        <f t="shared" si="163"/>
        <v>5.170974072063797E-2</v>
      </c>
      <c r="V586" s="429">
        <f t="shared" si="164"/>
        <v>0.21481357772118073</v>
      </c>
      <c r="W586" s="429">
        <f t="shared" si="165"/>
        <v>0</v>
      </c>
      <c r="X586" s="429">
        <f t="shared" si="166"/>
        <v>0</v>
      </c>
      <c r="Y586" s="429">
        <f t="shared" si="167"/>
        <v>0</v>
      </c>
      <c r="Z586" s="429">
        <f t="shared" si="168"/>
        <v>1.1627906976744186E-2</v>
      </c>
      <c r="AA586" s="353" t="s">
        <v>667</v>
      </c>
    </row>
    <row r="587" spans="1:27" ht="18.5" customHeight="1" x14ac:dyDescent="0.35">
      <c r="A587" s="433" t="s">
        <v>709</v>
      </c>
      <c r="B587" s="353" t="s">
        <v>667</v>
      </c>
      <c r="C587" s="353" t="s">
        <v>667</v>
      </c>
      <c r="D587" s="353" t="s">
        <v>667</v>
      </c>
      <c r="E587" s="428">
        <v>10993</v>
      </c>
      <c r="F587" s="428">
        <v>2452</v>
      </c>
      <c r="G587" s="428">
        <v>2099</v>
      </c>
      <c r="H587" s="428">
        <v>22349</v>
      </c>
      <c r="I587" s="428">
        <v>1720</v>
      </c>
      <c r="J587" s="428">
        <v>12676</v>
      </c>
      <c r="K587" s="428"/>
      <c r="L587" s="428"/>
      <c r="M587" s="428"/>
      <c r="N587" s="428">
        <v>449</v>
      </c>
      <c r="O587" s="428">
        <f t="shared" si="158"/>
        <v>52738</v>
      </c>
      <c r="Q587" s="429">
        <f t="shared" si="159"/>
        <v>0.20844552315218629</v>
      </c>
      <c r="R587" s="429">
        <f t="shared" si="160"/>
        <v>4.649398915393075E-2</v>
      </c>
      <c r="S587" s="429">
        <f t="shared" si="161"/>
        <v>3.9800523341802875E-2</v>
      </c>
      <c r="T587" s="429">
        <f t="shared" si="162"/>
        <v>0.42377412871174486</v>
      </c>
      <c r="U587" s="429">
        <f t="shared" si="163"/>
        <v>3.2614054382039515E-2</v>
      </c>
      <c r="V587" s="429">
        <f t="shared" si="164"/>
        <v>0.24035799613182146</v>
      </c>
      <c r="W587" s="429">
        <f t="shared" si="165"/>
        <v>0</v>
      </c>
      <c r="X587" s="429">
        <f t="shared" si="166"/>
        <v>0</v>
      </c>
      <c r="Y587" s="429">
        <f t="shared" si="167"/>
        <v>0</v>
      </c>
      <c r="Z587" s="429">
        <f t="shared" si="168"/>
        <v>8.5137851264742697E-3</v>
      </c>
      <c r="AA587" s="353" t="s">
        <v>667</v>
      </c>
    </row>
    <row r="588" spans="1:27" ht="18.5" customHeight="1" x14ac:dyDescent="0.35">
      <c r="A588" s="433" t="s">
        <v>710</v>
      </c>
      <c r="B588" s="353" t="s">
        <v>667</v>
      </c>
      <c r="C588" s="353" t="s">
        <v>667</v>
      </c>
      <c r="D588" s="353" t="s">
        <v>667</v>
      </c>
      <c r="E588" s="428">
        <v>21480</v>
      </c>
      <c r="F588" s="428">
        <v>3248</v>
      </c>
      <c r="G588" s="428">
        <v>3276</v>
      </c>
      <c r="H588" s="428">
        <v>2589</v>
      </c>
      <c r="I588" s="428"/>
      <c r="J588" s="428">
        <v>13313</v>
      </c>
      <c r="K588" s="428"/>
      <c r="L588" s="428"/>
      <c r="M588" s="428"/>
      <c r="N588" s="428">
        <v>259</v>
      </c>
      <c r="O588" s="428">
        <f t="shared" si="158"/>
        <v>44165</v>
      </c>
      <c r="Q588" s="429">
        <f t="shared" si="159"/>
        <v>0.48635797577267065</v>
      </c>
      <c r="R588" s="429">
        <f t="shared" si="160"/>
        <v>7.3542397826333067E-2</v>
      </c>
      <c r="S588" s="429">
        <f t="shared" si="161"/>
        <v>7.4176384014491115E-2</v>
      </c>
      <c r="T588" s="429">
        <f t="shared" si="162"/>
        <v>5.8621080040756252E-2</v>
      </c>
      <c r="U588" s="429">
        <f t="shared" si="163"/>
        <v>0</v>
      </c>
      <c r="V588" s="429">
        <f t="shared" si="164"/>
        <v>0.30143779010528698</v>
      </c>
      <c r="W588" s="429">
        <f t="shared" si="165"/>
        <v>0</v>
      </c>
      <c r="X588" s="429">
        <f t="shared" si="166"/>
        <v>0</v>
      </c>
      <c r="Y588" s="429">
        <f t="shared" si="167"/>
        <v>0</v>
      </c>
      <c r="Z588" s="429">
        <f t="shared" si="168"/>
        <v>5.8643722404619044E-3</v>
      </c>
      <c r="AA588" s="353" t="s">
        <v>667</v>
      </c>
    </row>
    <row r="589" spans="1:27" ht="18.5" customHeight="1" x14ac:dyDescent="0.35">
      <c r="A589" s="433" t="s">
        <v>711</v>
      </c>
      <c r="B589" s="353" t="s">
        <v>667</v>
      </c>
      <c r="C589" s="353" t="s">
        <v>667</v>
      </c>
      <c r="D589" s="353" t="s">
        <v>667</v>
      </c>
      <c r="E589" s="428">
        <v>8259</v>
      </c>
      <c r="F589" s="428">
        <v>13960</v>
      </c>
      <c r="G589" s="428">
        <v>3490</v>
      </c>
      <c r="H589" s="428">
        <v>3785</v>
      </c>
      <c r="I589" s="428">
        <v>1676</v>
      </c>
      <c r="J589" s="428">
        <v>14961</v>
      </c>
      <c r="K589" s="428"/>
      <c r="L589" s="428"/>
      <c r="M589" s="428"/>
      <c r="N589" s="428">
        <v>423</v>
      </c>
      <c r="O589" s="428">
        <f t="shared" si="158"/>
        <v>46554</v>
      </c>
      <c r="Q589" s="429">
        <f t="shared" si="159"/>
        <v>0.17740688233019719</v>
      </c>
      <c r="R589" s="429">
        <f t="shared" si="160"/>
        <v>0.29986682132577225</v>
      </c>
      <c r="S589" s="429">
        <f t="shared" si="161"/>
        <v>7.4966705331443062E-2</v>
      </c>
      <c r="T589" s="429">
        <f t="shared" si="162"/>
        <v>8.1303432572926063E-2</v>
      </c>
      <c r="U589" s="429">
        <f t="shared" si="163"/>
        <v>3.6001202904154317E-2</v>
      </c>
      <c r="V589" s="429">
        <f t="shared" si="164"/>
        <v>0.32136873308416031</v>
      </c>
      <c r="W589" s="429">
        <f t="shared" si="165"/>
        <v>0</v>
      </c>
      <c r="X589" s="429">
        <f t="shared" si="166"/>
        <v>0</v>
      </c>
      <c r="Y589" s="429">
        <f t="shared" si="167"/>
        <v>0</v>
      </c>
      <c r="Z589" s="429">
        <f t="shared" si="168"/>
        <v>9.0862224513468225E-3</v>
      </c>
      <c r="AA589" s="353" t="s">
        <v>667</v>
      </c>
    </row>
    <row r="590" spans="1:27" ht="18.5" customHeight="1" x14ac:dyDescent="0.35">
      <c r="A590" s="433" t="s">
        <v>712</v>
      </c>
      <c r="B590" s="353" t="s">
        <v>667</v>
      </c>
      <c r="C590" s="353" t="s">
        <v>667</v>
      </c>
      <c r="D590" s="353" t="s">
        <v>667</v>
      </c>
      <c r="E590" s="428">
        <v>19168</v>
      </c>
      <c r="F590" s="428">
        <v>2415</v>
      </c>
      <c r="G590" s="428">
        <v>3004</v>
      </c>
      <c r="H590" s="428">
        <v>822</v>
      </c>
      <c r="I590" s="428">
        <v>1200</v>
      </c>
      <c r="J590" s="428">
        <v>12083</v>
      </c>
      <c r="K590" s="428"/>
      <c r="L590" s="428"/>
      <c r="M590" s="428"/>
      <c r="N590" s="428">
        <v>334</v>
      </c>
      <c r="O590" s="428">
        <f t="shared" si="158"/>
        <v>39026</v>
      </c>
      <c r="Q590" s="429">
        <f t="shared" si="159"/>
        <v>0.491159739660739</v>
      </c>
      <c r="R590" s="429">
        <f t="shared" si="160"/>
        <v>6.188182237482704E-2</v>
      </c>
      <c r="S590" s="429">
        <f t="shared" si="161"/>
        <v>7.697432480910163E-2</v>
      </c>
      <c r="T590" s="429">
        <f t="shared" si="162"/>
        <v>2.1062881156152308E-2</v>
      </c>
      <c r="U590" s="429">
        <f t="shared" si="163"/>
        <v>3.074873161482089E-2</v>
      </c>
      <c r="V590" s="429">
        <f t="shared" si="164"/>
        <v>0.30961410341823398</v>
      </c>
      <c r="W590" s="429">
        <f t="shared" si="165"/>
        <v>0</v>
      </c>
      <c r="X590" s="429">
        <f t="shared" si="166"/>
        <v>0</v>
      </c>
      <c r="Y590" s="429">
        <f t="shared" si="167"/>
        <v>0</v>
      </c>
      <c r="Z590" s="429">
        <f t="shared" si="168"/>
        <v>8.558396966125148E-3</v>
      </c>
      <c r="AA590" s="353" t="s">
        <v>667</v>
      </c>
    </row>
    <row r="591" spans="1:27" ht="18.5" customHeight="1" x14ac:dyDescent="0.35">
      <c r="A591" s="433" t="s">
        <v>713</v>
      </c>
      <c r="B591" s="353" t="s">
        <v>667</v>
      </c>
      <c r="C591" s="353" t="s">
        <v>667</v>
      </c>
      <c r="D591" s="353" t="s">
        <v>667</v>
      </c>
      <c r="E591" s="428">
        <v>6692</v>
      </c>
      <c r="F591" s="428">
        <v>647</v>
      </c>
      <c r="G591" s="428">
        <v>697</v>
      </c>
      <c r="H591" s="428">
        <v>382</v>
      </c>
      <c r="I591" s="428"/>
      <c r="J591" s="428">
        <v>4226</v>
      </c>
      <c r="K591" s="428"/>
      <c r="L591" s="428"/>
      <c r="M591" s="428"/>
      <c r="N591" s="428">
        <v>884</v>
      </c>
      <c r="O591" s="428">
        <f t="shared" si="158"/>
        <v>13528</v>
      </c>
      <c r="P591" s="428"/>
      <c r="Q591" s="429">
        <f t="shared" si="159"/>
        <v>0.4946777054997043</v>
      </c>
      <c r="R591" s="429">
        <f t="shared" si="160"/>
        <v>4.7826729745712594E-2</v>
      </c>
      <c r="S591" s="429">
        <f t="shared" si="161"/>
        <v>5.1522767593140152E-2</v>
      </c>
      <c r="T591" s="429">
        <f t="shared" si="162"/>
        <v>2.8237729154346542E-2</v>
      </c>
      <c r="U591" s="429">
        <f t="shared" si="163"/>
        <v>0</v>
      </c>
      <c r="V591" s="429">
        <f t="shared" si="164"/>
        <v>0.31238911886457715</v>
      </c>
      <c r="W591" s="429">
        <f t="shared" si="165"/>
        <v>0</v>
      </c>
      <c r="X591" s="429">
        <f t="shared" si="166"/>
        <v>0</v>
      </c>
      <c r="Y591" s="429">
        <f t="shared" si="167"/>
        <v>0</v>
      </c>
      <c r="Z591" s="429">
        <f t="shared" si="168"/>
        <v>6.5345949142519219E-2</v>
      </c>
      <c r="AA591" s="353" t="s">
        <v>667</v>
      </c>
    </row>
    <row r="592" spans="1:27" ht="18.5" customHeight="1" x14ac:dyDescent="0.35">
      <c r="A592" s="433" t="s">
        <v>714</v>
      </c>
      <c r="B592" s="353" t="s">
        <v>667</v>
      </c>
      <c r="C592" s="353" t="s">
        <v>667</v>
      </c>
      <c r="D592" s="353" t="s">
        <v>667</v>
      </c>
      <c r="E592" s="428">
        <v>16821</v>
      </c>
      <c r="F592" s="428">
        <v>5954</v>
      </c>
      <c r="G592" s="428">
        <v>3415</v>
      </c>
      <c r="H592" s="428">
        <v>1005</v>
      </c>
      <c r="I592" s="428">
        <v>1327</v>
      </c>
      <c r="J592" s="428">
        <v>13270</v>
      </c>
      <c r="K592" s="428"/>
      <c r="L592" s="428"/>
      <c r="M592" s="428"/>
      <c r="N592" s="428">
        <v>470</v>
      </c>
      <c r="O592" s="428">
        <f t="shared" si="158"/>
        <v>42262</v>
      </c>
      <c r="Q592" s="429">
        <f t="shared" si="159"/>
        <v>0.39801713122900007</v>
      </c>
      <c r="R592" s="429">
        <f t="shared" si="160"/>
        <v>0.14088306279873172</v>
      </c>
      <c r="S592" s="429">
        <f t="shared" si="161"/>
        <v>8.0805451706024323E-2</v>
      </c>
      <c r="T592" s="429">
        <f t="shared" si="162"/>
        <v>2.3780228100894422E-2</v>
      </c>
      <c r="U592" s="429">
        <f t="shared" si="163"/>
        <v>3.1399365860583978E-2</v>
      </c>
      <c r="V592" s="429">
        <f t="shared" si="164"/>
        <v>0.31399365860583978</v>
      </c>
      <c r="W592" s="429">
        <f t="shared" si="165"/>
        <v>0</v>
      </c>
      <c r="X592" s="429">
        <f t="shared" si="166"/>
        <v>0</v>
      </c>
      <c r="Y592" s="429">
        <f t="shared" si="167"/>
        <v>0</v>
      </c>
      <c r="Z592" s="429">
        <f t="shared" si="168"/>
        <v>1.1121101698925748E-2</v>
      </c>
      <c r="AA592" s="353" t="s">
        <v>667</v>
      </c>
    </row>
    <row r="593" spans="1:27" ht="18.5" customHeight="1" x14ac:dyDescent="0.35">
      <c r="A593" s="433" t="s">
        <v>715</v>
      </c>
      <c r="B593" s="353" t="s">
        <v>667</v>
      </c>
      <c r="C593" s="353" t="s">
        <v>667</v>
      </c>
      <c r="D593" s="353" t="s">
        <v>667</v>
      </c>
      <c r="E593" s="428">
        <v>4026</v>
      </c>
      <c r="F593" s="428">
        <v>1666</v>
      </c>
      <c r="G593" s="428">
        <v>2094</v>
      </c>
      <c r="H593" s="428">
        <v>23384</v>
      </c>
      <c r="I593" s="428">
        <v>1653</v>
      </c>
      <c r="J593" s="428">
        <v>9905</v>
      </c>
      <c r="K593" s="428"/>
      <c r="L593" s="428"/>
      <c r="M593" s="428"/>
      <c r="N593" s="428">
        <v>0</v>
      </c>
      <c r="O593" s="428">
        <f t="shared" si="158"/>
        <v>42728</v>
      </c>
      <c r="Q593" s="429">
        <f t="shared" si="159"/>
        <v>9.4223928103351437E-2</v>
      </c>
      <c r="R593" s="429">
        <f t="shared" si="160"/>
        <v>3.8990825688073397E-2</v>
      </c>
      <c r="S593" s="429">
        <f t="shared" si="161"/>
        <v>4.9007676465081446E-2</v>
      </c>
      <c r="T593" s="429">
        <f t="shared" si="162"/>
        <v>0.54727579105036506</v>
      </c>
      <c r="U593" s="429">
        <f t="shared" si="163"/>
        <v>3.8686575547650252E-2</v>
      </c>
      <c r="V593" s="429">
        <f t="shared" si="164"/>
        <v>0.23181520314547838</v>
      </c>
      <c r="W593" s="429">
        <f t="shared" si="165"/>
        <v>0</v>
      </c>
      <c r="X593" s="429">
        <f t="shared" si="166"/>
        <v>0</v>
      </c>
      <c r="Y593" s="429">
        <f t="shared" si="167"/>
        <v>0</v>
      </c>
      <c r="Z593" s="429">
        <f t="shared" si="168"/>
        <v>0</v>
      </c>
      <c r="AA593" s="353" t="s">
        <v>667</v>
      </c>
    </row>
    <row r="594" spans="1:27" ht="18.5" customHeight="1" x14ac:dyDescent="0.35">
      <c r="A594" s="433" t="s">
        <v>716</v>
      </c>
      <c r="B594" s="353" t="s">
        <v>667</v>
      </c>
      <c r="C594" s="353" t="s">
        <v>667</v>
      </c>
      <c r="D594" s="353" t="s">
        <v>667</v>
      </c>
      <c r="E594" s="428">
        <v>1493</v>
      </c>
      <c r="F594" s="428">
        <v>586</v>
      </c>
      <c r="G594" s="428">
        <v>1586</v>
      </c>
      <c r="H594" s="428">
        <v>11392</v>
      </c>
      <c r="I594" s="428">
        <v>2046</v>
      </c>
      <c r="J594" s="428">
        <v>3585</v>
      </c>
      <c r="K594" s="428"/>
      <c r="L594" s="428"/>
      <c r="M594" s="428"/>
      <c r="N594" s="428">
        <v>0</v>
      </c>
      <c r="O594" s="428">
        <f t="shared" si="158"/>
        <v>20688</v>
      </c>
      <c r="Q594" s="429">
        <f t="shared" si="159"/>
        <v>7.2167440061871618E-2</v>
      </c>
      <c r="R594" s="429">
        <f t="shared" si="160"/>
        <v>2.8325599381283838E-2</v>
      </c>
      <c r="S594" s="429">
        <f t="shared" si="161"/>
        <v>7.6662799690641922E-2</v>
      </c>
      <c r="T594" s="429">
        <f t="shared" si="162"/>
        <v>0.55065738592420732</v>
      </c>
      <c r="U594" s="429">
        <f t="shared" si="163"/>
        <v>9.8897911832946633E-2</v>
      </c>
      <c r="V594" s="429">
        <f t="shared" si="164"/>
        <v>0.17328886310904873</v>
      </c>
      <c r="W594" s="429">
        <f t="shared" si="165"/>
        <v>0</v>
      </c>
      <c r="X594" s="429">
        <f t="shared" si="166"/>
        <v>0</v>
      </c>
      <c r="Y594" s="429">
        <f t="shared" si="167"/>
        <v>0</v>
      </c>
      <c r="Z594" s="429">
        <f t="shared" si="168"/>
        <v>0</v>
      </c>
      <c r="AA594" s="353" t="s">
        <v>667</v>
      </c>
    </row>
    <row r="595" spans="1:27" ht="18.5" customHeight="1" x14ac:dyDescent="0.35">
      <c r="A595" s="433" t="s">
        <v>717</v>
      </c>
      <c r="B595" s="353" t="s">
        <v>667</v>
      </c>
      <c r="C595" s="353" t="s">
        <v>667</v>
      </c>
      <c r="D595" s="353" t="s">
        <v>667</v>
      </c>
      <c r="E595" s="428">
        <v>19561</v>
      </c>
      <c r="F595" s="428">
        <v>2659</v>
      </c>
      <c r="G595" s="428">
        <v>3228</v>
      </c>
      <c r="H595" s="428">
        <v>1374</v>
      </c>
      <c r="I595" s="428">
        <v>1469</v>
      </c>
      <c r="J595" s="428">
        <v>13228</v>
      </c>
      <c r="K595" s="428"/>
      <c r="L595" s="428"/>
      <c r="M595" s="428"/>
      <c r="N595" s="428">
        <v>0</v>
      </c>
      <c r="O595" s="428">
        <f t="shared" si="158"/>
        <v>41519</v>
      </c>
      <c r="Q595" s="429">
        <f t="shared" si="159"/>
        <v>0.47113369782509212</v>
      </c>
      <c r="R595" s="429">
        <f t="shared" si="160"/>
        <v>6.4042968279582835E-2</v>
      </c>
      <c r="S595" s="429">
        <f t="shared" si="161"/>
        <v>7.7747537272092299E-2</v>
      </c>
      <c r="T595" s="429">
        <f t="shared" si="162"/>
        <v>3.3093282593511401E-2</v>
      </c>
      <c r="U595" s="429">
        <f t="shared" si="163"/>
        <v>3.5381391652014739E-2</v>
      </c>
      <c r="V595" s="429">
        <f t="shared" si="164"/>
        <v>0.3186011223777066</v>
      </c>
      <c r="W595" s="429">
        <f t="shared" si="165"/>
        <v>0</v>
      </c>
      <c r="X595" s="429">
        <f t="shared" si="166"/>
        <v>0</v>
      </c>
      <c r="Y595" s="429">
        <f t="shared" si="167"/>
        <v>0</v>
      </c>
      <c r="Z595" s="429">
        <f t="shared" si="168"/>
        <v>0</v>
      </c>
      <c r="AA595" s="353" t="s">
        <v>667</v>
      </c>
    </row>
    <row r="596" spans="1:27" ht="18.5" customHeight="1" x14ac:dyDescent="0.35">
      <c r="A596" s="433" t="s">
        <v>718</v>
      </c>
      <c r="B596" s="353" t="s">
        <v>667</v>
      </c>
      <c r="C596" s="353" t="s">
        <v>667</v>
      </c>
      <c r="D596" s="353" t="s">
        <v>667</v>
      </c>
      <c r="E596" s="428">
        <v>19583</v>
      </c>
      <c r="F596" s="428">
        <v>2219</v>
      </c>
      <c r="G596" s="428">
        <v>2956</v>
      </c>
      <c r="H596" s="428">
        <v>1315</v>
      </c>
      <c r="I596" s="428"/>
      <c r="J596" s="428">
        <v>13056</v>
      </c>
      <c r="K596" s="428">
        <v>317</v>
      </c>
      <c r="L596" s="428"/>
      <c r="M596" s="428"/>
      <c r="N596" s="428">
        <v>113</v>
      </c>
      <c r="O596" s="428">
        <f t="shared" si="158"/>
        <v>39559</v>
      </c>
      <c r="Q596" s="429">
        <f t="shared" si="159"/>
        <v>0.49503273591344576</v>
      </c>
      <c r="R596" s="429">
        <f t="shared" si="160"/>
        <v>5.6093430066482972E-2</v>
      </c>
      <c r="S596" s="429">
        <f t="shared" si="161"/>
        <v>7.4723830228266633E-2</v>
      </c>
      <c r="T596" s="429">
        <f t="shared" si="162"/>
        <v>3.3241487398569226E-2</v>
      </c>
      <c r="U596" s="429">
        <f t="shared" si="163"/>
        <v>0</v>
      </c>
      <c r="V596" s="429">
        <f t="shared" si="164"/>
        <v>0.33003867640739148</v>
      </c>
      <c r="W596" s="429">
        <f t="shared" si="165"/>
        <v>8.013347152354711E-3</v>
      </c>
      <c r="X596" s="429">
        <f t="shared" si="166"/>
        <v>0</v>
      </c>
      <c r="Y596" s="429">
        <f t="shared" si="167"/>
        <v>0</v>
      </c>
      <c r="Z596" s="429">
        <f t="shared" si="168"/>
        <v>2.8564928334892186E-3</v>
      </c>
      <c r="AA596" s="353" t="s">
        <v>667</v>
      </c>
    </row>
    <row r="597" spans="1:27" ht="18.5" customHeight="1" x14ac:dyDescent="0.35">
      <c r="A597" s="433" t="s">
        <v>719</v>
      </c>
      <c r="B597" s="353" t="s">
        <v>667</v>
      </c>
      <c r="C597" s="353" t="s">
        <v>667</v>
      </c>
      <c r="D597" s="353" t="s">
        <v>667</v>
      </c>
      <c r="E597" s="428">
        <v>9018</v>
      </c>
      <c r="F597" s="428">
        <v>14801</v>
      </c>
      <c r="G597" s="428">
        <v>2970</v>
      </c>
      <c r="H597" s="428">
        <v>3681</v>
      </c>
      <c r="I597" s="428"/>
      <c r="J597" s="428">
        <v>18928</v>
      </c>
      <c r="K597" s="428">
        <v>679</v>
      </c>
      <c r="L597" s="428"/>
      <c r="M597" s="428"/>
      <c r="N597" s="428">
        <v>0</v>
      </c>
      <c r="O597" s="428">
        <f t="shared" si="158"/>
        <v>50077</v>
      </c>
      <c r="Q597" s="429">
        <f t="shared" si="159"/>
        <v>0.18008267268406652</v>
      </c>
      <c r="R597" s="429">
        <f t="shared" si="160"/>
        <v>0.29556483016155122</v>
      </c>
      <c r="S597" s="429">
        <f t="shared" si="161"/>
        <v>5.9308664656429103E-2</v>
      </c>
      <c r="T597" s="429">
        <f t="shared" si="162"/>
        <v>7.3506799528725769E-2</v>
      </c>
      <c r="U597" s="429">
        <f t="shared" si="163"/>
        <v>0</v>
      </c>
      <c r="V597" s="429">
        <f t="shared" si="164"/>
        <v>0.37797791401242087</v>
      </c>
      <c r="W597" s="429">
        <f t="shared" si="165"/>
        <v>1.3559118956806518E-2</v>
      </c>
      <c r="X597" s="429">
        <f t="shared" si="166"/>
        <v>0</v>
      </c>
      <c r="Y597" s="429">
        <f t="shared" si="167"/>
        <v>0</v>
      </c>
      <c r="Z597" s="429">
        <f t="shared" si="168"/>
        <v>0</v>
      </c>
      <c r="AA597" s="353" t="s">
        <v>667</v>
      </c>
    </row>
    <row r="598" spans="1:27" ht="18.5" customHeight="1" x14ac:dyDescent="0.35">
      <c r="A598" s="433" t="s">
        <v>720</v>
      </c>
      <c r="B598" s="353" t="s">
        <v>667</v>
      </c>
      <c r="C598" s="353" t="s">
        <v>667</v>
      </c>
      <c r="D598" s="353" t="s">
        <v>667</v>
      </c>
      <c r="E598" s="428">
        <v>21460</v>
      </c>
      <c r="F598" s="428">
        <v>2420</v>
      </c>
      <c r="G598" s="428">
        <v>2685</v>
      </c>
      <c r="H598" s="428">
        <v>1714</v>
      </c>
      <c r="I598" s="428"/>
      <c r="J598" s="428">
        <v>12693</v>
      </c>
      <c r="K598" s="428">
        <v>153</v>
      </c>
      <c r="L598" s="428"/>
      <c r="M598" s="428"/>
      <c r="N598" s="428">
        <v>1359</v>
      </c>
      <c r="O598" s="428">
        <f t="shared" si="158"/>
        <v>42484</v>
      </c>
      <c r="Q598" s="429">
        <f t="shared" si="159"/>
        <v>0.50513134356463607</v>
      </c>
      <c r="R598" s="429">
        <f t="shared" si="160"/>
        <v>5.6962621222107143E-2</v>
      </c>
      <c r="S598" s="429">
        <f t="shared" si="161"/>
        <v>6.32002636286602E-2</v>
      </c>
      <c r="T598" s="429">
        <f t="shared" si="162"/>
        <v>4.0344600320120515E-2</v>
      </c>
      <c r="U598" s="429">
        <f t="shared" si="163"/>
        <v>0</v>
      </c>
      <c r="V598" s="429">
        <f t="shared" si="164"/>
        <v>0.29877130213727521</v>
      </c>
      <c r="W598" s="429">
        <f t="shared" si="165"/>
        <v>3.6013558045381792E-3</v>
      </c>
      <c r="X598" s="429">
        <f t="shared" si="166"/>
        <v>0</v>
      </c>
      <c r="Y598" s="429">
        <f t="shared" si="167"/>
        <v>0</v>
      </c>
      <c r="Z598" s="429">
        <f t="shared" si="168"/>
        <v>3.198851332266265E-2</v>
      </c>
      <c r="AA598" s="353" t="s">
        <v>667</v>
      </c>
    </row>
    <row r="599" spans="1:27" ht="18.5" customHeight="1" x14ac:dyDescent="0.35">
      <c r="A599" s="433" t="s">
        <v>721</v>
      </c>
      <c r="B599" s="353" t="s">
        <v>667</v>
      </c>
      <c r="C599" s="353" t="s">
        <v>667</v>
      </c>
      <c r="D599" s="353" t="s">
        <v>667</v>
      </c>
      <c r="E599" s="428">
        <v>16856</v>
      </c>
      <c r="F599" s="428">
        <v>9469</v>
      </c>
      <c r="G599" s="428">
        <v>3145</v>
      </c>
      <c r="H599" s="428">
        <v>2530</v>
      </c>
      <c r="I599" s="428">
        <v>2320</v>
      </c>
      <c r="J599" s="428">
        <v>15462</v>
      </c>
      <c r="K599" s="428"/>
      <c r="L599" s="428"/>
      <c r="M599" s="428"/>
      <c r="N599" s="428">
        <v>0</v>
      </c>
      <c r="O599" s="428">
        <f t="shared" si="158"/>
        <v>49782</v>
      </c>
      <c r="Q599" s="429">
        <f t="shared" si="159"/>
        <v>0.33859627977984008</v>
      </c>
      <c r="R599" s="429">
        <f t="shared" si="160"/>
        <v>0.19020931260294885</v>
      </c>
      <c r="S599" s="429">
        <f t="shared" si="161"/>
        <v>6.3175444939938125E-2</v>
      </c>
      <c r="T599" s="429">
        <f t="shared" si="162"/>
        <v>5.082158209794705E-2</v>
      </c>
      <c r="U599" s="429">
        <f t="shared" si="163"/>
        <v>4.6603189907998874E-2</v>
      </c>
      <c r="V599" s="429">
        <f t="shared" si="164"/>
        <v>0.31059419067132699</v>
      </c>
      <c r="W599" s="429">
        <f t="shared" si="165"/>
        <v>0</v>
      </c>
      <c r="X599" s="429">
        <f t="shared" si="166"/>
        <v>0</v>
      </c>
      <c r="Y599" s="429">
        <f t="shared" si="167"/>
        <v>0</v>
      </c>
      <c r="Z599" s="429">
        <f t="shared" si="168"/>
        <v>0</v>
      </c>
      <c r="AA599" s="353" t="s">
        <v>667</v>
      </c>
    </row>
    <row r="600" spans="1:27" ht="18.5" customHeight="1" x14ac:dyDescent="0.35">
      <c r="A600" s="433" t="s">
        <v>722</v>
      </c>
      <c r="B600" s="353" t="s">
        <v>667</v>
      </c>
      <c r="C600" s="353" t="s">
        <v>667</v>
      </c>
      <c r="D600" s="353" t="s">
        <v>667</v>
      </c>
      <c r="E600" s="428">
        <v>6397</v>
      </c>
      <c r="F600" s="428">
        <v>17428</v>
      </c>
      <c r="G600" s="428">
        <v>3497</v>
      </c>
      <c r="H600" s="428">
        <v>6342</v>
      </c>
      <c r="I600" s="428">
        <v>1032</v>
      </c>
      <c r="J600" s="428">
        <v>13987</v>
      </c>
      <c r="K600" s="428">
        <v>219</v>
      </c>
      <c r="L600" s="428"/>
      <c r="M600" s="428"/>
      <c r="N600" s="428">
        <v>56</v>
      </c>
      <c r="O600" s="428">
        <f t="shared" si="158"/>
        <v>48958</v>
      </c>
      <c r="Q600" s="429">
        <f t="shared" si="159"/>
        <v>0.13066301728011764</v>
      </c>
      <c r="R600" s="429">
        <f t="shared" si="160"/>
        <v>0.35597859389680953</v>
      </c>
      <c r="S600" s="429">
        <f t="shared" si="161"/>
        <v>7.1428571428571425E-2</v>
      </c>
      <c r="T600" s="429">
        <f t="shared" si="162"/>
        <v>0.12953960537603659</v>
      </c>
      <c r="U600" s="429">
        <f t="shared" si="163"/>
        <v>2.1079292454757138E-2</v>
      </c>
      <c r="V600" s="429">
        <f t="shared" si="164"/>
        <v>0.28569386004330244</v>
      </c>
      <c r="W600" s="429">
        <f t="shared" si="165"/>
        <v>4.4732219453409048E-3</v>
      </c>
      <c r="X600" s="429">
        <f t="shared" si="166"/>
        <v>0</v>
      </c>
      <c r="Y600" s="429">
        <f t="shared" si="167"/>
        <v>0</v>
      </c>
      <c r="Z600" s="429">
        <f t="shared" si="168"/>
        <v>1.143837575064341E-3</v>
      </c>
      <c r="AA600" s="353" t="s">
        <v>667</v>
      </c>
    </row>
    <row r="601" spans="1:27" ht="18.5" customHeight="1" x14ac:dyDescent="0.35">
      <c r="A601" s="433" t="s">
        <v>723</v>
      </c>
      <c r="B601" s="353" t="s">
        <v>667</v>
      </c>
      <c r="C601" s="353" t="s">
        <v>667</v>
      </c>
      <c r="D601" s="353" t="s">
        <v>667</v>
      </c>
      <c r="E601" s="428">
        <v>19312</v>
      </c>
      <c r="F601" s="428">
        <v>1474</v>
      </c>
      <c r="G601" s="428">
        <v>2770</v>
      </c>
      <c r="H601" s="428">
        <v>839</v>
      </c>
      <c r="I601" s="428">
        <v>1496</v>
      </c>
      <c r="J601" s="428">
        <v>13302</v>
      </c>
      <c r="K601" s="428"/>
      <c r="L601" s="428"/>
      <c r="M601" s="428"/>
      <c r="N601" s="428">
        <v>391</v>
      </c>
      <c r="O601" s="428">
        <f t="shared" si="158"/>
        <v>39584</v>
      </c>
      <c r="Q601" s="429">
        <f t="shared" si="159"/>
        <v>0.48787388843977364</v>
      </c>
      <c r="R601" s="429">
        <f t="shared" si="160"/>
        <v>3.7237267582861763E-2</v>
      </c>
      <c r="S601" s="429">
        <f t="shared" si="161"/>
        <v>6.9977768795472919E-2</v>
      </c>
      <c r="T601" s="429">
        <f t="shared" si="162"/>
        <v>2.1195432497978981E-2</v>
      </c>
      <c r="U601" s="429">
        <f t="shared" si="163"/>
        <v>3.7793047696038806E-2</v>
      </c>
      <c r="V601" s="429">
        <f t="shared" si="164"/>
        <v>0.33604486661277283</v>
      </c>
      <c r="W601" s="429">
        <f t="shared" si="165"/>
        <v>0</v>
      </c>
      <c r="X601" s="429">
        <f t="shared" si="166"/>
        <v>0</v>
      </c>
      <c r="Y601" s="429">
        <f t="shared" si="167"/>
        <v>0</v>
      </c>
      <c r="Z601" s="429">
        <f t="shared" si="168"/>
        <v>9.8777283751010515E-3</v>
      </c>
      <c r="AA601" s="353" t="s">
        <v>667</v>
      </c>
    </row>
    <row r="602" spans="1:27" ht="18.5" customHeight="1" x14ac:dyDescent="0.35">
      <c r="A602" s="353" t="s">
        <v>724</v>
      </c>
      <c r="B602" s="427" t="s">
        <v>725</v>
      </c>
      <c r="C602" s="353" t="s">
        <v>725</v>
      </c>
      <c r="D602" s="353" t="s">
        <v>725</v>
      </c>
      <c r="E602" s="428">
        <v>17837</v>
      </c>
      <c r="F602" s="428">
        <v>2903</v>
      </c>
      <c r="G602" s="428">
        <v>7484</v>
      </c>
      <c r="H602" s="428">
        <v>916</v>
      </c>
      <c r="I602" s="428">
        <v>1094</v>
      </c>
      <c r="J602" s="428"/>
      <c r="K602" s="428">
        <v>618</v>
      </c>
      <c r="L602" s="428"/>
      <c r="M602" s="428">
        <v>4719</v>
      </c>
      <c r="N602" s="428">
        <v>183</v>
      </c>
      <c r="O602" s="428">
        <f t="shared" si="158"/>
        <v>35754</v>
      </c>
      <c r="Q602" s="429">
        <f t="shared" si="159"/>
        <v>0.49888124405660905</v>
      </c>
      <c r="R602" s="429">
        <f t="shared" si="160"/>
        <v>8.1193712591598147E-2</v>
      </c>
      <c r="S602" s="429">
        <f t="shared" si="161"/>
        <v>0.2093192370084466</v>
      </c>
      <c r="T602" s="429">
        <f t="shared" si="162"/>
        <v>2.5619511103652737E-2</v>
      </c>
      <c r="U602" s="429">
        <f t="shared" si="163"/>
        <v>3.0597975051742464E-2</v>
      </c>
      <c r="V602" s="429">
        <f t="shared" si="164"/>
        <v>0</v>
      </c>
      <c r="W602" s="429">
        <f t="shared" si="165"/>
        <v>1.7284779325390166E-2</v>
      </c>
      <c r="X602" s="429">
        <f t="shared" si="166"/>
        <v>0</v>
      </c>
      <c r="Y602" s="429">
        <f t="shared" si="167"/>
        <v>0.13198523242154725</v>
      </c>
      <c r="Z602" s="429">
        <f t="shared" si="168"/>
        <v>5.1183084410135931E-3</v>
      </c>
      <c r="AA602" s="353" t="s">
        <v>725</v>
      </c>
    </row>
    <row r="603" spans="1:27" ht="18.5" customHeight="1" x14ac:dyDescent="0.35">
      <c r="A603" s="353" t="s">
        <v>726</v>
      </c>
      <c r="B603" s="427" t="s">
        <v>725</v>
      </c>
      <c r="C603" s="353" t="s">
        <v>725</v>
      </c>
      <c r="D603" s="353" t="s">
        <v>725</v>
      </c>
      <c r="E603" s="428">
        <v>18395</v>
      </c>
      <c r="F603" s="428">
        <v>7892</v>
      </c>
      <c r="G603" s="428">
        <v>9601</v>
      </c>
      <c r="H603" s="428">
        <v>2065</v>
      </c>
      <c r="I603" s="428">
        <v>1926</v>
      </c>
      <c r="J603" s="428"/>
      <c r="K603" s="428">
        <v>1575</v>
      </c>
      <c r="L603" s="428"/>
      <c r="M603" s="428">
        <v>1938</v>
      </c>
      <c r="N603" s="428">
        <v>0</v>
      </c>
      <c r="O603" s="428">
        <f t="shared" si="158"/>
        <v>43392</v>
      </c>
      <c r="Q603" s="429">
        <f t="shared" si="159"/>
        <v>0.42392606932153393</v>
      </c>
      <c r="R603" s="429">
        <f t="shared" si="160"/>
        <v>0.18187684365781712</v>
      </c>
      <c r="S603" s="429">
        <f t="shared" si="161"/>
        <v>0.22126198377581122</v>
      </c>
      <c r="T603" s="429">
        <f t="shared" si="162"/>
        <v>4.7589417404129794E-2</v>
      </c>
      <c r="U603" s="429">
        <f t="shared" si="163"/>
        <v>4.4386061946902658E-2</v>
      </c>
      <c r="V603" s="429">
        <f t="shared" si="164"/>
        <v>0</v>
      </c>
      <c r="W603" s="429">
        <f t="shared" si="165"/>
        <v>3.6297013274336286E-2</v>
      </c>
      <c r="X603" s="429">
        <f t="shared" si="166"/>
        <v>0</v>
      </c>
      <c r="Y603" s="429">
        <f t="shared" si="167"/>
        <v>4.4662610619469023E-2</v>
      </c>
      <c r="Z603" s="429">
        <f t="shared" si="168"/>
        <v>0</v>
      </c>
      <c r="AA603" s="353" t="s">
        <v>725</v>
      </c>
    </row>
    <row r="604" spans="1:27" ht="18.5" customHeight="1" x14ac:dyDescent="0.35">
      <c r="A604" s="353" t="s">
        <v>727</v>
      </c>
      <c r="B604" s="427" t="s">
        <v>725</v>
      </c>
      <c r="C604" s="353" t="s">
        <v>725</v>
      </c>
      <c r="D604" s="353" t="s">
        <v>725</v>
      </c>
      <c r="E604" s="428">
        <v>14008</v>
      </c>
      <c r="F604" s="428">
        <v>9036</v>
      </c>
      <c r="G604" s="428">
        <v>6091</v>
      </c>
      <c r="H604" s="428">
        <v>1524</v>
      </c>
      <c r="I604" s="428">
        <v>1361</v>
      </c>
      <c r="J604" s="428"/>
      <c r="K604" s="428"/>
      <c r="L604" s="428"/>
      <c r="M604" s="428">
        <v>9112</v>
      </c>
      <c r="N604" s="428">
        <v>528</v>
      </c>
      <c r="O604" s="428">
        <f t="shared" si="158"/>
        <v>41660</v>
      </c>
      <c r="Q604" s="429">
        <f t="shared" si="159"/>
        <v>0.33624579932789245</v>
      </c>
      <c r="R604" s="429">
        <f t="shared" si="160"/>
        <v>0.21689870379260681</v>
      </c>
      <c r="S604" s="429">
        <f t="shared" si="161"/>
        <v>0.14620739318290926</v>
      </c>
      <c r="T604" s="429">
        <f t="shared" si="162"/>
        <v>3.6581853096495441E-2</v>
      </c>
      <c r="U604" s="429">
        <f t="shared" si="163"/>
        <v>3.2669227076332213E-2</v>
      </c>
      <c r="V604" s="429">
        <f t="shared" si="164"/>
        <v>0</v>
      </c>
      <c r="W604" s="429">
        <f t="shared" si="165"/>
        <v>0</v>
      </c>
      <c r="X604" s="429">
        <f t="shared" si="166"/>
        <v>0</v>
      </c>
      <c r="Y604" s="429">
        <f t="shared" si="167"/>
        <v>0.2187229956793087</v>
      </c>
      <c r="Z604" s="429">
        <f t="shared" si="168"/>
        <v>1.2674027844455113E-2</v>
      </c>
      <c r="AA604" s="353" t="s">
        <v>725</v>
      </c>
    </row>
    <row r="605" spans="1:27" ht="18.5" customHeight="1" x14ac:dyDescent="0.35">
      <c r="A605" s="353" t="s">
        <v>728</v>
      </c>
      <c r="B605" s="427" t="s">
        <v>725</v>
      </c>
      <c r="C605" s="353" t="s">
        <v>725</v>
      </c>
      <c r="D605" s="353" t="s">
        <v>725</v>
      </c>
      <c r="E605" s="428">
        <v>15652.07734</v>
      </c>
      <c r="F605" s="428">
        <v>1472.9036600000004</v>
      </c>
      <c r="G605" s="428">
        <v>5356.0379999999996</v>
      </c>
      <c r="H605" s="428">
        <v>1268</v>
      </c>
      <c r="I605" s="428">
        <v>1719</v>
      </c>
      <c r="J605" s="428"/>
      <c r="K605" s="428">
        <v>2409</v>
      </c>
      <c r="L605" s="428">
        <v>570</v>
      </c>
      <c r="M605" s="428">
        <v>3844</v>
      </c>
      <c r="N605" s="428">
        <v>309</v>
      </c>
      <c r="O605" s="428">
        <f t="shared" si="158"/>
        <v>32600.019</v>
      </c>
      <c r="Q605" s="429">
        <f t="shared" si="159"/>
        <v>0.48012479195180835</v>
      </c>
      <c r="R605" s="429">
        <f t="shared" si="160"/>
        <v>4.5181067532506662E-2</v>
      </c>
      <c r="S605" s="429">
        <f t="shared" si="161"/>
        <v>0.16429554841670491</v>
      </c>
      <c r="T605" s="429">
        <f t="shared" si="162"/>
        <v>3.889568285220938E-2</v>
      </c>
      <c r="U605" s="429">
        <f t="shared" si="163"/>
        <v>5.2730030617466818E-2</v>
      </c>
      <c r="V605" s="429">
        <f t="shared" si="164"/>
        <v>0</v>
      </c>
      <c r="W605" s="429">
        <f t="shared" si="165"/>
        <v>7.3895662453448266E-2</v>
      </c>
      <c r="X605" s="429">
        <f t="shared" si="166"/>
        <v>1.7484652386245542E-2</v>
      </c>
      <c r="Y605" s="429">
        <f t="shared" si="167"/>
        <v>0.11791404170654012</v>
      </c>
      <c r="Z605" s="429">
        <f t="shared" si="168"/>
        <v>9.4785220830699516E-3</v>
      </c>
      <c r="AA605" s="353" t="s">
        <v>725</v>
      </c>
    </row>
    <row r="606" spans="1:27" ht="18.5" customHeight="1" x14ac:dyDescent="0.35">
      <c r="A606" s="353" t="s">
        <v>729</v>
      </c>
      <c r="B606" s="427" t="s">
        <v>725</v>
      </c>
      <c r="C606" s="353" t="s">
        <v>725</v>
      </c>
      <c r="D606" s="353" t="s">
        <v>725</v>
      </c>
      <c r="E606" s="428">
        <v>9904</v>
      </c>
      <c r="F606" s="428">
        <v>12264</v>
      </c>
      <c r="G606" s="428">
        <v>6567</v>
      </c>
      <c r="H606" s="428">
        <v>13736</v>
      </c>
      <c r="I606" s="428">
        <v>1188</v>
      </c>
      <c r="J606" s="428"/>
      <c r="K606" s="428"/>
      <c r="L606" s="428"/>
      <c r="M606" s="428">
        <v>2280</v>
      </c>
      <c r="N606" s="428">
        <v>609</v>
      </c>
      <c r="O606" s="428">
        <f t="shared" si="158"/>
        <v>46548</v>
      </c>
      <c r="Q606" s="429">
        <f t="shared" si="159"/>
        <v>0.21276961416172552</v>
      </c>
      <c r="R606" s="429">
        <f t="shared" si="160"/>
        <v>0.2634699664862078</v>
      </c>
      <c r="S606" s="429">
        <f t="shared" si="161"/>
        <v>0.14108017530291311</v>
      </c>
      <c r="T606" s="429">
        <f t="shared" si="162"/>
        <v>0.29509323708859669</v>
      </c>
      <c r="U606" s="429">
        <f t="shared" si="163"/>
        <v>2.5522041763341066E-2</v>
      </c>
      <c r="V606" s="429">
        <f t="shared" si="164"/>
        <v>0</v>
      </c>
      <c r="W606" s="429">
        <f t="shared" si="165"/>
        <v>0</v>
      </c>
      <c r="X606" s="429">
        <f t="shared" si="166"/>
        <v>0</v>
      </c>
      <c r="Y606" s="429">
        <f t="shared" si="167"/>
        <v>4.8981696313482856E-2</v>
      </c>
      <c r="Z606" s="429">
        <f t="shared" si="168"/>
        <v>1.3083268883732921E-2</v>
      </c>
      <c r="AA606" s="353" t="s">
        <v>725</v>
      </c>
    </row>
    <row r="607" spans="1:27" ht="18.5" customHeight="1" x14ac:dyDescent="0.35">
      <c r="A607" s="353" t="s">
        <v>730</v>
      </c>
      <c r="B607" s="427" t="s">
        <v>725</v>
      </c>
      <c r="C607" s="353" t="s">
        <v>725</v>
      </c>
      <c r="D607" s="353" t="s">
        <v>725</v>
      </c>
      <c r="E607" s="428">
        <v>16516</v>
      </c>
      <c r="F607" s="428">
        <v>6764</v>
      </c>
      <c r="G607" s="428">
        <v>7921</v>
      </c>
      <c r="H607" s="428">
        <v>1446</v>
      </c>
      <c r="I607" s="428">
        <v>1760</v>
      </c>
      <c r="J607" s="428"/>
      <c r="K607" s="428">
        <v>3338</v>
      </c>
      <c r="L607" s="428"/>
      <c r="M607" s="428">
        <v>3629</v>
      </c>
      <c r="N607" s="428">
        <v>0</v>
      </c>
      <c r="O607" s="428">
        <f t="shared" si="158"/>
        <v>41374</v>
      </c>
      <c r="Q607" s="429">
        <f t="shared" si="159"/>
        <v>0.39918789577995845</v>
      </c>
      <c r="R607" s="429">
        <f t="shared" si="160"/>
        <v>0.16348431382027359</v>
      </c>
      <c r="S607" s="429">
        <f t="shared" si="161"/>
        <v>0.19144873592110986</v>
      </c>
      <c r="T607" s="429">
        <f t="shared" si="162"/>
        <v>3.4949485183931935E-2</v>
      </c>
      <c r="U607" s="429">
        <f t="shared" si="163"/>
        <v>4.2538792478368059E-2</v>
      </c>
      <c r="V607" s="429">
        <f t="shared" si="164"/>
        <v>0</v>
      </c>
      <c r="W607" s="429">
        <f t="shared" si="165"/>
        <v>8.0678687098177604E-2</v>
      </c>
      <c r="X607" s="429">
        <f t="shared" si="166"/>
        <v>0</v>
      </c>
      <c r="Y607" s="429">
        <f t="shared" si="167"/>
        <v>8.7712089718180494E-2</v>
      </c>
      <c r="Z607" s="429">
        <f t="shared" si="168"/>
        <v>0</v>
      </c>
      <c r="AA607" s="353" t="s">
        <v>725</v>
      </c>
    </row>
    <row r="608" spans="1:27" ht="18.5" customHeight="1" x14ac:dyDescent="0.35">
      <c r="A608" s="353" t="s">
        <v>731</v>
      </c>
      <c r="B608" s="427" t="s">
        <v>725</v>
      </c>
      <c r="C608" s="353" t="s">
        <v>725</v>
      </c>
      <c r="D608" s="353" t="s">
        <v>725</v>
      </c>
      <c r="E608" s="428">
        <v>10985</v>
      </c>
      <c r="F608" s="428">
        <v>8825</v>
      </c>
      <c r="G608" s="428">
        <v>6944</v>
      </c>
      <c r="H608" s="428">
        <v>1461</v>
      </c>
      <c r="I608" s="428">
        <v>1371</v>
      </c>
      <c r="J608" s="428"/>
      <c r="K608" s="428"/>
      <c r="L608" s="428">
        <v>216</v>
      </c>
      <c r="M608" s="428">
        <v>15520</v>
      </c>
      <c r="N608" s="428">
        <v>282</v>
      </c>
      <c r="O608" s="428">
        <f t="shared" si="158"/>
        <v>45604</v>
      </c>
      <c r="Q608" s="429">
        <f t="shared" si="159"/>
        <v>0.24087799315849487</v>
      </c>
      <c r="R608" s="429">
        <f t="shared" si="160"/>
        <v>0.19351372686606438</v>
      </c>
      <c r="S608" s="429">
        <f t="shared" si="161"/>
        <v>0.15226734496973951</v>
      </c>
      <c r="T608" s="429">
        <f t="shared" si="162"/>
        <v>3.2036663450574508E-2</v>
      </c>
      <c r="U608" s="429">
        <f t="shared" si="163"/>
        <v>3.0063152355056574E-2</v>
      </c>
      <c r="V608" s="429">
        <f t="shared" si="164"/>
        <v>0</v>
      </c>
      <c r="W608" s="429">
        <f t="shared" si="165"/>
        <v>0</v>
      </c>
      <c r="X608" s="429">
        <f t="shared" si="166"/>
        <v>4.7364266292430485E-3</v>
      </c>
      <c r="Y608" s="429">
        <f t="shared" si="167"/>
        <v>0.34032102447153756</v>
      </c>
      <c r="Z608" s="429">
        <f t="shared" si="168"/>
        <v>6.1836680992895356E-3</v>
      </c>
      <c r="AA608" s="353" t="s">
        <v>725</v>
      </c>
    </row>
    <row r="609" spans="1:27" ht="18.5" customHeight="1" x14ac:dyDescent="0.35">
      <c r="A609" s="353" t="s">
        <v>732</v>
      </c>
      <c r="B609" s="427" t="s">
        <v>725</v>
      </c>
      <c r="C609" s="353" t="s">
        <v>725</v>
      </c>
      <c r="D609" s="353" t="s">
        <v>725</v>
      </c>
      <c r="E609" s="428">
        <v>14538</v>
      </c>
      <c r="F609" s="428">
        <v>4385</v>
      </c>
      <c r="G609" s="428">
        <v>7754</v>
      </c>
      <c r="H609" s="428">
        <v>1788</v>
      </c>
      <c r="I609" s="428">
        <v>1650</v>
      </c>
      <c r="J609" s="428"/>
      <c r="K609" s="428"/>
      <c r="L609" s="428"/>
      <c r="M609" s="428">
        <v>8119</v>
      </c>
      <c r="N609" s="428">
        <v>0</v>
      </c>
      <c r="O609" s="428">
        <f t="shared" si="158"/>
        <v>38234</v>
      </c>
      <c r="Q609" s="429">
        <f t="shared" si="159"/>
        <v>0.38023748496102944</v>
      </c>
      <c r="R609" s="429">
        <f t="shared" si="160"/>
        <v>0.11468849714913427</v>
      </c>
      <c r="S609" s="429">
        <f t="shared" si="161"/>
        <v>0.20280378720510539</v>
      </c>
      <c r="T609" s="429">
        <f t="shared" si="162"/>
        <v>4.6764659726944602E-2</v>
      </c>
      <c r="U609" s="429">
        <f t="shared" si="163"/>
        <v>4.3155306794999217E-2</v>
      </c>
      <c r="V609" s="429">
        <f t="shared" si="164"/>
        <v>0</v>
      </c>
      <c r="W609" s="429">
        <f t="shared" si="165"/>
        <v>0</v>
      </c>
      <c r="X609" s="429">
        <f t="shared" si="166"/>
        <v>0</v>
      </c>
      <c r="Y609" s="429">
        <f t="shared" si="167"/>
        <v>0.21235026416278704</v>
      </c>
      <c r="Z609" s="429">
        <f t="shared" si="168"/>
        <v>0</v>
      </c>
      <c r="AA609" s="353" t="s">
        <v>725</v>
      </c>
    </row>
    <row r="610" spans="1:27" ht="18.5" customHeight="1" x14ac:dyDescent="0.35">
      <c r="A610" s="353" t="s">
        <v>733</v>
      </c>
      <c r="B610" s="427" t="s">
        <v>725</v>
      </c>
      <c r="C610" s="353" t="s">
        <v>725</v>
      </c>
      <c r="D610" s="353" t="s">
        <v>725</v>
      </c>
      <c r="E610" s="428">
        <v>15833</v>
      </c>
      <c r="F610" s="428">
        <v>3913</v>
      </c>
      <c r="G610" s="428">
        <v>4980</v>
      </c>
      <c r="H610" s="428">
        <v>6736</v>
      </c>
      <c r="I610" s="428">
        <v>3916</v>
      </c>
      <c r="J610" s="428"/>
      <c r="K610" s="428"/>
      <c r="L610" s="428"/>
      <c r="M610" s="428">
        <v>3550</v>
      </c>
      <c r="N610" s="428">
        <v>195</v>
      </c>
      <c r="O610" s="428">
        <f t="shared" si="158"/>
        <v>39123</v>
      </c>
      <c r="Q610" s="429">
        <f t="shared" si="159"/>
        <v>0.40469800373182013</v>
      </c>
      <c r="R610" s="429">
        <f t="shared" si="160"/>
        <v>0.10001789228842368</v>
      </c>
      <c r="S610" s="429">
        <f t="shared" si="161"/>
        <v>0.12729085192853309</v>
      </c>
      <c r="T610" s="429">
        <f t="shared" si="162"/>
        <v>0.17217493545995963</v>
      </c>
      <c r="U610" s="429">
        <f t="shared" si="163"/>
        <v>0.10009457352452522</v>
      </c>
      <c r="V610" s="429">
        <f t="shared" si="164"/>
        <v>0</v>
      </c>
      <c r="W610" s="429">
        <f t="shared" si="165"/>
        <v>0</v>
      </c>
      <c r="X610" s="429">
        <f t="shared" si="166"/>
        <v>0</v>
      </c>
      <c r="Y610" s="429">
        <f t="shared" si="167"/>
        <v>9.0739462720139052E-2</v>
      </c>
      <c r="Z610" s="429">
        <f t="shared" si="168"/>
        <v>4.9842803465991875E-3</v>
      </c>
      <c r="AA610" s="353" t="s">
        <v>725</v>
      </c>
    </row>
    <row r="611" spans="1:27" ht="18.5" customHeight="1" x14ac:dyDescent="0.35">
      <c r="A611" s="353" t="s">
        <v>734</v>
      </c>
      <c r="B611" s="427" t="s">
        <v>725</v>
      </c>
      <c r="C611" s="353" t="s">
        <v>725</v>
      </c>
      <c r="D611" s="353" t="s">
        <v>725</v>
      </c>
      <c r="E611" s="428">
        <v>20849</v>
      </c>
      <c r="F611" s="428">
        <v>9642</v>
      </c>
      <c r="G611" s="428">
        <v>5985</v>
      </c>
      <c r="H611" s="428">
        <v>3168</v>
      </c>
      <c r="I611" s="428">
        <v>3160</v>
      </c>
      <c r="J611" s="428"/>
      <c r="K611" s="428"/>
      <c r="L611" s="428"/>
      <c r="M611" s="428">
        <v>4669</v>
      </c>
      <c r="N611" s="428">
        <v>0</v>
      </c>
      <c r="O611" s="428">
        <f t="shared" si="158"/>
        <v>47473</v>
      </c>
      <c r="Q611" s="429">
        <f t="shared" si="159"/>
        <v>0.43917595264676762</v>
      </c>
      <c r="R611" s="429">
        <f t="shared" si="160"/>
        <v>0.20310492279822215</v>
      </c>
      <c r="S611" s="429">
        <f t="shared" si="161"/>
        <v>0.12607166178669982</v>
      </c>
      <c r="T611" s="429">
        <f t="shared" si="162"/>
        <v>6.6732669096117789E-2</v>
      </c>
      <c r="U611" s="429">
        <f t="shared" si="163"/>
        <v>6.656415225496598E-2</v>
      </c>
      <c r="V611" s="429">
        <f t="shared" si="164"/>
        <v>0</v>
      </c>
      <c r="W611" s="429">
        <f t="shared" si="165"/>
        <v>0</v>
      </c>
      <c r="X611" s="429">
        <f t="shared" si="166"/>
        <v>0</v>
      </c>
      <c r="Y611" s="429">
        <f t="shared" si="167"/>
        <v>9.8350641417226631E-2</v>
      </c>
      <c r="Z611" s="429">
        <f t="shared" si="168"/>
        <v>0</v>
      </c>
      <c r="AA611" s="353" t="s">
        <v>725</v>
      </c>
    </row>
    <row r="612" spans="1:27" ht="18.5" customHeight="1" x14ac:dyDescent="0.35">
      <c r="A612" s="353" t="s">
        <v>735</v>
      </c>
      <c r="B612" s="427" t="s">
        <v>725</v>
      </c>
      <c r="C612" s="353" t="s">
        <v>725</v>
      </c>
      <c r="D612" s="353" t="s">
        <v>725</v>
      </c>
      <c r="E612" s="428">
        <v>17428</v>
      </c>
      <c r="F612" s="428">
        <v>5459</v>
      </c>
      <c r="G612" s="428">
        <v>4493</v>
      </c>
      <c r="H612" s="428">
        <v>2908</v>
      </c>
      <c r="I612" s="428">
        <v>5661</v>
      </c>
      <c r="J612" s="428"/>
      <c r="K612" s="428"/>
      <c r="L612" s="428"/>
      <c r="M612" s="428">
        <v>3227</v>
      </c>
      <c r="N612" s="428">
        <v>0</v>
      </c>
      <c r="O612" s="428">
        <f t="shared" si="158"/>
        <v>39176</v>
      </c>
      <c r="Q612" s="429">
        <f t="shared" si="159"/>
        <v>0.44486420257300385</v>
      </c>
      <c r="R612" s="429">
        <f t="shared" si="160"/>
        <v>0.13934551766387585</v>
      </c>
      <c r="S612" s="429">
        <f t="shared" si="161"/>
        <v>0.11468756381458035</v>
      </c>
      <c r="T612" s="429">
        <f t="shared" si="162"/>
        <v>7.4229119869307733E-2</v>
      </c>
      <c r="U612" s="429">
        <f t="shared" si="163"/>
        <v>0.14450173575658568</v>
      </c>
      <c r="V612" s="429">
        <f t="shared" si="164"/>
        <v>0</v>
      </c>
      <c r="W612" s="429">
        <f t="shared" si="165"/>
        <v>0</v>
      </c>
      <c r="X612" s="429">
        <f t="shared" si="166"/>
        <v>0</v>
      </c>
      <c r="Y612" s="429">
        <f t="shared" si="167"/>
        <v>8.2371860322646512E-2</v>
      </c>
      <c r="Z612" s="429">
        <f t="shared" si="168"/>
        <v>0</v>
      </c>
      <c r="AA612" s="353" t="s">
        <v>725</v>
      </c>
    </row>
    <row r="613" spans="1:27" ht="18.5" customHeight="1" x14ac:dyDescent="0.35">
      <c r="A613" s="353" t="s">
        <v>736</v>
      </c>
      <c r="B613" s="427" t="s">
        <v>725</v>
      </c>
      <c r="C613" s="353" t="s">
        <v>725</v>
      </c>
      <c r="D613" s="353" t="s">
        <v>725</v>
      </c>
      <c r="E613" s="428">
        <v>16442</v>
      </c>
      <c r="F613" s="428">
        <v>6835</v>
      </c>
      <c r="G613" s="428">
        <v>5626</v>
      </c>
      <c r="H613" s="428">
        <v>1921</v>
      </c>
      <c r="I613" s="428">
        <v>3157</v>
      </c>
      <c r="J613" s="428"/>
      <c r="K613" s="428">
        <v>241</v>
      </c>
      <c r="L613" s="428"/>
      <c r="M613" s="428">
        <v>9423</v>
      </c>
      <c r="N613" s="428">
        <v>1112</v>
      </c>
      <c r="O613" s="428">
        <f t="shared" si="158"/>
        <v>44757</v>
      </c>
      <c r="Q613" s="429">
        <f t="shared" si="159"/>
        <v>0.36736153003999372</v>
      </c>
      <c r="R613" s="429">
        <f t="shared" si="160"/>
        <v>0.15271354201577406</v>
      </c>
      <c r="S613" s="429">
        <f t="shared" si="161"/>
        <v>0.1257010076636057</v>
      </c>
      <c r="T613" s="429">
        <f t="shared" si="162"/>
        <v>4.2920660455347766E-2</v>
      </c>
      <c r="U613" s="429">
        <f t="shared" si="163"/>
        <v>7.053645239850749E-2</v>
      </c>
      <c r="V613" s="429">
        <f t="shared" si="164"/>
        <v>0</v>
      </c>
      <c r="W613" s="429">
        <f t="shared" si="165"/>
        <v>5.384632571441339E-3</v>
      </c>
      <c r="X613" s="429">
        <f t="shared" si="166"/>
        <v>0</v>
      </c>
      <c r="Y613" s="429">
        <f t="shared" si="167"/>
        <v>0.21053689925598232</v>
      </c>
      <c r="Z613" s="429">
        <f t="shared" si="168"/>
        <v>2.4845275599347589E-2</v>
      </c>
      <c r="AA613" s="353" t="s">
        <v>725</v>
      </c>
    </row>
    <row r="614" spans="1:27" ht="18.5" customHeight="1" x14ac:dyDescent="0.35">
      <c r="A614" s="353" t="s">
        <v>737</v>
      </c>
      <c r="B614" s="427" t="s">
        <v>725</v>
      </c>
      <c r="C614" s="353" t="s">
        <v>725</v>
      </c>
      <c r="D614" s="353" t="s">
        <v>725</v>
      </c>
      <c r="E614" s="428">
        <v>5386</v>
      </c>
      <c r="F614" s="428">
        <v>4763</v>
      </c>
      <c r="G614" s="428">
        <v>5374</v>
      </c>
      <c r="H614" s="428">
        <v>6949</v>
      </c>
      <c r="I614" s="428">
        <v>1864</v>
      </c>
      <c r="J614" s="428"/>
      <c r="K614" s="428"/>
      <c r="L614" s="428">
        <v>228</v>
      </c>
      <c r="M614" s="428">
        <v>21738</v>
      </c>
      <c r="N614" s="428">
        <v>0</v>
      </c>
      <c r="O614" s="428">
        <f t="shared" si="158"/>
        <v>46302</v>
      </c>
      <c r="Q614" s="429">
        <f t="shared" si="159"/>
        <v>0.11632326897326249</v>
      </c>
      <c r="R614" s="429">
        <f t="shared" si="160"/>
        <v>0.10286812664679712</v>
      </c>
      <c r="S614" s="429">
        <f t="shared" si="161"/>
        <v>0.11606410090276878</v>
      </c>
      <c r="T614" s="429">
        <f t="shared" si="162"/>
        <v>0.15007991015506889</v>
      </c>
      <c r="U614" s="429">
        <f t="shared" si="163"/>
        <v>4.0257440283357093E-2</v>
      </c>
      <c r="V614" s="429">
        <f t="shared" si="164"/>
        <v>0</v>
      </c>
      <c r="W614" s="429">
        <f t="shared" si="165"/>
        <v>0</v>
      </c>
      <c r="X614" s="429">
        <f t="shared" si="166"/>
        <v>4.9241933393805882E-3</v>
      </c>
      <c r="Y614" s="429">
        <f t="shared" si="167"/>
        <v>0.46948295969936504</v>
      </c>
      <c r="Z614" s="429">
        <f t="shared" si="168"/>
        <v>0</v>
      </c>
      <c r="AA614" s="353" t="s">
        <v>725</v>
      </c>
    </row>
    <row r="615" spans="1:27" ht="18.5" customHeight="1" x14ac:dyDescent="0.35">
      <c r="A615" s="353" t="s">
        <v>738</v>
      </c>
      <c r="B615" s="427" t="s">
        <v>725</v>
      </c>
      <c r="C615" s="353" t="s">
        <v>725</v>
      </c>
      <c r="D615" s="353" t="s">
        <v>725</v>
      </c>
      <c r="E615" s="428">
        <v>18484</v>
      </c>
      <c r="F615" s="428">
        <v>13862</v>
      </c>
      <c r="G615" s="428">
        <v>7626</v>
      </c>
      <c r="H615" s="428">
        <v>1859</v>
      </c>
      <c r="I615" s="428">
        <v>1659</v>
      </c>
      <c r="J615" s="428"/>
      <c r="K615" s="428"/>
      <c r="L615" s="428"/>
      <c r="M615" s="428">
        <v>3733</v>
      </c>
      <c r="N615" s="428">
        <v>0</v>
      </c>
      <c r="O615" s="428">
        <f t="shared" si="158"/>
        <v>47223</v>
      </c>
      <c r="Q615" s="429">
        <f t="shared" si="159"/>
        <v>0.39141943544459268</v>
      </c>
      <c r="R615" s="429">
        <f t="shared" si="160"/>
        <v>0.29354340046163946</v>
      </c>
      <c r="S615" s="429">
        <f t="shared" si="161"/>
        <v>0.1614891048853313</v>
      </c>
      <c r="T615" s="429">
        <f t="shared" si="162"/>
        <v>3.9366410435592823E-2</v>
      </c>
      <c r="U615" s="429">
        <f t="shared" si="163"/>
        <v>3.51311860745823E-2</v>
      </c>
      <c r="V615" s="429">
        <f t="shared" si="164"/>
        <v>0</v>
      </c>
      <c r="W615" s="429">
        <f t="shared" si="165"/>
        <v>0</v>
      </c>
      <c r="X615" s="429">
        <f t="shared" si="166"/>
        <v>0</v>
      </c>
      <c r="Y615" s="429">
        <f t="shared" si="167"/>
        <v>7.9050462698261437E-2</v>
      </c>
      <c r="Z615" s="429">
        <f t="shared" si="168"/>
        <v>0</v>
      </c>
      <c r="AA615" s="353" t="s">
        <v>725</v>
      </c>
    </row>
    <row r="616" spans="1:27" ht="18.5" customHeight="1" x14ac:dyDescent="0.35">
      <c r="A616" s="353" t="s">
        <v>739</v>
      </c>
      <c r="B616" s="427" t="s">
        <v>725</v>
      </c>
      <c r="C616" s="353" t="s">
        <v>725</v>
      </c>
      <c r="D616" s="353" t="s">
        <v>725</v>
      </c>
      <c r="E616" s="428">
        <v>14794</v>
      </c>
      <c r="F616" s="428">
        <v>13598</v>
      </c>
      <c r="G616" s="428">
        <v>7000</v>
      </c>
      <c r="H616" s="428">
        <v>1685</v>
      </c>
      <c r="I616" s="428">
        <v>1391</v>
      </c>
      <c r="J616" s="428"/>
      <c r="K616" s="428">
        <v>599</v>
      </c>
      <c r="L616" s="428"/>
      <c r="M616" s="428">
        <v>3159</v>
      </c>
      <c r="N616" s="428">
        <v>0</v>
      </c>
      <c r="O616" s="428">
        <f t="shared" si="158"/>
        <v>42226</v>
      </c>
      <c r="Q616" s="429">
        <f t="shared" si="159"/>
        <v>0.35035286316487474</v>
      </c>
      <c r="R616" s="429">
        <f t="shared" si="160"/>
        <v>0.32202908160848764</v>
      </c>
      <c r="S616" s="429">
        <f t="shared" si="161"/>
        <v>0.16577464121631222</v>
      </c>
      <c r="T616" s="429">
        <f t="shared" si="162"/>
        <v>3.9904324349926586E-2</v>
      </c>
      <c r="U616" s="429">
        <f t="shared" si="163"/>
        <v>3.2941789418841474E-2</v>
      </c>
      <c r="V616" s="429">
        <f t="shared" si="164"/>
        <v>0</v>
      </c>
      <c r="W616" s="429">
        <f t="shared" si="165"/>
        <v>1.4185572869795861E-2</v>
      </c>
      <c r="X616" s="429">
        <f t="shared" si="166"/>
        <v>0</v>
      </c>
      <c r="Y616" s="429">
        <f t="shared" si="167"/>
        <v>7.4811727371761477E-2</v>
      </c>
      <c r="Z616" s="429">
        <f t="shared" si="168"/>
        <v>0</v>
      </c>
      <c r="AA616" s="353" t="s">
        <v>725</v>
      </c>
    </row>
    <row r="617" spans="1:27" ht="18.5" customHeight="1" x14ac:dyDescent="0.35">
      <c r="A617" s="353" t="s">
        <v>740</v>
      </c>
      <c r="B617" s="427" t="s">
        <v>725</v>
      </c>
      <c r="C617" s="353" t="s">
        <v>725</v>
      </c>
      <c r="D617" s="353" t="s">
        <v>725</v>
      </c>
      <c r="E617" s="428">
        <v>5912</v>
      </c>
      <c r="F617" s="428">
        <v>4712</v>
      </c>
      <c r="G617" s="428">
        <v>4857</v>
      </c>
      <c r="H617" s="428">
        <v>1381</v>
      </c>
      <c r="I617" s="428">
        <v>1448</v>
      </c>
      <c r="J617" s="428"/>
      <c r="K617" s="428"/>
      <c r="L617" s="428"/>
      <c r="M617" s="428">
        <v>21788</v>
      </c>
      <c r="N617" s="428">
        <v>297</v>
      </c>
      <c r="O617" s="428">
        <f t="shared" si="158"/>
        <v>40395</v>
      </c>
      <c r="Q617" s="429">
        <f t="shared" si="159"/>
        <v>0.1463547468746132</v>
      </c>
      <c r="R617" s="429">
        <f t="shared" si="160"/>
        <v>0.11664810001237777</v>
      </c>
      <c r="S617" s="429">
        <f t="shared" si="161"/>
        <v>0.12023765317489789</v>
      </c>
      <c r="T617" s="429">
        <f t="shared" si="162"/>
        <v>3.41873994306226E-2</v>
      </c>
      <c r="U617" s="429">
        <f t="shared" si="163"/>
        <v>3.5846020547097415E-2</v>
      </c>
      <c r="V617" s="429">
        <f t="shared" si="164"/>
        <v>0</v>
      </c>
      <c r="W617" s="429">
        <f t="shared" si="165"/>
        <v>0</v>
      </c>
      <c r="X617" s="429">
        <f t="shared" si="166"/>
        <v>0</v>
      </c>
      <c r="Y617" s="429">
        <f t="shared" si="167"/>
        <v>0.53937368486198789</v>
      </c>
      <c r="Z617" s="429">
        <f t="shared" si="168"/>
        <v>7.3523950984032676E-3</v>
      </c>
      <c r="AA617" s="353" t="s">
        <v>725</v>
      </c>
    </row>
    <row r="618" spans="1:27" ht="18.5" customHeight="1" x14ac:dyDescent="0.35">
      <c r="A618" s="353" t="s">
        <v>741</v>
      </c>
      <c r="B618" s="427" t="s">
        <v>725</v>
      </c>
      <c r="C618" s="353" t="s">
        <v>725</v>
      </c>
      <c r="D618" s="353" t="s">
        <v>725</v>
      </c>
      <c r="E618" s="428">
        <v>20480</v>
      </c>
      <c r="F618" s="428">
        <v>8913</v>
      </c>
      <c r="G618" s="428">
        <v>8530</v>
      </c>
      <c r="H618" s="428">
        <v>2593</v>
      </c>
      <c r="I618" s="428">
        <v>2488</v>
      </c>
      <c r="J618" s="428"/>
      <c r="K618" s="428">
        <v>283</v>
      </c>
      <c r="L618" s="428"/>
      <c r="M618" s="428">
        <v>3942</v>
      </c>
      <c r="N618" s="428">
        <v>0</v>
      </c>
      <c r="O618" s="428">
        <f t="shared" si="158"/>
        <v>47229</v>
      </c>
      <c r="Q618" s="429">
        <f t="shared" si="159"/>
        <v>0.43363187871858394</v>
      </c>
      <c r="R618" s="429">
        <f t="shared" si="160"/>
        <v>0.18871879565521185</v>
      </c>
      <c r="S618" s="429">
        <f t="shared" si="161"/>
        <v>0.18060937136081645</v>
      </c>
      <c r="T618" s="429">
        <f t="shared" si="162"/>
        <v>5.4902708081898836E-2</v>
      </c>
      <c r="U618" s="429">
        <f t="shared" si="163"/>
        <v>5.2679497766202968E-2</v>
      </c>
      <c r="V618" s="429">
        <f t="shared" si="164"/>
        <v>0</v>
      </c>
      <c r="W618" s="429">
        <f t="shared" si="165"/>
        <v>5.992081136589807E-3</v>
      </c>
      <c r="X618" s="429">
        <f t="shared" si="166"/>
        <v>0</v>
      </c>
      <c r="Y618" s="429">
        <f t="shared" si="167"/>
        <v>8.3465667280696182E-2</v>
      </c>
      <c r="Z618" s="429">
        <f t="shared" si="168"/>
        <v>0</v>
      </c>
      <c r="AA618" s="353" t="s">
        <v>725</v>
      </c>
    </row>
    <row r="619" spans="1:27" ht="18.5" customHeight="1" x14ac:dyDescent="0.35">
      <c r="A619" s="353" t="s">
        <v>742</v>
      </c>
      <c r="B619" s="427" t="s">
        <v>725</v>
      </c>
      <c r="C619" s="353" t="s">
        <v>725</v>
      </c>
      <c r="D619" s="353" t="s">
        <v>725</v>
      </c>
      <c r="E619" s="428">
        <v>12751</v>
      </c>
      <c r="F619" s="428">
        <v>4275</v>
      </c>
      <c r="G619" s="428">
        <v>11247</v>
      </c>
      <c r="H619" s="428">
        <v>1254</v>
      </c>
      <c r="I619" s="428">
        <v>1106</v>
      </c>
      <c r="J619" s="428"/>
      <c r="K619" s="428"/>
      <c r="L619" s="428"/>
      <c r="M619" s="428">
        <v>9511</v>
      </c>
      <c r="N619" s="428">
        <v>600</v>
      </c>
      <c r="O619" s="428">
        <f t="shared" si="158"/>
        <v>40744</v>
      </c>
      <c r="Q619" s="429">
        <f t="shared" si="159"/>
        <v>0.31295405458472414</v>
      </c>
      <c r="R619" s="429">
        <f t="shared" si="160"/>
        <v>0.10492342430787355</v>
      </c>
      <c r="S619" s="429">
        <f t="shared" si="161"/>
        <v>0.27604064402120559</v>
      </c>
      <c r="T619" s="429">
        <f t="shared" si="162"/>
        <v>3.0777537796976243E-2</v>
      </c>
      <c r="U619" s="429">
        <f t="shared" si="163"/>
        <v>2.7145101119183192E-2</v>
      </c>
      <c r="V619" s="429">
        <f t="shared" si="164"/>
        <v>0</v>
      </c>
      <c r="W619" s="429">
        <f t="shared" si="165"/>
        <v>0</v>
      </c>
      <c r="X619" s="429">
        <f t="shared" si="166"/>
        <v>0</v>
      </c>
      <c r="Y619" s="429">
        <f t="shared" si="167"/>
        <v>0.23343314353033576</v>
      </c>
      <c r="Z619" s="429">
        <f t="shared" si="168"/>
        <v>1.4726094639701551E-2</v>
      </c>
      <c r="AA619" s="353" t="s">
        <v>725</v>
      </c>
    </row>
    <row r="620" spans="1:27" ht="18.5" customHeight="1" x14ac:dyDescent="0.35">
      <c r="A620" s="353" t="s">
        <v>743</v>
      </c>
      <c r="B620" s="427" t="s">
        <v>725</v>
      </c>
      <c r="C620" s="353" t="s">
        <v>725</v>
      </c>
      <c r="D620" s="353" t="s">
        <v>725</v>
      </c>
      <c r="E620" s="428">
        <v>15791</v>
      </c>
      <c r="F620" s="428">
        <v>2687</v>
      </c>
      <c r="G620" s="428">
        <v>8344</v>
      </c>
      <c r="H620" s="428">
        <v>1276</v>
      </c>
      <c r="I620" s="428">
        <v>1231</v>
      </c>
      <c r="J620" s="428"/>
      <c r="K620" s="428">
        <v>375</v>
      </c>
      <c r="L620" s="428">
        <v>531</v>
      </c>
      <c r="M620" s="428">
        <v>4768</v>
      </c>
      <c r="N620" s="428">
        <v>212</v>
      </c>
      <c r="O620" s="428">
        <f t="shared" si="158"/>
        <v>35215</v>
      </c>
      <c r="Q620" s="429">
        <f t="shared" si="159"/>
        <v>0.44841686781201195</v>
      </c>
      <c r="R620" s="429">
        <f t="shared" si="160"/>
        <v>7.6302711912537277E-2</v>
      </c>
      <c r="S620" s="429">
        <f t="shared" si="161"/>
        <v>0.23694448388470823</v>
      </c>
      <c r="T620" s="429">
        <f t="shared" si="162"/>
        <v>3.6234559136731508E-2</v>
      </c>
      <c r="U620" s="429">
        <f t="shared" si="163"/>
        <v>3.495669459037342E-2</v>
      </c>
      <c r="V620" s="429">
        <f t="shared" si="164"/>
        <v>0</v>
      </c>
      <c r="W620" s="429">
        <f t="shared" si="165"/>
        <v>1.0648871219650717E-2</v>
      </c>
      <c r="X620" s="429">
        <f t="shared" si="166"/>
        <v>1.5078801647025415E-2</v>
      </c>
      <c r="Y620" s="429">
        <f t="shared" si="167"/>
        <v>0.13539684793411899</v>
      </c>
      <c r="Z620" s="429">
        <f t="shared" si="168"/>
        <v>6.0201618628425383E-3</v>
      </c>
      <c r="AA620" s="353" t="s">
        <v>725</v>
      </c>
    </row>
    <row r="621" spans="1:27" ht="18.5" customHeight="1" x14ac:dyDescent="0.35">
      <c r="A621" s="353" t="s">
        <v>744</v>
      </c>
      <c r="B621" s="427" t="s">
        <v>725</v>
      </c>
      <c r="C621" s="353" t="s">
        <v>725</v>
      </c>
      <c r="D621" s="353" t="s">
        <v>725</v>
      </c>
      <c r="E621" s="428">
        <v>16505</v>
      </c>
      <c r="F621" s="428">
        <v>14627</v>
      </c>
      <c r="G621" s="428">
        <v>7828</v>
      </c>
      <c r="H621" s="428">
        <v>2372</v>
      </c>
      <c r="I621" s="428">
        <v>1654</v>
      </c>
      <c r="J621" s="428"/>
      <c r="K621" s="428">
        <v>427</v>
      </c>
      <c r="L621" s="428"/>
      <c r="M621" s="428">
        <v>2962</v>
      </c>
      <c r="N621" s="428">
        <v>254</v>
      </c>
      <c r="O621" s="428">
        <f t="shared" si="158"/>
        <v>46629</v>
      </c>
      <c r="Q621" s="429">
        <f t="shared" si="159"/>
        <v>0.35396427116172341</v>
      </c>
      <c r="R621" s="429">
        <f t="shared" si="160"/>
        <v>0.31368890604559396</v>
      </c>
      <c r="S621" s="429">
        <f t="shared" si="161"/>
        <v>0.16787835896116152</v>
      </c>
      <c r="T621" s="429">
        <f t="shared" si="162"/>
        <v>5.086963048746488E-2</v>
      </c>
      <c r="U621" s="429">
        <f t="shared" si="163"/>
        <v>3.5471487700787063E-2</v>
      </c>
      <c r="V621" s="429">
        <f t="shared" si="164"/>
        <v>0</v>
      </c>
      <c r="W621" s="429">
        <f t="shared" si="165"/>
        <v>9.1573913229964186E-3</v>
      </c>
      <c r="X621" s="429">
        <f t="shared" si="166"/>
        <v>0</v>
      </c>
      <c r="Y621" s="429">
        <f t="shared" si="167"/>
        <v>6.3522700465375628E-2</v>
      </c>
      <c r="Z621" s="429">
        <f t="shared" si="168"/>
        <v>5.4472538548971669E-3</v>
      </c>
      <c r="AA621" s="353" t="s">
        <v>725</v>
      </c>
    </row>
    <row r="622" spans="1:27" ht="18.5" customHeight="1" x14ac:dyDescent="0.35">
      <c r="A622" s="353" t="s">
        <v>745</v>
      </c>
      <c r="B622" s="427" t="s">
        <v>725</v>
      </c>
      <c r="C622" s="353" t="s">
        <v>725</v>
      </c>
      <c r="D622" s="353" t="s">
        <v>725</v>
      </c>
      <c r="E622" s="428">
        <v>21010</v>
      </c>
      <c r="F622" s="428">
        <v>17672</v>
      </c>
      <c r="G622" s="428">
        <v>5438</v>
      </c>
      <c r="H622" s="428">
        <v>2279</v>
      </c>
      <c r="I622" s="428">
        <v>2357</v>
      </c>
      <c r="J622" s="428"/>
      <c r="K622" s="428">
        <v>457</v>
      </c>
      <c r="L622" s="428"/>
      <c r="M622" s="428">
        <v>1273</v>
      </c>
      <c r="N622" s="428">
        <v>358</v>
      </c>
      <c r="O622" s="428">
        <f t="shared" si="158"/>
        <v>50844</v>
      </c>
      <c r="Q622" s="429">
        <f t="shared" si="159"/>
        <v>0.4132247659507513</v>
      </c>
      <c r="R622" s="429">
        <f t="shared" si="160"/>
        <v>0.34757296829517742</v>
      </c>
      <c r="S622" s="429">
        <f t="shared" si="161"/>
        <v>0.1069546062465581</v>
      </c>
      <c r="T622" s="429">
        <f t="shared" si="162"/>
        <v>4.4823381323263314E-2</v>
      </c>
      <c r="U622" s="429">
        <f t="shared" si="163"/>
        <v>4.6357485642357012E-2</v>
      </c>
      <c r="V622" s="429">
        <f t="shared" si="164"/>
        <v>0</v>
      </c>
      <c r="W622" s="429">
        <f t="shared" si="165"/>
        <v>8.9882778695617969E-3</v>
      </c>
      <c r="X622" s="429">
        <f t="shared" si="166"/>
        <v>0</v>
      </c>
      <c r="Y622" s="429">
        <f t="shared" si="167"/>
        <v>2.5037369207772796E-2</v>
      </c>
      <c r="Z622" s="429">
        <f t="shared" si="168"/>
        <v>7.0411454645582568E-3</v>
      </c>
      <c r="AA622" s="353" t="s">
        <v>725</v>
      </c>
    </row>
    <row r="623" spans="1:27" ht="18.5" customHeight="1" x14ac:dyDescent="0.35">
      <c r="A623" s="353" t="s">
        <v>746</v>
      </c>
      <c r="B623" s="427" t="s">
        <v>725</v>
      </c>
      <c r="C623" s="353" t="s">
        <v>725</v>
      </c>
      <c r="D623" s="353" t="s">
        <v>725</v>
      </c>
      <c r="E623" s="428">
        <v>12709</v>
      </c>
      <c r="F623" s="428">
        <v>7775</v>
      </c>
      <c r="G623" s="428">
        <v>8894</v>
      </c>
      <c r="H623" s="428">
        <v>6470</v>
      </c>
      <c r="I623" s="428">
        <v>1744</v>
      </c>
      <c r="J623" s="428"/>
      <c r="K623" s="428"/>
      <c r="L623" s="428"/>
      <c r="M623" s="428">
        <v>5667</v>
      </c>
      <c r="N623" s="428">
        <v>0</v>
      </c>
      <c r="O623" s="428">
        <f t="shared" si="158"/>
        <v>43259</v>
      </c>
      <c r="Q623" s="429">
        <f t="shared" si="159"/>
        <v>0.29378857578769735</v>
      </c>
      <c r="R623" s="429">
        <f t="shared" si="160"/>
        <v>0.17973138537645345</v>
      </c>
      <c r="S623" s="429">
        <f t="shared" si="161"/>
        <v>0.20559883492452438</v>
      </c>
      <c r="T623" s="429">
        <f t="shared" si="162"/>
        <v>0.14956425252548602</v>
      </c>
      <c r="U623" s="429">
        <f t="shared" si="163"/>
        <v>4.0315310108879079E-2</v>
      </c>
      <c r="V623" s="429">
        <f t="shared" si="164"/>
        <v>0</v>
      </c>
      <c r="W623" s="429">
        <f t="shared" si="165"/>
        <v>0</v>
      </c>
      <c r="X623" s="429">
        <f t="shared" si="166"/>
        <v>0</v>
      </c>
      <c r="Y623" s="429">
        <f t="shared" si="167"/>
        <v>0.13100164127695971</v>
      </c>
      <c r="Z623" s="429">
        <f t="shared" si="168"/>
        <v>0</v>
      </c>
      <c r="AA623" s="353" t="s">
        <v>725</v>
      </c>
    </row>
    <row r="624" spans="1:27" ht="18.5" customHeight="1" x14ac:dyDescent="0.35">
      <c r="A624" s="353" t="s">
        <v>747</v>
      </c>
      <c r="B624" s="427" t="s">
        <v>725</v>
      </c>
      <c r="C624" s="353" t="s">
        <v>725</v>
      </c>
      <c r="D624" s="353" t="s">
        <v>725</v>
      </c>
      <c r="E624" s="428">
        <v>16797</v>
      </c>
      <c r="F624" s="428">
        <v>3765</v>
      </c>
      <c r="G624" s="428">
        <v>10170</v>
      </c>
      <c r="H624" s="428">
        <v>2344</v>
      </c>
      <c r="I624" s="428">
        <v>1711</v>
      </c>
      <c r="J624" s="428"/>
      <c r="K624" s="428"/>
      <c r="L624" s="428"/>
      <c r="M624" s="428">
        <v>5350</v>
      </c>
      <c r="N624" s="428">
        <v>0</v>
      </c>
      <c r="O624" s="428">
        <f t="shared" si="158"/>
        <v>40137</v>
      </c>
      <c r="Q624" s="429">
        <f t="shared" si="159"/>
        <v>0.4184916660438</v>
      </c>
      <c r="R624" s="429">
        <f t="shared" si="160"/>
        <v>9.3803722251289329E-2</v>
      </c>
      <c r="S624" s="429">
        <f t="shared" si="161"/>
        <v>0.25338216608117198</v>
      </c>
      <c r="T624" s="429">
        <f t="shared" si="162"/>
        <v>5.8399980068266188E-2</v>
      </c>
      <c r="U624" s="429">
        <f t="shared" si="163"/>
        <v>4.2628995689762562E-2</v>
      </c>
      <c r="V624" s="429">
        <f t="shared" si="164"/>
        <v>0</v>
      </c>
      <c r="W624" s="429">
        <f t="shared" si="165"/>
        <v>0</v>
      </c>
      <c r="X624" s="429">
        <f t="shared" si="166"/>
        <v>0</v>
      </c>
      <c r="Y624" s="429">
        <f t="shared" si="167"/>
        <v>0.13329346986570995</v>
      </c>
      <c r="Z624" s="429">
        <f t="shared" si="168"/>
        <v>0</v>
      </c>
      <c r="AA624" s="353" t="s">
        <v>725</v>
      </c>
    </row>
    <row r="625" spans="1:27" ht="18.5" customHeight="1" x14ac:dyDescent="0.35">
      <c r="A625" s="353" t="s">
        <v>748</v>
      </c>
      <c r="B625" s="427" t="s">
        <v>725</v>
      </c>
      <c r="C625" s="353" t="s">
        <v>725</v>
      </c>
      <c r="D625" s="353" t="s">
        <v>725</v>
      </c>
      <c r="E625" s="428">
        <v>16370</v>
      </c>
      <c r="F625" s="428">
        <v>6487</v>
      </c>
      <c r="G625" s="428">
        <v>7361</v>
      </c>
      <c r="H625" s="428">
        <v>2045</v>
      </c>
      <c r="I625" s="428">
        <v>2092</v>
      </c>
      <c r="J625" s="428"/>
      <c r="K625" s="428">
        <v>1802</v>
      </c>
      <c r="L625" s="428"/>
      <c r="M625" s="428">
        <v>2239</v>
      </c>
      <c r="N625" s="428">
        <v>135</v>
      </c>
      <c r="O625" s="428">
        <f t="shared" si="158"/>
        <v>38531</v>
      </c>
      <c r="Q625" s="429">
        <f t="shared" si="159"/>
        <v>0.4248527159949132</v>
      </c>
      <c r="R625" s="429">
        <f t="shared" si="160"/>
        <v>0.16835794555033609</v>
      </c>
      <c r="S625" s="429">
        <f t="shared" si="161"/>
        <v>0.1910409799901378</v>
      </c>
      <c r="T625" s="429">
        <f t="shared" si="162"/>
        <v>5.3074148088552077E-2</v>
      </c>
      <c r="U625" s="429">
        <f t="shared" si="163"/>
        <v>5.4293945135086036E-2</v>
      </c>
      <c r="V625" s="429">
        <f t="shared" si="164"/>
        <v>0</v>
      </c>
      <c r="W625" s="429">
        <f t="shared" si="165"/>
        <v>4.676753782668501E-2</v>
      </c>
      <c r="X625" s="429">
        <f t="shared" si="166"/>
        <v>0</v>
      </c>
      <c r="Y625" s="429">
        <f t="shared" si="167"/>
        <v>5.8109055046585867E-2</v>
      </c>
      <c r="Z625" s="429">
        <f t="shared" si="168"/>
        <v>3.5036723677039265E-3</v>
      </c>
      <c r="AA625" s="353" t="s">
        <v>725</v>
      </c>
    </row>
    <row r="626" spans="1:27" ht="18.5" customHeight="1" x14ac:dyDescent="0.35">
      <c r="A626" s="353" t="s">
        <v>749</v>
      </c>
      <c r="B626" s="427" t="s">
        <v>725</v>
      </c>
      <c r="C626" s="353" t="s">
        <v>725</v>
      </c>
      <c r="D626" s="353" t="s">
        <v>725</v>
      </c>
      <c r="E626" s="428">
        <v>17409</v>
      </c>
      <c r="F626" s="428">
        <v>6710</v>
      </c>
      <c r="G626" s="428">
        <v>8541</v>
      </c>
      <c r="H626" s="428">
        <v>2087</v>
      </c>
      <c r="I626" s="428">
        <v>278</v>
      </c>
      <c r="J626" s="428"/>
      <c r="K626" s="428">
        <v>1597</v>
      </c>
      <c r="L626" s="428"/>
      <c r="M626" s="428">
        <v>3529</v>
      </c>
      <c r="N626" s="428">
        <v>0</v>
      </c>
      <c r="O626" s="428">
        <f t="shared" si="158"/>
        <v>40151</v>
      </c>
      <c r="Q626" s="429">
        <f t="shared" si="159"/>
        <v>0.43358820452790714</v>
      </c>
      <c r="R626" s="429">
        <f t="shared" si="160"/>
        <v>0.167119125301985</v>
      </c>
      <c r="S626" s="429">
        <f t="shared" si="161"/>
        <v>0.21272197454608852</v>
      </c>
      <c r="T626" s="429">
        <f t="shared" si="162"/>
        <v>5.1978780105103234E-2</v>
      </c>
      <c r="U626" s="429">
        <f t="shared" si="163"/>
        <v>6.9238624193668904E-3</v>
      </c>
      <c r="V626" s="429">
        <f t="shared" si="164"/>
        <v>0</v>
      </c>
      <c r="W626" s="429">
        <f t="shared" si="165"/>
        <v>3.9774849941470944E-2</v>
      </c>
      <c r="X626" s="429">
        <f t="shared" si="166"/>
        <v>0</v>
      </c>
      <c r="Y626" s="429">
        <f t="shared" si="167"/>
        <v>8.7893203158078248E-2</v>
      </c>
      <c r="Z626" s="429">
        <f t="shared" si="168"/>
        <v>0</v>
      </c>
      <c r="AA626" s="353" t="s">
        <v>725</v>
      </c>
    </row>
    <row r="627" spans="1:27" ht="18.5" customHeight="1" x14ac:dyDescent="0.35">
      <c r="A627" s="353" t="s">
        <v>750</v>
      </c>
      <c r="B627" s="427" t="s">
        <v>725</v>
      </c>
      <c r="C627" s="353" t="s">
        <v>725</v>
      </c>
      <c r="D627" s="353" t="s">
        <v>725</v>
      </c>
      <c r="E627" s="428">
        <v>16225</v>
      </c>
      <c r="F627" s="428">
        <v>3775</v>
      </c>
      <c r="G627" s="428">
        <v>7823</v>
      </c>
      <c r="H627" s="428">
        <v>1606</v>
      </c>
      <c r="I627" s="428">
        <v>1865</v>
      </c>
      <c r="J627" s="428"/>
      <c r="K627" s="428">
        <v>2567</v>
      </c>
      <c r="L627" s="428"/>
      <c r="M627" s="428">
        <v>5275</v>
      </c>
      <c r="N627" s="428">
        <v>242</v>
      </c>
      <c r="O627" s="428">
        <f t="shared" si="158"/>
        <v>39378</v>
      </c>
      <c r="Q627" s="429">
        <f t="shared" si="159"/>
        <v>0.41203209914165267</v>
      </c>
      <c r="R627" s="429">
        <f t="shared" si="160"/>
        <v>9.5865711818782062E-2</v>
      </c>
      <c r="S627" s="429">
        <f t="shared" si="161"/>
        <v>0.19866422875717404</v>
      </c>
      <c r="T627" s="429">
        <f t="shared" si="162"/>
        <v>4.0784194220122909E-2</v>
      </c>
      <c r="U627" s="429">
        <f t="shared" si="163"/>
        <v>4.7361470872060545E-2</v>
      </c>
      <c r="V627" s="429">
        <f t="shared" si="164"/>
        <v>0</v>
      </c>
      <c r="W627" s="429">
        <f t="shared" si="165"/>
        <v>6.5188684036771805E-2</v>
      </c>
      <c r="X627" s="429">
        <f t="shared" si="166"/>
        <v>0</v>
      </c>
      <c r="Y627" s="429">
        <f t="shared" si="167"/>
        <v>0.13395804764081468</v>
      </c>
      <c r="Z627" s="429">
        <f t="shared" si="168"/>
        <v>6.1455635126212603E-3</v>
      </c>
      <c r="AA627" s="353" t="s">
        <v>725</v>
      </c>
    </row>
    <row r="628" spans="1:27" ht="18.5" customHeight="1" x14ac:dyDescent="0.35">
      <c r="A628" s="353" t="s">
        <v>751</v>
      </c>
      <c r="B628" s="427" t="s">
        <v>725</v>
      </c>
      <c r="C628" s="353" t="s">
        <v>725</v>
      </c>
      <c r="D628" s="353" t="s">
        <v>725</v>
      </c>
      <c r="E628" s="428">
        <v>17118</v>
      </c>
      <c r="F628" s="428">
        <v>2050</v>
      </c>
      <c r="G628" s="428">
        <v>9328</v>
      </c>
      <c r="H628" s="428">
        <v>935</v>
      </c>
      <c r="I628" s="428">
        <v>1177</v>
      </c>
      <c r="J628" s="428"/>
      <c r="K628" s="428"/>
      <c r="L628" s="428"/>
      <c r="M628" s="428">
        <v>5198</v>
      </c>
      <c r="N628" s="428">
        <v>0</v>
      </c>
      <c r="O628" s="428">
        <f t="shared" si="158"/>
        <v>35806</v>
      </c>
      <c r="Q628" s="429">
        <f t="shared" si="159"/>
        <v>0.47807630006144219</v>
      </c>
      <c r="R628" s="429">
        <f t="shared" si="160"/>
        <v>5.72529743618388E-2</v>
      </c>
      <c r="S628" s="429">
        <f t="shared" si="161"/>
        <v>0.26051499748645479</v>
      </c>
      <c r="T628" s="429">
        <f t="shared" si="162"/>
        <v>2.6112941965033793E-2</v>
      </c>
      <c r="U628" s="429">
        <f t="shared" si="163"/>
        <v>3.2871585767748422E-2</v>
      </c>
      <c r="V628" s="429">
        <f t="shared" si="164"/>
        <v>0</v>
      </c>
      <c r="W628" s="429">
        <f t="shared" si="165"/>
        <v>0</v>
      </c>
      <c r="X628" s="429">
        <f t="shared" si="166"/>
        <v>0</v>
      </c>
      <c r="Y628" s="429">
        <f t="shared" si="167"/>
        <v>0.14517120035748199</v>
      </c>
      <c r="Z628" s="429">
        <f t="shared" si="168"/>
        <v>0</v>
      </c>
      <c r="AA628" s="353" t="s">
        <v>725</v>
      </c>
    </row>
    <row r="629" spans="1:27" ht="18.5" customHeight="1" x14ac:dyDescent="0.35">
      <c r="A629" s="353" t="s">
        <v>752</v>
      </c>
      <c r="B629" s="427" t="s">
        <v>725</v>
      </c>
      <c r="C629" s="353" t="s">
        <v>725</v>
      </c>
      <c r="D629" s="353" t="s">
        <v>725</v>
      </c>
      <c r="E629" s="428">
        <v>14761</v>
      </c>
      <c r="F629" s="428">
        <v>3536</v>
      </c>
      <c r="G629" s="428">
        <v>6246</v>
      </c>
      <c r="H629" s="428">
        <v>4367</v>
      </c>
      <c r="I629" s="428">
        <v>2305</v>
      </c>
      <c r="J629" s="428"/>
      <c r="K629" s="428"/>
      <c r="L629" s="428"/>
      <c r="M629" s="428">
        <v>4105</v>
      </c>
      <c r="N629" s="428">
        <v>337</v>
      </c>
      <c r="O629" s="428">
        <f t="shared" si="158"/>
        <v>35657</v>
      </c>
      <c r="Q629" s="429">
        <f t="shared" si="159"/>
        <v>0.41397201110581372</v>
      </c>
      <c r="R629" s="429">
        <f t="shared" si="160"/>
        <v>9.9167063970608857E-2</v>
      </c>
      <c r="S629" s="429">
        <f t="shared" si="161"/>
        <v>0.17516897102953136</v>
      </c>
      <c r="T629" s="429">
        <f t="shared" si="162"/>
        <v>0.12247244580306813</v>
      </c>
      <c r="U629" s="429">
        <f t="shared" si="163"/>
        <v>6.4643688476316005E-2</v>
      </c>
      <c r="V629" s="429">
        <f t="shared" si="164"/>
        <v>0</v>
      </c>
      <c r="W629" s="429">
        <f t="shared" si="165"/>
        <v>0</v>
      </c>
      <c r="X629" s="429">
        <f t="shared" si="166"/>
        <v>0</v>
      </c>
      <c r="Y629" s="429">
        <f t="shared" si="167"/>
        <v>0.11512465995456712</v>
      </c>
      <c r="Z629" s="429">
        <f t="shared" si="168"/>
        <v>9.451159660094792E-3</v>
      </c>
      <c r="AA629" s="353" t="s">
        <v>725</v>
      </c>
    </row>
    <row r="630" spans="1:27" ht="18.5" customHeight="1" x14ac:dyDescent="0.35">
      <c r="A630" s="353" t="s">
        <v>753</v>
      </c>
      <c r="B630" s="427" t="s">
        <v>725</v>
      </c>
      <c r="C630" s="353" t="s">
        <v>725</v>
      </c>
      <c r="D630" s="353" t="s">
        <v>725</v>
      </c>
      <c r="E630" s="428">
        <v>15176</v>
      </c>
      <c r="F630" s="428">
        <v>5737</v>
      </c>
      <c r="G630" s="428">
        <v>7854</v>
      </c>
      <c r="H630" s="428">
        <v>1644</v>
      </c>
      <c r="I630" s="428">
        <v>1705</v>
      </c>
      <c r="J630" s="428"/>
      <c r="K630" s="428">
        <v>881</v>
      </c>
      <c r="L630" s="428"/>
      <c r="M630" s="428">
        <v>2571</v>
      </c>
      <c r="N630" s="428">
        <v>137</v>
      </c>
      <c r="O630" s="428">
        <f t="shared" si="158"/>
        <v>35705</v>
      </c>
      <c r="Q630" s="429">
        <f t="shared" si="159"/>
        <v>0.42503851001260329</v>
      </c>
      <c r="R630" s="429">
        <f t="shared" si="160"/>
        <v>0.16067777622181767</v>
      </c>
      <c r="S630" s="429">
        <f t="shared" si="161"/>
        <v>0.21996919198991738</v>
      </c>
      <c r="T630" s="429">
        <f t="shared" si="162"/>
        <v>4.6043971432572467E-2</v>
      </c>
      <c r="U630" s="429">
        <f t="shared" si="163"/>
        <v>4.7752415628063295E-2</v>
      </c>
      <c r="V630" s="429">
        <f t="shared" si="164"/>
        <v>0</v>
      </c>
      <c r="W630" s="429">
        <f t="shared" si="165"/>
        <v>2.4674415347990478E-2</v>
      </c>
      <c r="X630" s="429">
        <f t="shared" si="166"/>
        <v>0</v>
      </c>
      <c r="Y630" s="429">
        <f t="shared" si="167"/>
        <v>7.2006721747654392E-2</v>
      </c>
      <c r="Z630" s="429">
        <f t="shared" si="168"/>
        <v>3.8369976193810391E-3</v>
      </c>
      <c r="AA630" s="353" t="s">
        <v>725</v>
      </c>
    </row>
    <row r="631" spans="1:27" ht="18.5" customHeight="1" x14ac:dyDescent="0.35">
      <c r="A631" s="353" t="s">
        <v>754</v>
      </c>
      <c r="B631" s="427" t="s">
        <v>725</v>
      </c>
      <c r="C631" s="353" t="s">
        <v>725</v>
      </c>
      <c r="D631" s="353" t="s">
        <v>725</v>
      </c>
      <c r="E631" s="428">
        <v>17740</v>
      </c>
      <c r="F631" s="428">
        <v>13524</v>
      </c>
      <c r="G631" s="428">
        <v>6973</v>
      </c>
      <c r="H631" s="428">
        <v>1612</v>
      </c>
      <c r="I631" s="428">
        <v>1881</v>
      </c>
      <c r="J631" s="428"/>
      <c r="K631" s="428">
        <v>182</v>
      </c>
      <c r="L631" s="428"/>
      <c r="M631" s="428">
        <v>3245</v>
      </c>
      <c r="N631" s="428">
        <v>669</v>
      </c>
      <c r="O631" s="428">
        <f t="shared" si="158"/>
        <v>45826</v>
      </c>
      <c r="Q631" s="429">
        <f t="shared" si="159"/>
        <v>0.38711648409200017</v>
      </c>
      <c r="R631" s="429">
        <f t="shared" si="160"/>
        <v>0.2951163095186139</v>
      </c>
      <c r="S631" s="429">
        <f t="shared" si="161"/>
        <v>0.15216252782263345</v>
      </c>
      <c r="T631" s="429">
        <f t="shared" si="162"/>
        <v>3.5176537336882994E-2</v>
      </c>
      <c r="U631" s="429">
        <f t="shared" si="163"/>
        <v>4.1046567450792125E-2</v>
      </c>
      <c r="V631" s="429">
        <f t="shared" si="164"/>
        <v>0</v>
      </c>
      <c r="W631" s="429">
        <f t="shared" si="165"/>
        <v>3.9715445380351768E-3</v>
      </c>
      <c r="X631" s="429">
        <f t="shared" si="166"/>
        <v>0</v>
      </c>
      <c r="Y631" s="429">
        <f t="shared" si="167"/>
        <v>7.0811329812770038E-2</v>
      </c>
      <c r="Z631" s="429">
        <f t="shared" si="168"/>
        <v>1.459869942827216E-2</v>
      </c>
      <c r="AA631" s="353" t="s">
        <v>725</v>
      </c>
    </row>
    <row r="632" spans="1:27" ht="18.5" customHeight="1" x14ac:dyDescent="0.35">
      <c r="A632" s="353" t="s">
        <v>755</v>
      </c>
      <c r="B632" s="427" t="s">
        <v>725</v>
      </c>
      <c r="C632" s="353" t="s">
        <v>725</v>
      </c>
      <c r="D632" s="353" t="s">
        <v>725</v>
      </c>
      <c r="E632" s="428">
        <v>15836</v>
      </c>
      <c r="F632" s="428">
        <v>9888</v>
      </c>
      <c r="G632" s="428">
        <v>6915</v>
      </c>
      <c r="H632" s="428">
        <v>1777</v>
      </c>
      <c r="I632" s="428">
        <v>1339</v>
      </c>
      <c r="J632" s="428"/>
      <c r="K632" s="428"/>
      <c r="L632" s="428"/>
      <c r="M632" s="428">
        <v>4138</v>
      </c>
      <c r="N632" s="428">
        <v>480</v>
      </c>
      <c r="O632" s="428">
        <f t="shared" si="158"/>
        <v>40373</v>
      </c>
      <c r="Q632" s="429">
        <f t="shared" si="159"/>
        <v>0.39224234017784165</v>
      </c>
      <c r="R632" s="429">
        <f t="shared" si="160"/>
        <v>0.24491615683749041</v>
      </c>
      <c r="S632" s="429">
        <f t="shared" si="161"/>
        <v>0.17127783419612116</v>
      </c>
      <c r="T632" s="429">
        <f t="shared" si="162"/>
        <v>4.4014564188938149E-2</v>
      </c>
      <c r="U632" s="429">
        <f t="shared" si="163"/>
        <v>3.3165729571743491E-2</v>
      </c>
      <c r="V632" s="429">
        <f t="shared" si="164"/>
        <v>0</v>
      </c>
      <c r="W632" s="429">
        <f t="shared" si="165"/>
        <v>0</v>
      </c>
      <c r="X632" s="429">
        <f t="shared" si="166"/>
        <v>0</v>
      </c>
      <c r="Y632" s="429">
        <f t="shared" si="167"/>
        <v>0.10249424120080251</v>
      </c>
      <c r="Z632" s="429">
        <f t="shared" si="168"/>
        <v>1.188913382706264E-2</v>
      </c>
      <c r="AA632" s="353" t="s">
        <v>725</v>
      </c>
    </row>
    <row r="633" spans="1:27" ht="18.5" customHeight="1" x14ac:dyDescent="0.35">
      <c r="A633" s="353" t="s">
        <v>756</v>
      </c>
      <c r="B633" s="427" t="s">
        <v>725</v>
      </c>
      <c r="C633" s="353" t="s">
        <v>725</v>
      </c>
      <c r="D633" s="353" t="s">
        <v>725</v>
      </c>
      <c r="E633" s="428">
        <v>7619</v>
      </c>
      <c r="F633" s="428">
        <v>9953</v>
      </c>
      <c r="G633" s="428">
        <v>3223</v>
      </c>
      <c r="H633" s="428">
        <v>439</v>
      </c>
      <c r="I633" s="428">
        <v>604</v>
      </c>
      <c r="J633" s="428"/>
      <c r="K633" s="428"/>
      <c r="L633" s="428"/>
      <c r="M633" s="428">
        <v>10590</v>
      </c>
      <c r="N633" s="428">
        <v>200</v>
      </c>
      <c r="O633" s="428">
        <f t="shared" si="158"/>
        <v>32628</v>
      </c>
      <c r="Q633" s="429">
        <f t="shared" si="159"/>
        <v>0.23351109476523232</v>
      </c>
      <c r="R633" s="429">
        <f t="shared" si="160"/>
        <v>0.30504474684320215</v>
      </c>
      <c r="S633" s="429">
        <f t="shared" si="161"/>
        <v>9.8780188794900081E-2</v>
      </c>
      <c r="T633" s="429">
        <f t="shared" si="162"/>
        <v>1.3454701483388501E-2</v>
      </c>
      <c r="U633" s="429">
        <f t="shared" si="163"/>
        <v>1.8511707735687138E-2</v>
      </c>
      <c r="V633" s="429">
        <f t="shared" si="164"/>
        <v>0</v>
      </c>
      <c r="W633" s="429">
        <f t="shared" si="165"/>
        <v>0</v>
      </c>
      <c r="X633" s="429">
        <f t="shared" si="166"/>
        <v>0</v>
      </c>
      <c r="Y633" s="429">
        <f t="shared" si="167"/>
        <v>0.32456785582934905</v>
      </c>
      <c r="Z633" s="429">
        <f t="shared" si="168"/>
        <v>6.1297045482407745E-3</v>
      </c>
      <c r="AA633" s="353" t="s">
        <v>725</v>
      </c>
    </row>
  </sheetData>
  <autoFilter ref="A1:Z1" xr:uid="{2D85ED43-9CA8-4499-9E8B-A011FA1CEFCA}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0918EA-9DDE-4831-8E88-2C307C6C4A10}">
  <dimension ref="A1:U40"/>
  <sheetViews>
    <sheetView zoomScale="70" zoomScaleNormal="70" workbookViewId="0">
      <selection activeCell="N7" sqref="N7"/>
    </sheetView>
  </sheetViews>
  <sheetFormatPr defaultColWidth="8.81640625" defaultRowHeight="19.5" customHeight="1" x14ac:dyDescent="0.35"/>
  <cols>
    <col min="1" max="1" width="25" style="283" customWidth="1"/>
    <col min="2" max="10" width="8.6328125" style="270" customWidth="1"/>
    <col min="11" max="12" width="9.453125" style="270" customWidth="1"/>
    <col min="13" max="13" width="8.6328125" style="270" customWidth="1"/>
    <col min="14" max="21" width="8.6328125" style="355" customWidth="1"/>
    <col min="22" max="16384" width="8.81640625" style="355"/>
  </cols>
  <sheetData>
    <row r="1" spans="1:21" ht="19.5" customHeight="1" x14ac:dyDescent="0.35">
      <c r="B1" s="435" t="s">
        <v>43</v>
      </c>
      <c r="C1" s="435"/>
      <c r="D1" s="435"/>
      <c r="E1" s="435"/>
      <c r="F1" s="435"/>
      <c r="G1" s="435"/>
      <c r="H1" s="435"/>
      <c r="I1" s="435"/>
      <c r="J1" s="435"/>
      <c r="K1" s="435"/>
      <c r="L1" s="435"/>
      <c r="N1" s="436"/>
    </row>
    <row r="2" spans="1:21" ht="19.5" customHeight="1" x14ac:dyDescent="0.35">
      <c r="A2" s="437"/>
      <c r="B2" s="273" t="s">
        <v>8</v>
      </c>
      <c r="C2" s="274" t="s">
        <v>10</v>
      </c>
      <c r="D2" s="275" t="s">
        <v>12</v>
      </c>
      <c r="E2" s="277" t="s">
        <v>14</v>
      </c>
      <c r="F2" s="278" t="s">
        <v>16</v>
      </c>
      <c r="G2" s="438" t="s">
        <v>812</v>
      </c>
      <c r="H2" s="331" t="s">
        <v>25</v>
      </c>
      <c r="I2" s="332" t="s">
        <v>26</v>
      </c>
      <c r="J2" s="355"/>
      <c r="K2" s="279" t="s">
        <v>22</v>
      </c>
      <c r="L2" s="271" t="s">
        <v>23</v>
      </c>
      <c r="N2" s="436"/>
    </row>
    <row r="3" spans="1:21" ht="19.5" customHeight="1" x14ac:dyDescent="0.35">
      <c r="A3" s="439" t="s">
        <v>41</v>
      </c>
      <c r="B3" s="356">
        <v>0.34699999999999998</v>
      </c>
      <c r="C3" s="356">
        <v>0.24399999999999999</v>
      </c>
      <c r="D3" s="356">
        <v>0.14699999999999999</v>
      </c>
      <c r="E3" s="356">
        <v>0.125</v>
      </c>
      <c r="F3" s="356">
        <v>6.9000000000000006E-2</v>
      </c>
      <c r="G3" s="356">
        <f>2.5%+0.7%</f>
        <v>3.2000000000000001E-2</v>
      </c>
      <c r="H3" s="356">
        <f>HEADLINE!M14</f>
        <v>2.0047799093867322E-2</v>
      </c>
      <c r="I3" s="356">
        <f>HEADLINE!M15</f>
        <v>6.6296948806150741E-3</v>
      </c>
      <c r="J3" s="356"/>
      <c r="K3" s="356">
        <f>100%-J3-G3-F3-E3-D3-C3-B3-I3-H3</f>
        <v>9.3225060255176379E-3</v>
      </c>
      <c r="L3" s="281">
        <v>1</v>
      </c>
      <c r="N3" s="436"/>
    </row>
    <row r="4" spans="1:21" ht="19.5" customHeight="1" x14ac:dyDescent="0.35">
      <c r="A4" s="440" t="s">
        <v>44</v>
      </c>
      <c r="B4" s="441">
        <v>411</v>
      </c>
      <c r="C4" s="441">
        <v>121</v>
      </c>
      <c r="D4" s="441">
        <v>5</v>
      </c>
      <c r="E4" s="441">
        <v>72</v>
      </c>
      <c r="F4" s="441">
        <v>4</v>
      </c>
      <c r="G4" s="441">
        <v>9</v>
      </c>
      <c r="H4" s="441">
        <v>5</v>
      </c>
      <c r="I4" s="441">
        <v>0</v>
      </c>
      <c r="J4" s="441"/>
      <c r="K4" s="442">
        <v>1</v>
      </c>
      <c r="L4" s="272">
        <f>SUM(B4:K4)</f>
        <v>628</v>
      </c>
      <c r="N4" s="436"/>
    </row>
    <row r="5" spans="1:21" ht="19.5" customHeight="1" x14ac:dyDescent="0.35">
      <c r="A5" s="443" t="s">
        <v>45</v>
      </c>
      <c r="B5" s="356">
        <f>HEADLINE!D5</f>
        <v>0.182</v>
      </c>
      <c r="C5" s="356">
        <f>HEADLINE!D6</f>
        <v>0.182</v>
      </c>
      <c r="D5" s="356">
        <f>HEADLINE!D7</f>
        <v>0.27</v>
      </c>
      <c r="E5" s="356">
        <f>HEADLINE!D8</f>
        <v>0.11600000000000001</v>
      </c>
      <c r="F5" s="356">
        <f>HEADLINE!D9</f>
        <v>0.16500000000000001</v>
      </c>
      <c r="G5" s="356">
        <f>HEADLINE!D10</f>
        <v>3.5999999999999997E-2</v>
      </c>
      <c r="H5" s="356">
        <f>HEADLINE!D14</f>
        <v>9.456999999999988E-3</v>
      </c>
      <c r="I5" s="356">
        <f>HEADLINE!D15</f>
        <v>8.3299999999999889E-4</v>
      </c>
      <c r="J5" s="356"/>
      <c r="K5" s="356">
        <f>100%-J5-G5-F5-E5-D5-C5-B5-I5-H5</f>
        <v>3.8709999999999946E-2</v>
      </c>
      <c r="L5" s="444"/>
      <c r="N5" s="436"/>
    </row>
    <row r="6" spans="1:21" ht="19.5" customHeight="1" x14ac:dyDescent="0.35">
      <c r="A6" s="445" t="s">
        <v>2</v>
      </c>
      <c r="B6" s="282">
        <f>B5-B3</f>
        <v>-0.16499999999999998</v>
      </c>
      <c r="C6" s="282">
        <f t="shared" ref="C6:H6" si="0">C5-C3</f>
        <v>-6.2E-2</v>
      </c>
      <c r="D6" s="282">
        <f t="shared" si="0"/>
        <v>0.12300000000000003</v>
      </c>
      <c r="E6" s="282">
        <f t="shared" si="0"/>
        <v>-8.9999999999999941E-3</v>
      </c>
      <c r="F6" s="282">
        <f t="shared" si="0"/>
        <v>9.6000000000000002E-2</v>
      </c>
      <c r="G6" s="282">
        <f t="shared" si="0"/>
        <v>3.9999999999999966E-3</v>
      </c>
      <c r="H6" s="282">
        <f t="shared" si="0"/>
        <v>-1.0590799093867334E-2</v>
      </c>
      <c r="I6" s="282">
        <f>I5-I3</f>
        <v>-5.7966948806150755E-3</v>
      </c>
      <c r="J6" s="282"/>
      <c r="K6" s="282">
        <f>K5-K3</f>
        <v>2.9387493974482308E-2</v>
      </c>
      <c r="L6" s="271"/>
      <c r="N6" s="436"/>
    </row>
    <row r="7" spans="1:21" ht="19.5" customHeight="1" x14ac:dyDescent="0.35">
      <c r="A7" s="439" t="s">
        <v>46</v>
      </c>
      <c r="B7" s="356">
        <f t="shared" ref="B7:F7" si="1">IF(B6&gt;0%,B6,0%)</f>
        <v>0</v>
      </c>
      <c r="C7" s="356">
        <f t="shared" si="1"/>
        <v>0</v>
      </c>
      <c r="D7" s="356">
        <f>IF(D6&gt;0%,D6,0%)</f>
        <v>0.12300000000000003</v>
      </c>
      <c r="E7" s="356">
        <f t="shared" si="1"/>
        <v>0</v>
      </c>
      <c r="F7" s="356">
        <f t="shared" si="1"/>
        <v>9.6000000000000002E-2</v>
      </c>
      <c r="G7" s="356">
        <f>IF(G6&gt;0%,G6,0%)</f>
        <v>3.9999999999999966E-3</v>
      </c>
      <c r="H7" s="356">
        <f>IF(H6&gt;0%,H6,0%)</f>
        <v>0</v>
      </c>
      <c r="I7" s="356">
        <f>IF(I6&gt;0%,I6,0%)</f>
        <v>0</v>
      </c>
      <c r="J7" s="356"/>
      <c r="K7" s="356">
        <f>IF(K6&gt;0%,K6,0%)</f>
        <v>2.9387493974482308E-2</v>
      </c>
      <c r="L7" s="444">
        <f>G7+B7+F7+E7+D7+C7+H7+I7+J7+K7</f>
        <v>0.25238749397448235</v>
      </c>
      <c r="N7" s="436"/>
    </row>
    <row r="8" spans="1:21" ht="19.5" customHeight="1" x14ac:dyDescent="0.35">
      <c r="A8" s="440" t="s">
        <v>47</v>
      </c>
      <c r="B8" s="282">
        <f>-B7/L9</f>
        <v>0</v>
      </c>
      <c r="C8" s="282">
        <f>-C7/L9</f>
        <v>0</v>
      </c>
      <c r="D8" s="282">
        <f>-D7/L9</f>
        <v>0.48734585879455627</v>
      </c>
      <c r="E8" s="282">
        <f>-E7/L9</f>
        <v>0</v>
      </c>
      <c r="F8" s="282">
        <f>-F7/L9</f>
        <v>0.38036749954697069</v>
      </c>
      <c r="G8" s="282">
        <f>-G7/L9</f>
        <v>1.5848645814457097E-2</v>
      </c>
      <c r="H8" s="282">
        <f>-H7/L9</f>
        <v>0</v>
      </c>
      <c r="I8" s="282">
        <f>-I7/L9</f>
        <v>0</v>
      </c>
      <c r="J8" s="282"/>
      <c r="K8" s="282">
        <f>-K7/L9</f>
        <v>0.11643799584401565</v>
      </c>
      <c r="L8" s="271"/>
      <c r="N8" s="436"/>
    </row>
    <row r="9" spans="1:21" ht="19.5" customHeight="1" x14ac:dyDescent="0.35">
      <c r="A9" s="439" t="s">
        <v>48</v>
      </c>
      <c r="B9" s="356">
        <f t="shared" ref="B9:G9" si="2">IF(B6&lt;0%,B6,0%)</f>
        <v>-0.16499999999999998</v>
      </c>
      <c r="C9" s="356">
        <f t="shared" si="2"/>
        <v>-6.2E-2</v>
      </c>
      <c r="D9" s="356">
        <f t="shared" si="2"/>
        <v>0</v>
      </c>
      <c r="E9" s="356">
        <f t="shared" si="2"/>
        <v>-8.9999999999999941E-3</v>
      </c>
      <c r="F9" s="356">
        <f t="shared" si="2"/>
        <v>0</v>
      </c>
      <c r="G9" s="356">
        <f t="shared" si="2"/>
        <v>0</v>
      </c>
      <c r="H9" s="356">
        <f>IF(H6&lt;0%,H6,0%)</f>
        <v>-1.0590799093867334E-2</v>
      </c>
      <c r="I9" s="356">
        <f>IF(I6&lt;0%,I6,0%)</f>
        <v>-5.7966948806150755E-3</v>
      </c>
      <c r="J9" s="356"/>
      <c r="K9" s="356">
        <f>IF(K6&lt;0%,K6,0%)</f>
        <v>0</v>
      </c>
      <c r="L9" s="444">
        <f>G9+B9+F9+E9+D9+C9+H9+I9+J9+K9</f>
        <v>-0.2523874939744824</v>
      </c>
      <c r="N9" s="436"/>
    </row>
    <row r="10" spans="1:21" ht="19.5" customHeight="1" x14ac:dyDescent="0.35">
      <c r="A10" s="440" t="s">
        <v>49</v>
      </c>
      <c r="B10" s="282">
        <f t="shared" ref="B10:G10" si="3">IF(B6&lt;0%,(B6/B3),0%)</f>
        <v>-0.47550432276657056</v>
      </c>
      <c r="C10" s="282">
        <f t="shared" si="3"/>
        <v>-0.25409836065573771</v>
      </c>
      <c r="D10" s="282">
        <f t="shared" si="3"/>
        <v>0</v>
      </c>
      <c r="E10" s="282">
        <f t="shared" si="3"/>
        <v>-7.1999999999999953E-2</v>
      </c>
      <c r="F10" s="282">
        <f t="shared" si="3"/>
        <v>0</v>
      </c>
      <c r="G10" s="282">
        <f t="shared" si="3"/>
        <v>0</v>
      </c>
      <c r="H10" s="282">
        <f>IF(H6&lt;0%,(H6/H3),0%)</f>
        <v>-0.52827739565222842</v>
      </c>
      <c r="I10" s="282">
        <f>IF(I6&lt;0%,(I6/I3),0%)</f>
        <v>-0.87435319196428596</v>
      </c>
      <c r="J10" s="282"/>
      <c r="K10" s="282">
        <f>IF(K6&lt;0%,(K6/K3),0%)</f>
        <v>0</v>
      </c>
      <c r="L10" s="271"/>
      <c r="N10" s="436"/>
    </row>
    <row r="11" spans="1:21" ht="19.5" customHeight="1" x14ac:dyDescent="0.3">
      <c r="B11" s="355"/>
      <c r="C11" s="355"/>
      <c r="D11" s="355"/>
      <c r="E11" s="355"/>
      <c r="F11" s="355"/>
      <c r="G11" s="355"/>
      <c r="H11" s="355"/>
      <c r="I11" s="355"/>
      <c r="J11" s="446"/>
      <c r="K11" s="447"/>
      <c r="L11" s="355"/>
      <c r="M11" s="355"/>
    </row>
    <row r="12" spans="1:21" ht="19.5" customHeight="1" x14ac:dyDescent="0.35">
      <c r="B12" s="435" t="s">
        <v>667</v>
      </c>
      <c r="C12" s="435"/>
      <c r="D12" s="435"/>
      <c r="E12" s="435"/>
      <c r="F12" s="435"/>
      <c r="G12" s="435"/>
      <c r="H12" s="435"/>
      <c r="I12" s="435"/>
      <c r="J12" s="435"/>
      <c r="L12" s="355"/>
      <c r="M12" s="435" t="s">
        <v>667</v>
      </c>
      <c r="N12" s="435"/>
      <c r="O12" s="435"/>
      <c r="P12" s="435"/>
      <c r="Q12" s="435"/>
      <c r="R12" s="435"/>
      <c r="S12" s="435"/>
      <c r="T12" s="435"/>
      <c r="U12" s="435"/>
    </row>
    <row r="13" spans="1:21" ht="19.5" customHeight="1" x14ac:dyDescent="0.35">
      <c r="A13" s="440"/>
      <c r="B13" s="273" t="s">
        <v>8</v>
      </c>
      <c r="C13" s="438" t="s">
        <v>18</v>
      </c>
      <c r="D13" s="274" t="s">
        <v>10</v>
      </c>
      <c r="E13" s="277" t="s">
        <v>14</v>
      </c>
      <c r="F13" s="275" t="s">
        <v>12</v>
      </c>
      <c r="G13" s="278" t="s">
        <v>16</v>
      </c>
      <c r="H13" s="331" t="s">
        <v>25</v>
      </c>
      <c r="I13" s="332" t="s">
        <v>26</v>
      </c>
      <c r="J13" s="279" t="s">
        <v>22</v>
      </c>
      <c r="K13" s="271" t="s">
        <v>23</v>
      </c>
      <c r="L13" s="355"/>
      <c r="M13" s="273" t="s">
        <v>8</v>
      </c>
      <c r="N13" s="438" t="s">
        <v>18</v>
      </c>
      <c r="O13" s="274" t="s">
        <v>10</v>
      </c>
      <c r="P13" s="277" t="s">
        <v>14</v>
      </c>
      <c r="Q13" s="275" t="s">
        <v>12</v>
      </c>
      <c r="R13" s="278" t="s">
        <v>16</v>
      </c>
      <c r="S13" s="331" t="s">
        <v>25</v>
      </c>
      <c r="T13" s="332" t="s">
        <v>26</v>
      </c>
      <c r="U13" s="279" t="s">
        <v>22</v>
      </c>
    </row>
    <row r="14" spans="1:21" ht="19.5" customHeight="1" x14ac:dyDescent="0.35">
      <c r="A14" s="439" t="s">
        <v>41</v>
      </c>
      <c r="B14" s="356">
        <v>0.35299999999999998</v>
      </c>
      <c r="C14" s="356">
        <v>0.3</v>
      </c>
      <c r="D14" s="356">
        <v>0.127</v>
      </c>
      <c r="E14" s="356">
        <v>9.7000000000000003E-2</v>
      </c>
      <c r="F14" s="356">
        <v>7.0000000000000007E-2</v>
      </c>
      <c r="G14" s="356">
        <v>3.7999999999999999E-2</v>
      </c>
      <c r="H14" s="356">
        <v>4.0000000000000001E-3</v>
      </c>
      <c r="I14" s="356">
        <v>1.7185617087886831E-4</v>
      </c>
      <c r="J14" s="356">
        <f>100%-B14-C14-D14-E14-F14-G14-H14-I14</f>
        <v>1.0828143829121152E-2</v>
      </c>
      <c r="K14" s="448">
        <v>2414810</v>
      </c>
      <c r="L14" s="355"/>
      <c r="M14" s="449">
        <f>B14*K14</f>
        <v>852427.92999999993</v>
      </c>
      <c r="N14" s="449">
        <f>C14*K14</f>
        <v>724443</v>
      </c>
      <c r="O14" s="449">
        <f>D14*K14</f>
        <v>306680.87</v>
      </c>
      <c r="P14" s="449">
        <f>E14*K14</f>
        <v>234236.57</v>
      </c>
      <c r="Q14" s="449">
        <f>F14*K14</f>
        <v>169036.7</v>
      </c>
      <c r="R14" s="449">
        <f>G14*K14</f>
        <v>91762.78</v>
      </c>
      <c r="S14" s="449">
        <f>H14*K14</f>
        <v>9659.24</v>
      </c>
      <c r="T14" s="449">
        <f>I14*K14</f>
        <v>415</v>
      </c>
      <c r="U14" s="449">
        <f>J14*K14</f>
        <v>26147.910000000051</v>
      </c>
    </row>
    <row r="15" spans="1:21" ht="19.5" customHeight="1" x14ac:dyDescent="0.35">
      <c r="A15" s="445" t="s">
        <v>778</v>
      </c>
      <c r="B15" s="282">
        <f>B6</f>
        <v>-0.16499999999999998</v>
      </c>
      <c r="C15" s="282">
        <f>G6</f>
        <v>3.9999999999999966E-3</v>
      </c>
      <c r="D15" s="282">
        <f>C6</f>
        <v>-6.2E-2</v>
      </c>
      <c r="E15" s="282">
        <f>E6</f>
        <v>-8.9999999999999941E-3</v>
      </c>
      <c r="F15" s="282">
        <f>D6</f>
        <v>0.12300000000000003</v>
      </c>
      <c r="G15" s="282">
        <f>F6</f>
        <v>9.6000000000000002E-2</v>
      </c>
      <c r="H15" s="282">
        <f>H6</f>
        <v>-1.0590799093867334E-2</v>
      </c>
      <c r="I15" s="282">
        <f>I6</f>
        <v>-5.7966948806150755E-3</v>
      </c>
      <c r="J15" s="282">
        <f>K6</f>
        <v>2.9387493974482308E-2</v>
      </c>
      <c r="L15" s="355"/>
      <c r="M15" s="450"/>
      <c r="N15" s="450"/>
      <c r="O15" s="450"/>
      <c r="P15" s="450"/>
      <c r="Q15" s="450"/>
      <c r="R15" s="450"/>
      <c r="S15" s="450"/>
      <c r="T15" s="450"/>
      <c r="U15" s="450"/>
    </row>
    <row r="16" spans="1:21" ht="19.5" customHeight="1" x14ac:dyDescent="0.35">
      <c r="A16" s="439" t="s">
        <v>46</v>
      </c>
      <c r="B16" s="356">
        <f>B17*-K18</f>
        <v>0</v>
      </c>
      <c r="C16" s="356">
        <f>C17*-K18</f>
        <v>3.2823736941707178E-3</v>
      </c>
      <c r="D16" s="356">
        <f>D17*-K18</f>
        <v>0</v>
      </c>
      <c r="E16" s="356">
        <f>E17*-K18</f>
        <v>0</v>
      </c>
      <c r="F16" s="356">
        <f>-F17*K18</f>
        <v>0.10093299109574969</v>
      </c>
      <c r="G16" s="356">
        <f>-G17*K18</f>
        <v>7.8776968660097299E-2</v>
      </c>
      <c r="H16" s="356">
        <f>-H17*K18</f>
        <v>0</v>
      </c>
      <c r="I16" s="356">
        <f>-I17*K18</f>
        <v>0</v>
      </c>
      <c r="J16" s="356">
        <f>-J17*K18</f>
        <v>2.4115184289860325E-2</v>
      </c>
      <c r="K16" s="444">
        <f>G16+F16+E16+D16+C16+B16</f>
        <v>0.1829923334500177</v>
      </c>
      <c r="L16" s="355"/>
      <c r="M16" s="451">
        <f>IF(M22&gt;0,M22,0)</f>
        <v>0</v>
      </c>
      <c r="N16" s="451">
        <f t="shared" ref="N16:Q16" si="4">IF(N22&gt;0,N22,0)</f>
        <v>61278.946756430436</v>
      </c>
      <c r="O16" s="451">
        <f t="shared" si="4"/>
        <v>0</v>
      </c>
      <c r="P16" s="451">
        <f t="shared" si="4"/>
        <v>0</v>
      </c>
      <c r="Q16" s="451">
        <f t="shared" si="4"/>
        <v>287285.49668045295</v>
      </c>
      <c r="R16" s="451">
        <f>IF(R22&gt;0,R22,0)</f>
        <v>139299.0158231016</v>
      </c>
      <c r="S16" s="451">
        <f>IF(S22&gt;0,S22,0)</f>
        <v>9355.1126386429514</v>
      </c>
      <c r="T16" s="451">
        <f>IF(T22&gt;0,T22,0)</f>
        <v>395.01281898001548</v>
      </c>
      <c r="U16" s="451">
        <f>IF(U22&gt;0,U22,0)</f>
        <v>23856.415833757874</v>
      </c>
    </row>
    <row r="17" spans="1:21" ht="19.5" customHeight="1" x14ac:dyDescent="0.35">
      <c r="A17" s="440" t="s">
        <v>47</v>
      </c>
      <c r="B17" s="282">
        <f>B8</f>
        <v>0</v>
      </c>
      <c r="C17" s="282">
        <f>G8</f>
        <v>1.5848645814457097E-2</v>
      </c>
      <c r="D17" s="282">
        <f>C8</f>
        <v>0</v>
      </c>
      <c r="E17" s="282">
        <f>E8</f>
        <v>0</v>
      </c>
      <c r="F17" s="282">
        <f>D8</f>
        <v>0.48734585879455627</v>
      </c>
      <c r="G17" s="282">
        <f>F8</f>
        <v>0.38036749954697069</v>
      </c>
      <c r="H17" s="282">
        <f>H8</f>
        <v>0</v>
      </c>
      <c r="I17" s="282">
        <f>I8</f>
        <v>0</v>
      </c>
      <c r="J17" s="282">
        <f>K8</f>
        <v>0.11643799584401565</v>
      </c>
      <c r="L17" s="355"/>
      <c r="M17" s="450"/>
      <c r="N17" s="450"/>
      <c r="O17" s="450"/>
      <c r="P17" s="450"/>
      <c r="Q17" s="450"/>
      <c r="R17" s="450"/>
      <c r="S17" s="450"/>
      <c r="T17" s="450"/>
      <c r="U17" s="450"/>
    </row>
    <row r="18" spans="1:21" ht="19.5" customHeight="1" x14ac:dyDescent="0.35">
      <c r="A18" s="439" t="s">
        <v>48</v>
      </c>
      <c r="B18" s="356">
        <f>B19*B14</f>
        <v>-0.1678530259365994</v>
      </c>
      <c r="C18" s="356">
        <f t="shared" ref="C18:J18" si="5">C19*C14</f>
        <v>0</v>
      </c>
      <c r="D18" s="356">
        <f t="shared" si="5"/>
        <v>-3.2270491803278692E-2</v>
      </c>
      <c r="E18" s="356">
        <f t="shared" si="5"/>
        <v>-6.9839999999999954E-3</v>
      </c>
      <c r="F18" s="356">
        <f t="shared" si="5"/>
        <v>0</v>
      </c>
      <c r="G18" s="356">
        <f t="shared" si="5"/>
        <v>0</v>
      </c>
      <c r="H18" s="356">
        <f t="shared" si="5"/>
        <v>-2.1131095826089135E-3</v>
      </c>
      <c r="I18" s="356">
        <f>I19*I14</f>
        <v>-1.5026299156669826E-4</v>
      </c>
      <c r="J18" s="356">
        <f t="shared" si="5"/>
        <v>0</v>
      </c>
      <c r="K18" s="444">
        <f>G18+F18+E18+D18+C18+B18</f>
        <v>-0.20710751773987809</v>
      </c>
      <c r="L18" s="355"/>
      <c r="M18" s="451">
        <f>IF(M22&lt;0,M22,0)</f>
        <v>-462320.06980304781</v>
      </c>
      <c r="N18" s="451">
        <f t="shared" ref="N18:Q18" si="6">IF(N22&lt;0,N22,0)</f>
        <v>0</v>
      </c>
      <c r="O18" s="451">
        <f t="shared" si="6"/>
        <v>-54133.68203608875</v>
      </c>
      <c r="P18" s="451">
        <f t="shared" si="6"/>
        <v>-5016.248712229135</v>
      </c>
      <c r="Q18" s="451">
        <f t="shared" si="6"/>
        <v>0</v>
      </c>
      <c r="R18" s="451">
        <f>IF(R22&lt;0,R22,0)</f>
        <v>0</v>
      </c>
      <c r="S18" s="451">
        <f>IF(S22&lt;0,S22,0)</f>
        <v>0</v>
      </c>
      <c r="T18" s="451">
        <f>IF(T22&lt;0,T22,0)</f>
        <v>0</v>
      </c>
      <c r="U18" s="451">
        <f>IF(U22&lt;0,U22,0)</f>
        <v>0</v>
      </c>
    </row>
    <row r="19" spans="1:21" ht="19.5" customHeight="1" x14ac:dyDescent="0.35">
      <c r="A19" s="440" t="s">
        <v>49</v>
      </c>
      <c r="B19" s="282">
        <f>B10</f>
        <v>-0.47550432276657056</v>
      </c>
      <c r="C19" s="282">
        <f>G10</f>
        <v>0</v>
      </c>
      <c r="D19" s="282">
        <f>C10</f>
        <v>-0.25409836065573771</v>
      </c>
      <c r="E19" s="282">
        <f>E10</f>
        <v>-7.1999999999999953E-2</v>
      </c>
      <c r="F19" s="282">
        <f>D10</f>
        <v>0</v>
      </c>
      <c r="G19" s="282">
        <f>F10</f>
        <v>0</v>
      </c>
      <c r="H19" s="282">
        <f>H10</f>
        <v>-0.52827739565222842</v>
      </c>
      <c r="I19" s="282">
        <f>I10</f>
        <v>-0.87435319196428596</v>
      </c>
      <c r="J19" s="282">
        <f>K10</f>
        <v>0</v>
      </c>
      <c r="L19" s="355"/>
      <c r="M19" s="450"/>
      <c r="N19" s="450"/>
      <c r="O19" s="450"/>
      <c r="P19" s="450"/>
      <c r="Q19" s="450"/>
      <c r="R19" s="450"/>
      <c r="S19" s="450"/>
      <c r="T19" s="450"/>
      <c r="U19" s="450"/>
    </row>
    <row r="20" spans="1:21" ht="19.5" customHeight="1" x14ac:dyDescent="0.35">
      <c r="A20" s="439" t="s">
        <v>779</v>
      </c>
      <c r="B20" s="282">
        <f t="shared" ref="B20:J20" si="7">B14+B16+B18</f>
        <v>0.18514697406340058</v>
      </c>
      <c r="C20" s="282">
        <f t="shared" si="7"/>
        <v>0.30328237369417071</v>
      </c>
      <c r="D20" s="282">
        <f t="shared" si="7"/>
        <v>9.472950819672131E-2</v>
      </c>
      <c r="E20" s="282">
        <f t="shared" si="7"/>
        <v>9.0016000000000013E-2</v>
      </c>
      <c r="F20" s="282">
        <f t="shared" si="7"/>
        <v>0.17093299109574969</v>
      </c>
      <c r="G20" s="282">
        <f t="shared" si="7"/>
        <v>0.11677696866009729</v>
      </c>
      <c r="H20" s="282">
        <f t="shared" si="7"/>
        <v>1.8868904173910865E-3</v>
      </c>
      <c r="I20" s="282">
        <f t="shared" si="7"/>
        <v>2.1593179312170047E-5</v>
      </c>
      <c r="J20" s="282">
        <f t="shared" si="7"/>
        <v>3.4943328118981473E-2</v>
      </c>
      <c r="L20" s="355"/>
      <c r="M20" s="450"/>
      <c r="N20" s="450"/>
      <c r="O20" s="450"/>
      <c r="P20" s="450"/>
      <c r="Q20" s="450"/>
      <c r="R20" s="450"/>
      <c r="S20" s="450"/>
      <c r="T20" s="450"/>
      <c r="U20" s="450"/>
    </row>
    <row r="21" spans="1:21" ht="19.5" customHeight="1" x14ac:dyDescent="0.35">
      <c r="A21" s="439" t="s">
        <v>53</v>
      </c>
      <c r="B21" s="356">
        <f>'Scotland Polls'!J45</f>
        <v>0.16154805562216162</v>
      </c>
      <c r="C21" s="356">
        <f>'Scotland Polls'!K45</f>
        <v>0.32537630155433778</v>
      </c>
      <c r="D21" s="356">
        <f>'Scotland Polls'!L45</f>
        <v>0.10458263298723761</v>
      </c>
      <c r="E21" s="356">
        <f>'Scotland Polls'!M45</f>
        <v>9.4922714949735532E-2</v>
      </c>
      <c r="F21" s="356">
        <f>'Scotland Polls'!N45</f>
        <v>0.18896815761093128</v>
      </c>
      <c r="G21" s="356">
        <f>'Scotland Polls'!O45</f>
        <v>9.5685290280850918E-2</v>
      </c>
      <c r="H21" s="356">
        <f>27.23%*'Scotland Polls'!P45</f>
        <v>7.8740574366691178E-3</v>
      </c>
      <c r="I21" s="356">
        <f>1.16%*'Scotland Polls'!P45</f>
        <v>3.3543542513904428E-4</v>
      </c>
      <c r="J21" s="356">
        <f>100%-B21-C21-D21-E21-F21-G21-H21-I21</f>
        <v>2.0707354132937134E-2</v>
      </c>
      <c r="K21" s="452">
        <f>K14</f>
        <v>2414810</v>
      </c>
      <c r="L21" s="355"/>
      <c r="M21" s="449">
        <f>B21*K21</f>
        <v>390107.86019695213</v>
      </c>
      <c r="N21" s="449">
        <f>C21*K21</f>
        <v>785721.94675643044</v>
      </c>
      <c r="O21" s="449">
        <f>D21*K21</f>
        <v>252547.18796391124</v>
      </c>
      <c r="P21" s="449">
        <f>E21*K21</f>
        <v>229220.32128777087</v>
      </c>
      <c r="Q21" s="449">
        <f>F21*K21</f>
        <v>456322.19668045297</v>
      </c>
      <c r="R21" s="449">
        <f>G21*K21</f>
        <v>231061.79582310159</v>
      </c>
      <c r="S21" s="449">
        <f>H21*K21</f>
        <v>19014.352638642951</v>
      </c>
      <c r="T21" s="449">
        <f>I21*K21</f>
        <v>810.01281898001548</v>
      </c>
      <c r="U21" s="449">
        <f>J21*K21</f>
        <v>50004.325833757925</v>
      </c>
    </row>
    <row r="22" spans="1:21" ht="19.5" customHeight="1" x14ac:dyDescent="0.35">
      <c r="A22" s="445" t="s">
        <v>2</v>
      </c>
      <c r="B22" s="282">
        <f t="shared" ref="B22:J22" si="8">B21-B14</f>
        <v>-0.19145194437783836</v>
      </c>
      <c r="C22" s="282">
        <f t="shared" si="8"/>
        <v>2.5376301554337788E-2</v>
      </c>
      <c r="D22" s="282">
        <f t="shared" si="8"/>
        <v>-2.2417367012762396E-2</v>
      </c>
      <c r="E22" s="282">
        <f t="shared" si="8"/>
        <v>-2.0772850502644713E-3</v>
      </c>
      <c r="F22" s="282">
        <f t="shared" si="8"/>
        <v>0.11896815761093127</v>
      </c>
      <c r="G22" s="282">
        <f t="shared" si="8"/>
        <v>5.7685290280850919E-2</v>
      </c>
      <c r="H22" s="282">
        <f t="shared" si="8"/>
        <v>3.8740574366691177E-3</v>
      </c>
      <c r="I22" s="282">
        <f t="shared" si="8"/>
        <v>1.6357925426017597E-4</v>
      </c>
      <c r="J22" s="282">
        <f t="shared" si="8"/>
        <v>9.8792103038159822E-3</v>
      </c>
      <c r="K22" s="280"/>
      <c r="L22" s="355"/>
      <c r="M22" s="360">
        <f t="shared" ref="M22:U22" si="9">M21-M14</f>
        <v>-462320.06980304781</v>
      </c>
      <c r="N22" s="360">
        <f t="shared" si="9"/>
        <v>61278.946756430436</v>
      </c>
      <c r="O22" s="360">
        <f t="shared" si="9"/>
        <v>-54133.68203608875</v>
      </c>
      <c r="P22" s="360">
        <f t="shared" si="9"/>
        <v>-5016.248712229135</v>
      </c>
      <c r="Q22" s="360">
        <f t="shared" si="9"/>
        <v>287285.49668045295</v>
      </c>
      <c r="R22" s="360">
        <f t="shared" si="9"/>
        <v>139299.0158231016</v>
      </c>
      <c r="S22" s="360">
        <f t="shared" si="9"/>
        <v>9355.1126386429514</v>
      </c>
      <c r="T22" s="360">
        <f t="shared" si="9"/>
        <v>395.01281898001548</v>
      </c>
      <c r="U22" s="360">
        <f t="shared" si="9"/>
        <v>23856.415833757874</v>
      </c>
    </row>
    <row r="23" spans="1:21" ht="19.5" customHeight="1" x14ac:dyDescent="0.35">
      <c r="B23" s="355"/>
      <c r="C23" s="355"/>
      <c r="D23" s="355"/>
      <c r="E23" s="355"/>
      <c r="F23" s="355"/>
      <c r="G23" s="355"/>
      <c r="H23" s="355"/>
      <c r="I23" s="355"/>
      <c r="J23" s="355"/>
      <c r="K23" s="355"/>
      <c r="L23" s="355"/>
      <c r="M23" s="355"/>
    </row>
    <row r="24" spans="1:21" ht="19.5" customHeight="1" x14ac:dyDescent="0.35">
      <c r="B24" s="435" t="s">
        <v>725</v>
      </c>
      <c r="C24" s="435"/>
      <c r="D24" s="435"/>
      <c r="E24" s="435"/>
      <c r="F24" s="435"/>
      <c r="G24" s="435"/>
      <c r="H24" s="435"/>
      <c r="I24" s="435"/>
      <c r="J24" s="435"/>
      <c r="L24" s="355"/>
      <c r="M24" s="435" t="str">
        <f>B24</f>
        <v>Wales</v>
      </c>
      <c r="N24" s="435"/>
      <c r="O24" s="435"/>
      <c r="P24" s="435"/>
      <c r="Q24" s="435"/>
      <c r="R24" s="435"/>
      <c r="S24" s="435"/>
      <c r="T24" s="435"/>
      <c r="U24" s="435"/>
    </row>
    <row r="25" spans="1:21" ht="19.5" customHeight="1" x14ac:dyDescent="0.35">
      <c r="A25" s="440"/>
      <c r="B25" s="273" t="s">
        <v>8</v>
      </c>
      <c r="C25" s="274" t="s">
        <v>10</v>
      </c>
      <c r="D25" s="275" t="s">
        <v>12</v>
      </c>
      <c r="E25" s="276" t="s">
        <v>20</v>
      </c>
      <c r="F25" s="277" t="s">
        <v>14</v>
      </c>
      <c r="G25" s="278" t="s">
        <v>16</v>
      </c>
      <c r="H25" s="331" t="s">
        <v>25</v>
      </c>
      <c r="I25" s="332" t="s">
        <v>26</v>
      </c>
      <c r="J25" s="279" t="s">
        <v>22</v>
      </c>
      <c r="K25" s="271" t="s">
        <v>23</v>
      </c>
      <c r="L25" s="355"/>
      <c r="M25" s="273" t="s">
        <v>8</v>
      </c>
      <c r="N25" s="274" t="s">
        <v>10</v>
      </c>
      <c r="O25" s="275" t="s">
        <v>12</v>
      </c>
      <c r="P25" s="276" t="s">
        <v>20</v>
      </c>
      <c r="Q25" s="277" t="s">
        <v>14</v>
      </c>
      <c r="R25" s="278" t="s">
        <v>16</v>
      </c>
      <c r="S25" s="331" t="s">
        <v>25</v>
      </c>
      <c r="T25" s="332" t="s">
        <v>26</v>
      </c>
      <c r="U25" s="279" t="s">
        <v>22</v>
      </c>
    </row>
    <row r="26" spans="1:21" ht="19.5" customHeight="1" x14ac:dyDescent="0.3">
      <c r="A26" s="439" t="s">
        <v>41</v>
      </c>
      <c r="B26" s="356">
        <v>0.37</v>
      </c>
      <c r="C26" s="356">
        <v>0.182</v>
      </c>
      <c r="D26" s="356">
        <v>0.16900000000000001</v>
      </c>
      <c r="E26" s="356">
        <v>0.14799999999999999</v>
      </c>
      <c r="F26" s="356">
        <v>6.5000000000000002E-2</v>
      </c>
      <c r="G26" s="356">
        <v>4.7E-2</v>
      </c>
      <c r="H26" s="356">
        <v>1.2999999999999999E-2</v>
      </c>
      <c r="I26" s="356">
        <v>1E-3</v>
      </c>
      <c r="J26" s="356">
        <f>100%-B26-C26-D26-E26-F26-G26-H26-I26</f>
        <v>5.0000000000000313E-3</v>
      </c>
      <c r="K26" s="453">
        <v>1319471</v>
      </c>
      <c r="L26" s="355"/>
      <c r="M26" s="449">
        <f>B26*K26</f>
        <v>488204.27</v>
      </c>
      <c r="N26" s="449">
        <f>C26*K26</f>
        <v>240143.72199999998</v>
      </c>
      <c r="O26" s="449">
        <f>D26*K26</f>
        <v>222990.59900000002</v>
      </c>
      <c r="P26" s="449">
        <f>E26*K26</f>
        <v>195281.70799999998</v>
      </c>
      <c r="Q26" s="449">
        <f>F26*K26</f>
        <v>85765.615000000005</v>
      </c>
      <c r="R26" s="449">
        <f>G26*K26</f>
        <v>62015.137000000002</v>
      </c>
      <c r="S26" s="449">
        <f>H26*K26</f>
        <v>17153.123</v>
      </c>
      <c r="T26" s="449">
        <f>I26*K26</f>
        <v>1319.471</v>
      </c>
      <c r="U26" s="449">
        <f>J26*K26</f>
        <v>6597.3550000000414</v>
      </c>
    </row>
    <row r="27" spans="1:21" ht="19.5" customHeight="1" x14ac:dyDescent="0.35">
      <c r="A27" s="445" t="str">
        <f>A15</f>
        <v>GB +/-</v>
      </c>
      <c r="B27" s="282">
        <f>B6</f>
        <v>-0.16499999999999998</v>
      </c>
      <c r="C27" s="282">
        <f>C6</f>
        <v>-6.2E-2</v>
      </c>
      <c r="D27" s="282">
        <f>D6</f>
        <v>0.12300000000000003</v>
      </c>
      <c r="E27" s="282">
        <f>G6</f>
        <v>3.9999999999999966E-3</v>
      </c>
      <c r="F27" s="282">
        <f>E6</f>
        <v>-8.9999999999999941E-3</v>
      </c>
      <c r="G27" s="282">
        <f>F6</f>
        <v>9.6000000000000002E-2</v>
      </c>
      <c r="H27" s="282">
        <f>H6</f>
        <v>-1.0590799093867334E-2</v>
      </c>
      <c r="I27" s="282">
        <f>I6</f>
        <v>-5.7966948806150755E-3</v>
      </c>
      <c r="J27" s="282">
        <f>K6</f>
        <v>2.9387493974482308E-2</v>
      </c>
      <c r="L27" s="355"/>
      <c r="M27" s="450"/>
      <c r="N27" s="450"/>
      <c r="O27" s="450"/>
      <c r="P27" s="450"/>
      <c r="Q27" s="450"/>
      <c r="R27" s="450"/>
      <c r="S27" s="450"/>
      <c r="T27" s="450"/>
      <c r="U27" s="450"/>
    </row>
    <row r="28" spans="1:21" ht="19.5" customHeight="1" x14ac:dyDescent="0.35">
      <c r="A28" s="439" t="s">
        <v>46</v>
      </c>
      <c r="B28" s="356">
        <f>B29*-K30</f>
        <v>0</v>
      </c>
      <c r="C28" s="356">
        <f>C29*-K30</f>
        <v>0</v>
      </c>
      <c r="D28" s="356">
        <f>D29*-K30</f>
        <v>0.11433351222990079</v>
      </c>
      <c r="E28" s="356">
        <f>E29*-K30</f>
        <v>3.7181629993463632E-3</v>
      </c>
      <c r="F28" s="356">
        <f>-F29*K30</f>
        <v>0</v>
      </c>
      <c r="G28" s="356">
        <f>-G29*K30</f>
        <v>8.9235911984312799E-2</v>
      </c>
      <c r="H28" s="356">
        <f>-H29*K30</f>
        <v>0</v>
      </c>
      <c r="I28" s="356">
        <f>-I29*L30</f>
        <v>0</v>
      </c>
      <c r="J28" s="356">
        <f>-J29*K30</f>
        <v>2.7316873184858603E-2</v>
      </c>
      <c r="K28" s="444">
        <f>G28+F28+E28+D28+C28+B28+H28+I28+J28</f>
        <v>0.23460446039841854</v>
      </c>
      <c r="L28" s="355"/>
      <c r="M28" s="451">
        <f>IF(M34&gt;0,M34,0)</f>
        <v>0</v>
      </c>
      <c r="N28" s="451">
        <f t="shared" ref="N28:Q28" si="10">IF(N34&gt;0,N34,0)</f>
        <v>0</v>
      </c>
      <c r="O28" s="451">
        <f t="shared" si="10"/>
        <v>133723.03656205817</v>
      </c>
      <c r="P28" s="451">
        <f t="shared" si="10"/>
        <v>110448.93498364667</v>
      </c>
      <c r="Q28" s="451">
        <f t="shared" si="10"/>
        <v>0</v>
      </c>
      <c r="R28" s="451">
        <f>IF(R34&gt;0,R34,0)</f>
        <v>122985.41282981519</v>
      </c>
      <c r="S28" s="451">
        <f>IF(S34&gt;0,S34,0)</f>
        <v>1969.600845306526</v>
      </c>
      <c r="T28" s="451">
        <f>IF(T34&gt;0,T34,0)</f>
        <v>345.87131685852614</v>
      </c>
      <c r="U28" s="451">
        <f>IF(U34&gt;0,U34,0)</f>
        <v>1327.3774043613794</v>
      </c>
    </row>
    <row r="29" spans="1:21" ht="19.5" customHeight="1" x14ac:dyDescent="0.35">
      <c r="A29" s="440" t="s">
        <v>47</v>
      </c>
      <c r="B29" s="282">
        <f>B8</f>
        <v>0</v>
      </c>
      <c r="C29" s="282">
        <f>C8</f>
        <v>0</v>
      </c>
      <c r="D29" s="282">
        <f>D8</f>
        <v>0.48734585879455627</v>
      </c>
      <c r="E29" s="282">
        <f>G8</f>
        <v>1.5848645814457097E-2</v>
      </c>
      <c r="F29" s="282">
        <f>E8</f>
        <v>0</v>
      </c>
      <c r="G29" s="282">
        <f>F8</f>
        <v>0.38036749954697069</v>
      </c>
      <c r="H29" s="282">
        <f>H8</f>
        <v>0</v>
      </c>
      <c r="I29" s="282">
        <f>I8</f>
        <v>0</v>
      </c>
      <c r="J29" s="282">
        <f>K8</f>
        <v>0.11643799584401565</v>
      </c>
      <c r="L29" s="355"/>
      <c r="M29" s="450"/>
      <c r="N29" s="450"/>
      <c r="O29" s="450"/>
      <c r="P29" s="450"/>
      <c r="Q29" s="450"/>
      <c r="R29" s="450"/>
      <c r="S29" s="450"/>
      <c r="T29" s="450"/>
      <c r="U29" s="450"/>
    </row>
    <row r="30" spans="1:21" ht="19.5" customHeight="1" x14ac:dyDescent="0.35">
      <c r="A30" s="439" t="s">
        <v>48</v>
      </c>
      <c r="B30" s="356">
        <f>B31*B26</f>
        <v>-0.1759365994236311</v>
      </c>
      <c r="C30" s="356">
        <f t="shared" ref="C30:J30" si="11">C31*C26</f>
        <v>-4.6245901639344264E-2</v>
      </c>
      <c r="D30" s="356">
        <f t="shared" si="11"/>
        <v>0</v>
      </c>
      <c r="E30" s="356">
        <f>E31*E26</f>
        <v>0</v>
      </c>
      <c r="F30" s="356">
        <f t="shared" si="11"/>
        <v>-4.6799999999999975E-3</v>
      </c>
      <c r="G30" s="356">
        <f t="shared" si="11"/>
        <v>0</v>
      </c>
      <c r="H30" s="356">
        <f t="shared" si="11"/>
        <v>-6.8676061434789692E-3</v>
      </c>
      <c r="I30" s="356">
        <f t="shared" ref="I30" si="12">I31*I26</f>
        <v>-8.7435319196428596E-4</v>
      </c>
      <c r="J30" s="356">
        <f t="shared" si="11"/>
        <v>0</v>
      </c>
      <c r="K30" s="444">
        <f>G30+F30+E30+D30+C30+B30+H30+I30+J30</f>
        <v>-0.23460446039841862</v>
      </c>
      <c r="L30" s="355"/>
      <c r="M30" s="451">
        <f>IF(M34&lt;0,M34,0)</f>
        <v>-292920.83443380927</v>
      </c>
      <c r="N30" s="451">
        <f t="shared" ref="N30:Q30" si="13">IF(N34&lt;0,N34,0)</f>
        <v>-71729.175445163855</v>
      </c>
      <c r="O30" s="451">
        <f t="shared" si="13"/>
        <v>0</v>
      </c>
      <c r="P30" s="451">
        <f t="shared" si="13"/>
        <v>0</v>
      </c>
      <c r="Q30" s="451">
        <f t="shared" si="13"/>
        <v>-6150.2240630733868</v>
      </c>
      <c r="R30" s="451">
        <f>IF(R34&lt;0,R34,0)</f>
        <v>0</v>
      </c>
      <c r="S30" s="451">
        <f>IF(S34&lt;0,S34,0)</f>
        <v>0</v>
      </c>
      <c r="T30" s="451">
        <f>IF(T34&lt;0,T34,0)</f>
        <v>0</v>
      </c>
      <c r="U30" s="451">
        <f>IF(U34&lt;0,U34,0)</f>
        <v>0</v>
      </c>
    </row>
    <row r="31" spans="1:21" ht="19.5" customHeight="1" x14ac:dyDescent="0.35">
      <c r="A31" s="440" t="s">
        <v>49</v>
      </c>
      <c r="B31" s="282">
        <f>B10</f>
        <v>-0.47550432276657056</v>
      </c>
      <c r="C31" s="282">
        <f>C10</f>
        <v>-0.25409836065573771</v>
      </c>
      <c r="D31" s="282">
        <f>D10</f>
        <v>0</v>
      </c>
      <c r="E31" s="282">
        <f>G10</f>
        <v>0</v>
      </c>
      <c r="F31" s="282">
        <f>E10</f>
        <v>-7.1999999999999953E-2</v>
      </c>
      <c r="G31" s="282">
        <f>F10</f>
        <v>0</v>
      </c>
      <c r="H31" s="282">
        <f>H10</f>
        <v>-0.52827739565222842</v>
      </c>
      <c r="I31" s="282">
        <f>I10</f>
        <v>-0.87435319196428596</v>
      </c>
      <c r="J31" s="282">
        <f>K10</f>
        <v>0</v>
      </c>
      <c r="L31" s="355"/>
      <c r="M31" s="450"/>
      <c r="N31" s="450"/>
      <c r="O31" s="450"/>
      <c r="P31" s="450"/>
      <c r="Q31" s="450"/>
      <c r="R31" s="450"/>
      <c r="S31" s="450"/>
      <c r="T31" s="450"/>
      <c r="U31" s="450"/>
    </row>
    <row r="32" spans="1:21" ht="19.5" customHeight="1" x14ac:dyDescent="0.35">
      <c r="A32" s="439" t="s">
        <v>779</v>
      </c>
      <c r="B32" s="282">
        <f>B26+B28+B30</f>
        <v>0.19406340057636889</v>
      </c>
      <c r="C32" s="282">
        <f t="shared" ref="C32:J32" si="14">C26+C28+C30</f>
        <v>0.13575409836065572</v>
      </c>
      <c r="D32" s="282">
        <f t="shared" si="14"/>
        <v>0.28333351222990077</v>
      </c>
      <c r="E32" s="282">
        <f t="shared" si="14"/>
        <v>0.15171816299934635</v>
      </c>
      <c r="F32" s="282">
        <f t="shared" si="14"/>
        <v>6.0320000000000006E-2</v>
      </c>
      <c r="G32" s="282">
        <f t="shared" si="14"/>
        <v>0.13623591198431279</v>
      </c>
      <c r="H32" s="282">
        <f t="shared" si="14"/>
        <v>6.1323938565210302E-3</v>
      </c>
      <c r="I32" s="282">
        <f t="shared" si="14"/>
        <v>1.2564680803571406E-4</v>
      </c>
      <c r="J32" s="282">
        <f t="shared" si="14"/>
        <v>3.2316873184858631E-2</v>
      </c>
      <c r="L32" s="355"/>
      <c r="M32" s="450"/>
      <c r="N32" s="450"/>
      <c r="O32" s="450"/>
      <c r="P32" s="450"/>
      <c r="Q32" s="450"/>
      <c r="R32" s="450"/>
      <c r="S32" s="450"/>
      <c r="T32" s="450"/>
      <c r="U32" s="450"/>
    </row>
    <row r="33" spans="1:21" ht="19.5" customHeight="1" x14ac:dyDescent="0.35">
      <c r="A33" s="439" t="s">
        <v>53</v>
      </c>
      <c r="B33" s="356">
        <f>'Wales Polls'!J19</f>
        <v>0.14800130928697239</v>
      </c>
      <c r="C33" s="356">
        <f>'Wales Polls'!K19</f>
        <v>0.12763792956028297</v>
      </c>
      <c r="D33" s="356">
        <f>'Wales Polls'!L19</f>
        <v>0.27034594588441746</v>
      </c>
      <c r="E33" s="356">
        <f>'Wales Polls'!M19</f>
        <v>0.23170698180077215</v>
      </c>
      <c r="F33" s="356">
        <f>'Wales Polls'!N19</f>
        <v>6.0338871363543892E-2</v>
      </c>
      <c r="G33" s="356">
        <f>'Wales Polls'!O19</f>
        <v>0.14020812115598993</v>
      </c>
      <c r="H33" s="356">
        <f>66.6%*'Wales Polls'!P19</f>
        <v>1.4492720071382035E-2</v>
      </c>
      <c r="I33" s="356">
        <f>5.8%*'Wales Polls'!P19</f>
        <v>1.2621287749852222E-3</v>
      </c>
      <c r="J33" s="356">
        <f>100%-B33-C33-D33-E33-F33-G33-H33-I33</f>
        <v>6.0059921016539361E-3</v>
      </c>
      <c r="K33" s="452">
        <f>K26</f>
        <v>1319471</v>
      </c>
      <c r="L33" s="355"/>
      <c r="M33" s="449">
        <f>B33*K33</f>
        <v>195283.43556619075</v>
      </c>
      <c r="N33" s="449">
        <f>C33*K33</f>
        <v>168414.54655483612</v>
      </c>
      <c r="O33" s="449">
        <f>D33*K33</f>
        <v>356713.63556205819</v>
      </c>
      <c r="P33" s="449">
        <f>E33*K33</f>
        <v>305730.64298364666</v>
      </c>
      <c r="Q33" s="449">
        <f>F33*K33</f>
        <v>79615.390936926618</v>
      </c>
      <c r="R33" s="449">
        <f>G33*K33</f>
        <v>185000.54982981519</v>
      </c>
      <c r="S33" s="449">
        <f>H33*K33</f>
        <v>19122.723845306526</v>
      </c>
      <c r="T33" s="449">
        <f>I33*K33</f>
        <v>1665.3423168585261</v>
      </c>
      <c r="U33" s="449">
        <f>J33*K33</f>
        <v>7924.7324043614208</v>
      </c>
    </row>
    <row r="34" spans="1:21" ht="19.5" customHeight="1" x14ac:dyDescent="0.35">
      <c r="A34" s="445" t="s">
        <v>2</v>
      </c>
      <c r="B34" s="282">
        <f t="shared" ref="B34:J34" si="15">B33-B26</f>
        <v>-0.22199869071302761</v>
      </c>
      <c r="C34" s="282">
        <f t="shared" si="15"/>
        <v>-5.4362070439717025E-2</v>
      </c>
      <c r="D34" s="282">
        <f t="shared" si="15"/>
        <v>0.10134594588441745</v>
      </c>
      <c r="E34" s="282">
        <f t="shared" si="15"/>
        <v>8.3706981800772157E-2</v>
      </c>
      <c r="F34" s="282">
        <f t="shared" si="15"/>
        <v>-4.6611286364561105E-3</v>
      </c>
      <c r="G34" s="282">
        <f t="shared" si="15"/>
        <v>9.3208121155989934E-2</v>
      </c>
      <c r="H34" s="282">
        <f t="shared" si="15"/>
        <v>1.4927200713820352E-3</v>
      </c>
      <c r="I34" s="282">
        <f t="shared" ref="I34" si="16">I33-I26</f>
        <v>2.6212877498522219E-4</v>
      </c>
      <c r="J34" s="282">
        <f t="shared" si="15"/>
        <v>1.0059921016539047E-3</v>
      </c>
      <c r="K34" s="280"/>
      <c r="L34" s="355"/>
      <c r="M34" s="360">
        <f t="shared" ref="M34:U34" si="17">M33-M26</f>
        <v>-292920.83443380927</v>
      </c>
      <c r="N34" s="360">
        <f t="shared" si="17"/>
        <v>-71729.175445163855</v>
      </c>
      <c r="O34" s="360">
        <f t="shared" si="17"/>
        <v>133723.03656205817</v>
      </c>
      <c r="P34" s="360">
        <f t="shared" si="17"/>
        <v>110448.93498364667</v>
      </c>
      <c r="Q34" s="360">
        <f t="shared" si="17"/>
        <v>-6150.2240630733868</v>
      </c>
      <c r="R34" s="360">
        <f t="shared" si="17"/>
        <v>122985.41282981519</v>
      </c>
      <c r="S34" s="360">
        <f t="shared" si="17"/>
        <v>1969.600845306526</v>
      </c>
      <c r="T34" s="360">
        <f t="shared" ref="T34" si="18">T33-T26</f>
        <v>345.87131685852614</v>
      </c>
      <c r="U34" s="360">
        <f t="shared" si="17"/>
        <v>1327.3774043613794</v>
      </c>
    </row>
    <row r="36" spans="1:21" ht="19.5" customHeight="1" x14ac:dyDescent="0.35">
      <c r="N36" s="454"/>
      <c r="O36" s="447"/>
    </row>
    <row r="37" spans="1:21" ht="19.5" customHeight="1" x14ac:dyDescent="0.35">
      <c r="N37" s="454"/>
      <c r="O37" s="447"/>
    </row>
    <row r="38" spans="1:21" ht="19.5" customHeight="1" x14ac:dyDescent="0.35">
      <c r="N38" s="454"/>
      <c r="O38" s="447"/>
    </row>
    <row r="39" spans="1:21" ht="19.5" customHeight="1" x14ac:dyDescent="0.35">
      <c r="N39" s="454"/>
      <c r="O39" s="447"/>
    </row>
    <row r="40" spans="1:21" ht="19.5" customHeight="1" x14ac:dyDescent="0.35">
      <c r="N40" s="454"/>
    </row>
  </sheetData>
  <mergeCells count="5">
    <mergeCell ref="B24:J24"/>
    <mergeCell ref="M24:U24"/>
    <mergeCell ref="B1:L1"/>
    <mergeCell ref="B12:J12"/>
    <mergeCell ref="M12:U12"/>
  </mergeCells>
  <pageMargins left="0.7" right="0.7" top="0.75" bottom="0.75" header="0.3" footer="0.3"/>
  <ignoredErrors>
    <ignoredError sqref="B16:J19" formula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2AC7F-CA68-4169-857C-FB9AA330AA70}">
  <dimension ref="A1:BC39"/>
  <sheetViews>
    <sheetView zoomScale="70" zoomScaleNormal="70" workbookViewId="0">
      <selection activeCell="I13" sqref="I13"/>
    </sheetView>
  </sheetViews>
  <sheetFormatPr defaultRowHeight="19.5" customHeight="1" x14ac:dyDescent="0.35"/>
  <cols>
    <col min="1" max="1" width="36.08984375" style="333" bestFit="1" customWidth="1"/>
    <col min="2" max="16384" width="8.7265625" style="333"/>
  </cols>
  <sheetData>
    <row r="1" spans="1:55" ht="19.5" customHeight="1" x14ac:dyDescent="0.35">
      <c r="B1" s="390"/>
      <c r="K1" s="456"/>
      <c r="O1" s="363" t="s">
        <v>757</v>
      </c>
      <c r="P1" s="363"/>
      <c r="Q1" s="363"/>
      <c r="R1" s="363"/>
      <c r="S1" s="363"/>
      <c r="T1" s="363"/>
      <c r="U1" s="363"/>
      <c r="V1" s="363"/>
      <c r="W1" s="363"/>
      <c r="Z1" s="363" t="s">
        <v>758</v>
      </c>
      <c r="AA1" s="363"/>
      <c r="AB1" s="363"/>
      <c r="AC1" s="363"/>
      <c r="AD1" s="363"/>
      <c r="AE1" s="363"/>
      <c r="AF1" s="363"/>
      <c r="AG1" s="363"/>
      <c r="AH1" s="363"/>
      <c r="AJ1" s="363" t="s">
        <v>759</v>
      </c>
      <c r="AK1" s="363"/>
      <c r="AL1" s="363"/>
      <c r="AM1" s="363"/>
      <c r="AN1" s="363"/>
      <c r="AO1" s="363"/>
      <c r="AP1" s="363"/>
      <c r="AQ1" s="363"/>
      <c r="AR1" s="363"/>
      <c r="AU1" s="363" t="s">
        <v>3</v>
      </c>
      <c r="AV1" s="363"/>
      <c r="AW1" s="363"/>
      <c r="AX1" s="363"/>
      <c r="AY1" s="363"/>
      <c r="AZ1" s="363"/>
      <c r="BA1" s="363"/>
      <c r="BB1" s="363"/>
      <c r="BC1" s="363"/>
    </row>
    <row r="2" spans="1:55" ht="19.5" customHeight="1" x14ac:dyDescent="0.35">
      <c r="A2" s="329" t="s">
        <v>64</v>
      </c>
      <c r="B2" s="329" t="s">
        <v>65</v>
      </c>
      <c r="C2" s="330" t="s">
        <v>66</v>
      </c>
      <c r="D2" s="330" t="s">
        <v>67</v>
      </c>
      <c r="E2" s="336" t="s">
        <v>760</v>
      </c>
      <c r="F2" s="337" t="s">
        <v>761</v>
      </c>
      <c r="G2" s="338" t="s">
        <v>762</v>
      </c>
      <c r="H2" s="339" t="s">
        <v>763</v>
      </c>
      <c r="I2" s="340" t="s">
        <v>764</v>
      </c>
      <c r="J2" s="341" t="s">
        <v>773</v>
      </c>
      <c r="K2" s="342" t="s">
        <v>776</v>
      </c>
      <c r="L2" s="455" t="s">
        <v>787</v>
      </c>
      <c r="M2" s="344" t="s">
        <v>765</v>
      </c>
      <c r="O2" s="336" t="s">
        <v>760</v>
      </c>
      <c r="P2" s="337" t="s">
        <v>761</v>
      </c>
      <c r="Q2" s="338" t="s">
        <v>762</v>
      </c>
      <c r="R2" s="339" t="s">
        <v>763</v>
      </c>
      <c r="S2" s="340" t="s">
        <v>764</v>
      </c>
      <c r="T2" s="341" t="s">
        <v>773</v>
      </c>
      <c r="U2" s="342" t="s">
        <v>776</v>
      </c>
      <c r="V2" s="455" t="s">
        <v>787</v>
      </c>
      <c r="W2" s="344" t="s">
        <v>765</v>
      </c>
      <c r="X2" s="387" t="s">
        <v>766</v>
      </c>
      <c r="Z2" s="336" t="s">
        <v>760</v>
      </c>
      <c r="AA2" s="337" t="s">
        <v>761</v>
      </c>
      <c r="AB2" s="338" t="s">
        <v>762</v>
      </c>
      <c r="AC2" s="339" t="s">
        <v>763</v>
      </c>
      <c r="AD2" s="340" t="s">
        <v>764</v>
      </c>
      <c r="AE2" s="341" t="s">
        <v>773</v>
      </c>
      <c r="AF2" s="342" t="s">
        <v>776</v>
      </c>
      <c r="AG2" s="455" t="s">
        <v>787</v>
      </c>
      <c r="AH2" s="344" t="s">
        <v>765</v>
      </c>
      <c r="AJ2" s="336" t="s">
        <v>760</v>
      </c>
      <c r="AK2" s="337" t="s">
        <v>761</v>
      </c>
      <c r="AL2" s="338" t="s">
        <v>762</v>
      </c>
      <c r="AM2" s="339" t="s">
        <v>763</v>
      </c>
      <c r="AN2" s="340" t="s">
        <v>764</v>
      </c>
      <c r="AO2" s="341" t="s">
        <v>773</v>
      </c>
      <c r="AP2" s="342" t="s">
        <v>776</v>
      </c>
      <c r="AQ2" s="455" t="s">
        <v>787</v>
      </c>
      <c r="AR2" s="344" t="s">
        <v>765</v>
      </c>
      <c r="AU2" s="336" t="s">
        <v>760</v>
      </c>
      <c r="AV2" s="337" t="s">
        <v>761</v>
      </c>
      <c r="AW2" s="338" t="s">
        <v>762</v>
      </c>
      <c r="AX2" s="339" t="s">
        <v>763</v>
      </c>
      <c r="AY2" s="340" t="s">
        <v>764</v>
      </c>
      <c r="AZ2" s="341" t="s">
        <v>773</v>
      </c>
      <c r="BA2" s="342" t="s">
        <v>776</v>
      </c>
      <c r="BB2" s="455" t="s">
        <v>787</v>
      </c>
      <c r="BC2" s="344" t="s">
        <v>765</v>
      </c>
    </row>
    <row r="3" spans="1:55" ht="19.5" customHeight="1" x14ac:dyDescent="0.35">
      <c r="A3" s="333" t="str">
        <f>'GE2024 results (adjust.)'!A602</f>
        <v>Aberafan Maesteg</v>
      </c>
      <c r="B3" s="333" t="str">
        <f>'GE2024 results (adjust.)'!B602</f>
        <v>Wales</v>
      </c>
      <c r="C3" s="333" t="str">
        <f>'GE2024 results (adjust.)'!C602</f>
        <v>Wales</v>
      </c>
      <c r="D3" s="333" t="str">
        <f>'GE2024 results (adjust.)'!D602</f>
        <v>Wales</v>
      </c>
      <c r="E3" s="346">
        <f>'GE2024 results (adjust.)'!E602/'Scot and Wales Transition'!$M$26</f>
        <v>3.6535936074463253E-2</v>
      </c>
      <c r="F3" s="346">
        <f>'GE2024 results (adjust.)'!F602/'Scot and Wales Transition'!$N$26</f>
        <v>1.2088594179447257E-2</v>
      </c>
      <c r="G3" s="346">
        <f>'GE2024 results (adjust.)'!G602/'Scot and Wales Transition'!$O$26</f>
        <v>3.3561952986188442E-2</v>
      </c>
      <c r="H3" s="346">
        <f>'GE2024 results (adjust.)'!H602/'Scot and Wales Transition'!$Q$26</f>
        <v>1.0680270875455157E-2</v>
      </c>
      <c r="I3" s="346">
        <f>'GE2024 results (adjust.)'!I602/'Scot and Wales Transition'!$R$26</f>
        <v>1.7640854361089291E-2</v>
      </c>
      <c r="J3" s="346">
        <f>'GE2024 results (adjust.)'!K602/'Scot and Wales Transition'!$S$26</f>
        <v>3.6028424678118384E-2</v>
      </c>
      <c r="K3" s="346">
        <f>'GE2024 results (adjust.)'!L602/'Scot and Wales Transition'!$T$26</f>
        <v>0</v>
      </c>
      <c r="L3" s="346">
        <f>'GE2024 results (adjust.)'!M602/'Scot and Wales Transition'!$P$26</f>
        <v>2.4165089748190857E-2</v>
      </c>
      <c r="M3" s="346">
        <f>'GE2024 results (adjust.)'!N602/'Scot and Wales Transition'!$U$26</f>
        <v>2.7738389096842425E-2</v>
      </c>
      <c r="O3" s="347">
        <f>E3*'Scot and Wales Transition'!$M$28</f>
        <v>0</v>
      </c>
      <c r="P3" s="347">
        <f>F3*'Scot and Wales Transition'!$N$28</f>
        <v>0</v>
      </c>
      <c r="Q3" s="347">
        <f>G3*'Scot and Wales Transition'!$O$28</f>
        <v>4488.0062662661549</v>
      </c>
      <c r="R3" s="347">
        <f>H3*'Scot and Wales Transition'!$Q$28</f>
        <v>0</v>
      </c>
      <c r="S3" s="347">
        <f>I3*'Scot and Wales Transition'!$R$28</f>
        <v>2169.5677562692122</v>
      </c>
      <c r="T3" s="347">
        <f>J3*'Scot and Wales Transition'!$S$28</f>
        <v>70.961615701084469</v>
      </c>
      <c r="U3" s="347">
        <f>K3*'Scot and Wales Transition'!$T$28</f>
        <v>0</v>
      </c>
      <c r="V3" s="347">
        <f>L3*'Scot and Wales Transition'!$P$28</f>
        <v>2669.0084264719185</v>
      </c>
      <c r="W3" s="347">
        <f>M3*'Scot and Wales Transition'!$U$28</f>
        <v>36.819310920532686</v>
      </c>
      <c r="X3" s="348">
        <f t="shared" ref="X3:X34" si="0">SUM(O3:W3)</f>
        <v>9434.3633756289037</v>
      </c>
      <c r="Z3" s="347">
        <f>E3*'Scot and Wales Transition'!$M$30</f>
        <v>-10702.136881752091</v>
      </c>
      <c r="AA3" s="347">
        <f>F3*'Scot and Wales Transition'!$N$30</f>
        <v>-867.10489278295893</v>
      </c>
      <c r="AB3" s="347">
        <f>G3*'Scot and Wales Transition'!$O$30</f>
        <v>0</v>
      </c>
      <c r="AC3" s="347">
        <f>H3*'Scot and Wales Transition'!$Q$30</f>
        <v>-65.686058938366173</v>
      </c>
      <c r="AD3" s="347">
        <f>I3*'Scot and Wales Transition'!$R$30</f>
        <v>0</v>
      </c>
      <c r="AE3" s="347">
        <f>J3*'Scot and Wales Transition'!$S$30</f>
        <v>0</v>
      </c>
      <c r="AF3" s="347">
        <f>K3*'Scot and Wales Transition'!$T$30</f>
        <v>0</v>
      </c>
      <c r="AG3" s="347">
        <f>L3*'Scot and Wales Transition'!$P$30</f>
        <v>0</v>
      </c>
      <c r="AH3" s="347">
        <f>M3*'Scot and Wales Transition'!$U$30</f>
        <v>0</v>
      </c>
      <c r="AJ3" s="382">
        <f>'GE2024 results (adjust.)'!E602+'Allocation (WALES)'!O3+'Allocation (WALES)'!Z3</f>
        <v>7134.8631182479094</v>
      </c>
      <c r="AK3" s="382">
        <f>'GE2024 results (adjust.)'!F602+'Allocation (WALES)'!P3+'Allocation (WALES)'!AA3</f>
        <v>2035.8951072170412</v>
      </c>
      <c r="AL3" s="382">
        <f>'GE2024 results (adjust.)'!G602+'Allocation (WALES)'!Q3+'Allocation (WALES)'!AB3</f>
        <v>11972.006266266155</v>
      </c>
      <c r="AM3" s="382">
        <f>'GE2024 results (adjust.)'!H602+'Allocation (WALES)'!R3+'Allocation (WALES)'!AC3</f>
        <v>850.31394106163384</v>
      </c>
      <c r="AN3" s="382">
        <f>'GE2024 results (adjust.)'!I602+'Allocation (WALES)'!S3+'Allocation (WALES)'!AD3</f>
        <v>3263.5677562692122</v>
      </c>
      <c r="AO3" s="382">
        <f>'GE2024 results (adjust.)'!K602+'Allocation (WALES)'!T3+'Allocation (WALES)'!AE3</f>
        <v>688.9616157010845</v>
      </c>
      <c r="AP3" s="382">
        <f>'GE2024 results (adjust.)'!L602+'Allocation (WALES)'!U3+'Allocation (WALES)'!AF3</f>
        <v>0</v>
      </c>
      <c r="AQ3" s="382">
        <f>'GE2024 results (adjust.)'!M602+'Allocation (WALES)'!AG3+'Allocation (WALES)'!V3</f>
        <v>7388.0084264719189</v>
      </c>
      <c r="AR3" s="382">
        <f>'GE2024 results (adjust.)'!N602+'Allocation (WALES)'!W3+'Allocation (WALES)'!AH3</f>
        <v>219.8193109205327</v>
      </c>
      <c r="AS3" s="382">
        <f t="shared" ref="AS3:AS34" si="1">SUM(AJ3:AR3)</f>
        <v>33553.435542155486</v>
      </c>
      <c r="AT3" s="382"/>
      <c r="AU3" s="368">
        <f t="shared" ref="AU3:AU34" si="2">AJ3/AS3</f>
        <v>0.21264180561432794</v>
      </c>
      <c r="AV3" s="368">
        <f t="shared" ref="AV3:AV34" si="3">AK3/AS3</f>
        <v>6.0676204219362463E-2</v>
      </c>
      <c r="AW3" s="368">
        <f t="shared" ref="AW3:AW34" si="4">AL3/AS3</f>
        <v>0.35680418630232069</v>
      </c>
      <c r="AX3" s="368">
        <f t="shared" ref="AX3:AX34" si="5">AM3/AS3</f>
        <v>2.5342082779968269E-2</v>
      </c>
      <c r="AY3" s="368">
        <f t="shared" ref="AY3:AY34" si="6">AN3/AS3</f>
        <v>9.7264786855252652E-2</v>
      </c>
      <c r="AZ3" s="368">
        <f t="shared" ref="AZ3:AZ34" si="7">AO3/AS3</f>
        <v>2.0533265955299709E-2</v>
      </c>
      <c r="BA3" s="368">
        <f t="shared" ref="BA3:BA34" si="8">AP3/AS3</f>
        <v>0</v>
      </c>
      <c r="BB3" s="368">
        <f>AQ3/AS3</f>
        <v>0.22018634774939383</v>
      </c>
      <c r="BC3" s="368">
        <f t="shared" ref="BC3:BC34" si="9">AR3/AS3</f>
        <v>6.5513205240744603E-3</v>
      </c>
    </row>
    <row r="4" spans="1:55" ht="19.5" customHeight="1" x14ac:dyDescent="0.35">
      <c r="A4" s="333" t="str">
        <f>'GE2024 results (adjust.)'!A603</f>
        <v>Alyn and Deeside</v>
      </c>
      <c r="B4" s="333" t="str">
        <f>'GE2024 results (adjust.)'!B603</f>
        <v>Wales</v>
      </c>
      <c r="C4" s="333" t="str">
        <f>'GE2024 results (adjust.)'!C603</f>
        <v>Wales</v>
      </c>
      <c r="D4" s="333" t="str">
        <f>'GE2024 results (adjust.)'!D603</f>
        <v>Wales</v>
      </c>
      <c r="E4" s="346">
        <f>'GE2024 results (adjust.)'!E603/'Scot and Wales Transition'!$M$26</f>
        <v>3.7678900268528992E-2</v>
      </c>
      <c r="F4" s="346">
        <f>'GE2024 results (adjust.)'!F603/'Scot and Wales Transition'!$N$26</f>
        <v>3.2863653208473217E-2</v>
      </c>
      <c r="G4" s="346">
        <f>'GE2024 results (adjust.)'!G603/'Scot and Wales Transition'!$O$26</f>
        <v>4.3055626753126033E-2</v>
      </c>
      <c r="H4" s="346">
        <f>'GE2024 results (adjust.)'!H603/'Scot and Wales Transition'!$Q$26</f>
        <v>2.4077248207221506E-2</v>
      </c>
      <c r="I4" s="346">
        <f>'GE2024 results (adjust.)'!I603/'Scot and Wales Transition'!$R$26</f>
        <v>3.1056933728937822E-2</v>
      </c>
      <c r="J4" s="346">
        <f>'GE2024 results (adjust.)'!K603/'Scot and Wales Transition'!$S$26</f>
        <v>9.1820014349573542E-2</v>
      </c>
      <c r="K4" s="346">
        <f>'GE2024 results (adjust.)'!L603/'Scot and Wales Transition'!$T$26</f>
        <v>0</v>
      </c>
      <c r="L4" s="346">
        <f>'GE2024 results (adjust.)'!M603/'Scot and Wales Transition'!$P$26</f>
        <v>9.9241245882589271E-3</v>
      </c>
      <c r="M4" s="346">
        <f>'GE2024 results (adjust.)'!N603/'Scot and Wales Transition'!$U$26</f>
        <v>0</v>
      </c>
      <c r="O4" s="347">
        <f>E4*'Scot and Wales Transition'!$M$28</f>
        <v>0</v>
      </c>
      <c r="P4" s="347">
        <f>F4*'Scot and Wales Transition'!$N$28</f>
        <v>0</v>
      </c>
      <c r="Q4" s="347">
        <f>G4*'Scot and Wales Transition'!$O$28</f>
        <v>5757.5291505106024</v>
      </c>
      <c r="R4" s="347">
        <f>H4*'Scot and Wales Transition'!$Q$28</f>
        <v>0</v>
      </c>
      <c r="S4" s="347">
        <f>I4*'Scot and Wales Transition'!$R$28</f>
        <v>3819.5498158816299</v>
      </c>
      <c r="T4" s="347">
        <f>J4*'Scot and Wales Transition'!$S$28</f>
        <v>180.84877787897739</v>
      </c>
      <c r="U4" s="347">
        <f>K4*'Scot and Wales Transition'!$T$28</f>
        <v>0</v>
      </c>
      <c r="V4" s="347">
        <f>L4*'Scot and Wales Transition'!$P$28</f>
        <v>1096.1089914182196</v>
      </c>
      <c r="W4" s="347">
        <f>M4*'Scot and Wales Transition'!$U$28</f>
        <v>0</v>
      </c>
      <c r="X4" s="348">
        <f t="shared" si="0"/>
        <v>10854.036735689429</v>
      </c>
      <c r="Z4" s="347">
        <f>E4*'Scot and Wales Transition'!$M$30</f>
        <v>-11036.934907205792</v>
      </c>
      <c r="AA4" s="347">
        <f>F4*'Scot and Wales Transition'!$N$30</f>
        <v>-2357.2827467595976</v>
      </c>
      <c r="AB4" s="347">
        <f>G4*'Scot and Wales Transition'!$O$30</f>
        <v>0</v>
      </c>
      <c r="AC4" s="347">
        <f>H4*'Scot and Wales Transition'!$Q$30</f>
        <v>-148.08047129664428</v>
      </c>
      <c r="AD4" s="347">
        <f>I4*'Scot and Wales Transition'!$R$30</f>
        <v>0</v>
      </c>
      <c r="AE4" s="347">
        <f>J4*'Scot and Wales Transition'!$S$30</f>
        <v>0</v>
      </c>
      <c r="AF4" s="347">
        <f>K4*'Scot and Wales Transition'!$T$30</f>
        <v>0</v>
      </c>
      <c r="AG4" s="347">
        <f>L4*'Scot and Wales Transition'!$P$30</f>
        <v>0</v>
      </c>
      <c r="AH4" s="347">
        <f>M4*'Scot and Wales Transition'!$U$30</f>
        <v>0</v>
      </c>
      <c r="AJ4" s="382">
        <f>'GE2024 results (adjust.)'!E603+'Allocation (WALES)'!O4+'Allocation (WALES)'!Z4</f>
        <v>7358.0650927942079</v>
      </c>
      <c r="AK4" s="382">
        <f>'GE2024 results (adjust.)'!F603+'Allocation (WALES)'!P4+'Allocation (WALES)'!AA4</f>
        <v>5534.717253240402</v>
      </c>
      <c r="AL4" s="382">
        <f>'GE2024 results (adjust.)'!G603+'Allocation (WALES)'!Q4+'Allocation (WALES)'!AB4</f>
        <v>15358.529150510603</v>
      </c>
      <c r="AM4" s="382">
        <f>'GE2024 results (adjust.)'!H603+'Allocation (WALES)'!R4+'Allocation (WALES)'!AC4</f>
        <v>1916.9195287033558</v>
      </c>
      <c r="AN4" s="382">
        <f>'GE2024 results (adjust.)'!I603+'Allocation (WALES)'!S4+'Allocation (WALES)'!AD4</f>
        <v>5745.5498158816299</v>
      </c>
      <c r="AO4" s="382">
        <f>'GE2024 results (adjust.)'!K603+'Allocation (WALES)'!T4+'Allocation (WALES)'!AE4</f>
        <v>1755.8487778789774</v>
      </c>
      <c r="AP4" s="382">
        <f>'GE2024 results (adjust.)'!L603+'Allocation (WALES)'!U4+'Allocation (WALES)'!AF4</f>
        <v>0</v>
      </c>
      <c r="AQ4" s="382">
        <f>'GE2024 results (adjust.)'!M603+'Allocation (WALES)'!AG4+'Allocation (WALES)'!V4</f>
        <v>3034.1089914182194</v>
      </c>
      <c r="AR4" s="382">
        <f>'GE2024 results (adjust.)'!N603+'Allocation (WALES)'!W4+'Allocation (WALES)'!AH4</f>
        <v>0</v>
      </c>
      <c r="AS4" s="382">
        <f t="shared" si="1"/>
        <v>40703.73861042739</v>
      </c>
      <c r="AT4" s="382"/>
      <c r="AU4" s="368">
        <f t="shared" si="2"/>
        <v>0.1807712348788825</v>
      </c>
      <c r="AV4" s="368">
        <f t="shared" si="3"/>
        <v>0.13597564848312313</v>
      </c>
      <c r="AW4" s="368">
        <f t="shared" si="4"/>
        <v>0.3773247783823005</v>
      </c>
      <c r="AX4" s="368">
        <f t="shared" si="5"/>
        <v>4.7094433930260249E-2</v>
      </c>
      <c r="AY4" s="368">
        <f t="shared" si="6"/>
        <v>0.1411553339331279</v>
      </c>
      <c r="AZ4" s="368">
        <f t="shared" si="7"/>
        <v>4.3137285119779344E-2</v>
      </c>
      <c r="BA4" s="368">
        <f t="shared" si="8"/>
        <v>0</v>
      </c>
      <c r="BB4" s="368">
        <f t="shared" ref="BB4:BB34" si="10">AQ4/AS4</f>
        <v>7.45412852725265E-2</v>
      </c>
      <c r="BC4" s="368">
        <f t="shared" si="9"/>
        <v>0</v>
      </c>
    </row>
    <row r="5" spans="1:55" ht="19.5" customHeight="1" x14ac:dyDescent="0.35">
      <c r="A5" s="333" t="str">
        <f>'GE2024 results (adjust.)'!A604</f>
        <v>Bangor Aberconwy</v>
      </c>
      <c r="B5" s="333" t="str">
        <f>'GE2024 results (adjust.)'!B604</f>
        <v>Wales</v>
      </c>
      <c r="C5" s="333" t="str">
        <f>'GE2024 results (adjust.)'!C604</f>
        <v>Wales</v>
      </c>
      <c r="D5" s="333" t="str">
        <f>'GE2024 results (adjust.)'!D604</f>
        <v>Wales</v>
      </c>
      <c r="E5" s="346">
        <f>'GE2024 results (adjust.)'!E604/'Scot and Wales Transition'!$M$26</f>
        <v>2.8692907581492476E-2</v>
      </c>
      <c r="F5" s="346">
        <f>'GE2024 results (adjust.)'!F604/'Scot and Wales Transition'!$N$26</f>
        <v>3.7627467104886465E-2</v>
      </c>
      <c r="G5" s="346">
        <f>'GE2024 results (adjust.)'!G604/'Scot and Wales Transition'!$O$26</f>
        <v>2.7315052864627713E-2</v>
      </c>
      <c r="H5" s="346">
        <f>'GE2024 results (adjust.)'!H604/'Scot and Wales Transition'!$Q$26</f>
        <v>1.7769358967460326E-2</v>
      </c>
      <c r="I5" s="346">
        <f>'GE2024 results (adjust.)'!I604/'Scot and Wales Transition'!$R$26</f>
        <v>2.1946254831300298E-2</v>
      </c>
      <c r="J5" s="346">
        <f>'GE2024 results (adjust.)'!K604/'Scot and Wales Transition'!$S$26</f>
        <v>0</v>
      </c>
      <c r="K5" s="346">
        <f>'GE2024 results (adjust.)'!L604/'Scot and Wales Transition'!$T$26</f>
        <v>0</v>
      </c>
      <c r="L5" s="346">
        <f>'GE2024 results (adjust.)'!M604/'Scot and Wales Transition'!$P$26</f>
        <v>4.6660796309708645E-2</v>
      </c>
      <c r="M5" s="346">
        <f>'GE2024 results (adjust.)'!N604/'Scot and Wales Transition'!$U$26</f>
        <v>8.0032073459742073E-2</v>
      </c>
      <c r="O5" s="347">
        <f>E5*'Scot and Wales Transition'!$M$28</f>
        <v>0</v>
      </c>
      <c r="P5" s="347">
        <f>F5*'Scot and Wales Transition'!$N$28</f>
        <v>0</v>
      </c>
      <c r="Q5" s="347">
        <f>G5*'Scot and Wales Transition'!$O$28</f>
        <v>3652.6518129111632</v>
      </c>
      <c r="R5" s="347">
        <f>H5*'Scot and Wales Transition'!$Q$28</f>
        <v>0</v>
      </c>
      <c r="S5" s="347">
        <f>I5*'Scot and Wales Transition'!$R$28</f>
        <v>2699.0692104957934</v>
      </c>
      <c r="T5" s="347">
        <f>J5*'Scot and Wales Transition'!$S$28</f>
        <v>0</v>
      </c>
      <c r="U5" s="347">
        <f>K5*'Scot and Wales Transition'!$T$28</f>
        <v>0</v>
      </c>
      <c r="V5" s="347">
        <f>L5*'Scot and Wales Transition'!$P$28</f>
        <v>5153.6352578961905</v>
      </c>
      <c r="W5" s="347">
        <f>M5*'Scot and Wales Transition'!$U$28</f>
        <v>106.23276593465167</v>
      </c>
      <c r="X5" s="348">
        <f t="shared" si="0"/>
        <v>11611.5890472378</v>
      </c>
      <c r="Z5" s="347">
        <f>E5*'Scot and Wales Transition'!$M$30</f>
        <v>-8404.7504311029479</v>
      </c>
      <c r="AA5" s="347">
        <f>F5*'Scot and Wales Transition'!$N$30</f>
        <v>-2698.9871895235328</v>
      </c>
      <c r="AB5" s="347">
        <f>G5*'Scot and Wales Transition'!$O$30</f>
        <v>0</v>
      </c>
      <c r="AC5" s="347">
        <f>H5*'Scot and Wales Transition'!$Q$30</f>
        <v>-109.28553910706337</v>
      </c>
      <c r="AD5" s="347">
        <f>I5*'Scot and Wales Transition'!$R$30</f>
        <v>0</v>
      </c>
      <c r="AE5" s="347">
        <f>J5*'Scot and Wales Transition'!$S$30</f>
        <v>0</v>
      </c>
      <c r="AF5" s="347">
        <f>K5*'Scot and Wales Transition'!$T$30</f>
        <v>0</v>
      </c>
      <c r="AG5" s="347">
        <f>L5*'Scot and Wales Transition'!$P$30</f>
        <v>0</v>
      </c>
      <c r="AH5" s="347">
        <f>M5*'Scot and Wales Transition'!$U$30</f>
        <v>0</v>
      </c>
      <c r="AJ5" s="382">
        <f>'GE2024 results (adjust.)'!E604+'Allocation (WALES)'!O5+'Allocation (WALES)'!Z5</f>
        <v>5603.2495688970521</v>
      </c>
      <c r="AK5" s="382">
        <f>'GE2024 results (adjust.)'!F604+'Allocation (WALES)'!P5+'Allocation (WALES)'!AA5</f>
        <v>6337.0128104764672</v>
      </c>
      <c r="AL5" s="382">
        <f>'GE2024 results (adjust.)'!G604+'Allocation (WALES)'!Q5+'Allocation (WALES)'!AB5</f>
        <v>9743.6518129111628</v>
      </c>
      <c r="AM5" s="382">
        <f>'GE2024 results (adjust.)'!H604+'Allocation (WALES)'!R5+'Allocation (WALES)'!AC5</f>
        <v>1414.7144608929366</v>
      </c>
      <c r="AN5" s="382">
        <f>'GE2024 results (adjust.)'!I604+'Allocation (WALES)'!S5+'Allocation (WALES)'!AD5</f>
        <v>4060.0692104957934</v>
      </c>
      <c r="AO5" s="382">
        <f>'GE2024 results (adjust.)'!K604+'Allocation (WALES)'!T5+'Allocation (WALES)'!AE5</f>
        <v>0</v>
      </c>
      <c r="AP5" s="382">
        <f>'GE2024 results (adjust.)'!L604+'Allocation (WALES)'!U5+'Allocation (WALES)'!AF5</f>
        <v>0</v>
      </c>
      <c r="AQ5" s="382">
        <f>'GE2024 results (adjust.)'!M604+'Allocation (WALES)'!AG5+'Allocation (WALES)'!V5</f>
        <v>14265.635257896191</v>
      </c>
      <c r="AR5" s="382">
        <f>'GE2024 results (adjust.)'!N604+'Allocation (WALES)'!W5+'Allocation (WALES)'!AH5</f>
        <v>634.23276593465164</v>
      </c>
      <c r="AS5" s="382">
        <f t="shared" si="1"/>
        <v>42058.56588750425</v>
      </c>
      <c r="AT5" s="382"/>
      <c r="AU5" s="368">
        <f t="shared" si="2"/>
        <v>0.1332249317269707</v>
      </c>
      <c r="AV5" s="368">
        <f t="shared" si="3"/>
        <v>0.15067115762877725</v>
      </c>
      <c r="AW5" s="368">
        <f t="shared" si="4"/>
        <v>0.23166866504609079</v>
      </c>
      <c r="AX5" s="368">
        <f t="shared" si="5"/>
        <v>3.3636773652171846E-2</v>
      </c>
      <c r="AY5" s="368">
        <f t="shared" si="6"/>
        <v>9.6533705437209266E-2</v>
      </c>
      <c r="AZ5" s="368">
        <f t="shared" si="7"/>
        <v>0</v>
      </c>
      <c r="BA5" s="368">
        <f t="shared" si="8"/>
        <v>0</v>
      </c>
      <c r="BB5" s="368">
        <f t="shared" si="10"/>
        <v>0.3391850139648856</v>
      </c>
      <c r="BC5" s="368">
        <f t="shared" si="9"/>
        <v>1.5079752543894619E-2</v>
      </c>
    </row>
    <row r="6" spans="1:55" ht="19.5" customHeight="1" x14ac:dyDescent="0.35">
      <c r="A6" s="333" t="str">
        <f>'GE2024 results (adjust.)'!A605</f>
        <v>Blaenau Gwent and Rhymney</v>
      </c>
      <c r="B6" s="333" t="str">
        <f>'GE2024 results (adjust.)'!B605</f>
        <v>Wales</v>
      </c>
      <c r="C6" s="333" t="str">
        <f>'GE2024 results (adjust.)'!C605</f>
        <v>Wales</v>
      </c>
      <c r="D6" s="333" t="str">
        <f>'GE2024 results (adjust.)'!D605</f>
        <v>Wales</v>
      </c>
      <c r="E6" s="346">
        <f>'GE2024 results (adjust.)'!E605/'Scot and Wales Transition'!$M$26</f>
        <v>3.2060508893131966E-2</v>
      </c>
      <c r="F6" s="346">
        <f>'GE2024 results (adjust.)'!F605/'Scot and Wales Transition'!$N$26</f>
        <v>6.1334256325051902E-3</v>
      </c>
      <c r="G6" s="346">
        <f>'GE2024 results (adjust.)'!G605/'Scot and Wales Transition'!$O$26</f>
        <v>2.4019120196183692E-2</v>
      </c>
      <c r="H6" s="346">
        <f>'GE2024 results (adjust.)'!H605/'Scot and Wales Transition'!$Q$26</f>
        <v>1.4784479770826571E-2</v>
      </c>
      <c r="I6" s="346">
        <f>'GE2024 results (adjust.)'!I605/'Scot and Wales Transition'!$R$26</f>
        <v>2.7719038982369739E-2</v>
      </c>
      <c r="J6" s="346">
        <f>'GE2024 results (adjust.)'!K605/'Scot and Wales Transition'!$S$26</f>
        <v>0.14044089813849059</v>
      </c>
      <c r="K6" s="346">
        <f>'GE2024 results (adjust.)'!L605/'Scot and Wales Transition'!$T$26</f>
        <v>0.43199130560656507</v>
      </c>
      <c r="L6" s="346">
        <f>'GE2024 results (adjust.)'!M605/'Scot and Wales Transition'!$P$26</f>
        <v>1.9684383342243199E-2</v>
      </c>
      <c r="M6" s="346">
        <f>'GE2024 results (adjust.)'!N605/'Scot and Wales Transition'!$U$26</f>
        <v>4.6836952081553598E-2</v>
      </c>
      <c r="O6" s="347">
        <f>E6*'Scot and Wales Transition'!$M$28</f>
        <v>0</v>
      </c>
      <c r="P6" s="347">
        <f>F6*'Scot and Wales Transition'!$N$28</f>
        <v>0</v>
      </c>
      <c r="Q6" s="347">
        <f>G6*'Scot and Wales Transition'!$O$28</f>
        <v>3211.9096881827418</v>
      </c>
      <c r="R6" s="347">
        <f>H6*'Scot and Wales Transition'!$Q$28</f>
        <v>0</v>
      </c>
      <c r="S6" s="347">
        <f>I6*'Scot and Wales Transition'!$R$28</f>
        <v>3409.0374524924828</v>
      </c>
      <c r="T6" s="347">
        <f>J6*'Scot and Wales Transition'!$S$28</f>
        <v>276.6125116891788</v>
      </c>
      <c r="U6" s="347">
        <f>K6*'Scot and Wales Transition'!$T$28</f>
        <v>149.41340174157668</v>
      </c>
      <c r="V6" s="347">
        <f>L6*'Scot and Wales Transition'!$P$28</f>
        <v>2174.1191759605967</v>
      </c>
      <c r="W6" s="347">
        <f>M6*'Scot and Wales Transition'!$U$28</f>
        <v>62.170311882210918</v>
      </c>
      <c r="X6" s="348">
        <f t="shared" si="0"/>
        <v>9283.2625419487886</v>
      </c>
      <c r="Z6" s="347">
        <f>E6*'Scot and Wales Transition'!$M$30</f>
        <v>-9391.1910173487777</v>
      </c>
      <c r="AA6" s="347">
        <f>F6*'Scot and Wales Transition'!$N$30</f>
        <v>-439.94556327382986</v>
      </c>
      <c r="AB6" s="347">
        <f>G6*'Scot and Wales Transition'!$O$30</f>
        <v>0</v>
      </c>
      <c r="AC6" s="347">
        <f>H6*'Scot and Wales Transition'!$Q$30</f>
        <v>-90.927863246559284</v>
      </c>
      <c r="AD6" s="347">
        <f>I6*'Scot and Wales Transition'!$R$30</f>
        <v>0</v>
      </c>
      <c r="AE6" s="347">
        <f>J6*'Scot and Wales Transition'!$S$30</f>
        <v>0</v>
      </c>
      <c r="AF6" s="347">
        <f>K6*'Scot and Wales Transition'!$T$30</f>
        <v>0</v>
      </c>
      <c r="AG6" s="347">
        <f>L6*'Scot and Wales Transition'!$P$30</f>
        <v>0</v>
      </c>
      <c r="AH6" s="347">
        <f>M6*'Scot and Wales Transition'!$U$30</f>
        <v>0</v>
      </c>
      <c r="AJ6" s="382">
        <f>'GE2024 results (adjust.)'!E605+'Allocation (WALES)'!O6+'Allocation (WALES)'!Z6</f>
        <v>6260.8863226512221</v>
      </c>
      <c r="AK6" s="382">
        <f>'GE2024 results (adjust.)'!F605+'Allocation (WALES)'!P6+'Allocation (WALES)'!AA6</f>
        <v>1032.9580967261704</v>
      </c>
      <c r="AL6" s="382">
        <f>'GE2024 results (adjust.)'!G605+'Allocation (WALES)'!Q6+'Allocation (WALES)'!AB6</f>
        <v>8567.9476881827413</v>
      </c>
      <c r="AM6" s="382">
        <f>'GE2024 results (adjust.)'!H605+'Allocation (WALES)'!R6+'Allocation (WALES)'!AC6</f>
        <v>1177.0721367534406</v>
      </c>
      <c r="AN6" s="382">
        <f>'GE2024 results (adjust.)'!I605+'Allocation (WALES)'!S6+'Allocation (WALES)'!AD6</f>
        <v>5128.0374524924828</v>
      </c>
      <c r="AO6" s="382">
        <f>'GE2024 results (adjust.)'!K605+'Allocation (WALES)'!T6+'Allocation (WALES)'!AE6</f>
        <v>2685.612511689179</v>
      </c>
      <c r="AP6" s="382">
        <f>'GE2024 results (adjust.)'!L605+'Allocation (WALES)'!U6+'Allocation (WALES)'!AF6</f>
        <v>719.41340174157665</v>
      </c>
      <c r="AQ6" s="382">
        <f>'GE2024 results (adjust.)'!M605+'Allocation (WALES)'!AG6+'Allocation (WALES)'!V6</f>
        <v>6018.1191759605972</v>
      </c>
      <c r="AR6" s="382">
        <f>'GE2024 results (adjust.)'!N605+'Allocation (WALES)'!W6+'Allocation (WALES)'!AH6</f>
        <v>371.17031188221091</v>
      </c>
      <c r="AS6" s="382">
        <f t="shared" si="1"/>
        <v>31961.217098079625</v>
      </c>
      <c r="AT6" s="382"/>
      <c r="AU6" s="368">
        <f t="shared" si="2"/>
        <v>0.19589010967380852</v>
      </c>
      <c r="AV6" s="368">
        <f t="shared" si="3"/>
        <v>3.2319110175195273E-2</v>
      </c>
      <c r="AW6" s="368">
        <f t="shared" si="4"/>
        <v>0.26807326084892874</v>
      </c>
      <c r="AX6" s="368">
        <f t="shared" si="5"/>
        <v>3.682813871390913E-2</v>
      </c>
      <c r="AY6" s="368">
        <f t="shared" si="6"/>
        <v>0.16044562498217874</v>
      </c>
      <c r="AZ6" s="368">
        <f t="shared" si="7"/>
        <v>8.4027229108573048E-2</v>
      </c>
      <c r="BA6" s="368">
        <f t="shared" si="8"/>
        <v>2.2508948878070173E-2</v>
      </c>
      <c r="BB6" s="368">
        <f t="shared" si="10"/>
        <v>0.18829443063737999</v>
      </c>
      <c r="BC6" s="368">
        <f t="shared" si="9"/>
        <v>1.1613146981956219E-2</v>
      </c>
    </row>
    <row r="7" spans="1:55" ht="19.5" customHeight="1" x14ac:dyDescent="0.35">
      <c r="A7" s="333" t="str">
        <f>'GE2024 results (adjust.)'!A606</f>
        <v>Brecon, Radnor and Cwm Tawe</v>
      </c>
      <c r="B7" s="333" t="str">
        <f>'GE2024 results (adjust.)'!B606</f>
        <v>Wales</v>
      </c>
      <c r="C7" s="333" t="str">
        <f>'GE2024 results (adjust.)'!C606</f>
        <v>Wales</v>
      </c>
      <c r="D7" s="333" t="str">
        <f>'GE2024 results (adjust.)'!D606</f>
        <v>Wales</v>
      </c>
      <c r="E7" s="346">
        <f>'GE2024 results (adjust.)'!E606/'Scot and Wales Transition'!$M$26</f>
        <v>2.0286590283202562E-2</v>
      </c>
      <c r="F7" s="346">
        <f>'GE2024 results (adjust.)'!F606/'Scot and Wales Transition'!$N$26</f>
        <v>5.1069417504905672E-2</v>
      </c>
      <c r="G7" s="346">
        <f>'GE2024 results (adjust.)'!G606/'Scot and Wales Transition'!$O$26</f>
        <v>2.9449672001643439E-2</v>
      </c>
      <c r="H7" s="346">
        <f>'GE2024 results (adjust.)'!H606/'Scot and Wales Transition'!$Q$26</f>
        <v>0.16015742439437997</v>
      </c>
      <c r="I7" s="346">
        <f>'GE2024 results (adjust.)'!I606/'Scot and Wales Transition'!$R$26</f>
        <v>1.9156613328129873E-2</v>
      </c>
      <c r="J7" s="346">
        <f>'GE2024 results (adjust.)'!K606/'Scot and Wales Transition'!$S$26</f>
        <v>0</v>
      </c>
      <c r="K7" s="346">
        <f>'GE2024 results (adjust.)'!L606/'Scot and Wales Transition'!$T$26</f>
        <v>0</v>
      </c>
      <c r="L7" s="346">
        <f>'GE2024 results (adjust.)'!M606/'Scot and Wales Transition'!$P$26</f>
        <v>1.1675440692069326E-2</v>
      </c>
      <c r="M7" s="346">
        <f>'GE2024 results (adjust.)'!N606/'Scot and Wales Transition'!$U$26</f>
        <v>9.2309721092770691E-2</v>
      </c>
      <c r="O7" s="347">
        <f>E7*'Scot and Wales Transition'!$M$28</f>
        <v>0</v>
      </c>
      <c r="P7" s="347">
        <f>F7*'Scot and Wales Transition'!$N$28</f>
        <v>0</v>
      </c>
      <c r="Q7" s="347">
        <f>G7*'Scot and Wales Transition'!$O$28</f>
        <v>3938.0995658163865</v>
      </c>
      <c r="R7" s="347">
        <f>H7*'Scot and Wales Transition'!$Q$28</f>
        <v>0</v>
      </c>
      <c r="S7" s="347">
        <f>I7*'Scot and Wales Transition'!$R$28</f>
        <v>2355.9839985811923</v>
      </c>
      <c r="T7" s="347">
        <f>J7*'Scot and Wales Transition'!$S$28</f>
        <v>0</v>
      </c>
      <c r="U7" s="347">
        <f>K7*'Scot and Wales Transition'!$T$28</f>
        <v>0</v>
      </c>
      <c r="V7" s="347">
        <f>L7*'Scot and Wales Transition'!$P$28</f>
        <v>1289.5399899037877</v>
      </c>
      <c r="W7" s="347">
        <f>M7*'Scot and Wales Transition'!$U$28</f>
        <v>122.52983798144483</v>
      </c>
      <c r="X7" s="348">
        <f t="shared" si="0"/>
        <v>7706.1533922828112</v>
      </c>
      <c r="Z7" s="347">
        <f>E7*'Scot and Wales Transition'!$M$30</f>
        <v>-5942.3649535725017</v>
      </c>
      <c r="AA7" s="347">
        <f>F7*'Scot and Wales Transition'!$N$30</f>
        <v>-3663.167208091701</v>
      </c>
      <c r="AB7" s="347">
        <f>G7*'Scot and Wales Transition'!$O$30</f>
        <v>0</v>
      </c>
      <c r="AC7" s="347">
        <f>H7*'Scot and Wales Transition'!$Q$30</f>
        <v>-985.00404539017234</v>
      </c>
      <c r="AD7" s="347">
        <f>I7*'Scot and Wales Transition'!$R$30</f>
        <v>0</v>
      </c>
      <c r="AE7" s="347">
        <f>J7*'Scot and Wales Transition'!$S$30</f>
        <v>0</v>
      </c>
      <c r="AF7" s="347">
        <f>K7*'Scot and Wales Transition'!$T$30</f>
        <v>0</v>
      </c>
      <c r="AG7" s="347">
        <f>L7*'Scot and Wales Transition'!$P$30</f>
        <v>0</v>
      </c>
      <c r="AH7" s="347">
        <f>M7*'Scot and Wales Transition'!$U$30</f>
        <v>0</v>
      </c>
      <c r="AJ7" s="382">
        <f>'GE2024 results (adjust.)'!E606+'Allocation (WALES)'!O7+'Allocation (WALES)'!Z7</f>
        <v>3961.6350464274983</v>
      </c>
      <c r="AK7" s="382">
        <f>'GE2024 results (adjust.)'!F606+'Allocation (WALES)'!P7+'Allocation (WALES)'!AA7</f>
        <v>8600.8327919082985</v>
      </c>
      <c r="AL7" s="382">
        <f>'GE2024 results (adjust.)'!G606+'Allocation (WALES)'!Q7+'Allocation (WALES)'!AB7</f>
        <v>10505.099565816387</v>
      </c>
      <c r="AM7" s="382">
        <f>'GE2024 results (adjust.)'!H606+'Allocation (WALES)'!R7+'Allocation (WALES)'!AC7</f>
        <v>12750.995954609827</v>
      </c>
      <c r="AN7" s="382">
        <f>'GE2024 results (adjust.)'!I606+'Allocation (WALES)'!S7+'Allocation (WALES)'!AD7</f>
        <v>3543.9839985811923</v>
      </c>
      <c r="AO7" s="382">
        <f>'GE2024 results (adjust.)'!K606+'Allocation (WALES)'!T7+'Allocation (WALES)'!AE7</f>
        <v>0</v>
      </c>
      <c r="AP7" s="382">
        <f>'GE2024 results (adjust.)'!L606+'Allocation (WALES)'!U7+'Allocation (WALES)'!AF7</f>
        <v>0</v>
      </c>
      <c r="AQ7" s="382">
        <f>'GE2024 results (adjust.)'!M606+'Allocation (WALES)'!AG7+'Allocation (WALES)'!V7</f>
        <v>3569.5399899037875</v>
      </c>
      <c r="AR7" s="382">
        <f>'GE2024 results (adjust.)'!N606+'Allocation (WALES)'!W7+'Allocation (WALES)'!AH7</f>
        <v>731.52983798144487</v>
      </c>
      <c r="AS7" s="382">
        <f t="shared" si="1"/>
        <v>43663.617185228431</v>
      </c>
      <c r="AT7" s="382"/>
      <c r="AU7" s="368">
        <f t="shared" si="2"/>
        <v>9.0730802938784799E-2</v>
      </c>
      <c r="AV7" s="368">
        <f t="shared" si="3"/>
        <v>0.19697939260098665</v>
      </c>
      <c r="AW7" s="368">
        <f t="shared" si="4"/>
        <v>0.24059160104056385</v>
      </c>
      <c r="AX7" s="368">
        <f t="shared" si="5"/>
        <v>0.2920279348483189</v>
      </c>
      <c r="AY7" s="368">
        <f t="shared" si="6"/>
        <v>8.1165607135730747E-2</v>
      </c>
      <c r="AZ7" s="368">
        <f t="shared" si="7"/>
        <v>0</v>
      </c>
      <c r="BA7" s="368">
        <f t="shared" si="8"/>
        <v>0</v>
      </c>
      <c r="BB7" s="368">
        <f t="shared" si="10"/>
        <v>8.1750899719581105E-2</v>
      </c>
      <c r="BC7" s="368">
        <f t="shared" si="9"/>
        <v>1.6753761716034012E-2</v>
      </c>
    </row>
    <row r="8" spans="1:55" ht="19.5" customHeight="1" x14ac:dyDescent="0.35">
      <c r="A8" s="333" t="str">
        <f>'GE2024 results (adjust.)'!A607</f>
        <v>Bridgend</v>
      </c>
      <c r="B8" s="333" t="str">
        <f>'GE2024 results (adjust.)'!B607</f>
        <v>Wales</v>
      </c>
      <c r="C8" s="333" t="str">
        <f>'GE2024 results (adjust.)'!C607</f>
        <v>Wales</v>
      </c>
      <c r="D8" s="333" t="str">
        <f>'GE2024 results (adjust.)'!D607</f>
        <v>Wales</v>
      </c>
      <c r="E8" s="346">
        <f>'GE2024 results (adjust.)'!E607/'Scot and Wales Transition'!$M$26</f>
        <v>3.3830101486002975E-2</v>
      </c>
      <c r="F8" s="346">
        <f>'GE2024 results (adjust.)'!F607/'Scot and Wales Transition'!$N$26</f>
        <v>2.8166466079841974E-2</v>
      </c>
      <c r="G8" s="346">
        <f>'GE2024 results (adjust.)'!G607/'Scot and Wales Transition'!$O$26</f>
        <v>3.5521676857776407E-2</v>
      </c>
      <c r="H8" s="346">
        <f>'GE2024 results (adjust.)'!H607/'Scot and Wales Transition'!$Q$26</f>
        <v>1.6859903587235978E-2</v>
      </c>
      <c r="I8" s="346">
        <f>'GE2024 results (adjust.)'!I607/'Scot and Wales Transition'!$R$26</f>
        <v>2.8380167893525737E-2</v>
      </c>
      <c r="J8" s="346">
        <f>'GE2024 results (adjust.)'!K607/'Scot and Wales Transition'!$S$26</f>
        <v>0.19460013199928666</v>
      </c>
      <c r="K8" s="346">
        <f>'GE2024 results (adjust.)'!L607/'Scot and Wales Transition'!$T$26</f>
        <v>0</v>
      </c>
      <c r="L8" s="346">
        <f>'GE2024 results (adjust.)'!M607/'Scot and Wales Transition'!$P$26</f>
        <v>1.8583409768210345E-2</v>
      </c>
      <c r="M8" s="346">
        <f>'GE2024 results (adjust.)'!N607/'Scot and Wales Transition'!$U$26</f>
        <v>0</v>
      </c>
      <c r="O8" s="347">
        <f>E8*'Scot and Wales Transition'!$M$28</f>
        <v>0</v>
      </c>
      <c r="P8" s="347">
        <f>F8*'Scot and Wales Transition'!$N$28</f>
        <v>0</v>
      </c>
      <c r="Q8" s="347">
        <f>G8*'Scot and Wales Transition'!$O$28</f>
        <v>4750.06649319805</v>
      </c>
      <c r="R8" s="347">
        <f>H8*'Scot and Wales Transition'!$Q$28</f>
        <v>0</v>
      </c>
      <c r="S8" s="347">
        <f>I8*'Scot and Wales Transition'!$R$28</f>
        <v>3490.3466645647295</v>
      </c>
      <c r="T8" s="347">
        <f>J8*'Scot and Wales Transition'!$S$28</f>
        <v>383.28458448255657</v>
      </c>
      <c r="U8" s="347">
        <f>K8*'Scot and Wales Transition'!$T$28</f>
        <v>0</v>
      </c>
      <c r="V8" s="347">
        <f>L8*'Scot and Wales Transition'!$P$28</f>
        <v>2052.5178172635287</v>
      </c>
      <c r="W8" s="347">
        <f>M8*'Scot and Wales Transition'!$U$28</f>
        <v>0</v>
      </c>
      <c r="X8" s="348">
        <f t="shared" si="0"/>
        <v>10676.215559508866</v>
      </c>
      <c r="Z8" s="347">
        <f>E8*'Scot and Wales Transition'!$M$30</f>
        <v>-9909.541556260443</v>
      </c>
      <c r="AA8" s="347">
        <f>F8*'Scot and Wales Transition'!$N$30</f>
        <v>-2020.3573871112417</v>
      </c>
      <c r="AB8" s="347">
        <f>G8*'Scot and Wales Transition'!$O$30</f>
        <v>0</v>
      </c>
      <c r="AC8" s="347">
        <f>H8*'Scot and Wales Transition'!$Q$30</f>
        <v>-103.69218474331602</v>
      </c>
      <c r="AD8" s="347">
        <f>I8*'Scot and Wales Transition'!$R$30</f>
        <v>0</v>
      </c>
      <c r="AE8" s="347">
        <f>J8*'Scot and Wales Transition'!$S$30</f>
        <v>0</v>
      </c>
      <c r="AF8" s="347">
        <f>K8*'Scot and Wales Transition'!$T$30</f>
        <v>0</v>
      </c>
      <c r="AG8" s="347">
        <f>L8*'Scot and Wales Transition'!$P$30</f>
        <v>0</v>
      </c>
      <c r="AH8" s="347">
        <f>M8*'Scot and Wales Transition'!$U$30</f>
        <v>0</v>
      </c>
      <c r="AJ8" s="382">
        <f>'GE2024 results (adjust.)'!E607+'Allocation (WALES)'!O8+'Allocation (WALES)'!Z8</f>
        <v>6606.458443739557</v>
      </c>
      <c r="AK8" s="382">
        <f>'GE2024 results (adjust.)'!F607+'Allocation (WALES)'!P8+'Allocation (WALES)'!AA8</f>
        <v>4743.6426128887579</v>
      </c>
      <c r="AL8" s="382">
        <f>'GE2024 results (adjust.)'!G607+'Allocation (WALES)'!Q8+'Allocation (WALES)'!AB8</f>
        <v>12671.06649319805</v>
      </c>
      <c r="AM8" s="382">
        <f>'GE2024 results (adjust.)'!H607+'Allocation (WALES)'!R8+'Allocation (WALES)'!AC8</f>
        <v>1342.3078152566841</v>
      </c>
      <c r="AN8" s="382">
        <f>'GE2024 results (adjust.)'!I607+'Allocation (WALES)'!S8+'Allocation (WALES)'!AD8</f>
        <v>5250.3466645647295</v>
      </c>
      <c r="AO8" s="382">
        <f>'GE2024 results (adjust.)'!K607+'Allocation (WALES)'!T8+'Allocation (WALES)'!AE8</f>
        <v>3721.2845844825565</v>
      </c>
      <c r="AP8" s="382">
        <f>'GE2024 results (adjust.)'!L607+'Allocation (WALES)'!U8+'Allocation (WALES)'!AF8</f>
        <v>0</v>
      </c>
      <c r="AQ8" s="382">
        <f>'GE2024 results (adjust.)'!M607+'Allocation (WALES)'!AG8+'Allocation (WALES)'!V8</f>
        <v>5681.5178172635287</v>
      </c>
      <c r="AR8" s="382">
        <f>'GE2024 results (adjust.)'!N607+'Allocation (WALES)'!W8+'Allocation (WALES)'!AH8</f>
        <v>0</v>
      </c>
      <c r="AS8" s="382">
        <f t="shared" si="1"/>
        <v>40016.624431393866</v>
      </c>
      <c r="AT8" s="382"/>
      <c r="AU8" s="368">
        <f t="shared" si="2"/>
        <v>0.16509284672588861</v>
      </c>
      <c r="AV8" s="368">
        <f t="shared" si="3"/>
        <v>0.11854179807248491</v>
      </c>
      <c r="AW8" s="368">
        <f t="shared" si="4"/>
        <v>0.31664506122753666</v>
      </c>
      <c r="AX8" s="368">
        <f t="shared" si="5"/>
        <v>3.3543754235392624E-2</v>
      </c>
      <c r="AY8" s="368">
        <f t="shared" si="6"/>
        <v>0.13120413675986434</v>
      </c>
      <c r="AZ8" s="368">
        <f t="shared" si="7"/>
        <v>9.2993465524871505E-2</v>
      </c>
      <c r="BA8" s="368">
        <f t="shared" si="8"/>
        <v>0</v>
      </c>
      <c r="BB8" s="368">
        <f t="shared" si="10"/>
        <v>0.14197893745396128</v>
      </c>
      <c r="BC8" s="368">
        <f t="shared" si="9"/>
        <v>0</v>
      </c>
    </row>
    <row r="9" spans="1:55" ht="19.5" customHeight="1" x14ac:dyDescent="0.35">
      <c r="A9" s="333" t="str">
        <f>'GE2024 results (adjust.)'!A608</f>
        <v>Caerfyrddin</v>
      </c>
      <c r="B9" s="333" t="str">
        <f>'GE2024 results (adjust.)'!B608</f>
        <v>Wales</v>
      </c>
      <c r="C9" s="333" t="str">
        <f>'GE2024 results (adjust.)'!C608</f>
        <v>Wales</v>
      </c>
      <c r="D9" s="333" t="str">
        <f>'GE2024 results (adjust.)'!D608</f>
        <v>Wales</v>
      </c>
      <c r="E9" s="346">
        <f>'GE2024 results (adjust.)'!E608/'Scot and Wales Transition'!$M$26</f>
        <v>2.2500827368838867E-2</v>
      </c>
      <c r="F9" s="346">
        <f>'GE2024 results (adjust.)'!F608/'Scot and Wales Transition'!$N$26</f>
        <v>3.6748826604761295E-2</v>
      </c>
      <c r="G9" s="346">
        <f>'GE2024 results (adjust.)'!G608/'Scot and Wales Transition'!$O$26</f>
        <v>3.1140326234111778E-2</v>
      </c>
      <c r="H9" s="346">
        <f>'GE2024 results (adjust.)'!H608/'Scot and Wales Transition'!$Q$26</f>
        <v>1.7034798852663739E-2</v>
      </c>
      <c r="I9" s="346">
        <f>'GE2024 results (adjust.)'!I608/'Scot and Wales Transition'!$R$26</f>
        <v>2.2107505785240785E-2</v>
      </c>
      <c r="J9" s="346">
        <f>'GE2024 results (adjust.)'!K608/'Scot and Wales Transition'!$S$26</f>
        <v>0</v>
      </c>
      <c r="K9" s="346">
        <f>'GE2024 results (adjust.)'!L608/'Scot and Wales Transition'!$T$26</f>
        <v>0.16370196844038254</v>
      </c>
      <c r="L9" s="346">
        <f>'GE2024 results (adjust.)'!M608/'Scot and Wales Transition'!$P$26</f>
        <v>7.9474929623208748E-2</v>
      </c>
      <c r="M9" s="346">
        <f>'GE2024 results (adjust.)'!N608/'Scot and Wales Transition'!$U$26</f>
        <v>4.2744402870544061E-2</v>
      </c>
      <c r="O9" s="347">
        <f>E9*'Scot and Wales Transition'!$M$28</f>
        <v>0</v>
      </c>
      <c r="P9" s="347">
        <f>F9*'Scot and Wales Transition'!$N$28</f>
        <v>0</v>
      </c>
      <c r="Q9" s="347">
        <f>G9*'Scot and Wales Transition'!$O$28</f>
        <v>4164.1789835585487</v>
      </c>
      <c r="R9" s="347">
        <f>H9*'Scot and Wales Transition'!$Q$28</f>
        <v>0</v>
      </c>
      <c r="S9" s="347">
        <f>I9*'Scot and Wales Transition'!$R$28</f>
        <v>2718.9007256353657</v>
      </c>
      <c r="T9" s="347">
        <f>J9*'Scot and Wales Transition'!$S$28</f>
        <v>0</v>
      </c>
      <c r="U9" s="347">
        <f>K9*'Scot and Wales Transition'!$T$28</f>
        <v>56.619815396807994</v>
      </c>
      <c r="V9" s="347">
        <f>L9*'Scot and Wales Transition'!$P$28</f>
        <v>8777.9213347836776</v>
      </c>
      <c r="W9" s="347">
        <f>M9*'Scot and Wales Transition'!$U$28</f>
        <v>56.737954533279868</v>
      </c>
      <c r="X9" s="348">
        <f t="shared" si="0"/>
        <v>15774.358813907682</v>
      </c>
      <c r="Z9" s="347">
        <f>E9*'Scot and Wales Transition'!$M$30</f>
        <v>-6590.9611283313743</v>
      </c>
      <c r="AA9" s="347">
        <f>F9*'Scot and Wales Transition'!$N$30</f>
        <v>-2635.9630309368281</v>
      </c>
      <c r="AB9" s="347">
        <f>G9*'Scot and Wales Transition'!$O$30</f>
        <v>0</v>
      </c>
      <c r="AC9" s="347">
        <f>H9*'Scot and Wales Transition'!$Q$30</f>
        <v>-104.76782981326744</v>
      </c>
      <c r="AD9" s="347">
        <f>I9*'Scot and Wales Transition'!$R$30</f>
        <v>0</v>
      </c>
      <c r="AE9" s="347">
        <f>J9*'Scot and Wales Transition'!$S$30</f>
        <v>0</v>
      </c>
      <c r="AF9" s="347">
        <f>K9*'Scot and Wales Transition'!$T$30</f>
        <v>0</v>
      </c>
      <c r="AG9" s="347">
        <f>L9*'Scot and Wales Transition'!$P$30</f>
        <v>0</v>
      </c>
      <c r="AH9" s="347">
        <f>M9*'Scot and Wales Transition'!$U$30</f>
        <v>0</v>
      </c>
      <c r="AJ9" s="382">
        <f>'GE2024 results (adjust.)'!E608+'Allocation (WALES)'!O9+'Allocation (WALES)'!Z9</f>
        <v>4394.0388716686257</v>
      </c>
      <c r="AK9" s="382">
        <f>'GE2024 results (adjust.)'!F608+'Allocation (WALES)'!P9+'Allocation (WALES)'!AA9</f>
        <v>6189.0369690631724</v>
      </c>
      <c r="AL9" s="382">
        <f>'GE2024 results (adjust.)'!G608+'Allocation (WALES)'!Q9+'Allocation (WALES)'!AB9</f>
        <v>11108.178983558548</v>
      </c>
      <c r="AM9" s="382">
        <f>'GE2024 results (adjust.)'!H608+'Allocation (WALES)'!R9+'Allocation (WALES)'!AC9</f>
        <v>1356.2321701867327</v>
      </c>
      <c r="AN9" s="382">
        <f>'GE2024 results (adjust.)'!I608+'Allocation (WALES)'!S9+'Allocation (WALES)'!AD9</f>
        <v>4089.9007256353657</v>
      </c>
      <c r="AO9" s="382">
        <f>'GE2024 results (adjust.)'!K608+'Allocation (WALES)'!T9+'Allocation (WALES)'!AE9</f>
        <v>0</v>
      </c>
      <c r="AP9" s="382">
        <f>'GE2024 results (adjust.)'!L608+'Allocation (WALES)'!U9+'Allocation (WALES)'!AF9</f>
        <v>272.61981539680801</v>
      </c>
      <c r="AQ9" s="382">
        <f>'GE2024 results (adjust.)'!M608+'Allocation (WALES)'!AG9+'Allocation (WALES)'!V9</f>
        <v>24297.921334783678</v>
      </c>
      <c r="AR9" s="382">
        <f>'GE2024 results (adjust.)'!N608+'Allocation (WALES)'!W9+'Allocation (WALES)'!AH9</f>
        <v>338.73795453327989</v>
      </c>
      <c r="AS9" s="382">
        <f t="shared" si="1"/>
        <v>52046.666824826214</v>
      </c>
      <c r="AT9" s="382"/>
      <c r="AU9" s="368">
        <f t="shared" si="2"/>
        <v>8.4424981266478974E-2</v>
      </c>
      <c r="AV9" s="368">
        <f t="shared" si="3"/>
        <v>0.11891322435485931</v>
      </c>
      <c r="AW9" s="368">
        <f t="shared" si="4"/>
        <v>0.21342728864742508</v>
      </c>
      <c r="AX9" s="368">
        <f t="shared" si="5"/>
        <v>2.6058002422161088E-2</v>
      </c>
      <c r="AY9" s="368">
        <f t="shared" si="6"/>
        <v>7.8581415009740585E-2</v>
      </c>
      <c r="AZ9" s="368">
        <f t="shared" si="7"/>
        <v>0</v>
      </c>
      <c r="BA9" s="368">
        <f t="shared" si="8"/>
        <v>5.2379879832529178E-3</v>
      </c>
      <c r="BB9" s="368">
        <f t="shared" si="10"/>
        <v>0.46684874972999407</v>
      </c>
      <c r="BC9" s="368">
        <f t="shared" si="9"/>
        <v>6.5083505860879104E-3</v>
      </c>
    </row>
    <row r="10" spans="1:55" ht="19.5" customHeight="1" x14ac:dyDescent="0.35">
      <c r="A10" s="333" t="str">
        <f>'GE2024 results (adjust.)'!A609</f>
        <v>Caerphilly</v>
      </c>
      <c r="B10" s="333" t="str">
        <f>'GE2024 results (adjust.)'!B609</f>
        <v>Wales</v>
      </c>
      <c r="C10" s="333" t="str">
        <f>'GE2024 results (adjust.)'!C609</f>
        <v>Wales</v>
      </c>
      <c r="D10" s="333" t="str">
        <f>'GE2024 results (adjust.)'!D609</f>
        <v>Wales</v>
      </c>
      <c r="E10" s="346">
        <f>'GE2024 results (adjust.)'!E609/'Scot and Wales Transition'!$M$26</f>
        <v>2.9778518733562079E-2</v>
      </c>
      <c r="F10" s="346">
        <f>'GE2024 results (adjust.)'!F609/'Scot and Wales Transition'!$N$26</f>
        <v>1.8259898545255331E-2</v>
      </c>
      <c r="G10" s="346">
        <f>'GE2024 results (adjust.)'!G609/'Scot and Wales Transition'!$O$26</f>
        <v>3.4772766362226773E-2</v>
      </c>
      <c r="H10" s="346">
        <f>'GE2024 results (adjust.)'!H609/'Scot and Wales Transition'!$Q$26</f>
        <v>2.0847515638988887E-2</v>
      </c>
      <c r="I10" s="346">
        <f>'GE2024 results (adjust.)'!I609/'Scot and Wales Transition'!$R$26</f>
        <v>2.6606407400180377E-2</v>
      </c>
      <c r="J10" s="346">
        <f>'GE2024 results (adjust.)'!K609/'Scot and Wales Transition'!$S$26</f>
        <v>0</v>
      </c>
      <c r="K10" s="346">
        <f>'GE2024 results (adjust.)'!L609/'Scot and Wales Transition'!$T$26</f>
        <v>0</v>
      </c>
      <c r="L10" s="346">
        <f>'GE2024 results (adjust.)'!M609/'Scot and Wales Transition'!$P$26</f>
        <v>4.1575834639873188E-2</v>
      </c>
      <c r="M10" s="346">
        <f>'GE2024 results (adjust.)'!N609/'Scot and Wales Transition'!$U$26</f>
        <v>0</v>
      </c>
      <c r="O10" s="347">
        <f>E10*'Scot and Wales Transition'!$M$28</f>
        <v>0</v>
      </c>
      <c r="P10" s="347">
        <f>F10*'Scot and Wales Transition'!$N$28</f>
        <v>0</v>
      </c>
      <c r="Q10" s="347">
        <f>G10*'Scot and Wales Transition'!$O$28</f>
        <v>4649.9199076199575</v>
      </c>
      <c r="R10" s="347">
        <f>H10*'Scot and Wales Transition'!$Q$28</f>
        <v>0</v>
      </c>
      <c r="S10" s="347">
        <f>I10*'Scot and Wales Transition'!$R$28</f>
        <v>3272.1999980294336</v>
      </c>
      <c r="T10" s="347">
        <f>J10*'Scot and Wales Transition'!$S$28</f>
        <v>0</v>
      </c>
      <c r="U10" s="347">
        <f>K10*'Scot and Wales Transition'!$T$28</f>
        <v>0</v>
      </c>
      <c r="V10" s="347">
        <f>L10*'Scot and Wales Transition'!$P$28</f>
        <v>4592.0066570301988</v>
      </c>
      <c r="W10" s="347">
        <f>M10*'Scot and Wales Transition'!$U$28</f>
        <v>0</v>
      </c>
      <c r="X10" s="348">
        <f t="shared" si="0"/>
        <v>12514.12656267959</v>
      </c>
      <c r="Z10" s="347">
        <f>E10*'Scot and Wales Transition'!$M$30</f>
        <v>-8722.7485556378251</v>
      </c>
      <c r="AA10" s="347">
        <f>F10*'Scot and Wales Transition'!$N$30</f>
        <v>-1309.7674663635119</v>
      </c>
      <c r="AB10" s="347">
        <f>G10*'Scot and Wales Transition'!$O$30</f>
        <v>0</v>
      </c>
      <c r="AC10" s="347">
        <f>H10*'Scot and Wales Transition'!$Q$30</f>
        <v>-128.2168923382082</v>
      </c>
      <c r="AD10" s="347">
        <f>I10*'Scot and Wales Transition'!$R$30</f>
        <v>0</v>
      </c>
      <c r="AE10" s="347">
        <f>J10*'Scot and Wales Transition'!$S$30</f>
        <v>0</v>
      </c>
      <c r="AF10" s="347">
        <f>K10*'Scot and Wales Transition'!$T$30</f>
        <v>0</v>
      </c>
      <c r="AG10" s="347">
        <f>L10*'Scot and Wales Transition'!$P$30</f>
        <v>0</v>
      </c>
      <c r="AH10" s="347">
        <f>M10*'Scot and Wales Transition'!$U$30</f>
        <v>0</v>
      </c>
      <c r="AJ10" s="382">
        <f>'GE2024 results (adjust.)'!E609+'Allocation (WALES)'!O10+'Allocation (WALES)'!Z10</f>
        <v>5815.2514443621749</v>
      </c>
      <c r="AK10" s="382">
        <f>'GE2024 results (adjust.)'!F609+'Allocation (WALES)'!P10+'Allocation (WALES)'!AA10</f>
        <v>3075.2325336364884</v>
      </c>
      <c r="AL10" s="382">
        <f>'GE2024 results (adjust.)'!G609+'Allocation (WALES)'!Q10+'Allocation (WALES)'!AB10</f>
        <v>12403.919907619958</v>
      </c>
      <c r="AM10" s="382">
        <f>'GE2024 results (adjust.)'!H609+'Allocation (WALES)'!R10+'Allocation (WALES)'!AC10</f>
        <v>1659.7831076617917</v>
      </c>
      <c r="AN10" s="382">
        <f>'GE2024 results (adjust.)'!I609+'Allocation (WALES)'!S10+'Allocation (WALES)'!AD10</f>
        <v>4922.1999980294331</v>
      </c>
      <c r="AO10" s="382">
        <f>'GE2024 results (adjust.)'!K609+'Allocation (WALES)'!T10+'Allocation (WALES)'!AE10</f>
        <v>0</v>
      </c>
      <c r="AP10" s="382">
        <f>'GE2024 results (adjust.)'!L609+'Allocation (WALES)'!U10+'Allocation (WALES)'!AF10</f>
        <v>0</v>
      </c>
      <c r="AQ10" s="382">
        <f>'GE2024 results (adjust.)'!M609+'Allocation (WALES)'!AG10+'Allocation (WALES)'!V10</f>
        <v>12711.006657030199</v>
      </c>
      <c r="AR10" s="382">
        <f>'GE2024 results (adjust.)'!N609+'Allocation (WALES)'!W10+'Allocation (WALES)'!AH10</f>
        <v>0</v>
      </c>
      <c r="AS10" s="382">
        <f t="shared" si="1"/>
        <v>40587.393648340047</v>
      </c>
      <c r="AT10" s="382"/>
      <c r="AU10" s="368">
        <f t="shared" si="2"/>
        <v>0.14327728197447359</v>
      </c>
      <c r="AV10" s="368">
        <f t="shared" si="3"/>
        <v>7.5768169798758681E-2</v>
      </c>
      <c r="AW10" s="368">
        <f t="shared" si="4"/>
        <v>0.30561016100444421</v>
      </c>
      <c r="AX10" s="368">
        <f t="shared" si="5"/>
        <v>4.0894054987679014E-2</v>
      </c>
      <c r="AY10" s="368">
        <f t="shared" si="6"/>
        <v>0.12127410891856423</v>
      </c>
      <c r="AZ10" s="368">
        <f t="shared" si="7"/>
        <v>0</v>
      </c>
      <c r="BA10" s="368">
        <f t="shared" si="8"/>
        <v>0</v>
      </c>
      <c r="BB10" s="368">
        <f t="shared" si="10"/>
        <v>0.31317622331608025</v>
      </c>
      <c r="BC10" s="368">
        <f t="shared" si="9"/>
        <v>0</v>
      </c>
    </row>
    <row r="11" spans="1:55" ht="19.5" customHeight="1" x14ac:dyDescent="0.35">
      <c r="A11" s="333" t="str">
        <f>'GE2024 results (adjust.)'!A610</f>
        <v>Cardiff East</v>
      </c>
      <c r="B11" s="333" t="str">
        <f>'GE2024 results (adjust.)'!B610</f>
        <v>Wales</v>
      </c>
      <c r="C11" s="333" t="str">
        <f>'GE2024 results (adjust.)'!C610</f>
        <v>Wales</v>
      </c>
      <c r="D11" s="333" t="str">
        <f>'GE2024 results (adjust.)'!D610</f>
        <v>Wales</v>
      </c>
      <c r="E11" s="346">
        <f>'GE2024 results (adjust.)'!E610/'Scot and Wales Transition'!$M$26</f>
        <v>3.2431096925883092E-2</v>
      </c>
      <c r="F11" s="346">
        <f>'GE2024 results (adjust.)'!F610/'Scot and Wales Transition'!$N$26</f>
        <v>1.6294408895686226E-2</v>
      </c>
      <c r="G11" s="346">
        <f>'GE2024 results (adjust.)'!G610/'Scot and Wales Transition'!$O$26</f>
        <v>2.2332780046929242E-2</v>
      </c>
      <c r="H11" s="346">
        <f>'GE2024 results (adjust.)'!H610/'Scot and Wales Transition'!$Q$26</f>
        <v>7.8539633861425692E-2</v>
      </c>
      <c r="I11" s="346">
        <f>'GE2024 results (adjust.)'!I610/'Scot and Wales Transition'!$R$26</f>
        <v>6.3145873563094757E-2</v>
      </c>
      <c r="J11" s="346">
        <f>'GE2024 results (adjust.)'!K610/'Scot and Wales Transition'!$S$26</f>
        <v>0</v>
      </c>
      <c r="K11" s="346">
        <f>'GE2024 results (adjust.)'!L610/'Scot and Wales Transition'!$T$26</f>
        <v>0</v>
      </c>
      <c r="L11" s="346">
        <f>'GE2024 results (adjust.)'!M610/'Scot and Wales Transition'!$P$26</f>
        <v>1.8178865989844785E-2</v>
      </c>
      <c r="M11" s="346">
        <f>'GE2024 results (adjust.)'!N610/'Scot and Wales Transition'!$U$26</f>
        <v>2.9557299857291108E-2</v>
      </c>
      <c r="O11" s="347">
        <f>E11*'Scot and Wales Transition'!$M$28</f>
        <v>0</v>
      </c>
      <c r="P11" s="347">
        <f>F11*'Scot and Wales Transition'!$N$28</f>
        <v>0</v>
      </c>
      <c r="Q11" s="347">
        <f>G11*'Scot and Wales Transition'!$O$28</f>
        <v>2986.407162747922</v>
      </c>
      <c r="R11" s="347">
        <f>H11*'Scot and Wales Transition'!$Q$28</f>
        <v>0</v>
      </c>
      <c r="S11" s="347">
        <f>I11*'Scot and Wales Transition'!$R$28</f>
        <v>7766.0213286565222</v>
      </c>
      <c r="T11" s="347">
        <f>J11*'Scot and Wales Transition'!$S$28</f>
        <v>0</v>
      </c>
      <c r="U11" s="347">
        <f>K11*'Scot and Wales Transition'!$T$28</f>
        <v>0</v>
      </c>
      <c r="V11" s="347">
        <f>L11*'Scot and Wales Transition'!$P$28</f>
        <v>2007.8363877887923</v>
      </c>
      <c r="W11" s="347">
        <f>M11*'Scot and Wales Transition'!$U$28</f>
        <v>39.233691964502043</v>
      </c>
      <c r="X11" s="348">
        <f t="shared" si="0"/>
        <v>12799.498571157739</v>
      </c>
      <c r="Z11" s="347">
        <f>E11*'Scot and Wales Transition'!$M$30</f>
        <v>-9499.7439731334216</v>
      </c>
      <c r="AA11" s="347">
        <f>F11*'Scot and Wales Transition'!$N$30</f>
        <v>-1168.784514453916</v>
      </c>
      <c r="AB11" s="347">
        <f>G11*'Scot and Wales Transition'!$O$30</f>
        <v>0</v>
      </c>
      <c r="AC11" s="347">
        <f>H11*'Scot and Wales Transition'!$Q$30</f>
        <v>-483.03634607951369</v>
      </c>
      <c r="AD11" s="347">
        <f>I11*'Scot and Wales Transition'!$R$30</f>
        <v>0</v>
      </c>
      <c r="AE11" s="347">
        <f>J11*'Scot and Wales Transition'!$S$30</f>
        <v>0</v>
      </c>
      <c r="AF11" s="347">
        <f>K11*'Scot and Wales Transition'!$T$30</f>
        <v>0</v>
      </c>
      <c r="AG11" s="347">
        <f>L11*'Scot and Wales Transition'!$P$30</f>
        <v>0</v>
      </c>
      <c r="AH11" s="347">
        <f>M11*'Scot and Wales Transition'!$U$30</f>
        <v>0</v>
      </c>
      <c r="AJ11" s="382">
        <f>'GE2024 results (adjust.)'!E610+'Allocation (WALES)'!O11+'Allocation (WALES)'!Z11</f>
        <v>6333.2560268665784</v>
      </c>
      <c r="AK11" s="382">
        <f>'GE2024 results (adjust.)'!F610+'Allocation (WALES)'!P11+'Allocation (WALES)'!AA11</f>
        <v>2744.215485546084</v>
      </c>
      <c r="AL11" s="382">
        <f>'GE2024 results (adjust.)'!G610+'Allocation (WALES)'!Q11+'Allocation (WALES)'!AB11</f>
        <v>7966.4071627479225</v>
      </c>
      <c r="AM11" s="382">
        <f>'GE2024 results (adjust.)'!H610+'Allocation (WALES)'!R11+'Allocation (WALES)'!AC11</f>
        <v>6252.9636539204866</v>
      </c>
      <c r="AN11" s="382">
        <f>'GE2024 results (adjust.)'!I610+'Allocation (WALES)'!S11+'Allocation (WALES)'!AD11</f>
        <v>11682.021328656523</v>
      </c>
      <c r="AO11" s="382">
        <f>'GE2024 results (adjust.)'!K610+'Allocation (WALES)'!T11+'Allocation (WALES)'!AE11</f>
        <v>0</v>
      </c>
      <c r="AP11" s="382">
        <f>'GE2024 results (adjust.)'!L610+'Allocation (WALES)'!U11+'Allocation (WALES)'!AF11</f>
        <v>0</v>
      </c>
      <c r="AQ11" s="382">
        <f>'GE2024 results (adjust.)'!M610+'Allocation (WALES)'!AG11+'Allocation (WALES)'!V11</f>
        <v>5557.8363877887923</v>
      </c>
      <c r="AR11" s="382">
        <f>'GE2024 results (adjust.)'!N610+'Allocation (WALES)'!W11+'Allocation (WALES)'!AH11</f>
        <v>234.23369196450204</v>
      </c>
      <c r="AS11" s="382">
        <f t="shared" si="1"/>
        <v>40770.933737490894</v>
      </c>
      <c r="AT11" s="382"/>
      <c r="AU11" s="368">
        <f t="shared" si="2"/>
        <v>0.1553375271619751</v>
      </c>
      <c r="AV11" s="368">
        <f t="shared" si="3"/>
        <v>6.7308134349217563E-2</v>
      </c>
      <c r="AW11" s="368">
        <f t="shared" si="4"/>
        <v>0.19539427804231072</v>
      </c>
      <c r="AX11" s="368">
        <f t="shared" si="5"/>
        <v>0.15336817386084481</v>
      </c>
      <c r="AY11" s="368">
        <f t="shared" si="6"/>
        <v>0.28652817725178381</v>
      </c>
      <c r="AZ11" s="368">
        <f t="shared" si="7"/>
        <v>0</v>
      </c>
      <c r="BA11" s="368">
        <f t="shared" si="8"/>
        <v>0</v>
      </c>
      <c r="BB11" s="368">
        <f t="shared" si="10"/>
        <v>0.13631859460403004</v>
      </c>
      <c r="BC11" s="368">
        <f t="shared" si="9"/>
        <v>5.7451147298378542E-3</v>
      </c>
    </row>
    <row r="12" spans="1:55" ht="19.5" customHeight="1" x14ac:dyDescent="0.35">
      <c r="A12" s="333" t="str">
        <f>'GE2024 results (adjust.)'!A611</f>
        <v>Cardiff North</v>
      </c>
      <c r="B12" s="333" t="str">
        <f>'GE2024 results (adjust.)'!B611</f>
        <v>Wales</v>
      </c>
      <c r="C12" s="333" t="str">
        <f>'GE2024 results (adjust.)'!C611</f>
        <v>Wales</v>
      </c>
      <c r="D12" s="333" t="str">
        <f>'GE2024 results (adjust.)'!D611</f>
        <v>Wales</v>
      </c>
      <c r="E12" s="346">
        <f>'GE2024 results (adjust.)'!E611/'Scot and Wales Transition'!$M$26</f>
        <v>4.2705484734904098E-2</v>
      </c>
      <c r="F12" s="346">
        <f>'GE2024 results (adjust.)'!F611/'Scot and Wales Transition'!$N$26</f>
        <v>4.0150955934629848E-2</v>
      </c>
      <c r="G12" s="346">
        <f>'GE2024 results (adjust.)'!G611/'Scot and Wales Transition'!$O$26</f>
        <v>2.6839696502183034E-2</v>
      </c>
      <c r="H12" s="346">
        <f>'GE2024 results (adjust.)'!H611/'Scot and Wales Transition'!$Q$26</f>
        <v>3.6937880058342726E-2</v>
      </c>
      <c r="I12" s="346">
        <f>'GE2024 results (adjust.)'!I611/'Scot and Wales Transition'!$R$26</f>
        <v>5.0955301445193932E-2</v>
      </c>
      <c r="J12" s="346">
        <f>'GE2024 results (adjust.)'!K611/'Scot and Wales Transition'!$S$26</f>
        <v>0</v>
      </c>
      <c r="K12" s="346">
        <f>'GE2024 results (adjust.)'!L611/'Scot and Wales Transition'!$T$26</f>
        <v>0</v>
      </c>
      <c r="L12" s="346">
        <f>'GE2024 results (adjust.)'!M611/'Scot and Wales Transition'!$P$26</f>
        <v>2.3909049382136706E-2</v>
      </c>
      <c r="M12" s="346">
        <f>'GE2024 results (adjust.)'!N611/'Scot and Wales Transition'!$U$26</f>
        <v>0</v>
      </c>
      <c r="O12" s="347">
        <f>E12*'Scot and Wales Transition'!$M$28</f>
        <v>0</v>
      </c>
      <c r="P12" s="347">
        <f>F12*'Scot and Wales Transition'!$N$28</f>
        <v>0</v>
      </c>
      <c r="Q12" s="347">
        <f>G12*'Scot and Wales Transition'!$O$28</f>
        <v>3589.085716675967</v>
      </c>
      <c r="R12" s="347">
        <f>H12*'Scot and Wales Transition'!$Q$28</f>
        <v>0</v>
      </c>
      <c r="S12" s="347">
        <f>I12*'Scot and Wales Transition'!$R$28</f>
        <v>6266.7587841048544</v>
      </c>
      <c r="T12" s="347">
        <f>J12*'Scot and Wales Transition'!$S$28</f>
        <v>0</v>
      </c>
      <c r="U12" s="347">
        <f>K12*'Scot and Wales Transition'!$T$28</f>
        <v>0</v>
      </c>
      <c r="V12" s="347">
        <f>L12*'Scot and Wales Transition'!$P$28</f>
        <v>2640.7290407284145</v>
      </c>
      <c r="W12" s="347">
        <f>M12*'Scot and Wales Transition'!$U$28</f>
        <v>0</v>
      </c>
      <c r="X12" s="348">
        <f t="shared" si="0"/>
        <v>12496.573541509237</v>
      </c>
      <c r="Z12" s="347">
        <f>E12*'Scot and Wales Transition'!$M$30</f>
        <v>-12509.326223448412</v>
      </c>
      <c r="AA12" s="347">
        <f>F12*'Scot and Wales Transition'!$N$30</f>
        <v>-2879.9949625261074</v>
      </c>
      <c r="AB12" s="347">
        <f>G12*'Scot and Wales Transition'!$O$30</f>
        <v>0</v>
      </c>
      <c r="AC12" s="347">
        <f>H12*'Scot and Wales Transition'!$Q$30</f>
        <v>-227.17623877373802</v>
      </c>
      <c r="AD12" s="347">
        <f>I12*'Scot and Wales Transition'!$R$30</f>
        <v>0</v>
      </c>
      <c r="AE12" s="347">
        <f>J12*'Scot and Wales Transition'!$S$30</f>
        <v>0</v>
      </c>
      <c r="AF12" s="347">
        <f>K12*'Scot and Wales Transition'!$T$30</f>
        <v>0</v>
      </c>
      <c r="AG12" s="347">
        <f>L12*'Scot and Wales Transition'!$P$30</f>
        <v>0</v>
      </c>
      <c r="AH12" s="347">
        <f>M12*'Scot and Wales Transition'!$U$30</f>
        <v>0</v>
      </c>
      <c r="AJ12" s="382">
        <f>'GE2024 results (adjust.)'!E611+'Allocation (WALES)'!O12+'Allocation (WALES)'!Z12</f>
        <v>8339.6737765515882</v>
      </c>
      <c r="AK12" s="382">
        <f>'GE2024 results (adjust.)'!F611+'Allocation (WALES)'!P12+'Allocation (WALES)'!AA12</f>
        <v>6762.005037473893</v>
      </c>
      <c r="AL12" s="382">
        <f>'GE2024 results (adjust.)'!G611+'Allocation (WALES)'!Q12+'Allocation (WALES)'!AB12</f>
        <v>9574.085716675967</v>
      </c>
      <c r="AM12" s="382">
        <f>'GE2024 results (adjust.)'!H611+'Allocation (WALES)'!R12+'Allocation (WALES)'!AC12</f>
        <v>2940.8237612262619</v>
      </c>
      <c r="AN12" s="382">
        <f>'GE2024 results (adjust.)'!I611+'Allocation (WALES)'!S12+'Allocation (WALES)'!AD12</f>
        <v>9426.7587841048553</v>
      </c>
      <c r="AO12" s="382">
        <f>'GE2024 results (adjust.)'!K611+'Allocation (WALES)'!T12+'Allocation (WALES)'!AE12</f>
        <v>0</v>
      </c>
      <c r="AP12" s="382">
        <f>'GE2024 results (adjust.)'!L611+'Allocation (WALES)'!U12+'Allocation (WALES)'!AF12</f>
        <v>0</v>
      </c>
      <c r="AQ12" s="382">
        <f>'GE2024 results (adjust.)'!M611+'Allocation (WALES)'!AG12+'Allocation (WALES)'!V12</f>
        <v>7309.7290407284145</v>
      </c>
      <c r="AR12" s="382">
        <f>'GE2024 results (adjust.)'!N611+'Allocation (WALES)'!W12+'Allocation (WALES)'!AH12</f>
        <v>0</v>
      </c>
      <c r="AS12" s="382">
        <f t="shared" si="1"/>
        <v>44353.076116760974</v>
      </c>
      <c r="AT12" s="382"/>
      <c r="AU12" s="368">
        <f t="shared" si="2"/>
        <v>0.18802920804403994</v>
      </c>
      <c r="AV12" s="368">
        <f t="shared" si="3"/>
        <v>0.15245853567569218</v>
      </c>
      <c r="AW12" s="368">
        <f t="shared" si="4"/>
        <v>0.21586069231076244</v>
      </c>
      <c r="AX12" s="368">
        <f t="shared" si="5"/>
        <v>6.6304843287181336E-2</v>
      </c>
      <c r="AY12" s="368">
        <f t="shared" si="6"/>
        <v>0.21253900765053124</v>
      </c>
      <c r="AZ12" s="368">
        <f t="shared" si="7"/>
        <v>0</v>
      </c>
      <c r="BA12" s="368">
        <f t="shared" si="8"/>
        <v>0</v>
      </c>
      <c r="BB12" s="368">
        <f t="shared" si="10"/>
        <v>0.16480771303179301</v>
      </c>
      <c r="BC12" s="368">
        <f t="shared" si="9"/>
        <v>0</v>
      </c>
    </row>
    <row r="13" spans="1:55" ht="19.5" customHeight="1" x14ac:dyDescent="0.35">
      <c r="A13" s="333" t="str">
        <f>'GE2024 results (adjust.)'!A612</f>
        <v>Cardiff South and Penarth</v>
      </c>
      <c r="B13" s="333" t="str">
        <f>'GE2024 results (adjust.)'!B612</f>
        <v>Wales</v>
      </c>
      <c r="C13" s="333" t="str">
        <f>'GE2024 results (adjust.)'!C612</f>
        <v>Wales</v>
      </c>
      <c r="D13" s="333" t="str">
        <f>'GE2024 results (adjust.)'!D612</f>
        <v>Wales</v>
      </c>
      <c r="E13" s="346">
        <f>'GE2024 results (adjust.)'!E612/'Scot and Wales Transition'!$M$26</f>
        <v>3.5698171996734071E-2</v>
      </c>
      <c r="F13" s="346">
        <f>'GE2024 results (adjust.)'!F612/'Scot and Wales Transition'!$N$26</f>
        <v>2.2732220332622313E-2</v>
      </c>
      <c r="G13" s="346">
        <f>'GE2024 results (adjust.)'!G612/'Scot and Wales Transition'!$O$26</f>
        <v>2.0148831476074915E-2</v>
      </c>
      <c r="H13" s="346">
        <f>'GE2024 results (adjust.)'!H612/'Scot and Wales Transition'!$Q$26</f>
        <v>3.3906362124261569E-2</v>
      </c>
      <c r="I13" s="346">
        <f>'GE2024 results (adjust.)'!I612/'Scot and Wales Transition'!$R$26</f>
        <v>9.1284165025709768E-2</v>
      </c>
      <c r="J13" s="346">
        <f>'GE2024 results (adjust.)'!K612/'Scot and Wales Transition'!$S$26</f>
        <v>0</v>
      </c>
      <c r="K13" s="346">
        <f>'GE2024 results (adjust.)'!L612/'Scot and Wales Transition'!$T$26</f>
        <v>0</v>
      </c>
      <c r="L13" s="346">
        <f>'GE2024 results (adjust.)'!M612/'Scot and Wales Transition'!$P$26</f>
        <v>1.6524845225134963E-2</v>
      </c>
      <c r="M13" s="346">
        <f>'GE2024 results (adjust.)'!N612/'Scot and Wales Transition'!$U$26</f>
        <v>0</v>
      </c>
      <c r="O13" s="347">
        <f>E13*'Scot and Wales Transition'!$M$28</f>
        <v>0</v>
      </c>
      <c r="P13" s="347">
        <f>F13*'Scot and Wales Transition'!$N$28</f>
        <v>0</v>
      </c>
      <c r="Q13" s="347">
        <f>G13*'Scot and Wales Transition'!$O$28</f>
        <v>2694.3629281579142</v>
      </c>
      <c r="R13" s="347">
        <f>H13*'Scot and Wales Transition'!$Q$28</f>
        <v>0</v>
      </c>
      <c r="S13" s="347">
        <f>I13*'Scot and Wales Transition'!$R$28</f>
        <v>11226.620720511894</v>
      </c>
      <c r="T13" s="347">
        <f>J13*'Scot and Wales Transition'!$S$28</f>
        <v>0</v>
      </c>
      <c r="U13" s="347">
        <f>K13*'Scot and Wales Transition'!$T$28</f>
        <v>0</v>
      </c>
      <c r="V13" s="347">
        <f>L13*'Scot and Wales Transition'!$P$28</f>
        <v>1825.1515558857557</v>
      </c>
      <c r="W13" s="347">
        <f>M13*'Scot and Wales Transition'!$U$28</f>
        <v>0</v>
      </c>
      <c r="X13" s="348">
        <f t="shared" si="0"/>
        <v>15746.135204555563</v>
      </c>
      <c r="Z13" s="347">
        <f>E13*'Scot and Wales Transition'!$M$30</f>
        <v>-10456.738329044987</v>
      </c>
      <c r="AA13" s="347">
        <f>F13*'Scot and Wales Transition'!$N$30</f>
        <v>-1630.5634204967869</v>
      </c>
      <c r="AB13" s="347">
        <f>G13*'Scot and Wales Transition'!$O$30</f>
        <v>0</v>
      </c>
      <c r="AC13" s="347">
        <f>H13*'Scot and Wales Transition'!$Q$30</f>
        <v>-208.53172422791357</v>
      </c>
      <c r="AD13" s="347">
        <f>I13*'Scot and Wales Transition'!$R$30</f>
        <v>0</v>
      </c>
      <c r="AE13" s="347">
        <f>J13*'Scot and Wales Transition'!$S$30</f>
        <v>0</v>
      </c>
      <c r="AF13" s="347">
        <f>K13*'Scot and Wales Transition'!$T$30</f>
        <v>0</v>
      </c>
      <c r="AG13" s="347">
        <f>L13*'Scot and Wales Transition'!$P$30</f>
        <v>0</v>
      </c>
      <c r="AH13" s="347">
        <f>M13*'Scot and Wales Transition'!$U$30</f>
        <v>0</v>
      </c>
      <c r="AJ13" s="382">
        <f>'GE2024 results (adjust.)'!E612+'Allocation (WALES)'!O13+'Allocation (WALES)'!Z13</f>
        <v>6971.261670955013</v>
      </c>
      <c r="AK13" s="382">
        <f>'GE2024 results (adjust.)'!F612+'Allocation (WALES)'!P13+'Allocation (WALES)'!AA13</f>
        <v>3828.4365795032131</v>
      </c>
      <c r="AL13" s="382">
        <f>'GE2024 results (adjust.)'!G612+'Allocation (WALES)'!Q13+'Allocation (WALES)'!AB13</f>
        <v>7187.3629281579142</v>
      </c>
      <c r="AM13" s="382">
        <f>'GE2024 results (adjust.)'!H612+'Allocation (WALES)'!R13+'Allocation (WALES)'!AC13</f>
        <v>2699.4682757720866</v>
      </c>
      <c r="AN13" s="382">
        <f>'GE2024 results (adjust.)'!I612+'Allocation (WALES)'!S13+'Allocation (WALES)'!AD13</f>
        <v>16887.620720511892</v>
      </c>
      <c r="AO13" s="382">
        <f>'GE2024 results (adjust.)'!K612+'Allocation (WALES)'!T13+'Allocation (WALES)'!AE13</f>
        <v>0</v>
      </c>
      <c r="AP13" s="382">
        <f>'GE2024 results (adjust.)'!L612+'Allocation (WALES)'!U13+'Allocation (WALES)'!AF13</f>
        <v>0</v>
      </c>
      <c r="AQ13" s="382">
        <f>'GE2024 results (adjust.)'!M612+'Allocation (WALES)'!AG13+'Allocation (WALES)'!V13</f>
        <v>5052.1515558857554</v>
      </c>
      <c r="AR13" s="382">
        <f>'GE2024 results (adjust.)'!N612+'Allocation (WALES)'!W13+'Allocation (WALES)'!AH13</f>
        <v>0</v>
      </c>
      <c r="AS13" s="382">
        <f t="shared" si="1"/>
        <v>42626.301730785875</v>
      </c>
      <c r="AT13" s="382"/>
      <c r="AU13" s="368">
        <f t="shared" si="2"/>
        <v>0.16354366641946275</v>
      </c>
      <c r="AV13" s="368">
        <f t="shared" si="3"/>
        <v>8.9813951106581968E-2</v>
      </c>
      <c r="AW13" s="368">
        <f t="shared" si="4"/>
        <v>0.16861333581203</v>
      </c>
      <c r="AX13" s="368">
        <f t="shared" si="5"/>
        <v>6.3328700031756613E-2</v>
      </c>
      <c r="AY13" s="368">
        <f t="shared" si="6"/>
        <v>0.39617841648962926</v>
      </c>
      <c r="AZ13" s="368">
        <f t="shared" si="7"/>
        <v>0</v>
      </c>
      <c r="BA13" s="368">
        <f t="shared" si="8"/>
        <v>0</v>
      </c>
      <c r="BB13" s="368">
        <f t="shared" si="10"/>
        <v>0.11852193014053936</v>
      </c>
      <c r="BC13" s="368">
        <f t="shared" si="9"/>
        <v>0</v>
      </c>
    </row>
    <row r="14" spans="1:55" ht="19.5" customHeight="1" x14ac:dyDescent="0.35">
      <c r="A14" s="333" t="str">
        <f>'GE2024 results (adjust.)'!A613</f>
        <v>Cardiff West</v>
      </c>
      <c r="B14" s="333" t="str">
        <f>'GE2024 results (adjust.)'!B613</f>
        <v>Wales</v>
      </c>
      <c r="C14" s="333" t="str">
        <f>'GE2024 results (adjust.)'!C613</f>
        <v>Wales</v>
      </c>
      <c r="D14" s="333" t="str">
        <f>'GE2024 results (adjust.)'!D613</f>
        <v>Wales</v>
      </c>
      <c r="E14" s="346">
        <f>'GE2024 results (adjust.)'!E613/'Scot and Wales Transition'!$M$26</f>
        <v>3.3678525589298923E-2</v>
      </c>
      <c r="F14" s="346">
        <f>'GE2024 results (adjust.)'!F613/'Scot and Wales Transition'!$N$26</f>
        <v>2.8462122361874613E-2</v>
      </c>
      <c r="G14" s="346">
        <f>'GE2024 results (adjust.)'!G613/'Scot and Wales Transition'!$O$26</f>
        <v>2.5229763161450584E-2</v>
      </c>
      <c r="H14" s="346">
        <f>'GE2024 results (adjust.)'!H613/'Scot and Wales Transition'!$Q$26</f>
        <v>2.2398253659115019E-2</v>
      </c>
      <c r="I14" s="346">
        <f>'GE2024 results (adjust.)'!I613/'Scot and Wales Transition'!$R$26</f>
        <v>5.0906926159011788E-2</v>
      </c>
      <c r="J14" s="346">
        <f>'GE2024 results (adjust.)'!K613/'Scot and Wales Transition'!$S$26</f>
        <v>1.4049919656029983E-2</v>
      </c>
      <c r="K14" s="346">
        <f>'GE2024 results (adjust.)'!L613/'Scot and Wales Transition'!$T$26</f>
        <v>0</v>
      </c>
      <c r="L14" s="346">
        <f>'GE2024 results (adjust.)'!M613/'Scot and Wales Transition'!$P$26</f>
        <v>4.8253367386565466E-2</v>
      </c>
      <c r="M14" s="346">
        <f>'GE2024 results (adjust.)'!N613/'Scot and Wales Transition'!$U$26</f>
        <v>0.16855239713491135</v>
      </c>
      <c r="O14" s="347">
        <f>E14*'Scot and Wales Transition'!$M$28</f>
        <v>0</v>
      </c>
      <c r="P14" s="347">
        <f>F14*'Scot and Wales Transition'!$N$28</f>
        <v>0</v>
      </c>
      <c r="Q14" s="347">
        <f>G14*'Scot and Wales Transition'!$O$28</f>
        <v>3373.8005416907249</v>
      </c>
      <c r="R14" s="347">
        <f>H14*'Scot and Wales Transition'!$Q$28</f>
        <v>0</v>
      </c>
      <c r="S14" s="347">
        <f>I14*'Scot and Wales Transition'!$R$28</f>
        <v>6260.8093295629833</v>
      </c>
      <c r="T14" s="347">
        <f>J14*'Scot and Wales Transition'!$S$28</f>
        <v>27.672733631005428</v>
      </c>
      <c r="U14" s="347">
        <f>K14*'Scot and Wales Transition'!$T$28</f>
        <v>0</v>
      </c>
      <c r="V14" s="347">
        <f>L14*'Scot and Wales Transition'!$P$28</f>
        <v>5329.5330372207854</v>
      </c>
      <c r="W14" s="347">
        <f>M14*'Scot and Wales Transition'!$U$28</f>
        <v>223.73264340782703</v>
      </c>
      <c r="X14" s="348">
        <f t="shared" si="0"/>
        <v>15215.548285513327</v>
      </c>
      <c r="Z14" s="347">
        <f>E14*'Scot and Wales Transition'!$M$30</f>
        <v>-9865.1418181178378</v>
      </c>
      <c r="AA14" s="347">
        <f>F14*'Scot and Wales Transition'!$N$30</f>
        <v>-2041.5645684366257</v>
      </c>
      <c r="AB14" s="347">
        <f>G14*'Scot and Wales Transition'!$O$30</f>
        <v>0</v>
      </c>
      <c r="AC14" s="347">
        <f>H14*'Scot and Wales Transition'!$Q$30</f>
        <v>-137.75427862511071</v>
      </c>
      <c r="AD14" s="347">
        <f>I14*'Scot and Wales Transition'!$R$30</f>
        <v>0</v>
      </c>
      <c r="AE14" s="347">
        <f>J14*'Scot and Wales Transition'!$S$30</f>
        <v>0</v>
      </c>
      <c r="AF14" s="347">
        <f>K14*'Scot and Wales Transition'!$T$30</f>
        <v>0</v>
      </c>
      <c r="AG14" s="347">
        <f>L14*'Scot and Wales Transition'!$P$30</f>
        <v>0</v>
      </c>
      <c r="AH14" s="347">
        <f>M14*'Scot and Wales Transition'!$U$30</f>
        <v>0</v>
      </c>
      <c r="AJ14" s="382">
        <f>'GE2024 results (adjust.)'!E613+'Allocation (WALES)'!O14+'Allocation (WALES)'!Z14</f>
        <v>6576.8581818821622</v>
      </c>
      <c r="AK14" s="382">
        <f>'GE2024 results (adjust.)'!F613+'Allocation (WALES)'!P14+'Allocation (WALES)'!AA14</f>
        <v>4793.4354315633746</v>
      </c>
      <c r="AL14" s="382">
        <f>'GE2024 results (adjust.)'!G613+'Allocation (WALES)'!Q14+'Allocation (WALES)'!AB14</f>
        <v>8999.8005416907254</v>
      </c>
      <c r="AM14" s="382">
        <f>'GE2024 results (adjust.)'!H613+'Allocation (WALES)'!R14+'Allocation (WALES)'!AC14</f>
        <v>1783.2457213748894</v>
      </c>
      <c r="AN14" s="382">
        <f>'GE2024 results (adjust.)'!I613+'Allocation (WALES)'!S14+'Allocation (WALES)'!AD14</f>
        <v>9417.8093295629842</v>
      </c>
      <c r="AO14" s="382">
        <f>'GE2024 results (adjust.)'!K613+'Allocation (WALES)'!T14+'Allocation (WALES)'!AE14</f>
        <v>268.67273363100543</v>
      </c>
      <c r="AP14" s="382">
        <f>'GE2024 results (adjust.)'!L613+'Allocation (WALES)'!U14+'Allocation (WALES)'!AF14</f>
        <v>0</v>
      </c>
      <c r="AQ14" s="382">
        <f>'GE2024 results (adjust.)'!M613+'Allocation (WALES)'!AG14+'Allocation (WALES)'!V14</f>
        <v>14752.533037220786</v>
      </c>
      <c r="AR14" s="382">
        <f>'GE2024 results (adjust.)'!N613+'Allocation (WALES)'!W14+'Allocation (WALES)'!AH14</f>
        <v>1335.732643407827</v>
      </c>
      <c r="AS14" s="382">
        <f t="shared" si="1"/>
        <v>47928.087620333754</v>
      </c>
      <c r="AT14" s="382"/>
      <c r="AU14" s="368">
        <f t="shared" si="2"/>
        <v>0.13722346349350051</v>
      </c>
      <c r="AV14" s="368">
        <f t="shared" si="3"/>
        <v>0.10001307520414675</v>
      </c>
      <c r="AW14" s="368">
        <f t="shared" si="4"/>
        <v>0.18777716759707538</v>
      </c>
      <c r="AX14" s="368">
        <f t="shared" si="5"/>
        <v>3.7206694652643257E-2</v>
      </c>
      <c r="AY14" s="368">
        <f t="shared" si="6"/>
        <v>0.196498750464799</v>
      </c>
      <c r="AZ14" s="368">
        <f t="shared" si="7"/>
        <v>5.6057470049570585E-3</v>
      </c>
      <c r="BA14" s="368">
        <f t="shared" si="8"/>
        <v>0</v>
      </c>
      <c r="BB14" s="368">
        <f t="shared" si="10"/>
        <v>0.30780558477701381</v>
      </c>
      <c r="BC14" s="368">
        <f t="shared" si="9"/>
        <v>2.7869516805864275E-2</v>
      </c>
    </row>
    <row r="15" spans="1:55" ht="19.5" customHeight="1" x14ac:dyDescent="0.35">
      <c r="A15" s="333" t="str">
        <f>'GE2024 results (adjust.)'!A614</f>
        <v>Ceredigion Preseli</v>
      </c>
      <c r="B15" s="333" t="str">
        <f>'GE2024 results (adjust.)'!B614</f>
        <v>Wales</v>
      </c>
      <c r="C15" s="333" t="str">
        <f>'GE2024 results (adjust.)'!C614</f>
        <v>Wales</v>
      </c>
      <c r="D15" s="333" t="str">
        <f>'GE2024 results (adjust.)'!D614</f>
        <v>Wales</v>
      </c>
      <c r="E15" s="346">
        <f>'GE2024 results (adjust.)'!E614/'Scot and Wales Transition'!$M$26</f>
        <v>1.1032267292541295E-2</v>
      </c>
      <c r="F15" s="346">
        <f>'GE2024 results (adjust.)'!F614/'Scot and Wales Transition'!$N$26</f>
        <v>1.9833955934105162E-2</v>
      </c>
      <c r="G15" s="346">
        <f>'GE2024 results (adjust.)'!G614/'Scot and Wales Transition'!$O$26</f>
        <v>2.409967067714814E-2</v>
      </c>
      <c r="H15" s="346">
        <f>'GE2024 results (adjust.)'!H614/'Scot and Wales Transition'!$Q$26</f>
        <v>8.1023146630499879E-2</v>
      </c>
      <c r="I15" s="346">
        <f>'GE2024 results (adjust.)'!I614/'Scot and Wales Transition'!$R$26</f>
        <v>3.0057177814506803E-2</v>
      </c>
      <c r="J15" s="346">
        <f>'GE2024 results (adjust.)'!K614/'Scot and Wales Transition'!$S$26</f>
        <v>0</v>
      </c>
      <c r="K15" s="346">
        <f>'GE2024 results (adjust.)'!L614/'Scot and Wales Transition'!$T$26</f>
        <v>0.17279652224262601</v>
      </c>
      <c r="L15" s="346">
        <f>'GE2024 results (adjust.)'!M614/'Scot and Wales Transition'!$P$26</f>
        <v>0.11131610954570308</v>
      </c>
      <c r="M15" s="346">
        <f>'GE2024 results (adjust.)'!N614/'Scot and Wales Transition'!$U$26</f>
        <v>0</v>
      </c>
      <c r="O15" s="347">
        <f>E15*'Scot and Wales Transition'!$M$28</f>
        <v>0</v>
      </c>
      <c r="P15" s="347">
        <f>F15*'Scot and Wales Transition'!$N$28</f>
        <v>0</v>
      </c>
      <c r="Q15" s="347">
        <f>G15*'Scot and Wales Transition'!$O$28</f>
        <v>3222.6811430938419</v>
      </c>
      <c r="R15" s="347">
        <f>H15*'Scot and Wales Transition'!$Q$28</f>
        <v>0</v>
      </c>
      <c r="S15" s="347">
        <f>I15*'Scot and Wales Transition'!$R$28</f>
        <v>3696.5944220162814</v>
      </c>
      <c r="T15" s="347">
        <f>J15*'Scot and Wales Transition'!$S$28</f>
        <v>0</v>
      </c>
      <c r="U15" s="347">
        <f>K15*'Scot and Wales Transition'!$T$28</f>
        <v>59.765360696630658</v>
      </c>
      <c r="V15" s="347">
        <f>L15*'Scot and Wales Transition'!$P$28</f>
        <v>12294.74574584585</v>
      </c>
      <c r="W15" s="347">
        <f>M15*'Scot and Wales Transition'!$U$28</f>
        <v>0</v>
      </c>
      <c r="X15" s="348">
        <f t="shared" si="0"/>
        <v>19273.786671652604</v>
      </c>
      <c r="Z15" s="347">
        <f>E15*'Scot and Wales Transition'!$M$30</f>
        <v>-3231.5809410280181</v>
      </c>
      <c r="AA15" s="347">
        <f>F15*'Scot and Wales Transition'!$N$30</f>
        <v>-1422.6733049690779</v>
      </c>
      <c r="AB15" s="347">
        <f>G15*'Scot and Wales Transition'!$O$30</f>
        <v>0</v>
      </c>
      <c r="AC15" s="347">
        <f>H15*'Scot and Wales Transition'!$Q$30</f>
        <v>-498.31050607282373</v>
      </c>
      <c r="AD15" s="347">
        <f>I15*'Scot and Wales Transition'!$R$30</f>
        <v>0</v>
      </c>
      <c r="AE15" s="347">
        <f>J15*'Scot and Wales Transition'!$S$30</f>
        <v>0</v>
      </c>
      <c r="AF15" s="347">
        <f>K15*'Scot and Wales Transition'!$T$30</f>
        <v>0</v>
      </c>
      <c r="AG15" s="347">
        <f>L15*'Scot and Wales Transition'!$P$30</f>
        <v>0</v>
      </c>
      <c r="AH15" s="347">
        <f>M15*'Scot and Wales Transition'!$U$30</f>
        <v>0</v>
      </c>
      <c r="AJ15" s="382">
        <f>'GE2024 results (adjust.)'!E614+'Allocation (WALES)'!O15+'Allocation (WALES)'!Z15</f>
        <v>2154.4190589719819</v>
      </c>
      <c r="AK15" s="382">
        <f>'GE2024 results (adjust.)'!F614+'Allocation (WALES)'!P15+'Allocation (WALES)'!AA15</f>
        <v>3340.3266950309221</v>
      </c>
      <c r="AL15" s="382">
        <f>'GE2024 results (adjust.)'!G614+'Allocation (WALES)'!Q15+'Allocation (WALES)'!AB15</f>
        <v>8596.6811430938415</v>
      </c>
      <c r="AM15" s="382">
        <f>'GE2024 results (adjust.)'!H614+'Allocation (WALES)'!R15+'Allocation (WALES)'!AC15</f>
        <v>6450.689493927176</v>
      </c>
      <c r="AN15" s="382">
        <f>'GE2024 results (adjust.)'!I614+'Allocation (WALES)'!S15+'Allocation (WALES)'!AD15</f>
        <v>5560.5944220162819</v>
      </c>
      <c r="AO15" s="382">
        <f>'GE2024 results (adjust.)'!K614+'Allocation (WALES)'!T15+'Allocation (WALES)'!AE15</f>
        <v>0</v>
      </c>
      <c r="AP15" s="382">
        <f>'GE2024 results (adjust.)'!L614+'Allocation (WALES)'!U15+'Allocation (WALES)'!AF15</f>
        <v>287.76536069663064</v>
      </c>
      <c r="AQ15" s="382">
        <f>'GE2024 results (adjust.)'!M614+'Allocation (WALES)'!AG15+'Allocation (WALES)'!V15</f>
        <v>34032.745745845852</v>
      </c>
      <c r="AR15" s="382">
        <f>'GE2024 results (adjust.)'!N614+'Allocation (WALES)'!W15+'Allocation (WALES)'!AH15</f>
        <v>0</v>
      </c>
      <c r="AS15" s="382">
        <f t="shared" si="1"/>
        <v>60423.221919582691</v>
      </c>
      <c r="AT15" s="382"/>
      <c r="AU15" s="368">
        <f t="shared" si="2"/>
        <v>3.5655481295573742E-2</v>
      </c>
      <c r="AV15" s="368">
        <f t="shared" si="3"/>
        <v>5.528216783071524E-2</v>
      </c>
      <c r="AW15" s="368">
        <f t="shared" si="4"/>
        <v>0.14227445789857368</v>
      </c>
      <c r="AX15" s="368">
        <f t="shared" si="5"/>
        <v>0.10675844963236822</v>
      </c>
      <c r="AY15" s="368">
        <f t="shared" si="6"/>
        <v>9.2027439870996638E-2</v>
      </c>
      <c r="AZ15" s="368">
        <f t="shared" si="7"/>
        <v>0</v>
      </c>
      <c r="BA15" s="368">
        <f t="shared" si="8"/>
        <v>4.7624961323581476E-3</v>
      </c>
      <c r="BB15" s="368">
        <f t="shared" si="10"/>
        <v>0.5632395073394143</v>
      </c>
      <c r="BC15" s="368">
        <f t="shared" si="9"/>
        <v>0</v>
      </c>
    </row>
    <row r="16" spans="1:55" ht="19.5" customHeight="1" x14ac:dyDescent="0.35">
      <c r="A16" s="333" t="str">
        <f>'GE2024 results (adjust.)'!A615</f>
        <v>Clwyd East</v>
      </c>
      <c r="B16" s="333" t="str">
        <f>'GE2024 results (adjust.)'!B615</f>
        <v>Wales</v>
      </c>
      <c r="C16" s="333" t="str">
        <f>'GE2024 results (adjust.)'!C615</f>
        <v>Wales</v>
      </c>
      <c r="D16" s="333" t="str">
        <f>'GE2024 results (adjust.)'!D615</f>
        <v>Wales</v>
      </c>
      <c r="E16" s="346">
        <f>'GE2024 results (adjust.)'!E615/'Scot and Wales Transition'!$M$26</f>
        <v>3.7861201009159545E-2</v>
      </c>
      <c r="F16" s="346">
        <f>'GE2024 results (adjust.)'!F615/'Scot and Wales Transition'!$N$26</f>
        <v>5.772376593713327E-2</v>
      </c>
      <c r="G16" s="346">
        <f>'GE2024 results (adjust.)'!G615/'Scot and Wales Transition'!$O$26</f>
        <v>3.4198751132104896E-2</v>
      </c>
      <c r="H16" s="346">
        <f>'GE2024 results (adjust.)'!H615/'Scot and Wales Transition'!$Q$26</f>
        <v>2.1675353228680281E-2</v>
      </c>
      <c r="I16" s="346">
        <f>'GE2024 results (adjust.)'!I615/'Scot and Wales Transition'!$R$26</f>
        <v>2.6751533258726815E-2</v>
      </c>
      <c r="J16" s="346">
        <f>'GE2024 results (adjust.)'!K615/'Scot and Wales Transition'!$S$26</f>
        <v>0</v>
      </c>
      <c r="K16" s="346">
        <f>'GE2024 results (adjust.)'!L615/'Scot and Wales Transition'!$T$26</f>
        <v>0</v>
      </c>
      <c r="L16" s="346">
        <f>'GE2024 results (adjust.)'!M615/'Scot and Wales Transition'!$P$26</f>
        <v>1.911597372960298E-2</v>
      </c>
      <c r="M16" s="346">
        <f>'GE2024 results (adjust.)'!N615/'Scot and Wales Transition'!$U$26</f>
        <v>0</v>
      </c>
      <c r="O16" s="347">
        <f>E16*'Scot and Wales Transition'!$M$28</f>
        <v>0</v>
      </c>
      <c r="P16" s="347">
        <f>F16*'Scot and Wales Transition'!$N$28</f>
        <v>0</v>
      </c>
      <c r="Q16" s="347">
        <f>G16*'Scot and Wales Transition'!$O$28</f>
        <v>4573.1608480151917</v>
      </c>
      <c r="R16" s="347">
        <f>H16*'Scot and Wales Transition'!$Q$28</f>
        <v>0</v>
      </c>
      <c r="S16" s="347">
        <f>I16*'Scot and Wales Transition'!$R$28</f>
        <v>3290.0483616550487</v>
      </c>
      <c r="T16" s="347">
        <f>J16*'Scot and Wales Transition'!$S$28</f>
        <v>0</v>
      </c>
      <c r="U16" s="347">
        <f>K16*'Scot and Wales Transition'!$T$28</f>
        <v>0</v>
      </c>
      <c r="V16" s="347">
        <f>L16*'Scot and Wales Transition'!$P$28</f>
        <v>2111.3389396100174</v>
      </c>
      <c r="W16" s="347">
        <f>M16*'Scot and Wales Transition'!$U$28</f>
        <v>0</v>
      </c>
      <c r="X16" s="348">
        <f t="shared" si="0"/>
        <v>9974.5481492802573</v>
      </c>
      <c r="Z16" s="347">
        <f>E16*'Scot and Wales Transition'!$M$30</f>
        <v>-11090.334592269195</v>
      </c>
      <c r="AA16" s="347">
        <f>F16*'Scot and Wales Transition'!$N$30</f>
        <v>-4140.4781342602055</v>
      </c>
      <c r="AB16" s="347">
        <f>G16*'Scot and Wales Transition'!$O$30</f>
        <v>0</v>
      </c>
      <c r="AC16" s="347">
        <f>H16*'Scot and Wales Transition'!$Q$30</f>
        <v>-133.30827900264489</v>
      </c>
      <c r="AD16" s="347">
        <f>I16*'Scot and Wales Transition'!$R$30</f>
        <v>0</v>
      </c>
      <c r="AE16" s="347">
        <f>J16*'Scot and Wales Transition'!$S$30</f>
        <v>0</v>
      </c>
      <c r="AF16" s="347">
        <f>K16*'Scot and Wales Transition'!$T$30</f>
        <v>0</v>
      </c>
      <c r="AG16" s="347">
        <f>L16*'Scot and Wales Transition'!$P$30</f>
        <v>0</v>
      </c>
      <c r="AH16" s="347">
        <f>M16*'Scot and Wales Transition'!$U$30</f>
        <v>0</v>
      </c>
      <c r="AJ16" s="382">
        <f>'GE2024 results (adjust.)'!E615+'Allocation (WALES)'!O16+'Allocation (WALES)'!Z16</f>
        <v>7393.6654077308049</v>
      </c>
      <c r="AK16" s="382">
        <f>'GE2024 results (adjust.)'!F615+'Allocation (WALES)'!P16+'Allocation (WALES)'!AA16</f>
        <v>9721.5218657397945</v>
      </c>
      <c r="AL16" s="382">
        <f>'GE2024 results (adjust.)'!G615+'Allocation (WALES)'!Q16+'Allocation (WALES)'!AB16</f>
        <v>12199.160848015192</v>
      </c>
      <c r="AM16" s="382">
        <f>'GE2024 results (adjust.)'!H615+'Allocation (WALES)'!R16+'Allocation (WALES)'!AC16</f>
        <v>1725.6917209973551</v>
      </c>
      <c r="AN16" s="382">
        <f>'GE2024 results (adjust.)'!I615+'Allocation (WALES)'!S16+'Allocation (WALES)'!AD16</f>
        <v>4949.0483616550482</v>
      </c>
      <c r="AO16" s="382">
        <f>'GE2024 results (adjust.)'!K615+'Allocation (WALES)'!T16+'Allocation (WALES)'!AE16</f>
        <v>0</v>
      </c>
      <c r="AP16" s="382">
        <f>'GE2024 results (adjust.)'!L615+'Allocation (WALES)'!U16+'Allocation (WALES)'!AF16</f>
        <v>0</v>
      </c>
      <c r="AQ16" s="382">
        <f>'GE2024 results (adjust.)'!M615+'Allocation (WALES)'!AG16+'Allocation (WALES)'!V16</f>
        <v>5844.3389396100174</v>
      </c>
      <c r="AR16" s="382">
        <f>'GE2024 results (adjust.)'!N615+'Allocation (WALES)'!W16+'Allocation (WALES)'!AH16</f>
        <v>0</v>
      </c>
      <c r="AS16" s="382">
        <f t="shared" si="1"/>
        <v>41833.427143748209</v>
      </c>
      <c r="AT16" s="382"/>
      <c r="AU16" s="368">
        <f t="shared" si="2"/>
        <v>0.17674060942520101</v>
      </c>
      <c r="AV16" s="368">
        <f t="shared" si="3"/>
        <v>0.23238645574828612</v>
      </c>
      <c r="AW16" s="368">
        <f t="shared" si="4"/>
        <v>0.29161275278968612</v>
      </c>
      <c r="AX16" s="368">
        <f t="shared" si="5"/>
        <v>4.1251502418568897E-2</v>
      </c>
      <c r="AY16" s="368">
        <f t="shared" si="6"/>
        <v>0.11830367960648087</v>
      </c>
      <c r="AZ16" s="368">
        <f t="shared" si="7"/>
        <v>0</v>
      </c>
      <c r="BA16" s="368">
        <f t="shared" si="8"/>
        <v>0</v>
      </c>
      <c r="BB16" s="368">
        <f t="shared" si="10"/>
        <v>0.13970500001177705</v>
      </c>
      <c r="BC16" s="368">
        <f t="shared" si="9"/>
        <v>0</v>
      </c>
    </row>
    <row r="17" spans="1:55" ht="19.5" customHeight="1" x14ac:dyDescent="0.35">
      <c r="A17" s="333" t="str">
        <f>'GE2024 results (adjust.)'!A616</f>
        <v>Clwyd North</v>
      </c>
      <c r="B17" s="333" t="str">
        <f>'GE2024 results (adjust.)'!B616</f>
        <v>Wales</v>
      </c>
      <c r="C17" s="333" t="str">
        <f>'GE2024 results (adjust.)'!C616</f>
        <v>Wales</v>
      </c>
      <c r="D17" s="333" t="str">
        <f>'GE2024 results (adjust.)'!D616</f>
        <v>Wales</v>
      </c>
      <c r="E17" s="346">
        <f>'GE2024 results (adjust.)'!E616/'Scot and Wales Transition'!$M$26</f>
        <v>3.0302889403240982E-2</v>
      </c>
      <c r="F17" s="346">
        <f>'GE2024 results (adjust.)'!F616/'Scot and Wales Transition'!$N$26</f>
        <v>5.6624424268730211E-2</v>
      </c>
      <c r="G17" s="346">
        <f>'GE2024 results (adjust.)'!G616/'Scot and Wales Transition'!$O$26</f>
        <v>3.1391457897290101E-2</v>
      </c>
      <c r="H17" s="346">
        <f>'GE2024 results (adjust.)'!H616/'Scot and Wales Transition'!$Q$26</f>
        <v>1.9646568149718276E-2</v>
      </c>
      <c r="I17" s="346">
        <f>'GE2024 results (adjust.)'!I616/'Scot and Wales Transition'!$R$26</f>
        <v>2.243000769312176E-2</v>
      </c>
      <c r="J17" s="346">
        <f>'GE2024 results (adjust.)'!K616/'Scot and Wales Transition'!$S$26</f>
        <v>3.4920754663742573E-2</v>
      </c>
      <c r="K17" s="346">
        <f>'GE2024 results (adjust.)'!L616/'Scot and Wales Transition'!$T$26</f>
        <v>0</v>
      </c>
      <c r="L17" s="346">
        <f>'GE2024 results (adjust.)'!M616/'Scot and Wales Transition'!$P$26</f>
        <v>1.6176630327301319E-2</v>
      </c>
      <c r="M17" s="346">
        <f>'GE2024 results (adjust.)'!N616/'Scot and Wales Transition'!$U$26</f>
        <v>0</v>
      </c>
      <c r="O17" s="347">
        <f>E17*'Scot and Wales Transition'!$M$28</f>
        <v>0</v>
      </c>
      <c r="P17" s="347">
        <f>F17*'Scot and Wales Transition'!$N$28</f>
        <v>0</v>
      </c>
      <c r="Q17" s="347">
        <f>G17*'Scot and Wales Transition'!$O$28</f>
        <v>4197.7610721356341</v>
      </c>
      <c r="R17" s="347">
        <f>H17*'Scot and Wales Transition'!$Q$28</f>
        <v>0</v>
      </c>
      <c r="S17" s="347">
        <f>I17*'Scot and Wales Transition'!$R$28</f>
        <v>2758.5637559145102</v>
      </c>
      <c r="T17" s="347">
        <f>J17*'Scot and Wales Transition'!$S$28</f>
        <v>68.779947904449187</v>
      </c>
      <c r="U17" s="347">
        <f>K17*'Scot and Wales Transition'!$T$28</f>
        <v>0</v>
      </c>
      <c r="V17" s="347">
        <f>L17*'Scot and Wales Transition'!$P$28</f>
        <v>1786.6915912745903</v>
      </c>
      <c r="W17" s="347">
        <f>M17*'Scot and Wales Transition'!$U$28</f>
        <v>0</v>
      </c>
      <c r="X17" s="348">
        <f t="shared" si="0"/>
        <v>8811.7963672291844</v>
      </c>
      <c r="Z17" s="347">
        <f>E17*'Scot and Wales Transition'!$M$30</f>
        <v>-8876.3476497527845</v>
      </c>
      <c r="AA17" s="347">
        <f>F17*'Scot and Wales Transition'!$N$30</f>
        <v>-4061.6232628531434</v>
      </c>
      <c r="AB17" s="347">
        <f>G17*'Scot and Wales Transition'!$O$30</f>
        <v>0</v>
      </c>
      <c r="AC17" s="347">
        <f>H17*'Scot and Wales Transition'!$Q$30</f>
        <v>-120.83079619120852</v>
      </c>
      <c r="AD17" s="347">
        <f>I17*'Scot and Wales Transition'!$R$30</f>
        <v>0</v>
      </c>
      <c r="AE17" s="347">
        <f>J17*'Scot and Wales Transition'!$S$30</f>
        <v>0</v>
      </c>
      <c r="AF17" s="347">
        <f>K17*'Scot and Wales Transition'!$T$30</f>
        <v>0</v>
      </c>
      <c r="AG17" s="347">
        <f>L17*'Scot and Wales Transition'!$P$30</f>
        <v>0</v>
      </c>
      <c r="AH17" s="347">
        <f>M17*'Scot and Wales Transition'!$U$30</f>
        <v>0</v>
      </c>
      <c r="AJ17" s="382">
        <f>'GE2024 results (adjust.)'!E616+'Allocation (WALES)'!O17+'Allocation (WALES)'!Z17</f>
        <v>5917.6523502472155</v>
      </c>
      <c r="AK17" s="382">
        <f>'GE2024 results (adjust.)'!F616+'Allocation (WALES)'!P17+'Allocation (WALES)'!AA17</f>
        <v>9536.3767371468566</v>
      </c>
      <c r="AL17" s="382">
        <f>'GE2024 results (adjust.)'!G616+'Allocation (WALES)'!Q17+'Allocation (WALES)'!AB17</f>
        <v>11197.761072135634</v>
      </c>
      <c r="AM17" s="382">
        <f>'GE2024 results (adjust.)'!H616+'Allocation (WALES)'!R17+'Allocation (WALES)'!AC17</f>
        <v>1564.1692038087915</v>
      </c>
      <c r="AN17" s="382">
        <f>'GE2024 results (adjust.)'!I616+'Allocation (WALES)'!S17+'Allocation (WALES)'!AD17</f>
        <v>4149.5637559145107</v>
      </c>
      <c r="AO17" s="382">
        <f>'GE2024 results (adjust.)'!K616+'Allocation (WALES)'!T17+'Allocation (WALES)'!AE17</f>
        <v>667.77994790444916</v>
      </c>
      <c r="AP17" s="382">
        <f>'GE2024 results (adjust.)'!L616+'Allocation (WALES)'!U17+'Allocation (WALES)'!AF17</f>
        <v>0</v>
      </c>
      <c r="AQ17" s="382">
        <f>'GE2024 results (adjust.)'!M616+'Allocation (WALES)'!AG17+'Allocation (WALES)'!V17</f>
        <v>4945.6915912745899</v>
      </c>
      <c r="AR17" s="382">
        <f>'GE2024 results (adjust.)'!N616+'Allocation (WALES)'!W17+'Allocation (WALES)'!AH17</f>
        <v>0</v>
      </c>
      <c r="AS17" s="382">
        <f t="shared" si="1"/>
        <v>37978.99465843205</v>
      </c>
      <c r="AT17" s="382"/>
      <c r="AU17" s="368">
        <f t="shared" si="2"/>
        <v>0.15581382296893911</v>
      </c>
      <c r="AV17" s="368">
        <f t="shared" si="3"/>
        <v>0.25109608147643797</v>
      </c>
      <c r="AW17" s="368">
        <f t="shared" si="4"/>
        <v>0.29484090278965613</v>
      </c>
      <c r="AX17" s="368">
        <f t="shared" si="5"/>
        <v>4.1185113452220271E-2</v>
      </c>
      <c r="AY17" s="368">
        <f t="shared" si="6"/>
        <v>0.1092594417844399</v>
      </c>
      <c r="AZ17" s="368">
        <f t="shared" si="7"/>
        <v>1.758287584782578E-2</v>
      </c>
      <c r="BA17" s="368">
        <f t="shared" si="8"/>
        <v>0</v>
      </c>
      <c r="BB17" s="368">
        <f t="shared" si="10"/>
        <v>0.13022176168048075</v>
      </c>
      <c r="BC17" s="368">
        <f t="shared" si="9"/>
        <v>0</v>
      </c>
    </row>
    <row r="18" spans="1:55" ht="19.5" customHeight="1" x14ac:dyDescent="0.35">
      <c r="A18" s="333" t="str">
        <f>'GE2024 results (adjust.)'!A617</f>
        <v>Dwyfor Meirionnydd</v>
      </c>
      <c r="B18" s="333" t="str">
        <f>'GE2024 results (adjust.)'!B617</f>
        <v>Wales</v>
      </c>
      <c r="C18" s="333" t="str">
        <f>'GE2024 results (adjust.)'!C617</f>
        <v>Wales</v>
      </c>
      <c r="D18" s="333" t="str">
        <f>'GE2024 results (adjust.)'!D617</f>
        <v>Wales</v>
      </c>
      <c r="E18" s="346">
        <f>'GE2024 results (adjust.)'!E617/'Scot and Wales Transition'!$M$26</f>
        <v>1.2109685152897167E-2</v>
      </c>
      <c r="F18" s="346">
        <f>'GE2024 results (adjust.)'!F617/'Scot and Wales Transition'!$N$26</f>
        <v>1.9621583111800026E-2</v>
      </c>
      <c r="G18" s="346">
        <f>'GE2024 results (adjust.)'!G617/'Scot and Wales Transition'!$O$26</f>
        <v>2.1781187286734002E-2</v>
      </c>
      <c r="H18" s="346">
        <f>'GE2024 results (adjust.)'!H617/'Scot and Wales Transition'!$Q$26</f>
        <v>1.6102024103715688E-2</v>
      </c>
      <c r="I18" s="346">
        <f>'GE2024 results (adjust.)'!I617/'Scot and Wales Transition'!$R$26</f>
        <v>2.3349138130582536E-2</v>
      </c>
      <c r="J18" s="346">
        <f>'GE2024 results (adjust.)'!K617/'Scot and Wales Transition'!$S$26</f>
        <v>0</v>
      </c>
      <c r="K18" s="346">
        <f>'GE2024 results (adjust.)'!L617/'Scot and Wales Transition'!$T$26</f>
        <v>0</v>
      </c>
      <c r="L18" s="346">
        <f>'GE2024 results (adjust.)'!M617/'Scot and Wales Transition'!$P$26</f>
        <v>0.11157214991175723</v>
      </c>
      <c r="M18" s="346">
        <f>'GE2024 results (adjust.)'!N617/'Scot and Wales Transition'!$U$26</f>
        <v>4.5018041321104915E-2</v>
      </c>
      <c r="O18" s="347">
        <f>E18*'Scot and Wales Transition'!$M$28</f>
        <v>0</v>
      </c>
      <c r="P18" s="347">
        <f>F18*'Scot and Wales Transition'!$N$28</f>
        <v>0</v>
      </c>
      <c r="Q18" s="347">
        <f>G18*'Scot and Wales Transition'!$O$28</f>
        <v>2912.6465039089676</v>
      </c>
      <c r="R18" s="347">
        <f>H18*'Scot and Wales Transition'!$Q$28</f>
        <v>0</v>
      </c>
      <c r="S18" s="347">
        <f>I18*'Scot and Wales Transition'!$R$28</f>
        <v>2871.6033922100723</v>
      </c>
      <c r="T18" s="347">
        <f>J18*'Scot and Wales Transition'!$S$28</f>
        <v>0</v>
      </c>
      <c r="U18" s="347">
        <f>K18*'Scot and Wales Transition'!$T$28</f>
        <v>0</v>
      </c>
      <c r="V18" s="347">
        <f>L18*'Scot and Wales Transition'!$P$28</f>
        <v>12323.025131589355</v>
      </c>
      <c r="W18" s="347">
        <f>M18*'Scot and Wales Transition'!$U$28</f>
        <v>59.755930838241568</v>
      </c>
      <c r="X18" s="348">
        <f t="shared" si="0"/>
        <v>18167.030958546635</v>
      </c>
      <c r="Z18" s="347">
        <f>E18*'Scot and Wales Transition'!$M$30</f>
        <v>-3547.1790797173494</v>
      </c>
      <c r="AA18" s="347">
        <f>F18*'Scot and Wales Transition'!$N$30</f>
        <v>-1407.4399775381683</v>
      </c>
      <c r="AB18" s="347">
        <f>G18*'Scot and Wales Transition'!$O$30</f>
        <v>0</v>
      </c>
      <c r="AC18" s="347">
        <f>H18*'Scot and Wales Transition'!$Q$30</f>
        <v>-99.031056106859907</v>
      </c>
      <c r="AD18" s="347">
        <f>I18*'Scot and Wales Transition'!$R$30</f>
        <v>0</v>
      </c>
      <c r="AE18" s="347">
        <f>J18*'Scot and Wales Transition'!$S$30</f>
        <v>0</v>
      </c>
      <c r="AF18" s="347">
        <f>K18*'Scot and Wales Transition'!$T$30</f>
        <v>0</v>
      </c>
      <c r="AG18" s="347">
        <f>L18*'Scot and Wales Transition'!$P$30</f>
        <v>0</v>
      </c>
      <c r="AH18" s="347">
        <f>M18*'Scot and Wales Transition'!$U$30</f>
        <v>0</v>
      </c>
      <c r="AJ18" s="382">
        <f>'GE2024 results (adjust.)'!E617+'Allocation (WALES)'!O18+'Allocation (WALES)'!Z18</f>
        <v>2364.8209202826506</v>
      </c>
      <c r="AK18" s="382">
        <f>'GE2024 results (adjust.)'!F617+'Allocation (WALES)'!P18+'Allocation (WALES)'!AA18</f>
        <v>3304.560022461832</v>
      </c>
      <c r="AL18" s="382">
        <f>'GE2024 results (adjust.)'!G617+'Allocation (WALES)'!Q18+'Allocation (WALES)'!AB18</f>
        <v>7769.6465039089671</v>
      </c>
      <c r="AM18" s="382">
        <f>'GE2024 results (adjust.)'!H617+'Allocation (WALES)'!R18+'Allocation (WALES)'!AC18</f>
        <v>1281.96894389314</v>
      </c>
      <c r="AN18" s="382">
        <f>'GE2024 results (adjust.)'!I617+'Allocation (WALES)'!S18+'Allocation (WALES)'!AD18</f>
        <v>4319.6033922100723</v>
      </c>
      <c r="AO18" s="382">
        <f>'GE2024 results (adjust.)'!K617+'Allocation (WALES)'!T18+'Allocation (WALES)'!AE18</f>
        <v>0</v>
      </c>
      <c r="AP18" s="382">
        <f>'GE2024 results (adjust.)'!L617+'Allocation (WALES)'!U18+'Allocation (WALES)'!AF18</f>
        <v>0</v>
      </c>
      <c r="AQ18" s="382">
        <f>'GE2024 results (adjust.)'!M617+'Allocation (WALES)'!AG18+'Allocation (WALES)'!V18</f>
        <v>34111.025131589355</v>
      </c>
      <c r="AR18" s="382">
        <f>'GE2024 results (adjust.)'!N617+'Allocation (WALES)'!W18+'Allocation (WALES)'!AH18</f>
        <v>356.75593083824157</v>
      </c>
      <c r="AS18" s="382">
        <f t="shared" si="1"/>
        <v>53508.380845184256</v>
      </c>
      <c r="AT18" s="382"/>
      <c r="AU18" s="368">
        <f t="shared" si="2"/>
        <v>4.4195336934690375E-2</v>
      </c>
      <c r="AV18" s="368">
        <f t="shared" si="3"/>
        <v>6.1757802614564476E-2</v>
      </c>
      <c r="AW18" s="368">
        <f t="shared" si="4"/>
        <v>0.14520429101356808</v>
      </c>
      <c r="AX18" s="368">
        <f t="shared" si="5"/>
        <v>2.395828323795219E-2</v>
      </c>
      <c r="AY18" s="368">
        <f t="shared" si="6"/>
        <v>8.0727604236577002E-2</v>
      </c>
      <c r="AZ18" s="368">
        <f t="shared" si="7"/>
        <v>0</v>
      </c>
      <c r="BA18" s="368">
        <f t="shared" si="8"/>
        <v>0</v>
      </c>
      <c r="BB18" s="368">
        <f t="shared" si="10"/>
        <v>0.63748939124663007</v>
      </c>
      <c r="BC18" s="368">
        <f t="shared" si="9"/>
        <v>6.6672907160177982E-3</v>
      </c>
    </row>
    <row r="19" spans="1:55" ht="19.5" customHeight="1" x14ac:dyDescent="0.35">
      <c r="A19" s="333" t="str">
        <f>'GE2024 results (adjust.)'!A618</f>
        <v>Gower</v>
      </c>
      <c r="B19" s="333" t="str">
        <f>'GE2024 results (adjust.)'!B618</f>
        <v>Wales</v>
      </c>
      <c r="C19" s="333" t="str">
        <f>'GE2024 results (adjust.)'!C618</f>
        <v>Wales</v>
      </c>
      <c r="D19" s="333" t="str">
        <f>'GE2024 results (adjust.)'!D618</f>
        <v>Wales</v>
      </c>
      <c r="E19" s="346">
        <f>'GE2024 results (adjust.)'!E618/'Scot and Wales Transition'!$M$26</f>
        <v>4.194965357431224E-2</v>
      </c>
      <c r="F19" s="346">
        <f>'GE2024 results (adjust.)'!F618/'Scot and Wales Transition'!$N$26</f>
        <v>3.7115273827562315E-2</v>
      </c>
      <c r="G19" s="346">
        <f>'GE2024 results (adjust.)'!G618/'Scot and Wales Transition'!$O$26</f>
        <v>3.8252733694840647E-2</v>
      </c>
      <c r="H19" s="346">
        <f>'GE2024 results (adjust.)'!H618/'Scot and Wales Transition'!$Q$26</f>
        <v>3.0233561550278627E-2</v>
      </c>
      <c r="I19" s="346">
        <f>'GE2024 results (adjust.)'!I618/'Scot and Wales Transition'!$R$26</f>
        <v>4.0119237340393202E-2</v>
      </c>
      <c r="J19" s="346">
        <f>'GE2024 results (adjust.)'!K618/'Scot and Wales Transition'!$S$26</f>
        <v>1.649845337201861E-2</v>
      </c>
      <c r="K19" s="346">
        <f>'GE2024 results (adjust.)'!L618/'Scot and Wales Transition'!$T$26</f>
        <v>0</v>
      </c>
      <c r="L19" s="346">
        <f>'GE2024 results (adjust.)'!M618/'Scot and Wales Transition'!$P$26</f>
        <v>2.0186222459709337E-2</v>
      </c>
      <c r="M19" s="346">
        <f>'GE2024 results (adjust.)'!N618/'Scot and Wales Transition'!$U$26</f>
        <v>0</v>
      </c>
      <c r="O19" s="347">
        <f>E19*'Scot and Wales Transition'!$M$28</f>
        <v>0</v>
      </c>
      <c r="P19" s="347">
        <f>F19*'Scot and Wales Transition'!$N$28</f>
        <v>0</v>
      </c>
      <c r="Q19" s="347">
        <f>G19*'Scot and Wales Transition'!$O$28</f>
        <v>5115.2717064738508</v>
      </c>
      <c r="R19" s="347">
        <f>H19*'Scot and Wales Transition'!$Q$28</f>
        <v>0</v>
      </c>
      <c r="S19" s="347">
        <f>I19*'Scot and Wales Transition'!$R$28</f>
        <v>4934.0809667255944</v>
      </c>
      <c r="T19" s="347">
        <f>J19*'Scot and Wales Transition'!$S$28</f>
        <v>32.495367707778158</v>
      </c>
      <c r="U19" s="347">
        <f>K19*'Scot and Wales Transition'!$T$28</f>
        <v>0</v>
      </c>
      <c r="V19" s="347">
        <f>L19*'Scot and Wales Transition'!$P$28</f>
        <v>2229.5467720178649</v>
      </c>
      <c r="W19" s="347">
        <f>M19*'Scot and Wales Transition'!$U$28</f>
        <v>0</v>
      </c>
      <c r="X19" s="348">
        <f t="shared" si="0"/>
        <v>12311.394812925089</v>
      </c>
      <c r="Z19" s="347">
        <f>E19*'Scot and Wales Transition'!$M$30</f>
        <v>-12287.927529196772</v>
      </c>
      <c r="AA19" s="347">
        <f>F19*'Scot and Wales Transition'!$N$30</f>
        <v>-2662.2479880725155</v>
      </c>
      <c r="AB19" s="347">
        <f>G19*'Scot and Wales Transition'!$O$30</f>
        <v>0</v>
      </c>
      <c r="AC19" s="347">
        <f>H19*'Scot and Wales Transition'!$Q$30</f>
        <v>-185.94317775893396</v>
      </c>
      <c r="AD19" s="347">
        <f>I19*'Scot and Wales Transition'!$R$30</f>
        <v>0</v>
      </c>
      <c r="AE19" s="347">
        <f>J19*'Scot and Wales Transition'!$S$30</f>
        <v>0</v>
      </c>
      <c r="AF19" s="347">
        <f>K19*'Scot and Wales Transition'!$T$30</f>
        <v>0</v>
      </c>
      <c r="AG19" s="347">
        <f>L19*'Scot and Wales Transition'!$P$30</f>
        <v>0</v>
      </c>
      <c r="AH19" s="347">
        <f>M19*'Scot and Wales Transition'!$U$30</f>
        <v>0</v>
      </c>
      <c r="AJ19" s="382">
        <f>'GE2024 results (adjust.)'!E618+'Allocation (WALES)'!O19+'Allocation (WALES)'!Z19</f>
        <v>8192.0724708032285</v>
      </c>
      <c r="AK19" s="382">
        <f>'GE2024 results (adjust.)'!F618+'Allocation (WALES)'!P19+'Allocation (WALES)'!AA19</f>
        <v>6250.752011927485</v>
      </c>
      <c r="AL19" s="382">
        <f>'GE2024 results (adjust.)'!G618+'Allocation (WALES)'!Q19+'Allocation (WALES)'!AB19</f>
        <v>13645.27170647385</v>
      </c>
      <c r="AM19" s="382">
        <f>'GE2024 results (adjust.)'!H618+'Allocation (WALES)'!R19+'Allocation (WALES)'!AC19</f>
        <v>2407.0568222410661</v>
      </c>
      <c r="AN19" s="382">
        <f>'GE2024 results (adjust.)'!I618+'Allocation (WALES)'!S19+'Allocation (WALES)'!AD19</f>
        <v>7422.0809667255944</v>
      </c>
      <c r="AO19" s="382">
        <f>'GE2024 results (adjust.)'!K618+'Allocation (WALES)'!T19+'Allocation (WALES)'!AE19</f>
        <v>315.49536770777814</v>
      </c>
      <c r="AP19" s="382">
        <f>'GE2024 results (adjust.)'!L618+'Allocation (WALES)'!U19+'Allocation (WALES)'!AF19</f>
        <v>0</v>
      </c>
      <c r="AQ19" s="382">
        <f>'GE2024 results (adjust.)'!M618+'Allocation (WALES)'!AG19+'Allocation (WALES)'!V19</f>
        <v>6171.5467720178649</v>
      </c>
      <c r="AR19" s="382">
        <f>'GE2024 results (adjust.)'!N618+'Allocation (WALES)'!W19+'Allocation (WALES)'!AH19</f>
        <v>0</v>
      </c>
      <c r="AS19" s="382">
        <f t="shared" si="1"/>
        <v>44404.276117896865</v>
      </c>
      <c r="AT19" s="382"/>
      <c r="AU19" s="368">
        <f t="shared" si="2"/>
        <v>0.18448836884656397</v>
      </c>
      <c r="AV19" s="368">
        <f t="shared" si="3"/>
        <v>0.14076914564109194</v>
      </c>
      <c r="AW19" s="368">
        <f t="shared" si="4"/>
        <v>0.30729634394319533</v>
      </c>
      <c r="AX19" s="368">
        <f t="shared" si="5"/>
        <v>5.420777079779749E-2</v>
      </c>
      <c r="AY19" s="368">
        <f t="shared" si="6"/>
        <v>0.16714788789753901</v>
      </c>
      <c r="AZ19" s="368">
        <f t="shared" si="7"/>
        <v>7.1050672433013657E-3</v>
      </c>
      <c r="BA19" s="368">
        <f t="shared" si="8"/>
        <v>0</v>
      </c>
      <c r="BB19" s="368">
        <f t="shared" si="10"/>
        <v>0.13898541563051089</v>
      </c>
      <c r="BC19" s="368">
        <f t="shared" si="9"/>
        <v>0</v>
      </c>
    </row>
    <row r="20" spans="1:55" ht="19.5" customHeight="1" x14ac:dyDescent="0.35">
      <c r="A20" s="333" t="str">
        <f>'GE2024 results (adjust.)'!A619</f>
        <v>Llanelli</v>
      </c>
      <c r="B20" s="333" t="str">
        <f>'GE2024 results (adjust.)'!B619</f>
        <v>Wales</v>
      </c>
      <c r="C20" s="333" t="str">
        <f>'GE2024 results (adjust.)'!C619</f>
        <v>Wales</v>
      </c>
      <c r="D20" s="333" t="str">
        <f>'GE2024 results (adjust.)'!D619</f>
        <v>Wales</v>
      </c>
      <c r="E20" s="346">
        <f>'GE2024 results (adjust.)'!E619/'Scot and Wales Transition'!$M$26</f>
        <v>2.6118165660451925E-2</v>
      </c>
      <c r="F20" s="346">
        <f>'GE2024 results (adjust.)'!F619/'Scot and Wales Transition'!$N$26</f>
        <v>1.7801839516754056E-2</v>
      </c>
      <c r="G20" s="346">
        <f>'GE2024 results (adjust.)'!G619/'Scot and Wales Transition'!$O$26</f>
        <v>5.0437103852974535E-2</v>
      </c>
      <c r="H20" s="346">
        <f>'GE2024 results (adjust.)'!H619/'Scot and Wales Transition'!$Q$26</f>
        <v>1.4621244189760662E-2</v>
      </c>
      <c r="I20" s="346">
        <f>'GE2024 results (adjust.)'!I619/'Scot and Wales Transition'!$R$26</f>
        <v>1.7834355505817877E-2</v>
      </c>
      <c r="J20" s="346">
        <f>'GE2024 results (adjust.)'!K619/'Scot and Wales Transition'!$S$26</f>
        <v>0</v>
      </c>
      <c r="K20" s="346">
        <f>'GE2024 results (adjust.)'!L619/'Scot and Wales Transition'!$T$26</f>
        <v>0</v>
      </c>
      <c r="L20" s="346">
        <f>'GE2024 results (adjust.)'!M619/'Scot and Wales Transition'!$P$26</f>
        <v>4.8703998430820773E-2</v>
      </c>
      <c r="M20" s="346">
        <f>'GE2024 results (adjust.)'!N619/'Scot and Wales Transition'!$U$26</f>
        <v>9.0945538022434172E-2</v>
      </c>
      <c r="O20" s="347">
        <f>E20*'Scot and Wales Transition'!$M$28</f>
        <v>0</v>
      </c>
      <c r="P20" s="347">
        <f>F20*'Scot and Wales Transition'!$N$28</f>
        <v>0</v>
      </c>
      <c r="Q20" s="347">
        <f>G20*'Scot and Wales Transition'!$O$28</f>
        <v>6744.6026826156385</v>
      </c>
      <c r="R20" s="347">
        <f>H20*'Scot and Wales Transition'!$Q$28</f>
        <v>0</v>
      </c>
      <c r="S20" s="347">
        <f>I20*'Scot and Wales Transition'!$R$28</f>
        <v>2193.3655744366993</v>
      </c>
      <c r="T20" s="347">
        <f>J20*'Scot and Wales Transition'!$S$28</f>
        <v>0</v>
      </c>
      <c r="U20" s="347">
        <f>K20*'Scot and Wales Transition'!$T$28</f>
        <v>0</v>
      </c>
      <c r="V20" s="347">
        <f>L20*'Scot and Wales Transition'!$P$28</f>
        <v>5379.3047561293533</v>
      </c>
      <c r="W20" s="347">
        <f>M20*'Scot and Wales Transition'!$U$28</f>
        <v>120.71905219846781</v>
      </c>
      <c r="X20" s="348">
        <f t="shared" si="0"/>
        <v>14437.99206538016</v>
      </c>
      <c r="Z20" s="347">
        <f>E20*'Scot and Wales Transition'!$M$30</f>
        <v>-7650.5548791400406</v>
      </c>
      <c r="AA20" s="347">
        <f>F20*'Scot and Wales Transition'!$N$30</f>
        <v>-1276.9112699439027</v>
      </c>
      <c r="AB20" s="347">
        <f>G20*'Scot and Wales Transition'!$O$30</f>
        <v>0</v>
      </c>
      <c r="AC20" s="347">
        <f>H20*'Scot and Wales Transition'!$Q$30</f>
        <v>-89.923927847937975</v>
      </c>
      <c r="AD20" s="347">
        <f>I20*'Scot and Wales Transition'!$R$30</f>
        <v>0</v>
      </c>
      <c r="AE20" s="347">
        <f>J20*'Scot and Wales Transition'!$S$30</f>
        <v>0</v>
      </c>
      <c r="AF20" s="347">
        <f>K20*'Scot and Wales Transition'!$T$30</f>
        <v>0</v>
      </c>
      <c r="AG20" s="347">
        <f>L20*'Scot and Wales Transition'!$P$30</f>
        <v>0</v>
      </c>
      <c r="AH20" s="347">
        <f>M20*'Scot and Wales Transition'!$U$30</f>
        <v>0</v>
      </c>
      <c r="AJ20" s="382">
        <f>'GE2024 results (adjust.)'!E619+'Allocation (WALES)'!O20+'Allocation (WALES)'!Z20</f>
        <v>5100.4451208599594</v>
      </c>
      <c r="AK20" s="382">
        <f>'GE2024 results (adjust.)'!F619+'Allocation (WALES)'!P20+'Allocation (WALES)'!AA20</f>
        <v>2998.0887300560971</v>
      </c>
      <c r="AL20" s="382">
        <f>'GE2024 results (adjust.)'!G619+'Allocation (WALES)'!Q20+'Allocation (WALES)'!AB20</f>
        <v>17991.602682615638</v>
      </c>
      <c r="AM20" s="382">
        <f>'GE2024 results (adjust.)'!H619+'Allocation (WALES)'!R20+'Allocation (WALES)'!AC20</f>
        <v>1164.0760721520621</v>
      </c>
      <c r="AN20" s="382">
        <f>'GE2024 results (adjust.)'!I619+'Allocation (WALES)'!S20+'Allocation (WALES)'!AD20</f>
        <v>3299.3655744366993</v>
      </c>
      <c r="AO20" s="382">
        <f>'GE2024 results (adjust.)'!K619+'Allocation (WALES)'!T20+'Allocation (WALES)'!AE20</f>
        <v>0</v>
      </c>
      <c r="AP20" s="382">
        <f>'GE2024 results (adjust.)'!L619+'Allocation (WALES)'!U20+'Allocation (WALES)'!AF20</f>
        <v>0</v>
      </c>
      <c r="AQ20" s="382">
        <f>'GE2024 results (adjust.)'!M619+'Allocation (WALES)'!AG20+'Allocation (WALES)'!V20</f>
        <v>14890.304756129353</v>
      </c>
      <c r="AR20" s="382">
        <f>'GE2024 results (adjust.)'!N619+'Allocation (WALES)'!W20+'Allocation (WALES)'!AH20</f>
        <v>720.71905219846781</v>
      </c>
      <c r="AS20" s="382">
        <f t="shared" si="1"/>
        <v>46164.601988448274</v>
      </c>
      <c r="AT20" s="382"/>
      <c r="AU20" s="368">
        <f t="shared" si="2"/>
        <v>0.1104838967773672</v>
      </c>
      <c r="AV20" s="368">
        <f t="shared" si="3"/>
        <v>6.4943454528348502E-2</v>
      </c>
      <c r="AW20" s="368">
        <f t="shared" si="4"/>
        <v>0.38972723488697381</v>
      </c>
      <c r="AX20" s="368">
        <f t="shared" si="5"/>
        <v>2.5215771868743672E-2</v>
      </c>
      <c r="AY20" s="368">
        <f t="shared" si="6"/>
        <v>7.146959861718935E-2</v>
      </c>
      <c r="AZ20" s="368">
        <f t="shared" si="7"/>
        <v>0</v>
      </c>
      <c r="BA20" s="368">
        <f t="shared" si="8"/>
        <v>0</v>
      </c>
      <c r="BB20" s="368">
        <f t="shared" si="10"/>
        <v>0.3225481021119892</v>
      </c>
      <c r="BC20" s="368">
        <f t="shared" si="9"/>
        <v>1.5611941209388368E-2</v>
      </c>
    </row>
    <row r="21" spans="1:55" ht="19.5" customHeight="1" x14ac:dyDescent="0.35">
      <c r="A21" s="333" t="str">
        <f>'GE2024 results (adjust.)'!A620</f>
        <v>Merthyr Tydfil and Aberdare</v>
      </c>
      <c r="B21" s="333" t="str">
        <f>'GE2024 results (adjust.)'!B620</f>
        <v>Wales</v>
      </c>
      <c r="C21" s="333" t="str">
        <f>'GE2024 results (adjust.)'!C620</f>
        <v>Wales</v>
      </c>
      <c r="D21" s="333" t="str">
        <f>'GE2024 results (adjust.)'!D620</f>
        <v>Wales</v>
      </c>
      <c r="E21" s="346">
        <f>'GE2024 results (adjust.)'!E620/'Scot and Wales Transition'!$M$26</f>
        <v>3.2345067362888898E-2</v>
      </c>
      <c r="F21" s="346">
        <f>'GE2024 results (adjust.)'!F620/'Scot and Wales Transition'!$N$26</f>
        <v>1.1189132814390211E-2</v>
      </c>
      <c r="G21" s="346">
        <f>'GE2024 results (adjust.)'!G620/'Scot and Wales Transition'!$O$26</f>
        <v>3.7418617813569796E-2</v>
      </c>
      <c r="H21" s="346">
        <f>'GE2024 results (adjust.)'!H620/'Scot and Wales Transition'!$Q$26</f>
        <v>1.4877757245721376E-2</v>
      </c>
      <c r="I21" s="346">
        <f>'GE2024 results (adjust.)'!I620/'Scot and Wales Transition'!$R$26</f>
        <v>1.9849992430073966E-2</v>
      </c>
      <c r="J21" s="346">
        <f>'GE2024 results (adjust.)'!K620/'Scot and Wales Transition'!$S$26</f>
        <v>2.1861908178469891E-2</v>
      </c>
      <c r="K21" s="346">
        <f>'GE2024 results (adjust.)'!L620/'Scot and Wales Transition'!$T$26</f>
        <v>0.40243400574927374</v>
      </c>
      <c r="L21" s="346">
        <f>'GE2024 results (adjust.)'!M620/'Scot and Wales Transition'!$P$26</f>
        <v>2.4416009306923926E-2</v>
      </c>
      <c r="M21" s="346">
        <f>'GE2024 results (adjust.)'!N620/'Scot and Wales Transition'!$U$26</f>
        <v>3.2134090101260074E-2</v>
      </c>
      <c r="O21" s="347">
        <f>E21*'Scot and Wales Transition'!$M$28</f>
        <v>0</v>
      </c>
      <c r="P21" s="347">
        <f>F21*'Scot and Wales Transition'!$N$28</f>
        <v>0</v>
      </c>
      <c r="Q21" s="347">
        <f>G21*'Scot and Wales Transition'!$O$28</f>
        <v>5003.731197985675</v>
      </c>
      <c r="R21" s="347">
        <f>H21*'Scot and Wales Transition'!$Q$28</f>
        <v>0</v>
      </c>
      <c r="S21" s="347">
        <f>I21*'Scot and Wales Transition'!$R$28</f>
        <v>2441.2595136813534</v>
      </c>
      <c r="T21" s="347">
        <f>J21*'Scot and Wales Transition'!$S$28</f>
        <v>43.05923282832795</v>
      </c>
      <c r="U21" s="347">
        <f>K21*'Scot and Wales Transition'!$T$28</f>
        <v>139.19037951715299</v>
      </c>
      <c r="V21" s="347">
        <f>L21*'Scot and Wales Transition'!$P$28</f>
        <v>2696.7222245005528</v>
      </c>
      <c r="W21" s="347">
        <f>M21*'Scot and Wales Transition'!$U$28</f>
        <v>42.654065110125295</v>
      </c>
      <c r="X21" s="348">
        <f t="shared" si="0"/>
        <v>10366.616613623188</v>
      </c>
      <c r="Z21" s="347">
        <f>E21*'Scot and Wales Transition'!$M$30</f>
        <v>-9474.544121755187</v>
      </c>
      <c r="AA21" s="347">
        <f>F21*'Scot and Wales Transition'!$N$30</f>
        <v>-802.58727072263548</v>
      </c>
      <c r="AB21" s="347">
        <f>G21*'Scot and Wales Transition'!$O$30</f>
        <v>0</v>
      </c>
      <c r="AC21" s="347">
        <f>H21*'Scot and Wales Transition'!$Q$30</f>
        <v>-91.501540617200035</v>
      </c>
      <c r="AD21" s="347">
        <f>I21*'Scot and Wales Transition'!$R$30</f>
        <v>0</v>
      </c>
      <c r="AE21" s="347">
        <f>J21*'Scot and Wales Transition'!$S$30</f>
        <v>0</v>
      </c>
      <c r="AF21" s="347">
        <f>K21*'Scot and Wales Transition'!$T$30</f>
        <v>0</v>
      </c>
      <c r="AG21" s="347">
        <f>L21*'Scot and Wales Transition'!$P$30</f>
        <v>0</v>
      </c>
      <c r="AH21" s="347">
        <f>M21*'Scot and Wales Transition'!$U$30</f>
        <v>0</v>
      </c>
      <c r="AJ21" s="382">
        <f>'GE2024 results (adjust.)'!E620+'Allocation (WALES)'!O21+'Allocation (WALES)'!Z21</f>
        <v>6316.455878244813</v>
      </c>
      <c r="AK21" s="382">
        <f>'GE2024 results (adjust.)'!F620+'Allocation (WALES)'!P21+'Allocation (WALES)'!AA21</f>
        <v>1884.4127292773646</v>
      </c>
      <c r="AL21" s="382">
        <f>'GE2024 results (adjust.)'!G620+'Allocation (WALES)'!Q21+'Allocation (WALES)'!AB21</f>
        <v>13347.731197985675</v>
      </c>
      <c r="AM21" s="382">
        <f>'GE2024 results (adjust.)'!H620+'Allocation (WALES)'!R21+'Allocation (WALES)'!AC21</f>
        <v>1184.4984593827999</v>
      </c>
      <c r="AN21" s="382">
        <f>'GE2024 results (adjust.)'!I620+'Allocation (WALES)'!S21+'Allocation (WALES)'!AD21</f>
        <v>3672.2595136813534</v>
      </c>
      <c r="AO21" s="382">
        <f>'GE2024 results (adjust.)'!K620+'Allocation (WALES)'!T21+'Allocation (WALES)'!AE21</f>
        <v>418.05923282832794</v>
      </c>
      <c r="AP21" s="382">
        <f>'GE2024 results (adjust.)'!L620+'Allocation (WALES)'!U21+'Allocation (WALES)'!AF21</f>
        <v>670.19037951715302</v>
      </c>
      <c r="AQ21" s="382">
        <f>'GE2024 results (adjust.)'!M620+'Allocation (WALES)'!AG21+'Allocation (WALES)'!V21</f>
        <v>7464.7222245005523</v>
      </c>
      <c r="AR21" s="382">
        <f>'GE2024 results (adjust.)'!N620+'Allocation (WALES)'!W21+'Allocation (WALES)'!AH21</f>
        <v>254.65406511012529</v>
      </c>
      <c r="AS21" s="382">
        <f t="shared" si="1"/>
        <v>35212.983680528167</v>
      </c>
      <c r="AT21" s="382"/>
      <c r="AU21" s="368">
        <f t="shared" si="2"/>
        <v>0.17937860465194386</v>
      </c>
      <c r="AV21" s="368">
        <f t="shared" si="3"/>
        <v>5.3514713390203118E-2</v>
      </c>
      <c r="AW21" s="368">
        <f t="shared" si="4"/>
        <v>0.37905709209658967</v>
      </c>
      <c r="AX21" s="368">
        <f t="shared" si="5"/>
        <v>3.3638116841481845E-2</v>
      </c>
      <c r="AY21" s="368">
        <f t="shared" si="6"/>
        <v>0.10428708759808997</v>
      </c>
      <c r="AZ21" s="368">
        <f t="shared" si="7"/>
        <v>1.1872303597479683E-2</v>
      </c>
      <c r="BA21" s="368">
        <f t="shared" si="8"/>
        <v>1.9032479201350674E-2</v>
      </c>
      <c r="BB21" s="368">
        <f t="shared" si="10"/>
        <v>0.21198777962767021</v>
      </c>
      <c r="BC21" s="368">
        <f t="shared" si="9"/>
        <v>7.2318229951908947E-3</v>
      </c>
    </row>
    <row r="22" spans="1:55" ht="19.5" customHeight="1" x14ac:dyDescent="0.35">
      <c r="A22" s="333" t="str">
        <f>'GE2024 results (adjust.)'!A621</f>
        <v>Mid and South Pembrokeshire</v>
      </c>
      <c r="B22" s="333" t="str">
        <f>'GE2024 results (adjust.)'!B621</f>
        <v>Wales</v>
      </c>
      <c r="C22" s="333" t="str">
        <f>'GE2024 results (adjust.)'!C621</f>
        <v>Wales</v>
      </c>
      <c r="D22" s="333" t="str">
        <f>'GE2024 results (adjust.)'!D621</f>
        <v>Wales</v>
      </c>
      <c r="E22" s="346">
        <f>'GE2024 results (adjust.)'!E621/'Scot and Wales Transition'!$M$26</f>
        <v>3.3807569933790214E-2</v>
      </c>
      <c r="F22" s="346">
        <f>'GE2024 results (adjust.)'!F621/'Scot and Wales Transition'!$N$26</f>
        <v>6.0909358271710311E-2</v>
      </c>
      <c r="G22" s="346">
        <f>'GE2024 results (adjust.)'!G621/'Scot and Wales Transition'!$O$26</f>
        <v>3.5104618917140985E-2</v>
      </c>
      <c r="H22" s="346">
        <f>'GE2024 results (adjust.)'!H621/'Scot and Wales Transition'!$Q$26</f>
        <v>2.7656771306309641E-2</v>
      </c>
      <c r="I22" s="346">
        <f>'GE2024 results (adjust.)'!I621/'Scot and Wales Transition'!$R$26</f>
        <v>2.6670907781756573E-2</v>
      </c>
      <c r="J22" s="346">
        <f>'GE2024 results (adjust.)'!K621/'Scot and Wales Transition'!$S$26</f>
        <v>2.4893426112551052E-2</v>
      </c>
      <c r="K22" s="346">
        <f>'GE2024 results (adjust.)'!L621/'Scot and Wales Transition'!$T$26</f>
        <v>0</v>
      </c>
      <c r="L22" s="346">
        <f>'GE2024 results (adjust.)'!M621/'Scot and Wales Transition'!$P$26</f>
        <v>1.5167831285047959E-2</v>
      </c>
      <c r="M22" s="346">
        <f>'GE2024 results (adjust.)'!N621/'Scot and Wales Transition'!$U$26</f>
        <v>3.8500277762830472E-2</v>
      </c>
      <c r="O22" s="347">
        <f>E22*'Scot and Wales Transition'!$M$28</f>
        <v>0</v>
      </c>
      <c r="P22" s="347">
        <f>F22*'Scot and Wales Transition'!$N$28</f>
        <v>0</v>
      </c>
      <c r="Q22" s="347">
        <f>G22*'Scot and Wales Transition'!$O$28</f>
        <v>4694.2962389539625</v>
      </c>
      <c r="R22" s="347">
        <f>H22*'Scot and Wales Transition'!$Q$28</f>
        <v>0</v>
      </c>
      <c r="S22" s="347">
        <f>I22*'Scot and Wales Transition'!$R$28</f>
        <v>3280.1326040852628</v>
      </c>
      <c r="T22" s="347">
        <f>J22*'Scot and Wales Transition'!$S$28</f>
        <v>49.030113113856096</v>
      </c>
      <c r="U22" s="347">
        <f>K22*'Scot and Wales Transition'!$T$28</f>
        <v>0</v>
      </c>
      <c r="V22" s="347">
        <f>L22*'Scot and Wales Transition'!$P$28</f>
        <v>1675.2708114451839</v>
      </c>
      <c r="W22" s="347">
        <f>M22*'Scot and Wales Transition'!$U$28</f>
        <v>51.104398764018043</v>
      </c>
      <c r="X22" s="348">
        <f t="shared" si="0"/>
        <v>9749.8341663622832</v>
      </c>
      <c r="Z22" s="347">
        <f>E22*'Scot and Wales Transition'!$M$30</f>
        <v>-9902.9415951851915</v>
      </c>
      <c r="AA22" s="347">
        <f>F22*'Scot and Wales Transition'!$N$30</f>
        <v>-4368.9780457238512</v>
      </c>
      <c r="AB22" s="347">
        <f>G22*'Scot and Wales Transition'!$O$30</f>
        <v>0</v>
      </c>
      <c r="AC22" s="347">
        <f>H22*'Scot and Wales Transition'!$Q$30</f>
        <v>-170.09534039498314</v>
      </c>
      <c r="AD22" s="347">
        <f>I22*'Scot and Wales Transition'!$R$30</f>
        <v>0</v>
      </c>
      <c r="AE22" s="347">
        <f>J22*'Scot and Wales Transition'!$S$30</f>
        <v>0</v>
      </c>
      <c r="AF22" s="347">
        <f>K22*'Scot and Wales Transition'!$T$30</f>
        <v>0</v>
      </c>
      <c r="AG22" s="347">
        <f>L22*'Scot and Wales Transition'!$P$30</f>
        <v>0</v>
      </c>
      <c r="AH22" s="347">
        <f>M22*'Scot and Wales Transition'!$U$30</f>
        <v>0</v>
      </c>
      <c r="AJ22" s="382">
        <f>'GE2024 results (adjust.)'!E621+'Allocation (WALES)'!O22+'Allocation (WALES)'!Z22</f>
        <v>6602.0584048148085</v>
      </c>
      <c r="AK22" s="382">
        <f>'GE2024 results (adjust.)'!F621+'Allocation (WALES)'!P22+'Allocation (WALES)'!AA22</f>
        <v>10258.021954276148</v>
      </c>
      <c r="AL22" s="382">
        <f>'GE2024 results (adjust.)'!G621+'Allocation (WALES)'!Q22+'Allocation (WALES)'!AB22</f>
        <v>12522.296238953963</v>
      </c>
      <c r="AM22" s="382">
        <f>'GE2024 results (adjust.)'!H621+'Allocation (WALES)'!R22+'Allocation (WALES)'!AC22</f>
        <v>2201.9046596050171</v>
      </c>
      <c r="AN22" s="382">
        <f>'GE2024 results (adjust.)'!I621+'Allocation (WALES)'!S22+'Allocation (WALES)'!AD22</f>
        <v>4934.1326040852628</v>
      </c>
      <c r="AO22" s="382">
        <f>'GE2024 results (adjust.)'!K621+'Allocation (WALES)'!T22+'Allocation (WALES)'!AE22</f>
        <v>476.03011311385609</v>
      </c>
      <c r="AP22" s="382">
        <f>'GE2024 results (adjust.)'!L621+'Allocation (WALES)'!U22+'Allocation (WALES)'!AF22</f>
        <v>0</v>
      </c>
      <c r="AQ22" s="382">
        <f>'GE2024 results (adjust.)'!M621+'Allocation (WALES)'!AG22+'Allocation (WALES)'!V22</f>
        <v>4637.2708114451834</v>
      </c>
      <c r="AR22" s="382">
        <f>'GE2024 results (adjust.)'!N621+'Allocation (WALES)'!W22+'Allocation (WALES)'!AH22</f>
        <v>305.10439876401801</v>
      </c>
      <c r="AS22" s="382">
        <f t="shared" si="1"/>
        <v>41936.819185058252</v>
      </c>
      <c r="AT22" s="382"/>
      <c r="AU22" s="368">
        <f t="shared" si="2"/>
        <v>0.15742868756167058</v>
      </c>
      <c r="AV22" s="368">
        <f t="shared" si="3"/>
        <v>0.24460658089040282</v>
      </c>
      <c r="AW22" s="368">
        <f t="shared" si="4"/>
        <v>0.29859909459741657</v>
      </c>
      <c r="AX22" s="368">
        <f t="shared" si="5"/>
        <v>5.2505285388681502E-2</v>
      </c>
      <c r="AY22" s="368">
        <f t="shared" si="6"/>
        <v>0.11765633874882085</v>
      </c>
      <c r="AZ22" s="368">
        <f t="shared" si="7"/>
        <v>1.1351125868970571E-2</v>
      </c>
      <c r="BA22" s="368">
        <f t="shared" si="8"/>
        <v>0</v>
      </c>
      <c r="BB22" s="368">
        <f t="shared" si="10"/>
        <v>0.11057755217394755</v>
      </c>
      <c r="BC22" s="368">
        <f t="shared" si="9"/>
        <v>7.2753347700896739E-3</v>
      </c>
    </row>
    <row r="23" spans="1:55" ht="19.5" customHeight="1" x14ac:dyDescent="0.35">
      <c r="A23" s="333" t="str">
        <f>'GE2024 results (adjust.)'!A622</f>
        <v>Monmouthshire</v>
      </c>
      <c r="B23" s="333" t="str">
        <f>'GE2024 results (adjust.)'!B622</f>
        <v>Wales</v>
      </c>
      <c r="C23" s="333" t="str">
        <f>'GE2024 results (adjust.)'!C622</f>
        <v>Wales</v>
      </c>
      <c r="D23" s="333" t="str">
        <f>'GE2024 results (adjust.)'!D622</f>
        <v>Wales</v>
      </c>
      <c r="E23" s="346">
        <f>'GE2024 results (adjust.)'!E622/'Scot and Wales Transition'!$M$26</f>
        <v>4.3035264726381847E-2</v>
      </c>
      <c r="F23" s="346">
        <f>'GE2024 results (adjust.)'!F622/'Scot and Wales Transition'!$N$26</f>
        <v>7.3589265015222852E-2</v>
      </c>
      <c r="G23" s="346">
        <f>'GE2024 results (adjust.)'!G622/'Scot and Wales Transition'!$O$26</f>
        <v>2.4386678292209078E-2</v>
      </c>
      <c r="H23" s="346">
        <f>'GE2024 results (adjust.)'!H622/'Scot and Wales Transition'!$Q$26</f>
        <v>2.6572420660657535E-2</v>
      </c>
      <c r="I23" s="346">
        <f>'GE2024 results (adjust.)'!I622/'Scot and Wales Transition'!$R$26</f>
        <v>3.8006849843772818E-2</v>
      </c>
      <c r="J23" s="346">
        <f>'GE2024 results (adjust.)'!K622/'Scot and Wales Transition'!$S$26</f>
        <v>2.664237876682864E-2</v>
      </c>
      <c r="K23" s="346">
        <f>'GE2024 results (adjust.)'!L622/'Scot and Wales Transition'!$T$26</f>
        <v>0</v>
      </c>
      <c r="L23" s="346">
        <f>'GE2024 results (adjust.)'!M622/'Scot and Wales Transition'!$P$26</f>
        <v>6.5187877197387077E-3</v>
      </c>
      <c r="M23" s="346">
        <f>'GE2024 results (adjust.)'!N622/'Scot and Wales Transition'!$U$26</f>
        <v>5.426417102005239E-2</v>
      </c>
      <c r="O23" s="347">
        <f>E23*'Scot and Wales Transition'!$M$28</f>
        <v>0</v>
      </c>
      <c r="P23" s="347">
        <f>F23*'Scot and Wales Transition'!$N$28</f>
        <v>0</v>
      </c>
      <c r="Q23" s="347">
        <f>G23*'Scot and Wales Transition'!$O$28</f>
        <v>3261.0606728962248</v>
      </c>
      <c r="R23" s="347">
        <f>H23*'Scot and Wales Transition'!$Q$28</f>
        <v>0</v>
      </c>
      <c r="S23" s="347">
        <f>I23*'Scot and Wales Transition'!$R$28</f>
        <v>4674.2881183971967</v>
      </c>
      <c r="T23" s="347">
        <f>J23*'Scot and Wales Transition'!$S$28</f>
        <v>52.474851740122332</v>
      </c>
      <c r="U23" s="347">
        <f>K23*'Scot and Wales Transition'!$T$28</f>
        <v>0</v>
      </c>
      <c r="V23" s="347">
        <f>L23*'Scot and Wales Transition'!$P$28</f>
        <v>719.99316102961484</v>
      </c>
      <c r="W23" s="347">
        <f>M23*'Scot and Wales Transition'!$U$28</f>
        <v>72.029034478419121</v>
      </c>
      <c r="X23" s="348">
        <f t="shared" si="0"/>
        <v>8779.8458385415779</v>
      </c>
      <c r="Z23" s="347">
        <f>E23*'Scot and Wales Transition'!$M$30</f>
        <v>-12605.925653731649</v>
      </c>
      <c r="AA23" s="347">
        <f>F23*'Scot and Wales Transition'!$N$30</f>
        <v>-5278.4973011575785</v>
      </c>
      <c r="AB23" s="347">
        <f>G23*'Scot and Wales Transition'!$O$30</f>
        <v>0</v>
      </c>
      <c r="AC23" s="347">
        <f>H23*'Scot and Wales Transition'!$Q$30</f>
        <v>-163.42634096128438</v>
      </c>
      <c r="AD23" s="347">
        <f>I23*'Scot and Wales Transition'!$R$30</f>
        <v>0</v>
      </c>
      <c r="AE23" s="347">
        <f>J23*'Scot and Wales Transition'!$S$30</f>
        <v>0</v>
      </c>
      <c r="AF23" s="347">
        <f>K23*'Scot and Wales Transition'!$T$30</f>
        <v>0</v>
      </c>
      <c r="AG23" s="347">
        <f>L23*'Scot and Wales Transition'!$P$30</f>
        <v>0</v>
      </c>
      <c r="AH23" s="347">
        <f>M23*'Scot and Wales Transition'!$U$30</f>
        <v>0</v>
      </c>
      <c r="AJ23" s="382">
        <f>'GE2024 results (adjust.)'!E622+'Allocation (WALES)'!O23+'Allocation (WALES)'!Z23</f>
        <v>8404.0743462683513</v>
      </c>
      <c r="AK23" s="382">
        <f>'GE2024 results (adjust.)'!F622+'Allocation (WALES)'!P23+'Allocation (WALES)'!AA23</f>
        <v>12393.502698842422</v>
      </c>
      <c r="AL23" s="382">
        <f>'GE2024 results (adjust.)'!G622+'Allocation (WALES)'!Q23+'Allocation (WALES)'!AB23</f>
        <v>8699.0606728962248</v>
      </c>
      <c r="AM23" s="382">
        <f>'GE2024 results (adjust.)'!H622+'Allocation (WALES)'!R23+'Allocation (WALES)'!AC23</f>
        <v>2115.5736590387155</v>
      </c>
      <c r="AN23" s="382">
        <f>'GE2024 results (adjust.)'!I622+'Allocation (WALES)'!S23+'Allocation (WALES)'!AD23</f>
        <v>7031.2881183971967</v>
      </c>
      <c r="AO23" s="382">
        <f>'GE2024 results (adjust.)'!K622+'Allocation (WALES)'!T23+'Allocation (WALES)'!AE23</f>
        <v>509.47485174012235</v>
      </c>
      <c r="AP23" s="382">
        <f>'GE2024 results (adjust.)'!L622+'Allocation (WALES)'!U23+'Allocation (WALES)'!AF23</f>
        <v>0</v>
      </c>
      <c r="AQ23" s="382">
        <f>'GE2024 results (adjust.)'!M622+'Allocation (WALES)'!AG23+'Allocation (WALES)'!V23</f>
        <v>1992.9931610296148</v>
      </c>
      <c r="AR23" s="382">
        <f>'GE2024 results (adjust.)'!N622+'Allocation (WALES)'!W23+'Allocation (WALES)'!AH23</f>
        <v>430.02903447841913</v>
      </c>
      <c r="AS23" s="382">
        <f t="shared" si="1"/>
        <v>41575.996542691071</v>
      </c>
      <c r="AT23" s="382"/>
      <c r="AU23" s="368">
        <f t="shared" si="2"/>
        <v>0.20213765261498612</v>
      </c>
      <c r="AV23" s="368">
        <f t="shared" si="3"/>
        <v>0.29809273930731939</v>
      </c>
      <c r="AW23" s="368">
        <f t="shared" si="4"/>
        <v>0.20923276400515989</v>
      </c>
      <c r="AX23" s="368">
        <f t="shared" si="5"/>
        <v>5.0884496703919098E-2</v>
      </c>
      <c r="AY23" s="368">
        <f t="shared" si="6"/>
        <v>0.1691189316695591</v>
      </c>
      <c r="AZ23" s="368">
        <f t="shared" si="7"/>
        <v>1.2254062298109519E-2</v>
      </c>
      <c r="BA23" s="368">
        <f t="shared" si="8"/>
        <v>0</v>
      </c>
      <c r="BB23" s="368">
        <f t="shared" si="10"/>
        <v>4.7936148902243854E-2</v>
      </c>
      <c r="BC23" s="368">
        <f t="shared" si="9"/>
        <v>1.0343204498702916E-2</v>
      </c>
    </row>
    <row r="24" spans="1:55" ht="19.5" customHeight="1" x14ac:dyDescent="0.35">
      <c r="A24" s="333" t="str">
        <f>'GE2024 results (adjust.)'!A623</f>
        <v>Montgomeryshire and Glyndwr</v>
      </c>
      <c r="B24" s="333" t="str">
        <f>'GE2024 results (adjust.)'!B623</f>
        <v>Wales</v>
      </c>
      <c r="C24" s="333" t="str">
        <f>'GE2024 results (adjust.)'!C623</f>
        <v>Wales</v>
      </c>
      <c r="D24" s="333" t="str">
        <f>'GE2024 results (adjust.)'!D623</f>
        <v>Wales</v>
      </c>
      <c r="E24" s="346">
        <f>'GE2024 results (adjust.)'!E623/'Scot and Wales Transition'!$M$26</f>
        <v>2.603213609745773E-2</v>
      </c>
      <c r="F24" s="346">
        <f>'GE2024 results (adjust.)'!F623/'Scot and Wales Transition'!$N$26</f>
        <v>3.2376444969067317E-2</v>
      </c>
      <c r="G24" s="346">
        <f>'GE2024 results (adjust.)'!G623/'Scot and Wales Transition'!$O$26</f>
        <v>3.9885089505499731E-2</v>
      </c>
      <c r="H24" s="346">
        <f>'GE2024 results (adjust.)'!H623/'Scot and Wales Transition'!$Q$26</f>
        <v>7.543815782117344E-2</v>
      </c>
      <c r="I24" s="346">
        <f>'GE2024 results (adjust.)'!I623/'Scot and Wales Transition'!$R$26</f>
        <v>2.8122166367220956E-2</v>
      </c>
      <c r="J24" s="346">
        <f>'GE2024 results (adjust.)'!K623/'Scot and Wales Transition'!$S$26</f>
        <v>0</v>
      </c>
      <c r="K24" s="346">
        <f>'GE2024 results (adjust.)'!L623/'Scot and Wales Transition'!$T$26</f>
        <v>0</v>
      </c>
      <c r="L24" s="346">
        <f>'GE2024 results (adjust.)'!M623/'Scot and Wales Transition'!$P$26</f>
        <v>2.9019615088577578E-2</v>
      </c>
      <c r="M24" s="346">
        <f>'GE2024 results (adjust.)'!N623/'Scot and Wales Transition'!$U$26</f>
        <v>0</v>
      </c>
      <c r="O24" s="347">
        <f>E24*'Scot and Wales Transition'!$M$28</f>
        <v>0</v>
      </c>
      <c r="P24" s="347">
        <f>F24*'Scot and Wales Transition'!$N$28</f>
        <v>0</v>
      </c>
      <c r="Q24" s="347">
        <f>G24*'Scot and Wales Transition'!$O$28</f>
        <v>5333.5552822249028</v>
      </c>
      <c r="R24" s="347">
        <f>H24*'Scot and Wales Transition'!$Q$28</f>
        <v>0</v>
      </c>
      <c r="S24" s="347">
        <f>I24*'Scot and Wales Transition'!$R$28</f>
        <v>3458.6162403414132</v>
      </c>
      <c r="T24" s="347">
        <f>J24*'Scot and Wales Transition'!$S$28</f>
        <v>0</v>
      </c>
      <c r="U24" s="347">
        <f>K24*'Scot and Wales Transition'!$T$28</f>
        <v>0</v>
      </c>
      <c r="V24" s="347">
        <f>L24*'Scot and Wales Transition'!$P$28</f>
        <v>3205.185580168757</v>
      </c>
      <c r="W24" s="347">
        <f>M24*'Scot and Wales Transition'!$U$28</f>
        <v>0</v>
      </c>
      <c r="X24" s="348">
        <f t="shared" si="0"/>
        <v>11997.357102735074</v>
      </c>
      <c r="Z24" s="347">
        <f>E24*'Scot and Wales Transition'!$M$30</f>
        <v>-7625.355027761806</v>
      </c>
      <c r="AA24" s="347">
        <f>F24*'Scot and Wales Transition'!$N$30</f>
        <v>-2322.3357014769222</v>
      </c>
      <c r="AB24" s="347">
        <f>G24*'Scot and Wales Transition'!$O$30</f>
        <v>0</v>
      </c>
      <c r="AC24" s="347">
        <f>H24*'Scot and Wales Transition'!$Q$30</f>
        <v>-463.96157350570871</v>
      </c>
      <c r="AD24" s="347">
        <f>I24*'Scot and Wales Transition'!$R$30</f>
        <v>0</v>
      </c>
      <c r="AE24" s="347">
        <f>J24*'Scot and Wales Transition'!$S$30</f>
        <v>0</v>
      </c>
      <c r="AF24" s="347">
        <f>K24*'Scot and Wales Transition'!$T$30</f>
        <v>0</v>
      </c>
      <c r="AG24" s="347">
        <f>L24*'Scot and Wales Transition'!$P$30</f>
        <v>0</v>
      </c>
      <c r="AH24" s="347">
        <f>M24*'Scot and Wales Transition'!$U$30</f>
        <v>0</v>
      </c>
      <c r="AJ24" s="382">
        <f>'GE2024 results (adjust.)'!E623+'Allocation (WALES)'!O24+'Allocation (WALES)'!Z24</f>
        <v>5083.644972238194</v>
      </c>
      <c r="AK24" s="382">
        <f>'GE2024 results (adjust.)'!F623+'Allocation (WALES)'!P24+'Allocation (WALES)'!AA24</f>
        <v>5452.6642985230774</v>
      </c>
      <c r="AL24" s="382">
        <f>'GE2024 results (adjust.)'!G623+'Allocation (WALES)'!Q24+'Allocation (WALES)'!AB24</f>
        <v>14227.555282224903</v>
      </c>
      <c r="AM24" s="382">
        <f>'GE2024 results (adjust.)'!H623+'Allocation (WALES)'!R24+'Allocation (WALES)'!AC24</f>
        <v>6006.0384264942913</v>
      </c>
      <c r="AN24" s="382">
        <f>'GE2024 results (adjust.)'!I623+'Allocation (WALES)'!S24+'Allocation (WALES)'!AD24</f>
        <v>5202.6162403414128</v>
      </c>
      <c r="AO24" s="382">
        <f>'GE2024 results (adjust.)'!K623+'Allocation (WALES)'!T24+'Allocation (WALES)'!AE24</f>
        <v>0</v>
      </c>
      <c r="AP24" s="382">
        <f>'GE2024 results (adjust.)'!L623+'Allocation (WALES)'!U24+'Allocation (WALES)'!AF24</f>
        <v>0</v>
      </c>
      <c r="AQ24" s="382">
        <f>'GE2024 results (adjust.)'!M623+'Allocation (WALES)'!AG24+'Allocation (WALES)'!V24</f>
        <v>8872.1855801687561</v>
      </c>
      <c r="AR24" s="382">
        <f>'GE2024 results (adjust.)'!N623+'Allocation (WALES)'!W24+'Allocation (WALES)'!AH24</f>
        <v>0</v>
      </c>
      <c r="AS24" s="382">
        <f t="shared" si="1"/>
        <v>44844.704799990635</v>
      </c>
      <c r="AT24" s="382"/>
      <c r="AU24" s="368">
        <f t="shared" si="2"/>
        <v>0.11336109792474887</v>
      </c>
      <c r="AV24" s="368">
        <f t="shared" si="3"/>
        <v>0.12158992511696087</v>
      </c>
      <c r="AW24" s="368">
        <f t="shared" si="4"/>
        <v>0.31726277039129652</v>
      </c>
      <c r="AX24" s="368">
        <f t="shared" si="5"/>
        <v>0.13392971262229261</v>
      </c>
      <c r="AY24" s="368">
        <f t="shared" si="6"/>
        <v>0.11601405926397132</v>
      </c>
      <c r="AZ24" s="368">
        <f t="shared" si="7"/>
        <v>0</v>
      </c>
      <c r="BA24" s="368">
        <f t="shared" si="8"/>
        <v>0</v>
      </c>
      <c r="BB24" s="368">
        <f t="shared" si="10"/>
        <v>0.19784243468072976</v>
      </c>
      <c r="BC24" s="368">
        <f t="shared" si="9"/>
        <v>0</v>
      </c>
    </row>
    <row r="25" spans="1:55" ht="19.5" customHeight="1" x14ac:dyDescent="0.35">
      <c r="A25" s="333" t="str">
        <f>'GE2024 results (adjust.)'!A624</f>
        <v>Neath and Swansea East</v>
      </c>
      <c r="B25" s="333" t="str">
        <f>'GE2024 results (adjust.)'!B624</f>
        <v>Wales</v>
      </c>
      <c r="C25" s="333" t="str">
        <f>'GE2024 results (adjust.)'!C624</f>
        <v>Wales</v>
      </c>
      <c r="D25" s="333" t="str">
        <f>'GE2024 results (adjust.)'!D624</f>
        <v>Wales</v>
      </c>
      <c r="E25" s="346">
        <f>'GE2024 results (adjust.)'!E624/'Scot and Wales Transition'!$M$26</f>
        <v>3.4405680228892711E-2</v>
      </c>
      <c r="F25" s="346">
        <f>'GE2024 results (adjust.)'!F624/'Scot and Wales Transition'!$N$26</f>
        <v>1.5678111293702696E-2</v>
      </c>
      <c r="G25" s="346">
        <f>'GE2024 results (adjust.)'!G624/'Scot and Wales Transition'!$O$26</f>
        <v>4.5607303830777185E-2</v>
      </c>
      <c r="H25" s="346">
        <f>'GE2024 results (adjust.)'!H624/'Scot and Wales Transition'!$Q$26</f>
        <v>2.7330300144177824E-2</v>
      </c>
      <c r="I25" s="346">
        <f>'GE2024 results (adjust.)'!I624/'Scot and Wales Transition'!$R$26</f>
        <v>2.759003821921735E-2</v>
      </c>
      <c r="J25" s="346">
        <f>'GE2024 results (adjust.)'!K624/'Scot and Wales Transition'!$S$26</f>
        <v>0</v>
      </c>
      <c r="K25" s="346">
        <f>'GE2024 results (adjust.)'!L624/'Scot and Wales Transition'!$T$26</f>
        <v>0</v>
      </c>
      <c r="L25" s="346">
        <f>'GE2024 results (adjust.)'!M624/'Scot and Wales Transition'!$P$26</f>
        <v>2.7396319167794253E-2</v>
      </c>
      <c r="M25" s="346">
        <f>'GE2024 results (adjust.)'!N624/'Scot and Wales Transition'!$U$26</f>
        <v>0</v>
      </c>
      <c r="O25" s="347">
        <f>E25*'Scot and Wales Transition'!$M$28</f>
        <v>0</v>
      </c>
      <c r="P25" s="347">
        <f>F25*'Scot and Wales Transition'!$N$28</f>
        <v>0</v>
      </c>
      <c r="Q25" s="347">
        <f>G25*'Scot and Wales Transition'!$O$28</f>
        <v>6098.7471576599137</v>
      </c>
      <c r="R25" s="347">
        <f>H25*'Scot and Wales Transition'!$Q$28</f>
        <v>0</v>
      </c>
      <c r="S25" s="347">
        <f>I25*'Scot and Wales Transition'!$R$28</f>
        <v>3393.1722403808249</v>
      </c>
      <c r="T25" s="347">
        <f>J25*'Scot and Wales Transition'!$S$28</f>
        <v>0</v>
      </c>
      <c r="U25" s="347">
        <f>K25*'Scot and Wales Transition'!$T$28</f>
        <v>0</v>
      </c>
      <c r="V25" s="347">
        <f>L25*'Scot and Wales Transition'!$P$28</f>
        <v>3025.8942745549407</v>
      </c>
      <c r="W25" s="347">
        <f>M25*'Scot and Wales Transition'!$U$28</f>
        <v>0</v>
      </c>
      <c r="X25" s="348">
        <f t="shared" si="0"/>
        <v>12517.813672595679</v>
      </c>
      <c r="Z25" s="347">
        <f>E25*'Scot and Wales Transition'!$M$30</f>
        <v>-10078.140561910068</v>
      </c>
      <c r="AA25" s="347">
        <f>F25*'Scot and Wales Transition'!$N$30</f>
        <v>-1124.5779956348056</v>
      </c>
      <c r="AB25" s="347">
        <f>G25*'Scot and Wales Transition'!$O$30</f>
        <v>0</v>
      </c>
      <c r="AC25" s="347">
        <f>H25*'Scot and Wales Transition'!$Q$30</f>
        <v>-168.08746959774049</v>
      </c>
      <c r="AD25" s="347">
        <f>I25*'Scot and Wales Transition'!$R$30</f>
        <v>0</v>
      </c>
      <c r="AE25" s="347">
        <f>J25*'Scot and Wales Transition'!$S$30</f>
        <v>0</v>
      </c>
      <c r="AF25" s="347">
        <f>K25*'Scot and Wales Transition'!$T$30</f>
        <v>0</v>
      </c>
      <c r="AG25" s="347">
        <f>L25*'Scot and Wales Transition'!$P$30</f>
        <v>0</v>
      </c>
      <c r="AH25" s="347">
        <f>M25*'Scot and Wales Transition'!$U$30</f>
        <v>0</v>
      </c>
      <c r="AJ25" s="382">
        <f>'GE2024 results (adjust.)'!E624+'Allocation (WALES)'!O25+'Allocation (WALES)'!Z25</f>
        <v>6718.8594380899322</v>
      </c>
      <c r="AK25" s="382">
        <f>'GE2024 results (adjust.)'!F624+'Allocation (WALES)'!P25+'Allocation (WALES)'!AA25</f>
        <v>2640.4220043651944</v>
      </c>
      <c r="AL25" s="382">
        <f>'GE2024 results (adjust.)'!G624+'Allocation (WALES)'!Q25+'Allocation (WALES)'!AB25</f>
        <v>16268.747157659913</v>
      </c>
      <c r="AM25" s="382">
        <f>'GE2024 results (adjust.)'!H624+'Allocation (WALES)'!R25+'Allocation (WALES)'!AC25</f>
        <v>2175.9125304022596</v>
      </c>
      <c r="AN25" s="382">
        <f>'GE2024 results (adjust.)'!I624+'Allocation (WALES)'!S25+'Allocation (WALES)'!AD25</f>
        <v>5104.1722403808253</v>
      </c>
      <c r="AO25" s="382">
        <f>'GE2024 results (adjust.)'!K624+'Allocation (WALES)'!T25+'Allocation (WALES)'!AE25</f>
        <v>0</v>
      </c>
      <c r="AP25" s="382">
        <f>'GE2024 results (adjust.)'!L624+'Allocation (WALES)'!U25+'Allocation (WALES)'!AF25</f>
        <v>0</v>
      </c>
      <c r="AQ25" s="382">
        <f>'GE2024 results (adjust.)'!M624+'Allocation (WALES)'!AG25+'Allocation (WALES)'!V25</f>
        <v>8375.8942745549411</v>
      </c>
      <c r="AR25" s="382">
        <f>'GE2024 results (adjust.)'!N624+'Allocation (WALES)'!W25+'Allocation (WALES)'!AH25</f>
        <v>0</v>
      </c>
      <c r="AS25" s="382">
        <f t="shared" si="1"/>
        <v>41284.007645453064</v>
      </c>
      <c r="AT25" s="382"/>
      <c r="AU25" s="368">
        <f t="shared" si="2"/>
        <v>0.16274726755676139</v>
      </c>
      <c r="AV25" s="368">
        <f t="shared" si="3"/>
        <v>6.3957502068140548E-2</v>
      </c>
      <c r="AW25" s="368">
        <f t="shared" si="4"/>
        <v>0.39406898907140664</v>
      </c>
      <c r="AX25" s="368">
        <f t="shared" si="5"/>
        <v>5.2705942433907818E-2</v>
      </c>
      <c r="AY25" s="368">
        <f t="shared" si="6"/>
        <v>0.12363558025217516</v>
      </c>
      <c r="AZ25" s="368">
        <f t="shared" si="7"/>
        <v>0</v>
      </c>
      <c r="BA25" s="368">
        <f t="shared" si="8"/>
        <v>0</v>
      </c>
      <c r="BB25" s="368">
        <f t="shared" si="10"/>
        <v>0.20288471861760846</v>
      </c>
      <c r="BC25" s="368">
        <f t="shared" si="9"/>
        <v>0</v>
      </c>
    </row>
    <row r="26" spans="1:55" ht="19.5" customHeight="1" x14ac:dyDescent="0.35">
      <c r="A26" s="333" t="str">
        <f>'GE2024 results (adjust.)'!A625</f>
        <v>Newport East</v>
      </c>
      <c r="B26" s="333" t="str">
        <f>'GE2024 results (adjust.)'!B625</f>
        <v>Wales</v>
      </c>
      <c r="C26" s="333" t="str">
        <f>'GE2024 results (adjust.)'!C625</f>
        <v>Wales</v>
      </c>
      <c r="D26" s="333" t="str">
        <f>'GE2024 results (adjust.)'!D625</f>
        <v>Wales</v>
      </c>
      <c r="E26" s="346">
        <f>'GE2024 results (adjust.)'!E625/'Scot and Wales Transition'!$M$26</f>
        <v>3.3531046338451727E-2</v>
      </c>
      <c r="F26" s="346">
        <f>'GE2024 results (adjust.)'!F625/'Scot and Wales Transition'!$N$26</f>
        <v>2.7012990162616039E-2</v>
      </c>
      <c r="G26" s="346">
        <f>'GE2024 results (adjust.)'!G625/'Scot and Wales Transition'!$O$26</f>
        <v>3.3010360225993199E-2</v>
      </c>
      <c r="H26" s="346">
        <f>'GE2024 results (adjust.)'!H625/'Scot and Wales Transition'!$Q$26</f>
        <v>2.3844054519984493E-2</v>
      </c>
      <c r="I26" s="346">
        <f>'GE2024 results (adjust.)'!I625/'Scot and Wales Transition'!$R$26</f>
        <v>3.3733699564349906E-2</v>
      </c>
      <c r="J26" s="346">
        <f>'GE2024 results (adjust.)'!K625/'Scot and Wales Transition'!$S$26</f>
        <v>0.10505375610027398</v>
      </c>
      <c r="K26" s="346">
        <f>'GE2024 results (adjust.)'!L625/'Scot and Wales Transition'!$T$26</f>
        <v>0</v>
      </c>
      <c r="L26" s="346">
        <f>'GE2024 results (adjust.)'!M625/'Scot and Wales Transition'!$P$26</f>
        <v>1.1465487591904923E-2</v>
      </c>
      <c r="M26" s="346">
        <f>'GE2024 results (adjust.)'!N625/'Scot and Wales Transition'!$U$26</f>
        <v>2.0462746055047689E-2</v>
      </c>
      <c r="O26" s="347">
        <f>E26*'Scot and Wales Transition'!$M$28</f>
        <v>0</v>
      </c>
      <c r="P26" s="347">
        <f>F26*'Scot and Wales Transition'!$N$28</f>
        <v>0</v>
      </c>
      <c r="Q26" s="347">
        <f>G26*'Scot and Wales Transition'!$O$28</f>
        <v>4414.2456074271995</v>
      </c>
      <c r="R26" s="347">
        <f>H26*'Scot and Wales Transition'!$Q$28</f>
        <v>0</v>
      </c>
      <c r="S26" s="347">
        <f>I26*'Scot and Wales Transition'!$R$28</f>
        <v>4148.7529671985303</v>
      </c>
      <c r="T26" s="347">
        <f>J26*'Scot and Wales Transition'!$S$28</f>
        <v>206.91396681772525</v>
      </c>
      <c r="U26" s="347">
        <f>K26*'Scot and Wales Transition'!$T$28</f>
        <v>0</v>
      </c>
      <c r="V26" s="347">
        <f>L26*'Scot and Wales Transition'!$P$28</f>
        <v>1266.3508935941145</v>
      </c>
      <c r="W26" s="347">
        <f>M26*'Scot and Wales Transition'!$U$28</f>
        <v>27.161786744655256</v>
      </c>
      <c r="X26" s="348">
        <f t="shared" si="0"/>
        <v>10063.425221782225</v>
      </c>
      <c r="Z26" s="347">
        <f>E26*'Scot and Wales Transition'!$M$30</f>
        <v>-9821.9420728980058</v>
      </c>
      <c r="AA26" s="347">
        <f>F26*'Scot and Wales Transition'!$N$30</f>
        <v>-1937.6195106727712</v>
      </c>
      <c r="AB26" s="347">
        <f>G26*'Scot and Wales Transition'!$O$30</f>
        <v>0</v>
      </c>
      <c r="AC26" s="347">
        <f>H26*'Scot and Wales Transition'!$Q$30</f>
        <v>-146.64627787004238</v>
      </c>
      <c r="AD26" s="347">
        <f>I26*'Scot and Wales Transition'!$R$30</f>
        <v>0</v>
      </c>
      <c r="AE26" s="347">
        <f>J26*'Scot and Wales Transition'!$S$30</f>
        <v>0</v>
      </c>
      <c r="AF26" s="347">
        <f>K26*'Scot and Wales Transition'!$T$30</f>
        <v>0</v>
      </c>
      <c r="AG26" s="347">
        <f>L26*'Scot and Wales Transition'!$P$30</f>
        <v>0</v>
      </c>
      <c r="AH26" s="347">
        <f>M26*'Scot and Wales Transition'!$U$30</f>
        <v>0</v>
      </c>
      <c r="AJ26" s="382">
        <f>'GE2024 results (adjust.)'!E625+'Allocation (WALES)'!O26+'Allocation (WALES)'!Z26</f>
        <v>6548.0579271019942</v>
      </c>
      <c r="AK26" s="382">
        <f>'GE2024 results (adjust.)'!F625+'Allocation (WALES)'!P26+'Allocation (WALES)'!AA26</f>
        <v>4549.380489327229</v>
      </c>
      <c r="AL26" s="382">
        <f>'GE2024 results (adjust.)'!G625+'Allocation (WALES)'!Q26+'Allocation (WALES)'!AB26</f>
        <v>11775.2456074272</v>
      </c>
      <c r="AM26" s="382">
        <f>'GE2024 results (adjust.)'!H625+'Allocation (WALES)'!R26+'Allocation (WALES)'!AC26</f>
        <v>1898.3537221299575</v>
      </c>
      <c r="AN26" s="382">
        <f>'GE2024 results (adjust.)'!I625+'Allocation (WALES)'!S26+'Allocation (WALES)'!AD26</f>
        <v>6240.7529671985303</v>
      </c>
      <c r="AO26" s="382">
        <f>'GE2024 results (adjust.)'!K625+'Allocation (WALES)'!T26+'Allocation (WALES)'!AE26</f>
        <v>2008.9139668177252</v>
      </c>
      <c r="AP26" s="382">
        <f>'GE2024 results (adjust.)'!L625+'Allocation (WALES)'!U26+'Allocation (WALES)'!AF26</f>
        <v>0</v>
      </c>
      <c r="AQ26" s="382">
        <f>'GE2024 results (adjust.)'!M625+'Allocation (WALES)'!AG26+'Allocation (WALES)'!V26</f>
        <v>3505.3508935941145</v>
      </c>
      <c r="AR26" s="382">
        <f>'GE2024 results (adjust.)'!N625+'Allocation (WALES)'!W26+'Allocation (WALES)'!AH26</f>
        <v>162.16178674465525</v>
      </c>
      <c r="AS26" s="382">
        <f t="shared" si="1"/>
        <v>36688.217360341405</v>
      </c>
      <c r="AT26" s="382"/>
      <c r="AU26" s="368">
        <f t="shared" si="2"/>
        <v>0.17847849795450135</v>
      </c>
      <c r="AV26" s="368">
        <f t="shared" si="3"/>
        <v>0.12400113215216992</v>
      </c>
      <c r="AW26" s="368">
        <f t="shared" si="4"/>
        <v>0.32095442228151977</v>
      </c>
      <c r="AX26" s="368">
        <f t="shared" si="5"/>
        <v>5.1742871655083657E-2</v>
      </c>
      <c r="AY26" s="368">
        <f t="shared" si="6"/>
        <v>0.17010237662690453</v>
      </c>
      <c r="AZ26" s="368">
        <f t="shared" si="7"/>
        <v>5.4756379877679374E-2</v>
      </c>
      <c r="BA26" s="368">
        <f t="shared" si="8"/>
        <v>0</v>
      </c>
      <c r="BB26" s="368">
        <f t="shared" si="10"/>
        <v>9.5544323104214596E-2</v>
      </c>
      <c r="BC26" s="368">
        <f t="shared" si="9"/>
        <v>4.4199963479268443E-3</v>
      </c>
    </row>
    <row r="27" spans="1:55" ht="19.5" customHeight="1" x14ac:dyDescent="0.35">
      <c r="A27" s="333" t="str">
        <f>'GE2024 results (adjust.)'!A626</f>
        <v>Newport West and Islwyn</v>
      </c>
      <c r="B27" s="333" t="str">
        <f>'GE2024 results (adjust.)'!B626</f>
        <v>Wales</v>
      </c>
      <c r="C27" s="333" t="str">
        <f>'GE2024 results (adjust.)'!C626</f>
        <v>Wales</v>
      </c>
      <c r="D27" s="333" t="str">
        <f>'GE2024 results (adjust.)'!D626</f>
        <v>Wales</v>
      </c>
      <c r="E27" s="346">
        <f>'GE2024 results (adjust.)'!E626/'Scot and Wales Transition'!$M$26</f>
        <v>3.5659253861093837E-2</v>
      </c>
      <c r="F27" s="346">
        <f>'GE2024 results (adjust.)'!F626/'Scot and Wales Transition'!$N$26</f>
        <v>2.794160073857771E-2</v>
      </c>
      <c r="G27" s="346">
        <f>'GE2024 results (adjust.)'!G626/'Scot and Wales Transition'!$O$26</f>
        <v>3.8302063128679245E-2</v>
      </c>
      <c r="H27" s="346">
        <f>'GE2024 results (adjust.)'!H626/'Scot and Wales Transition'!$Q$26</f>
        <v>2.4333761263182218E-2</v>
      </c>
      <c r="I27" s="346">
        <f>'GE2024 results (adjust.)'!I626/'Scot and Wales Transition'!$R$26</f>
        <v>4.4827765195455428E-3</v>
      </c>
      <c r="J27" s="346">
        <f>'GE2024 results (adjust.)'!K626/'Scot and Wales Transition'!$S$26</f>
        <v>9.3102579629377111E-2</v>
      </c>
      <c r="K27" s="346">
        <f>'GE2024 results (adjust.)'!L626/'Scot and Wales Transition'!$T$26</f>
        <v>0</v>
      </c>
      <c r="L27" s="346">
        <f>'GE2024 results (adjust.)'!M626/'Scot and Wales Transition'!$P$26</f>
        <v>1.8071329036102042E-2</v>
      </c>
      <c r="M27" s="346">
        <f>'GE2024 results (adjust.)'!N626/'Scot and Wales Transition'!$U$26</f>
        <v>0</v>
      </c>
      <c r="O27" s="347">
        <f>E27*'Scot and Wales Transition'!$M$28</f>
        <v>0</v>
      </c>
      <c r="P27" s="347">
        <f>F27*'Scot and Wales Transition'!$N$28</f>
        <v>0</v>
      </c>
      <c r="Q27" s="347">
        <f>G27*'Scot and Wales Transition'!$O$28</f>
        <v>5121.8681881586353</v>
      </c>
      <c r="R27" s="347">
        <f>H27*'Scot and Wales Transition'!$Q$28</f>
        <v>0</v>
      </c>
      <c r="S27" s="347">
        <f>I27*'Scot and Wales Transition'!$R$28</f>
        <v>551.3161208801107</v>
      </c>
      <c r="T27" s="347">
        <f>J27*'Scot and Wales Transition'!$S$28</f>
        <v>183.37491953823931</v>
      </c>
      <c r="U27" s="347">
        <f>K27*'Scot and Wales Transition'!$T$28</f>
        <v>0</v>
      </c>
      <c r="V27" s="347">
        <f>L27*'Scot and Wales Transition'!$P$28</f>
        <v>1995.9590457765207</v>
      </c>
      <c r="W27" s="347">
        <f>M27*'Scot and Wales Transition'!$U$28</f>
        <v>0</v>
      </c>
      <c r="X27" s="348">
        <f t="shared" si="0"/>
        <v>7852.518274353507</v>
      </c>
      <c r="Z27" s="347">
        <f>E27*'Scot and Wales Transition'!$M$30</f>
        <v>-10445.338396278641</v>
      </c>
      <c r="AA27" s="347">
        <f>F27*'Scot and Wales Transition'!$N$30</f>
        <v>-2004.2279815961606</v>
      </c>
      <c r="AB27" s="347">
        <f>G27*'Scot and Wales Transition'!$O$30</f>
        <v>0</v>
      </c>
      <c r="AC27" s="347">
        <f>H27*'Scot and Wales Transition'!$Q$30</f>
        <v>-149.65808406590634</v>
      </c>
      <c r="AD27" s="347">
        <f>I27*'Scot and Wales Transition'!$R$30</f>
        <v>0</v>
      </c>
      <c r="AE27" s="347">
        <f>J27*'Scot and Wales Transition'!$S$30</f>
        <v>0</v>
      </c>
      <c r="AF27" s="347">
        <f>K27*'Scot and Wales Transition'!$T$30</f>
        <v>0</v>
      </c>
      <c r="AG27" s="347">
        <f>L27*'Scot and Wales Transition'!$P$30</f>
        <v>0</v>
      </c>
      <c r="AH27" s="347">
        <f>M27*'Scot and Wales Transition'!$U$30</f>
        <v>0</v>
      </c>
      <c r="AJ27" s="382">
        <f>'GE2024 results (adjust.)'!E626+'Allocation (WALES)'!O27+'Allocation (WALES)'!Z27</f>
        <v>6963.6616037213589</v>
      </c>
      <c r="AK27" s="382">
        <f>'GE2024 results (adjust.)'!F626+'Allocation (WALES)'!P27+'Allocation (WALES)'!AA27</f>
        <v>4705.772018403839</v>
      </c>
      <c r="AL27" s="382">
        <f>'GE2024 results (adjust.)'!G626+'Allocation (WALES)'!Q27+'Allocation (WALES)'!AB27</f>
        <v>13662.868188158634</v>
      </c>
      <c r="AM27" s="382">
        <f>'GE2024 results (adjust.)'!H626+'Allocation (WALES)'!R27+'Allocation (WALES)'!AC27</f>
        <v>1937.3419159340938</v>
      </c>
      <c r="AN27" s="382">
        <f>'GE2024 results (adjust.)'!I626+'Allocation (WALES)'!S27+'Allocation (WALES)'!AD27</f>
        <v>829.3161208801107</v>
      </c>
      <c r="AO27" s="382">
        <f>'GE2024 results (adjust.)'!K626+'Allocation (WALES)'!T27+'Allocation (WALES)'!AE27</f>
        <v>1780.3749195382393</v>
      </c>
      <c r="AP27" s="382">
        <f>'GE2024 results (adjust.)'!L626+'Allocation (WALES)'!U27+'Allocation (WALES)'!AF27</f>
        <v>0</v>
      </c>
      <c r="AQ27" s="382">
        <f>'GE2024 results (adjust.)'!M626+'Allocation (WALES)'!AG27+'Allocation (WALES)'!V27</f>
        <v>5524.9590457765207</v>
      </c>
      <c r="AR27" s="382">
        <f>'GE2024 results (adjust.)'!N626+'Allocation (WALES)'!W27+'Allocation (WALES)'!AH27</f>
        <v>0</v>
      </c>
      <c r="AS27" s="382">
        <f t="shared" si="1"/>
        <v>35404.293812412798</v>
      </c>
      <c r="AT27" s="382"/>
      <c r="AU27" s="368">
        <f t="shared" si="2"/>
        <v>0.19668974731194577</v>
      </c>
      <c r="AV27" s="368">
        <f t="shared" si="3"/>
        <v>0.13291529110387137</v>
      </c>
      <c r="AW27" s="368">
        <f t="shared" si="4"/>
        <v>0.3859099198687706</v>
      </c>
      <c r="AX27" s="368">
        <f t="shared" si="5"/>
        <v>5.4720535486429016E-2</v>
      </c>
      <c r="AY27" s="368">
        <f t="shared" si="6"/>
        <v>2.3424167850210058E-2</v>
      </c>
      <c r="AZ27" s="368">
        <f t="shared" si="7"/>
        <v>5.0286977307651796E-2</v>
      </c>
      <c r="BA27" s="368">
        <f t="shared" si="8"/>
        <v>0</v>
      </c>
      <c r="BB27" s="368">
        <f t="shared" si="10"/>
        <v>0.15605336107112133</v>
      </c>
      <c r="BC27" s="368">
        <f t="shared" si="9"/>
        <v>0</v>
      </c>
    </row>
    <row r="28" spans="1:55" ht="19.5" customHeight="1" x14ac:dyDescent="0.35">
      <c r="A28" s="333" t="str">
        <f>'GE2024 results (adjust.)'!A627</f>
        <v>Pontypridd</v>
      </c>
      <c r="B28" s="333" t="str">
        <f>'GE2024 results (adjust.)'!B627</f>
        <v>Wales</v>
      </c>
      <c r="C28" s="333" t="str">
        <f>'GE2024 results (adjust.)'!C627</f>
        <v>Wales</v>
      </c>
      <c r="D28" s="333" t="str">
        <f>'GE2024 results (adjust.)'!D627</f>
        <v>Wales</v>
      </c>
      <c r="E28" s="346">
        <f>'GE2024 results (adjust.)'!E627/'Scot and Wales Transition'!$M$26</f>
        <v>3.323403951382891E-2</v>
      </c>
      <c r="F28" s="346">
        <f>'GE2024 results (adjust.)'!F627/'Scot and Wales Transition'!$N$26</f>
        <v>1.5719753023566447E-2</v>
      </c>
      <c r="G28" s="346">
        <f>'GE2024 results (adjust.)'!G627/'Scot and Wales Transition'!$O$26</f>
        <v>3.5082196447214345E-2</v>
      </c>
      <c r="H28" s="346">
        <f>'GE2024 results (adjust.)'!H627/'Scot and Wales Transition'!$Q$26</f>
        <v>1.8725453085132078E-2</v>
      </c>
      <c r="I28" s="346">
        <f>'GE2024 results (adjust.)'!I627/'Scot and Wales Transition'!$R$26</f>
        <v>3.0073302909900852E-2</v>
      </c>
      <c r="J28" s="346">
        <f>'GE2024 results (adjust.)'!K627/'Scot and Wales Transition'!$S$26</f>
        <v>0.14965204878435256</v>
      </c>
      <c r="K28" s="346">
        <f>'GE2024 results (adjust.)'!L627/'Scot and Wales Transition'!$T$26</f>
        <v>0</v>
      </c>
      <c r="L28" s="346">
        <f>'GE2024 results (adjust.)'!M627/'Scot and Wales Transition'!$P$26</f>
        <v>2.7012258618713026E-2</v>
      </c>
      <c r="M28" s="346">
        <f>'GE2024 results (adjust.)'!N627/'Scot and Wales Transition'!$U$26</f>
        <v>3.6681367002381782E-2</v>
      </c>
      <c r="O28" s="347">
        <f>E28*'Scot and Wales Transition'!$M$28</f>
        <v>0</v>
      </c>
      <c r="P28" s="347">
        <f>F28*'Scot and Wales Transition'!$N$28</f>
        <v>0</v>
      </c>
      <c r="Q28" s="347">
        <f>G28*'Scot and Wales Transition'!$O$28</f>
        <v>4691.2978381881512</v>
      </c>
      <c r="R28" s="347">
        <f>H28*'Scot and Wales Transition'!$Q$28</f>
        <v>0</v>
      </c>
      <c r="S28" s="347">
        <f>I28*'Scot and Wales Transition'!$R$28</f>
        <v>3698.5775735302386</v>
      </c>
      <c r="T28" s="347">
        <f>J28*'Scot and Wales Transition'!$S$28</f>
        <v>294.75480178751428</v>
      </c>
      <c r="U28" s="347">
        <f>K28*'Scot and Wales Transition'!$T$28</f>
        <v>0</v>
      </c>
      <c r="V28" s="347">
        <f>L28*'Scot and Wales Transition'!$P$28</f>
        <v>2983.4751959396845</v>
      </c>
      <c r="W28" s="347">
        <f>M28*'Scot and Wales Transition'!$U$28</f>
        <v>48.690017720048679</v>
      </c>
      <c r="X28" s="348">
        <f t="shared" si="0"/>
        <v>11716.795427165636</v>
      </c>
      <c r="Z28" s="347">
        <f>E28*'Scot and Wales Transition'!$M$30</f>
        <v>-9734.9425859969542</v>
      </c>
      <c r="AA28" s="347">
        <f>F28*'Scot and Wales Transition'!$N$30</f>
        <v>-1127.5649225820428</v>
      </c>
      <c r="AB28" s="347">
        <f>G28*'Scot and Wales Transition'!$O$30</f>
        <v>0</v>
      </c>
      <c r="AC28" s="347">
        <f>H28*'Scot and Wales Transition'!$Q$30</f>
        <v>-115.1657321561311</v>
      </c>
      <c r="AD28" s="347">
        <f>I28*'Scot and Wales Transition'!$R$30</f>
        <v>0</v>
      </c>
      <c r="AE28" s="347">
        <f>J28*'Scot and Wales Transition'!$S$30</f>
        <v>0</v>
      </c>
      <c r="AF28" s="347">
        <f>K28*'Scot and Wales Transition'!$T$30</f>
        <v>0</v>
      </c>
      <c r="AG28" s="347">
        <f>L28*'Scot and Wales Transition'!$P$30</f>
        <v>0</v>
      </c>
      <c r="AH28" s="347">
        <f>M28*'Scot and Wales Transition'!$U$30</f>
        <v>0</v>
      </c>
      <c r="AJ28" s="382">
        <f>'GE2024 results (adjust.)'!E627+'Allocation (WALES)'!O28+'Allocation (WALES)'!Z28</f>
        <v>6490.0574140030458</v>
      </c>
      <c r="AK28" s="382">
        <f>'GE2024 results (adjust.)'!F627+'Allocation (WALES)'!P28+'Allocation (WALES)'!AA28</f>
        <v>2647.4350774179575</v>
      </c>
      <c r="AL28" s="382">
        <f>'GE2024 results (adjust.)'!G627+'Allocation (WALES)'!Q28+'Allocation (WALES)'!AB28</f>
        <v>12514.297838188151</v>
      </c>
      <c r="AM28" s="382">
        <f>'GE2024 results (adjust.)'!H627+'Allocation (WALES)'!R28+'Allocation (WALES)'!AC28</f>
        <v>1490.8342678438689</v>
      </c>
      <c r="AN28" s="382">
        <f>'GE2024 results (adjust.)'!I627+'Allocation (WALES)'!S28+'Allocation (WALES)'!AD28</f>
        <v>5563.5775735302386</v>
      </c>
      <c r="AO28" s="382">
        <f>'GE2024 results (adjust.)'!K627+'Allocation (WALES)'!T28+'Allocation (WALES)'!AE28</f>
        <v>2861.7548017875142</v>
      </c>
      <c r="AP28" s="382">
        <f>'GE2024 results (adjust.)'!L627+'Allocation (WALES)'!U28+'Allocation (WALES)'!AF28</f>
        <v>0</v>
      </c>
      <c r="AQ28" s="382">
        <f>'GE2024 results (adjust.)'!M627+'Allocation (WALES)'!AG28+'Allocation (WALES)'!V28</f>
        <v>8258.4751959396854</v>
      </c>
      <c r="AR28" s="382">
        <f>'GE2024 results (adjust.)'!N627+'Allocation (WALES)'!W28+'Allocation (WALES)'!AH28</f>
        <v>290.69001772004867</v>
      </c>
      <c r="AS28" s="382">
        <f t="shared" si="1"/>
        <v>40117.122186430504</v>
      </c>
      <c r="AT28" s="382"/>
      <c r="AU28" s="368">
        <f t="shared" si="2"/>
        <v>0.16177774128071151</v>
      </c>
      <c r="AV28" s="368">
        <f t="shared" si="3"/>
        <v>6.5992646858239606E-2</v>
      </c>
      <c r="AW28" s="368">
        <f t="shared" si="4"/>
        <v>0.31194405670556985</v>
      </c>
      <c r="AX28" s="368">
        <f t="shared" si="5"/>
        <v>3.7162044199375278E-2</v>
      </c>
      <c r="AY28" s="368">
        <f t="shared" si="6"/>
        <v>0.1386833668595526</v>
      </c>
      <c r="AZ28" s="368">
        <f t="shared" si="7"/>
        <v>7.133499727344586E-2</v>
      </c>
      <c r="BA28" s="368">
        <f t="shared" si="8"/>
        <v>0</v>
      </c>
      <c r="BB28" s="368">
        <f t="shared" si="10"/>
        <v>0.20585911316273553</v>
      </c>
      <c r="BC28" s="368">
        <f t="shared" si="9"/>
        <v>7.2460336603699278E-3</v>
      </c>
    </row>
    <row r="29" spans="1:55" ht="19.5" customHeight="1" x14ac:dyDescent="0.35">
      <c r="A29" s="333" t="str">
        <f>'GE2024 results (adjust.)'!A628</f>
        <v>Rhondda and Ogmore</v>
      </c>
      <c r="B29" s="333" t="str">
        <f>'GE2024 results (adjust.)'!B628</f>
        <v>Wales</v>
      </c>
      <c r="C29" s="333" t="str">
        <f>'GE2024 results (adjust.)'!C628</f>
        <v>Wales</v>
      </c>
      <c r="D29" s="333" t="str">
        <f>'GE2024 results (adjust.)'!D628</f>
        <v>Wales</v>
      </c>
      <c r="E29" s="346">
        <f>'GE2024 results (adjust.)'!E628/'Scot and Wales Transition'!$M$26</f>
        <v>3.5063191888919772E-2</v>
      </c>
      <c r="F29" s="346">
        <f>'GE2024 results (adjust.)'!F628/'Scot and Wales Transition'!$N$26</f>
        <v>8.5365546220691965E-3</v>
      </c>
      <c r="G29" s="346">
        <f>'GE2024 results (adjust.)'!G628/'Scot and Wales Transition'!$O$26</f>
        <v>4.1831359895131717E-2</v>
      </c>
      <c r="H29" s="346">
        <f>'GE2024 results (adjust.)'!H628/'Scot and Wales Transition'!$Q$26</f>
        <v>1.0901804878330319E-2</v>
      </c>
      <c r="I29" s="346">
        <f>'GE2024 results (adjust.)'!I628/'Scot and Wales Transition'!$R$26</f>
        <v>1.8979237278795337E-2</v>
      </c>
      <c r="J29" s="346">
        <f>'GE2024 results (adjust.)'!K628/'Scot and Wales Transition'!$S$26</f>
        <v>0</v>
      </c>
      <c r="K29" s="346">
        <f>'GE2024 results (adjust.)'!L628/'Scot and Wales Transition'!$T$26</f>
        <v>0</v>
      </c>
      <c r="L29" s="346">
        <f>'GE2024 results (adjust.)'!M628/'Scot and Wales Transition'!$P$26</f>
        <v>2.6617956454989631E-2</v>
      </c>
      <c r="M29" s="346">
        <f>'GE2024 results (adjust.)'!N628/'Scot and Wales Transition'!$U$26</f>
        <v>0</v>
      </c>
      <c r="O29" s="347">
        <f>E29*'Scot and Wales Transition'!$M$28</f>
        <v>0</v>
      </c>
      <c r="P29" s="347">
        <f>F29*'Scot and Wales Transition'!$N$28</f>
        <v>0</v>
      </c>
      <c r="Q29" s="347">
        <f>G29*'Scot and Wales Transition'!$O$28</f>
        <v>5593.8164686973123</v>
      </c>
      <c r="R29" s="347">
        <f>H29*'Scot and Wales Transition'!$Q$28</f>
        <v>0</v>
      </c>
      <c r="S29" s="347">
        <f>I29*'Scot and Wales Transition'!$R$28</f>
        <v>2334.1693319276628</v>
      </c>
      <c r="T29" s="347">
        <f>J29*'Scot and Wales Transition'!$S$28</f>
        <v>0</v>
      </c>
      <c r="U29" s="347">
        <f>K29*'Scot and Wales Transition'!$T$28</f>
        <v>0</v>
      </c>
      <c r="V29" s="347">
        <f>L29*'Scot and Wales Transition'!$P$28</f>
        <v>2939.9249418946879</v>
      </c>
      <c r="W29" s="347">
        <f>M29*'Scot and Wales Transition'!$U$28</f>
        <v>0</v>
      </c>
      <c r="X29" s="348">
        <f t="shared" si="0"/>
        <v>10867.910742519663</v>
      </c>
      <c r="Z29" s="347">
        <f>E29*'Scot and Wales Transition'!$M$30</f>
        <v>-10270.739426015152</v>
      </c>
      <c r="AA29" s="347">
        <f>F29*'Scot and Wales Transition'!$N$30</f>
        <v>-612.32002418362583</v>
      </c>
      <c r="AB29" s="347">
        <f>G29*'Scot and Wales Transition'!$O$30</f>
        <v>0</v>
      </c>
      <c r="AC29" s="347">
        <f>H29*'Scot and Wales Transition'!$Q$30</f>
        <v>-67.04854269363797</v>
      </c>
      <c r="AD29" s="347">
        <f>I29*'Scot and Wales Transition'!$R$30</f>
        <v>0</v>
      </c>
      <c r="AE29" s="347">
        <f>J29*'Scot and Wales Transition'!$S$30</f>
        <v>0</v>
      </c>
      <c r="AF29" s="347">
        <f>K29*'Scot and Wales Transition'!$T$30</f>
        <v>0</v>
      </c>
      <c r="AG29" s="347">
        <f>L29*'Scot and Wales Transition'!$P$30</f>
        <v>0</v>
      </c>
      <c r="AH29" s="347">
        <f>M29*'Scot and Wales Transition'!$U$30</f>
        <v>0</v>
      </c>
      <c r="AJ29" s="382">
        <f>'GE2024 results (adjust.)'!E628+'Allocation (WALES)'!O29+'Allocation (WALES)'!Z29</f>
        <v>6847.2605739848477</v>
      </c>
      <c r="AK29" s="382">
        <f>'GE2024 results (adjust.)'!F628+'Allocation (WALES)'!P29+'Allocation (WALES)'!AA29</f>
        <v>1437.6799758163743</v>
      </c>
      <c r="AL29" s="382">
        <f>'GE2024 results (adjust.)'!G628+'Allocation (WALES)'!Q29+'Allocation (WALES)'!AB29</f>
        <v>14921.816468697312</v>
      </c>
      <c r="AM29" s="382">
        <f>'GE2024 results (adjust.)'!H628+'Allocation (WALES)'!R29+'Allocation (WALES)'!AC29</f>
        <v>867.95145730636204</v>
      </c>
      <c r="AN29" s="382">
        <f>'GE2024 results (adjust.)'!I628+'Allocation (WALES)'!S29+'Allocation (WALES)'!AD29</f>
        <v>3511.1693319276628</v>
      </c>
      <c r="AO29" s="382">
        <f>'GE2024 results (adjust.)'!K628+'Allocation (WALES)'!T29+'Allocation (WALES)'!AE29</f>
        <v>0</v>
      </c>
      <c r="AP29" s="382">
        <f>'GE2024 results (adjust.)'!L628+'Allocation (WALES)'!U29+'Allocation (WALES)'!AF29</f>
        <v>0</v>
      </c>
      <c r="AQ29" s="382">
        <f>'GE2024 results (adjust.)'!M628+'Allocation (WALES)'!AG29+'Allocation (WALES)'!V29</f>
        <v>8137.9249418946874</v>
      </c>
      <c r="AR29" s="382">
        <f>'GE2024 results (adjust.)'!N628+'Allocation (WALES)'!W29+'Allocation (WALES)'!AH29</f>
        <v>0</v>
      </c>
      <c r="AS29" s="382">
        <f t="shared" si="1"/>
        <v>35723.802749627248</v>
      </c>
      <c r="AT29" s="382"/>
      <c r="AU29" s="368">
        <f t="shared" si="2"/>
        <v>0.19167221983545113</v>
      </c>
      <c r="AV29" s="368">
        <f t="shared" si="3"/>
        <v>4.0244315138913238E-2</v>
      </c>
      <c r="AW29" s="368">
        <f t="shared" si="4"/>
        <v>0.41769955380388529</v>
      </c>
      <c r="AX29" s="368">
        <f t="shared" si="5"/>
        <v>2.4296166435288542E-2</v>
      </c>
      <c r="AY29" s="368">
        <f t="shared" si="6"/>
        <v>9.8286550189965405E-2</v>
      </c>
      <c r="AZ29" s="368">
        <f t="shared" si="7"/>
        <v>0</v>
      </c>
      <c r="BA29" s="368">
        <f t="shared" si="8"/>
        <v>0</v>
      </c>
      <c r="BB29" s="368">
        <f t="shared" si="10"/>
        <v>0.22780119459649634</v>
      </c>
      <c r="BC29" s="368">
        <f t="shared" si="9"/>
        <v>0</v>
      </c>
    </row>
    <row r="30" spans="1:55" ht="19.5" customHeight="1" x14ac:dyDescent="0.35">
      <c r="A30" s="333" t="str">
        <f>'GE2024 results (adjust.)'!A629</f>
        <v>Swansea West</v>
      </c>
      <c r="B30" s="333" t="str">
        <f>'GE2024 results (adjust.)'!B629</f>
        <v>Wales</v>
      </c>
      <c r="C30" s="333" t="str">
        <f>'GE2024 results (adjust.)'!C629</f>
        <v>Wales</v>
      </c>
      <c r="D30" s="333" t="str">
        <f>'GE2024 results (adjust.)'!D629</f>
        <v>Wales</v>
      </c>
      <c r="E30" s="346">
        <f>'GE2024 results (adjust.)'!E629/'Scot and Wales Transition'!$M$26</f>
        <v>3.0235294746602685E-2</v>
      </c>
      <c r="F30" s="346">
        <f>'GE2024 results (adjust.)'!F629/'Scot and Wales Transition'!$N$26</f>
        <v>1.472451567982277E-2</v>
      </c>
      <c r="G30" s="346">
        <f>'GE2024 results (adjust.)'!G629/'Scot and Wales Transition'!$O$26</f>
        <v>2.8010149432353422E-2</v>
      </c>
      <c r="H30" s="346">
        <f>'GE2024 results (adjust.)'!H629/'Scot and Wales Transition'!$Q$26</f>
        <v>5.0917841608201606E-2</v>
      </c>
      <c r="I30" s="346">
        <f>'GE2024 results (adjust.)'!I629/'Scot and Wales Transition'!$R$26</f>
        <v>3.7168344883282287E-2</v>
      </c>
      <c r="J30" s="346">
        <f>'GE2024 results (adjust.)'!K629/'Scot and Wales Transition'!$S$26</f>
        <v>0</v>
      </c>
      <c r="K30" s="346">
        <f>'GE2024 results (adjust.)'!L629/'Scot and Wales Transition'!$T$26</f>
        <v>0</v>
      </c>
      <c r="L30" s="346">
        <f>'GE2024 results (adjust.)'!M629/'Scot and Wales Transition'!$P$26</f>
        <v>2.1020914053045871E-2</v>
      </c>
      <c r="M30" s="346">
        <f>'GE2024 results (adjust.)'!N629/'Scot and Wales Transition'!$U$26</f>
        <v>5.1081077189267195E-2</v>
      </c>
      <c r="O30" s="347">
        <f>E30*'Scot and Wales Transition'!$M$28</f>
        <v>0</v>
      </c>
      <c r="P30" s="347">
        <f>F30*'Scot and Wales Transition'!$N$28</f>
        <v>0</v>
      </c>
      <c r="Q30" s="347">
        <f>G30*'Scot and Wales Transition'!$O$28</f>
        <v>3745.6022366513098</v>
      </c>
      <c r="R30" s="347">
        <f>H30*'Scot and Wales Transition'!$Q$28</f>
        <v>0</v>
      </c>
      <c r="S30" s="347">
        <f>I30*'Scot and Wales Transition'!$R$28</f>
        <v>4571.1642396714215</v>
      </c>
      <c r="T30" s="347">
        <f>J30*'Scot and Wales Transition'!$S$28</f>
        <v>0</v>
      </c>
      <c r="U30" s="347">
        <f>K30*'Scot and Wales Transition'!$T$28</f>
        <v>0</v>
      </c>
      <c r="V30" s="347">
        <f>L30*'Scot and Wales Transition'!$P$28</f>
        <v>2321.7375695416881</v>
      </c>
      <c r="W30" s="347">
        <f>M30*'Scot and Wales Transition'!$U$28</f>
        <v>67.803867651472757</v>
      </c>
      <c r="X30" s="348">
        <f t="shared" si="0"/>
        <v>10706.307913515893</v>
      </c>
      <c r="Z30" s="347">
        <f>E30*'Scot and Wales Transition'!$M$30</f>
        <v>-8856.5477665270282</v>
      </c>
      <c r="AA30" s="347">
        <f>F30*'Scot and Wales Transition'!$N$30</f>
        <v>-1056.1773685430735</v>
      </c>
      <c r="AB30" s="347">
        <f>G30*'Scot and Wales Transition'!$O$30</f>
        <v>0</v>
      </c>
      <c r="AC30" s="347">
        <f>H30*'Scot and Wales Transition'!$Q$30</f>
        <v>-313.15613469852082</v>
      </c>
      <c r="AD30" s="347">
        <f>I30*'Scot and Wales Transition'!$R$30</f>
        <v>0</v>
      </c>
      <c r="AE30" s="347">
        <f>J30*'Scot and Wales Transition'!$S$30</f>
        <v>0</v>
      </c>
      <c r="AF30" s="347">
        <f>K30*'Scot and Wales Transition'!$T$30</f>
        <v>0</v>
      </c>
      <c r="AG30" s="347">
        <f>L30*'Scot and Wales Transition'!$P$30</f>
        <v>0</v>
      </c>
      <c r="AH30" s="347">
        <f>M30*'Scot and Wales Transition'!$U$30</f>
        <v>0</v>
      </c>
      <c r="AJ30" s="382">
        <f>'GE2024 results (adjust.)'!E629+'Allocation (WALES)'!O30+'Allocation (WALES)'!Z30</f>
        <v>5904.4522334729718</v>
      </c>
      <c r="AK30" s="382">
        <f>'GE2024 results (adjust.)'!F629+'Allocation (WALES)'!P30+'Allocation (WALES)'!AA30</f>
        <v>2479.8226314569265</v>
      </c>
      <c r="AL30" s="382">
        <f>'GE2024 results (adjust.)'!G629+'Allocation (WALES)'!Q30+'Allocation (WALES)'!AB30</f>
        <v>9991.6022366513098</v>
      </c>
      <c r="AM30" s="382">
        <f>'GE2024 results (adjust.)'!H629+'Allocation (WALES)'!R30+'Allocation (WALES)'!AC30</f>
        <v>4053.8438653014791</v>
      </c>
      <c r="AN30" s="382">
        <f>'GE2024 results (adjust.)'!I629+'Allocation (WALES)'!S30+'Allocation (WALES)'!AD30</f>
        <v>6876.1642396714215</v>
      </c>
      <c r="AO30" s="382">
        <f>'GE2024 results (adjust.)'!K629+'Allocation (WALES)'!T30+'Allocation (WALES)'!AE30</f>
        <v>0</v>
      </c>
      <c r="AP30" s="382">
        <f>'GE2024 results (adjust.)'!L629+'Allocation (WALES)'!U30+'Allocation (WALES)'!AF30</f>
        <v>0</v>
      </c>
      <c r="AQ30" s="382">
        <f>'GE2024 results (adjust.)'!M629+'Allocation (WALES)'!AG30+'Allocation (WALES)'!V30</f>
        <v>6426.7375695416886</v>
      </c>
      <c r="AR30" s="382">
        <f>'GE2024 results (adjust.)'!N629+'Allocation (WALES)'!W30+'Allocation (WALES)'!AH30</f>
        <v>404.80386765147273</v>
      </c>
      <c r="AS30" s="382">
        <f t="shared" si="1"/>
        <v>36137.426643747269</v>
      </c>
      <c r="AT30" s="382"/>
      <c r="AU30" s="368">
        <f t="shared" si="2"/>
        <v>0.16338884037540061</v>
      </c>
      <c r="AV30" s="368">
        <f t="shared" si="3"/>
        <v>6.862200388266998E-2</v>
      </c>
      <c r="AW30" s="368">
        <f t="shared" si="4"/>
        <v>0.27648903545765124</v>
      </c>
      <c r="AX30" s="368">
        <f t="shared" si="5"/>
        <v>0.1121785429069256</v>
      </c>
      <c r="AY30" s="368">
        <f t="shared" si="6"/>
        <v>0.19027819295099641</v>
      </c>
      <c r="AZ30" s="368">
        <f t="shared" si="7"/>
        <v>0</v>
      </c>
      <c r="BA30" s="368">
        <f t="shared" si="8"/>
        <v>0</v>
      </c>
      <c r="BB30" s="368">
        <f t="shared" si="10"/>
        <v>0.17784159433648231</v>
      </c>
      <c r="BC30" s="368">
        <f t="shared" si="9"/>
        <v>1.1201790089873888E-2</v>
      </c>
    </row>
    <row r="31" spans="1:55" ht="19.5" customHeight="1" x14ac:dyDescent="0.35">
      <c r="A31" s="333" t="str">
        <f>'GE2024 results (adjust.)'!A630</f>
        <v>Torfaen</v>
      </c>
      <c r="B31" s="333" t="str">
        <f>'GE2024 results (adjust.)'!B630</f>
        <v>Wales</v>
      </c>
      <c r="C31" s="333" t="str">
        <f>'GE2024 results (adjust.)'!C630</f>
        <v>Wales</v>
      </c>
      <c r="D31" s="333" t="str">
        <f>'GE2024 results (adjust.)'!D630</f>
        <v>Wales</v>
      </c>
      <c r="E31" s="346">
        <f>'GE2024 results (adjust.)'!E630/'Scot and Wales Transition'!$M$26</f>
        <v>3.108534876190247E-2</v>
      </c>
      <c r="F31" s="346">
        <f>'GE2024 results (adjust.)'!F630/'Scot and Wales Transition'!$N$26</f>
        <v>2.3889860422834624E-2</v>
      </c>
      <c r="G31" s="346">
        <f>'GE2024 results (adjust.)'!G630/'Scot and Wales Transition'!$O$26</f>
        <v>3.522121576075949E-2</v>
      </c>
      <c r="H31" s="346">
        <f>'GE2024 results (adjust.)'!H630/'Scot and Wales Transition'!$Q$26</f>
        <v>1.91685210908824E-2</v>
      </c>
      <c r="I31" s="346">
        <f>'GE2024 results (adjust.)'!I630/'Scot and Wales Transition'!$R$26</f>
        <v>2.7493287646853055E-2</v>
      </c>
      <c r="J31" s="346">
        <f>'GE2024 results (adjust.)'!K630/'Scot and Wales Transition'!$S$26</f>
        <v>5.1360909613951934E-2</v>
      </c>
      <c r="K31" s="346">
        <f>'GE2024 results (adjust.)'!L630/'Scot and Wales Transition'!$T$26</f>
        <v>0</v>
      </c>
      <c r="L31" s="346">
        <f>'GE2024 results (adjust.)'!M630/'Scot and Wales Transition'!$P$26</f>
        <v>1.3165595622504491E-2</v>
      </c>
      <c r="M31" s="346">
        <f>'GE2024 results (adjust.)'!N630/'Scot and Wales Transition'!$U$26</f>
        <v>2.0765897848455804E-2</v>
      </c>
      <c r="O31" s="347">
        <f>E31*'Scot and Wales Transition'!$M$28</f>
        <v>0</v>
      </c>
      <c r="P31" s="347">
        <f>F31*'Scot and Wales Transition'!$N$28</f>
        <v>0</v>
      </c>
      <c r="Q31" s="347">
        <f>G31*'Scot and Wales Transition'!$O$28</f>
        <v>4709.887922936181</v>
      </c>
      <c r="R31" s="347">
        <f>H31*'Scot and Wales Transition'!$Q$28</f>
        <v>0</v>
      </c>
      <c r="S31" s="347">
        <f>I31*'Scot and Wales Transition'!$R$28</f>
        <v>3381.2733312970813</v>
      </c>
      <c r="T31" s="347">
        <f>J31*'Scot and Wales Transition'!$S$28</f>
        <v>101.16049099135181</v>
      </c>
      <c r="U31" s="347">
        <f>K31*'Scot and Wales Transition'!$T$28</f>
        <v>0</v>
      </c>
      <c r="V31" s="347">
        <f>L31*'Scot and Wales Transition'!$P$28</f>
        <v>1454.1260149309817</v>
      </c>
      <c r="W31" s="347">
        <f>M31*'Scot and Wales Transition'!$U$28</f>
        <v>27.564183585316819</v>
      </c>
      <c r="X31" s="348">
        <f t="shared" si="0"/>
        <v>9674.0119437409121</v>
      </c>
      <c r="Z31" s="347">
        <f>E31*'Scot and Wales Transition'!$M$30</f>
        <v>-9105.5462980024513</v>
      </c>
      <c r="AA31" s="347">
        <f>F31*'Scot and Wales Transition'!$N$30</f>
        <v>-1713.5999896299811</v>
      </c>
      <c r="AB31" s="347">
        <f>G31*'Scot and Wales Transition'!$O$30</f>
        <v>0</v>
      </c>
      <c r="AC31" s="347">
        <f>H31*'Scot and Wales Transition'!$Q$30</f>
        <v>-117.89069966667466</v>
      </c>
      <c r="AD31" s="347">
        <f>I31*'Scot and Wales Transition'!$R$30</f>
        <v>0</v>
      </c>
      <c r="AE31" s="347">
        <f>J31*'Scot and Wales Transition'!$S$30</f>
        <v>0</v>
      </c>
      <c r="AF31" s="347">
        <f>K31*'Scot and Wales Transition'!$T$30</f>
        <v>0</v>
      </c>
      <c r="AG31" s="347">
        <f>L31*'Scot and Wales Transition'!$P$30</f>
        <v>0</v>
      </c>
      <c r="AH31" s="347">
        <f>M31*'Scot and Wales Transition'!$U$30</f>
        <v>0</v>
      </c>
      <c r="AJ31" s="382">
        <f>'GE2024 results (adjust.)'!E630+'Allocation (WALES)'!O31+'Allocation (WALES)'!Z31</f>
        <v>6070.4537019975487</v>
      </c>
      <c r="AK31" s="382">
        <f>'GE2024 results (adjust.)'!F630+'Allocation (WALES)'!P31+'Allocation (WALES)'!AA31</f>
        <v>4023.4000103700191</v>
      </c>
      <c r="AL31" s="382">
        <f>'GE2024 results (adjust.)'!G630+'Allocation (WALES)'!Q31+'Allocation (WALES)'!AB31</f>
        <v>12563.887922936181</v>
      </c>
      <c r="AM31" s="382">
        <f>'GE2024 results (adjust.)'!H630+'Allocation (WALES)'!R31+'Allocation (WALES)'!AC31</f>
        <v>1526.1093003333253</v>
      </c>
      <c r="AN31" s="382">
        <f>'GE2024 results (adjust.)'!I630+'Allocation (WALES)'!S31+'Allocation (WALES)'!AD31</f>
        <v>5086.2733312970813</v>
      </c>
      <c r="AO31" s="382">
        <f>'GE2024 results (adjust.)'!K630+'Allocation (WALES)'!T31+'Allocation (WALES)'!AE31</f>
        <v>982.16049099135182</v>
      </c>
      <c r="AP31" s="382">
        <f>'GE2024 results (adjust.)'!L630+'Allocation (WALES)'!U31+'Allocation (WALES)'!AF31</f>
        <v>0</v>
      </c>
      <c r="AQ31" s="382">
        <f>'GE2024 results (adjust.)'!M630+'Allocation (WALES)'!AG31+'Allocation (WALES)'!V31</f>
        <v>4025.1260149309819</v>
      </c>
      <c r="AR31" s="382">
        <f>'GE2024 results (adjust.)'!N630+'Allocation (WALES)'!W31+'Allocation (WALES)'!AH31</f>
        <v>164.56418358531681</v>
      </c>
      <c r="AS31" s="382">
        <f t="shared" si="1"/>
        <v>34441.974956441802</v>
      </c>
      <c r="AT31" s="382"/>
      <c r="AU31" s="368">
        <f t="shared" si="2"/>
        <v>0.17625161477164858</v>
      </c>
      <c r="AV31" s="368">
        <f t="shared" si="3"/>
        <v>0.11681676255378348</v>
      </c>
      <c r="AW31" s="368">
        <f t="shared" si="4"/>
        <v>0.36478418960659265</v>
      </c>
      <c r="AX31" s="368">
        <f t="shared" si="5"/>
        <v>4.4309575808686073E-2</v>
      </c>
      <c r="AY31" s="368">
        <f t="shared" si="6"/>
        <v>0.14767658758621152</v>
      </c>
      <c r="AZ31" s="368">
        <f t="shared" si="7"/>
        <v>2.8516381311857814E-2</v>
      </c>
      <c r="BA31" s="368">
        <f t="shared" si="8"/>
        <v>0</v>
      </c>
      <c r="BB31" s="368">
        <f t="shared" si="10"/>
        <v>0.11686687595648892</v>
      </c>
      <c r="BC31" s="368">
        <f t="shared" si="9"/>
        <v>4.7780124047311001E-3</v>
      </c>
    </row>
    <row r="32" spans="1:55" ht="19.5" customHeight="1" x14ac:dyDescent="0.35">
      <c r="A32" s="333" t="str">
        <f>'GE2024 results (adjust.)'!A631</f>
        <v>Vale of Glamorgan</v>
      </c>
      <c r="B32" s="333" t="str">
        <f>'GE2024 results (adjust.)'!B631</f>
        <v>Wales</v>
      </c>
      <c r="C32" s="333" t="str">
        <f>'GE2024 results (adjust.)'!C631</f>
        <v>Wales</v>
      </c>
      <c r="D32" s="333" t="str">
        <f>'GE2024 results (adjust.)'!D631</f>
        <v>Wales</v>
      </c>
      <c r="E32" s="346">
        <f>'GE2024 results (adjust.)'!E631/'Scot and Wales Transition'!$M$26</f>
        <v>3.6337248750405234E-2</v>
      </c>
      <c r="F32" s="346">
        <f>'GE2024 results (adjust.)'!F631/'Scot and Wales Transition'!$N$26</f>
        <v>5.6316275467738444E-2</v>
      </c>
      <c r="G32" s="346">
        <f>'GE2024 results (adjust.)'!G631/'Scot and Wales Transition'!$O$26</f>
        <v>3.1270376559686265E-2</v>
      </c>
      <c r="H32" s="346">
        <f>'GE2024 results (adjust.)'!H631/'Scot and Wales Transition'!$Q$26</f>
        <v>1.879541119130318E-2</v>
      </c>
      <c r="I32" s="346">
        <f>'GE2024 results (adjust.)'!I631/'Scot and Wales Transition'!$R$26</f>
        <v>3.0331304436205631E-2</v>
      </c>
      <c r="J32" s="346">
        <f>'GE2024 results (adjust.)'!K631/'Scot and Wales Transition'!$S$26</f>
        <v>1.0610312769284055E-2</v>
      </c>
      <c r="K32" s="346">
        <f>'GE2024 results (adjust.)'!L631/'Scot and Wales Transition'!$T$26</f>
        <v>0</v>
      </c>
      <c r="L32" s="346">
        <f>'GE2024 results (adjust.)'!M631/'Scot and Wales Transition'!$P$26</f>
        <v>1.6617019756914458E-2</v>
      </c>
      <c r="M32" s="346">
        <f>'GE2024 results (adjust.)'!N631/'Scot and Wales Transition'!$U$26</f>
        <v>0.10140427489501411</v>
      </c>
      <c r="O32" s="347">
        <f>E32*'Scot and Wales Transition'!$M$28</f>
        <v>0</v>
      </c>
      <c r="P32" s="347">
        <f>F32*'Scot and Wales Transition'!$N$28</f>
        <v>0</v>
      </c>
      <c r="Q32" s="347">
        <f>G32*'Scot and Wales Transition'!$O$28</f>
        <v>4181.5697080002528</v>
      </c>
      <c r="R32" s="347">
        <f>H32*'Scot and Wales Transition'!$Q$28</f>
        <v>0</v>
      </c>
      <c r="S32" s="347">
        <f>I32*'Scot and Wales Transition'!$R$28</f>
        <v>3730.3079977535544</v>
      </c>
      <c r="T32" s="347">
        <f>J32*'Scot and Wales Transition'!$S$28</f>
        <v>20.898080999348501</v>
      </c>
      <c r="U32" s="347">
        <f>K32*'Scot and Wales Transition'!$T$28</f>
        <v>0</v>
      </c>
      <c r="V32" s="347">
        <f>L32*'Scot and Wales Transition'!$P$28</f>
        <v>1835.3321347534172</v>
      </c>
      <c r="W32" s="347">
        <f>M32*'Scot and Wales Transition'!$U$28</f>
        <v>134.60174320129161</v>
      </c>
      <c r="X32" s="348">
        <f t="shared" si="0"/>
        <v>9902.7096647078652</v>
      </c>
      <c r="Z32" s="347">
        <f>E32*'Scot and Wales Transition'!$M$30</f>
        <v>-10643.937224997595</v>
      </c>
      <c r="AA32" s="347">
        <f>F32*'Scot and Wales Transition'!$N$30</f>
        <v>-4039.5200034435879</v>
      </c>
      <c r="AB32" s="347">
        <f>G32*'Scot and Wales Transition'!$O$30</f>
        <v>0</v>
      </c>
      <c r="AC32" s="347">
        <f>H32*'Scot and Wales Transition'!$Q$30</f>
        <v>-115.59599018411164</v>
      </c>
      <c r="AD32" s="347">
        <f>I32*'Scot and Wales Transition'!$R$30</f>
        <v>0</v>
      </c>
      <c r="AE32" s="347">
        <f>J32*'Scot and Wales Transition'!$S$30</f>
        <v>0</v>
      </c>
      <c r="AF32" s="347">
        <f>K32*'Scot and Wales Transition'!$T$30</f>
        <v>0</v>
      </c>
      <c r="AG32" s="347">
        <f>L32*'Scot and Wales Transition'!$P$30</f>
        <v>0</v>
      </c>
      <c r="AH32" s="347">
        <f>M32*'Scot and Wales Transition'!$U$30</f>
        <v>0</v>
      </c>
      <c r="AJ32" s="382">
        <f>'GE2024 results (adjust.)'!E631+'Allocation (WALES)'!O32+'Allocation (WALES)'!Z32</f>
        <v>7096.062775002405</v>
      </c>
      <c r="AK32" s="382">
        <f>'GE2024 results (adjust.)'!F631+'Allocation (WALES)'!P32+'Allocation (WALES)'!AA32</f>
        <v>9484.4799965564125</v>
      </c>
      <c r="AL32" s="382">
        <f>'GE2024 results (adjust.)'!G631+'Allocation (WALES)'!Q32+'Allocation (WALES)'!AB32</f>
        <v>11154.569708000254</v>
      </c>
      <c r="AM32" s="382">
        <f>'GE2024 results (adjust.)'!H631+'Allocation (WALES)'!R32+'Allocation (WALES)'!AC32</f>
        <v>1496.4040098158885</v>
      </c>
      <c r="AN32" s="382">
        <f>'GE2024 results (adjust.)'!I631+'Allocation (WALES)'!S32+'Allocation (WALES)'!AD32</f>
        <v>5611.3079977535544</v>
      </c>
      <c r="AO32" s="382">
        <f>'GE2024 results (adjust.)'!K631+'Allocation (WALES)'!T32+'Allocation (WALES)'!AE32</f>
        <v>202.89808099934851</v>
      </c>
      <c r="AP32" s="382">
        <f>'GE2024 results (adjust.)'!L631+'Allocation (WALES)'!U32+'Allocation (WALES)'!AF32</f>
        <v>0</v>
      </c>
      <c r="AQ32" s="382">
        <f>'GE2024 results (adjust.)'!M631+'Allocation (WALES)'!AG32+'Allocation (WALES)'!V32</f>
        <v>5080.3321347534174</v>
      </c>
      <c r="AR32" s="382">
        <f>'GE2024 results (adjust.)'!N631+'Allocation (WALES)'!W32+'Allocation (WALES)'!AH32</f>
        <v>803.60174320129158</v>
      </c>
      <c r="AS32" s="382">
        <f t="shared" si="1"/>
        <v>40929.656446082568</v>
      </c>
      <c r="AT32" s="382"/>
      <c r="AU32" s="368">
        <f t="shared" si="2"/>
        <v>0.17337215581934304</v>
      </c>
      <c r="AV32" s="368">
        <f t="shared" si="3"/>
        <v>0.23172635248112824</v>
      </c>
      <c r="AW32" s="368">
        <f t="shared" si="4"/>
        <v>0.27253025499235217</v>
      </c>
      <c r="AX32" s="368">
        <f t="shared" si="5"/>
        <v>3.6560385298790146E-2</v>
      </c>
      <c r="AY32" s="368">
        <f t="shared" si="6"/>
        <v>0.13709638645869016</v>
      </c>
      <c r="AZ32" s="368">
        <f t="shared" si="7"/>
        <v>4.9572387998572647E-3</v>
      </c>
      <c r="BA32" s="368">
        <f t="shared" si="8"/>
        <v>0</v>
      </c>
      <c r="BB32" s="368">
        <f t="shared" si="10"/>
        <v>0.12412349811550062</v>
      </c>
      <c r="BC32" s="368">
        <f t="shared" si="9"/>
        <v>1.9633728034338421E-2</v>
      </c>
    </row>
    <row r="33" spans="1:55" ht="19.5" customHeight="1" x14ac:dyDescent="0.35">
      <c r="A33" s="333" t="str">
        <f>'GE2024 results (adjust.)'!A632</f>
        <v>Wrexham</v>
      </c>
      <c r="B33" s="333" t="str">
        <f>'GE2024 results (adjust.)'!B632</f>
        <v>Wales</v>
      </c>
      <c r="C33" s="333" t="str">
        <f>'GE2024 results (adjust.)'!C632</f>
        <v>Wales</v>
      </c>
      <c r="D33" s="333" t="str">
        <f>'GE2024 results (adjust.)'!D632</f>
        <v>Wales</v>
      </c>
      <c r="E33" s="346">
        <f>'GE2024 results (adjust.)'!E632/'Scot and Wales Transition'!$M$26</f>
        <v>3.2437241894668394E-2</v>
      </c>
      <c r="F33" s="346">
        <f>'GE2024 results (adjust.)'!F632/'Scot and Wales Transition'!$N$26</f>
        <v>4.1175342489278156E-2</v>
      </c>
      <c r="G33" s="346">
        <f>'GE2024 results (adjust.)'!G632/'Scot and Wales Transition'!$O$26</f>
        <v>3.1010275908537291E-2</v>
      </c>
      <c r="H33" s="346">
        <f>'GE2024 results (adjust.)'!H632/'Scot and Wales Transition'!$Q$26</f>
        <v>2.0719259111008529E-2</v>
      </c>
      <c r="I33" s="346">
        <f>'GE2024 results (adjust.)'!I632/'Scot and Wales Transition'!$R$26</f>
        <v>2.1591502732631229E-2</v>
      </c>
      <c r="J33" s="346">
        <f>'GE2024 results (adjust.)'!K632/'Scot and Wales Transition'!$S$26</f>
        <v>0</v>
      </c>
      <c r="K33" s="346">
        <f>'GE2024 results (adjust.)'!L632/'Scot and Wales Transition'!$T$26</f>
        <v>0</v>
      </c>
      <c r="L33" s="346">
        <f>'GE2024 results (adjust.)'!M632/'Scot and Wales Transition'!$P$26</f>
        <v>2.1189900694641613E-2</v>
      </c>
      <c r="M33" s="346">
        <f>'GE2024 results (adjust.)'!N632/'Scot and Wales Transition'!$U$26</f>
        <v>7.275643041794734E-2</v>
      </c>
      <c r="O33" s="347">
        <f>E33*'Scot and Wales Transition'!$M$28</f>
        <v>0</v>
      </c>
      <c r="P33" s="347">
        <f>F33*'Scot and Wales Transition'!$N$28</f>
        <v>0</v>
      </c>
      <c r="Q33" s="347">
        <f>G33*'Scot and Wales Transition'!$O$28</f>
        <v>4146.7882591168436</v>
      </c>
      <c r="R33" s="347">
        <f>H33*'Scot and Wales Transition'!$Q$28</f>
        <v>0</v>
      </c>
      <c r="S33" s="347">
        <f>I33*'Scot and Wales Transition'!$R$28</f>
        <v>2655.4398771887345</v>
      </c>
      <c r="T33" s="347">
        <f>J33*'Scot and Wales Transition'!$S$28</f>
        <v>0</v>
      </c>
      <c r="U33" s="347">
        <f>K33*'Scot and Wales Transition'!$T$28</f>
        <v>0</v>
      </c>
      <c r="V33" s="347">
        <f>L33*'Scot and Wales Transition'!$P$28</f>
        <v>2340.4019641324007</v>
      </c>
      <c r="W33" s="347">
        <f>M33*'Scot and Wales Transition'!$U$28</f>
        <v>96.575241758774254</v>
      </c>
      <c r="X33" s="348">
        <f t="shared" si="0"/>
        <v>9239.2053421967521</v>
      </c>
      <c r="Z33" s="347">
        <f>E33*'Scot and Wales Transition'!$M$30</f>
        <v>-9501.5439625175823</v>
      </c>
      <c r="AA33" s="347">
        <f>F33*'Scot and Wales Transition'!$N$30</f>
        <v>-2953.4733654281426</v>
      </c>
      <c r="AB33" s="347">
        <f>G33*'Scot and Wales Transition'!$O$30</f>
        <v>0</v>
      </c>
      <c r="AC33" s="347">
        <f>H33*'Scot and Wales Transition'!$Q$30</f>
        <v>-127.42808595357717</v>
      </c>
      <c r="AD33" s="347">
        <f>I33*'Scot and Wales Transition'!$R$30</f>
        <v>0</v>
      </c>
      <c r="AE33" s="347">
        <f>J33*'Scot and Wales Transition'!$S$30</f>
        <v>0</v>
      </c>
      <c r="AF33" s="347">
        <f>K33*'Scot and Wales Transition'!$T$30</f>
        <v>0</v>
      </c>
      <c r="AG33" s="347">
        <f>L33*'Scot and Wales Transition'!$P$30</f>
        <v>0</v>
      </c>
      <c r="AH33" s="347">
        <f>M33*'Scot and Wales Transition'!$U$30</f>
        <v>0</v>
      </c>
      <c r="AJ33" s="382">
        <f>'GE2024 results (adjust.)'!E632+'Allocation (WALES)'!O33+'Allocation (WALES)'!Z33</f>
        <v>6334.4560374824177</v>
      </c>
      <c r="AK33" s="382">
        <f>'GE2024 results (adjust.)'!F632+'Allocation (WALES)'!P33+'Allocation (WALES)'!AA33</f>
        <v>6934.5266345718574</v>
      </c>
      <c r="AL33" s="382">
        <f>'GE2024 results (adjust.)'!G632+'Allocation (WALES)'!Q33+'Allocation (WALES)'!AB33</f>
        <v>11061.788259116844</v>
      </c>
      <c r="AM33" s="382">
        <f>'GE2024 results (adjust.)'!H632+'Allocation (WALES)'!R33+'Allocation (WALES)'!AC33</f>
        <v>1649.5719140464228</v>
      </c>
      <c r="AN33" s="382">
        <f>'GE2024 results (adjust.)'!I632+'Allocation (WALES)'!S33+'Allocation (WALES)'!AD33</f>
        <v>3994.4398771887345</v>
      </c>
      <c r="AO33" s="382">
        <f>'GE2024 results (adjust.)'!K632+'Allocation (WALES)'!T33+'Allocation (WALES)'!AE33</f>
        <v>0</v>
      </c>
      <c r="AP33" s="382">
        <f>'GE2024 results (adjust.)'!L632+'Allocation (WALES)'!U33+'Allocation (WALES)'!AF33</f>
        <v>0</v>
      </c>
      <c r="AQ33" s="382">
        <f>'GE2024 results (adjust.)'!M632+'Allocation (WALES)'!AG33+'Allocation (WALES)'!V33</f>
        <v>6478.4019641324012</v>
      </c>
      <c r="AR33" s="382">
        <f>'GE2024 results (adjust.)'!N632+'Allocation (WALES)'!W33+'Allocation (WALES)'!AH33</f>
        <v>576.57524175877427</v>
      </c>
      <c r="AS33" s="382">
        <f t="shared" si="1"/>
        <v>37029.759928297448</v>
      </c>
      <c r="AT33" s="382"/>
      <c r="AU33" s="368">
        <f t="shared" si="2"/>
        <v>0.1710639239829839</v>
      </c>
      <c r="AV33" s="368">
        <f t="shared" si="3"/>
        <v>0.18726901411187985</v>
      </c>
      <c r="AW33" s="368">
        <f t="shared" si="4"/>
        <v>0.29872697745101051</v>
      </c>
      <c r="AX33" s="368">
        <f t="shared" si="5"/>
        <v>4.4547194398250764E-2</v>
      </c>
      <c r="AY33" s="368">
        <f t="shared" si="6"/>
        <v>0.10787107140103974</v>
      </c>
      <c r="AZ33" s="368">
        <f t="shared" si="7"/>
        <v>0</v>
      </c>
      <c r="BA33" s="368">
        <f t="shared" si="8"/>
        <v>0</v>
      </c>
      <c r="BB33" s="368">
        <f t="shared" si="10"/>
        <v>0.17495122778751065</v>
      </c>
      <c r="BC33" s="368">
        <f t="shared" si="9"/>
        <v>1.5570590867324697E-2</v>
      </c>
    </row>
    <row r="34" spans="1:55" ht="19.5" customHeight="1" x14ac:dyDescent="0.35">
      <c r="A34" s="333" t="str">
        <f>'GE2024 results (adjust.)'!A633</f>
        <v>Ynys Môn</v>
      </c>
      <c r="B34" s="333" t="str">
        <f>'GE2024 results (adjust.)'!B633</f>
        <v>Wales</v>
      </c>
      <c r="C34" s="333" t="str">
        <f>'GE2024 results (adjust.)'!C633</f>
        <v>Wales</v>
      </c>
      <c r="D34" s="333" t="str">
        <f>'GE2024 results (adjust.)'!D633</f>
        <v>Wales</v>
      </c>
      <c r="E34" s="346">
        <f>'GE2024 results (adjust.)'!E633/'Scot and Wales Transition'!$M$26</f>
        <v>1.5606172391732665E-2</v>
      </c>
      <c r="F34" s="346">
        <f>'GE2024 results (adjust.)'!F633/'Scot and Wales Transition'!$N$26</f>
        <v>4.1446013733392545E-2</v>
      </c>
      <c r="G34" s="346">
        <f>'GE2024 results (adjust.)'!G633/'Scot and Wales Transition'!$O$26</f>
        <v>1.4453524114709427E-2</v>
      </c>
      <c r="H34" s="346">
        <f>'GE2024 results (adjust.)'!H633/'Scot and Wales Transition'!$Q$26</f>
        <v>5.1186014348524166E-3</v>
      </c>
      <c r="I34" s="346">
        <f>'GE2024 results (adjust.)'!I633/'Scot and Wales Transition'!$R$26</f>
        <v>9.7395576180054223E-3</v>
      </c>
      <c r="J34" s="346">
        <f>'GE2024 results (adjust.)'!K633/'Scot and Wales Transition'!$S$26</f>
        <v>0</v>
      </c>
      <c r="K34" s="346">
        <f>'GE2024 results (adjust.)'!L633/'Scot and Wales Transition'!$T$26</f>
        <v>0</v>
      </c>
      <c r="L34" s="346">
        <f>'GE2024 results (adjust.)'!M633/'Scot and Wales Transition'!$P$26</f>
        <v>5.4229349530269373E-2</v>
      </c>
      <c r="M34" s="346">
        <f>'GE2024 results (adjust.)'!N633/'Scot and Wales Transition'!$U$26</f>
        <v>3.0315179340811394E-2</v>
      </c>
      <c r="O34" s="347">
        <f>E34*'Scot and Wales Transition'!$M$28</f>
        <v>0</v>
      </c>
      <c r="P34" s="347">
        <f>F34*'Scot and Wales Transition'!$N$28</f>
        <v>0</v>
      </c>
      <c r="Q34" s="347">
        <f>G34*'Scot and Wales Transition'!$O$28</f>
        <v>1932.7691336418782</v>
      </c>
      <c r="R34" s="347">
        <f>H34*'Scot and Wales Transition'!$Q$28</f>
        <v>0</v>
      </c>
      <c r="S34" s="347">
        <f>I34*'Scot and Wales Transition'!$R$28</f>
        <v>1197.8235144301684</v>
      </c>
      <c r="T34" s="347">
        <f>J34*'Scot and Wales Transition'!$S$28</f>
        <v>0</v>
      </c>
      <c r="U34" s="347">
        <f>K34*'Scot and Wales Transition'!$T$28</f>
        <v>0</v>
      </c>
      <c r="V34" s="347">
        <f>L34*'Scot and Wales Transition'!$P$28</f>
        <v>5989.5739004741718</v>
      </c>
      <c r="W34" s="347">
        <f>M34*'Scot and Wales Transition'!$U$28</f>
        <v>40.239684066155938</v>
      </c>
      <c r="X34" s="348">
        <f t="shared" si="0"/>
        <v>9160.4062326123749</v>
      </c>
      <c r="Z34" s="347">
        <f>E34*'Scot and Wales Transition'!$M$30</f>
        <v>-4571.3730393042097</v>
      </c>
      <c r="AA34" s="347">
        <f>F34*'Scot and Wales Transition'!$N$30</f>
        <v>-2972.8883905851844</v>
      </c>
      <c r="AB34" s="347">
        <f>G34*'Scot and Wales Transition'!$O$30</f>
        <v>0</v>
      </c>
      <c r="AC34" s="347">
        <f>H34*'Scot and Wales Transition'!$Q$30</f>
        <v>-31.480545713911297</v>
      </c>
      <c r="AD34" s="347">
        <f>I34*'Scot and Wales Transition'!$R$30</f>
        <v>0</v>
      </c>
      <c r="AE34" s="347">
        <f>J34*'Scot and Wales Transition'!$S$30</f>
        <v>0</v>
      </c>
      <c r="AF34" s="347">
        <f>K34*'Scot and Wales Transition'!$T$30</f>
        <v>0</v>
      </c>
      <c r="AG34" s="347">
        <f>L34*'Scot and Wales Transition'!$P$30</f>
        <v>0</v>
      </c>
      <c r="AH34" s="347">
        <f>M34*'Scot and Wales Transition'!$U$30</f>
        <v>0</v>
      </c>
      <c r="AJ34" s="382">
        <f>'GE2024 results (adjust.)'!E633+'Allocation (WALES)'!O34+'Allocation (WALES)'!Z34</f>
        <v>3047.6269606957903</v>
      </c>
      <c r="AK34" s="382">
        <f>'GE2024 results (adjust.)'!F633+'Allocation (WALES)'!P34+'Allocation (WALES)'!AA34</f>
        <v>6980.1116094148156</v>
      </c>
      <c r="AL34" s="382">
        <f>'GE2024 results (adjust.)'!G633+'Allocation (WALES)'!Q34+'Allocation (WALES)'!AB34</f>
        <v>5155.7691336418784</v>
      </c>
      <c r="AM34" s="382">
        <f>'GE2024 results (adjust.)'!H633+'Allocation (WALES)'!R34+'Allocation (WALES)'!AC34</f>
        <v>407.51945428608872</v>
      </c>
      <c r="AN34" s="382">
        <f>'GE2024 results (adjust.)'!I633+'Allocation (WALES)'!S34+'Allocation (WALES)'!AD34</f>
        <v>1801.8235144301684</v>
      </c>
      <c r="AO34" s="382">
        <f>'GE2024 results (adjust.)'!K633+'Allocation (WALES)'!T34+'Allocation (WALES)'!AE34</f>
        <v>0</v>
      </c>
      <c r="AP34" s="382">
        <f>'GE2024 results (adjust.)'!L633+'Allocation (WALES)'!U34+'Allocation (WALES)'!AF34</f>
        <v>0</v>
      </c>
      <c r="AQ34" s="382">
        <f>'GE2024 results (adjust.)'!M633+'Allocation (WALES)'!AG34+'Allocation (WALES)'!V34</f>
        <v>16579.57390047417</v>
      </c>
      <c r="AR34" s="382">
        <f>'GE2024 results (adjust.)'!N633+'Allocation (WALES)'!W34+'Allocation (WALES)'!AH34</f>
        <v>240.23968406615595</v>
      </c>
      <c r="AS34" s="382">
        <f t="shared" si="1"/>
        <v>34212.664257009063</v>
      </c>
      <c r="AT34" s="382"/>
      <c r="AU34" s="368">
        <f t="shared" si="2"/>
        <v>8.9078913521662695E-2</v>
      </c>
      <c r="AV34" s="368">
        <f t="shared" si="3"/>
        <v>0.20402128162190167</v>
      </c>
      <c r="AW34" s="368">
        <f t="shared" si="4"/>
        <v>0.15069768010205836</v>
      </c>
      <c r="AX34" s="368">
        <f t="shared" si="5"/>
        <v>1.1911362740555969E-2</v>
      </c>
      <c r="AY34" s="368">
        <f t="shared" si="6"/>
        <v>5.2665396091186714E-2</v>
      </c>
      <c r="AZ34" s="368">
        <f t="shared" si="7"/>
        <v>0</v>
      </c>
      <c r="BA34" s="368">
        <f t="shared" si="8"/>
        <v>0</v>
      </c>
      <c r="BB34" s="368">
        <f t="shared" si="10"/>
        <v>0.484603413985146</v>
      </c>
      <c r="BC34" s="368">
        <f t="shared" si="9"/>
        <v>7.0219519374887223E-3</v>
      </c>
    </row>
    <row r="35" spans="1:55" ht="19.5" customHeight="1" x14ac:dyDescent="0.35">
      <c r="L35" s="456"/>
      <c r="O35" s="347">
        <f t="shared" ref="O35:U35" si="11">SUM(O3:O34)</f>
        <v>0</v>
      </c>
      <c r="P35" s="347">
        <f t="shared" si="11"/>
        <v>0</v>
      </c>
      <c r="Q35" s="347">
        <f t="shared" si="11"/>
        <v>136951.37808611771</v>
      </c>
      <c r="R35" s="347">
        <f t="shared" si="11"/>
        <v>0</v>
      </c>
      <c r="S35" s="347">
        <f t="shared" si="11"/>
        <v>118715.41592850785</v>
      </c>
      <c r="T35" s="347">
        <f t="shared" si="11"/>
        <v>1992.3219968115154</v>
      </c>
      <c r="U35" s="347">
        <f t="shared" si="11"/>
        <v>404.98895735216831</v>
      </c>
      <c r="V35" s="347">
        <f>SUM(V3:V34)</f>
        <v>110182.70832155562</v>
      </c>
      <c r="W35" s="347">
        <f t="shared" ref="W35" si="12">SUM(W3:W34)</f>
        <v>1436.3555227414361</v>
      </c>
      <c r="Z35" s="347">
        <f t="shared" ref="Z35" si="13">SUM(Z3:Z34)</f>
        <v>-292354.32217894215</v>
      </c>
      <c r="AA35" s="347">
        <f t="shared" ref="AA35" si="14">SUM(AA3:AA34)</f>
        <v>-70999.224759774006</v>
      </c>
      <c r="AB35" s="347">
        <f t="shared" ref="AB35" si="15">SUM(AB3:AB34)</f>
        <v>0</v>
      </c>
      <c r="AC35" s="347">
        <f t="shared" ref="AC35" si="16">SUM(AC3:AC34)</f>
        <v>-6160.6495736397128</v>
      </c>
      <c r="AD35" s="347">
        <f t="shared" ref="AD35" si="17">SUM(AD3:AD34)</f>
        <v>0</v>
      </c>
      <c r="AE35" s="347">
        <f t="shared" ref="AE35" si="18">SUM(AE3:AE34)</f>
        <v>0</v>
      </c>
      <c r="AF35" s="347">
        <f t="shared" ref="AF35" si="19">SUM(AF3:AF34)</f>
        <v>0</v>
      </c>
      <c r="AG35" s="347">
        <f t="shared" ref="AG35" si="20">SUM(AG3:AG34)</f>
        <v>0</v>
      </c>
      <c r="AH35" s="347">
        <f t="shared" ref="AH35" si="21">SUM(AH3:AH34)</f>
        <v>0</v>
      </c>
      <c r="AJ35" s="347">
        <f t="shared" ref="AJ35" si="22">SUM(AJ3:AJ34)</f>
        <v>194905.75516105792</v>
      </c>
      <c r="AK35" s="347">
        <f t="shared" ref="AK35" si="23">SUM(AK3:AK34)</f>
        <v>166700.67890022596</v>
      </c>
      <c r="AL35" s="347">
        <f t="shared" ref="AL35" si="24">SUM(AL3:AL34)</f>
        <v>365325.41608611762</v>
      </c>
      <c r="AM35" s="347">
        <f t="shared" ref="AM35" si="25">SUM(AM3:AM34)</f>
        <v>79750.350426360281</v>
      </c>
      <c r="AN35" s="347">
        <f t="shared" ref="AN35" si="26">SUM(AN3:AN34)</f>
        <v>178577.41592850781</v>
      </c>
      <c r="AO35" s="347">
        <f t="shared" ref="AO35" si="27">SUM(AO3:AO34)</f>
        <v>19343.321996811512</v>
      </c>
      <c r="AP35" s="347">
        <f t="shared" ref="AP35" si="28">SUM(AP3:AP34)</f>
        <v>1949.9889573521682</v>
      </c>
      <c r="AQ35" s="347">
        <f t="shared" ref="AQ35" si="29">SUM(AQ3:AQ34)</f>
        <v>304993.70832155569</v>
      </c>
      <c r="AR35" s="347">
        <f t="shared" ref="AR35" si="30">SUM(AR3:AR34)</f>
        <v>8575.3555227414345</v>
      </c>
    </row>
    <row r="39" spans="1:55" ht="19.5" customHeight="1" x14ac:dyDescent="0.35">
      <c r="AN39" s="347">
        <f>AQ35-AL35</f>
        <v>-60331.707764561928</v>
      </c>
    </row>
  </sheetData>
  <autoFilter ref="A2:BC2" xr:uid="{36822924-ED3D-41D7-B967-5FECD3DD7735}"/>
  <mergeCells count="4">
    <mergeCell ref="O1:W1"/>
    <mergeCell ref="Z1:AH1"/>
    <mergeCell ref="AJ1:AR1"/>
    <mergeCell ref="AU1:BC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AC3163-0ABE-4B5E-8604-BBA0E77819A3}">
  <dimension ref="A1:AZ35"/>
  <sheetViews>
    <sheetView zoomScale="70" zoomScaleNormal="70" workbookViewId="0">
      <selection activeCell="S12" sqref="S12"/>
    </sheetView>
  </sheetViews>
  <sheetFormatPr defaultRowHeight="20" customHeight="1" x14ac:dyDescent="0.3"/>
  <cols>
    <col min="1" max="1" width="33" style="334" bestFit="1" customWidth="1"/>
    <col min="2" max="42" width="8.7265625" style="334"/>
    <col min="43" max="43" width="10.08984375" style="334" bestFit="1" customWidth="1"/>
    <col min="44" max="49" width="8.7265625" style="334"/>
    <col min="50" max="50" width="11.08984375" style="334" bestFit="1" customWidth="1"/>
    <col min="51" max="16384" width="8.7265625" style="334"/>
  </cols>
  <sheetData>
    <row r="1" spans="1:52" s="333" customFormat="1" ht="20" customHeight="1" x14ac:dyDescent="0.35">
      <c r="B1" s="362">
        <f>COUNTIF(AG3:AG34,"Lab")</f>
        <v>0</v>
      </c>
      <c r="C1" s="362">
        <f>COUNTIF(AG3:AG34,"Con")</f>
        <v>1</v>
      </c>
      <c r="D1" s="362">
        <f>COUNTIF(AG3:AG34,"Ref")</f>
        <v>21</v>
      </c>
      <c r="E1" s="362">
        <f>COUNTIF(AG3:AG34,"LD")</f>
        <v>1</v>
      </c>
      <c r="F1" s="362">
        <f>COUNTIF(AG3:AG34,"Grn")</f>
        <v>2</v>
      </c>
      <c r="G1" s="362">
        <f>COUNTIF(AG3:AG34,"Ind")</f>
        <v>0</v>
      </c>
      <c r="H1" s="362">
        <f>COUNTIF(AG3:AG34,"WBP")</f>
        <v>0</v>
      </c>
      <c r="I1" s="362">
        <f>COUNTIF(AG3:AG34,"pc")</f>
        <v>7</v>
      </c>
      <c r="J1" s="362">
        <f>COUNTIF(AG3:AG34,"Oth")</f>
        <v>0</v>
      </c>
      <c r="V1" s="363" t="s">
        <v>775</v>
      </c>
      <c r="W1" s="363"/>
      <c r="X1" s="363"/>
      <c r="Y1" s="363"/>
      <c r="Z1" s="363"/>
      <c r="AA1" s="363"/>
      <c r="AB1" s="363"/>
      <c r="AC1" s="363"/>
      <c r="AD1" s="363"/>
      <c r="AQ1" s="347">
        <f>SUM(AQ3:AQ34)</f>
        <v>194522.49349879948</v>
      </c>
      <c r="AR1" s="347">
        <f t="shared" ref="AR1:AY1" si="0">SUM(AR3:AR34)</f>
        <v>166046.72687126635</v>
      </c>
      <c r="AS1" s="347">
        <f t="shared" si="0"/>
        <v>365990.12599371775</v>
      </c>
      <c r="AT1" s="347">
        <f t="shared" si="0"/>
        <v>79447.115323443693</v>
      </c>
      <c r="AU1" s="347">
        <f t="shared" si="0"/>
        <v>177329.57862636395</v>
      </c>
      <c r="AV1" s="347">
        <f t="shared" si="0"/>
        <v>19343.321996811512</v>
      </c>
      <c r="AW1" s="347">
        <f t="shared" si="0"/>
        <v>1949.9889573521682</v>
      </c>
      <c r="AX1" s="347">
        <f>SUM(AX3:AX34)</f>
        <v>306917.28451023396</v>
      </c>
      <c r="AY1" s="347">
        <f t="shared" si="0"/>
        <v>8575.3555227414345</v>
      </c>
    </row>
    <row r="2" spans="1:52" s="333" customFormat="1" ht="20" customHeight="1" x14ac:dyDescent="0.35">
      <c r="A2" s="329" t="s">
        <v>64</v>
      </c>
      <c r="B2" s="336" t="s">
        <v>760</v>
      </c>
      <c r="C2" s="337" t="s">
        <v>761</v>
      </c>
      <c r="D2" s="338" t="s">
        <v>762</v>
      </c>
      <c r="E2" s="339" t="s">
        <v>763</v>
      </c>
      <c r="F2" s="340" t="s">
        <v>764</v>
      </c>
      <c r="G2" s="341" t="s">
        <v>773</v>
      </c>
      <c r="H2" s="342" t="s">
        <v>776</v>
      </c>
      <c r="I2" s="455" t="s">
        <v>787</v>
      </c>
      <c r="J2" s="344" t="s">
        <v>765</v>
      </c>
      <c r="L2" s="336" t="s">
        <v>760</v>
      </c>
      <c r="M2" s="337" t="s">
        <v>761</v>
      </c>
      <c r="N2" s="338" t="s">
        <v>762</v>
      </c>
      <c r="O2" s="339" t="s">
        <v>763</v>
      </c>
      <c r="P2" s="340" t="s">
        <v>764</v>
      </c>
      <c r="Q2" s="341" t="s">
        <v>773</v>
      </c>
      <c r="R2" s="342" t="s">
        <v>776</v>
      </c>
      <c r="S2" s="455" t="s">
        <v>787</v>
      </c>
      <c r="T2" s="344" t="s">
        <v>765</v>
      </c>
      <c r="U2" s="344"/>
      <c r="V2" s="336" t="s">
        <v>760</v>
      </c>
      <c r="W2" s="337" t="s">
        <v>761</v>
      </c>
      <c r="X2" s="338" t="s">
        <v>762</v>
      </c>
      <c r="Y2" s="339" t="s">
        <v>763</v>
      </c>
      <c r="Z2" s="340" t="s">
        <v>764</v>
      </c>
      <c r="AA2" s="341" t="s">
        <v>773</v>
      </c>
      <c r="AB2" s="342" t="s">
        <v>776</v>
      </c>
      <c r="AC2" s="455" t="s">
        <v>787</v>
      </c>
      <c r="AD2" s="344" t="s">
        <v>765</v>
      </c>
      <c r="AF2" s="364" t="s">
        <v>767</v>
      </c>
      <c r="AG2" s="365" t="s">
        <v>768</v>
      </c>
      <c r="AH2" s="364" t="s">
        <v>769</v>
      </c>
      <c r="AI2" s="364" t="s">
        <v>770</v>
      </c>
      <c r="AK2" s="365">
        <v>2024</v>
      </c>
      <c r="AL2" s="330">
        <v>2029</v>
      </c>
      <c r="AM2" s="357" t="s">
        <v>771</v>
      </c>
      <c r="AN2" s="358" t="s">
        <v>772</v>
      </c>
      <c r="AQ2" s="336" t="s">
        <v>760</v>
      </c>
      <c r="AR2" s="337" t="s">
        <v>761</v>
      </c>
      <c r="AS2" s="338" t="s">
        <v>762</v>
      </c>
      <c r="AT2" s="339" t="s">
        <v>763</v>
      </c>
      <c r="AU2" s="340" t="s">
        <v>764</v>
      </c>
      <c r="AV2" s="341" t="s">
        <v>773</v>
      </c>
      <c r="AW2" s="342" t="s">
        <v>776</v>
      </c>
      <c r="AX2" s="455" t="s">
        <v>787</v>
      </c>
      <c r="AY2" s="344" t="s">
        <v>765</v>
      </c>
      <c r="AZ2" s="344" t="s">
        <v>765</v>
      </c>
    </row>
    <row r="3" spans="1:52" s="333" customFormat="1" ht="20" customHeight="1" x14ac:dyDescent="0.35">
      <c r="A3" s="333" t="str">
        <f>'Allocation (WALES)'!A3</f>
        <v>Aberafan Maesteg</v>
      </c>
      <c r="B3" s="366">
        <f>'Allocation (WALES)'!AU3</f>
        <v>0.21264180561432794</v>
      </c>
      <c r="C3" s="366">
        <f>'Allocation (WALES)'!AV3</f>
        <v>6.0676204219362463E-2</v>
      </c>
      <c r="D3" s="366">
        <f>'Allocation (WALES)'!AW3</f>
        <v>0.35680418630232069</v>
      </c>
      <c r="E3" s="366">
        <f>'Allocation (WALES)'!AX3</f>
        <v>2.5342082779968269E-2</v>
      </c>
      <c r="F3" s="366">
        <f>'Allocation (WALES)'!AY3</f>
        <v>9.7264786855252652E-2</v>
      </c>
      <c r="G3" s="366">
        <f>'Allocation (WALES)'!AZ3</f>
        <v>2.0533265955299709E-2</v>
      </c>
      <c r="H3" s="366">
        <f>'Allocation (WALES)'!BA3</f>
        <v>0</v>
      </c>
      <c r="I3" s="366">
        <f>'Allocation (WALES)'!BB3</f>
        <v>0.22018634774939383</v>
      </c>
      <c r="J3" s="366">
        <f>'Allocation (WALES)'!BC3</f>
        <v>6.5513205240744603E-3</v>
      </c>
      <c r="L3" s="367">
        <f t="shared" ref="L3:L34" si="1">B3-V3</f>
        <v>-0.28623943844228111</v>
      </c>
      <c r="M3" s="367">
        <f t="shared" ref="M3:M34" si="2">C3-W3</f>
        <v>-2.0517508372235684E-2</v>
      </c>
      <c r="N3" s="367">
        <f t="shared" ref="N3:N34" si="3">D3-X3</f>
        <v>0.1474849492938741</v>
      </c>
      <c r="O3" s="367">
        <f t="shared" ref="O3:O34" si="4">E3-Y3</f>
        <v>-2.7742832368446782E-4</v>
      </c>
      <c r="P3" s="367">
        <f t="shared" ref="P3:P34" si="5">F3-Z3</f>
        <v>6.6666811803510195E-2</v>
      </c>
      <c r="Q3" s="367">
        <f t="shared" ref="Q3:Q34" si="6">G3-AA3</f>
        <v>3.248486629909543E-3</v>
      </c>
      <c r="R3" s="367">
        <f t="shared" ref="R3:R34" si="7">H3-AB3</f>
        <v>0</v>
      </c>
      <c r="S3" s="367">
        <f t="shared" ref="S3:S34" si="8">I3-AC3</f>
        <v>8.820111532784658E-2</v>
      </c>
      <c r="T3" s="367">
        <f t="shared" ref="T3:T34" si="9">J3-AD3</f>
        <v>1.4330120830608672E-3</v>
      </c>
      <c r="U3" s="367"/>
      <c r="V3" s="368">
        <f>'GE2024 results'!Q602</f>
        <v>0.49888124405660905</v>
      </c>
      <c r="W3" s="368">
        <f>'GE2024 results'!R602</f>
        <v>8.1193712591598147E-2</v>
      </c>
      <c r="X3" s="368">
        <f>'GE2024 results'!S602</f>
        <v>0.2093192370084466</v>
      </c>
      <c r="Y3" s="368">
        <f>'GE2024 results'!T602</f>
        <v>2.5619511103652737E-2</v>
      </c>
      <c r="Z3" s="368">
        <f>'GE2024 results'!U602</f>
        <v>3.0597975051742464E-2</v>
      </c>
      <c r="AA3" s="368">
        <f>'GE2024 results'!W602</f>
        <v>1.7284779325390166E-2</v>
      </c>
      <c r="AB3" s="368">
        <f>'GE2024 results'!X602</f>
        <v>0</v>
      </c>
      <c r="AC3" s="368">
        <f>'GE2024 results'!Y602</f>
        <v>0.13198523242154725</v>
      </c>
      <c r="AD3" s="368">
        <f>'GE2024 results'!Z602</f>
        <v>5.1183084410135931E-3</v>
      </c>
      <c r="AF3" s="368">
        <f t="shared" ref="AF3:AF34" si="10">LARGE(B3:J3,1)</f>
        <v>0.35680418630232069</v>
      </c>
      <c r="AG3" s="370" t="str">
        <f>IF(B3=AF3,"Lab",IF(C3=AF3,"Con",IF(D3=AF3,"Ref",IF(E3=AF3,"LD",IF(F3=AF3,"Grn",IF(G3=AF3,"Ind",IF(H3=AF3,"WPB",IF(I3=AF3,"PC",IF(J3=AF3,"Oth","Oth ")))))))))</f>
        <v>Ref</v>
      </c>
      <c r="AH3" s="368">
        <f t="shared" ref="AH3:AH34" si="11">AF3-AI3</f>
        <v>0.13661783855292686</v>
      </c>
      <c r="AI3" s="368">
        <f t="shared" ref="AI3:AI34" si="12">LARGE(B3:J3,2)</f>
        <v>0.22018634774939383</v>
      </c>
      <c r="AK3" s="333" t="s">
        <v>8</v>
      </c>
      <c r="AL3" s="372" t="str">
        <f t="shared" ref="AL3:AL34" si="13">AG3</f>
        <v>Ref</v>
      </c>
      <c r="AM3" s="359" t="str">
        <f t="shared" ref="AM3:AM34" si="14">IF(AL3=AK3,"HOLD","gain from")</f>
        <v>gain from</v>
      </c>
      <c r="AN3" s="359" t="str">
        <f t="shared" ref="AN3:AN34" si="15">IF(AM3="Hold","",(AK3))</f>
        <v>LAB</v>
      </c>
      <c r="AO3" s="333" t="str">
        <f t="shared" ref="AO3:AO34" si="16">IF(Y3&gt;V3,"Con/LD","")</f>
        <v/>
      </c>
      <c r="AQ3" s="373">
        <f t="shared" ref="AQ3" si="17">B3*AZ3</f>
        <v>7134.8631182479094</v>
      </c>
      <c r="AR3" s="374">
        <f t="shared" ref="AR3" si="18">C3*AZ3</f>
        <v>2035.8951072170412</v>
      </c>
      <c r="AS3" s="375">
        <f t="shared" ref="AS3" si="19">D3*AZ3</f>
        <v>11972.006266266155</v>
      </c>
      <c r="AT3" s="376">
        <f t="shared" ref="AT3" si="20">E3*AZ3</f>
        <v>850.31394106163384</v>
      </c>
      <c r="AU3" s="377">
        <f t="shared" ref="AU3" si="21">F3*AZ3</f>
        <v>3263.5677562692122</v>
      </c>
      <c r="AV3" s="378">
        <f t="shared" ref="AV3" si="22">G3*AZ3</f>
        <v>688.9616157010845</v>
      </c>
      <c r="AW3" s="379">
        <f>H3*AZ3</f>
        <v>0</v>
      </c>
      <c r="AX3" s="457">
        <f>I3*AZ3</f>
        <v>7388.0084264719189</v>
      </c>
      <c r="AY3" s="381">
        <f>J3*AZ3</f>
        <v>219.8193109205327</v>
      </c>
      <c r="AZ3" s="382">
        <f>'Allocation (WALES)'!AS3</f>
        <v>33553.435542155486</v>
      </c>
    </row>
    <row r="4" spans="1:52" s="333" customFormat="1" ht="20" customHeight="1" x14ac:dyDescent="0.35">
      <c r="A4" s="333" t="str">
        <f>'Allocation (WALES)'!A4</f>
        <v>Alyn and Deeside</v>
      </c>
      <c r="B4" s="366">
        <f>'Allocation (WALES)'!AU4</f>
        <v>0.1807712348788825</v>
      </c>
      <c r="C4" s="366">
        <f>'Allocation (WALES)'!AV4</f>
        <v>0.13597564848312313</v>
      </c>
      <c r="D4" s="366">
        <f>'Allocation (WALES)'!AW4</f>
        <v>0.3773247783823005</v>
      </c>
      <c r="E4" s="366">
        <f>'Allocation (WALES)'!AX4</f>
        <v>4.7094433930260249E-2</v>
      </c>
      <c r="F4" s="366">
        <f>'Allocation (WALES)'!AY4</f>
        <v>0.1411553339331279</v>
      </c>
      <c r="G4" s="366">
        <f>'Allocation (WALES)'!AZ4</f>
        <v>4.3137285119779344E-2</v>
      </c>
      <c r="H4" s="366">
        <f>'Allocation (WALES)'!BA4</f>
        <v>0</v>
      </c>
      <c r="I4" s="366">
        <f>'Allocation (WALES)'!BB4</f>
        <v>7.45412852725265E-2</v>
      </c>
      <c r="J4" s="366">
        <f>'Allocation (WALES)'!BC4</f>
        <v>0</v>
      </c>
      <c r="L4" s="367">
        <f t="shared" si="1"/>
        <v>-0.24315483444265143</v>
      </c>
      <c r="M4" s="367">
        <f t="shared" si="2"/>
        <v>-4.5901195174693987E-2</v>
      </c>
      <c r="N4" s="367">
        <f t="shared" si="3"/>
        <v>0.15606279460648928</v>
      </c>
      <c r="O4" s="367">
        <f t="shared" si="4"/>
        <v>-4.9498347386954522E-4</v>
      </c>
      <c r="P4" s="367">
        <f t="shared" si="5"/>
        <v>9.6769271986225244E-2</v>
      </c>
      <c r="Q4" s="367">
        <f t="shared" si="6"/>
        <v>6.8402718454430578E-3</v>
      </c>
      <c r="R4" s="367">
        <f t="shared" si="7"/>
        <v>0</v>
      </c>
      <c r="S4" s="367">
        <f t="shared" si="8"/>
        <v>2.9878674653057477E-2</v>
      </c>
      <c r="T4" s="367">
        <f t="shared" si="9"/>
        <v>0</v>
      </c>
      <c r="U4" s="367"/>
      <c r="V4" s="368">
        <f>'GE2024 results'!Q603</f>
        <v>0.42392606932153393</v>
      </c>
      <c r="W4" s="368">
        <f>'GE2024 results'!R603</f>
        <v>0.18187684365781712</v>
      </c>
      <c r="X4" s="368">
        <f>'GE2024 results'!S603</f>
        <v>0.22126198377581122</v>
      </c>
      <c r="Y4" s="368">
        <f>'GE2024 results'!T603</f>
        <v>4.7589417404129794E-2</v>
      </c>
      <c r="Z4" s="368">
        <f>'GE2024 results'!U603</f>
        <v>4.4386061946902658E-2</v>
      </c>
      <c r="AA4" s="368">
        <f>'GE2024 results'!W603</f>
        <v>3.6297013274336286E-2</v>
      </c>
      <c r="AB4" s="368">
        <f>'GE2024 results'!X603</f>
        <v>0</v>
      </c>
      <c r="AC4" s="368">
        <f>'GE2024 results'!Y603</f>
        <v>4.4662610619469023E-2</v>
      </c>
      <c r="AD4" s="368">
        <f>'GE2024 results'!Z603</f>
        <v>0</v>
      </c>
      <c r="AF4" s="368">
        <f t="shared" si="10"/>
        <v>0.3773247783823005</v>
      </c>
      <c r="AG4" s="370" t="str">
        <f t="shared" ref="AG4:AG34" si="23">IF(B4=AF4,"Lab",IF(C4=AF4,"Con",IF(D4=AF4,"Ref",IF(E4=AF4,"LD",IF(F4=AF4,"Grn",IF(G4=AF4,"Ind",IF(H4=AF4,"WPB",IF(I4=AF4,"PC",IF(J4=AF4,"Oth","Oth ")))))))))</f>
        <v>Ref</v>
      </c>
      <c r="AH4" s="368">
        <f t="shared" si="11"/>
        <v>0.196553543503418</v>
      </c>
      <c r="AI4" s="368">
        <f t="shared" si="12"/>
        <v>0.1807712348788825</v>
      </c>
      <c r="AK4" s="333" t="s">
        <v>8</v>
      </c>
      <c r="AL4" s="372" t="str">
        <f t="shared" si="13"/>
        <v>Ref</v>
      </c>
      <c r="AM4" s="359" t="str">
        <f t="shared" si="14"/>
        <v>gain from</v>
      </c>
      <c r="AN4" s="359" t="str">
        <f t="shared" si="15"/>
        <v>LAB</v>
      </c>
      <c r="AO4" s="333" t="str">
        <f t="shared" si="16"/>
        <v/>
      </c>
      <c r="AQ4" s="373">
        <f t="shared" ref="AQ4:AQ34" si="24">B4*AZ4</f>
        <v>7358.0650927942079</v>
      </c>
      <c r="AR4" s="374">
        <f t="shared" ref="AR4:AR34" si="25">C4*AZ4</f>
        <v>5534.7172532404011</v>
      </c>
      <c r="AS4" s="375">
        <f t="shared" ref="AS4:AS34" si="26">D4*AZ4</f>
        <v>15358.529150510603</v>
      </c>
      <c r="AT4" s="376">
        <f t="shared" ref="AT4:AT34" si="27">E4*AZ4</f>
        <v>1916.9195287033558</v>
      </c>
      <c r="AU4" s="377">
        <f t="shared" ref="AU4:AU34" si="28">F4*AZ4</f>
        <v>5745.5498158816299</v>
      </c>
      <c r="AV4" s="378">
        <f t="shared" ref="AV4:AV34" si="29">G4*AZ4</f>
        <v>1755.8487778789774</v>
      </c>
      <c r="AW4" s="379">
        <f t="shared" ref="AW4:AW34" si="30">H4*AZ4</f>
        <v>0</v>
      </c>
      <c r="AX4" s="457">
        <f t="shared" ref="AX4:AX34" si="31">I4*AZ4</f>
        <v>3034.1089914182194</v>
      </c>
      <c r="AY4" s="381">
        <f t="shared" ref="AY4:AY34" si="32">J4*AZ4</f>
        <v>0</v>
      </c>
      <c r="AZ4" s="382">
        <f>'Allocation (WALES)'!AS4</f>
        <v>40703.73861042739</v>
      </c>
    </row>
    <row r="5" spans="1:52" s="333" customFormat="1" ht="20" customHeight="1" x14ac:dyDescent="0.35">
      <c r="A5" s="333" t="str">
        <f>'Allocation (WALES)'!A5</f>
        <v>Bangor Aberconwy</v>
      </c>
      <c r="B5" s="366">
        <f>'Allocation (WALES)'!AU5</f>
        <v>0.1332249317269707</v>
      </c>
      <c r="C5" s="366">
        <f>'Allocation (WALES)'!AV5</f>
        <v>0.15067115762877725</v>
      </c>
      <c r="D5" s="366">
        <f>'Allocation (WALES)'!AW5</f>
        <v>0.23166866504609079</v>
      </c>
      <c r="E5" s="366">
        <f>'Allocation (WALES)'!AX5</f>
        <v>3.3636773652171846E-2</v>
      </c>
      <c r="F5" s="366">
        <f>'Allocation (WALES)'!AY5</f>
        <v>9.6533705437209266E-2</v>
      </c>
      <c r="G5" s="366">
        <f>'Allocation (WALES)'!AZ5</f>
        <v>0</v>
      </c>
      <c r="H5" s="366">
        <f>'Allocation (WALES)'!BA5</f>
        <v>0</v>
      </c>
      <c r="I5" s="366">
        <f>'Allocation (WALES)'!BB5</f>
        <v>0.3391850139648856</v>
      </c>
      <c r="J5" s="366">
        <f>'Allocation (WALES)'!BC5</f>
        <v>1.5079752543894619E-2</v>
      </c>
      <c r="L5" s="367">
        <f t="shared" si="1"/>
        <v>-0.20302086760092175</v>
      </c>
      <c r="M5" s="367">
        <f t="shared" si="2"/>
        <v>-6.6227546163829559E-2</v>
      </c>
      <c r="N5" s="367">
        <f t="shared" si="3"/>
        <v>8.5461271863181532E-2</v>
      </c>
      <c r="O5" s="367">
        <f t="shared" si="4"/>
        <v>-2.945079444323595E-3</v>
      </c>
      <c r="P5" s="367">
        <f t="shared" si="5"/>
        <v>6.3864478360877053E-2</v>
      </c>
      <c r="Q5" s="367">
        <f t="shared" si="6"/>
        <v>0</v>
      </c>
      <c r="R5" s="367">
        <f t="shared" si="7"/>
        <v>0</v>
      </c>
      <c r="S5" s="367">
        <f t="shared" si="8"/>
        <v>0.1204620182855769</v>
      </c>
      <c r="T5" s="367">
        <f t="shared" si="9"/>
        <v>2.405724699439506E-3</v>
      </c>
      <c r="U5" s="367"/>
      <c r="V5" s="368">
        <f>'GE2024 results'!Q604</f>
        <v>0.33624579932789245</v>
      </c>
      <c r="W5" s="368">
        <f>'GE2024 results'!R604</f>
        <v>0.21689870379260681</v>
      </c>
      <c r="X5" s="368">
        <f>'GE2024 results'!S604</f>
        <v>0.14620739318290926</v>
      </c>
      <c r="Y5" s="368">
        <f>'GE2024 results'!T604</f>
        <v>3.6581853096495441E-2</v>
      </c>
      <c r="Z5" s="368">
        <f>'GE2024 results'!U604</f>
        <v>3.2669227076332213E-2</v>
      </c>
      <c r="AA5" s="368">
        <f>'GE2024 results'!W604</f>
        <v>0</v>
      </c>
      <c r="AB5" s="368">
        <f>'GE2024 results'!X604</f>
        <v>0</v>
      </c>
      <c r="AC5" s="368">
        <f>'GE2024 results'!Y604</f>
        <v>0.2187229956793087</v>
      </c>
      <c r="AD5" s="368">
        <f>'GE2024 results'!Z604</f>
        <v>1.2674027844455113E-2</v>
      </c>
      <c r="AF5" s="368">
        <f t="shared" si="10"/>
        <v>0.3391850139648856</v>
      </c>
      <c r="AG5" s="370" t="str">
        <f t="shared" si="23"/>
        <v>PC</v>
      </c>
      <c r="AH5" s="368">
        <f t="shared" si="11"/>
        <v>0.1075163489187948</v>
      </c>
      <c r="AI5" s="368">
        <f t="shared" si="12"/>
        <v>0.23166866504609079</v>
      </c>
      <c r="AK5" s="333" t="s">
        <v>8</v>
      </c>
      <c r="AL5" s="372" t="str">
        <f t="shared" si="13"/>
        <v>PC</v>
      </c>
      <c r="AM5" s="359" t="str">
        <f t="shared" si="14"/>
        <v>gain from</v>
      </c>
      <c r="AN5" s="359" t="str">
        <f t="shared" si="15"/>
        <v>LAB</v>
      </c>
      <c r="AO5" s="333" t="str">
        <f t="shared" si="16"/>
        <v/>
      </c>
      <c r="AQ5" s="373">
        <f t="shared" si="24"/>
        <v>5603.2495688970521</v>
      </c>
      <c r="AR5" s="374">
        <f t="shared" si="25"/>
        <v>6337.0128104764663</v>
      </c>
      <c r="AS5" s="375">
        <f t="shared" si="26"/>
        <v>9743.6518129111628</v>
      </c>
      <c r="AT5" s="376">
        <f t="shared" si="27"/>
        <v>1414.7144608929366</v>
      </c>
      <c r="AU5" s="377">
        <f t="shared" si="28"/>
        <v>4060.069210495793</v>
      </c>
      <c r="AV5" s="378">
        <f t="shared" si="29"/>
        <v>0</v>
      </c>
      <c r="AW5" s="379">
        <f t="shared" si="30"/>
        <v>0</v>
      </c>
      <c r="AX5" s="457">
        <f t="shared" si="31"/>
        <v>14265.635257896191</v>
      </c>
      <c r="AY5" s="381">
        <f t="shared" si="32"/>
        <v>634.23276593465164</v>
      </c>
      <c r="AZ5" s="382">
        <f>'Allocation (WALES)'!AS5</f>
        <v>42058.56588750425</v>
      </c>
    </row>
    <row r="6" spans="1:52" s="333" customFormat="1" ht="20" customHeight="1" x14ac:dyDescent="0.35">
      <c r="A6" s="333" t="str">
        <f>'Allocation (WALES)'!A6</f>
        <v>Blaenau Gwent and Rhymney</v>
      </c>
      <c r="B6" s="366">
        <f>'Allocation (WALES)'!AU6</f>
        <v>0.19589010967380852</v>
      </c>
      <c r="C6" s="366">
        <f>'Allocation (WALES)'!AV6</f>
        <v>3.2319110175195273E-2</v>
      </c>
      <c r="D6" s="366">
        <f>'Allocation (WALES)'!AW6</f>
        <v>0.26807326084892874</v>
      </c>
      <c r="E6" s="366">
        <f>'Allocation (WALES)'!AX6</f>
        <v>3.682813871390913E-2</v>
      </c>
      <c r="F6" s="366">
        <f>'Allocation (WALES)'!AY6</f>
        <v>0.16044562498217874</v>
      </c>
      <c r="G6" s="366">
        <f>'Allocation (WALES)'!AZ6</f>
        <v>8.4027229108573048E-2</v>
      </c>
      <c r="H6" s="366">
        <f>'Allocation (WALES)'!BA6</f>
        <v>2.2508948878070173E-2</v>
      </c>
      <c r="I6" s="366">
        <f>'Allocation (WALES)'!BB6</f>
        <v>0.18829443063737999</v>
      </c>
      <c r="J6" s="366">
        <f>'Allocation (WALES)'!BC6</f>
        <v>1.1613146981956219E-2</v>
      </c>
      <c r="L6" s="367">
        <f t="shared" si="1"/>
        <v>-0.33973585115768679</v>
      </c>
      <c r="M6" s="367">
        <f t="shared" si="2"/>
        <v>-9.3875662901470716E-2</v>
      </c>
      <c r="N6" s="367">
        <f t="shared" si="3"/>
        <v>0.26807326084892874</v>
      </c>
      <c r="O6" s="367">
        <f t="shared" si="4"/>
        <v>-5.5487077535729887E-3</v>
      </c>
      <c r="P6" s="367">
        <f t="shared" si="5"/>
        <v>0.10299625662444864</v>
      </c>
      <c r="Q6" s="367">
        <f t="shared" si="6"/>
        <v>3.5179048655411688E-3</v>
      </c>
      <c r="R6" s="367">
        <f t="shared" si="7"/>
        <v>3.4594201032556553E-3</v>
      </c>
      <c r="S6" s="367">
        <f t="shared" si="8"/>
        <v>5.9827082198104536E-2</v>
      </c>
      <c r="T6" s="367">
        <f t="shared" si="9"/>
        <v>1.2862971724515067E-3</v>
      </c>
      <c r="U6" s="367"/>
      <c r="V6" s="368">
        <f>'GE2024 results'!Q605</f>
        <v>0.53562596083149527</v>
      </c>
      <c r="W6" s="368">
        <f>'GE2024 results'!R605</f>
        <v>0.12619477307666599</v>
      </c>
      <c r="X6" s="368">
        <f>'GE2024 results'!S605</f>
        <v>0</v>
      </c>
      <c r="Y6" s="368">
        <f>'GE2024 results'!T605</f>
        <v>4.2376846467482118E-2</v>
      </c>
      <c r="Z6" s="368">
        <f>'GE2024 results'!U605</f>
        <v>5.7449368357730096E-2</v>
      </c>
      <c r="AA6" s="368">
        <f>'GE2024 results'!W605</f>
        <v>8.050932424303188E-2</v>
      </c>
      <c r="AB6" s="368">
        <f>'GE2024 results'!X605</f>
        <v>1.9049528774814518E-2</v>
      </c>
      <c r="AC6" s="368">
        <f>'GE2024 results'!Y605</f>
        <v>0.12846734843927546</v>
      </c>
      <c r="AD6" s="368">
        <f>'GE2024 results'!Z605</f>
        <v>1.0326849809504712E-2</v>
      </c>
      <c r="AF6" s="368">
        <f t="shared" si="10"/>
        <v>0.26807326084892874</v>
      </c>
      <c r="AG6" s="370" t="str">
        <f t="shared" si="23"/>
        <v>Ref</v>
      </c>
      <c r="AH6" s="368">
        <f t="shared" si="11"/>
        <v>7.2183151175120225E-2</v>
      </c>
      <c r="AI6" s="368">
        <f t="shared" si="12"/>
        <v>0.19589010967380852</v>
      </c>
      <c r="AK6" s="333" t="s">
        <v>8</v>
      </c>
      <c r="AL6" s="372" t="str">
        <f t="shared" si="13"/>
        <v>Ref</v>
      </c>
      <c r="AM6" s="359" t="str">
        <f t="shared" si="14"/>
        <v>gain from</v>
      </c>
      <c r="AN6" s="359" t="str">
        <f t="shared" si="15"/>
        <v>LAB</v>
      </c>
      <c r="AO6" s="333" t="str">
        <f t="shared" si="16"/>
        <v/>
      </c>
      <c r="AQ6" s="373">
        <f t="shared" si="24"/>
        <v>6260.8863226512221</v>
      </c>
      <c r="AR6" s="374">
        <f t="shared" si="25"/>
        <v>1032.9580967261704</v>
      </c>
      <c r="AS6" s="375">
        <f t="shared" si="26"/>
        <v>8567.9476881827413</v>
      </c>
      <c r="AT6" s="376">
        <f t="shared" si="27"/>
        <v>1177.0721367534406</v>
      </c>
      <c r="AU6" s="377">
        <f t="shared" si="28"/>
        <v>5128.0374524924828</v>
      </c>
      <c r="AV6" s="378">
        <f t="shared" si="29"/>
        <v>2685.612511689179</v>
      </c>
      <c r="AW6" s="379">
        <f t="shared" si="30"/>
        <v>719.41340174157665</v>
      </c>
      <c r="AX6" s="457">
        <f t="shared" si="31"/>
        <v>6018.1191759605972</v>
      </c>
      <c r="AY6" s="381">
        <f t="shared" si="32"/>
        <v>371.17031188221091</v>
      </c>
      <c r="AZ6" s="382">
        <f>'Allocation (WALES)'!AS6</f>
        <v>31961.217098079625</v>
      </c>
    </row>
    <row r="7" spans="1:52" s="333" customFormat="1" ht="20" customHeight="1" x14ac:dyDescent="0.35">
      <c r="A7" s="333" t="str">
        <f>'Allocation (WALES)'!A7</f>
        <v>Brecon, Radnor and Cwm Tawe</v>
      </c>
      <c r="B7" s="366">
        <f>'Allocation (WALES)'!AU7</f>
        <v>9.0730802938784799E-2</v>
      </c>
      <c r="C7" s="366">
        <f>'Allocation (WALES)'!AV7</f>
        <v>0.19697939260098665</v>
      </c>
      <c r="D7" s="366">
        <f>'Allocation (WALES)'!AW7</f>
        <v>0.24059160104056385</v>
      </c>
      <c r="E7" s="366">
        <f>'Allocation (WALES)'!AX7</f>
        <v>0.2920279348483189</v>
      </c>
      <c r="F7" s="366">
        <f>'Allocation (WALES)'!AY7</f>
        <v>8.1165607135730747E-2</v>
      </c>
      <c r="G7" s="366">
        <f>'Allocation (WALES)'!AZ7</f>
        <v>0</v>
      </c>
      <c r="H7" s="366">
        <f>'Allocation (WALES)'!BA7</f>
        <v>0</v>
      </c>
      <c r="I7" s="366">
        <f>'Allocation (WALES)'!BB7</f>
        <v>8.1750899719581105E-2</v>
      </c>
      <c r="J7" s="366">
        <f>'Allocation (WALES)'!BC7</f>
        <v>1.6753761716034012E-2</v>
      </c>
      <c r="L7" s="367">
        <f t="shared" si="1"/>
        <v>-0.12203881122294072</v>
      </c>
      <c r="M7" s="367">
        <f t="shared" si="2"/>
        <v>-6.6490573885221144E-2</v>
      </c>
      <c r="N7" s="367">
        <f t="shared" si="3"/>
        <v>9.9511425737650733E-2</v>
      </c>
      <c r="O7" s="367">
        <f t="shared" si="4"/>
        <v>-3.0653022402777896E-3</v>
      </c>
      <c r="P7" s="367">
        <f t="shared" si="5"/>
        <v>5.5643565372389681E-2</v>
      </c>
      <c r="Q7" s="367">
        <f t="shared" si="6"/>
        <v>0</v>
      </c>
      <c r="R7" s="367">
        <f t="shared" si="7"/>
        <v>0</v>
      </c>
      <c r="S7" s="367">
        <f t="shared" si="8"/>
        <v>3.2769203406098249E-2</v>
      </c>
      <c r="T7" s="367">
        <f t="shared" si="9"/>
        <v>3.6704928323010918E-3</v>
      </c>
      <c r="U7" s="367"/>
      <c r="V7" s="368">
        <f>'GE2024 results'!Q606</f>
        <v>0.21276961416172552</v>
      </c>
      <c r="W7" s="368">
        <f>'GE2024 results'!R606</f>
        <v>0.2634699664862078</v>
      </c>
      <c r="X7" s="368">
        <f>'GE2024 results'!S606</f>
        <v>0.14108017530291311</v>
      </c>
      <c r="Y7" s="368">
        <f>'GE2024 results'!T606</f>
        <v>0.29509323708859669</v>
      </c>
      <c r="Z7" s="368">
        <f>'GE2024 results'!U606</f>
        <v>2.5522041763341066E-2</v>
      </c>
      <c r="AA7" s="368">
        <f>'GE2024 results'!W606</f>
        <v>0</v>
      </c>
      <c r="AB7" s="368">
        <f>'GE2024 results'!X606</f>
        <v>0</v>
      </c>
      <c r="AC7" s="368">
        <f>'GE2024 results'!Y606</f>
        <v>4.8981696313482856E-2</v>
      </c>
      <c r="AD7" s="368">
        <f>'GE2024 results'!Z606</f>
        <v>1.3083268883732921E-2</v>
      </c>
      <c r="AF7" s="368">
        <f t="shared" si="10"/>
        <v>0.2920279348483189</v>
      </c>
      <c r="AG7" s="370" t="str">
        <f t="shared" si="23"/>
        <v>LD</v>
      </c>
      <c r="AH7" s="368">
        <f t="shared" si="11"/>
        <v>5.1436333807755058E-2</v>
      </c>
      <c r="AI7" s="368">
        <f t="shared" si="12"/>
        <v>0.24059160104056385</v>
      </c>
      <c r="AK7" s="458" t="s">
        <v>14</v>
      </c>
      <c r="AL7" s="372" t="str">
        <f t="shared" si="13"/>
        <v>LD</v>
      </c>
      <c r="AM7" s="359" t="str">
        <f t="shared" si="14"/>
        <v>HOLD</v>
      </c>
      <c r="AN7" s="359" t="str">
        <f t="shared" si="15"/>
        <v/>
      </c>
      <c r="AO7" s="333" t="str">
        <f t="shared" si="16"/>
        <v>Con/LD</v>
      </c>
      <c r="AQ7" s="373">
        <f t="shared" si="24"/>
        <v>3961.6350464274983</v>
      </c>
      <c r="AR7" s="374">
        <f t="shared" si="25"/>
        <v>8600.8327919082985</v>
      </c>
      <c r="AS7" s="375">
        <f t="shared" si="26"/>
        <v>10505.099565816387</v>
      </c>
      <c r="AT7" s="376">
        <f t="shared" si="27"/>
        <v>12750.995954609825</v>
      </c>
      <c r="AU7" s="377">
        <f t="shared" si="28"/>
        <v>3543.9839985811923</v>
      </c>
      <c r="AV7" s="378">
        <f t="shared" si="29"/>
        <v>0</v>
      </c>
      <c r="AW7" s="379">
        <f t="shared" si="30"/>
        <v>0</v>
      </c>
      <c r="AX7" s="457">
        <f t="shared" si="31"/>
        <v>3569.5399899037875</v>
      </c>
      <c r="AY7" s="381">
        <f t="shared" si="32"/>
        <v>731.52983798144487</v>
      </c>
      <c r="AZ7" s="382">
        <f>'Allocation (WALES)'!AS7</f>
        <v>43663.617185228431</v>
      </c>
    </row>
    <row r="8" spans="1:52" s="333" customFormat="1" ht="20" customHeight="1" x14ac:dyDescent="0.35">
      <c r="A8" s="333" t="str">
        <f>'Allocation (WALES)'!A8</f>
        <v>Bridgend</v>
      </c>
      <c r="B8" s="366">
        <f>'Allocation (WALES)'!AU8</f>
        <v>0.16509284672588861</v>
      </c>
      <c r="C8" s="366">
        <f>'Allocation (WALES)'!AV8</f>
        <v>0.11854179807248491</v>
      </c>
      <c r="D8" s="366">
        <f>'Allocation (WALES)'!AW8</f>
        <v>0.31664506122753666</v>
      </c>
      <c r="E8" s="366">
        <f>'Allocation (WALES)'!AX8</f>
        <v>3.3543754235392624E-2</v>
      </c>
      <c r="F8" s="366">
        <f>'Allocation (WALES)'!AY8</f>
        <v>0.13120413675986434</v>
      </c>
      <c r="G8" s="366">
        <f>'Allocation (WALES)'!AZ8</f>
        <v>9.2993465524871505E-2</v>
      </c>
      <c r="H8" s="366">
        <f>'Allocation (WALES)'!BA8</f>
        <v>0</v>
      </c>
      <c r="I8" s="366">
        <f>'Allocation (WALES)'!BB8</f>
        <v>0.14197893745396128</v>
      </c>
      <c r="J8" s="366">
        <f>'Allocation (WALES)'!BC8</f>
        <v>0</v>
      </c>
      <c r="L8" s="367">
        <f t="shared" si="1"/>
        <v>-0.23409504905406983</v>
      </c>
      <c r="M8" s="367">
        <f t="shared" si="2"/>
        <v>-4.4942515747788681E-2</v>
      </c>
      <c r="N8" s="367">
        <f t="shared" si="3"/>
        <v>0.1251963253064268</v>
      </c>
      <c r="O8" s="367">
        <f t="shared" si="4"/>
        <v>-1.4057309485393105E-3</v>
      </c>
      <c r="P8" s="367">
        <f t="shared" si="5"/>
        <v>8.8665344281496278E-2</v>
      </c>
      <c r="Q8" s="367">
        <f t="shared" si="6"/>
        <v>1.2314778426693901E-2</v>
      </c>
      <c r="R8" s="367">
        <f t="shared" si="7"/>
        <v>0</v>
      </c>
      <c r="S8" s="367">
        <f t="shared" si="8"/>
        <v>5.426684773578079E-2</v>
      </c>
      <c r="T8" s="367">
        <f t="shared" si="9"/>
        <v>0</v>
      </c>
      <c r="U8" s="367"/>
      <c r="V8" s="368">
        <f>'GE2024 results'!Q607</f>
        <v>0.39918789577995845</v>
      </c>
      <c r="W8" s="368">
        <f>'GE2024 results'!R607</f>
        <v>0.16348431382027359</v>
      </c>
      <c r="X8" s="368">
        <f>'GE2024 results'!S607</f>
        <v>0.19144873592110986</v>
      </c>
      <c r="Y8" s="368">
        <f>'GE2024 results'!T607</f>
        <v>3.4949485183931935E-2</v>
      </c>
      <c r="Z8" s="368">
        <f>'GE2024 results'!U607</f>
        <v>4.2538792478368059E-2</v>
      </c>
      <c r="AA8" s="368">
        <f>'GE2024 results'!W607</f>
        <v>8.0678687098177604E-2</v>
      </c>
      <c r="AB8" s="368">
        <f>'GE2024 results'!X607</f>
        <v>0</v>
      </c>
      <c r="AC8" s="368">
        <f>'GE2024 results'!Y607</f>
        <v>8.7712089718180494E-2</v>
      </c>
      <c r="AD8" s="368">
        <f>'GE2024 results'!Z607</f>
        <v>0</v>
      </c>
      <c r="AF8" s="368">
        <f t="shared" si="10"/>
        <v>0.31664506122753666</v>
      </c>
      <c r="AG8" s="370" t="str">
        <f t="shared" si="23"/>
        <v>Ref</v>
      </c>
      <c r="AH8" s="368">
        <f t="shared" si="11"/>
        <v>0.15155221450164805</v>
      </c>
      <c r="AI8" s="368">
        <f t="shared" si="12"/>
        <v>0.16509284672588861</v>
      </c>
      <c r="AK8" s="333" t="s">
        <v>8</v>
      </c>
      <c r="AL8" s="372" t="str">
        <f t="shared" si="13"/>
        <v>Ref</v>
      </c>
      <c r="AM8" s="359" t="str">
        <f t="shared" si="14"/>
        <v>gain from</v>
      </c>
      <c r="AN8" s="359" t="str">
        <f t="shared" si="15"/>
        <v>LAB</v>
      </c>
      <c r="AO8" s="333" t="str">
        <f t="shared" si="16"/>
        <v/>
      </c>
      <c r="AQ8" s="373">
        <f t="shared" si="24"/>
        <v>6606.458443739557</v>
      </c>
      <c r="AR8" s="374">
        <f t="shared" si="25"/>
        <v>4743.6426128887579</v>
      </c>
      <c r="AS8" s="375">
        <f t="shared" si="26"/>
        <v>12671.06649319805</v>
      </c>
      <c r="AT8" s="376">
        <f t="shared" si="27"/>
        <v>1342.3078152566839</v>
      </c>
      <c r="AU8" s="377">
        <f t="shared" si="28"/>
        <v>5250.3466645647295</v>
      </c>
      <c r="AV8" s="378">
        <f t="shared" si="29"/>
        <v>3721.2845844825561</v>
      </c>
      <c r="AW8" s="379">
        <f t="shared" si="30"/>
        <v>0</v>
      </c>
      <c r="AX8" s="457">
        <f t="shared" si="31"/>
        <v>5681.5178172635287</v>
      </c>
      <c r="AY8" s="381">
        <f t="shared" si="32"/>
        <v>0</v>
      </c>
      <c r="AZ8" s="382">
        <f>'Allocation (WALES)'!AS8</f>
        <v>40016.624431393866</v>
      </c>
    </row>
    <row r="9" spans="1:52" s="333" customFormat="1" ht="20" customHeight="1" x14ac:dyDescent="0.35">
      <c r="A9" s="333" t="str">
        <f>'Allocation (WALES)'!A9</f>
        <v>Caerfyrddin</v>
      </c>
      <c r="B9" s="366">
        <f>'Allocation (WALES)'!AU9</f>
        <v>8.4424981266478974E-2</v>
      </c>
      <c r="C9" s="366">
        <f>'Allocation (WALES)'!AV9</f>
        <v>0.11891322435485931</v>
      </c>
      <c r="D9" s="366">
        <f>'Allocation (WALES)'!AW9</f>
        <v>0.21342728864742508</v>
      </c>
      <c r="E9" s="366">
        <f>'Allocation (WALES)'!AX9</f>
        <v>2.6058002422161088E-2</v>
      </c>
      <c r="F9" s="366">
        <f>'Allocation (WALES)'!AY9</f>
        <v>7.8581415009740585E-2</v>
      </c>
      <c r="G9" s="366">
        <f>'Allocation (WALES)'!AZ9</f>
        <v>0</v>
      </c>
      <c r="H9" s="366">
        <f>'Allocation (WALES)'!BA9</f>
        <v>5.2379879832529178E-3</v>
      </c>
      <c r="I9" s="366">
        <f>'Allocation (WALES)'!BB9</f>
        <v>0.46684874972999407</v>
      </c>
      <c r="J9" s="366">
        <f>'Allocation (WALES)'!BC9</f>
        <v>6.5083505860879104E-3</v>
      </c>
      <c r="L9" s="367">
        <f t="shared" si="1"/>
        <v>-0.15645301189201588</v>
      </c>
      <c r="M9" s="367">
        <f t="shared" si="2"/>
        <v>-7.4600502511205077E-2</v>
      </c>
      <c r="N9" s="367">
        <f t="shared" si="3"/>
        <v>6.1159943677685569E-2</v>
      </c>
      <c r="O9" s="367">
        <f t="shared" si="4"/>
        <v>-5.9786610284134206E-3</v>
      </c>
      <c r="P9" s="367">
        <f t="shared" si="5"/>
        <v>4.8518262654684008E-2</v>
      </c>
      <c r="Q9" s="367">
        <f t="shared" si="6"/>
        <v>0</v>
      </c>
      <c r="R9" s="367">
        <f t="shared" si="7"/>
        <v>5.0156135400986936E-4</v>
      </c>
      <c r="S9" s="367">
        <f t="shared" si="8"/>
        <v>0.12652772525845651</v>
      </c>
      <c r="T9" s="367">
        <f t="shared" si="9"/>
        <v>3.246824867983748E-4</v>
      </c>
      <c r="U9" s="367"/>
      <c r="V9" s="368">
        <f>'GE2024 results'!Q608</f>
        <v>0.24087799315849487</v>
      </c>
      <c r="W9" s="368">
        <f>'GE2024 results'!R608</f>
        <v>0.19351372686606438</v>
      </c>
      <c r="X9" s="368">
        <f>'GE2024 results'!S608</f>
        <v>0.15226734496973951</v>
      </c>
      <c r="Y9" s="368">
        <f>'GE2024 results'!T608</f>
        <v>3.2036663450574508E-2</v>
      </c>
      <c r="Z9" s="368">
        <f>'GE2024 results'!U608</f>
        <v>3.0063152355056574E-2</v>
      </c>
      <c r="AA9" s="368">
        <f>'GE2024 results'!W608</f>
        <v>0</v>
      </c>
      <c r="AB9" s="368">
        <f>'GE2024 results'!X608</f>
        <v>4.7364266292430485E-3</v>
      </c>
      <c r="AC9" s="368">
        <f>'GE2024 results'!Y608</f>
        <v>0.34032102447153756</v>
      </c>
      <c r="AD9" s="368">
        <f>'GE2024 results'!Z608</f>
        <v>6.1836680992895356E-3</v>
      </c>
      <c r="AF9" s="368">
        <f t="shared" si="10"/>
        <v>0.46684874972999407</v>
      </c>
      <c r="AG9" s="370" t="str">
        <f t="shared" si="23"/>
        <v>PC</v>
      </c>
      <c r="AH9" s="368">
        <f t="shared" si="11"/>
        <v>0.25342146108256902</v>
      </c>
      <c r="AI9" s="368">
        <f t="shared" si="12"/>
        <v>0.21342728864742508</v>
      </c>
      <c r="AK9" s="459" t="s">
        <v>20</v>
      </c>
      <c r="AL9" s="372" t="str">
        <f t="shared" si="13"/>
        <v>PC</v>
      </c>
      <c r="AM9" s="359" t="str">
        <f t="shared" si="14"/>
        <v>HOLD</v>
      </c>
      <c r="AN9" s="359" t="str">
        <f t="shared" si="15"/>
        <v/>
      </c>
      <c r="AO9" s="333" t="str">
        <f t="shared" si="16"/>
        <v/>
      </c>
      <c r="AQ9" s="373">
        <f t="shared" si="24"/>
        <v>4394.0388716686257</v>
      </c>
      <c r="AR9" s="374">
        <f t="shared" si="25"/>
        <v>6189.0369690631724</v>
      </c>
      <c r="AS9" s="375">
        <f t="shared" si="26"/>
        <v>11108.178983558548</v>
      </c>
      <c r="AT9" s="376">
        <f t="shared" si="27"/>
        <v>1356.2321701867327</v>
      </c>
      <c r="AU9" s="377">
        <f t="shared" si="28"/>
        <v>4089.9007256353661</v>
      </c>
      <c r="AV9" s="378">
        <f t="shared" si="29"/>
        <v>0</v>
      </c>
      <c r="AW9" s="379">
        <f t="shared" si="30"/>
        <v>272.61981539680801</v>
      </c>
      <c r="AX9" s="457">
        <f t="shared" si="31"/>
        <v>24297.921334783678</v>
      </c>
      <c r="AY9" s="381">
        <f t="shared" si="32"/>
        <v>338.73795453327989</v>
      </c>
      <c r="AZ9" s="382">
        <f>'Allocation (WALES)'!AS9</f>
        <v>52046.666824826214</v>
      </c>
    </row>
    <row r="10" spans="1:52" s="333" customFormat="1" ht="20" customHeight="1" x14ac:dyDescent="0.35">
      <c r="A10" s="333" t="str">
        <f>'Allocation (WALES)'!A10</f>
        <v>Caerphilly</v>
      </c>
      <c r="B10" s="366">
        <f>'Seat polls or by-elections'!I13</f>
        <v>0.13383440752978501</v>
      </c>
      <c r="C10" s="366">
        <f>'Seat polls or by-elections'!J13</f>
        <v>5.9655974109978173E-2</v>
      </c>
      <c r="D10" s="366">
        <f>'Seat polls or by-elections'!K13</f>
        <v>0.32198741137334935</v>
      </c>
      <c r="E10" s="366">
        <f>'Seat polls or by-elections'!M13</f>
        <v>3.3422890282108507E-2</v>
      </c>
      <c r="F10" s="366">
        <f>'Seat polls or by-elections'!N13</f>
        <v>9.0529653806331781E-2</v>
      </c>
      <c r="G10" s="366">
        <v>0</v>
      </c>
      <c r="H10" s="366">
        <v>0</v>
      </c>
      <c r="I10" s="366">
        <f>'Seat polls or by-elections'!L13</f>
        <v>0.36056966289844705</v>
      </c>
      <c r="J10" s="366">
        <f>'Seat polls or by-elections'!O13</f>
        <v>0</v>
      </c>
      <c r="L10" s="367">
        <f t="shared" si="1"/>
        <v>-0.24640307743124443</v>
      </c>
      <c r="M10" s="367">
        <f t="shared" si="2"/>
        <v>-5.5032523039156102E-2</v>
      </c>
      <c r="N10" s="367">
        <f t="shared" si="3"/>
        <v>0.11918362416824396</v>
      </c>
      <c r="O10" s="367">
        <f t="shared" si="4"/>
        <v>-1.3341769444836095E-2</v>
      </c>
      <c r="P10" s="367">
        <f t="shared" si="5"/>
        <v>4.7374347011332564E-2</v>
      </c>
      <c r="Q10" s="367">
        <f t="shared" si="6"/>
        <v>0</v>
      </c>
      <c r="R10" s="367">
        <f t="shared" si="7"/>
        <v>0</v>
      </c>
      <c r="S10" s="367">
        <f t="shared" si="8"/>
        <v>0.14821939873566001</v>
      </c>
      <c r="T10" s="367">
        <f t="shared" si="9"/>
        <v>0</v>
      </c>
      <c r="U10" s="367"/>
      <c r="V10" s="368">
        <f>'GE2024 results'!Q609</f>
        <v>0.38023748496102944</v>
      </c>
      <c r="W10" s="368">
        <f>'GE2024 results'!R609</f>
        <v>0.11468849714913427</v>
      </c>
      <c r="X10" s="368">
        <f>'GE2024 results'!S609</f>
        <v>0.20280378720510539</v>
      </c>
      <c r="Y10" s="368">
        <f>'GE2024 results'!T609</f>
        <v>4.6764659726944602E-2</v>
      </c>
      <c r="Z10" s="368">
        <f>'GE2024 results'!U609</f>
        <v>4.3155306794999217E-2</v>
      </c>
      <c r="AA10" s="368">
        <f>'GE2024 results'!W609</f>
        <v>0</v>
      </c>
      <c r="AB10" s="368">
        <f>'GE2024 results'!X609</f>
        <v>0</v>
      </c>
      <c r="AC10" s="368">
        <f>'GE2024 results'!Y609</f>
        <v>0.21235026416278704</v>
      </c>
      <c r="AD10" s="368">
        <f>'GE2024 results'!Z609</f>
        <v>0</v>
      </c>
      <c r="AF10" s="368">
        <f t="shared" si="10"/>
        <v>0.36056966289844705</v>
      </c>
      <c r="AG10" s="370" t="str">
        <f t="shared" si="23"/>
        <v>PC</v>
      </c>
      <c r="AH10" s="368">
        <f t="shared" si="11"/>
        <v>3.8582251525097699E-2</v>
      </c>
      <c r="AI10" s="368">
        <f t="shared" si="12"/>
        <v>0.32198741137334935</v>
      </c>
      <c r="AK10" s="333" t="s">
        <v>8</v>
      </c>
      <c r="AL10" s="372" t="str">
        <f t="shared" si="13"/>
        <v>PC</v>
      </c>
      <c r="AM10" s="359" t="str">
        <f t="shared" si="14"/>
        <v>gain from</v>
      </c>
      <c r="AN10" s="359" t="str">
        <f t="shared" si="15"/>
        <v>LAB</v>
      </c>
      <c r="AO10" s="333" t="str">
        <f t="shared" si="16"/>
        <v/>
      </c>
      <c r="AQ10" s="373">
        <f t="shared" si="24"/>
        <v>5431.9897821037493</v>
      </c>
      <c r="AR10" s="374">
        <f t="shared" si="25"/>
        <v>2421.2805046768663</v>
      </c>
      <c r="AS10" s="375">
        <f t="shared" si="26"/>
        <v>13068.629815220133</v>
      </c>
      <c r="AT10" s="376">
        <f t="shared" si="27"/>
        <v>1356.548004745217</v>
      </c>
      <c r="AU10" s="377">
        <f t="shared" si="28"/>
        <v>3674.3626958855339</v>
      </c>
      <c r="AV10" s="378">
        <f t="shared" si="29"/>
        <v>0</v>
      </c>
      <c r="AW10" s="379">
        <f t="shared" si="30"/>
        <v>0</v>
      </c>
      <c r="AX10" s="457">
        <f t="shared" si="31"/>
        <v>14634.582845708541</v>
      </c>
      <c r="AY10" s="381">
        <f t="shared" si="32"/>
        <v>0</v>
      </c>
      <c r="AZ10" s="382">
        <f>'Allocation (WALES)'!AS10</f>
        <v>40587.393648340047</v>
      </c>
    </row>
    <row r="11" spans="1:52" s="333" customFormat="1" ht="20" customHeight="1" x14ac:dyDescent="0.35">
      <c r="A11" s="333" t="str">
        <f>'Allocation (WALES)'!A11</f>
        <v>Cardiff East</v>
      </c>
      <c r="B11" s="366">
        <f>'Allocation (WALES)'!AU11</f>
        <v>0.1553375271619751</v>
      </c>
      <c r="C11" s="366">
        <f>'Allocation (WALES)'!AV11</f>
        <v>6.7308134349217563E-2</v>
      </c>
      <c r="D11" s="366">
        <f>'Allocation (WALES)'!AW11</f>
        <v>0.19539427804231072</v>
      </c>
      <c r="E11" s="366">
        <f>'Allocation (WALES)'!AX11</f>
        <v>0.15336817386084481</v>
      </c>
      <c r="F11" s="366">
        <f>'Allocation (WALES)'!AY11</f>
        <v>0.28652817725178381</v>
      </c>
      <c r="G11" s="366">
        <f>'Allocation (WALES)'!AZ11</f>
        <v>0</v>
      </c>
      <c r="H11" s="366">
        <f>'Allocation (WALES)'!BA11</f>
        <v>0</v>
      </c>
      <c r="I11" s="366">
        <f>'Allocation (WALES)'!BB11</f>
        <v>0.13631859460403004</v>
      </c>
      <c r="J11" s="366">
        <f>'Allocation (WALES)'!BC11</f>
        <v>5.7451147298378542E-3</v>
      </c>
      <c r="L11" s="367">
        <f t="shared" si="1"/>
        <v>-0.24936047656984503</v>
      </c>
      <c r="M11" s="367">
        <f t="shared" si="2"/>
        <v>-3.2709757939206122E-2</v>
      </c>
      <c r="N11" s="367">
        <f t="shared" si="3"/>
        <v>6.8103426113777621E-2</v>
      </c>
      <c r="O11" s="367">
        <f t="shared" si="4"/>
        <v>-1.8806761599114818E-2</v>
      </c>
      <c r="P11" s="367">
        <f t="shared" si="5"/>
        <v>0.18643360372725859</v>
      </c>
      <c r="Q11" s="367">
        <f t="shared" si="6"/>
        <v>0</v>
      </c>
      <c r="R11" s="367">
        <f t="shared" si="7"/>
        <v>0</v>
      </c>
      <c r="S11" s="367">
        <f t="shared" si="8"/>
        <v>4.5579131883890983E-2</v>
      </c>
      <c r="T11" s="367">
        <f t="shared" si="9"/>
        <v>7.6083438323866666E-4</v>
      </c>
      <c r="U11" s="367"/>
      <c r="V11" s="368">
        <f>'GE2024 results'!Q610</f>
        <v>0.40469800373182013</v>
      </c>
      <c r="W11" s="368">
        <f>'GE2024 results'!R610</f>
        <v>0.10001789228842368</v>
      </c>
      <c r="X11" s="368">
        <f>'GE2024 results'!S610</f>
        <v>0.12729085192853309</v>
      </c>
      <c r="Y11" s="368">
        <f>'GE2024 results'!T610</f>
        <v>0.17217493545995963</v>
      </c>
      <c r="Z11" s="368">
        <f>'GE2024 results'!U610</f>
        <v>0.10009457352452522</v>
      </c>
      <c r="AA11" s="368">
        <f>'GE2024 results'!W610</f>
        <v>0</v>
      </c>
      <c r="AB11" s="368">
        <f>'GE2024 results'!X610</f>
        <v>0</v>
      </c>
      <c r="AC11" s="368">
        <f>'GE2024 results'!Y610</f>
        <v>9.0739462720139052E-2</v>
      </c>
      <c r="AD11" s="368">
        <f>'GE2024 results'!Z610</f>
        <v>4.9842803465991875E-3</v>
      </c>
      <c r="AF11" s="368">
        <f t="shared" si="10"/>
        <v>0.28652817725178381</v>
      </c>
      <c r="AG11" s="370" t="str">
        <f t="shared" si="23"/>
        <v>Grn</v>
      </c>
      <c r="AH11" s="368">
        <f t="shared" si="11"/>
        <v>9.1133899209473096E-2</v>
      </c>
      <c r="AI11" s="368">
        <f t="shared" si="12"/>
        <v>0.19539427804231072</v>
      </c>
      <c r="AK11" s="333" t="s">
        <v>8</v>
      </c>
      <c r="AL11" s="372" t="str">
        <f t="shared" si="13"/>
        <v>Grn</v>
      </c>
      <c r="AM11" s="359" t="str">
        <f t="shared" si="14"/>
        <v>gain from</v>
      </c>
      <c r="AN11" s="359" t="str">
        <f t="shared" si="15"/>
        <v>LAB</v>
      </c>
      <c r="AO11" s="333" t="str">
        <f t="shared" si="16"/>
        <v/>
      </c>
      <c r="AQ11" s="373">
        <f t="shared" si="24"/>
        <v>6333.2560268665784</v>
      </c>
      <c r="AR11" s="374">
        <f t="shared" si="25"/>
        <v>2744.215485546084</v>
      </c>
      <c r="AS11" s="375">
        <f t="shared" si="26"/>
        <v>7966.4071627479225</v>
      </c>
      <c r="AT11" s="376">
        <f t="shared" si="27"/>
        <v>6252.9636539204866</v>
      </c>
      <c r="AU11" s="377">
        <f t="shared" si="28"/>
        <v>11682.021328656523</v>
      </c>
      <c r="AV11" s="378">
        <f t="shared" si="29"/>
        <v>0</v>
      </c>
      <c r="AW11" s="379">
        <f t="shared" si="30"/>
        <v>0</v>
      </c>
      <c r="AX11" s="457">
        <f t="shared" si="31"/>
        <v>5557.8363877887923</v>
      </c>
      <c r="AY11" s="381">
        <f t="shared" si="32"/>
        <v>234.23369196450204</v>
      </c>
      <c r="AZ11" s="382">
        <f>'Allocation (WALES)'!AS11</f>
        <v>40770.933737490894</v>
      </c>
    </row>
    <row r="12" spans="1:52" s="333" customFormat="1" ht="20" customHeight="1" x14ac:dyDescent="0.35">
      <c r="A12" s="333" t="str">
        <f>'Allocation (WALES)'!A12</f>
        <v>Cardiff North</v>
      </c>
      <c r="B12" s="366">
        <f>'Allocation (WALES)'!AU12</f>
        <v>0.18802920804403994</v>
      </c>
      <c r="C12" s="366">
        <f>'Allocation (WALES)'!AV12</f>
        <v>0.15245853567569218</v>
      </c>
      <c r="D12" s="366">
        <f>'Allocation (WALES)'!AW12</f>
        <v>0.21586069231076244</v>
      </c>
      <c r="E12" s="366">
        <f>'Allocation (WALES)'!AX12</f>
        <v>6.6304843287181336E-2</v>
      </c>
      <c r="F12" s="366">
        <f>'Allocation (WALES)'!AY12</f>
        <v>0.21253900765053124</v>
      </c>
      <c r="G12" s="366">
        <f>'Allocation (WALES)'!AZ12</f>
        <v>0</v>
      </c>
      <c r="H12" s="366">
        <f>'Allocation (WALES)'!BA12</f>
        <v>0</v>
      </c>
      <c r="I12" s="366">
        <f>'Allocation (WALES)'!BB12</f>
        <v>0.16480771303179301</v>
      </c>
      <c r="J12" s="366">
        <f>'Allocation (WALES)'!BC12</f>
        <v>0</v>
      </c>
      <c r="L12" s="367">
        <f t="shared" si="1"/>
        <v>-0.25114674460272768</v>
      </c>
      <c r="M12" s="367">
        <f t="shared" si="2"/>
        <v>-5.0646387122529973E-2</v>
      </c>
      <c r="N12" s="367">
        <f t="shared" si="3"/>
        <v>8.9789030524062619E-2</v>
      </c>
      <c r="O12" s="367">
        <f t="shared" si="4"/>
        <v>-4.2782580893645228E-4</v>
      </c>
      <c r="P12" s="367">
        <f t="shared" si="5"/>
        <v>0.14597485539556526</v>
      </c>
      <c r="Q12" s="367">
        <f t="shared" si="6"/>
        <v>0</v>
      </c>
      <c r="R12" s="367">
        <f t="shared" si="7"/>
        <v>0</v>
      </c>
      <c r="S12" s="367">
        <f t="shared" si="8"/>
        <v>6.6457071614566376E-2</v>
      </c>
      <c r="T12" s="367">
        <f t="shared" si="9"/>
        <v>0</v>
      </c>
      <c r="U12" s="367"/>
      <c r="V12" s="368">
        <f>'GE2024 results'!Q611</f>
        <v>0.43917595264676762</v>
      </c>
      <c r="W12" s="368">
        <f>'GE2024 results'!R611</f>
        <v>0.20310492279822215</v>
      </c>
      <c r="X12" s="368">
        <f>'GE2024 results'!S611</f>
        <v>0.12607166178669982</v>
      </c>
      <c r="Y12" s="368">
        <f>'GE2024 results'!T611</f>
        <v>6.6732669096117789E-2</v>
      </c>
      <c r="Z12" s="368">
        <f>'GE2024 results'!U611</f>
        <v>6.656415225496598E-2</v>
      </c>
      <c r="AA12" s="368">
        <f>'GE2024 results'!W611</f>
        <v>0</v>
      </c>
      <c r="AB12" s="368">
        <f>'GE2024 results'!X611</f>
        <v>0</v>
      </c>
      <c r="AC12" s="368">
        <f>'GE2024 results'!Y611</f>
        <v>9.8350641417226631E-2</v>
      </c>
      <c r="AD12" s="368">
        <f>'GE2024 results'!Z611</f>
        <v>0</v>
      </c>
      <c r="AF12" s="368">
        <f t="shared" si="10"/>
        <v>0.21586069231076244</v>
      </c>
      <c r="AG12" s="370" t="str">
        <f t="shared" si="23"/>
        <v>Ref</v>
      </c>
      <c r="AH12" s="368">
        <f t="shared" si="11"/>
        <v>3.3216846602311945E-3</v>
      </c>
      <c r="AI12" s="368">
        <f t="shared" si="12"/>
        <v>0.21253900765053124</v>
      </c>
      <c r="AK12" s="333" t="s">
        <v>8</v>
      </c>
      <c r="AL12" s="372" t="str">
        <f t="shared" si="13"/>
        <v>Ref</v>
      </c>
      <c r="AM12" s="359" t="str">
        <f t="shared" si="14"/>
        <v>gain from</v>
      </c>
      <c r="AN12" s="359" t="str">
        <f t="shared" si="15"/>
        <v>LAB</v>
      </c>
      <c r="AO12" s="333" t="str">
        <f t="shared" si="16"/>
        <v/>
      </c>
      <c r="AQ12" s="373">
        <f t="shared" si="24"/>
        <v>8339.6737765515882</v>
      </c>
      <c r="AR12" s="374">
        <f t="shared" si="25"/>
        <v>6762.0050374738939</v>
      </c>
      <c r="AS12" s="375">
        <f t="shared" si="26"/>
        <v>9574.085716675967</v>
      </c>
      <c r="AT12" s="376">
        <f t="shared" si="27"/>
        <v>2940.8237612262619</v>
      </c>
      <c r="AU12" s="377">
        <f t="shared" si="28"/>
        <v>9426.7587841048553</v>
      </c>
      <c r="AV12" s="378">
        <f t="shared" si="29"/>
        <v>0</v>
      </c>
      <c r="AW12" s="379">
        <f t="shared" si="30"/>
        <v>0</v>
      </c>
      <c r="AX12" s="457">
        <f t="shared" si="31"/>
        <v>7309.7290407284145</v>
      </c>
      <c r="AY12" s="381">
        <f t="shared" si="32"/>
        <v>0</v>
      </c>
      <c r="AZ12" s="382">
        <f>'Allocation (WALES)'!AS12</f>
        <v>44353.076116760974</v>
      </c>
    </row>
    <row r="13" spans="1:52" s="333" customFormat="1" ht="20" customHeight="1" x14ac:dyDescent="0.35">
      <c r="A13" s="333" t="str">
        <f>'Allocation (WALES)'!A13</f>
        <v>Cardiff South and Penarth</v>
      </c>
      <c r="B13" s="366">
        <f>'Allocation (WALES)'!AU13</f>
        <v>0.16354366641946275</v>
      </c>
      <c r="C13" s="366">
        <f>'Allocation (WALES)'!AV13</f>
        <v>8.9813951106581968E-2</v>
      </c>
      <c r="D13" s="366">
        <f>'Allocation (WALES)'!AW13</f>
        <v>0.16861333581203</v>
      </c>
      <c r="E13" s="366">
        <f>'Allocation (WALES)'!AX13</f>
        <v>6.3328700031756613E-2</v>
      </c>
      <c r="F13" s="366">
        <f>'Allocation (WALES)'!AY13</f>
        <v>0.39617841648962926</v>
      </c>
      <c r="G13" s="366">
        <f>'Allocation (WALES)'!AZ13</f>
        <v>0</v>
      </c>
      <c r="H13" s="366">
        <f>'Allocation (WALES)'!BA13</f>
        <v>0</v>
      </c>
      <c r="I13" s="366">
        <f>'Allocation (WALES)'!BB13</f>
        <v>0.11852193014053936</v>
      </c>
      <c r="J13" s="366">
        <f>'Allocation (WALES)'!BC13</f>
        <v>0</v>
      </c>
      <c r="L13" s="367">
        <f t="shared" si="1"/>
        <v>-0.28132053615354113</v>
      </c>
      <c r="M13" s="367">
        <f t="shared" si="2"/>
        <v>-4.9531566557293877E-2</v>
      </c>
      <c r="N13" s="367">
        <f t="shared" si="3"/>
        <v>5.3925771997449648E-2</v>
      </c>
      <c r="O13" s="367">
        <f t="shared" si="4"/>
        <v>-1.090041983755112E-2</v>
      </c>
      <c r="P13" s="367">
        <f t="shared" si="5"/>
        <v>0.25167668073304361</v>
      </c>
      <c r="Q13" s="367">
        <f t="shared" si="6"/>
        <v>0</v>
      </c>
      <c r="R13" s="367">
        <f t="shared" si="7"/>
        <v>0</v>
      </c>
      <c r="S13" s="367">
        <f t="shared" si="8"/>
        <v>3.6150069817892844E-2</v>
      </c>
      <c r="T13" s="367">
        <f t="shared" si="9"/>
        <v>0</v>
      </c>
      <c r="U13" s="367"/>
      <c r="V13" s="368">
        <f>'GE2024 results'!Q612</f>
        <v>0.44486420257300385</v>
      </c>
      <c r="W13" s="368">
        <f>'GE2024 results'!R612</f>
        <v>0.13934551766387585</v>
      </c>
      <c r="X13" s="368">
        <f>'GE2024 results'!S612</f>
        <v>0.11468756381458035</v>
      </c>
      <c r="Y13" s="368">
        <f>'GE2024 results'!T612</f>
        <v>7.4229119869307733E-2</v>
      </c>
      <c r="Z13" s="368">
        <f>'GE2024 results'!U612</f>
        <v>0.14450173575658568</v>
      </c>
      <c r="AA13" s="368">
        <f>'GE2024 results'!W612</f>
        <v>0</v>
      </c>
      <c r="AB13" s="368">
        <f>'GE2024 results'!X612</f>
        <v>0</v>
      </c>
      <c r="AC13" s="368">
        <f>'GE2024 results'!Y612</f>
        <v>8.2371860322646512E-2</v>
      </c>
      <c r="AD13" s="368">
        <f>'GE2024 results'!Z612</f>
        <v>0</v>
      </c>
      <c r="AF13" s="368">
        <f t="shared" si="10"/>
        <v>0.39617841648962926</v>
      </c>
      <c r="AG13" s="370" t="str">
        <f t="shared" si="23"/>
        <v>Grn</v>
      </c>
      <c r="AH13" s="368">
        <f t="shared" si="11"/>
        <v>0.22756508067759926</v>
      </c>
      <c r="AI13" s="368">
        <f t="shared" si="12"/>
        <v>0.16861333581203</v>
      </c>
      <c r="AK13" s="333" t="s">
        <v>8</v>
      </c>
      <c r="AL13" s="372" t="str">
        <f t="shared" si="13"/>
        <v>Grn</v>
      </c>
      <c r="AM13" s="359" t="str">
        <f t="shared" si="14"/>
        <v>gain from</v>
      </c>
      <c r="AN13" s="359" t="str">
        <f t="shared" si="15"/>
        <v>LAB</v>
      </c>
      <c r="AO13" s="333" t="str">
        <f t="shared" si="16"/>
        <v/>
      </c>
      <c r="AQ13" s="373">
        <f t="shared" si="24"/>
        <v>6971.261670955013</v>
      </c>
      <c r="AR13" s="374">
        <f t="shared" si="25"/>
        <v>3828.4365795032131</v>
      </c>
      <c r="AS13" s="375">
        <f t="shared" si="26"/>
        <v>7187.3629281579142</v>
      </c>
      <c r="AT13" s="376">
        <f t="shared" si="27"/>
        <v>2699.4682757720866</v>
      </c>
      <c r="AU13" s="377">
        <f t="shared" si="28"/>
        <v>16887.620720511892</v>
      </c>
      <c r="AV13" s="378">
        <f t="shared" si="29"/>
        <v>0</v>
      </c>
      <c r="AW13" s="379">
        <f t="shared" si="30"/>
        <v>0</v>
      </c>
      <c r="AX13" s="457">
        <f t="shared" si="31"/>
        <v>5052.1515558857554</v>
      </c>
      <c r="AY13" s="381">
        <f t="shared" si="32"/>
        <v>0</v>
      </c>
      <c r="AZ13" s="382">
        <f>'Allocation (WALES)'!AS13</f>
        <v>42626.301730785875</v>
      </c>
    </row>
    <row r="14" spans="1:52" s="333" customFormat="1" ht="20" customHeight="1" x14ac:dyDescent="0.35">
      <c r="A14" s="333" t="str">
        <f>'Allocation (WALES)'!A14</f>
        <v>Cardiff West</v>
      </c>
      <c r="B14" s="366">
        <f>'Allocation (WALES)'!AU14</f>
        <v>0.13722346349350051</v>
      </c>
      <c r="C14" s="366">
        <f>'Allocation (WALES)'!AV14</f>
        <v>0.10001307520414675</v>
      </c>
      <c r="D14" s="366">
        <f>'Allocation (WALES)'!AW14</f>
        <v>0.18777716759707538</v>
      </c>
      <c r="E14" s="366">
        <f>'Allocation (WALES)'!AX14</f>
        <v>3.7206694652643257E-2</v>
      </c>
      <c r="F14" s="366">
        <f>'Allocation (WALES)'!AY14</f>
        <v>0.196498750464799</v>
      </c>
      <c r="G14" s="366">
        <f>'Allocation (WALES)'!AZ14</f>
        <v>5.6057470049570585E-3</v>
      </c>
      <c r="H14" s="366">
        <f>'Allocation (WALES)'!BA14</f>
        <v>0</v>
      </c>
      <c r="I14" s="366">
        <f>'Allocation (WALES)'!BB14</f>
        <v>0.30780558477701381</v>
      </c>
      <c r="J14" s="366">
        <f>'Allocation (WALES)'!BC14</f>
        <v>2.7869516805864275E-2</v>
      </c>
      <c r="L14" s="367">
        <f t="shared" si="1"/>
        <v>-0.23013806654649321</v>
      </c>
      <c r="M14" s="367">
        <f t="shared" si="2"/>
        <v>-5.2700466811627308E-2</v>
      </c>
      <c r="N14" s="367">
        <f t="shared" si="3"/>
        <v>6.2076159933469682E-2</v>
      </c>
      <c r="O14" s="367">
        <f t="shared" si="4"/>
        <v>-5.7139658027045084E-3</v>
      </c>
      <c r="P14" s="367">
        <f t="shared" si="5"/>
        <v>0.1259622980662915</v>
      </c>
      <c r="Q14" s="367">
        <f t="shared" si="6"/>
        <v>2.2111443351571954E-4</v>
      </c>
      <c r="R14" s="367">
        <f t="shared" si="7"/>
        <v>0</v>
      </c>
      <c r="S14" s="367">
        <f t="shared" si="8"/>
        <v>9.7268685521031489E-2</v>
      </c>
      <c r="T14" s="367">
        <f t="shared" si="9"/>
        <v>3.0242412065166861E-3</v>
      </c>
      <c r="U14" s="367"/>
      <c r="V14" s="368">
        <f>'GE2024 results'!Q613</f>
        <v>0.36736153003999372</v>
      </c>
      <c r="W14" s="368">
        <f>'GE2024 results'!R613</f>
        <v>0.15271354201577406</v>
      </c>
      <c r="X14" s="368">
        <f>'GE2024 results'!S613</f>
        <v>0.1257010076636057</v>
      </c>
      <c r="Y14" s="368">
        <f>'GE2024 results'!T613</f>
        <v>4.2920660455347766E-2</v>
      </c>
      <c r="Z14" s="368">
        <f>'GE2024 results'!U613</f>
        <v>7.053645239850749E-2</v>
      </c>
      <c r="AA14" s="368">
        <f>'GE2024 results'!W613</f>
        <v>5.384632571441339E-3</v>
      </c>
      <c r="AB14" s="368">
        <f>'GE2024 results'!X613</f>
        <v>0</v>
      </c>
      <c r="AC14" s="368">
        <f>'GE2024 results'!Y613</f>
        <v>0.21053689925598232</v>
      </c>
      <c r="AD14" s="368">
        <f>'GE2024 results'!Z613</f>
        <v>2.4845275599347589E-2</v>
      </c>
      <c r="AF14" s="368">
        <f t="shared" si="10"/>
        <v>0.30780558477701381</v>
      </c>
      <c r="AG14" s="370" t="str">
        <f t="shared" si="23"/>
        <v>PC</v>
      </c>
      <c r="AH14" s="368">
        <f t="shared" si="11"/>
        <v>0.1113068343122148</v>
      </c>
      <c r="AI14" s="368">
        <f t="shared" si="12"/>
        <v>0.196498750464799</v>
      </c>
      <c r="AK14" s="333" t="s">
        <v>8</v>
      </c>
      <c r="AL14" s="372" t="str">
        <f t="shared" si="13"/>
        <v>PC</v>
      </c>
      <c r="AM14" s="359" t="str">
        <f t="shared" si="14"/>
        <v>gain from</v>
      </c>
      <c r="AN14" s="359" t="str">
        <f t="shared" si="15"/>
        <v>LAB</v>
      </c>
      <c r="AO14" s="333" t="str">
        <f t="shared" si="16"/>
        <v/>
      </c>
      <c r="AQ14" s="373">
        <f t="shared" si="24"/>
        <v>6576.8581818821622</v>
      </c>
      <c r="AR14" s="374">
        <f t="shared" si="25"/>
        <v>4793.4354315633746</v>
      </c>
      <c r="AS14" s="375">
        <f t="shared" si="26"/>
        <v>8999.8005416907254</v>
      </c>
      <c r="AT14" s="376">
        <f t="shared" si="27"/>
        <v>1783.2457213748894</v>
      </c>
      <c r="AU14" s="377">
        <f t="shared" si="28"/>
        <v>9417.8093295629842</v>
      </c>
      <c r="AV14" s="378">
        <f t="shared" si="29"/>
        <v>268.67273363100543</v>
      </c>
      <c r="AW14" s="379">
        <f t="shared" si="30"/>
        <v>0</v>
      </c>
      <c r="AX14" s="457">
        <f t="shared" si="31"/>
        <v>14752.533037220786</v>
      </c>
      <c r="AY14" s="381">
        <f t="shared" si="32"/>
        <v>1335.732643407827</v>
      </c>
      <c r="AZ14" s="382">
        <f>'Allocation (WALES)'!AS14</f>
        <v>47928.087620333754</v>
      </c>
    </row>
    <row r="15" spans="1:52" s="333" customFormat="1" ht="20" customHeight="1" x14ac:dyDescent="0.35">
      <c r="A15" s="333" t="str">
        <f>'Allocation (WALES)'!A15</f>
        <v>Ceredigion Preseli</v>
      </c>
      <c r="B15" s="366">
        <f>'Allocation (WALES)'!AU15</f>
        <v>3.5655481295573742E-2</v>
      </c>
      <c r="C15" s="366">
        <f>'Allocation (WALES)'!AV15</f>
        <v>5.528216783071524E-2</v>
      </c>
      <c r="D15" s="366">
        <f>'Allocation (WALES)'!AW15</f>
        <v>0.14227445789857368</v>
      </c>
      <c r="E15" s="366">
        <f>'Allocation (WALES)'!AX15</f>
        <v>0.10675844963236822</v>
      </c>
      <c r="F15" s="366">
        <f>'Allocation (WALES)'!AY15</f>
        <v>9.2027439870996638E-2</v>
      </c>
      <c r="G15" s="366">
        <f>'Allocation (WALES)'!AZ15</f>
        <v>0</v>
      </c>
      <c r="H15" s="366">
        <f>'Allocation (WALES)'!BA15</f>
        <v>4.7624961323581476E-3</v>
      </c>
      <c r="I15" s="366">
        <f>'Allocation (WALES)'!BB15</f>
        <v>0.5632395073394143</v>
      </c>
      <c r="J15" s="366">
        <f>'Allocation (WALES)'!BC15</f>
        <v>0</v>
      </c>
      <c r="L15" s="367">
        <f t="shared" si="1"/>
        <v>-8.0667787677688757E-2</v>
      </c>
      <c r="M15" s="367">
        <f t="shared" si="2"/>
        <v>-4.758595881608188E-2</v>
      </c>
      <c r="N15" s="367">
        <f t="shared" si="3"/>
        <v>2.6210356995804901E-2</v>
      </c>
      <c r="O15" s="367">
        <f t="shared" si="4"/>
        <v>-4.3321460522700667E-2</v>
      </c>
      <c r="P15" s="367">
        <f t="shared" si="5"/>
        <v>5.1769999587639545E-2</v>
      </c>
      <c r="Q15" s="367">
        <f t="shared" si="6"/>
        <v>0</v>
      </c>
      <c r="R15" s="367">
        <f t="shared" si="7"/>
        <v>-1.6169720702244057E-4</v>
      </c>
      <c r="S15" s="367">
        <f t="shared" si="8"/>
        <v>9.3756547640049259E-2</v>
      </c>
      <c r="T15" s="367">
        <f t="shared" si="9"/>
        <v>0</v>
      </c>
      <c r="U15" s="367"/>
      <c r="V15" s="368">
        <f>'GE2024 results'!Q614</f>
        <v>0.11632326897326249</v>
      </c>
      <c r="W15" s="368">
        <f>'GE2024 results'!R614</f>
        <v>0.10286812664679712</v>
      </c>
      <c r="X15" s="368">
        <f>'GE2024 results'!S614</f>
        <v>0.11606410090276878</v>
      </c>
      <c r="Y15" s="368">
        <f>'GE2024 results'!T614</f>
        <v>0.15007991015506889</v>
      </c>
      <c r="Z15" s="368">
        <f>'GE2024 results'!U614</f>
        <v>4.0257440283357093E-2</v>
      </c>
      <c r="AA15" s="368">
        <f>'GE2024 results'!W614</f>
        <v>0</v>
      </c>
      <c r="AB15" s="368">
        <f>'GE2024 results'!X614</f>
        <v>4.9241933393805882E-3</v>
      </c>
      <c r="AC15" s="368">
        <f>'GE2024 results'!Y614</f>
        <v>0.46948295969936504</v>
      </c>
      <c r="AD15" s="368">
        <f>'GE2024 results'!Z614</f>
        <v>0</v>
      </c>
      <c r="AF15" s="368">
        <f t="shared" si="10"/>
        <v>0.5632395073394143</v>
      </c>
      <c r="AG15" s="370" t="str">
        <f t="shared" si="23"/>
        <v>PC</v>
      </c>
      <c r="AH15" s="368">
        <f t="shared" si="11"/>
        <v>0.42096504944084062</v>
      </c>
      <c r="AI15" s="368">
        <f t="shared" si="12"/>
        <v>0.14227445789857368</v>
      </c>
      <c r="AK15" s="459" t="s">
        <v>20</v>
      </c>
      <c r="AL15" s="372" t="str">
        <f t="shared" si="13"/>
        <v>PC</v>
      </c>
      <c r="AM15" s="359" t="str">
        <f t="shared" si="14"/>
        <v>HOLD</v>
      </c>
      <c r="AN15" s="359" t="str">
        <f t="shared" si="15"/>
        <v/>
      </c>
      <c r="AO15" s="333" t="str">
        <f t="shared" si="16"/>
        <v>Con/LD</v>
      </c>
      <c r="AQ15" s="373">
        <f t="shared" si="24"/>
        <v>2154.4190589719819</v>
      </c>
      <c r="AR15" s="374">
        <f t="shared" si="25"/>
        <v>3340.3266950309221</v>
      </c>
      <c r="AS15" s="375">
        <f t="shared" si="26"/>
        <v>8596.6811430938415</v>
      </c>
      <c r="AT15" s="376">
        <f t="shared" si="27"/>
        <v>6450.689493927176</v>
      </c>
      <c r="AU15" s="377">
        <f t="shared" si="28"/>
        <v>5560.5944220162819</v>
      </c>
      <c r="AV15" s="378">
        <f t="shared" si="29"/>
        <v>0</v>
      </c>
      <c r="AW15" s="379">
        <f t="shared" si="30"/>
        <v>287.76536069663064</v>
      </c>
      <c r="AX15" s="457">
        <f t="shared" si="31"/>
        <v>34032.745745845852</v>
      </c>
      <c r="AY15" s="381">
        <f t="shared" si="32"/>
        <v>0</v>
      </c>
      <c r="AZ15" s="382">
        <f>'Allocation (WALES)'!AS15</f>
        <v>60423.221919582691</v>
      </c>
    </row>
    <row r="16" spans="1:52" s="333" customFormat="1" ht="20" customHeight="1" x14ac:dyDescent="0.35">
      <c r="A16" s="333" t="str">
        <f>'Allocation (WALES)'!A16</f>
        <v>Clwyd East</v>
      </c>
      <c r="B16" s="366">
        <f>'Allocation (WALES)'!AU16</f>
        <v>0.17674060942520101</v>
      </c>
      <c r="C16" s="366">
        <f>'Allocation (WALES)'!AV16</f>
        <v>0.23238645574828612</v>
      </c>
      <c r="D16" s="366">
        <f>'Allocation (WALES)'!AW16</f>
        <v>0.29161275278968612</v>
      </c>
      <c r="E16" s="366">
        <f>'Allocation (WALES)'!AX16</f>
        <v>4.1251502418568897E-2</v>
      </c>
      <c r="F16" s="366">
        <f>'Allocation (WALES)'!AY16</f>
        <v>0.11830367960648087</v>
      </c>
      <c r="G16" s="366">
        <f>'Allocation (WALES)'!AZ16</f>
        <v>0</v>
      </c>
      <c r="H16" s="366">
        <f>'Allocation (WALES)'!BA16</f>
        <v>0</v>
      </c>
      <c r="I16" s="366">
        <f>'Allocation (WALES)'!BB16</f>
        <v>0.13970500001177705</v>
      </c>
      <c r="J16" s="366">
        <f>'Allocation (WALES)'!BC16</f>
        <v>0</v>
      </c>
      <c r="L16" s="367">
        <f t="shared" si="1"/>
        <v>-0.21467882601939167</v>
      </c>
      <c r="M16" s="367">
        <f t="shared" si="2"/>
        <v>-6.1156944713353339E-2</v>
      </c>
      <c r="N16" s="367">
        <f t="shared" si="3"/>
        <v>0.13012364790435482</v>
      </c>
      <c r="O16" s="367">
        <f t="shared" si="4"/>
        <v>1.885091982976074E-3</v>
      </c>
      <c r="P16" s="367">
        <f t="shared" si="5"/>
        <v>8.3172493531898567E-2</v>
      </c>
      <c r="Q16" s="367">
        <f t="shared" si="6"/>
        <v>0</v>
      </c>
      <c r="R16" s="367">
        <f t="shared" si="7"/>
        <v>0</v>
      </c>
      <c r="S16" s="367">
        <f t="shared" si="8"/>
        <v>6.0654537313515611E-2</v>
      </c>
      <c r="T16" s="367">
        <f t="shared" si="9"/>
        <v>0</v>
      </c>
      <c r="U16" s="367"/>
      <c r="V16" s="368">
        <f>'GE2024 results'!Q615</f>
        <v>0.39141943544459268</v>
      </c>
      <c r="W16" s="368">
        <f>'GE2024 results'!R615</f>
        <v>0.29354340046163946</v>
      </c>
      <c r="X16" s="368">
        <f>'GE2024 results'!S615</f>
        <v>0.1614891048853313</v>
      </c>
      <c r="Y16" s="368">
        <f>'GE2024 results'!T615</f>
        <v>3.9366410435592823E-2</v>
      </c>
      <c r="Z16" s="368">
        <f>'GE2024 results'!U615</f>
        <v>3.51311860745823E-2</v>
      </c>
      <c r="AA16" s="368">
        <f>'GE2024 results'!W615</f>
        <v>0</v>
      </c>
      <c r="AB16" s="368">
        <f>'GE2024 results'!X615</f>
        <v>0</v>
      </c>
      <c r="AC16" s="368">
        <f>'GE2024 results'!Y615</f>
        <v>7.9050462698261437E-2</v>
      </c>
      <c r="AD16" s="368">
        <f>'GE2024 results'!Z615</f>
        <v>0</v>
      </c>
      <c r="AF16" s="368">
        <f t="shared" si="10"/>
        <v>0.29161275278968612</v>
      </c>
      <c r="AG16" s="370" t="str">
        <f t="shared" si="23"/>
        <v>Ref</v>
      </c>
      <c r="AH16" s="368">
        <f t="shared" si="11"/>
        <v>5.9226297041400006E-2</v>
      </c>
      <c r="AI16" s="368">
        <f t="shared" si="12"/>
        <v>0.23238645574828612</v>
      </c>
      <c r="AK16" s="333" t="s">
        <v>8</v>
      </c>
      <c r="AL16" s="372" t="str">
        <f t="shared" si="13"/>
        <v>Ref</v>
      </c>
      <c r="AM16" s="359" t="str">
        <f t="shared" si="14"/>
        <v>gain from</v>
      </c>
      <c r="AN16" s="359" t="str">
        <f t="shared" si="15"/>
        <v>LAB</v>
      </c>
      <c r="AO16" s="333" t="str">
        <f t="shared" si="16"/>
        <v/>
      </c>
      <c r="AQ16" s="373">
        <f t="shared" si="24"/>
        <v>7393.665407730804</v>
      </c>
      <c r="AR16" s="374">
        <f t="shared" si="25"/>
        <v>9721.5218657397945</v>
      </c>
      <c r="AS16" s="375">
        <f t="shared" si="26"/>
        <v>12199.160848015192</v>
      </c>
      <c r="AT16" s="376">
        <f t="shared" si="27"/>
        <v>1725.6917209973551</v>
      </c>
      <c r="AU16" s="377">
        <f t="shared" si="28"/>
        <v>4949.0483616550482</v>
      </c>
      <c r="AV16" s="378">
        <f t="shared" si="29"/>
        <v>0</v>
      </c>
      <c r="AW16" s="379">
        <f t="shared" si="30"/>
        <v>0</v>
      </c>
      <c r="AX16" s="457">
        <f t="shared" si="31"/>
        <v>5844.3389396100174</v>
      </c>
      <c r="AY16" s="381">
        <f t="shared" si="32"/>
        <v>0</v>
      </c>
      <c r="AZ16" s="382">
        <f>'Allocation (WALES)'!AS16</f>
        <v>41833.427143748209</v>
      </c>
    </row>
    <row r="17" spans="1:52" s="333" customFormat="1" ht="20" customHeight="1" x14ac:dyDescent="0.35">
      <c r="A17" s="333" t="str">
        <f>'Allocation (WALES)'!A17</f>
        <v>Clwyd North</v>
      </c>
      <c r="B17" s="366">
        <f>'Allocation (WALES)'!AU17</f>
        <v>0.15581382296893911</v>
      </c>
      <c r="C17" s="366">
        <f>'Allocation (WALES)'!AV17</f>
        <v>0.25109608147643797</v>
      </c>
      <c r="D17" s="366">
        <f>'Allocation (WALES)'!AW17</f>
        <v>0.29484090278965613</v>
      </c>
      <c r="E17" s="366">
        <f>'Allocation (WALES)'!AX17</f>
        <v>4.1185113452220271E-2</v>
      </c>
      <c r="F17" s="366">
        <f>'Allocation (WALES)'!AY17</f>
        <v>0.1092594417844399</v>
      </c>
      <c r="G17" s="366">
        <f>'Allocation (WALES)'!AZ17</f>
        <v>1.758287584782578E-2</v>
      </c>
      <c r="H17" s="366">
        <f>'Allocation (WALES)'!BA17</f>
        <v>0</v>
      </c>
      <c r="I17" s="366">
        <f>'Allocation (WALES)'!BB17</f>
        <v>0.13022176168048075</v>
      </c>
      <c r="J17" s="366">
        <f>'Allocation (WALES)'!BC17</f>
        <v>0</v>
      </c>
      <c r="L17" s="367">
        <f t="shared" si="1"/>
        <v>-0.19453904019593563</v>
      </c>
      <c r="M17" s="367">
        <f t="shared" si="2"/>
        <v>-7.0933000132049673E-2</v>
      </c>
      <c r="N17" s="367">
        <f t="shared" si="3"/>
        <v>0.12906626157334392</v>
      </c>
      <c r="O17" s="367">
        <f t="shared" si="4"/>
        <v>1.2807891022936849E-3</v>
      </c>
      <c r="P17" s="367">
        <f t="shared" si="5"/>
        <v>7.6317652365598426E-2</v>
      </c>
      <c r="Q17" s="367">
        <f t="shared" si="6"/>
        <v>3.3973029780299188E-3</v>
      </c>
      <c r="R17" s="367">
        <f t="shared" si="7"/>
        <v>0</v>
      </c>
      <c r="S17" s="367">
        <f t="shared" si="8"/>
        <v>5.5410034308719269E-2</v>
      </c>
      <c r="T17" s="367">
        <f t="shared" si="9"/>
        <v>0</v>
      </c>
      <c r="U17" s="367"/>
      <c r="V17" s="368">
        <f>'GE2024 results'!Q616</f>
        <v>0.35035286316487474</v>
      </c>
      <c r="W17" s="368">
        <f>'GE2024 results'!R616</f>
        <v>0.32202908160848764</v>
      </c>
      <c r="X17" s="368">
        <f>'GE2024 results'!S616</f>
        <v>0.16577464121631222</v>
      </c>
      <c r="Y17" s="368">
        <f>'GE2024 results'!T616</f>
        <v>3.9904324349926586E-2</v>
      </c>
      <c r="Z17" s="368">
        <f>'GE2024 results'!U616</f>
        <v>3.2941789418841474E-2</v>
      </c>
      <c r="AA17" s="368">
        <f>'GE2024 results'!W616</f>
        <v>1.4185572869795861E-2</v>
      </c>
      <c r="AB17" s="368">
        <f>'GE2024 results'!X616</f>
        <v>0</v>
      </c>
      <c r="AC17" s="368">
        <f>'GE2024 results'!Y616</f>
        <v>7.4811727371761477E-2</v>
      </c>
      <c r="AD17" s="368">
        <f>'GE2024 results'!Z616</f>
        <v>0</v>
      </c>
      <c r="AF17" s="368">
        <f t="shared" si="10"/>
        <v>0.29484090278965613</v>
      </c>
      <c r="AG17" s="370" t="str">
        <f t="shared" si="23"/>
        <v>Ref</v>
      </c>
      <c r="AH17" s="368">
        <f t="shared" si="11"/>
        <v>4.3744821313218163E-2</v>
      </c>
      <c r="AI17" s="368">
        <f t="shared" si="12"/>
        <v>0.25109608147643797</v>
      </c>
      <c r="AK17" s="333" t="s">
        <v>8</v>
      </c>
      <c r="AL17" s="372" t="str">
        <f t="shared" si="13"/>
        <v>Ref</v>
      </c>
      <c r="AM17" s="359" t="str">
        <f t="shared" si="14"/>
        <v>gain from</v>
      </c>
      <c r="AN17" s="359" t="str">
        <f t="shared" si="15"/>
        <v>LAB</v>
      </c>
      <c r="AO17" s="333" t="str">
        <f t="shared" si="16"/>
        <v/>
      </c>
      <c r="AQ17" s="373">
        <f t="shared" si="24"/>
        <v>5917.6523502472155</v>
      </c>
      <c r="AR17" s="374">
        <f t="shared" si="25"/>
        <v>9536.3767371468566</v>
      </c>
      <c r="AS17" s="375">
        <f t="shared" si="26"/>
        <v>11197.761072135634</v>
      </c>
      <c r="AT17" s="376">
        <f t="shared" si="27"/>
        <v>1564.1692038087915</v>
      </c>
      <c r="AU17" s="377">
        <f t="shared" si="28"/>
        <v>4149.5637559145107</v>
      </c>
      <c r="AV17" s="378">
        <f t="shared" si="29"/>
        <v>667.77994790444916</v>
      </c>
      <c r="AW17" s="379">
        <f t="shared" si="30"/>
        <v>0</v>
      </c>
      <c r="AX17" s="457">
        <f t="shared" si="31"/>
        <v>4945.6915912745899</v>
      </c>
      <c r="AY17" s="381">
        <f t="shared" si="32"/>
        <v>0</v>
      </c>
      <c r="AZ17" s="382">
        <f>'Allocation (WALES)'!AS17</f>
        <v>37978.99465843205</v>
      </c>
    </row>
    <row r="18" spans="1:52" s="333" customFormat="1" ht="20" customHeight="1" x14ac:dyDescent="0.35">
      <c r="A18" s="333" t="str">
        <f>'Allocation (WALES)'!A18</f>
        <v>Dwyfor Meirionnydd</v>
      </c>
      <c r="B18" s="366">
        <f>'Allocation (WALES)'!AU18</f>
        <v>4.4195336934690375E-2</v>
      </c>
      <c r="C18" s="366">
        <f>'Allocation (WALES)'!AV18</f>
        <v>6.1757802614564476E-2</v>
      </c>
      <c r="D18" s="366">
        <f>'Allocation (WALES)'!AW18</f>
        <v>0.14520429101356808</v>
      </c>
      <c r="E18" s="366">
        <f>'Allocation (WALES)'!AX18</f>
        <v>2.395828323795219E-2</v>
      </c>
      <c r="F18" s="366">
        <f>'Allocation (WALES)'!AY18</f>
        <v>8.0727604236577002E-2</v>
      </c>
      <c r="G18" s="366">
        <f>'Allocation (WALES)'!AZ18</f>
        <v>0</v>
      </c>
      <c r="H18" s="366">
        <f>'Allocation (WALES)'!BA18</f>
        <v>0</v>
      </c>
      <c r="I18" s="366">
        <f>'Allocation (WALES)'!BB18</f>
        <v>0.63748939124663007</v>
      </c>
      <c r="J18" s="366">
        <f>'Allocation (WALES)'!BC18</f>
        <v>6.6672907160177982E-3</v>
      </c>
      <c r="L18" s="367">
        <f t="shared" si="1"/>
        <v>-0.10215940993992281</v>
      </c>
      <c r="M18" s="367">
        <f t="shared" si="2"/>
        <v>-5.4890297397813294E-2</v>
      </c>
      <c r="N18" s="367">
        <f t="shared" si="3"/>
        <v>2.4966637838670189E-2</v>
      </c>
      <c r="O18" s="367">
        <f t="shared" si="4"/>
        <v>-1.0229116192670411E-2</v>
      </c>
      <c r="P18" s="367">
        <f t="shared" si="5"/>
        <v>4.4881583689479587E-2</v>
      </c>
      <c r="Q18" s="367">
        <f t="shared" si="6"/>
        <v>0</v>
      </c>
      <c r="R18" s="367">
        <f t="shared" si="7"/>
        <v>0</v>
      </c>
      <c r="S18" s="367">
        <f t="shared" si="8"/>
        <v>9.8115706384642176E-2</v>
      </c>
      <c r="T18" s="367">
        <f t="shared" si="9"/>
        <v>-6.8510438238546939E-4</v>
      </c>
      <c r="U18" s="367"/>
      <c r="V18" s="368">
        <f>'GE2024 results'!Q617</f>
        <v>0.1463547468746132</v>
      </c>
      <c r="W18" s="368">
        <f>'GE2024 results'!R617</f>
        <v>0.11664810001237777</v>
      </c>
      <c r="X18" s="368">
        <f>'GE2024 results'!S617</f>
        <v>0.12023765317489789</v>
      </c>
      <c r="Y18" s="368">
        <f>'GE2024 results'!T617</f>
        <v>3.41873994306226E-2</v>
      </c>
      <c r="Z18" s="368">
        <f>'GE2024 results'!U617</f>
        <v>3.5846020547097415E-2</v>
      </c>
      <c r="AA18" s="368">
        <f>'GE2024 results'!W617</f>
        <v>0</v>
      </c>
      <c r="AB18" s="368">
        <f>'GE2024 results'!X617</f>
        <v>0</v>
      </c>
      <c r="AC18" s="368">
        <f>'GE2024 results'!Y617</f>
        <v>0.53937368486198789</v>
      </c>
      <c r="AD18" s="368">
        <f>'GE2024 results'!Z617</f>
        <v>7.3523950984032676E-3</v>
      </c>
      <c r="AF18" s="368">
        <f t="shared" si="10"/>
        <v>0.63748939124663007</v>
      </c>
      <c r="AG18" s="370" t="str">
        <f t="shared" si="23"/>
        <v>PC</v>
      </c>
      <c r="AH18" s="368">
        <f t="shared" si="11"/>
        <v>0.49228510023306199</v>
      </c>
      <c r="AI18" s="368">
        <f t="shared" si="12"/>
        <v>0.14520429101356808</v>
      </c>
      <c r="AK18" s="459" t="s">
        <v>20</v>
      </c>
      <c r="AL18" s="372" t="str">
        <f t="shared" si="13"/>
        <v>PC</v>
      </c>
      <c r="AM18" s="359" t="str">
        <f t="shared" si="14"/>
        <v>HOLD</v>
      </c>
      <c r="AN18" s="359" t="str">
        <f t="shared" si="15"/>
        <v/>
      </c>
      <c r="AO18" s="333" t="str">
        <f t="shared" si="16"/>
        <v/>
      </c>
      <c r="AQ18" s="373">
        <f t="shared" si="24"/>
        <v>2364.8209202826506</v>
      </c>
      <c r="AR18" s="374">
        <f t="shared" si="25"/>
        <v>3304.560022461832</v>
      </c>
      <c r="AS18" s="375">
        <f t="shared" si="26"/>
        <v>7769.6465039089662</v>
      </c>
      <c r="AT18" s="376">
        <f t="shared" si="27"/>
        <v>1281.96894389314</v>
      </c>
      <c r="AU18" s="377">
        <f t="shared" si="28"/>
        <v>4319.6033922100723</v>
      </c>
      <c r="AV18" s="378">
        <f t="shared" si="29"/>
        <v>0</v>
      </c>
      <c r="AW18" s="379">
        <f t="shared" si="30"/>
        <v>0</v>
      </c>
      <c r="AX18" s="457">
        <f t="shared" si="31"/>
        <v>34111.025131589355</v>
      </c>
      <c r="AY18" s="381">
        <f t="shared" si="32"/>
        <v>356.75593083824157</v>
      </c>
      <c r="AZ18" s="382">
        <f>'Allocation (WALES)'!AS18</f>
        <v>53508.380845184256</v>
      </c>
    </row>
    <row r="19" spans="1:52" s="333" customFormat="1" ht="20" customHeight="1" x14ac:dyDescent="0.35">
      <c r="A19" s="333" t="str">
        <f>'Allocation (WALES)'!A19</f>
        <v>Gower</v>
      </c>
      <c r="B19" s="366">
        <f>'Allocation (WALES)'!AU19</f>
        <v>0.18448836884656397</v>
      </c>
      <c r="C19" s="366">
        <f>'Allocation (WALES)'!AV19</f>
        <v>0.14076914564109194</v>
      </c>
      <c r="D19" s="366">
        <f>'Allocation (WALES)'!AW19</f>
        <v>0.30729634394319533</v>
      </c>
      <c r="E19" s="366">
        <f>'Allocation (WALES)'!AX19</f>
        <v>5.420777079779749E-2</v>
      </c>
      <c r="F19" s="366">
        <f>'Allocation (WALES)'!AY19</f>
        <v>0.16714788789753901</v>
      </c>
      <c r="G19" s="366">
        <f>'Allocation (WALES)'!AZ19</f>
        <v>7.1050672433013657E-3</v>
      </c>
      <c r="H19" s="366">
        <f>'Allocation (WALES)'!BA19</f>
        <v>0</v>
      </c>
      <c r="I19" s="366">
        <f>'Allocation (WALES)'!BB19</f>
        <v>0.13898541563051089</v>
      </c>
      <c r="J19" s="366">
        <f>'Allocation (WALES)'!BC19</f>
        <v>0</v>
      </c>
      <c r="L19" s="367">
        <f t="shared" si="1"/>
        <v>-0.24914350987201997</v>
      </c>
      <c r="M19" s="367">
        <f t="shared" si="2"/>
        <v>-4.794965001411991E-2</v>
      </c>
      <c r="N19" s="367">
        <f t="shared" si="3"/>
        <v>0.12668697258237888</v>
      </c>
      <c r="O19" s="367">
        <f t="shared" si="4"/>
        <v>-6.9493728410134625E-4</v>
      </c>
      <c r="P19" s="367">
        <f t="shared" si="5"/>
        <v>0.11446839013133604</v>
      </c>
      <c r="Q19" s="367">
        <f t="shared" si="6"/>
        <v>1.1129861067115587E-3</v>
      </c>
      <c r="R19" s="367">
        <f t="shared" si="7"/>
        <v>0</v>
      </c>
      <c r="S19" s="367">
        <f t="shared" si="8"/>
        <v>5.5519748349814713E-2</v>
      </c>
      <c r="T19" s="367">
        <f t="shared" si="9"/>
        <v>0</v>
      </c>
      <c r="U19" s="367"/>
      <c r="V19" s="368">
        <f>'GE2024 results'!Q618</f>
        <v>0.43363187871858394</v>
      </c>
      <c r="W19" s="368">
        <f>'GE2024 results'!R618</f>
        <v>0.18871879565521185</v>
      </c>
      <c r="X19" s="368">
        <f>'GE2024 results'!S618</f>
        <v>0.18060937136081645</v>
      </c>
      <c r="Y19" s="368">
        <f>'GE2024 results'!T618</f>
        <v>5.4902708081898836E-2</v>
      </c>
      <c r="Z19" s="368">
        <f>'GE2024 results'!U618</f>
        <v>5.2679497766202968E-2</v>
      </c>
      <c r="AA19" s="368">
        <f>'GE2024 results'!W618</f>
        <v>5.992081136589807E-3</v>
      </c>
      <c r="AB19" s="368">
        <f>'GE2024 results'!X618</f>
        <v>0</v>
      </c>
      <c r="AC19" s="368">
        <f>'GE2024 results'!Y618</f>
        <v>8.3465667280696182E-2</v>
      </c>
      <c r="AD19" s="368">
        <f>'GE2024 results'!Z618</f>
        <v>0</v>
      </c>
      <c r="AF19" s="368">
        <f t="shared" si="10"/>
        <v>0.30729634394319533</v>
      </c>
      <c r="AG19" s="370" t="str">
        <f t="shared" si="23"/>
        <v>Ref</v>
      </c>
      <c r="AH19" s="368">
        <f t="shared" si="11"/>
        <v>0.12280797509663136</v>
      </c>
      <c r="AI19" s="368">
        <f t="shared" si="12"/>
        <v>0.18448836884656397</v>
      </c>
      <c r="AK19" s="333" t="s">
        <v>8</v>
      </c>
      <c r="AL19" s="372" t="str">
        <f t="shared" si="13"/>
        <v>Ref</v>
      </c>
      <c r="AM19" s="359" t="str">
        <f t="shared" si="14"/>
        <v>gain from</v>
      </c>
      <c r="AN19" s="359" t="str">
        <f t="shared" si="15"/>
        <v>LAB</v>
      </c>
      <c r="AO19" s="333" t="str">
        <f t="shared" si="16"/>
        <v/>
      </c>
      <c r="AQ19" s="373">
        <f t="shared" si="24"/>
        <v>8192.0724708032285</v>
      </c>
      <c r="AR19" s="374">
        <f t="shared" si="25"/>
        <v>6250.7520119274841</v>
      </c>
      <c r="AS19" s="375">
        <f t="shared" si="26"/>
        <v>13645.27170647385</v>
      </c>
      <c r="AT19" s="376">
        <f t="shared" si="27"/>
        <v>2407.0568222410661</v>
      </c>
      <c r="AU19" s="377">
        <f t="shared" si="28"/>
        <v>7422.0809667255935</v>
      </c>
      <c r="AV19" s="378">
        <f t="shared" si="29"/>
        <v>315.49536770777814</v>
      </c>
      <c r="AW19" s="379">
        <f t="shared" si="30"/>
        <v>0</v>
      </c>
      <c r="AX19" s="457">
        <f t="shared" si="31"/>
        <v>6171.5467720178649</v>
      </c>
      <c r="AY19" s="381">
        <f t="shared" si="32"/>
        <v>0</v>
      </c>
      <c r="AZ19" s="382">
        <f>'Allocation (WALES)'!AS19</f>
        <v>44404.276117896865</v>
      </c>
    </row>
    <row r="20" spans="1:52" s="333" customFormat="1" ht="20" customHeight="1" x14ac:dyDescent="0.35">
      <c r="A20" s="333" t="str">
        <f>'Allocation (WALES)'!A20</f>
        <v>Llanelli</v>
      </c>
      <c r="B20" s="366">
        <f>'Allocation (WALES)'!AU20</f>
        <v>0.1104838967773672</v>
      </c>
      <c r="C20" s="366">
        <f>'Allocation (WALES)'!AV20</f>
        <v>6.4943454528348502E-2</v>
      </c>
      <c r="D20" s="366">
        <f>'Allocation (WALES)'!AW20</f>
        <v>0.38972723488697381</v>
      </c>
      <c r="E20" s="366">
        <f>'Allocation (WALES)'!AX20</f>
        <v>2.5215771868743672E-2</v>
      </c>
      <c r="F20" s="366">
        <f>'Allocation (WALES)'!AY20</f>
        <v>7.146959861718935E-2</v>
      </c>
      <c r="G20" s="366">
        <f>'Allocation (WALES)'!AZ20</f>
        <v>0</v>
      </c>
      <c r="H20" s="366">
        <f>'Allocation (WALES)'!BA20</f>
        <v>0</v>
      </c>
      <c r="I20" s="366">
        <f>'Allocation (WALES)'!BB20</f>
        <v>0.3225481021119892</v>
      </c>
      <c r="J20" s="366">
        <f>'Allocation (WALES)'!BC20</f>
        <v>1.5611941209388368E-2</v>
      </c>
      <c r="L20" s="367">
        <f t="shared" si="1"/>
        <v>-0.20247015780735694</v>
      </c>
      <c r="M20" s="367">
        <f t="shared" si="2"/>
        <v>-3.9979969779525046E-2</v>
      </c>
      <c r="N20" s="367">
        <f t="shared" si="3"/>
        <v>0.11368659086576821</v>
      </c>
      <c r="O20" s="367">
        <f t="shared" si="4"/>
        <v>-5.5617659282325704E-3</v>
      </c>
      <c r="P20" s="367">
        <f t="shared" si="5"/>
        <v>4.4324497498006155E-2</v>
      </c>
      <c r="Q20" s="367">
        <f t="shared" si="6"/>
        <v>0</v>
      </c>
      <c r="R20" s="367">
        <f t="shared" si="7"/>
        <v>0</v>
      </c>
      <c r="S20" s="367">
        <f t="shared" si="8"/>
        <v>8.9114958581653442E-2</v>
      </c>
      <c r="T20" s="367">
        <f t="shared" si="9"/>
        <v>8.8584656968681771E-4</v>
      </c>
      <c r="U20" s="367"/>
      <c r="V20" s="368">
        <f>'GE2024 results'!Q619</f>
        <v>0.31295405458472414</v>
      </c>
      <c r="W20" s="368">
        <f>'GE2024 results'!R619</f>
        <v>0.10492342430787355</v>
      </c>
      <c r="X20" s="368">
        <f>'GE2024 results'!S619</f>
        <v>0.27604064402120559</v>
      </c>
      <c r="Y20" s="368">
        <f>'GE2024 results'!T619</f>
        <v>3.0777537796976243E-2</v>
      </c>
      <c r="Z20" s="368">
        <f>'GE2024 results'!U619</f>
        <v>2.7145101119183192E-2</v>
      </c>
      <c r="AA20" s="368">
        <f>'GE2024 results'!W619</f>
        <v>0</v>
      </c>
      <c r="AB20" s="368">
        <f>'GE2024 results'!X619</f>
        <v>0</v>
      </c>
      <c r="AC20" s="368">
        <f>'GE2024 results'!Y619</f>
        <v>0.23343314353033576</v>
      </c>
      <c r="AD20" s="368">
        <f>'GE2024 results'!Z619</f>
        <v>1.4726094639701551E-2</v>
      </c>
      <c r="AF20" s="368">
        <f t="shared" si="10"/>
        <v>0.38972723488697381</v>
      </c>
      <c r="AG20" s="370" t="str">
        <f t="shared" si="23"/>
        <v>Ref</v>
      </c>
      <c r="AH20" s="368">
        <f t="shared" si="11"/>
        <v>6.7179132774984607E-2</v>
      </c>
      <c r="AI20" s="368">
        <f t="shared" si="12"/>
        <v>0.3225481021119892</v>
      </c>
      <c r="AK20" s="333" t="s">
        <v>8</v>
      </c>
      <c r="AL20" s="372" t="str">
        <f t="shared" si="13"/>
        <v>Ref</v>
      </c>
      <c r="AM20" s="359" t="str">
        <f t="shared" si="14"/>
        <v>gain from</v>
      </c>
      <c r="AN20" s="359" t="str">
        <f t="shared" si="15"/>
        <v>LAB</v>
      </c>
      <c r="AO20" s="333" t="str">
        <f t="shared" si="16"/>
        <v/>
      </c>
      <c r="AQ20" s="373">
        <f t="shared" si="24"/>
        <v>5100.4451208599594</v>
      </c>
      <c r="AR20" s="374">
        <f t="shared" si="25"/>
        <v>2998.0887300560971</v>
      </c>
      <c r="AS20" s="375">
        <f t="shared" si="26"/>
        <v>17991.602682615638</v>
      </c>
      <c r="AT20" s="376">
        <f t="shared" si="27"/>
        <v>1164.0760721520621</v>
      </c>
      <c r="AU20" s="377">
        <f t="shared" si="28"/>
        <v>3299.3655744366997</v>
      </c>
      <c r="AV20" s="378">
        <f t="shared" si="29"/>
        <v>0</v>
      </c>
      <c r="AW20" s="379">
        <f t="shared" si="30"/>
        <v>0</v>
      </c>
      <c r="AX20" s="457">
        <f t="shared" si="31"/>
        <v>14890.304756129353</v>
      </c>
      <c r="AY20" s="381">
        <f t="shared" si="32"/>
        <v>720.71905219846781</v>
      </c>
      <c r="AZ20" s="382">
        <f>'Allocation (WALES)'!AS20</f>
        <v>46164.601988448274</v>
      </c>
    </row>
    <row r="21" spans="1:52" s="333" customFormat="1" ht="20" customHeight="1" x14ac:dyDescent="0.35">
      <c r="A21" s="333" t="str">
        <f>'Allocation (WALES)'!A21</f>
        <v>Merthyr Tydfil and Aberdare</v>
      </c>
      <c r="B21" s="366">
        <f>'Allocation (WALES)'!AU21</f>
        <v>0.17937860465194386</v>
      </c>
      <c r="C21" s="366">
        <f>'Allocation (WALES)'!AV21</f>
        <v>5.3514713390203118E-2</v>
      </c>
      <c r="D21" s="366">
        <f>'Allocation (WALES)'!AW21</f>
        <v>0.37905709209658967</v>
      </c>
      <c r="E21" s="366">
        <f>'Allocation (WALES)'!AX21</f>
        <v>3.3638116841481845E-2</v>
      </c>
      <c r="F21" s="366">
        <f>'Allocation (WALES)'!AY21</f>
        <v>0.10428708759808997</v>
      </c>
      <c r="G21" s="366">
        <f>'Allocation (WALES)'!AZ21</f>
        <v>1.1872303597479683E-2</v>
      </c>
      <c r="H21" s="366">
        <f>'Allocation (WALES)'!BA21</f>
        <v>1.9032479201350674E-2</v>
      </c>
      <c r="I21" s="366">
        <f>'Allocation (WALES)'!BB21</f>
        <v>0.21198777962767021</v>
      </c>
      <c r="J21" s="366">
        <f>'Allocation (WALES)'!BC21</f>
        <v>7.2318229951908947E-3</v>
      </c>
      <c r="L21" s="367">
        <f t="shared" si="1"/>
        <v>-0.26903826316006807</v>
      </c>
      <c r="M21" s="367">
        <f t="shared" si="2"/>
        <v>-2.2787998522334159E-2</v>
      </c>
      <c r="N21" s="367">
        <f t="shared" si="3"/>
        <v>0.14211260821188143</v>
      </c>
      <c r="O21" s="367">
        <f t="shared" si="4"/>
        <v>-2.5964422952496624E-3</v>
      </c>
      <c r="P21" s="367">
        <f t="shared" si="5"/>
        <v>6.933039300771654E-2</v>
      </c>
      <c r="Q21" s="367">
        <f t="shared" si="6"/>
        <v>1.223432377828966E-3</v>
      </c>
      <c r="R21" s="367">
        <f t="shared" si="7"/>
        <v>3.9536775543252585E-3</v>
      </c>
      <c r="S21" s="367">
        <f t="shared" si="8"/>
        <v>7.6590931693551217E-2</v>
      </c>
      <c r="T21" s="367">
        <f t="shared" si="9"/>
        <v>1.2116611323483564E-3</v>
      </c>
      <c r="U21" s="367"/>
      <c r="V21" s="368">
        <f>'GE2024 results'!Q620</f>
        <v>0.44841686781201195</v>
      </c>
      <c r="W21" s="368">
        <f>'GE2024 results'!R620</f>
        <v>7.6302711912537277E-2</v>
      </c>
      <c r="X21" s="368">
        <f>'GE2024 results'!S620</f>
        <v>0.23694448388470823</v>
      </c>
      <c r="Y21" s="368">
        <f>'GE2024 results'!T620</f>
        <v>3.6234559136731508E-2</v>
      </c>
      <c r="Z21" s="368">
        <f>'GE2024 results'!U620</f>
        <v>3.495669459037342E-2</v>
      </c>
      <c r="AA21" s="368">
        <f>'GE2024 results'!W620</f>
        <v>1.0648871219650717E-2</v>
      </c>
      <c r="AB21" s="368">
        <f>'GE2024 results'!X620</f>
        <v>1.5078801647025415E-2</v>
      </c>
      <c r="AC21" s="368">
        <f>'GE2024 results'!Y620</f>
        <v>0.13539684793411899</v>
      </c>
      <c r="AD21" s="368">
        <f>'GE2024 results'!Z620</f>
        <v>6.0201618628425383E-3</v>
      </c>
      <c r="AF21" s="368">
        <f t="shared" si="10"/>
        <v>0.37905709209658967</v>
      </c>
      <c r="AG21" s="370" t="str">
        <f t="shared" si="23"/>
        <v>Ref</v>
      </c>
      <c r="AH21" s="368">
        <f t="shared" si="11"/>
        <v>0.16706931246891946</v>
      </c>
      <c r="AI21" s="368">
        <f t="shared" si="12"/>
        <v>0.21198777962767021</v>
      </c>
      <c r="AK21" s="333" t="s">
        <v>8</v>
      </c>
      <c r="AL21" s="372" t="str">
        <f t="shared" si="13"/>
        <v>Ref</v>
      </c>
      <c r="AM21" s="359" t="str">
        <f t="shared" si="14"/>
        <v>gain from</v>
      </c>
      <c r="AN21" s="359" t="str">
        <f t="shared" si="15"/>
        <v>LAB</v>
      </c>
      <c r="AO21" s="333" t="str">
        <f t="shared" si="16"/>
        <v/>
      </c>
      <c r="AQ21" s="373">
        <f t="shared" si="24"/>
        <v>6316.455878244813</v>
      </c>
      <c r="AR21" s="374">
        <f t="shared" si="25"/>
        <v>1884.4127292773646</v>
      </c>
      <c r="AS21" s="375">
        <f t="shared" si="26"/>
        <v>13347.731197985675</v>
      </c>
      <c r="AT21" s="376">
        <f t="shared" si="27"/>
        <v>1184.4984593827999</v>
      </c>
      <c r="AU21" s="377">
        <f t="shared" si="28"/>
        <v>3672.2595136813534</v>
      </c>
      <c r="AV21" s="378">
        <f t="shared" si="29"/>
        <v>418.05923282832794</v>
      </c>
      <c r="AW21" s="379">
        <f t="shared" si="30"/>
        <v>670.19037951715302</v>
      </c>
      <c r="AX21" s="457">
        <f t="shared" si="31"/>
        <v>7464.7222245005523</v>
      </c>
      <c r="AY21" s="381">
        <f t="shared" si="32"/>
        <v>254.65406511012529</v>
      </c>
      <c r="AZ21" s="382">
        <f>'Allocation (WALES)'!AS21</f>
        <v>35212.983680528167</v>
      </c>
    </row>
    <row r="22" spans="1:52" s="333" customFormat="1" ht="20" customHeight="1" x14ac:dyDescent="0.35">
      <c r="A22" s="333" t="str">
        <f>'Allocation (WALES)'!A22</f>
        <v>Mid and South Pembrokeshire</v>
      </c>
      <c r="B22" s="366">
        <f>'Allocation (WALES)'!AU22</f>
        <v>0.15742868756167058</v>
      </c>
      <c r="C22" s="366">
        <f>'Allocation (WALES)'!AV22</f>
        <v>0.24460658089040282</v>
      </c>
      <c r="D22" s="366">
        <f>'Allocation (WALES)'!AW22</f>
        <v>0.29859909459741657</v>
      </c>
      <c r="E22" s="366">
        <f>'Allocation (WALES)'!AX22</f>
        <v>5.2505285388681502E-2</v>
      </c>
      <c r="F22" s="366">
        <f>'Allocation (WALES)'!AY22</f>
        <v>0.11765633874882085</v>
      </c>
      <c r="G22" s="366">
        <f>'Allocation (WALES)'!AZ22</f>
        <v>1.1351125868970571E-2</v>
      </c>
      <c r="H22" s="366">
        <f>'Allocation (WALES)'!BA22</f>
        <v>0</v>
      </c>
      <c r="I22" s="366">
        <f>'Allocation (WALES)'!BB22</f>
        <v>0.11057755217394755</v>
      </c>
      <c r="J22" s="366">
        <f>'Allocation (WALES)'!BC22</f>
        <v>7.2753347700896739E-3</v>
      </c>
      <c r="L22" s="367">
        <f t="shared" si="1"/>
        <v>-0.19653558360005283</v>
      </c>
      <c r="M22" s="367">
        <f t="shared" si="2"/>
        <v>-6.9082325155191138E-2</v>
      </c>
      <c r="N22" s="367">
        <f t="shared" si="3"/>
        <v>0.13072073563625505</v>
      </c>
      <c r="O22" s="367">
        <f t="shared" si="4"/>
        <v>1.6356549012166224E-3</v>
      </c>
      <c r="P22" s="367">
        <f t="shared" si="5"/>
        <v>8.2184851048033788E-2</v>
      </c>
      <c r="Q22" s="367">
        <f t="shared" si="6"/>
        <v>2.1937345459741523E-3</v>
      </c>
      <c r="R22" s="367">
        <f t="shared" si="7"/>
        <v>0</v>
      </c>
      <c r="S22" s="367">
        <f t="shared" si="8"/>
        <v>4.7054851708571918E-2</v>
      </c>
      <c r="T22" s="367">
        <f t="shared" si="9"/>
        <v>1.828080915192507E-3</v>
      </c>
      <c r="U22" s="367"/>
      <c r="V22" s="368">
        <f>'GE2024 results'!Q621</f>
        <v>0.35396427116172341</v>
      </c>
      <c r="W22" s="368">
        <f>'GE2024 results'!R621</f>
        <v>0.31368890604559396</v>
      </c>
      <c r="X22" s="368">
        <f>'GE2024 results'!S621</f>
        <v>0.16787835896116152</v>
      </c>
      <c r="Y22" s="368">
        <f>'GE2024 results'!T621</f>
        <v>5.086963048746488E-2</v>
      </c>
      <c r="Z22" s="368">
        <f>'GE2024 results'!U621</f>
        <v>3.5471487700787063E-2</v>
      </c>
      <c r="AA22" s="368">
        <f>'GE2024 results'!W621</f>
        <v>9.1573913229964186E-3</v>
      </c>
      <c r="AB22" s="368">
        <f>'GE2024 results'!X621</f>
        <v>0</v>
      </c>
      <c r="AC22" s="368">
        <f>'GE2024 results'!Y621</f>
        <v>6.3522700465375628E-2</v>
      </c>
      <c r="AD22" s="368">
        <f>'GE2024 results'!Z621</f>
        <v>5.4472538548971669E-3</v>
      </c>
      <c r="AF22" s="368">
        <f t="shared" si="10"/>
        <v>0.29859909459741657</v>
      </c>
      <c r="AG22" s="370" t="str">
        <f t="shared" si="23"/>
        <v>Ref</v>
      </c>
      <c r="AH22" s="368">
        <f t="shared" si="11"/>
        <v>5.3992513707013745E-2</v>
      </c>
      <c r="AI22" s="368">
        <f t="shared" si="12"/>
        <v>0.24460658089040282</v>
      </c>
      <c r="AK22" s="333" t="s">
        <v>8</v>
      </c>
      <c r="AL22" s="372" t="str">
        <f t="shared" si="13"/>
        <v>Ref</v>
      </c>
      <c r="AM22" s="359" t="str">
        <f t="shared" si="14"/>
        <v>gain from</v>
      </c>
      <c r="AN22" s="359" t="str">
        <f t="shared" si="15"/>
        <v>LAB</v>
      </c>
      <c r="AO22" s="333" t="str">
        <f t="shared" si="16"/>
        <v/>
      </c>
      <c r="AQ22" s="373">
        <f t="shared" si="24"/>
        <v>6602.0584048148085</v>
      </c>
      <c r="AR22" s="374">
        <f t="shared" si="25"/>
        <v>10258.021954276148</v>
      </c>
      <c r="AS22" s="375">
        <f t="shared" si="26"/>
        <v>12522.296238953963</v>
      </c>
      <c r="AT22" s="376">
        <f t="shared" si="27"/>
        <v>2201.9046596050171</v>
      </c>
      <c r="AU22" s="377">
        <f t="shared" si="28"/>
        <v>4934.1326040852628</v>
      </c>
      <c r="AV22" s="378">
        <f t="shared" si="29"/>
        <v>476.03011311385603</v>
      </c>
      <c r="AW22" s="379">
        <f t="shared" si="30"/>
        <v>0</v>
      </c>
      <c r="AX22" s="457">
        <f t="shared" si="31"/>
        <v>4637.2708114451834</v>
      </c>
      <c r="AY22" s="381">
        <f t="shared" si="32"/>
        <v>305.10439876401801</v>
      </c>
      <c r="AZ22" s="382">
        <f>'Allocation (WALES)'!AS22</f>
        <v>41936.819185058252</v>
      </c>
    </row>
    <row r="23" spans="1:52" s="333" customFormat="1" ht="20" customHeight="1" x14ac:dyDescent="0.35">
      <c r="A23" s="333" t="str">
        <f>'Allocation (WALES)'!A23</f>
        <v>Monmouthshire</v>
      </c>
      <c r="B23" s="366">
        <f>'Allocation (WALES)'!AU23</f>
        <v>0.20213765261498612</v>
      </c>
      <c r="C23" s="366">
        <f>'Allocation (WALES)'!AV23</f>
        <v>0.29809273930731939</v>
      </c>
      <c r="D23" s="366">
        <f>'Allocation (WALES)'!AW23</f>
        <v>0.20923276400515989</v>
      </c>
      <c r="E23" s="366">
        <f>'Allocation (WALES)'!AX23</f>
        <v>5.0884496703919098E-2</v>
      </c>
      <c r="F23" s="366">
        <f>'Allocation (WALES)'!AY23</f>
        <v>0.1691189316695591</v>
      </c>
      <c r="G23" s="366">
        <f>'Allocation (WALES)'!AZ23</f>
        <v>1.2254062298109519E-2</v>
      </c>
      <c r="H23" s="366">
        <f>'Allocation (WALES)'!BA23</f>
        <v>0</v>
      </c>
      <c r="I23" s="366">
        <f>'Allocation (WALES)'!BB23</f>
        <v>4.7936148902243854E-2</v>
      </c>
      <c r="J23" s="366">
        <f>'Allocation (WALES)'!BC23</f>
        <v>1.0343204498702916E-2</v>
      </c>
      <c r="L23" s="367">
        <f t="shared" si="1"/>
        <v>-0.21108711333576519</v>
      </c>
      <c r="M23" s="367">
        <f t="shared" si="2"/>
        <v>-4.9480228987858033E-2</v>
      </c>
      <c r="N23" s="367">
        <f t="shared" si="3"/>
        <v>0.10227815775860179</v>
      </c>
      <c r="O23" s="367">
        <f t="shared" si="4"/>
        <v>6.0611153806557835E-3</v>
      </c>
      <c r="P23" s="367">
        <f t="shared" si="5"/>
        <v>0.1227614460272021</v>
      </c>
      <c r="Q23" s="367">
        <f t="shared" si="6"/>
        <v>3.2657844285477224E-3</v>
      </c>
      <c r="R23" s="367">
        <f t="shared" si="7"/>
        <v>0</v>
      </c>
      <c r="S23" s="367">
        <f t="shared" si="8"/>
        <v>2.2898779694471058E-2</v>
      </c>
      <c r="T23" s="367">
        <f t="shared" si="9"/>
        <v>3.3020590341446589E-3</v>
      </c>
      <c r="U23" s="367"/>
      <c r="V23" s="368">
        <f>'GE2024 results'!Q622</f>
        <v>0.4132247659507513</v>
      </c>
      <c r="W23" s="368">
        <f>'GE2024 results'!R622</f>
        <v>0.34757296829517742</v>
      </c>
      <c r="X23" s="368">
        <f>'GE2024 results'!S622</f>
        <v>0.1069546062465581</v>
      </c>
      <c r="Y23" s="368">
        <f>'GE2024 results'!T622</f>
        <v>4.4823381323263314E-2</v>
      </c>
      <c r="Z23" s="368">
        <f>'GE2024 results'!U622</f>
        <v>4.6357485642357012E-2</v>
      </c>
      <c r="AA23" s="368">
        <f>'GE2024 results'!W622</f>
        <v>8.9882778695617969E-3</v>
      </c>
      <c r="AB23" s="368">
        <f>'GE2024 results'!X622</f>
        <v>0</v>
      </c>
      <c r="AC23" s="368">
        <f>'GE2024 results'!Y622</f>
        <v>2.5037369207772796E-2</v>
      </c>
      <c r="AD23" s="368">
        <f>'GE2024 results'!Z622</f>
        <v>7.0411454645582568E-3</v>
      </c>
      <c r="AF23" s="368">
        <f t="shared" si="10"/>
        <v>0.29809273930731939</v>
      </c>
      <c r="AG23" s="370" t="str">
        <f t="shared" si="23"/>
        <v>Con</v>
      </c>
      <c r="AH23" s="368">
        <f t="shared" si="11"/>
        <v>8.88599753021595E-2</v>
      </c>
      <c r="AI23" s="368">
        <f t="shared" si="12"/>
        <v>0.20923276400515989</v>
      </c>
      <c r="AK23" s="333" t="s">
        <v>8</v>
      </c>
      <c r="AL23" s="372" t="str">
        <f t="shared" si="13"/>
        <v>Con</v>
      </c>
      <c r="AM23" s="359" t="str">
        <f t="shared" si="14"/>
        <v>gain from</v>
      </c>
      <c r="AN23" s="359" t="str">
        <f t="shared" si="15"/>
        <v>LAB</v>
      </c>
      <c r="AO23" s="333" t="str">
        <f t="shared" si="16"/>
        <v/>
      </c>
      <c r="AQ23" s="373">
        <f t="shared" si="24"/>
        <v>8404.0743462683513</v>
      </c>
      <c r="AR23" s="374">
        <f t="shared" si="25"/>
        <v>12393.502698842422</v>
      </c>
      <c r="AS23" s="375">
        <f t="shared" si="26"/>
        <v>8699.0606728962248</v>
      </c>
      <c r="AT23" s="376">
        <f t="shared" si="27"/>
        <v>2115.5736590387155</v>
      </c>
      <c r="AU23" s="377">
        <f t="shared" si="28"/>
        <v>7031.2881183971967</v>
      </c>
      <c r="AV23" s="378">
        <f t="shared" si="29"/>
        <v>509.4748517401224</v>
      </c>
      <c r="AW23" s="379">
        <f t="shared" si="30"/>
        <v>0</v>
      </c>
      <c r="AX23" s="457">
        <f t="shared" si="31"/>
        <v>1992.9931610296148</v>
      </c>
      <c r="AY23" s="381">
        <f t="shared" si="32"/>
        <v>430.02903447841913</v>
      </c>
      <c r="AZ23" s="382">
        <f>'Allocation (WALES)'!AS23</f>
        <v>41575.996542691071</v>
      </c>
    </row>
    <row r="24" spans="1:52" s="333" customFormat="1" ht="20" customHeight="1" x14ac:dyDescent="0.35">
      <c r="A24" s="333" t="str">
        <f>'Allocation (WALES)'!A24</f>
        <v>Montgomeryshire and Glyndwr</v>
      </c>
      <c r="B24" s="366">
        <f>'Allocation (WALES)'!AU24</f>
        <v>0.11336109792474887</v>
      </c>
      <c r="C24" s="366">
        <f>'Allocation (WALES)'!AV24</f>
        <v>0.12158992511696087</v>
      </c>
      <c r="D24" s="366">
        <f>'Allocation (WALES)'!AW24</f>
        <v>0.31726277039129652</v>
      </c>
      <c r="E24" s="366">
        <f>'Allocation (WALES)'!AX24</f>
        <v>0.13392971262229261</v>
      </c>
      <c r="F24" s="366">
        <f>'Allocation (WALES)'!AY24</f>
        <v>0.11601405926397132</v>
      </c>
      <c r="G24" s="366">
        <f>'Allocation (WALES)'!AZ24</f>
        <v>0</v>
      </c>
      <c r="H24" s="366">
        <f>'Allocation (WALES)'!BA24</f>
        <v>0</v>
      </c>
      <c r="I24" s="366">
        <f>'Allocation (WALES)'!BB24</f>
        <v>0.19784243468072976</v>
      </c>
      <c r="J24" s="366">
        <f>'Allocation (WALES)'!BC24</f>
        <v>0</v>
      </c>
      <c r="L24" s="367">
        <f t="shared" si="1"/>
        <v>-0.18042747786294849</v>
      </c>
      <c r="M24" s="367">
        <f t="shared" si="2"/>
        <v>-5.8141460259492572E-2</v>
      </c>
      <c r="N24" s="367">
        <f t="shared" si="3"/>
        <v>0.11166393546677214</v>
      </c>
      <c r="O24" s="367">
        <f t="shared" si="4"/>
        <v>-1.5634539903193412E-2</v>
      </c>
      <c r="P24" s="367">
        <f t="shared" si="5"/>
        <v>7.569874915509224E-2</v>
      </c>
      <c r="Q24" s="367">
        <f t="shared" si="6"/>
        <v>0</v>
      </c>
      <c r="R24" s="367">
        <f t="shared" si="7"/>
        <v>0</v>
      </c>
      <c r="S24" s="367">
        <f t="shared" si="8"/>
        <v>6.6840793403770055E-2</v>
      </c>
      <c r="T24" s="367">
        <f t="shared" si="9"/>
        <v>0</v>
      </c>
      <c r="U24" s="367"/>
      <c r="V24" s="368">
        <f>'GE2024 results'!Q623</f>
        <v>0.29378857578769735</v>
      </c>
      <c r="W24" s="368">
        <f>'GE2024 results'!R623</f>
        <v>0.17973138537645345</v>
      </c>
      <c r="X24" s="368">
        <f>'GE2024 results'!S623</f>
        <v>0.20559883492452438</v>
      </c>
      <c r="Y24" s="368">
        <f>'GE2024 results'!T623</f>
        <v>0.14956425252548602</v>
      </c>
      <c r="Z24" s="368">
        <f>'GE2024 results'!U623</f>
        <v>4.0315310108879079E-2</v>
      </c>
      <c r="AA24" s="368">
        <f>'GE2024 results'!W623</f>
        <v>0</v>
      </c>
      <c r="AB24" s="368">
        <f>'GE2024 results'!X623</f>
        <v>0</v>
      </c>
      <c r="AC24" s="368">
        <f>'GE2024 results'!Y623</f>
        <v>0.13100164127695971</v>
      </c>
      <c r="AD24" s="368">
        <f>'GE2024 results'!Z623</f>
        <v>0</v>
      </c>
      <c r="AF24" s="368">
        <f t="shared" si="10"/>
        <v>0.31726277039129652</v>
      </c>
      <c r="AG24" s="370" t="str">
        <f t="shared" si="23"/>
        <v>Ref</v>
      </c>
      <c r="AH24" s="368">
        <f t="shared" si="11"/>
        <v>0.11942033571056676</v>
      </c>
      <c r="AI24" s="368">
        <f t="shared" si="12"/>
        <v>0.19784243468072976</v>
      </c>
      <c r="AK24" s="333" t="s">
        <v>8</v>
      </c>
      <c r="AL24" s="372" t="str">
        <f t="shared" si="13"/>
        <v>Ref</v>
      </c>
      <c r="AM24" s="359" t="str">
        <f t="shared" si="14"/>
        <v>gain from</v>
      </c>
      <c r="AN24" s="359" t="str">
        <f t="shared" si="15"/>
        <v>LAB</v>
      </c>
      <c r="AO24" s="333" t="str">
        <f t="shared" si="16"/>
        <v/>
      </c>
      <c r="AQ24" s="373">
        <f t="shared" si="24"/>
        <v>5083.644972238194</v>
      </c>
      <c r="AR24" s="374">
        <f t="shared" si="25"/>
        <v>5452.6642985230774</v>
      </c>
      <c r="AS24" s="375">
        <f t="shared" si="26"/>
        <v>14227.555282224903</v>
      </c>
      <c r="AT24" s="376">
        <f t="shared" si="27"/>
        <v>6006.0384264942923</v>
      </c>
      <c r="AU24" s="377">
        <f t="shared" si="28"/>
        <v>5202.6162403414128</v>
      </c>
      <c r="AV24" s="378">
        <f t="shared" si="29"/>
        <v>0</v>
      </c>
      <c r="AW24" s="379">
        <f t="shared" si="30"/>
        <v>0</v>
      </c>
      <c r="AX24" s="457">
        <f t="shared" si="31"/>
        <v>8872.1855801687561</v>
      </c>
      <c r="AY24" s="381">
        <f t="shared" si="32"/>
        <v>0</v>
      </c>
      <c r="AZ24" s="382">
        <f>'Allocation (WALES)'!AS24</f>
        <v>44844.704799990635</v>
      </c>
    </row>
    <row r="25" spans="1:52" s="333" customFormat="1" ht="20" customHeight="1" x14ac:dyDescent="0.35">
      <c r="A25" s="333" t="str">
        <f>'Allocation (WALES)'!A25</f>
        <v>Neath and Swansea East</v>
      </c>
      <c r="B25" s="366">
        <f>'Allocation (WALES)'!AU25</f>
        <v>0.16274726755676139</v>
      </c>
      <c r="C25" s="366">
        <f>'Allocation (WALES)'!AV25</f>
        <v>6.3957502068140548E-2</v>
      </c>
      <c r="D25" s="366">
        <f>'Allocation (WALES)'!AW25</f>
        <v>0.39406898907140664</v>
      </c>
      <c r="E25" s="366">
        <f>'Allocation (WALES)'!AX25</f>
        <v>5.2705942433907818E-2</v>
      </c>
      <c r="F25" s="366">
        <f>'Allocation (WALES)'!AY25</f>
        <v>0.12363558025217516</v>
      </c>
      <c r="G25" s="366">
        <f>'Allocation (WALES)'!AZ25</f>
        <v>0</v>
      </c>
      <c r="H25" s="366">
        <f>'Allocation (WALES)'!BA25</f>
        <v>0</v>
      </c>
      <c r="I25" s="366">
        <f>'Allocation (WALES)'!BB25</f>
        <v>0.20288471861760846</v>
      </c>
      <c r="J25" s="366">
        <f>'Allocation (WALES)'!BC25</f>
        <v>0</v>
      </c>
      <c r="L25" s="367">
        <f t="shared" si="1"/>
        <v>-0.25574439848703862</v>
      </c>
      <c r="M25" s="367">
        <f t="shared" si="2"/>
        <v>-2.9846220183148781E-2</v>
      </c>
      <c r="N25" s="367">
        <f t="shared" si="3"/>
        <v>0.14068682299023466</v>
      </c>
      <c r="O25" s="367">
        <f t="shared" si="4"/>
        <v>-5.6940376343583704E-3</v>
      </c>
      <c r="P25" s="367">
        <f t="shared" si="5"/>
        <v>8.1006584562412609E-2</v>
      </c>
      <c r="Q25" s="367">
        <f t="shared" si="6"/>
        <v>0</v>
      </c>
      <c r="R25" s="367">
        <f t="shared" si="7"/>
        <v>0</v>
      </c>
      <c r="S25" s="367">
        <f t="shared" si="8"/>
        <v>6.959124875189851E-2</v>
      </c>
      <c r="T25" s="367">
        <f t="shared" si="9"/>
        <v>0</v>
      </c>
      <c r="U25" s="367"/>
      <c r="V25" s="368">
        <f>'GE2024 results'!Q624</f>
        <v>0.4184916660438</v>
      </c>
      <c r="W25" s="368">
        <f>'GE2024 results'!R624</f>
        <v>9.3803722251289329E-2</v>
      </c>
      <c r="X25" s="368">
        <f>'GE2024 results'!S624</f>
        <v>0.25338216608117198</v>
      </c>
      <c r="Y25" s="368">
        <f>'GE2024 results'!T624</f>
        <v>5.8399980068266188E-2</v>
      </c>
      <c r="Z25" s="368">
        <f>'GE2024 results'!U624</f>
        <v>4.2628995689762562E-2</v>
      </c>
      <c r="AA25" s="368">
        <f>'GE2024 results'!W624</f>
        <v>0</v>
      </c>
      <c r="AB25" s="368">
        <f>'GE2024 results'!X624</f>
        <v>0</v>
      </c>
      <c r="AC25" s="368">
        <f>'GE2024 results'!Y624</f>
        <v>0.13329346986570995</v>
      </c>
      <c r="AD25" s="368">
        <f>'GE2024 results'!Z624</f>
        <v>0</v>
      </c>
      <c r="AF25" s="368">
        <f t="shared" si="10"/>
        <v>0.39406898907140664</v>
      </c>
      <c r="AG25" s="370" t="str">
        <f t="shared" si="23"/>
        <v>Ref</v>
      </c>
      <c r="AH25" s="368">
        <f t="shared" si="11"/>
        <v>0.19118427045379818</v>
      </c>
      <c r="AI25" s="368">
        <f t="shared" si="12"/>
        <v>0.20288471861760846</v>
      </c>
      <c r="AK25" s="333" t="s">
        <v>8</v>
      </c>
      <c r="AL25" s="372" t="str">
        <f t="shared" si="13"/>
        <v>Ref</v>
      </c>
      <c r="AM25" s="359" t="str">
        <f t="shared" si="14"/>
        <v>gain from</v>
      </c>
      <c r="AN25" s="359" t="str">
        <f t="shared" si="15"/>
        <v>LAB</v>
      </c>
      <c r="AO25" s="333" t="str">
        <f t="shared" si="16"/>
        <v/>
      </c>
      <c r="AQ25" s="373">
        <f t="shared" si="24"/>
        <v>6718.8594380899331</v>
      </c>
      <c r="AR25" s="374">
        <f t="shared" si="25"/>
        <v>2640.4220043651944</v>
      </c>
      <c r="AS25" s="375">
        <f t="shared" si="26"/>
        <v>16268.747157659911</v>
      </c>
      <c r="AT25" s="376">
        <f t="shared" si="27"/>
        <v>2175.9125304022596</v>
      </c>
      <c r="AU25" s="377">
        <f t="shared" si="28"/>
        <v>5104.1722403808253</v>
      </c>
      <c r="AV25" s="378">
        <f t="shared" si="29"/>
        <v>0</v>
      </c>
      <c r="AW25" s="379">
        <f t="shared" si="30"/>
        <v>0</v>
      </c>
      <c r="AX25" s="457">
        <f t="shared" si="31"/>
        <v>8375.8942745549411</v>
      </c>
      <c r="AY25" s="381">
        <f t="shared" si="32"/>
        <v>0</v>
      </c>
      <c r="AZ25" s="382">
        <f>'Allocation (WALES)'!AS25</f>
        <v>41284.007645453064</v>
      </c>
    </row>
    <row r="26" spans="1:52" s="333" customFormat="1" ht="20" customHeight="1" x14ac:dyDescent="0.35">
      <c r="A26" s="333" t="str">
        <f>'Allocation (WALES)'!A26</f>
        <v>Newport East</v>
      </c>
      <c r="B26" s="366">
        <f>'Allocation (WALES)'!AU26</f>
        <v>0.17847849795450135</v>
      </c>
      <c r="C26" s="366">
        <f>'Allocation (WALES)'!AV26</f>
        <v>0.12400113215216992</v>
      </c>
      <c r="D26" s="366">
        <f>'Allocation (WALES)'!AW26</f>
        <v>0.32095442228151977</v>
      </c>
      <c r="E26" s="366">
        <f>'Allocation (WALES)'!AX26</f>
        <v>5.1742871655083657E-2</v>
      </c>
      <c r="F26" s="366">
        <f>'Allocation (WALES)'!AY26</f>
        <v>0.17010237662690453</v>
      </c>
      <c r="G26" s="366">
        <f>'Allocation (WALES)'!AZ26</f>
        <v>5.4756379877679374E-2</v>
      </c>
      <c r="H26" s="366">
        <f>'Allocation (WALES)'!BA26</f>
        <v>0</v>
      </c>
      <c r="I26" s="366">
        <f>'Allocation (WALES)'!BB26</f>
        <v>9.5544323104214596E-2</v>
      </c>
      <c r="J26" s="366">
        <f>'Allocation (WALES)'!BC26</f>
        <v>4.4199963479268443E-3</v>
      </c>
      <c r="L26" s="367">
        <f t="shared" si="1"/>
        <v>-0.24637421804041185</v>
      </c>
      <c r="M26" s="367">
        <f t="shared" si="2"/>
        <v>-4.4356813398166176E-2</v>
      </c>
      <c r="N26" s="367">
        <f t="shared" si="3"/>
        <v>0.12991344229138196</v>
      </c>
      <c r="O26" s="367">
        <f t="shared" si="4"/>
        <v>-1.3312764334684202E-3</v>
      </c>
      <c r="P26" s="367">
        <f t="shared" si="5"/>
        <v>0.11580843149181849</v>
      </c>
      <c r="Q26" s="367">
        <f t="shared" si="6"/>
        <v>7.9888420509943645E-3</v>
      </c>
      <c r="R26" s="367">
        <f t="shared" si="7"/>
        <v>0</v>
      </c>
      <c r="S26" s="367">
        <f t="shared" si="8"/>
        <v>3.7435268057628729E-2</v>
      </c>
      <c r="T26" s="367">
        <f t="shared" si="9"/>
        <v>9.1632398022291773E-4</v>
      </c>
      <c r="U26" s="367"/>
      <c r="V26" s="368">
        <f>'GE2024 results'!Q625</f>
        <v>0.4248527159949132</v>
      </c>
      <c r="W26" s="368">
        <f>'GE2024 results'!R625</f>
        <v>0.16835794555033609</v>
      </c>
      <c r="X26" s="368">
        <f>'GE2024 results'!S625</f>
        <v>0.1910409799901378</v>
      </c>
      <c r="Y26" s="368">
        <f>'GE2024 results'!T625</f>
        <v>5.3074148088552077E-2</v>
      </c>
      <c r="Z26" s="368">
        <f>'GE2024 results'!U625</f>
        <v>5.4293945135086036E-2</v>
      </c>
      <c r="AA26" s="368">
        <f>'GE2024 results'!W625</f>
        <v>4.676753782668501E-2</v>
      </c>
      <c r="AB26" s="368">
        <f>'GE2024 results'!X625</f>
        <v>0</v>
      </c>
      <c r="AC26" s="368">
        <f>'GE2024 results'!Y625</f>
        <v>5.8109055046585867E-2</v>
      </c>
      <c r="AD26" s="368">
        <f>'GE2024 results'!Z625</f>
        <v>3.5036723677039265E-3</v>
      </c>
      <c r="AF26" s="368">
        <f t="shared" si="10"/>
        <v>0.32095442228151977</v>
      </c>
      <c r="AG26" s="370" t="str">
        <f t="shared" si="23"/>
        <v>Ref</v>
      </c>
      <c r="AH26" s="368">
        <f t="shared" si="11"/>
        <v>0.14247592432701842</v>
      </c>
      <c r="AI26" s="368">
        <f t="shared" si="12"/>
        <v>0.17847849795450135</v>
      </c>
      <c r="AK26" s="333" t="s">
        <v>8</v>
      </c>
      <c r="AL26" s="372" t="str">
        <f t="shared" si="13"/>
        <v>Ref</v>
      </c>
      <c r="AM26" s="359" t="str">
        <f t="shared" si="14"/>
        <v>gain from</v>
      </c>
      <c r="AN26" s="359" t="str">
        <f t="shared" si="15"/>
        <v>LAB</v>
      </c>
      <c r="AO26" s="333" t="str">
        <f t="shared" si="16"/>
        <v/>
      </c>
      <c r="AQ26" s="373">
        <f t="shared" si="24"/>
        <v>6548.0579271019942</v>
      </c>
      <c r="AR26" s="374">
        <f t="shared" si="25"/>
        <v>4549.380489327229</v>
      </c>
      <c r="AS26" s="375">
        <f t="shared" si="26"/>
        <v>11775.2456074272</v>
      </c>
      <c r="AT26" s="376">
        <f t="shared" si="27"/>
        <v>1898.3537221299573</v>
      </c>
      <c r="AU26" s="377">
        <f t="shared" si="28"/>
        <v>6240.7529671985303</v>
      </c>
      <c r="AV26" s="378">
        <f t="shared" si="29"/>
        <v>2008.9139668177252</v>
      </c>
      <c r="AW26" s="379">
        <f t="shared" si="30"/>
        <v>0</v>
      </c>
      <c r="AX26" s="457">
        <f t="shared" si="31"/>
        <v>3505.3508935941145</v>
      </c>
      <c r="AY26" s="381">
        <f t="shared" si="32"/>
        <v>162.16178674465525</v>
      </c>
      <c r="AZ26" s="382">
        <f>'Allocation (WALES)'!AS26</f>
        <v>36688.217360341405</v>
      </c>
    </row>
    <row r="27" spans="1:52" s="333" customFormat="1" ht="20" customHeight="1" x14ac:dyDescent="0.35">
      <c r="A27" s="333" t="str">
        <f>'Allocation (WALES)'!A27</f>
        <v>Newport West and Islwyn</v>
      </c>
      <c r="B27" s="366">
        <f>'Allocation (WALES)'!AU27</f>
        <v>0.19668974731194577</v>
      </c>
      <c r="C27" s="366">
        <f>'Allocation (WALES)'!AV27</f>
        <v>0.13291529110387137</v>
      </c>
      <c r="D27" s="366">
        <f>'Allocation (WALES)'!AW27</f>
        <v>0.3859099198687706</v>
      </c>
      <c r="E27" s="366">
        <f>'Allocation (WALES)'!AX27</f>
        <v>5.4720535486429016E-2</v>
      </c>
      <c r="F27" s="366">
        <f>'Allocation (WALES)'!AY27</f>
        <v>2.3424167850210058E-2</v>
      </c>
      <c r="G27" s="366">
        <f>'Allocation (WALES)'!AZ27</f>
        <v>5.0286977307651796E-2</v>
      </c>
      <c r="H27" s="366">
        <f>'Allocation (WALES)'!BA27</f>
        <v>0</v>
      </c>
      <c r="I27" s="366">
        <f>'Allocation (WALES)'!BB27</f>
        <v>0.15605336107112133</v>
      </c>
      <c r="J27" s="366">
        <f>'Allocation (WALES)'!BC27</f>
        <v>0</v>
      </c>
      <c r="L27" s="367">
        <f t="shared" si="1"/>
        <v>-0.23689845721596137</v>
      </c>
      <c r="M27" s="367">
        <f t="shared" si="2"/>
        <v>-3.4203834198113625E-2</v>
      </c>
      <c r="N27" s="367">
        <f t="shared" si="3"/>
        <v>0.17318794532268209</v>
      </c>
      <c r="O27" s="367">
        <f t="shared" si="4"/>
        <v>2.7417553813257819E-3</v>
      </c>
      <c r="P27" s="367">
        <f t="shared" si="5"/>
        <v>1.6500305430843167E-2</v>
      </c>
      <c r="Q27" s="367">
        <f t="shared" si="6"/>
        <v>1.0512127366180853E-2</v>
      </c>
      <c r="R27" s="367">
        <f t="shared" si="7"/>
        <v>0</v>
      </c>
      <c r="S27" s="367">
        <f t="shared" si="8"/>
        <v>6.8160157913043085E-2</v>
      </c>
      <c r="T27" s="367">
        <f t="shared" si="9"/>
        <v>0</v>
      </c>
      <c r="U27" s="367"/>
      <c r="V27" s="368">
        <f>'GE2024 results'!Q626</f>
        <v>0.43358820452790714</v>
      </c>
      <c r="W27" s="368">
        <f>'GE2024 results'!R626</f>
        <v>0.167119125301985</v>
      </c>
      <c r="X27" s="368">
        <f>'GE2024 results'!S626</f>
        <v>0.21272197454608852</v>
      </c>
      <c r="Y27" s="368">
        <f>'GE2024 results'!T626</f>
        <v>5.1978780105103234E-2</v>
      </c>
      <c r="Z27" s="368">
        <f>'GE2024 results'!U626</f>
        <v>6.9238624193668904E-3</v>
      </c>
      <c r="AA27" s="368">
        <f>'GE2024 results'!W626</f>
        <v>3.9774849941470944E-2</v>
      </c>
      <c r="AB27" s="368">
        <f>'GE2024 results'!X626</f>
        <v>0</v>
      </c>
      <c r="AC27" s="368">
        <f>'GE2024 results'!Y626</f>
        <v>8.7893203158078248E-2</v>
      </c>
      <c r="AD27" s="368">
        <f>'GE2024 results'!Z626</f>
        <v>0</v>
      </c>
      <c r="AF27" s="368">
        <f t="shared" si="10"/>
        <v>0.3859099198687706</v>
      </c>
      <c r="AG27" s="370" t="str">
        <f t="shared" si="23"/>
        <v>Ref</v>
      </c>
      <c r="AH27" s="368">
        <f t="shared" si="11"/>
        <v>0.18922017255682483</v>
      </c>
      <c r="AI27" s="368">
        <f t="shared" si="12"/>
        <v>0.19668974731194577</v>
      </c>
      <c r="AK27" s="333" t="s">
        <v>8</v>
      </c>
      <c r="AL27" s="372" t="str">
        <f t="shared" si="13"/>
        <v>Ref</v>
      </c>
      <c r="AM27" s="359" t="str">
        <f t="shared" si="14"/>
        <v>gain from</v>
      </c>
      <c r="AN27" s="359" t="str">
        <f t="shared" si="15"/>
        <v>LAB</v>
      </c>
      <c r="AO27" s="333" t="str">
        <f t="shared" si="16"/>
        <v/>
      </c>
      <c r="AQ27" s="373">
        <f t="shared" si="24"/>
        <v>6963.661603721358</v>
      </c>
      <c r="AR27" s="374">
        <f t="shared" si="25"/>
        <v>4705.772018403839</v>
      </c>
      <c r="AS27" s="375">
        <f t="shared" si="26"/>
        <v>13662.868188158634</v>
      </c>
      <c r="AT27" s="376">
        <f t="shared" si="27"/>
        <v>1937.3419159340938</v>
      </c>
      <c r="AU27" s="377">
        <f t="shared" si="28"/>
        <v>829.3161208801107</v>
      </c>
      <c r="AV27" s="378">
        <f t="shared" si="29"/>
        <v>1780.3749195382393</v>
      </c>
      <c r="AW27" s="379">
        <f t="shared" si="30"/>
        <v>0</v>
      </c>
      <c r="AX27" s="457">
        <f t="shared" si="31"/>
        <v>5524.9590457765207</v>
      </c>
      <c r="AY27" s="381">
        <f t="shared" si="32"/>
        <v>0</v>
      </c>
      <c r="AZ27" s="382">
        <f>'Allocation (WALES)'!AS27</f>
        <v>35404.293812412798</v>
      </c>
    </row>
    <row r="28" spans="1:52" s="333" customFormat="1" ht="20" customHeight="1" x14ac:dyDescent="0.35">
      <c r="A28" s="333" t="str">
        <f>'Allocation (WALES)'!A28</f>
        <v>Pontypridd</v>
      </c>
      <c r="B28" s="366">
        <f>'Allocation (WALES)'!AU28</f>
        <v>0.16177774128071151</v>
      </c>
      <c r="C28" s="366">
        <f>'Allocation (WALES)'!AV28</f>
        <v>6.5992646858239606E-2</v>
      </c>
      <c r="D28" s="366">
        <f>'Allocation (WALES)'!AW28</f>
        <v>0.31194405670556985</v>
      </c>
      <c r="E28" s="366">
        <f>'Allocation (WALES)'!AX28</f>
        <v>3.7162044199375278E-2</v>
      </c>
      <c r="F28" s="366">
        <f>'Allocation (WALES)'!AY28</f>
        <v>0.1386833668595526</v>
      </c>
      <c r="G28" s="366">
        <f>'Allocation (WALES)'!AZ28</f>
        <v>7.133499727344586E-2</v>
      </c>
      <c r="H28" s="366">
        <f>'Allocation (WALES)'!BA28</f>
        <v>0</v>
      </c>
      <c r="I28" s="366">
        <f>'Allocation (WALES)'!BB28</f>
        <v>0.20585911316273553</v>
      </c>
      <c r="J28" s="366">
        <f>'Allocation (WALES)'!BC28</f>
        <v>7.2460336603699278E-3</v>
      </c>
      <c r="L28" s="367">
        <f t="shared" si="1"/>
        <v>-0.25025435786094119</v>
      </c>
      <c r="M28" s="367">
        <f t="shared" si="2"/>
        <v>-2.9873064960542456E-2</v>
      </c>
      <c r="N28" s="367">
        <f t="shared" si="3"/>
        <v>0.11327982794839581</v>
      </c>
      <c r="O28" s="367">
        <f t="shared" si="4"/>
        <v>-3.6221500207476304E-3</v>
      </c>
      <c r="P28" s="367">
        <f t="shared" si="5"/>
        <v>9.1321895987492047E-2</v>
      </c>
      <c r="Q28" s="367">
        <f t="shared" si="6"/>
        <v>6.1463132366740558E-3</v>
      </c>
      <c r="R28" s="367">
        <f t="shared" si="7"/>
        <v>0</v>
      </c>
      <c r="S28" s="367">
        <f t="shared" si="8"/>
        <v>7.1901065521920854E-2</v>
      </c>
      <c r="T28" s="367">
        <f t="shared" si="9"/>
        <v>1.1004701477486676E-3</v>
      </c>
      <c r="U28" s="367"/>
      <c r="V28" s="368">
        <f>'GE2024 results'!Q627</f>
        <v>0.41203209914165267</v>
      </c>
      <c r="W28" s="368">
        <f>'GE2024 results'!R627</f>
        <v>9.5865711818782062E-2</v>
      </c>
      <c r="X28" s="368">
        <f>'GE2024 results'!S627</f>
        <v>0.19866422875717404</v>
      </c>
      <c r="Y28" s="368">
        <f>'GE2024 results'!T627</f>
        <v>4.0784194220122909E-2</v>
      </c>
      <c r="Z28" s="368">
        <f>'GE2024 results'!U627</f>
        <v>4.7361470872060545E-2</v>
      </c>
      <c r="AA28" s="368">
        <f>'GE2024 results'!W627</f>
        <v>6.5188684036771805E-2</v>
      </c>
      <c r="AB28" s="368">
        <f>'GE2024 results'!X627</f>
        <v>0</v>
      </c>
      <c r="AC28" s="368">
        <f>'GE2024 results'!Y627</f>
        <v>0.13395804764081468</v>
      </c>
      <c r="AD28" s="368">
        <f>'GE2024 results'!Z627</f>
        <v>6.1455635126212603E-3</v>
      </c>
      <c r="AF28" s="368">
        <f t="shared" si="10"/>
        <v>0.31194405670556985</v>
      </c>
      <c r="AG28" s="370" t="str">
        <f t="shared" si="23"/>
        <v>Ref</v>
      </c>
      <c r="AH28" s="368">
        <f t="shared" si="11"/>
        <v>0.10608494354283432</v>
      </c>
      <c r="AI28" s="368">
        <f t="shared" si="12"/>
        <v>0.20585911316273553</v>
      </c>
      <c r="AK28" s="333" t="s">
        <v>8</v>
      </c>
      <c r="AL28" s="372" t="str">
        <f t="shared" si="13"/>
        <v>Ref</v>
      </c>
      <c r="AM28" s="359" t="str">
        <f t="shared" si="14"/>
        <v>gain from</v>
      </c>
      <c r="AN28" s="359" t="str">
        <f t="shared" si="15"/>
        <v>LAB</v>
      </c>
      <c r="AO28" s="333" t="str">
        <f t="shared" si="16"/>
        <v/>
      </c>
      <c r="AQ28" s="373">
        <f t="shared" si="24"/>
        <v>6490.0574140030458</v>
      </c>
      <c r="AR28" s="374">
        <f t="shared" si="25"/>
        <v>2647.4350774179575</v>
      </c>
      <c r="AS28" s="375">
        <f t="shared" si="26"/>
        <v>12514.297838188151</v>
      </c>
      <c r="AT28" s="376">
        <f t="shared" si="27"/>
        <v>1490.8342678438689</v>
      </c>
      <c r="AU28" s="377">
        <f t="shared" si="28"/>
        <v>5563.5775735302386</v>
      </c>
      <c r="AV28" s="378">
        <f t="shared" si="29"/>
        <v>2861.7548017875147</v>
      </c>
      <c r="AW28" s="379">
        <f t="shared" si="30"/>
        <v>0</v>
      </c>
      <c r="AX28" s="457">
        <f t="shared" si="31"/>
        <v>8258.4751959396854</v>
      </c>
      <c r="AY28" s="381">
        <f t="shared" si="32"/>
        <v>290.69001772004867</v>
      </c>
      <c r="AZ28" s="382">
        <f>'Allocation (WALES)'!AS28</f>
        <v>40117.122186430504</v>
      </c>
    </row>
    <row r="29" spans="1:52" s="333" customFormat="1" ht="20" customHeight="1" x14ac:dyDescent="0.35">
      <c r="A29" s="333" t="str">
        <f>'Allocation (WALES)'!A29</f>
        <v>Rhondda and Ogmore</v>
      </c>
      <c r="B29" s="366">
        <f>'Allocation (WALES)'!AU29</f>
        <v>0.19167221983545113</v>
      </c>
      <c r="C29" s="366">
        <f>'Allocation (WALES)'!AV29</f>
        <v>4.0244315138913238E-2</v>
      </c>
      <c r="D29" s="366">
        <f>'Allocation (WALES)'!AW29</f>
        <v>0.41769955380388529</v>
      </c>
      <c r="E29" s="366">
        <f>'Allocation (WALES)'!AX29</f>
        <v>2.4296166435288542E-2</v>
      </c>
      <c r="F29" s="366">
        <f>'Allocation (WALES)'!AY29</f>
        <v>9.8286550189965405E-2</v>
      </c>
      <c r="G29" s="366">
        <f>'Allocation (WALES)'!AZ29</f>
        <v>0</v>
      </c>
      <c r="H29" s="366">
        <f>'Allocation (WALES)'!BA29</f>
        <v>0</v>
      </c>
      <c r="I29" s="366">
        <f>'Allocation (WALES)'!BB29</f>
        <v>0.22780119459649634</v>
      </c>
      <c r="J29" s="366">
        <f>'Allocation (WALES)'!BC29</f>
        <v>0</v>
      </c>
      <c r="L29" s="367">
        <f t="shared" si="1"/>
        <v>-0.28640408022599106</v>
      </c>
      <c r="M29" s="367">
        <f t="shared" si="2"/>
        <v>-1.7008659222925562E-2</v>
      </c>
      <c r="N29" s="367">
        <f t="shared" si="3"/>
        <v>0.1571845563174305</v>
      </c>
      <c r="O29" s="367">
        <f t="shared" si="4"/>
        <v>-1.8167755297452508E-3</v>
      </c>
      <c r="P29" s="367">
        <f t="shared" si="5"/>
        <v>6.5414964422216976E-2</v>
      </c>
      <c r="Q29" s="367">
        <f t="shared" si="6"/>
        <v>0</v>
      </c>
      <c r="R29" s="367">
        <f t="shared" si="7"/>
        <v>0</v>
      </c>
      <c r="S29" s="367">
        <f t="shared" si="8"/>
        <v>8.2629994239014348E-2</v>
      </c>
      <c r="T29" s="367">
        <f t="shared" si="9"/>
        <v>0</v>
      </c>
      <c r="U29" s="367"/>
      <c r="V29" s="368">
        <f>'GE2024 results'!Q628</f>
        <v>0.47807630006144219</v>
      </c>
      <c r="W29" s="368">
        <f>'GE2024 results'!R628</f>
        <v>5.72529743618388E-2</v>
      </c>
      <c r="X29" s="368">
        <f>'GE2024 results'!S628</f>
        <v>0.26051499748645479</v>
      </c>
      <c r="Y29" s="368">
        <f>'GE2024 results'!T628</f>
        <v>2.6112941965033793E-2</v>
      </c>
      <c r="Z29" s="368">
        <f>'GE2024 results'!U628</f>
        <v>3.2871585767748422E-2</v>
      </c>
      <c r="AA29" s="368">
        <f>'GE2024 results'!W628</f>
        <v>0</v>
      </c>
      <c r="AB29" s="368">
        <f>'GE2024 results'!X628</f>
        <v>0</v>
      </c>
      <c r="AC29" s="368">
        <f>'GE2024 results'!Y628</f>
        <v>0.14517120035748199</v>
      </c>
      <c r="AD29" s="368">
        <f>'GE2024 results'!Z628</f>
        <v>0</v>
      </c>
      <c r="AF29" s="368">
        <f t="shared" si="10"/>
        <v>0.41769955380388529</v>
      </c>
      <c r="AG29" s="370" t="str">
        <f t="shared" si="23"/>
        <v>Ref</v>
      </c>
      <c r="AH29" s="368">
        <f t="shared" si="11"/>
        <v>0.18989835920738896</v>
      </c>
      <c r="AI29" s="368">
        <f t="shared" si="12"/>
        <v>0.22780119459649634</v>
      </c>
      <c r="AK29" s="333" t="s">
        <v>8</v>
      </c>
      <c r="AL29" s="372" t="str">
        <f t="shared" si="13"/>
        <v>Ref</v>
      </c>
      <c r="AM29" s="359" t="str">
        <f t="shared" si="14"/>
        <v>gain from</v>
      </c>
      <c r="AN29" s="359" t="str">
        <f t="shared" si="15"/>
        <v>LAB</v>
      </c>
      <c r="AO29" s="333" t="str">
        <f t="shared" si="16"/>
        <v/>
      </c>
      <c r="AQ29" s="373">
        <f t="shared" si="24"/>
        <v>6847.2605739848477</v>
      </c>
      <c r="AR29" s="374">
        <f t="shared" si="25"/>
        <v>1437.6799758163743</v>
      </c>
      <c r="AS29" s="375">
        <f t="shared" si="26"/>
        <v>14921.816468697312</v>
      </c>
      <c r="AT29" s="376">
        <f t="shared" si="27"/>
        <v>867.95145730636204</v>
      </c>
      <c r="AU29" s="377">
        <f t="shared" si="28"/>
        <v>3511.1693319276628</v>
      </c>
      <c r="AV29" s="378">
        <f t="shared" si="29"/>
        <v>0</v>
      </c>
      <c r="AW29" s="379">
        <f t="shared" si="30"/>
        <v>0</v>
      </c>
      <c r="AX29" s="457">
        <f t="shared" si="31"/>
        <v>8137.9249418946874</v>
      </c>
      <c r="AY29" s="381">
        <f t="shared" si="32"/>
        <v>0</v>
      </c>
      <c r="AZ29" s="382">
        <f>'Allocation (WALES)'!AS29</f>
        <v>35723.802749627248</v>
      </c>
    </row>
    <row r="30" spans="1:52" s="333" customFormat="1" ht="20" customHeight="1" x14ac:dyDescent="0.35">
      <c r="A30" s="333" t="str">
        <f>'Allocation (WALES)'!A30</f>
        <v>Swansea West</v>
      </c>
      <c r="B30" s="366">
        <f>'Allocation (WALES)'!AU30</f>
        <v>0.16338884037540061</v>
      </c>
      <c r="C30" s="366">
        <f>'Allocation (WALES)'!AV30</f>
        <v>6.862200388266998E-2</v>
      </c>
      <c r="D30" s="366">
        <f>'Allocation (WALES)'!AW30</f>
        <v>0.27648903545765124</v>
      </c>
      <c r="E30" s="366">
        <f>'Allocation (WALES)'!AX30</f>
        <v>0.1121785429069256</v>
      </c>
      <c r="F30" s="366">
        <f>'Allocation (WALES)'!AY30</f>
        <v>0.19027819295099641</v>
      </c>
      <c r="G30" s="366">
        <f>'Allocation (WALES)'!AZ30</f>
        <v>0</v>
      </c>
      <c r="H30" s="366">
        <f>'Allocation (WALES)'!BA30</f>
        <v>0</v>
      </c>
      <c r="I30" s="366">
        <f>'Allocation (WALES)'!BB30</f>
        <v>0.17784159433648231</v>
      </c>
      <c r="J30" s="366">
        <f>'Allocation (WALES)'!BC30</f>
        <v>1.1201790089873888E-2</v>
      </c>
      <c r="L30" s="367">
        <f t="shared" si="1"/>
        <v>-0.25058317073041314</v>
      </c>
      <c r="M30" s="367">
        <f t="shared" si="2"/>
        <v>-3.0545060087938877E-2</v>
      </c>
      <c r="N30" s="367">
        <f t="shared" si="3"/>
        <v>0.10132006442811989</v>
      </c>
      <c r="O30" s="367">
        <f t="shared" si="4"/>
        <v>-1.0293902896142529E-2</v>
      </c>
      <c r="P30" s="367">
        <f t="shared" si="5"/>
        <v>0.12563450447468039</v>
      </c>
      <c r="Q30" s="367">
        <f t="shared" si="6"/>
        <v>0</v>
      </c>
      <c r="R30" s="367">
        <f t="shared" si="7"/>
        <v>0</v>
      </c>
      <c r="S30" s="367">
        <f t="shared" si="8"/>
        <v>6.2716934381915182E-2</v>
      </c>
      <c r="T30" s="367">
        <f t="shared" si="9"/>
        <v>1.7506304297790955E-3</v>
      </c>
      <c r="U30" s="367"/>
      <c r="V30" s="368">
        <f>'GE2024 results'!Q629</f>
        <v>0.41397201110581372</v>
      </c>
      <c r="W30" s="368">
        <f>'GE2024 results'!R629</f>
        <v>9.9167063970608857E-2</v>
      </c>
      <c r="X30" s="368">
        <f>'GE2024 results'!S629</f>
        <v>0.17516897102953136</v>
      </c>
      <c r="Y30" s="368">
        <f>'GE2024 results'!T629</f>
        <v>0.12247244580306813</v>
      </c>
      <c r="Z30" s="368">
        <f>'GE2024 results'!U629</f>
        <v>6.4643688476316005E-2</v>
      </c>
      <c r="AA30" s="368">
        <f>'GE2024 results'!W629</f>
        <v>0</v>
      </c>
      <c r="AB30" s="368">
        <f>'GE2024 results'!X629</f>
        <v>0</v>
      </c>
      <c r="AC30" s="368">
        <f>'GE2024 results'!Y629</f>
        <v>0.11512465995456712</v>
      </c>
      <c r="AD30" s="368">
        <f>'GE2024 results'!Z629</f>
        <v>9.451159660094792E-3</v>
      </c>
      <c r="AF30" s="368">
        <f t="shared" si="10"/>
        <v>0.27648903545765124</v>
      </c>
      <c r="AG30" s="370" t="str">
        <f t="shared" si="23"/>
        <v>Ref</v>
      </c>
      <c r="AH30" s="368">
        <f t="shared" si="11"/>
        <v>8.6210842506654839E-2</v>
      </c>
      <c r="AI30" s="368">
        <f t="shared" si="12"/>
        <v>0.19027819295099641</v>
      </c>
      <c r="AK30" s="333" t="s">
        <v>8</v>
      </c>
      <c r="AL30" s="372" t="str">
        <f t="shared" si="13"/>
        <v>Ref</v>
      </c>
      <c r="AM30" s="359" t="str">
        <f t="shared" si="14"/>
        <v>gain from</v>
      </c>
      <c r="AN30" s="359" t="str">
        <f t="shared" si="15"/>
        <v>LAB</v>
      </c>
      <c r="AO30" s="333" t="str">
        <f t="shared" si="16"/>
        <v/>
      </c>
      <c r="AQ30" s="373">
        <f t="shared" si="24"/>
        <v>5904.4522334729718</v>
      </c>
      <c r="AR30" s="374">
        <f t="shared" si="25"/>
        <v>2479.8226314569265</v>
      </c>
      <c r="AS30" s="375">
        <f t="shared" si="26"/>
        <v>9991.6022366513098</v>
      </c>
      <c r="AT30" s="376">
        <f t="shared" si="27"/>
        <v>4053.8438653014791</v>
      </c>
      <c r="AU30" s="377">
        <f t="shared" si="28"/>
        <v>6876.1642396714215</v>
      </c>
      <c r="AV30" s="378">
        <f t="shared" si="29"/>
        <v>0</v>
      </c>
      <c r="AW30" s="379">
        <f t="shared" si="30"/>
        <v>0</v>
      </c>
      <c r="AX30" s="457">
        <f t="shared" si="31"/>
        <v>6426.7375695416895</v>
      </c>
      <c r="AY30" s="381">
        <f t="shared" si="32"/>
        <v>404.80386765147273</v>
      </c>
      <c r="AZ30" s="382">
        <f>'Allocation (WALES)'!AS30</f>
        <v>36137.426643747269</v>
      </c>
    </row>
    <row r="31" spans="1:52" s="333" customFormat="1" ht="20" customHeight="1" x14ac:dyDescent="0.35">
      <c r="A31" s="333" t="str">
        <f>'Allocation (WALES)'!A31</f>
        <v>Torfaen</v>
      </c>
      <c r="B31" s="366">
        <f>'Allocation (WALES)'!AU31</f>
        <v>0.17625161477164858</v>
      </c>
      <c r="C31" s="366">
        <f>'Allocation (WALES)'!AV31</f>
        <v>0.11681676255378348</v>
      </c>
      <c r="D31" s="366">
        <f>'Allocation (WALES)'!AW31</f>
        <v>0.36478418960659265</v>
      </c>
      <c r="E31" s="366">
        <f>'Allocation (WALES)'!AX31</f>
        <v>4.4309575808686073E-2</v>
      </c>
      <c r="F31" s="366">
        <f>'Allocation (WALES)'!AY31</f>
        <v>0.14767658758621152</v>
      </c>
      <c r="G31" s="366">
        <f>'Allocation (WALES)'!AZ31</f>
        <v>2.8516381311857814E-2</v>
      </c>
      <c r="H31" s="366">
        <f>'Allocation (WALES)'!BA31</f>
        <v>0</v>
      </c>
      <c r="I31" s="366">
        <f>'Allocation (WALES)'!BB31</f>
        <v>0.11686687595648892</v>
      </c>
      <c r="J31" s="366">
        <f>'Allocation (WALES)'!BC31</f>
        <v>4.7780124047311001E-3</v>
      </c>
      <c r="L31" s="367">
        <f t="shared" si="1"/>
        <v>-0.24878689524095471</v>
      </c>
      <c r="M31" s="367">
        <f t="shared" si="2"/>
        <v>-4.3861013668034188E-2</v>
      </c>
      <c r="N31" s="367">
        <f t="shared" si="3"/>
        <v>0.14481499761667527</v>
      </c>
      <c r="O31" s="367">
        <f t="shared" si="4"/>
        <v>-1.7343956238863936E-3</v>
      </c>
      <c r="P31" s="367">
        <f t="shared" si="5"/>
        <v>9.9924171958148233E-2</v>
      </c>
      <c r="Q31" s="367">
        <f t="shared" si="6"/>
        <v>3.8419659638673359E-3</v>
      </c>
      <c r="R31" s="367">
        <f t="shared" si="7"/>
        <v>0</v>
      </c>
      <c r="S31" s="367">
        <f t="shared" si="8"/>
        <v>4.4860154208834532E-2</v>
      </c>
      <c r="T31" s="367">
        <f t="shared" si="9"/>
        <v>9.4101478535006102E-4</v>
      </c>
      <c r="U31" s="367"/>
      <c r="V31" s="368">
        <f>'GE2024 results'!Q630</f>
        <v>0.42503851001260329</v>
      </c>
      <c r="W31" s="368">
        <f>'GE2024 results'!R630</f>
        <v>0.16067777622181767</v>
      </c>
      <c r="X31" s="368">
        <f>'GE2024 results'!S630</f>
        <v>0.21996919198991738</v>
      </c>
      <c r="Y31" s="368">
        <f>'GE2024 results'!T630</f>
        <v>4.6043971432572467E-2</v>
      </c>
      <c r="Z31" s="368">
        <f>'GE2024 results'!U630</f>
        <v>4.7752415628063295E-2</v>
      </c>
      <c r="AA31" s="368">
        <f>'GE2024 results'!W630</f>
        <v>2.4674415347990478E-2</v>
      </c>
      <c r="AB31" s="368">
        <f>'GE2024 results'!X630</f>
        <v>0</v>
      </c>
      <c r="AC31" s="368">
        <f>'GE2024 results'!Y630</f>
        <v>7.2006721747654392E-2</v>
      </c>
      <c r="AD31" s="368">
        <f>'GE2024 results'!Z630</f>
        <v>3.8369976193810391E-3</v>
      </c>
      <c r="AF31" s="368">
        <f t="shared" si="10"/>
        <v>0.36478418960659265</v>
      </c>
      <c r="AG31" s="370" t="str">
        <f t="shared" si="23"/>
        <v>Ref</v>
      </c>
      <c r="AH31" s="368">
        <f t="shared" si="11"/>
        <v>0.18853257483494407</v>
      </c>
      <c r="AI31" s="368">
        <f t="shared" si="12"/>
        <v>0.17625161477164858</v>
      </c>
      <c r="AK31" s="333" t="s">
        <v>8</v>
      </c>
      <c r="AL31" s="372" t="str">
        <f t="shared" si="13"/>
        <v>Ref</v>
      </c>
      <c r="AM31" s="359" t="str">
        <f t="shared" si="14"/>
        <v>gain from</v>
      </c>
      <c r="AN31" s="359" t="str">
        <f t="shared" si="15"/>
        <v>LAB</v>
      </c>
      <c r="AO31" s="333" t="str">
        <f t="shared" si="16"/>
        <v/>
      </c>
      <c r="AQ31" s="373">
        <f t="shared" si="24"/>
        <v>6070.4537019975487</v>
      </c>
      <c r="AR31" s="374">
        <f t="shared" si="25"/>
        <v>4023.4000103700191</v>
      </c>
      <c r="AS31" s="375">
        <f t="shared" si="26"/>
        <v>12563.887922936181</v>
      </c>
      <c r="AT31" s="376">
        <f t="shared" si="27"/>
        <v>1526.1093003333253</v>
      </c>
      <c r="AU31" s="377">
        <f t="shared" si="28"/>
        <v>5086.2733312970813</v>
      </c>
      <c r="AV31" s="378">
        <f t="shared" si="29"/>
        <v>982.16049099135182</v>
      </c>
      <c r="AW31" s="379">
        <f t="shared" si="30"/>
        <v>0</v>
      </c>
      <c r="AX31" s="457">
        <f t="shared" si="31"/>
        <v>4025.1260149309819</v>
      </c>
      <c r="AY31" s="381">
        <f t="shared" si="32"/>
        <v>164.56418358531681</v>
      </c>
      <c r="AZ31" s="382">
        <f>'Allocation (WALES)'!AS31</f>
        <v>34441.974956441802</v>
      </c>
    </row>
    <row r="32" spans="1:52" s="333" customFormat="1" ht="20" customHeight="1" x14ac:dyDescent="0.35">
      <c r="A32" s="333" t="str">
        <f>'Allocation (WALES)'!A32</f>
        <v>Vale of Glamorgan</v>
      </c>
      <c r="B32" s="366">
        <f>'Allocation (WALES)'!AU32</f>
        <v>0.17337215581934304</v>
      </c>
      <c r="C32" s="366">
        <f>'Allocation (WALES)'!AV32</f>
        <v>0.23172635248112824</v>
      </c>
      <c r="D32" s="366">
        <f>'Allocation (WALES)'!AW32</f>
        <v>0.27253025499235217</v>
      </c>
      <c r="E32" s="366">
        <f>'Allocation (WALES)'!AX32</f>
        <v>3.6560385298790146E-2</v>
      </c>
      <c r="F32" s="366">
        <f>'Allocation (WALES)'!AY32</f>
        <v>0.13709638645869016</v>
      </c>
      <c r="G32" s="366">
        <f>'Allocation (WALES)'!AZ32</f>
        <v>4.9572387998572647E-3</v>
      </c>
      <c r="H32" s="366">
        <f>'Allocation (WALES)'!BA32</f>
        <v>0</v>
      </c>
      <c r="I32" s="366">
        <f>'Allocation (WALES)'!BB32</f>
        <v>0.12412349811550062</v>
      </c>
      <c r="J32" s="366">
        <f>'Allocation (WALES)'!BC32</f>
        <v>1.9633728034338421E-2</v>
      </c>
      <c r="L32" s="367">
        <f t="shared" si="1"/>
        <v>-0.21374432827265713</v>
      </c>
      <c r="M32" s="367">
        <f t="shared" si="2"/>
        <v>-6.338995703748565E-2</v>
      </c>
      <c r="N32" s="367">
        <f t="shared" si="3"/>
        <v>0.12036772716971872</v>
      </c>
      <c r="O32" s="367">
        <f t="shared" si="4"/>
        <v>1.3838479619071517E-3</v>
      </c>
      <c r="P32" s="367">
        <f t="shared" si="5"/>
        <v>9.6049819007898024E-2</v>
      </c>
      <c r="Q32" s="367">
        <f t="shared" si="6"/>
        <v>9.8569426182208795E-4</v>
      </c>
      <c r="R32" s="367">
        <f t="shared" si="7"/>
        <v>0</v>
      </c>
      <c r="S32" s="367">
        <f t="shared" si="8"/>
        <v>5.3312168302730584E-2</v>
      </c>
      <c r="T32" s="367">
        <f t="shared" si="9"/>
        <v>5.0350286060662601E-3</v>
      </c>
      <c r="U32" s="367"/>
      <c r="V32" s="368">
        <f>'GE2024 results'!Q631</f>
        <v>0.38711648409200017</v>
      </c>
      <c r="W32" s="368">
        <f>'GE2024 results'!R631</f>
        <v>0.2951163095186139</v>
      </c>
      <c r="X32" s="368">
        <f>'GE2024 results'!S631</f>
        <v>0.15216252782263345</v>
      </c>
      <c r="Y32" s="368">
        <f>'GE2024 results'!T631</f>
        <v>3.5176537336882994E-2</v>
      </c>
      <c r="Z32" s="368">
        <f>'GE2024 results'!U631</f>
        <v>4.1046567450792125E-2</v>
      </c>
      <c r="AA32" s="368">
        <f>'GE2024 results'!W631</f>
        <v>3.9715445380351768E-3</v>
      </c>
      <c r="AB32" s="368">
        <f>'GE2024 results'!X631</f>
        <v>0</v>
      </c>
      <c r="AC32" s="368">
        <f>'GE2024 results'!Y631</f>
        <v>7.0811329812770038E-2</v>
      </c>
      <c r="AD32" s="368">
        <f>'GE2024 results'!Z631</f>
        <v>1.459869942827216E-2</v>
      </c>
      <c r="AF32" s="368">
        <f t="shared" si="10"/>
        <v>0.27253025499235217</v>
      </c>
      <c r="AG32" s="370" t="str">
        <f t="shared" si="23"/>
        <v>Ref</v>
      </c>
      <c r="AH32" s="368">
        <f t="shared" si="11"/>
        <v>4.0803902511223927E-2</v>
      </c>
      <c r="AI32" s="368">
        <f t="shared" si="12"/>
        <v>0.23172635248112824</v>
      </c>
      <c r="AK32" s="333" t="s">
        <v>8</v>
      </c>
      <c r="AL32" s="372" t="str">
        <f t="shared" si="13"/>
        <v>Ref</v>
      </c>
      <c r="AM32" s="359" t="str">
        <f t="shared" si="14"/>
        <v>gain from</v>
      </c>
      <c r="AN32" s="359" t="str">
        <f t="shared" si="15"/>
        <v>LAB</v>
      </c>
      <c r="AO32" s="333" t="str">
        <f t="shared" si="16"/>
        <v/>
      </c>
      <c r="AQ32" s="373">
        <f t="shared" si="24"/>
        <v>7096.062775002405</v>
      </c>
      <c r="AR32" s="374">
        <f t="shared" si="25"/>
        <v>9484.4799965564125</v>
      </c>
      <c r="AS32" s="375">
        <f t="shared" si="26"/>
        <v>11154.569708000254</v>
      </c>
      <c r="AT32" s="376">
        <f t="shared" si="27"/>
        <v>1496.4040098158885</v>
      </c>
      <c r="AU32" s="377">
        <f t="shared" si="28"/>
        <v>5611.3079977535544</v>
      </c>
      <c r="AV32" s="378">
        <f t="shared" si="29"/>
        <v>202.89808099934851</v>
      </c>
      <c r="AW32" s="379">
        <f t="shared" si="30"/>
        <v>0</v>
      </c>
      <c r="AX32" s="457">
        <f t="shared" si="31"/>
        <v>5080.3321347534174</v>
      </c>
      <c r="AY32" s="381">
        <f t="shared" si="32"/>
        <v>803.60174320129158</v>
      </c>
      <c r="AZ32" s="382">
        <f>'Allocation (WALES)'!AS32</f>
        <v>40929.656446082568</v>
      </c>
    </row>
    <row r="33" spans="1:52" s="333" customFormat="1" ht="20" customHeight="1" x14ac:dyDescent="0.35">
      <c r="A33" s="333" t="str">
        <f>'Allocation (WALES)'!A33</f>
        <v>Wrexham</v>
      </c>
      <c r="B33" s="366">
        <f>'Allocation (WALES)'!AU33</f>
        <v>0.1710639239829839</v>
      </c>
      <c r="C33" s="366">
        <f>'Allocation (WALES)'!AV33</f>
        <v>0.18726901411187985</v>
      </c>
      <c r="D33" s="366">
        <f>'Allocation (WALES)'!AW33</f>
        <v>0.29872697745101051</v>
      </c>
      <c r="E33" s="366">
        <f>'Allocation (WALES)'!AX33</f>
        <v>4.4547194398250764E-2</v>
      </c>
      <c r="F33" s="366">
        <f>'Allocation (WALES)'!AY33</f>
        <v>0.10787107140103974</v>
      </c>
      <c r="G33" s="366">
        <f>'Allocation (WALES)'!AZ33</f>
        <v>0</v>
      </c>
      <c r="H33" s="366">
        <f>'Allocation (WALES)'!BA33</f>
        <v>0</v>
      </c>
      <c r="I33" s="366">
        <f>'Allocation (WALES)'!BB33</f>
        <v>0.17495122778751065</v>
      </c>
      <c r="J33" s="366">
        <f>'Allocation (WALES)'!BC33</f>
        <v>1.5570590867324697E-2</v>
      </c>
      <c r="L33" s="367">
        <f t="shared" si="1"/>
        <v>-0.22117841619485776</v>
      </c>
      <c r="M33" s="367">
        <f t="shared" si="2"/>
        <v>-5.7647142725610556E-2</v>
      </c>
      <c r="N33" s="367">
        <f t="shared" si="3"/>
        <v>0.12744914325488935</v>
      </c>
      <c r="O33" s="367">
        <f t="shared" si="4"/>
        <v>5.3263020931261507E-4</v>
      </c>
      <c r="P33" s="367">
        <f t="shared" si="5"/>
        <v>7.4705341829296251E-2</v>
      </c>
      <c r="Q33" s="367">
        <f t="shared" si="6"/>
        <v>0</v>
      </c>
      <c r="R33" s="367">
        <f t="shared" si="7"/>
        <v>0</v>
      </c>
      <c r="S33" s="367">
        <f t="shared" si="8"/>
        <v>7.2456986586708141E-2</v>
      </c>
      <c r="T33" s="367">
        <f t="shared" si="9"/>
        <v>3.6814570402620567E-3</v>
      </c>
      <c r="U33" s="367"/>
      <c r="V33" s="368">
        <f>'GE2024 results'!Q632</f>
        <v>0.39224234017784165</v>
      </c>
      <c r="W33" s="368">
        <f>'GE2024 results'!R632</f>
        <v>0.24491615683749041</v>
      </c>
      <c r="X33" s="368">
        <f>'GE2024 results'!S632</f>
        <v>0.17127783419612116</v>
      </c>
      <c r="Y33" s="368">
        <f>'GE2024 results'!T632</f>
        <v>4.4014564188938149E-2</v>
      </c>
      <c r="Z33" s="368">
        <f>'GE2024 results'!U632</f>
        <v>3.3165729571743491E-2</v>
      </c>
      <c r="AA33" s="368">
        <f>'GE2024 results'!W632</f>
        <v>0</v>
      </c>
      <c r="AB33" s="368">
        <f>'GE2024 results'!X632</f>
        <v>0</v>
      </c>
      <c r="AC33" s="368">
        <f>'GE2024 results'!Y632</f>
        <v>0.10249424120080251</v>
      </c>
      <c r="AD33" s="368">
        <f>'GE2024 results'!Z632</f>
        <v>1.188913382706264E-2</v>
      </c>
      <c r="AF33" s="368">
        <f t="shared" si="10"/>
        <v>0.29872697745101051</v>
      </c>
      <c r="AG33" s="370" t="str">
        <f t="shared" si="23"/>
        <v>Ref</v>
      </c>
      <c r="AH33" s="368">
        <f t="shared" si="11"/>
        <v>0.11145796333913066</v>
      </c>
      <c r="AI33" s="368">
        <f t="shared" si="12"/>
        <v>0.18726901411187985</v>
      </c>
      <c r="AK33" s="333" t="s">
        <v>8</v>
      </c>
      <c r="AL33" s="372" t="str">
        <f t="shared" si="13"/>
        <v>Ref</v>
      </c>
      <c r="AM33" s="359" t="str">
        <f t="shared" si="14"/>
        <v>gain from</v>
      </c>
      <c r="AN33" s="359" t="str">
        <f t="shared" si="15"/>
        <v>LAB</v>
      </c>
      <c r="AO33" s="333" t="str">
        <f t="shared" si="16"/>
        <v/>
      </c>
      <c r="AQ33" s="373">
        <f t="shared" si="24"/>
        <v>6334.4560374824177</v>
      </c>
      <c r="AR33" s="374">
        <f t="shared" si="25"/>
        <v>6934.5266345718574</v>
      </c>
      <c r="AS33" s="375">
        <f t="shared" si="26"/>
        <v>11061.788259116844</v>
      </c>
      <c r="AT33" s="376">
        <f t="shared" si="27"/>
        <v>1649.5719140464228</v>
      </c>
      <c r="AU33" s="377">
        <f t="shared" si="28"/>
        <v>3994.4398771887345</v>
      </c>
      <c r="AV33" s="378">
        <f t="shared" si="29"/>
        <v>0</v>
      </c>
      <c r="AW33" s="379">
        <f t="shared" si="30"/>
        <v>0</v>
      </c>
      <c r="AX33" s="457">
        <f t="shared" si="31"/>
        <v>6478.4019641324012</v>
      </c>
      <c r="AY33" s="381">
        <f t="shared" si="32"/>
        <v>576.57524175877427</v>
      </c>
      <c r="AZ33" s="382">
        <f>'Allocation (WALES)'!AS33</f>
        <v>37029.759928297448</v>
      </c>
    </row>
    <row r="34" spans="1:52" s="333" customFormat="1" ht="20" customHeight="1" x14ac:dyDescent="0.35">
      <c r="A34" s="333" t="str">
        <f>'Allocation (WALES)'!A34</f>
        <v>Ynys Môn</v>
      </c>
      <c r="B34" s="366">
        <f>'Allocation (WALES)'!AU34</f>
        <v>8.9078913521662695E-2</v>
      </c>
      <c r="C34" s="366">
        <f>'Allocation (WALES)'!AV34</f>
        <v>0.20402128162190167</v>
      </c>
      <c r="D34" s="366">
        <f>'Allocation (WALES)'!AW34</f>
        <v>0.15069768010205836</v>
      </c>
      <c r="E34" s="366">
        <f>'Allocation (WALES)'!AX34</f>
        <v>1.1911362740555969E-2</v>
      </c>
      <c r="F34" s="366">
        <f>'Allocation (WALES)'!AY34</f>
        <v>5.2665396091186714E-2</v>
      </c>
      <c r="G34" s="366">
        <f>'Allocation (WALES)'!AZ34</f>
        <v>0</v>
      </c>
      <c r="H34" s="366">
        <f>'Allocation (WALES)'!BA34</f>
        <v>0</v>
      </c>
      <c r="I34" s="366">
        <f>'Allocation (WALES)'!BB34</f>
        <v>0.484603413985146</v>
      </c>
      <c r="J34" s="366">
        <f>'Allocation (WALES)'!BC34</f>
        <v>7.0219519374887223E-3</v>
      </c>
      <c r="L34" s="367">
        <f t="shared" si="1"/>
        <v>-0.14443218124356963</v>
      </c>
      <c r="M34" s="367">
        <f t="shared" si="2"/>
        <v>-0.10102346522130048</v>
      </c>
      <c r="N34" s="367">
        <f t="shared" si="3"/>
        <v>5.1917491307158281E-2</v>
      </c>
      <c r="O34" s="367">
        <f t="shared" si="4"/>
        <v>-1.5433387428325316E-3</v>
      </c>
      <c r="P34" s="367">
        <f t="shared" si="5"/>
        <v>3.4153688355499576E-2</v>
      </c>
      <c r="Q34" s="367">
        <f t="shared" si="6"/>
        <v>0</v>
      </c>
      <c r="R34" s="367">
        <f t="shared" si="7"/>
        <v>0</v>
      </c>
      <c r="S34" s="367">
        <f t="shared" si="8"/>
        <v>0.16003555815579695</v>
      </c>
      <c r="T34" s="367">
        <f t="shared" si="9"/>
        <v>8.9224738924794777E-4</v>
      </c>
      <c r="U34" s="367"/>
      <c r="V34" s="368">
        <f>'GE2024 results'!Q633</f>
        <v>0.23351109476523232</v>
      </c>
      <c r="W34" s="368">
        <f>'GE2024 results'!R633</f>
        <v>0.30504474684320215</v>
      </c>
      <c r="X34" s="368">
        <f>'GE2024 results'!S633</f>
        <v>9.8780188794900081E-2</v>
      </c>
      <c r="Y34" s="368">
        <f>'GE2024 results'!T633</f>
        <v>1.3454701483388501E-2</v>
      </c>
      <c r="Z34" s="368">
        <f>'GE2024 results'!U633</f>
        <v>1.8511707735687138E-2</v>
      </c>
      <c r="AA34" s="368">
        <f>'GE2024 results'!W633</f>
        <v>0</v>
      </c>
      <c r="AB34" s="368">
        <f>'GE2024 results'!X633</f>
        <v>0</v>
      </c>
      <c r="AC34" s="368">
        <f>'GE2024 results'!Y633</f>
        <v>0.32456785582934905</v>
      </c>
      <c r="AD34" s="368">
        <f>'GE2024 results'!Z633</f>
        <v>6.1297045482407745E-3</v>
      </c>
      <c r="AF34" s="368">
        <f t="shared" si="10"/>
        <v>0.484603413985146</v>
      </c>
      <c r="AG34" s="370" t="str">
        <f t="shared" si="23"/>
        <v>PC</v>
      </c>
      <c r="AH34" s="368">
        <f t="shared" si="11"/>
        <v>0.28058213236324436</v>
      </c>
      <c r="AI34" s="368">
        <f t="shared" si="12"/>
        <v>0.20402128162190167</v>
      </c>
      <c r="AK34" s="459" t="s">
        <v>20</v>
      </c>
      <c r="AL34" s="372" t="str">
        <f t="shared" si="13"/>
        <v>PC</v>
      </c>
      <c r="AM34" s="359" t="str">
        <f t="shared" si="14"/>
        <v>HOLD</v>
      </c>
      <c r="AN34" s="359" t="str">
        <f t="shared" si="15"/>
        <v/>
      </c>
      <c r="AO34" s="333" t="str">
        <f t="shared" si="16"/>
        <v/>
      </c>
      <c r="AQ34" s="373">
        <f t="shared" si="24"/>
        <v>3047.6269606957908</v>
      </c>
      <c r="AR34" s="374">
        <f t="shared" si="25"/>
        <v>6980.1116094148156</v>
      </c>
      <c r="AS34" s="375">
        <f t="shared" si="26"/>
        <v>5155.7691336418784</v>
      </c>
      <c r="AT34" s="376">
        <f t="shared" si="27"/>
        <v>407.51945428608872</v>
      </c>
      <c r="AU34" s="377">
        <f t="shared" si="28"/>
        <v>1801.8235144301684</v>
      </c>
      <c r="AV34" s="378">
        <f t="shared" si="29"/>
        <v>0</v>
      </c>
      <c r="AW34" s="379">
        <f t="shared" si="30"/>
        <v>0</v>
      </c>
      <c r="AX34" s="457">
        <f t="shared" si="31"/>
        <v>16579.57390047417</v>
      </c>
      <c r="AY34" s="381">
        <f t="shared" si="32"/>
        <v>240.23968406615595</v>
      </c>
      <c r="AZ34" s="382">
        <f>'Allocation (WALES)'!AS34</f>
        <v>34212.664257009063</v>
      </c>
    </row>
    <row r="35" spans="1:52" ht="20" customHeight="1" x14ac:dyDescent="0.3">
      <c r="AQ35" s="460">
        <f>AS1-'Scot and Wales Transition'!O33</f>
        <v>9276.4904316595639</v>
      </c>
      <c r="AR35" s="349"/>
      <c r="AS35" s="349"/>
      <c r="AT35" s="349"/>
      <c r="AU35" s="349"/>
      <c r="AV35" s="349"/>
      <c r="AW35" s="349"/>
      <c r="AX35" s="461">
        <f>AX1-'Scot and Wales Transition'!P34</f>
        <v>196468.34952658729</v>
      </c>
      <c r="AY35" s="349"/>
    </row>
  </sheetData>
  <autoFilter ref="A2:BC2" xr:uid="{B8AC3163-0ABE-4B5E-8604-BBA0E77819A3}"/>
  <mergeCells count="1">
    <mergeCell ref="V1:AD1"/>
  </mergeCells>
  <conditionalFormatting sqref="L3:U34">
    <cfRule type="cellIs" dxfId="35" priority="11" operator="lessThan">
      <formula>0</formula>
    </cfRule>
    <cfRule type="cellIs" dxfId="34" priority="12" operator="greaterThan">
      <formula>0.000000001</formula>
    </cfRule>
  </conditionalFormatting>
  <conditionalFormatting sqref="L4:S4">
    <cfRule type="cellIs" dxfId="33" priority="9" operator="lessThan">
      <formula>0</formula>
    </cfRule>
    <cfRule type="cellIs" dxfId="32" priority="10" operator="greaterThan">
      <formula>0.000000001</formula>
    </cfRule>
  </conditionalFormatting>
  <conditionalFormatting sqref="L5:S5">
    <cfRule type="cellIs" dxfId="31" priority="7" operator="lessThan">
      <formula>0</formula>
    </cfRule>
    <cfRule type="cellIs" dxfId="30" priority="8" operator="greaterThan">
      <formula>0.000000001</formula>
    </cfRule>
  </conditionalFormatting>
  <conditionalFormatting sqref="L6:S6">
    <cfRule type="cellIs" dxfId="29" priority="5" operator="lessThan">
      <formula>0</formula>
    </cfRule>
    <cfRule type="cellIs" dxfId="28" priority="6" operator="greaterThan">
      <formula>0.000000001</formula>
    </cfRule>
  </conditionalFormatting>
  <conditionalFormatting sqref="L7:S7">
    <cfRule type="cellIs" dxfId="27" priority="3" operator="lessThan">
      <formula>0</formula>
    </cfRule>
    <cfRule type="cellIs" dxfId="26" priority="4" operator="greaterThan">
      <formula>0.000000001</formula>
    </cfRule>
  </conditionalFormatting>
  <conditionalFormatting sqref="L8:S34">
    <cfRule type="cellIs" dxfId="25" priority="1" operator="lessThan">
      <formula>0</formula>
    </cfRule>
    <cfRule type="cellIs" dxfId="24" priority="2" operator="greaterThan">
      <formula>0.000000001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2624DE-E92E-4684-B7B5-E03310318DA5}">
  <dimension ref="B1:W62"/>
  <sheetViews>
    <sheetView zoomScale="70" zoomScaleNormal="70" workbookViewId="0">
      <selection activeCell="B21" sqref="B21:G22"/>
    </sheetView>
  </sheetViews>
  <sheetFormatPr defaultRowHeight="20" customHeight="1" x14ac:dyDescent="0.35"/>
  <cols>
    <col min="1" max="1" width="8.7265625" style="75"/>
    <col min="2" max="3" width="20.08984375" style="75" bestFit="1" customWidth="1"/>
    <col min="4" max="4" width="11.54296875" style="75" customWidth="1"/>
    <col min="5" max="5" width="10.6328125" style="75" bestFit="1" customWidth="1"/>
    <col min="6" max="6" width="10.6328125" style="75" customWidth="1"/>
    <col min="7" max="7" width="13.453125" style="75" bestFit="1" customWidth="1"/>
    <col min="8" max="8" width="9" style="75" bestFit="1" customWidth="1"/>
    <col min="9" max="9" width="9" style="204" customWidth="1"/>
    <col min="10" max="10" width="8.7265625" style="204"/>
    <col min="11" max="12" width="9.54296875" style="204" customWidth="1"/>
    <col min="13" max="13" width="9.81640625" style="204" bestFit="1" customWidth="1"/>
    <col min="14" max="14" width="9.81640625" style="204" customWidth="1"/>
    <col min="15" max="15" width="9.81640625" style="204" bestFit="1" customWidth="1"/>
    <col min="16" max="16" width="9.81640625" style="75" bestFit="1" customWidth="1"/>
    <col min="17" max="18" width="9.81640625" style="204" bestFit="1" customWidth="1"/>
    <col min="19" max="19" width="8.7265625" style="204"/>
    <col min="20" max="20" width="9.08984375" style="204" bestFit="1" customWidth="1"/>
    <col min="21" max="23" width="8.7265625" style="204"/>
    <col min="24" max="16384" width="8.7265625" style="75"/>
  </cols>
  <sheetData>
    <row r="1" spans="2:23" ht="20" customHeight="1" x14ac:dyDescent="0.35">
      <c r="B1" s="218" t="s">
        <v>27</v>
      </c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</row>
    <row r="2" spans="2:23" ht="20" customHeight="1" x14ac:dyDescent="0.35">
      <c r="B2" s="284">
        <f>'Scotland Polls'!B2</f>
        <v>46112</v>
      </c>
      <c r="C2" s="284"/>
      <c r="D2" s="284"/>
      <c r="E2" s="284"/>
      <c r="F2" s="284"/>
      <c r="G2" s="284"/>
      <c r="H2" s="284"/>
      <c r="I2" s="304"/>
      <c r="J2" s="304"/>
      <c r="K2" s="304"/>
      <c r="L2" s="304"/>
      <c r="M2" s="304"/>
      <c r="N2" s="304"/>
      <c r="O2" s="304"/>
    </row>
    <row r="3" spans="2:23" ht="20" customHeight="1" x14ac:dyDescent="0.35">
      <c r="B3" s="285" t="s">
        <v>732</v>
      </c>
      <c r="C3" s="285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O3" s="285"/>
      <c r="Q3" s="285" t="s">
        <v>29</v>
      </c>
      <c r="R3" s="285"/>
      <c r="S3" s="285"/>
      <c r="T3" s="285"/>
      <c r="U3" s="285"/>
      <c r="V3" s="285"/>
      <c r="W3" s="285"/>
    </row>
    <row r="4" spans="2:23" ht="20" customHeight="1" x14ac:dyDescent="0.35">
      <c r="B4" s="84" t="s">
        <v>30</v>
      </c>
      <c r="C4" s="286" t="s">
        <v>817</v>
      </c>
      <c r="D4" s="287" t="s">
        <v>31</v>
      </c>
      <c r="E4" s="288" t="s">
        <v>32</v>
      </c>
      <c r="F4" s="84" t="s">
        <v>33</v>
      </c>
      <c r="G4" s="289" t="s">
        <v>816</v>
      </c>
      <c r="H4" s="84" t="s">
        <v>34</v>
      </c>
      <c r="I4" s="305" t="s">
        <v>8</v>
      </c>
      <c r="J4" s="306" t="s">
        <v>10</v>
      </c>
      <c r="K4" s="307" t="s">
        <v>12</v>
      </c>
      <c r="L4" s="308" t="s">
        <v>20</v>
      </c>
      <c r="M4" s="309" t="s">
        <v>14</v>
      </c>
      <c r="N4" s="310" t="s">
        <v>16</v>
      </c>
      <c r="O4" s="311" t="s">
        <v>22</v>
      </c>
      <c r="Q4" s="305" t="s">
        <v>8</v>
      </c>
      <c r="R4" s="306" t="s">
        <v>10</v>
      </c>
      <c r="S4" s="307" t="s">
        <v>12</v>
      </c>
      <c r="T4" s="308" t="s">
        <v>20</v>
      </c>
      <c r="U4" s="309" t="s">
        <v>14</v>
      </c>
      <c r="V4" s="310" t="s">
        <v>16</v>
      </c>
      <c r="W4" s="245" t="s">
        <v>35</v>
      </c>
    </row>
    <row r="5" spans="2:23" ht="20" customHeight="1" x14ac:dyDescent="0.35">
      <c r="B5" s="75" t="s">
        <v>788</v>
      </c>
      <c r="C5" s="290" t="str">
        <f>IF(G5&gt;184,"Null",B5)</f>
        <v>Senedd by-election</v>
      </c>
      <c r="D5" s="291">
        <v>45953</v>
      </c>
      <c r="E5" s="292" t="str">
        <f>TEXT(D5*1,"mmm-yy")</f>
        <v>Oct-25</v>
      </c>
      <c r="F5" s="293" t="str">
        <f>IF(ISNUMBER(MATCH(C5, C3:$C$4, 0)), "Old", "Latest")</f>
        <v>Latest</v>
      </c>
      <c r="G5" s="289">
        <f>IF(($B$2-D5)&lt;0,"0",($B$2-D5))</f>
        <v>159</v>
      </c>
      <c r="H5" s="85">
        <f>IF(F5="Latest",(100%-(G5*0.5%)),0)</f>
        <v>0.20499999999999996</v>
      </c>
      <c r="I5" s="261">
        <v>0.11</v>
      </c>
      <c r="J5" s="261">
        <v>0.02</v>
      </c>
      <c r="K5" s="261">
        <v>0.36</v>
      </c>
      <c r="L5" s="261">
        <v>0.47399999999999998</v>
      </c>
      <c r="M5" s="261">
        <v>1.4999999999999999E-2</v>
      </c>
      <c r="N5" s="261">
        <v>1.4999999999999999E-2</v>
      </c>
      <c r="O5" s="261">
        <f>100%-N5-M5-L5-K5-J5-I5</f>
        <v>6.0000000000000053E-3</v>
      </c>
      <c r="Q5" s="262">
        <f>I5*H5</f>
        <v>2.2549999999999997E-2</v>
      </c>
      <c r="R5" s="262">
        <f>J5*H5</f>
        <v>4.0999999999999995E-3</v>
      </c>
      <c r="S5" s="262">
        <f>K5*H5</f>
        <v>7.3799999999999977E-2</v>
      </c>
      <c r="T5" s="262">
        <f>L5*H5</f>
        <v>9.7169999999999979E-2</v>
      </c>
      <c r="U5" s="262">
        <f>M5*H5</f>
        <v>3.0749999999999992E-3</v>
      </c>
      <c r="V5" s="262">
        <f>N5*H5</f>
        <v>3.0749999999999992E-3</v>
      </c>
      <c r="W5" s="262">
        <f>SUM(Q5:V5)</f>
        <v>0.20376999999999995</v>
      </c>
    </row>
    <row r="6" spans="2:23" ht="20" customHeight="1" x14ac:dyDescent="0.35">
      <c r="B6" s="294" t="s">
        <v>38</v>
      </c>
      <c r="C6" s="294"/>
      <c r="D6" s="294"/>
      <c r="E6" s="294"/>
      <c r="F6" s="294"/>
      <c r="G6" s="294"/>
      <c r="H6" s="294"/>
      <c r="I6" s="313">
        <f>Q6/W6</f>
        <v>0.11066398390342054</v>
      </c>
      <c r="J6" s="313">
        <f>R6/W6</f>
        <v>2.0120724346076462E-2</v>
      </c>
      <c r="K6" s="313">
        <f>S6/W6</f>
        <v>0.36217303822937624</v>
      </c>
      <c r="L6" s="313">
        <f>T6/W6</f>
        <v>0.47686116700201209</v>
      </c>
      <c r="M6" s="313">
        <f>U6/W6</f>
        <v>1.5090543259557344E-2</v>
      </c>
      <c r="N6" s="313">
        <f>V6/W6</f>
        <v>1.5090543259557344E-2</v>
      </c>
      <c r="O6" s="313">
        <f>100%-N6-M6-L6-K6-J6-I6</f>
        <v>-1.1102230246251565E-16</v>
      </c>
      <c r="Q6" s="314">
        <f t="shared" ref="Q6:W6" si="0">SUM(Q5:Q5)</f>
        <v>2.2549999999999997E-2</v>
      </c>
      <c r="R6" s="314">
        <f t="shared" si="0"/>
        <v>4.0999999999999995E-3</v>
      </c>
      <c r="S6" s="314">
        <f t="shared" si="0"/>
        <v>7.3799999999999977E-2</v>
      </c>
      <c r="T6" s="314">
        <f t="shared" si="0"/>
        <v>9.7169999999999979E-2</v>
      </c>
      <c r="U6" s="314">
        <f t="shared" si="0"/>
        <v>3.0749999999999992E-3</v>
      </c>
      <c r="V6" s="314">
        <f t="shared" si="0"/>
        <v>3.0749999999999992E-3</v>
      </c>
      <c r="W6" s="261">
        <f t="shared" si="0"/>
        <v>0.20376999999999995</v>
      </c>
    </row>
    <row r="7" spans="2:23" ht="20" customHeight="1" x14ac:dyDescent="0.35">
      <c r="B7" s="285" t="s">
        <v>39</v>
      </c>
      <c r="C7" s="285"/>
      <c r="D7" s="285"/>
      <c r="E7" s="285"/>
      <c r="F7" s="285"/>
      <c r="G7" s="285"/>
      <c r="H7" s="285"/>
      <c r="I7" s="285"/>
      <c r="J7" s="285"/>
      <c r="K7" s="285"/>
      <c r="L7" s="285"/>
      <c r="M7" s="285"/>
      <c r="N7" s="285"/>
      <c r="O7" s="285"/>
      <c r="Q7" s="285" t="s">
        <v>29</v>
      </c>
      <c r="R7" s="285"/>
      <c r="S7" s="285"/>
      <c r="T7" s="285"/>
      <c r="U7" s="285"/>
      <c r="V7" s="285"/>
      <c r="W7" s="285"/>
    </row>
    <row r="8" spans="2:23" ht="20" customHeight="1" x14ac:dyDescent="0.35">
      <c r="B8" s="294"/>
      <c r="C8" s="294"/>
      <c r="D8" s="294"/>
      <c r="E8" s="294"/>
      <c r="F8" s="294"/>
      <c r="G8" s="294"/>
      <c r="H8" s="84" t="s">
        <v>34</v>
      </c>
      <c r="I8" s="305" t="s">
        <v>8</v>
      </c>
      <c r="J8" s="306" t="s">
        <v>10</v>
      </c>
      <c r="K8" s="307" t="s">
        <v>12</v>
      </c>
      <c r="L8" s="308" t="s">
        <v>20</v>
      </c>
      <c r="M8" s="309" t="s">
        <v>14</v>
      </c>
      <c r="N8" s="310" t="s">
        <v>16</v>
      </c>
      <c r="O8" s="311" t="s">
        <v>22</v>
      </c>
      <c r="Q8" s="305" t="s">
        <v>8</v>
      </c>
      <c r="R8" s="306" t="s">
        <v>10</v>
      </c>
      <c r="S8" s="307" t="s">
        <v>12</v>
      </c>
      <c r="T8" s="308" t="s">
        <v>20</v>
      </c>
      <c r="U8" s="309" t="s">
        <v>14</v>
      </c>
      <c r="V8" s="310" t="s">
        <v>16</v>
      </c>
      <c r="W8" s="245" t="s">
        <v>35</v>
      </c>
    </row>
    <row r="9" spans="2:23" ht="20" customHeight="1" x14ac:dyDescent="0.35">
      <c r="B9" s="294"/>
      <c r="C9" s="294"/>
      <c r="D9" s="294"/>
      <c r="E9" s="294"/>
      <c r="F9" s="294"/>
      <c r="G9" s="294"/>
      <c r="H9" s="79">
        <v>0.5</v>
      </c>
      <c r="I9" s="269">
        <f>'Allocation (WALES)'!AU10</f>
        <v>0.14327728197447359</v>
      </c>
      <c r="J9" s="269">
        <f>'Allocation (WALES)'!AV10</f>
        <v>7.5768169798758681E-2</v>
      </c>
      <c r="K9" s="269">
        <f>'Allocation (WALES)'!AW10</f>
        <v>0.30561016100444421</v>
      </c>
      <c r="L9" s="269">
        <f>'Allocation (WALES)'!BB10</f>
        <v>0.31317622331608025</v>
      </c>
      <c r="M9" s="269">
        <f>'Allocation (WALES)'!AX10</f>
        <v>4.0894054987679014E-2</v>
      </c>
      <c r="N9" s="269">
        <f>'Allocation (WALES)'!AY10</f>
        <v>0.12127410891856423</v>
      </c>
      <c r="O9" s="261">
        <f>100%-N9-M9-L9-K9-J9-I9</f>
        <v>0</v>
      </c>
      <c r="P9" s="213"/>
      <c r="Q9" s="314">
        <f>I9*H9</f>
        <v>7.1638640987236796E-2</v>
      </c>
      <c r="R9" s="314">
        <f>J9*H9</f>
        <v>3.788408489937934E-2</v>
      </c>
      <c r="S9" s="314">
        <f>K9*H9</f>
        <v>0.15280508050222211</v>
      </c>
      <c r="T9" s="314">
        <f>L9*H9</f>
        <v>0.15658811165804012</v>
      </c>
      <c r="U9" s="314">
        <f>M9*H9</f>
        <v>2.0447027493839507E-2</v>
      </c>
      <c r="V9" s="314">
        <f>N9*H9</f>
        <v>6.0637054459282115E-2</v>
      </c>
      <c r="W9" s="269">
        <f>SUM(Q9:V9)</f>
        <v>0.5</v>
      </c>
    </row>
    <row r="10" spans="2:23" ht="20" customHeight="1" x14ac:dyDescent="0.35">
      <c r="B10" s="285" t="s">
        <v>40</v>
      </c>
      <c r="C10" s="285"/>
      <c r="D10" s="285"/>
      <c r="E10" s="285"/>
      <c r="F10" s="285"/>
      <c r="G10" s="285"/>
      <c r="H10" s="285"/>
      <c r="I10" s="285"/>
      <c r="J10" s="285"/>
      <c r="K10" s="285"/>
      <c r="L10" s="285"/>
      <c r="M10" s="285"/>
      <c r="N10" s="285"/>
      <c r="O10" s="285"/>
      <c r="Q10" s="285"/>
      <c r="R10" s="285"/>
      <c r="S10" s="285"/>
      <c r="T10" s="285"/>
      <c r="U10" s="285"/>
      <c r="V10" s="285"/>
      <c r="W10" s="285"/>
    </row>
    <row r="11" spans="2:23" ht="20" customHeight="1" x14ac:dyDescent="0.35">
      <c r="B11" s="295" t="s">
        <v>31</v>
      </c>
      <c r="C11" s="295"/>
      <c r="D11" s="295"/>
      <c r="E11" s="295"/>
      <c r="F11" s="295"/>
      <c r="G11" s="295"/>
      <c r="H11" s="295"/>
      <c r="I11" s="305" t="s">
        <v>8</v>
      </c>
      <c r="J11" s="306" t="s">
        <v>10</v>
      </c>
      <c r="K11" s="307" t="s">
        <v>12</v>
      </c>
      <c r="L11" s="308" t="s">
        <v>20</v>
      </c>
      <c r="M11" s="309" t="s">
        <v>14</v>
      </c>
      <c r="N11" s="310" t="s">
        <v>16</v>
      </c>
      <c r="O11" s="311" t="s">
        <v>22</v>
      </c>
      <c r="Q11" s="294"/>
      <c r="R11" s="294"/>
      <c r="S11" s="294"/>
      <c r="T11" s="294"/>
      <c r="U11" s="294"/>
      <c r="V11" s="294"/>
      <c r="W11" s="294"/>
    </row>
    <row r="12" spans="2:23" ht="20" customHeight="1" x14ac:dyDescent="0.35">
      <c r="B12" s="296" t="s">
        <v>41</v>
      </c>
      <c r="C12" s="296"/>
      <c r="D12" s="296"/>
      <c r="E12" s="296"/>
      <c r="F12" s="296"/>
      <c r="G12" s="296"/>
      <c r="H12" s="296"/>
      <c r="I12" s="316">
        <v>0.37</v>
      </c>
      <c r="J12" s="316">
        <v>0.182</v>
      </c>
      <c r="K12" s="316">
        <v>0.16900000000000001</v>
      </c>
      <c r="L12" s="316">
        <v>0.14799999999999999</v>
      </c>
      <c r="M12" s="316">
        <v>6.5000000000000002E-2</v>
      </c>
      <c r="N12" s="316">
        <v>4.7E-2</v>
      </c>
      <c r="O12" s="316">
        <v>1.8999999999999961E-2</v>
      </c>
      <c r="Q12" s="294"/>
      <c r="R12" s="294"/>
      <c r="S12" s="294"/>
      <c r="T12" s="294"/>
      <c r="U12" s="294"/>
      <c r="V12" s="294"/>
      <c r="W12" s="294"/>
    </row>
    <row r="13" spans="2:23" ht="20" customHeight="1" x14ac:dyDescent="0.35">
      <c r="B13" s="297">
        <f>B2</f>
        <v>46112</v>
      </c>
      <c r="C13" s="297"/>
      <c r="D13" s="298"/>
      <c r="E13" s="298"/>
      <c r="F13" s="298"/>
      <c r="G13" s="298"/>
      <c r="H13" s="298"/>
      <c r="I13" s="317">
        <f>(Q9+Q6)/(W6+W9)</f>
        <v>0.13383440752978501</v>
      </c>
      <c r="J13" s="317">
        <f>(R9+R6)/(W6+W9)</f>
        <v>5.9655974109978173E-2</v>
      </c>
      <c r="K13" s="317">
        <f>(S9+S6)/(W6+W9)</f>
        <v>0.32198741137334935</v>
      </c>
      <c r="L13" s="317">
        <f>(T9+T6)/(W6+W9)</f>
        <v>0.36056966289844705</v>
      </c>
      <c r="M13" s="317">
        <f>(U9+U6)/(W6+W9)</f>
        <v>3.3422890282108507E-2</v>
      </c>
      <c r="N13" s="317">
        <f>(V9+V6)/(W6+W9)</f>
        <v>9.0529653806331781E-2</v>
      </c>
      <c r="O13" s="317">
        <f>100%-N13-M13-L13-K13-J13-I13</f>
        <v>0</v>
      </c>
      <c r="P13" s="79"/>
      <c r="Q13" s="294"/>
      <c r="R13" s="294"/>
      <c r="S13" s="294"/>
      <c r="T13" s="294"/>
      <c r="U13" s="294"/>
      <c r="V13" s="294"/>
      <c r="W13" s="294"/>
    </row>
    <row r="14" spans="2:23" ht="20" customHeight="1" x14ac:dyDescent="0.35">
      <c r="B14" s="299" t="s">
        <v>42</v>
      </c>
      <c r="C14" s="299"/>
      <c r="D14" s="296"/>
      <c r="E14" s="296"/>
      <c r="F14" s="296"/>
      <c r="G14" s="296"/>
      <c r="H14" s="296"/>
      <c r="I14" s="315">
        <f>I13-I12</f>
        <v>-0.23616559247021499</v>
      </c>
      <c r="J14" s="315">
        <f t="shared" ref="J14:O14" si="1">J13-J12</f>
        <v>-0.12234402589002183</v>
      </c>
      <c r="K14" s="315">
        <f t="shared" si="1"/>
        <v>0.15298741137334934</v>
      </c>
      <c r="L14" s="315">
        <f t="shared" si="1"/>
        <v>0.21256966289844706</v>
      </c>
      <c r="M14" s="315">
        <f t="shared" si="1"/>
        <v>-3.1577109717891495E-2</v>
      </c>
      <c r="N14" s="315">
        <f t="shared" si="1"/>
        <v>4.3529653806331781E-2</v>
      </c>
      <c r="O14" s="315">
        <f t="shared" si="1"/>
        <v>-1.8999999999999961E-2</v>
      </c>
      <c r="S14" s="261"/>
    </row>
    <row r="15" spans="2:23" ht="20" customHeight="1" x14ac:dyDescent="0.35">
      <c r="B15" s="300"/>
      <c r="C15" s="300"/>
      <c r="D15" s="301"/>
      <c r="E15" s="302"/>
      <c r="F15" s="302"/>
      <c r="G15" s="300"/>
      <c r="H15" s="303"/>
      <c r="I15" s="312"/>
      <c r="J15" s="318"/>
      <c r="K15" s="261"/>
      <c r="L15" s="261"/>
      <c r="M15" s="261"/>
      <c r="N15" s="261"/>
      <c r="O15" s="261"/>
      <c r="P15" s="79"/>
      <c r="Q15" s="261"/>
      <c r="S15" s="261"/>
    </row>
    <row r="16" spans="2:23" ht="20" customHeight="1" x14ac:dyDescent="0.35">
      <c r="B16" s="285" t="s">
        <v>307</v>
      </c>
      <c r="C16" s="285"/>
      <c r="D16" s="285"/>
      <c r="E16" s="285"/>
      <c r="F16" s="285"/>
      <c r="G16" s="285"/>
      <c r="H16" s="285"/>
      <c r="I16" s="285"/>
      <c r="J16" s="285"/>
      <c r="K16" s="285"/>
      <c r="L16" s="285"/>
      <c r="M16" s="285"/>
      <c r="N16" s="285"/>
      <c r="O16" s="285"/>
      <c r="Q16" s="285" t="s">
        <v>29</v>
      </c>
      <c r="R16" s="285"/>
      <c r="S16" s="285"/>
      <c r="T16" s="285"/>
      <c r="U16" s="285"/>
      <c r="V16" s="285"/>
      <c r="W16" s="285"/>
    </row>
    <row r="17" spans="2:23" ht="20" customHeight="1" x14ac:dyDescent="0.35">
      <c r="B17" s="84" t="s">
        <v>30</v>
      </c>
      <c r="C17" s="286" t="s">
        <v>817</v>
      </c>
      <c r="D17" s="287" t="s">
        <v>31</v>
      </c>
      <c r="E17" s="288" t="s">
        <v>32</v>
      </c>
      <c r="F17" s="84" t="s">
        <v>33</v>
      </c>
      <c r="G17" s="289" t="s">
        <v>816</v>
      </c>
      <c r="H17" s="84" t="s">
        <v>34</v>
      </c>
      <c r="I17" s="305" t="s">
        <v>8</v>
      </c>
      <c r="J17" s="306" t="s">
        <v>10</v>
      </c>
      <c r="K17" s="307" t="s">
        <v>12</v>
      </c>
      <c r="L17" s="309" t="s">
        <v>14</v>
      </c>
      <c r="M17" s="310" t="s">
        <v>16</v>
      </c>
      <c r="N17" s="311" t="s">
        <v>22</v>
      </c>
      <c r="Q17" s="305" t="s">
        <v>8</v>
      </c>
      <c r="R17" s="306" t="s">
        <v>10</v>
      </c>
      <c r="S17" s="307" t="s">
        <v>12</v>
      </c>
      <c r="T17" s="309" t="s">
        <v>14</v>
      </c>
      <c r="U17" s="310" t="s">
        <v>16</v>
      </c>
      <c r="V17" s="311" t="s">
        <v>22</v>
      </c>
      <c r="W17" s="245" t="s">
        <v>35</v>
      </c>
    </row>
    <row r="18" spans="2:23" ht="20" customHeight="1" x14ac:dyDescent="0.35">
      <c r="B18" s="75" t="s">
        <v>789</v>
      </c>
      <c r="C18" s="290" t="str">
        <f>IF(G18&gt;184,"Null",B18)</f>
        <v>Null</v>
      </c>
      <c r="D18" s="291">
        <v>45778</v>
      </c>
      <c r="E18" s="292" t="str">
        <f>TEXT(D18*1,"mmm-yy")</f>
        <v>May-25</v>
      </c>
      <c r="F18" s="293" t="str">
        <f>IF(ISNUMBER(MATCH(C18, C$16:$C17, 0)), "Old", "Latest")</f>
        <v>Old</v>
      </c>
      <c r="G18" s="289">
        <f>IF(($B$2-D18)&lt;0,"0",($B$2-D18))</f>
        <v>334</v>
      </c>
      <c r="H18" s="85">
        <f>IF(F18="Latest",(100%-(G18*0.5%)),0)</f>
        <v>0</v>
      </c>
      <c r="I18" s="261">
        <v>0.38700000000000001</v>
      </c>
      <c r="J18" s="261">
        <v>7.17E-2</v>
      </c>
      <c r="K18" s="261">
        <v>0.38719999999999999</v>
      </c>
      <c r="L18" s="261">
        <v>2.8799999999999999E-2</v>
      </c>
      <c r="M18" s="261">
        <v>7.0900000000000005E-2</v>
      </c>
      <c r="N18" s="261">
        <f>100%-M18-L18-K18-J18-I18</f>
        <v>5.4400000000000004E-2</v>
      </c>
      <c r="Q18" s="262">
        <f>I18*H18</f>
        <v>0</v>
      </c>
      <c r="R18" s="262">
        <f>J18*H18</f>
        <v>0</v>
      </c>
      <c r="S18" s="262">
        <f>K18*H18</f>
        <v>0</v>
      </c>
      <c r="T18" s="262">
        <f>L18*H18</f>
        <v>0</v>
      </c>
      <c r="U18" s="262">
        <f>M18*H18</f>
        <v>0</v>
      </c>
      <c r="V18" s="262">
        <f>N18*H18</f>
        <v>0</v>
      </c>
      <c r="W18" s="262">
        <f>SUM(Q18:V18)</f>
        <v>0</v>
      </c>
    </row>
    <row r="19" spans="2:23" ht="20" customHeight="1" x14ac:dyDescent="0.35">
      <c r="B19" s="294" t="s">
        <v>38</v>
      </c>
      <c r="C19" s="294"/>
      <c r="D19" s="294"/>
      <c r="E19" s="294"/>
      <c r="F19" s="294"/>
      <c r="G19" s="294"/>
      <c r="H19" s="294"/>
      <c r="I19" s="313" t="e">
        <f>Q19/W19</f>
        <v>#DIV/0!</v>
      </c>
      <c r="J19" s="313" t="e">
        <f>R19/W19</f>
        <v>#DIV/0!</v>
      </c>
      <c r="K19" s="313" t="e">
        <f>S19/W19</f>
        <v>#DIV/0!</v>
      </c>
      <c r="L19" s="313" t="e">
        <f>T19/W19</f>
        <v>#DIV/0!</v>
      </c>
      <c r="M19" s="313" t="e">
        <f>U19/W19</f>
        <v>#DIV/0!</v>
      </c>
      <c r="N19" s="313" t="e">
        <f>V19/W19</f>
        <v>#DIV/0!</v>
      </c>
      <c r="Q19" s="314">
        <f t="shared" ref="Q19:W19" si="2">SUM(Q18:Q18)</f>
        <v>0</v>
      </c>
      <c r="R19" s="314">
        <f t="shared" si="2"/>
        <v>0</v>
      </c>
      <c r="S19" s="314">
        <f t="shared" si="2"/>
        <v>0</v>
      </c>
      <c r="T19" s="314">
        <f t="shared" si="2"/>
        <v>0</v>
      </c>
      <c r="U19" s="314">
        <f t="shared" si="2"/>
        <v>0</v>
      </c>
      <c r="V19" s="314">
        <f t="shared" si="2"/>
        <v>0</v>
      </c>
      <c r="W19" s="261">
        <f t="shared" si="2"/>
        <v>0</v>
      </c>
    </row>
    <row r="20" spans="2:23" ht="20" customHeight="1" x14ac:dyDescent="0.35">
      <c r="B20" s="285" t="s">
        <v>39</v>
      </c>
      <c r="C20" s="285"/>
      <c r="D20" s="285"/>
      <c r="E20" s="285"/>
      <c r="F20" s="285"/>
      <c r="G20" s="285"/>
      <c r="H20" s="285"/>
      <c r="I20" s="285"/>
      <c r="J20" s="285"/>
      <c r="K20" s="285"/>
      <c r="L20" s="285"/>
      <c r="M20" s="285"/>
      <c r="N20" s="285"/>
      <c r="O20" s="285"/>
      <c r="Q20" s="285" t="s">
        <v>29</v>
      </c>
      <c r="R20" s="285"/>
      <c r="S20" s="285"/>
      <c r="T20" s="285"/>
      <c r="U20" s="285"/>
      <c r="V20" s="285"/>
      <c r="W20" s="285"/>
    </row>
    <row r="21" spans="2:23" ht="20" customHeight="1" x14ac:dyDescent="0.35">
      <c r="B21" s="294"/>
      <c r="C21" s="294"/>
      <c r="D21" s="294"/>
      <c r="E21" s="294"/>
      <c r="F21" s="294"/>
      <c r="G21" s="294"/>
      <c r="H21" s="84" t="s">
        <v>34</v>
      </c>
      <c r="I21" s="305" t="s">
        <v>8</v>
      </c>
      <c r="J21" s="306" t="s">
        <v>10</v>
      </c>
      <c r="K21" s="307" t="s">
        <v>12</v>
      </c>
      <c r="L21" s="309" t="s">
        <v>14</v>
      </c>
      <c r="M21" s="310" t="s">
        <v>16</v>
      </c>
      <c r="N21" s="311" t="s">
        <v>22</v>
      </c>
      <c r="Q21" s="305" t="s">
        <v>8</v>
      </c>
      <c r="R21" s="306" t="s">
        <v>10</v>
      </c>
      <c r="S21" s="307" t="s">
        <v>12</v>
      </c>
      <c r="T21" s="309" t="s">
        <v>14</v>
      </c>
      <c r="U21" s="310" t="s">
        <v>16</v>
      </c>
      <c r="V21" s="311" t="s">
        <v>22</v>
      </c>
      <c r="W21" s="245" t="s">
        <v>35</v>
      </c>
    </row>
    <row r="22" spans="2:23" ht="20" customHeight="1" x14ac:dyDescent="0.35">
      <c r="B22" s="294"/>
      <c r="C22" s="294"/>
      <c r="D22" s="294"/>
      <c r="E22" s="294"/>
      <c r="F22" s="294"/>
      <c r="G22" s="294"/>
      <c r="H22" s="79">
        <v>0.5</v>
      </c>
      <c r="I22" s="269">
        <f>'Allocation (ENG)'!AY220</f>
        <v>0.27461791448941308</v>
      </c>
      <c r="J22" s="269">
        <f>'Allocation (ENG)'!AZ220</f>
        <v>0.11801173686148843</v>
      </c>
      <c r="K22" s="269">
        <f>'Allocation (ENG)'!BA220</f>
        <v>0.3377229557120548</v>
      </c>
      <c r="L22" s="269">
        <f>'Allocation (ENG)'!BB220</f>
        <v>4.6702313131992697E-2</v>
      </c>
      <c r="M22" s="269">
        <f>'Allocation (ENG)'!BC220</f>
        <v>0.16746069626420021</v>
      </c>
      <c r="N22" s="261">
        <f>100%-M22-L22-K22-J22-I22</f>
        <v>5.5484383540850779E-2</v>
      </c>
      <c r="P22" s="213"/>
      <c r="Q22" s="314">
        <f>I22*H22</f>
        <v>0.13730895724470654</v>
      </c>
      <c r="R22" s="314">
        <f>J22*H22</f>
        <v>5.9005868430744214E-2</v>
      </c>
      <c r="S22" s="314">
        <f>K22*H22</f>
        <v>0.1688614778560274</v>
      </c>
      <c r="T22" s="314">
        <f>L22*H22</f>
        <v>2.3351156565996348E-2</v>
      </c>
      <c r="U22" s="314">
        <f>M22*H22</f>
        <v>8.3730348132100105E-2</v>
      </c>
      <c r="V22" s="314">
        <f>N22*H22</f>
        <v>2.774219177042539E-2</v>
      </c>
      <c r="W22" s="269">
        <f>SUM(Q22:V22)</f>
        <v>0.5</v>
      </c>
    </row>
    <row r="23" spans="2:23" ht="20" customHeight="1" x14ac:dyDescent="0.35">
      <c r="B23" s="285" t="s">
        <v>40</v>
      </c>
      <c r="C23" s="285"/>
      <c r="D23" s="285"/>
      <c r="E23" s="285"/>
      <c r="F23" s="285"/>
      <c r="G23" s="285"/>
      <c r="H23" s="285"/>
      <c r="I23" s="285"/>
      <c r="J23" s="285"/>
      <c r="K23" s="285"/>
      <c r="L23" s="285"/>
      <c r="M23" s="285"/>
      <c r="N23" s="285"/>
      <c r="O23" s="285"/>
      <c r="Q23" s="285"/>
      <c r="R23" s="285"/>
      <c r="S23" s="285"/>
      <c r="T23" s="285"/>
      <c r="U23" s="285"/>
      <c r="V23" s="285"/>
      <c r="W23" s="285"/>
    </row>
    <row r="24" spans="2:23" ht="20" customHeight="1" x14ac:dyDescent="0.35">
      <c r="B24" s="295" t="s">
        <v>31</v>
      </c>
      <c r="C24" s="295"/>
      <c r="D24" s="295"/>
      <c r="E24" s="295"/>
      <c r="F24" s="295"/>
      <c r="G24" s="295"/>
      <c r="H24" s="295"/>
      <c r="I24" s="305" t="s">
        <v>8</v>
      </c>
      <c r="J24" s="306" t="s">
        <v>10</v>
      </c>
      <c r="K24" s="307" t="s">
        <v>12</v>
      </c>
      <c r="L24" s="309" t="s">
        <v>14</v>
      </c>
      <c r="M24" s="310" t="s">
        <v>16</v>
      </c>
      <c r="N24" s="311" t="s">
        <v>22</v>
      </c>
      <c r="Q24" s="294"/>
      <c r="R24" s="294"/>
      <c r="S24" s="294"/>
      <c r="T24" s="294"/>
      <c r="U24" s="294"/>
      <c r="V24" s="294"/>
      <c r="W24" s="294"/>
    </row>
    <row r="25" spans="2:23" ht="20" customHeight="1" x14ac:dyDescent="0.35">
      <c r="B25" s="296" t="s">
        <v>41</v>
      </c>
      <c r="C25" s="296"/>
      <c r="D25" s="296"/>
      <c r="E25" s="296"/>
      <c r="F25" s="296"/>
      <c r="G25" s="296"/>
      <c r="H25" s="296"/>
      <c r="I25" s="316">
        <v>0.52900000000000003</v>
      </c>
      <c r="J25" s="316">
        <v>0.16</v>
      </c>
      <c r="K25" s="316">
        <v>0.18099999999999999</v>
      </c>
      <c r="L25" s="316">
        <v>0.14799999999999999</v>
      </c>
      <c r="M25" s="316">
        <v>6.5000000000000002E-2</v>
      </c>
      <c r="N25" s="316">
        <v>4.7E-2</v>
      </c>
      <c r="Q25" s="294"/>
      <c r="R25" s="294"/>
      <c r="S25" s="294"/>
      <c r="T25" s="294"/>
      <c r="U25" s="294"/>
      <c r="V25" s="294"/>
      <c r="W25" s="294"/>
    </row>
    <row r="26" spans="2:23" ht="20" customHeight="1" x14ac:dyDescent="0.35">
      <c r="B26" s="297">
        <f>B2</f>
        <v>46112</v>
      </c>
      <c r="C26" s="297"/>
      <c r="D26" s="298"/>
      <c r="E26" s="298"/>
      <c r="F26" s="298"/>
      <c r="G26" s="298"/>
      <c r="H26" s="298"/>
      <c r="I26" s="317">
        <f>(Q22+Q19)/(W19+W22)</f>
        <v>0.27461791448941308</v>
      </c>
      <c r="J26" s="317">
        <f>(R22+R19)/(W19+W22)</f>
        <v>0.11801173686148843</v>
      </c>
      <c r="K26" s="317">
        <f>(S22+S19)/(W19+W22)</f>
        <v>0.3377229557120548</v>
      </c>
      <c r="L26" s="317">
        <f>(T22+T19)/(W19+W22)</f>
        <v>4.6702313131992697E-2</v>
      </c>
      <c r="M26" s="317">
        <f>(U22+U19)/(W19+W22)</f>
        <v>0.16746069626420021</v>
      </c>
      <c r="N26" s="317">
        <f>(V22+V19)/(W19+W22)</f>
        <v>5.5484383540850779E-2</v>
      </c>
      <c r="P26" s="79"/>
      <c r="Q26" s="294"/>
      <c r="R26" s="294"/>
      <c r="S26" s="294"/>
      <c r="T26" s="294"/>
      <c r="U26" s="294"/>
      <c r="V26" s="294"/>
      <c r="W26" s="294"/>
    </row>
    <row r="27" spans="2:23" ht="20" customHeight="1" x14ac:dyDescent="0.35">
      <c r="B27" s="299" t="s">
        <v>42</v>
      </c>
      <c r="C27" s="299"/>
      <c r="D27" s="296"/>
      <c r="E27" s="296"/>
      <c r="F27" s="296"/>
      <c r="G27" s="296"/>
      <c r="H27" s="296"/>
      <c r="I27" s="315">
        <f>I26-I25</f>
        <v>-0.25438208551058694</v>
      </c>
      <c r="J27" s="315">
        <f t="shared" ref="J27:N27" si="3">J26-J25</f>
        <v>-4.1988263138511575E-2</v>
      </c>
      <c r="K27" s="315">
        <f t="shared" si="3"/>
        <v>0.1567229557120548</v>
      </c>
      <c r="L27" s="315">
        <f t="shared" si="3"/>
        <v>-0.1012976868680073</v>
      </c>
      <c r="M27" s="315">
        <f t="shared" si="3"/>
        <v>0.10246069626420021</v>
      </c>
      <c r="N27" s="315">
        <f t="shared" si="3"/>
        <v>8.4843835408507789E-3</v>
      </c>
      <c r="S27" s="261"/>
    </row>
    <row r="29" spans="2:23" ht="20" customHeight="1" x14ac:dyDescent="0.35">
      <c r="B29" s="285" t="s">
        <v>172</v>
      </c>
      <c r="C29" s="285"/>
      <c r="D29" s="285"/>
      <c r="E29" s="285"/>
      <c r="F29" s="285"/>
      <c r="G29" s="285"/>
      <c r="H29" s="285"/>
      <c r="I29" s="285"/>
      <c r="J29" s="285"/>
      <c r="K29" s="285"/>
      <c r="L29" s="285"/>
      <c r="M29" s="285"/>
      <c r="N29" s="285"/>
      <c r="O29" s="285"/>
      <c r="Q29" s="285" t="s">
        <v>29</v>
      </c>
      <c r="R29" s="285"/>
      <c r="S29" s="285"/>
      <c r="T29" s="285"/>
      <c r="U29" s="285"/>
      <c r="V29" s="285"/>
      <c r="W29" s="285"/>
    </row>
    <row r="30" spans="2:23" ht="20" customHeight="1" x14ac:dyDescent="0.35">
      <c r="B30" s="84" t="s">
        <v>30</v>
      </c>
      <c r="C30" s="286" t="s">
        <v>817</v>
      </c>
      <c r="D30" s="287" t="s">
        <v>31</v>
      </c>
      <c r="E30" s="288" t="s">
        <v>32</v>
      </c>
      <c r="F30" s="84" t="s">
        <v>33</v>
      </c>
      <c r="G30" s="289" t="s">
        <v>816</v>
      </c>
      <c r="H30" s="84" t="s">
        <v>34</v>
      </c>
      <c r="I30" s="305" t="s">
        <v>8</v>
      </c>
      <c r="J30" s="306" t="s">
        <v>10</v>
      </c>
      <c r="K30" s="307" t="s">
        <v>12</v>
      </c>
      <c r="L30" s="309" t="s">
        <v>14</v>
      </c>
      <c r="M30" s="310" t="s">
        <v>16</v>
      </c>
      <c r="N30" s="311" t="s">
        <v>25</v>
      </c>
      <c r="Q30" s="305" t="s">
        <v>8</v>
      </c>
      <c r="R30" s="306" t="s">
        <v>10</v>
      </c>
      <c r="S30" s="307" t="s">
        <v>12</v>
      </c>
      <c r="T30" s="309" t="s">
        <v>14</v>
      </c>
      <c r="U30" s="310" t="s">
        <v>16</v>
      </c>
      <c r="V30" s="311" t="s">
        <v>22</v>
      </c>
      <c r="W30" s="245" t="s">
        <v>35</v>
      </c>
    </row>
    <row r="31" spans="2:23" ht="20" customHeight="1" x14ac:dyDescent="0.35">
      <c r="B31" s="75" t="s">
        <v>783</v>
      </c>
      <c r="C31" s="290" t="str">
        <f>IF(G31&gt;184,"Null",B31)</f>
        <v>Find Out Now</v>
      </c>
      <c r="D31" s="291">
        <v>45995</v>
      </c>
      <c r="E31" s="292" t="str">
        <f>TEXT(D31*1,"mmm-yy")</f>
        <v>Dec-25</v>
      </c>
      <c r="F31" s="293" t="str">
        <f>IF(ISNUMBER(MATCH(C31, C$29:$C30, 0)), "Old", "Latest")</f>
        <v>Latest</v>
      </c>
      <c r="G31" s="289">
        <f>IF(($B$2-D31)&lt;0,"0",($B$2-D31))</f>
        <v>117</v>
      </c>
      <c r="H31" s="85">
        <f>IF(F31="Latest",(100%-(G31*0.5%)),0)</f>
        <v>0.41500000000000004</v>
      </c>
      <c r="I31" s="261">
        <v>0.17</v>
      </c>
      <c r="J31" s="261">
        <v>0.13</v>
      </c>
      <c r="K31" s="261">
        <v>0.16</v>
      </c>
      <c r="L31" s="261">
        <v>0.05</v>
      </c>
      <c r="M31" s="261">
        <v>0.05</v>
      </c>
      <c r="N31" s="261">
        <f>100%-M31-L31-K31-J31-I31</f>
        <v>0.43999999999999984</v>
      </c>
      <c r="Q31" s="262">
        <f>I31*H31</f>
        <v>7.0550000000000015E-2</v>
      </c>
      <c r="R31" s="262">
        <f>J31*H31</f>
        <v>5.3950000000000005E-2</v>
      </c>
      <c r="S31" s="262">
        <f>K31*H31</f>
        <v>6.6400000000000001E-2</v>
      </c>
      <c r="T31" s="262">
        <f>L31*H31</f>
        <v>2.0750000000000005E-2</v>
      </c>
      <c r="U31" s="262">
        <f>M31*H31</f>
        <v>2.0750000000000005E-2</v>
      </c>
      <c r="V31" s="262">
        <f>N31*H31</f>
        <v>0.18259999999999996</v>
      </c>
      <c r="W31" s="262">
        <f>SUM(Q31:V31)</f>
        <v>0.41499999999999992</v>
      </c>
    </row>
    <row r="32" spans="2:23" ht="20" customHeight="1" x14ac:dyDescent="0.35">
      <c r="B32" s="294" t="s">
        <v>38</v>
      </c>
      <c r="C32" s="294"/>
      <c r="D32" s="294"/>
      <c r="E32" s="294"/>
      <c r="F32" s="294"/>
      <c r="G32" s="294"/>
      <c r="H32" s="294"/>
      <c r="I32" s="313">
        <f>Q32/W32</f>
        <v>0.17000000000000007</v>
      </c>
      <c r="J32" s="313">
        <f>R32/W32</f>
        <v>0.13000000000000003</v>
      </c>
      <c r="K32" s="313">
        <f>S32/W32</f>
        <v>0.16000000000000003</v>
      </c>
      <c r="L32" s="313">
        <f>T32/W32</f>
        <v>5.0000000000000017E-2</v>
      </c>
      <c r="M32" s="313">
        <f>U32/W32</f>
        <v>5.0000000000000017E-2</v>
      </c>
      <c r="N32" s="313">
        <f>V32/W32</f>
        <v>0.44</v>
      </c>
      <c r="Q32" s="314">
        <f t="shared" ref="Q32:V32" si="4">SUM(Q31:Q31)</f>
        <v>7.0550000000000015E-2</v>
      </c>
      <c r="R32" s="314">
        <f t="shared" si="4"/>
        <v>5.3950000000000005E-2</v>
      </c>
      <c r="S32" s="314">
        <f t="shared" si="4"/>
        <v>6.6400000000000001E-2</v>
      </c>
      <c r="T32" s="314">
        <f t="shared" si="4"/>
        <v>2.0750000000000005E-2</v>
      </c>
      <c r="U32" s="314">
        <f t="shared" si="4"/>
        <v>2.0750000000000005E-2</v>
      </c>
      <c r="V32" s="314">
        <f t="shared" si="4"/>
        <v>0.18259999999999996</v>
      </c>
      <c r="W32" s="261">
        <f t="shared" ref="W32" si="5">SUM(W31:W31)</f>
        <v>0.41499999999999992</v>
      </c>
    </row>
    <row r="33" spans="2:23" ht="20" customHeight="1" x14ac:dyDescent="0.35">
      <c r="B33" s="285" t="s">
        <v>39</v>
      </c>
      <c r="C33" s="285"/>
      <c r="D33" s="285"/>
      <c r="E33" s="285"/>
      <c r="F33" s="285"/>
      <c r="G33" s="285"/>
      <c r="H33" s="285"/>
      <c r="I33" s="285"/>
      <c r="J33" s="285"/>
      <c r="K33" s="285"/>
      <c r="L33" s="285"/>
      <c r="M33" s="285"/>
      <c r="N33" s="285"/>
      <c r="O33" s="285"/>
      <c r="Q33" s="285" t="s">
        <v>29</v>
      </c>
      <c r="R33" s="285"/>
      <c r="S33" s="285"/>
      <c r="T33" s="285"/>
      <c r="U33" s="285"/>
      <c r="V33" s="285"/>
      <c r="W33" s="285"/>
    </row>
    <row r="34" spans="2:23" ht="20" customHeight="1" x14ac:dyDescent="0.35">
      <c r="B34" s="294"/>
      <c r="C34" s="294"/>
      <c r="D34" s="294"/>
      <c r="E34" s="294"/>
      <c r="F34" s="294"/>
      <c r="G34" s="294"/>
      <c r="H34" s="84" t="s">
        <v>34</v>
      </c>
      <c r="I34" s="305" t="s">
        <v>8</v>
      </c>
      <c r="J34" s="306" t="s">
        <v>10</v>
      </c>
      <c r="K34" s="307" t="s">
        <v>12</v>
      </c>
      <c r="L34" s="309" t="s">
        <v>14</v>
      </c>
      <c r="M34" s="310" t="s">
        <v>16</v>
      </c>
      <c r="N34" s="311" t="s">
        <v>22</v>
      </c>
      <c r="Q34" s="305" t="s">
        <v>8</v>
      </c>
      <c r="R34" s="306" t="s">
        <v>10</v>
      </c>
      <c r="S34" s="307" t="s">
        <v>12</v>
      </c>
      <c r="T34" s="309" t="s">
        <v>14</v>
      </c>
      <c r="U34" s="310" t="s">
        <v>16</v>
      </c>
      <c r="V34" s="311" t="s">
        <v>22</v>
      </c>
      <c r="W34" s="245" t="s">
        <v>35</v>
      </c>
    </row>
    <row r="35" spans="2:23" ht="20" customHeight="1" x14ac:dyDescent="0.35">
      <c r="B35" s="294"/>
      <c r="C35" s="294"/>
      <c r="D35" s="294"/>
      <c r="E35" s="294"/>
      <c r="F35" s="294"/>
      <c r="G35" s="294"/>
      <c r="H35" s="79">
        <v>0.5</v>
      </c>
      <c r="I35" s="269">
        <f>'Allocation (ENG)'!AY95</f>
        <v>0.14674909715468257</v>
      </c>
      <c r="J35" s="269">
        <f>'Allocation (ENG)'!AZ95</f>
        <v>0.1615911952371159</v>
      </c>
      <c r="K35" s="269">
        <f>'Allocation (ENG)'!BA95</f>
        <v>0.51882458017330668</v>
      </c>
      <c r="L35" s="269">
        <f>'Allocation (ENG)'!BB95</f>
        <v>2.2079620557666328E-2</v>
      </c>
      <c r="M35" s="269">
        <f>'Allocation (ENG)'!BC95</f>
        <v>8.7227136682667281E-2</v>
      </c>
      <c r="N35" s="261">
        <f>100%-M35-L35-K35-J35-I35</f>
        <v>6.3528370194561284E-2</v>
      </c>
      <c r="P35" s="213"/>
      <c r="Q35" s="314">
        <f>I35*H35</f>
        <v>7.3374548577341284E-2</v>
      </c>
      <c r="R35" s="314">
        <f>J35*H35</f>
        <v>8.0795597618557952E-2</v>
      </c>
      <c r="S35" s="314">
        <f>K35*H35</f>
        <v>0.25941229008665334</v>
      </c>
      <c r="T35" s="314">
        <f>L35*H35</f>
        <v>1.1039810278833164E-2</v>
      </c>
      <c r="U35" s="314">
        <f>M35*H35</f>
        <v>4.361356834133364E-2</v>
      </c>
      <c r="V35" s="314">
        <f>N35*H35</f>
        <v>3.1764185097280642E-2</v>
      </c>
      <c r="W35" s="269">
        <f>SUM(Q35:V35)</f>
        <v>0.5</v>
      </c>
    </row>
    <row r="36" spans="2:23" ht="20" customHeight="1" x14ac:dyDescent="0.35">
      <c r="B36" s="285" t="s">
        <v>40</v>
      </c>
      <c r="C36" s="285"/>
      <c r="D36" s="285"/>
      <c r="E36" s="285"/>
      <c r="F36" s="285"/>
      <c r="G36" s="285"/>
      <c r="H36" s="285"/>
      <c r="I36" s="285"/>
      <c r="J36" s="285"/>
      <c r="K36" s="285"/>
      <c r="L36" s="285"/>
      <c r="M36" s="285"/>
      <c r="N36" s="285"/>
      <c r="O36" s="285"/>
      <c r="Q36" s="285"/>
      <c r="R36" s="285"/>
      <c r="S36" s="285"/>
      <c r="T36" s="285"/>
      <c r="U36" s="285"/>
      <c r="V36" s="285"/>
      <c r="W36" s="285"/>
    </row>
    <row r="37" spans="2:23" ht="20" customHeight="1" x14ac:dyDescent="0.35">
      <c r="B37" s="295" t="s">
        <v>31</v>
      </c>
      <c r="C37" s="295"/>
      <c r="D37" s="295"/>
      <c r="E37" s="295"/>
      <c r="F37" s="295"/>
      <c r="G37" s="295"/>
      <c r="H37" s="295"/>
      <c r="I37" s="305" t="s">
        <v>8</v>
      </c>
      <c r="J37" s="306" t="s">
        <v>10</v>
      </c>
      <c r="K37" s="307" t="s">
        <v>12</v>
      </c>
      <c r="L37" s="309" t="s">
        <v>14</v>
      </c>
      <c r="M37" s="310" t="s">
        <v>16</v>
      </c>
      <c r="N37" s="311" t="s">
        <v>22</v>
      </c>
      <c r="Q37" s="294"/>
      <c r="R37" s="294"/>
      <c r="S37" s="294"/>
      <c r="T37" s="294"/>
      <c r="U37" s="294"/>
      <c r="V37" s="294"/>
      <c r="W37" s="294"/>
    </row>
    <row r="38" spans="2:23" ht="20" customHeight="1" x14ac:dyDescent="0.35">
      <c r="B38" s="296" t="s">
        <v>41</v>
      </c>
      <c r="C38" s="296"/>
      <c r="D38" s="296"/>
      <c r="E38" s="296"/>
      <c r="F38" s="296"/>
      <c r="G38" s="296"/>
      <c r="H38" s="296"/>
      <c r="I38" s="316">
        <v>0.318</v>
      </c>
      <c r="J38" s="316">
        <v>0.246</v>
      </c>
      <c r="K38" s="316">
        <v>0.35299999999999998</v>
      </c>
      <c r="L38" s="316">
        <v>2.7E-2</v>
      </c>
      <c r="M38" s="316">
        <v>4.2999999999999997E-2</v>
      </c>
      <c r="N38" s="261">
        <f>100%-M38-L38-K38-J38-I38</f>
        <v>1.2999999999999956E-2</v>
      </c>
      <c r="Q38" s="294"/>
      <c r="R38" s="294"/>
      <c r="S38" s="294"/>
      <c r="T38" s="294"/>
      <c r="U38" s="294"/>
      <c r="V38" s="294"/>
      <c r="W38" s="294"/>
    </row>
    <row r="39" spans="2:23" ht="20" customHeight="1" x14ac:dyDescent="0.35">
      <c r="B39" s="297">
        <f>B2</f>
        <v>46112</v>
      </c>
      <c r="C39" s="297"/>
      <c r="D39" s="298"/>
      <c r="E39" s="298"/>
      <c r="F39" s="298"/>
      <c r="G39" s="298"/>
      <c r="H39" s="298"/>
      <c r="I39" s="317">
        <f>(Q35+Q32)/(W32+W35)</f>
        <v>0.15729458860911619</v>
      </c>
      <c r="J39" s="317">
        <f>(R35+R32)/(W32+W35)</f>
        <v>0.14726294821700323</v>
      </c>
      <c r="K39" s="317">
        <f>(S35+S32)/(W32+W35)</f>
        <v>0.35607900555918404</v>
      </c>
      <c r="L39" s="317">
        <f>(T35+T32)/(W32+W35)</f>
        <v>3.4742962053369582E-2</v>
      </c>
      <c r="M39" s="317">
        <f>(U35+U32)/(W32+W35)</f>
        <v>7.0342697640801796E-2</v>
      </c>
      <c r="N39" s="317">
        <f>(V35+V32)/(W32+W35)</f>
        <v>0.23427779792052528</v>
      </c>
      <c r="P39" s="79"/>
      <c r="Q39" s="294"/>
      <c r="R39" s="294"/>
      <c r="S39" s="294"/>
      <c r="T39" s="294"/>
      <c r="U39" s="294"/>
      <c r="V39" s="294"/>
      <c r="W39" s="294"/>
    </row>
    <row r="40" spans="2:23" ht="20" customHeight="1" x14ac:dyDescent="0.35">
      <c r="B40" s="299" t="s">
        <v>42</v>
      </c>
      <c r="C40" s="299"/>
      <c r="D40" s="296"/>
      <c r="E40" s="296"/>
      <c r="F40" s="296"/>
      <c r="G40" s="296"/>
      <c r="H40" s="296"/>
      <c r="I40" s="315">
        <f>I39-I38</f>
        <v>-0.16070541139088382</v>
      </c>
      <c r="J40" s="315">
        <f t="shared" ref="J40:N40" si="6">J39-J38</f>
        <v>-9.8737051782996771E-2</v>
      </c>
      <c r="K40" s="315">
        <f t="shared" si="6"/>
        <v>3.0790055591840559E-3</v>
      </c>
      <c r="L40" s="315">
        <f t="shared" si="6"/>
        <v>7.7429620533695821E-3</v>
      </c>
      <c r="M40" s="315">
        <f t="shared" si="6"/>
        <v>2.73426976408018E-2</v>
      </c>
      <c r="N40" s="315">
        <f t="shared" si="6"/>
        <v>0.22127779792052532</v>
      </c>
      <c r="S40" s="261"/>
    </row>
    <row r="43" spans="2:23" ht="20" customHeight="1" x14ac:dyDescent="0.35">
      <c r="B43" s="285" t="s">
        <v>327</v>
      </c>
      <c r="C43" s="285"/>
      <c r="D43" s="285"/>
      <c r="E43" s="285"/>
      <c r="F43" s="285"/>
      <c r="G43" s="285"/>
      <c r="H43" s="285"/>
      <c r="I43" s="285"/>
      <c r="J43" s="285"/>
      <c r="K43" s="285"/>
      <c r="L43" s="285"/>
      <c r="M43" s="285"/>
      <c r="N43" s="285"/>
      <c r="O43" s="285"/>
      <c r="Q43" s="285" t="s">
        <v>29</v>
      </c>
      <c r="R43" s="285"/>
      <c r="S43" s="285"/>
      <c r="T43" s="285"/>
      <c r="U43" s="285"/>
      <c r="V43" s="285"/>
      <c r="W43" s="285"/>
    </row>
    <row r="44" spans="2:23" ht="20" customHeight="1" x14ac:dyDescent="0.35">
      <c r="B44" s="84" t="s">
        <v>30</v>
      </c>
      <c r="C44" s="286" t="s">
        <v>817</v>
      </c>
      <c r="D44" s="287" t="s">
        <v>31</v>
      </c>
      <c r="E44" s="288" t="s">
        <v>32</v>
      </c>
      <c r="F44" s="84" t="s">
        <v>33</v>
      </c>
      <c r="G44" s="289" t="s">
        <v>816</v>
      </c>
      <c r="H44" s="84" t="s">
        <v>34</v>
      </c>
      <c r="I44" s="305" t="s">
        <v>8</v>
      </c>
      <c r="J44" s="306" t="s">
        <v>10</v>
      </c>
      <c r="K44" s="307" t="s">
        <v>12</v>
      </c>
      <c r="L44" s="309" t="s">
        <v>14</v>
      </c>
      <c r="M44" s="310" t="s">
        <v>16</v>
      </c>
      <c r="N44" s="311" t="s">
        <v>25</v>
      </c>
      <c r="Q44" s="305" t="s">
        <v>8</v>
      </c>
      <c r="R44" s="306" t="s">
        <v>10</v>
      </c>
      <c r="S44" s="307" t="s">
        <v>12</v>
      </c>
      <c r="T44" s="309" t="s">
        <v>14</v>
      </c>
      <c r="U44" s="310" t="s">
        <v>16</v>
      </c>
      <c r="V44" s="311" t="s">
        <v>22</v>
      </c>
      <c r="W44" s="245" t="s">
        <v>35</v>
      </c>
    </row>
    <row r="45" spans="2:23" ht="20" customHeight="1" x14ac:dyDescent="0.35">
      <c r="B45" s="75" t="s">
        <v>37</v>
      </c>
      <c r="C45" s="290" t="str">
        <f>IF(G45&gt;184,"Null",B45)</f>
        <v>Survation</v>
      </c>
      <c r="D45" s="291">
        <v>46089</v>
      </c>
      <c r="E45" s="292" t="str">
        <f>TEXT(D45*1,"mmm-yy")</f>
        <v>Mar-26</v>
      </c>
      <c r="F45" s="293" t="str">
        <f>IF(ISNUMBER(MATCH(C45, C$43:$C43, 0)), "Old", "Latest")</f>
        <v>Latest</v>
      </c>
      <c r="G45" s="289">
        <f>IF(($B$2-D45)&lt;0,"0",($B$2-D45))</f>
        <v>23</v>
      </c>
      <c r="H45" s="85">
        <f>IF(F45="Latest",(100%-(G45*0.5%)),0)</f>
        <v>0.88500000000000001</v>
      </c>
      <c r="I45" s="261">
        <v>0.254</v>
      </c>
      <c r="J45" s="261">
        <v>0.06</v>
      </c>
      <c r="K45" s="261">
        <v>0.27</v>
      </c>
      <c r="L45" s="261">
        <v>0.01</v>
      </c>
      <c r="M45" s="261">
        <v>0.37</v>
      </c>
      <c r="N45" s="261">
        <f>100%-M45-L45-K45-J45-I45</f>
        <v>3.5999999999999976E-2</v>
      </c>
      <c r="Q45" s="262">
        <f>I45*H45</f>
        <v>0.22479000000000002</v>
      </c>
      <c r="R45" s="262">
        <f>J45*H45</f>
        <v>5.3100000000000001E-2</v>
      </c>
      <c r="S45" s="262">
        <f>K45*H45</f>
        <v>0.23895000000000002</v>
      </c>
      <c r="T45" s="262">
        <f>L45*H45</f>
        <v>8.8500000000000002E-3</v>
      </c>
      <c r="U45" s="262">
        <f>M45*H45</f>
        <v>0.32745000000000002</v>
      </c>
      <c r="V45" s="262">
        <f>N45*H45</f>
        <v>3.1859999999999979E-2</v>
      </c>
      <c r="W45" s="262">
        <f>SUM(Q45:V45)</f>
        <v>0.88500000000000012</v>
      </c>
    </row>
    <row r="46" spans="2:23" ht="20" customHeight="1" x14ac:dyDescent="0.35">
      <c r="B46" s="75" t="s">
        <v>821</v>
      </c>
      <c r="C46" s="290" t="str">
        <f>IF(G46&gt;184,"Null",B46)</f>
        <v>By-election</v>
      </c>
      <c r="D46" s="291">
        <v>46079</v>
      </c>
      <c r="E46" s="292" t="str">
        <f>TEXT(D46*1,"mmm-yy")</f>
        <v>Feb-26</v>
      </c>
      <c r="F46" s="293" t="str">
        <f>IF(ISNUMBER(MATCH(C46, C$43:$C44, 0)), "Old", "Latest")</f>
        <v>Latest</v>
      </c>
      <c r="G46" s="289">
        <f>IF(($B$2-D46)&lt;0,"0",($B$2-D46))</f>
        <v>33</v>
      </c>
      <c r="H46" s="85">
        <f>IF(F46="Latest",(100%-(G46*0.5%)),0)</f>
        <v>0.83499999999999996</v>
      </c>
      <c r="I46" s="261">
        <v>0.254</v>
      </c>
      <c r="J46" s="261">
        <v>1.9E-2</v>
      </c>
      <c r="K46" s="261">
        <v>0.28699999999999998</v>
      </c>
      <c r="L46" s="261">
        <v>1.7999999999999999E-2</v>
      </c>
      <c r="M46" s="261">
        <v>0.40699999999999997</v>
      </c>
      <c r="N46" s="261">
        <f>100%-M46-L46-K46-J46-I46</f>
        <v>1.4999999999999958E-2</v>
      </c>
      <c r="Q46" s="262">
        <f>I46*H46</f>
        <v>0.21209</v>
      </c>
      <c r="R46" s="262">
        <f>J46*H46</f>
        <v>1.5865000000000001E-2</v>
      </c>
      <c r="S46" s="262">
        <f>K46*H46</f>
        <v>0.23964499999999997</v>
      </c>
      <c r="T46" s="262">
        <f>L46*H46</f>
        <v>1.5029999999999998E-2</v>
      </c>
      <c r="U46" s="262">
        <f>M46*H46</f>
        <v>0.33984499999999995</v>
      </c>
      <c r="V46" s="262">
        <f>N46*H46</f>
        <v>1.2524999999999965E-2</v>
      </c>
      <c r="W46" s="262">
        <f>SUM(Q46:V46)</f>
        <v>0.83499999999999985</v>
      </c>
    </row>
    <row r="47" spans="2:23" ht="20" customHeight="1" x14ac:dyDescent="0.35">
      <c r="B47" s="294" t="s">
        <v>38</v>
      </c>
      <c r="C47" s="294"/>
      <c r="D47" s="294"/>
      <c r="E47" s="294"/>
      <c r="F47" s="294"/>
      <c r="G47" s="294"/>
      <c r="H47" s="294"/>
      <c r="I47" s="313">
        <f>Q47/W47</f>
        <v>0.254</v>
      </c>
      <c r="J47" s="313">
        <f>R47/W47</f>
        <v>4.0095930232558141E-2</v>
      </c>
      <c r="K47" s="313">
        <f>S47/W47</f>
        <v>0.27825290697674421</v>
      </c>
      <c r="L47" s="313">
        <f>T47/W47</f>
        <v>1.3883720930232558E-2</v>
      </c>
      <c r="M47" s="313">
        <f>U47/W47</f>
        <v>0.38796220930232556</v>
      </c>
      <c r="N47" s="313">
        <f>V47/W47</f>
        <v>2.5805232558139504E-2</v>
      </c>
      <c r="Q47" s="314">
        <f>SUM(Q45:Q46)</f>
        <v>0.43688000000000005</v>
      </c>
      <c r="R47" s="314">
        <f>SUM(R45:R46)</f>
        <v>6.8964999999999999E-2</v>
      </c>
      <c r="S47" s="314">
        <f>SUM(S45:S46)</f>
        <v>0.47859499999999999</v>
      </c>
      <c r="T47" s="314">
        <f>SUM(T45:T46)</f>
        <v>2.3879999999999998E-2</v>
      </c>
      <c r="U47" s="314">
        <f>SUM(U45:U46)</f>
        <v>0.66729499999999997</v>
      </c>
      <c r="V47" s="314">
        <f>SUM(V45:V46)</f>
        <v>4.4384999999999945E-2</v>
      </c>
      <c r="W47" s="314">
        <f>SUM(W45:W46)</f>
        <v>1.72</v>
      </c>
    </row>
    <row r="48" spans="2:23" ht="20" customHeight="1" x14ac:dyDescent="0.35">
      <c r="B48" s="285" t="s">
        <v>39</v>
      </c>
      <c r="C48" s="285"/>
      <c r="D48" s="285"/>
      <c r="E48" s="285"/>
      <c r="F48" s="285"/>
      <c r="G48" s="285"/>
      <c r="H48" s="285"/>
      <c r="I48" s="285"/>
      <c r="J48" s="285"/>
      <c r="K48" s="285"/>
      <c r="L48" s="285"/>
      <c r="M48" s="285"/>
      <c r="N48" s="285"/>
      <c r="O48" s="285"/>
      <c r="Q48" s="285" t="s">
        <v>29</v>
      </c>
      <c r="R48" s="285"/>
      <c r="S48" s="285"/>
      <c r="T48" s="285"/>
      <c r="U48" s="285"/>
      <c r="V48" s="285"/>
      <c r="W48" s="285"/>
    </row>
    <row r="49" spans="2:23" ht="20" customHeight="1" x14ac:dyDescent="0.35">
      <c r="B49" s="294"/>
      <c r="C49" s="294"/>
      <c r="D49" s="294"/>
      <c r="E49" s="294"/>
      <c r="F49" s="294"/>
      <c r="G49" s="294"/>
      <c r="H49" s="84" t="s">
        <v>34</v>
      </c>
      <c r="I49" s="305" t="s">
        <v>8</v>
      </c>
      <c r="J49" s="306" t="s">
        <v>10</v>
      </c>
      <c r="K49" s="307" t="s">
        <v>12</v>
      </c>
      <c r="L49" s="309" t="s">
        <v>14</v>
      </c>
      <c r="M49" s="310" t="s">
        <v>16</v>
      </c>
      <c r="N49" s="311" t="s">
        <v>22</v>
      </c>
      <c r="Q49" s="305" t="s">
        <v>8</v>
      </c>
      <c r="R49" s="306" t="s">
        <v>10</v>
      </c>
      <c r="S49" s="307" t="s">
        <v>12</v>
      </c>
      <c r="T49" s="309" t="s">
        <v>14</v>
      </c>
      <c r="U49" s="310" t="s">
        <v>16</v>
      </c>
      <c r="V49" s="311" t="s">
        <v>22</v>
      </c>
      <c r="W49" s="245" t="s">
        <v>35</v>
      </c>
    </row>
    <row r="50" spans="2:23" ht="20" customHeight="1" x14ac:dyDescent="0.35">
      <c r="B50" s="294"/>
      <c r="C50" s="294"/>
      <c r="D50" s="294"/>
      <c r="E50" s="294"/>
      <c r="F50" s="294"/>
      <c r="G50" s="294"/>
      <c r="H50" s="79">
        <v>0.5</v>
      </c>
      <c r="I50" s="269">
        <f>'Allocation (ENG)'!AY238</f>
        <v>0.25133167341801477</v>
      </c>
      <c r="J50" s="269">
        <f>'Allocation (ENG)'!AZ238</f>
        <v>5.6350211933402485E-2</v>
      </c>
      <c r="K50" s="269">
        <f>'Allocation (ENG)'!BA238</f>
        <v>0.24336115457885385</v>
      </c>
      <c r="L50" s="269">
        <f>'Allocation (ENG)'!BB238</f>
        <v>3.2645283265246225E-2</v>
      </c>
      <c r="M50" s="269">
        <f>'Allocation (ENG)'!BC238</f>
        <v>0.37355194922594759</v>
      </c>
      <c r="N50" s="269">
        <f>100%-I50-J50-K50-M50-L50</f>
        <v>4.2759727578535037E-2</v>
      </c>
      <c r="P50" s="213"/>
      <c r="Q50" s="314">
        <f>I50*H50</f>
        <v>0.12566583670900738</v>
      </c>
      <c r="R50" s="314">
        <f>J50*H50</f>
        <v>2.8175105966701242E-2</v>
      </c>
      <c r="S50" s="314">
        <f>K50*H50</f>
        <v>0.12168057728942692</v>
      </c>
      <c r="T50" s="314">
        <f>L50*H50</f>
        <v>1.6322641632623112E-2</v>
      </c>
      <c r="U50" s="314">
        <f>M50*H50</f>
        <v>0.18677597461297379</v>
      </c>
      <c r="V50" s="314">
        <f>N50*H50</f>
        <v>2.1379863789267518E-2</v>
      </c>
      <c r="W50" s="269">
        <f>SUM(Q50:V50)</f>
        <v>0.5</v>
      </c>
    </row>
    <row r="51" spans="2:23" ht="20" customHeight="1" x14ac:dyDescent="0.35">
      <c r="B51" s="285" t="s">
        <v>40</v>
      </c>
      <c r="C51" s="285"/>
      <c r="D51" s="285"/>
      <c r="E51" s="285"/>
      <c r="F51" s="285"/>
      <c r="G51" s="285"/>
      <c r="H51" s="285"/>
      <c r="I51" s="285"/>
      <c r="J51" s="285"/>
      <c r="K51" s="285"/>
      <c r="L51" s="285"/>
      <c r="M51" s="285"/>
      <c r="N51" s="285"/>
      <c r="O51" s="285"/>
      <c r="Q51" s="285"/>
      <c r="R51" s="285"/>
      <c r="S51" s="285"/>
      <c r="T51" s="285"/>
      <c r="U51" s="285"/>
      <c r="V51" s="285"/>
      <c r="W51" s="285"/>
    </row>
    <row r="52" spans="2:23" ht="20" customHeight="1" x14ac:dyDescent="0.35">
      <c r="B52" s="295" t="s">
        <v>31</v>
      </c>
      <c r="C52" s="295"/>
      <c r="D52" s="295"/>
      <c r="E52" s="295"/>
      <c r="F52" s="295"/>
      <c r="G52" s="295"/>
      <c r="H52" s="295"/>
      <c r="I52" s="305" t="s">
        <v>8</v>
      </c>
      <c r="J52" s="306" t="s">
        <v>10</v>
      </c>
      <c r="K52" s="307" t="s">
        <v>12</v>
      </c>
      <c r="L52" s="309" t="s">
        <v>14</v>
      </c>
      <c r="M52" s="310" t="s">
        <v>16</v>
      </c>
      <c r="N52" s="311" t="s">
        <v>22</v>
      </c>
      <c r="Q52" s="320"/>
      <c r="R52" s="321"/>
      <c r="S52" s="321"/>
      <c r="T52" s="321"/>
      <c r="U52" s="321"/>
      <c r="V52" s="321"/>
      <c r="W52" s="322"/>
    </row>
    <row r="53" spans="2:23" ht="20" customHeight="1" x14ac:dyDescent="0.35">
      <c r="B53" s="296" t="s">
        <v>41</v>
      </c>
      <c r="C53" s="296"/>
      <c r="D53" s="296"/>
      <c r="E53" s="296"/>
      <c r="F53" s="296"/>
      <c r="G53" s="296"/>
      <c r="H53" s="296"/>
      <c r="I53" s="316">
        <v>0.50800000000000001</v>
      </c>
      <c r="J53" s="316">
        <v>7.9000000000000001E-2</v>
      </c>
      <c r="K53" s="316">
        <v>0.14099999999999999</v>
      </c>
      <c r="L53" s="316">
        <v>3.7999999999999999E-2</v>
      </c>
      <c r="M53" s="316">
        <v>0.13200000000000001</v>
      </c>
      <c r="N53" s="261">
        <v>0.10299999999999999</v>
      </c>
      <c r="Q53" s="323"/>
      <c r="R53" s="324"/>
      <c r="S53" s="324"/>
      <c r="T53" s="324"/>
      <c r="U53" s="324"/>
      <c r="V53" s="324"/>
      <c r="W53" s="325"/>
    </row>
    <row r="54" spans="2:23" ht="20" customHeight="1" x14ac:dyDescent="0.35">
      <c r="B54" s="297" t="s">
        <v>327</v>
      </c>
      <c r="C54" s="297"/>
      <c r="D54" s="298"/>
      <c r="E54" s="298"/>
      <c r="F54" s="298"/>
      <c r="G54" s="298"/>
      <c r="H54" s="298"/>
      <c r="I54" s="319">
        <f>(Q50+Q47)/(W47+W50)</f>
        <v>0.25339902554459798</v>
      </c>
      <c r="J54" s="319">
        <f>(R50+R47)/(W47+W50)</f>
        <v>4.3756804489505065E-2</v>
      </c>
      <c r="K54" s="319">
        <f>(S50+S47)/(W47+W50)</f>
        <v>0.27039440418442656</v>
      </c>
      <c r="L54" s="319">
        <f>(T50+T47)/(W47+W50)</f>
        <v>1.8109298032713116E-2</v>
      </c>
      <c r="M54" s="319">
        <f>(U50+U47)/(W47+W50)</f>
        <v>0.38471665523106929</v>
      </c>
      <c r="N54" s="319">
        <f>(V50+V47)/(W47+W50)</f>
        <v>2.9623812517688052E-2</v>
      </c>
      <c r="P54" s="79"/>
      <c r="Q54" s="326"/>
      <c r="R54" s="327"/>
      <c r="S54" s="327"/>
      <c r="T54" s="327"/>
      <c r="U54" s="327"/>
      <c r="V54" s="327"/>
      <c r="W54" s="328"/>
    </row>
    <row r="55" spans="2:23" ht="20" customHeight="1" x14ac:dyDescent="0.35">
      <c r="B55" s="299" t="s">
        <v>42</v>
      </c>
      <c r="C55" s="299"/>
      <c r="D55" s="296"/>
      <c r="E55" s="296"/>
      <c r="F55" s="296"/>
      <c r="G55" s="296"/>
      <c r="H55" s="296"/>
      <c r="I55" s="315">
        <f>I54-I53</f>
        <v>-0.25460097445540203</v>
      </c>
      <c r="J55" s="315">
        <f t="shared" ref="J55:N55" si="7">J54-J53</f>
        <v>-3.5243195510494936E-2</v>
      </c>
      <c r="K55" s="315">
        <f t="shared" si="7"/>
        <v>0.12939440418442658</v>
      </c>
      <c r="L55" s="315">
        <f t="shared" si="7"/>
        <v>-1.9890701967286883E-2</v>
      </c>
      <c r="M55" s="315">
        <f t="shared" si="7"/>
        <v>0.25271665523106929</v>
      </c>
      <c r="N55" s="315">
        <f t="shared" si="7"/>
        <v>-7.337618748231195E-2</v>
      </c>
      <c r="S55" s="261"/>
    </row>
    <row r="57" spans="2:23" ht="20" customHeight="1" x14ac:dyDescent="0.35">
      <c r="H57" s="79"/>
      <c r="I57" s="262"/>
    </row>
    <row r="58" spans="2:23" ht="20" customHeight="1" x14ac:dyDescent="0.35">
      <c r="E58" s="101"/>
      <c r="H58" s="79"/>
      <c r="I58" s="262" t="s">
        <v>24</v>
      </c>
    </row>
    <row r="59" spans="2:23" ht="20" customHeight="1" x14ac:dyDescent="0.35">
      <c r="E59" s="101"/>
      <c r="H59" s="79"/>
      <c r="I59" s="262"/>
      <c r="J59" s="261"/>
    </row>
    <row r="60" spans="2:23" ht="20" customHeight="1" x14ac:dyDescent="0.35">
      <c r="E60" s="101"/>
      <c r="H60" s="79"/>
    </row>
    <row r="61" spans="2:23" ht="20" customHeight="1" x14ac:dyDescent="0.35">
      <c r="E61" s="101"/>
    </row>
    <row r="62" spans="2:23" ht="20" customHeight="1" x14ac:dyDescent="0.35">
      <c r="E62" s="101"/>
    </row>
  </sheetData>
  <mergeCells count="53">
    <mergeCell ref="B55:H55"/>
    <mergeCell ref="B49:G50"/>
    <mergeCell ref="B51:O51"/>
    <mergeCell ref="Q51:W51"/>
    <mergeCell ref="B52:H52"/>
    <mergeCell ref="Q52:W54"/>
    <mergeCell ref="B53:H53"/>
    <mergeCell ref="B54:H54"/>
    <mergeCell ref="B43:O43"/>
    <mergeCell ref="Q43:W43"/>
    <mergeCell ref="B47:H47"/>
    <mergeCell ref="B48:O48"/>
    <mergeCell ref="Q48:W48"/>
    <mergeCell ref="B40:H40"/>
    <mergeCell ref="B34:G35"/>
    <mergeCell ref="B36:O36"/>
    <mergeCell ref="Q36:W36"/>
    <mergeCell ref="B37:H37"/>
    <mergeCell ref="Q37:W39"/>
    <mergeCell ref="B38:H38"/>
    <mergeCell ref="B39:H39"/>
    <mergeCell ref="B27:H27"/>
    <mergeCell ref="B29:O29"/>
    <mergeCell ref="Q29:W29"/>
    <mergeCell ref="B32:H32"/>
    <mergeCell ref="B33:O33"/>
    <mergeCell ref="Q33:W33"/>
    <mergeCell ref="B21:G22"/>
    <mergeCell ref="B23:O23"/>
    <mergeCell ref="Q23:W23"/>
    <mergeCell ref="B24:H24"/>
    <mergeCell ref="Q24:W26"/>
    <mergeCell ref="B25:H25"/>
    <mergeCell ref="B26:H26"/>
    <mergeCell ref="B14:H14"/>
    <mergeCell ref="B16:O16"/>
    <mergeCell ref="Q16:W16"/>
    <mergeCell ref="B19:H19"/>
    <mergeCell ref="B20:O20"/>
    <mergeCell ref="Q20:W20"/>
    <mergeCell ref="B8:G9"/>
    <mergeCell ref="B10:O10"/>
    <mergeCell ref="Q10:W10"/>
    <mergeCell ref="B11:H11"/>
    <mergeCell ref="Q11:W13"/>
    <mergeCell ref="B12:H12"/>
    <mergeCell ref="B13:H13"/>
    <mergeCell ref="B1:O1"/>
    <mergeCell ref="B3:O3"/>
    <mergeCell ref="Q3:W3"/>
    <mergeCell ref="B6:H6"/>
    <mergeCell ref="B7:O7"/>
    <mergeCell ref="Q7:W7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822924-ED3D-41D7-B967-5FECD3DD7735}">
  <dimension ref="A1:AZ59"/>
  <sheetViews>
    <sheetView zoomScale="70" zoomScaleNormal="70" workbookViewId="0">
      <selection activeCell="G10" sqref="G10"/>
    </sheetView>
  </sheetViews>
  <sheetFormatPr defaultRowHeight="20" customHeight="1" x14ac:dyDescent="0.3"/>
  <cols>
    <col min="1" max="1" width="36.08984375" style="334" bestFit="1" customWidth="1"/>
    <col min="2" max="16384" width="8.7265625" style="334"/>
  </cols>
  <sheetData>
    <row r="1" spans="1:52" s="334" customFormat="1" ht="20" customHeight="1" x14ac:dyDescent="0.3">
      <c r="L1" s="335" t="s">
        <v>757</v>
      </c>
      <c r="M1" s="335"/>
      <c r="N1" s="335"/>
      <c r="O1" s="335"/>
      <c r="P1" s="335"/>
      <c r="Q1" s="335"/>
      <c r="R1" s="335"/>
      <c r="S1" s="335"/>
      <c r="T1" s="335"/>
      <c r="W1" s="335" t="s">
        <v>758</v>
      </c>
      <c r="X1" s="335"/>
      <c r="Y1" s="335"/>
      <c r="Z1" s="335"/>
      <c r="AA1" s="335"/>
      <c r="AB1" s="335"/>
      <c r="AC1" s="335"/>
      <c r="AD1" s="335"/>
      <c r="AE1" s="335"/>
      <c r="AG1" s="335" t="s">
        <v>759</v>
      </c>
      <c r="AH1" s="335"/>
      <c r="AI1" s="335"/>
      <c r="AJ1" s="335"/>
      <c r="AK1" s="335"/>
      <c r="AL1" s="335"/>
      <c r="AM1" s="335"/>
      <c r="AN1" s="335"/>
      <c r="AO1" s="335"/>
      <c r="AR1" s="335" t="s">
        <v>3</v>
      </c>
      <c r="AS1" s="335"/>
      <c r="AT1" s="335"/>
      <c r="AU1" s="335"/>
      <c r="AV1" s="335"/>
      <c r="AW1" s="335"/>
      <c r="AX1" s="335"/>
      <c r="AY1" s="335"/>
      <c r="AZ1" s="335"/>
    </row>
    <row r="2" spans="1:52" s="334" customFormat="1" ht="20" customHeight="1" x14ac:dyDescent="0.3">
      <c r="A2" s="329" t="s">
        <v>64</v>
      </c>
      <c r="B2" s="336" t="s">
        <v>760</v>
      </c>
      <c r="C2" s="337" t="s">
        <v>761</v>
      </c>
      <c r="D2" s="338" t="s">
        <v>762</v>
      </c>
      <c r="E2" s="339" t="s">
        <v>763</v>
      </c>
      <c r="F2" s="340" t="s">
        <v>764</v>
      </c>
      <c r="G2" s="341" t="s">
        <v>773</v>
      </c>
      <c r="H2" s="342" t="s">
        <v>776</v>
      </c>
      <c r="I2" s="343" t="s">
        <v>777</v>
      </c>
      <c r="J2" s="344" t="s">
        <v>765</v>
      </c>
      <c r="L2" s="336" t="s">
        <v>760</v>
      </c>
      <c r="M2" s="337" t="s">
        <v>761</v>
      </c>
      <c r="N2" s="338" t="s">
        <v>762</v>
      </c>
      <c r="O2" s="339" t="s">
        <v>763</v>
      </c>
      <c r="P2" s="340" t="s">
        <v>764</v>
      </c>
      <c r="Q2" s="341" t="s">
        <v>773</v>
      </c>
      <c r="R2" s="342" t="s">
        <v>776</v>
      </c>
      <c r="S2" s="343" t="s">
        <v>777</v>
      </c>
      <c r="T2" s="344" t="s">
        <v>765</v>
      </c>
      <c r="U2" s="345" t="s">
        <v>766</v>
      </c>
      <c r="W2" s="336" t="s">
        <v>760</v>
      </c>
      <c r="X2" s="337" t="s">
        <v>761</v>
      </c>
      <c r="Y2" s="338" t="s">
        <v>762</v>
      </c>
      <c r="Z2" s="339" t="s">
        <v>763</v>
      </c>
      <c r="AA2" s="340" t="s">
        <v>764</v>
      </c>
      <c r="AB2" s="341" t="s">
        <v>773</v>
      </c>
      <c r="AC2" s="342" t="s">
        <v>776</v>
      </c>
      <c r="AD2" s="343" t="s">
        <v>777</v>
      </c>
      <c r="AE2" s="344" t="s">
        <v>765</v>
      </c>
      <c r="AG2" s="336" t="s">
        <v>760</v>
      </c>
      <c r="AH2" s="337" t="s">
        <v>761</v>
      </c>
      <c r="AI2" s="338" t="s">
        <v>762</v>
      </c>
      <c r="AJ2" s="339" t="s">
        <v>763</v>
      </c>
      <c r="AK2" s="340" t="s">
        <v>764</v>
      </c>
      <c r="AL2" s="341" t="s">
        <v>773</v>
      </c>
      <c r="AM2" s="342" t="s">
        <v>776</v>
      </c>
      <c r="AN2" s="343" t="s">
        <v>777</v>
      </c>
      <c r="AO2" s="344" t="s">
        <v>765</v>
      </c>
      <c r="AR2" s="336" t="s">
        <v>760</v>
      </c>
      <c r="AS2" s="337" t="s">
        <v>761</v>
      </c>
      <c r="AT2" s="338" t="s">
        <v>762</v>
      </c>
      <c r="AU2" s="339" t="s">
        <v>763</v>
      </c>
      <c r="AV2" s="340" t="s">
        <v>764</v>
      </c>
      <c r="AW2" s="341" t="s">
        <v>773</v>
      </c>
      <c r="AX2" s="342" t="s">
        <v>776</v>
      </c>
      <c r="AY2" s="343" t="s">
        <v>777</v>
      </c>
      <c r="AZ2" s="344" t="s">
        <v>765</v>
      </c>
    </row>
    <row r="3" spans="1:52" s="334" customFormat="1" ht="20" customHeight="1" x14ac:dyDescent="0.3">
      <c r="A3" s="333" t="str">
        <f>'GE2024 results (adjust.)'!A545</f>
        <v>Aberdeen North</v>
      </c>
      <c r="B3" s="346">
        <f>'GE2024 results (adjust.)'!E545/'Scot and Wales Transition'!$M$14</f>
        <v>1.4984257965362539E-2</v>
      </c>
      <c r="C3" s="346">
        <f>'GE2024 results (adjust.)'!F545/'Scot and Wales Transition'!$O$14</f>
        <v>1.9176285759199784E-2</v>
      </c>
      <c r="D3" s="346">
        <f>'GE2024 results (adjust.)'!G545/'Scot and Wales Transition'!$Q$14</f>
        <v>2.2367923652082653E-2</v>
      </c>
      <c r="E3" s="346">
        <f>'GE2024 results (adjust.)'!H545/'Scot and Wales Transition'!$P$14</f>
        <v>1.1027313113404965E-2</v>
      </c>
      <c r="F3" s="346">
        <f>'GE2024 results (adjust.)'!I545/'Scot and Wales Transition'!$R$14</f>
        <v>1.3894522376065765E-2</v>
      </c>
      <c r="G3" s="346">
        <f>'GE2024 results (adjust.)'!K545/'Scot and Wales Transition'!$S$14</f>
        <v>0</v>
      </c>
      <c r="H3" s="346">
        <f>'GE2024 results (adjust.)'!L545/'Scot and Wales Transition'!$T$14</f>
        <v>0</v>
      </c>
      <c r="I3" s="346">
        <f>'GE2024 results (adjust.)'!J545/'Scot and Wales Transition'!$N$14</f>
        <v>2.0060929569338099E-2</v>
      </c>
      <c r="J3" s="346">
        <f>'GE2024 results (adjust.)'!N545/'Scot and Wales Transition'!$U$14</f>
        <v>4.853160348188431E-2</v>
      </c>
      <c r="L3" s="347">
        <f>B3*'Scot and Wales Transition'!$M$16</f>
        <v>0</v>
      </c>
      <c r="M3" s="347">
        <f>'Allocation (SCOT)'!C3*'Scot and Wales Transition'!$O$16</f>
        <v>0</v>
      </c>
      <c r="N3" s="347">
        <f>D3*'Scot and Wales Transition'!$Q$16</f>
        <v>6425.9800560990161</v>
      </c>
      <c r="O3" s="347">
        <f>E3*'Scot and Wales Transition'!$P$16</f>
        <v>0</v>
      </c>
      <c r="P3" s="347">
        <f>F3*'Scot and Wales Transition'!$R$16</f>
        <v>1935.4932923180243</v>
      </c>
      <c r="Q3" s="347">
        <f>G3*'Scot and Wales Transition'!$S$16</f>
        <v>0</v>
      </c>
      <c r="R3" s="347">
        <f>H3*'Scot and Wales Transition'!$T$16</f>
        <v>0</v>
      </c>
      <c r="S3" s="347">
        <f>I3*'Scot and Wales Transition'!$N$16</f>
        <v>1229.3126349639704</v>
      </c>
      <c r="T3" s="347">
        <f>J3*'Scot and Wales Transition'!$U$14</f>
        <v>1269</v>
      </c>
      <c r="U3" s="348">
        <f t="shared" ref="U3:U34" si="0">SUM(L3:T3)</f>
        <v>10859.785983381011</v>
      </c>
      <c r="W3" s="349">
        <f>B3*'Scot and Wales Transition'!$M$18</f>
        <v>-6927.5231884932846</v>
      </c>
      <c r="X3" s="349">
        <f>C3*'Scot and Wales Transition'!$O$18</f>
        <v>-1038.0829559216979</v>
      </c>
      <c r="Y3" s="349">
        <f>D3*'Scot and Wales Transition'!$Q$18</f>
        <v>0</v>
      </c>
      <c r="Z3" s="349">
        <f>E3*'Scot and Wales Transition'!$P$18</f>
        <v>-55.315745204465109</v>
      </c>
      <c r="AA3" s="349">
        <f>F3*'Scot and Wales Transition'!$R$18</f>
        <v>0</v>
      </c>
      <c r="AB3" s="349">
        <f>G3*'Scot and Wales Transition'!$S$18</f>
        <v>0</v>
      </c>
      <c r="AC3" s="349">
        <f>H3*'Scot and Wales Transition'!$T$18</f>
        <v>0</v>
      </c>
      <c r="AD3" s="349">
        <f>I3*'Scot and Wales Transition'!$N$18</f>
        <v>0</v>
      </c>
      <c r="AE3" s="349">
        <f>J3*'Scot and Wales Transition'!$U$18</f>
        <v>0</v>
      </c>
      <c r="AG3" s="350">
        <f>'GE2024 results (adjust.)'!E545+'Allocation (SCOT)'!L3+'Allocation (SCOT)'!W3</f>
        <v>5845.4768115067154</v>
      </c>
      <c r="AH3" s="350">
        <f>'GE2024 results (adjust.)'!F545+'Allocation (SCOT)'!M3+'Allocation (SCOT)'!X3</f>
        <v>4842.9170440783018</v>
      </c>
      <c r="AI3" s="350">
        <f>'GE2024 results (adjust.)'!G545+'Allocation (SCOT)'!N3+'Allocation (SCOT)'!Y3</f>
        <v>10206.980056099015</v>
      </c>
      <c r="AJ3" s="350">
        <f>'GE2024 results (adjust.)'!H545+'Allocation (SCOT)'!O3+'Allocation (SCOT)'!Z3</f>
        <v>2527.6842547955348</v>
      </c>
      <c r="AK3" s="350">
        <f>'GE2024 results (adjust.)'!I545+'Allocation (SCOT)'!P3+'Allocation (SCOT)'!AA3</f>
        <v>3210.493292318024</v>
      </c>
      <c r="AL3" s="350">
        <f>'GE2024 results (adjust.)'!K545+'Allocation (SCOT)'!Q3+'Allocation (SCOT)'!AB3</f>
        <v>0</v>
      </c>
      <c r="AM3" s="350">
        <f>'GE2024 results (adjust.)'!L545+'Allocation (SCOT)'!R3+'Allocation (SCOT)'!AC3</f>
        <v>0</v>
      </c>
      <c r="AN3" s="350">
        <f>'GE2024 results (adjust.)'!J545+'Allocation (SCOT)'!S3+'Allocation (SCOT)'!AD3</f>
        <v>15762.31263496397</v>
      </c>
      <c r="AO3" s="350">
        <f>'GE2024 results (adjust.)'!M545+'Allocation (SCOT)'!T3+'Allocation (SCOT)'!AE3</f>
        <v>1269</v>
      </c>
      <c r="AP3" s="350">
        <f t="shared" ref="AP3:AP34" si="1">SUM(AG3:AO3)</f>
        <v>43664.864093761564</v>
      </c>
      <c r="AQ3" s="350"/>
      <c r="AR3" s="351">
        <f t="shared" ref="AR3:AR34" si="2">AG3/AP3</f>
        <v>0.13387140743080575</v>
      </c>
      <c r="AS3" s="351">
        <f t="shared" ref="AS3:AS34" si="3">AH3/AP3</f>
        <v>0.11091107563461336</v>
      </c>
      <c r="AT3" s="351">
        <f t="shared" ref="AT3:AT34" si="4">AI3/AP3</f>
        <v>0.23375728444228216</v>
      </c>
      <c r="AU3" s="351">
        <f t="shared" ref="AU3:AU34" si="5">AJ3/AP3</f>
        <v>5.788828861044519E-2</v>
      </c>
      <c r="AV3" s="351">
        <f t="shared" ref="AV3:AV34" si="6">AK3/AP3</f>
        <v>7.3525782318344834E-2</v>
      </c>
      <c r="AW3" s="351">
        <f t="shared" ref="AW3:AW34" si="7">AL3/AP3</f>
        <v>0</v>
      </c>
      <c r="AX3" s="351">
        <f t="shared" ref="AX3:AX34" si="8">AM3/AP3</f>
        <v>0</v>
      </c>
      <c r="AY3" s="351">
        <f>AN3/AP3</f>
        <v>0.36098389316218998</v>
      </c>
      <c r="AZ3" s="351">
        <f t="shared" ref="AZ3:AZ34" si="9">AO3/AP3</f>
        <v>2.9062268401318651E-2</v>
      </c>
    </row>
    <row r="4" spans="1:52" s="334" customFormat="1" ht="20" customHeight="1" x14ac:dyDescent="0.3">
      <c r="A4" s="333" t="str">
        <f>'GE2024 results (adjust.)'!A546</f>
        <v>Aberdeen South</v>
      </c>
      <c r="B4" s="346">
        <f>'GE2024 results (adjust.)'!E546/'Scot and Wales Transition'!$M$14</f>
        <v>1.3438086196917552E-2</v>
      </c>
      <c r="C4" s="346">
        <f>'GE2024 results (adjust.)'!F546/'Scot and Wales Transition'!$O$14</f>
        <v>3.6846119550919494E-2</v>
      </c>
      <c r="D4" s="346">
        <f>'GE2024 results (adjust.)'!G546/'Scot and Wales Transition'!$Q$14</f>
        <v>1.8924884359432004E-2</v>
      </c>
      <c r="E4" s="346">
        <f>'GE2024 results (adjust.)'!H546/'Scot and Wales Transition'!$P$14</f>
        <v>1.2470298724063454E-2</v>
      </c>
      <c r="F4" s="346">
        <f>'GE2024 results (adjust.)'!I546/'Scot and Wales Transition'!$R$14</f>
        <v>1.7534342355364562E-2</v>
      </c>
      <c r="G4" s="346">
        <f>'GE2024 results (adjust.)'!K546/'Scot and Wales Transition'!$S$14</f>
        <v>2.3293758101051429E-2</v>
      </c>
      <c r="H4" s="346">
        <f>'GE2024 results (adjust.)'!L546/'Scot and Wales Transition'!$T$14</f>
        <v>0</v>
      </c>
      <c r="I4" s="346">
        <f>'GE2024 results (adjust.)'!J546/'Scot and Wales Transition'!$N$14</f>
        <v>2.099958174763232E-2</v>
      </c>
      <c r="J4" s="346">
        <f>'GE2024 results (adjust.)'!N546/'Scot and Wales Transition'!$U$14</f>
        <v>1.6177201160628103E-2</v>
      </c>
      <c r="L4" s="347">
        <f>B4*'Scot and Wales Transition'!$M$16</f>
        <v>0</v>
      </c>
      <c r="M4" s="347">
        <f>'Allocation (SCOT)'!C4*'Scot and Wales Transition'!$O$16</f>
        <v>0</v>
      </c>
      <c r="N4" s="347">
        <f>D4*'Scot and Wales Transition'!$Q$16</f>
        <v>5436.8448028195589</v>
      </c>
      <c r="O4" s="347">
        <f>E4*'Scot and Wales Transition'!$P$16</f>
        <v>0</v>
      </c>
      <c r="P4" s="347">
        <f>F4*'Scot and Wales Transition'!$R$16</f>
        <v>2442.5166332076087</v>
      </c>
      <c r="Q4" s="347">
        <f>G4*'Scot and Wales Transition'!$S$16</f>
        <v>217.91573081263786</v>
      </c>
      <c r="R4" s="347">
        <f>H4*'Scot and Wales Transition'!$T$16</f>
        <v>0</v>
      </c>
      <c r="S4" s="347">
        <f>I4*'Scot and Wales Transition'!$N$16</f>
        <v>1286.8322518204693</v>
      </c>
      <c r="T4" s="347">
        <f>J4*'Scot and Wales Transition'!$U$14</f>
        <v>423</v>
      </c>
      <c r="U4" s="348">
        <f t="shared" si="0"/>
        <v>9807.109418660275</v>
      </c>
      <c r="W4" s="349">
        <f>B4*'Scot and Wales Transition'!$M$18</f>
        <v>-6212.6969485782956</v>
      </c>
      <c r="X4" s="349">
        <f>C4*'Scot and Wales Transition'!$O$18</f>
        <v>-1994.6161200331892</v>
      </c>
      <c r="Y4" s="349">
        <f>D4*'Scot and Wales Transition'!$Q$18</f>
        <v>0</v>
      </c>
      <c r="Z4" s="349">
        <f>E4*'Scot and Wales Transition'!$P$18</f>
        <v>-62.554119915695928</v>
      </c>
      <c r="AA4" s="349">
        <f>F4*'Scot and Wales Transition'!$R$18</f>
        <v>0</v>
      </c>
      <c r="AB4" s="349">
        <f>G4*'Scot and Wales Transition'!$S$18</f>
        <v>0</v>
      </c>
      <c r="AC4" s="349">
        <f>H4*'Scot and Wales Transition'!$T$18</f>
        <v>0</v>
      </c>
      <c r="AD4" s="349">
        <f>I4*'Scot and Wales Transition'!$N$18</f>
        <v>0</v>
      </c>
      <c r="AE4" s="349">
        <f>J4*'Scot and Wales Transition'!$U$18</f>
        <v>0</v>
      </c>
      <c r="AG4" s="350">
        <f>'GE2024 results (adjust.)'!E546+'Allocation (SCOT)'!L4+'Allocation (SCOT)'!W4</f>
        <v>5242.3030514217044</v>
      </c>
      <c r="AH4" s="350">
        <f>'GE2024 results (adjust.)'!F546+'Allocation (SCOT)'!M4+'Allocation (SCOT)'!X4</f>
        <v>9305.3838799668101</v>
      </c>
      <c r="AI4" s="350">
        <f>'GE2024 results (adjust.)'!G546+'Allocation (SCOT)'!N4+'Allocation (SCOT)'!Y4</f>
        <v>8635.8448028195598</v>
      </c>
      <c r="AJ4" s="350">
        <f>'GE2024 results (adjust.)'!H546+'Allocation (SCOT)'!O4+'Allocation (SCOT)'!Z4</f>
        <v>2858.445880084304</v>
      </c>
      <c r="AK4" s="350">
        <f>'GE2024 results (adjust.)'!I546+'Allocation (SCOT)'!P4+'Allocation (SCOT)'!AA4</f>
        <v>4051.5166332076087</v>
      </c>
      <c r="AL4" s="350">
        <f>'GE2024 results (adjust.)'!K546+'Allocation (SCOT)'!Q4+'Allocation (SCOT)'!AB4</f>
        <v>442.91573081263789</v>
      </c>
      <c r="AM4" s="350">
        <f>'GE2024 results (adjust.)'!L546+'Allocation (SCOT)'!R4+'Allocation (SCOT)'!AC4</f>
        <v>0</v>
      </c>
      <c r="AN4" s="350">
        <f>'GE2024 results (adjust.)'!J546+'Allocation (SCOT)'!S4+'Allocation (SCOT)'!AD4</f>
        <v>16499.83225182047</v>
      </c>
      <c r="AO4" s="350">
        <f>'GE2024 results (adjust.)'!M546+'Allocation (SCOT)'!T4+'Allocation (SCOT)'!AE4</f>
        <v>423</v>
      </c>
      <c r="AP4" s="350">
        <f t="shared" si="1"/>
        <v>47459.242230133095</v>
      </c>
      <c r="AQ4" s="350"/>
      <c r="AR4" s="351">
        <f t="shared" si="2"/>
        <v>0.11045905507722648</v>
      </c>
      <c r="AS4" s="351">
        <f t="shared" si="3"/>
        <v>0.19607105892766619</v>
      </c>
      <c r="AT4" s="351">
        <f t="shared" si="4"/>
        <v>0.18196339420978869</v>
      </c>
      <c r="AU4" s="351">
        <f t="shared" si="5"/>
        <v>6.0229488414996292E-2</v>
      </c>
      <c r="AV4" s="351">
        <f t="shared" si="6"/>
        <v>8.5368338027007024E-2</v>
      </c>
      <c r="AW4" s="351">
        <f t="shared" si="7"/>
        <v>9.332549573061226E-3</v>
      </c>
      <c r="AX4" s="351">
        <f t="shared" si="8"/>
        <v>0</v>
      </c>
      <c r="AY4" s="351">
        <f t="shared" ref="AY4:AY58" si="10">AN4/AP4</f>
        <v>0.34766320481502128</v>
      </c>
      <c r="AZ4" s="351">
        <f t="shared" si="9"/>
        <v>8.9129109552327918E-3</v>
      </c>
    </row>
    <row r="5" spans="1:52" s="334" customFormat="1" ht="20" customHeight="1" x14ac:dyDescent="0.3">
      <c r="A5" s="333" t="str">
        <f>'GE2024 results (adjust.)'!A547</f>
        <v>Aberdeenshire North and Moray East</v>
      </c>
      <c r="B5" s="346">
        <f>'GE2024 results (adjust.)'!E547/'Scot and Wales Transition'!$M$14</f>
        <v>4.5470119685074141E-3</v>
      </c>
      <c r="C5" s="346">
        <f>'GE2024 results (adjust.)'!F547/'Scot and Wales Transition'!$O$14</f>
        <v>4.0801371145190765E-2</v>
      </c>
      <c r="D5" s="346">
        <f>'GE2024 results (adjust.)'!G547/'Scot and Wales Transition'!$Q$14</f>
        <v>3.2904097157599503E-2</v>
      </c>
      <c r="E5" s="346">
        <f>'GE2024 results (adjust.)'!H547/'Scot and Wales Transition'!$P$14</f>
        <v>1.1876881564650643E-2</v>
      </c>
      <c r="F5" s="346">
        <f>'GE2024 results (adjust.)'!I547/'Scot and Wales Transition'!$R$14</f>
        <v>0</v>
      </c>
      <c r="G5" s="346">
        <f>'GE2024 results (adjust.)'!K547/'Scot and Wales Transition'!$S$14</f>
        <v>0</v>
      </c>
      <c r="H5" s="346">
        <f>'GE2024 results (adjust.)'!L547/'Scot and Wales Transition'!$T$14</f>
        <v>0</v>
      </c>
      <c r="I5" s="346">
        <f>'GE2024 results (adjust.)'!J547/'Scot and Wales Transition'!$N$14</f>
        <v>1.8572889792571674E-2</v>
      </c>
      <c r="J5" s="346">
        <f>'GE2024 results (adjust.)'!N547/'Scot and Wales Transition'!$U$14</f>
        <v>0</v>
      </c>
      <c r="L5" s="347">
        <f>B5*'Scot and Wales Transition'!$M$16</f>
        <v>0</v>
      </c>
      <c r="M5" s="347">
        <f>'Allocation (SCOT)'!C5*'Scot and Wales Transition'!$O$16</f>
        <v>0</v>
      </c>
      <c r="N5" s="347">
        <f>D5*'Scot and Wales Transition'!$Q$16</f>
        <v>9452.8698947428529</v>
      </c>
      <c r="O5" s="347">
        <f>E5*'Scot and Wales Transition'!$P$16</f>
        <v>0</v>
      </c>
      <c r="P5" s="347">
        <f>F5*'Scot and Wales Transition'!$R$16</f>
        <v>0</v>
      </c>
      <c r="Q5" s="347">
        <f>G5*'Scot and Wales Transition'!$S$16</f>
        <v>0</v>
      </c>
      <c r="R5" s="347">
        <f>H5*'Scot and Wales Transition'!$T$16</f>
        <v>0</v>
      </c>
      <c r="S5" s="347">
        <f>I5*'Scot and Wales Transition'!$N$16</f>
        <v>1138.1271247120499</v>
      </c>
      <c r="T5" s="347">
        <f>J5*'Scot and Wales Transition'!$U$14</f>
        <v>0</v>
      </c>
      <c r="U5" s="348">
        <f t="shared" si="0"/>
        <v>10590.997019454902</v>
      </c>
      <c r="W5" s="349">
        <f>B5*'Scot and Wales Transition'!$M$18</f>
        <v>-2102.1748906756416</v>
      </c>
      <c r="X5" s="349">
        <f>C5*'Scot and Wales Transition'!$O$18</f>
        <v>-2208.7284522102032</v>
      </c>
      <c r="Y5" s="349">
        <f>D5*'Scot and Wales Transition'!$Q$18</f>
        <v>0</v>
      </c>
      <c r="Z5" s="349">
        <f>E5*'Scot and Wales Transition'!$P$18</f>
        <v>-59.577391853976742</v>
      </c>
      <c r="AA5" s="349">
        <f>F5*'Scot and Wales Transition'!$R$18</f>
        <v>0</v>
      </c>
      <c r="AB5" s="349">
        <f>G5*'Scot and Wales Transition'!$S$18</f>
        <v>0</v>
      </c>
      <c r="AC5" s="349">
        <f>H5*'Scot and Wales Transition'!$T$18</f>
        <v>0</v>
      </c>
      <c r="AD5" s="349">
        <f>I5*'Scot and Wales Transition'!$N$18</f>
        <v>0</v>
      </c>
      <c r="AE5" s="349">
        <f>J5*'Scot and Wales Transition'!$U$18</f>
        <v>0</v>
      </c>
      <c r="AG5" s="350">
        <f>'GE2024 results (adjust.)'!E547+'Allocation (SCOT)'!L5+'Allocation (SCOT)'!W5</f>
        <v>1773.8251093243584</v>
      </c>
      <c r="AH5" s="350">
        <f>'GE2024 results (adjust.)'!F547+'Allocation (SCOT)'!M5+'Allocation (SCOT)'!X5</f>
        <v>10304.271547789796</v>
      </c>
      <c r="AI5" s="350">
        <f>'GE2024 results (adjust.)'!G547+'Allocation (SCOT)'!N5+'Allocation (SCOT)'!Y5</f>
        <v>15014.869894742853</v>
      </c>
      <c r="AJ5" s="350">
        <f>'GE2024 results (adjust.)'!H547+'Allocation (SCOT)'!O5+'Allocation (SCOT)'!Z5</f>
        <v>2722.4226081460233</v>
      </c>
      <c r="AK5" s="350">
        <f>'GE2024 results (adjust.)'!I547+'Allocation (SCOT)'!P5+'Allocation (SCOT)'!AA5</f>
        <v>0</v>
      </c>
      <c r="AL5" s="350">
        <f>'GE2024 results (adjust.)'!K547+'Allocation (SCOT)'!Q5+'Allocation (SCOT)'!AB5</f>
        <v>0</v>
      </c>
      <c r="AM5" s="350">
        <f>'GE2024 results (adjust.)'!L547+'Allocation (SCOT)'!R5+'Allocation (SCOT)'!AC5</f>
        <v>0</v>
      </c>
      <c r="AN5" s="350">
        <f>'GE2024 results (adjust.)'!J547+'Allocation (SCOT)'!S5+'Allocation (SCOT)'!AD5</f>
        <v>14593.127124712049</v>
      </c>
      <c r="AO5" s="350">
        <f>'GE2024 results (adjust.)'!M547+'Allocation (SCOT)'!T5+'Allocation (SCOT)'!AE5</f>
        <v>0</v>
      </c>
      <c r="AP5" s="350">
        <f t="shared" si="1"/>
        <v>44408.516284715079</v>
      </c>
      <c r="AQ5" s="350"/>
      <c r="AR5" s="351">
        <f t="shared" si="2"/>
        <v>3.9943354512271545E-2</v>
      </c>
      <c r="AS5" s="351">
        <f t="shared" si="3"/>
        <v>0.23203368204707198</v>
      </c>
      <c r="AT5" s="351">
        <f t="shared" si="4"/>
        <v>0.33810789350579601</v>
      </c>
      <c r="AU5" s="351">
        <f t="shared" si="5"/>
        <v>6.1304065884386486E-2</v>
      </c>
      <c r="AV5" s="351">
        <f t="shared" si="6"/>
        <v>0</v>
      </c>
      <c r="AW5" s="351">
        <f t="shared" si="7"/>
        <v>0</v>
      </c>
      <c r="AX5" s="351">
        <f t="shared" si="8"/>
        <v>0</v>
      </c>
      <c r="AY5" s="351">
        <f t="shared" si="10"/>
        <v>0.32861100405047405</v>
      </c>
      <c r="AZ5" s="351">
        <f t="shared" si="9"/>
        <v>0</v>
      </c>
    </row>
    <row r="6" spans="1:52" s="334" customFormat="1" ht="20" customHeight="1" x14ac:dyDescent="0.3">
      <c r="A6" s="333" t="str">
        <f>'GE2024 results (adjust.)'!A548</f>
        <v>Airdrie and Shotts</v>
      </c>
      <c r="B6" s="346">
        <f>'GE2024 results (adjust.)'!E548/'Scot and Wales Transition'!$M$14</f>
        <v>2.2137941913752172E-2</v>
      </c>
      <c r="C6" s="346">
        <f>'GE2024 results (adjust.)'!F548/'Scot and Wales Transition'!$O$14</f>
        <v>5.5301786511822533E-3</v>
      </c>
      <c r="D6" s="346">
        <f>'GE2024 results (adjust.)'!G548/'Scot and Wales Transition'!$Q$14</f>
        <v>1.7576064842723501E-2</v>
      </c>
      <c r="E6" s="346">
        <f>'GE2024 results (adjust.)'!H548/'Scot and Wales Transition'!$P$14</f>
        <v>3.0951614429804877E-3</v>
      </c>
      <c r="F6" s="346">
        <f>'GE2024 results (adjust.)'!I548/'Scot and Wales Transition'!$R$14</f>
        <v>0</v>
      </c>
      <c r="G6" s="346">
        <f>'GE2024 results (adjust.)'!K548/'Scot and Wales Transition'!$S$14</f>
        <v>0</v>
      </c>
      <c r="H6" s="346">
        <f>'GE2024 results (adjust.)'!L548/'Scot and Wales Transition'!$T$14</f>
        <v>0</v>
      </c>
      <c r="I6" s="346">
        <f>'GE2024 results (adjust.)'!J548/'Scot and Wales Transition'!$N$14</f>
        <v>1.5631319510299637E-2</v>
      </c>
      <c r="J6" s="346">
        <f>'GE2024 results (adjust.)'!N548/'Scot and Wales Transition'!$U$14</f>
        <v>4.1265248350632916E-2</v>
      </c>
      <c r="L6" s="347">
        <f>B6*'Scot and Wales Transition'!$M$16</f>
        <v>0</v>
      </c>
      <c r="M6" s="347">
        <f>'Allocation (SCOT)'!C6*'Scot and Wales Transition'!$O$16</f>
        <v>0</v>
      </c>
      <c r="N6" s="347">
        <f>D6*'Scot and Wales Transition'!$Q$16</f>
        <v>5049.3485180296684</v>
      </c>
      <c r="O6" s="347">
        <f>E6*'Scot and Wales Transition'!$P$16</f>
        <v>0</v>
      </c>
      <c r="P6" s="347">
        <f>F6*'Scot and Wales Transition'!$R$16</f>
        <v>0</v>
      </c>
      <c r="Q6" s="347">
        <f>G6*'Scot and Wales Transition'!$S$16</f>
        <v>0</v>
      </c>
      <c r="R6" s="347">
        <f>H6*'Scot and Wales Transition'!$T$16</f>
        <v>0</v>
      </c>
      <c r="S6" s="347">
        <f>I6*'Scot and Wales Transition'!$N$16</f>
        <v>957.8707960044037</v>
      </c>
      <c r="T6" s="347">
        <f>J6*'Scot and Wales Transition'!$U$14</f>
        <v>1079</v>
      </c>
      <c r="U6" s="348">
        <f t="shared" si="0"/>
        <v>7086.2193140340723</v>
      </c>
      <c r="W6" s="349">
        <f>B6*'Scot and Wales Transition'!$M$18</f>
        <v>-10234.814850861721</v>
      </c>
      <c r="X6" s="349">
        <f>C6*'Scot and Wales Transition'!$O$18</f>
        <v>-299.36893270586626</v>
      </c>
      <c r="Y6" s="349">
        <f>D6*'Scot and Wales Transition'!$Q$18</f>
        <v>0</v>
      </c>
      <c r="Z6" s="349">
        <f>E6*'Scot and Wales Transition'!$P$18</f>
        <v>-15.526099602492142</v>
      </c>
      <c r="AA6" s="349">
        <f>F6*'Scot and Wales Transition'!$R$18</f>
        <v>0</v>
      </c>
      <c r="AB6" s="349">
        <f>G6*'Scot and Wales Transition'!$S$18</f>
        <v>0</v>
      </c>
      <c r="AC6" s="349">
        <f>H6*'Scot and Wales Transition'!$T$18</f>
        <v>0</v>
      </c>
      <c r="AD6" s="349">
        <f>I6*'Scot and Wales Transition'!$N$18</f>
        <v>0</v>
      </c>
      <c r="AE6" s="349">
        <f>J6*'Scot and Wales Transition'!$U$18</f>
        <v>0</v>
      </c>
      <c r="AG6" s="350">
        <f>'GE2024 results (adjust.)'!E548+'Allocation (SCOT)'!L6+'Allocation (SCOT)'!W6</f>
        <v>8636.1851491382786</v>
      </c>
      <c r="AH6" s="350">
        <f>'GE2024 results (adjust.)'!F548+'Allocation (SCOT)'!M6+'Allocation (SCOT)'!X6</f>
        <v>1396.6310672941338</v>
      </c>
      <c r="AI6" s="350">
        <f>'GE2024 results (adjust.)'!G548+'Allocation (SCOT)'!N6+'Allocation (SCOT)'!Y6</f>
        <v>8020.3485180296684</v>
      </c>
      <c r="AJ6" s="350">
        <f>'GE2024 results (adjust.)'!H548+'Allocation (SCOT)'!O6+'Allocation (SCOT)'!Z6</f>
        <v>709.4739003975078</v>
      </c>
      <c r="AK6" s="350">
        <f>'GE2024 results (adjust.)'!I548+'Allocation (SCOT)'!P6+'Allocation (SCOT)'!AA6</f>
        <v>0</v>
      </c>
      <c r="AL6" s="350">
        <f>'GE2024 results (adjust.)'!K548+'Allocation (SCOT)'!Q6+'Allocation (SCOT)'!AB6</f>
        <v>0</v>
      </c>
      <c r="AM6" s="350">
        <f>'GE2024 results (adjust.)'!L548+'Allocation (SCOT)'!R6+'Allocation (SCOT)'!AC6</f>
        <v>0</v>
      </c>
      <c r="AN6" s="350">
        <f>'GE2024 results (adjust.)'!J548+'Allocation (SCOT)'!S6+'Allocation (SCOT)'!AD6</f>
        <v>12281.870796004403</v>
      </c>
      <c r="AO6" s="350">
        <f>'GE2024 results (adjust.)'!M548+'Allocation (SCOT)'!T6+'Allocation (SCOT)'!AE6</f>
        <v>1079</v>
      </c>
      <c r="AP6" s="350">
        <f t="shared" si="1"/>
        <v>32123.509430863989</v>
      </c>
      <c r="AQ6" s="350"/>
      <c r="AR6" s="351">
        <f t="shared" si="2"/>
        <v>0.26884314018445027</v>
      </c>
      <c r="AS6" s="351">
        <f t="shared" si="3"/>
        <v>4.3476914323447573E-2</v>
      </c>
      <c r="AT6" s="351">
        <f t="shared" si="4"/>
        <v>0.24967223880974185</v>
      </c>
      <c r="AU6" s="351">
        <f t="shared" si="5"/>
        <v>2.2085815434469667E-2</v>
      </c>
      <c r="AV6" s="351">
        <f t="shared" si="6"/>
        <v>0</v>
      </c>
      <c r="AW6" s="351">
        <f t="shared" si="7"/>
        <v>0</v>
      </c>
      <c r="AX6" s="351">
        <f t="shared" si="8"/>
        <v>0</v>
      </c>
      <c r="AY6" s="351">
        <f t="shared" si="10"/>
        <v>0.38233278410745769</v>
      </c>
      <c r="AZ6" s="351">
        <f t="shared" si="9"/>
        <v>3.3589107140432985E-2</v>
      </c>
    </row>
    <row r="7" spans="1:52" s="334" customFormat="1" ht="20" customHeight="1" x14ac:dyDescent="0.3">
      <c r="A7" s="333" t="str">
        <f>'GE2024 results (adjust.)'!A549</f>
        <v>Alloa and Grangemouth</v>
      </c>
      <c r="B7" s="346">
        <f>'GE2024 results (adjust.)'!E549/'Scot and Wales Transition'!$M$14</f>
        <v>2.1161906320924986E-2</v>
      </c>
      <c r="C7" s="346">
        <f>'GE2024 results (adjust.)'!F549/'Scot and Wales Transition'!$O$14</f>
        <v>1.019626688811728E-2</v>
      </c>
      <c r="D7" s="346">
        <f>'GE2024 results (adjust.)'!G549/'Scot and Wales Transition'!$Q$14</f>
        <v>2.250398877876816E-2</v>
      </c>
      <c r="E7" s="346">
        <f>'GE2024 results (adjust.)'!H549/'Scot and Wales Transition'!$P$14</f>
        <v>4.9138356149938502E-3</v>
      </c>
      <c r="F7" s="346">
        <f>'GE2024 results (adjust.)'!I549/'Scot and Wales Transition'!$R$14</f>
        <v>1.5485581408932903E-2</v>
      </c>
      <c r="G7" s="346">
        <f>'GE2024 results (adjust.)'!K549/'Scot and Wales Transition'!$S$14</f>
        <v>9.1208003942339147E-2</v>
      </c>
      <c r="H7" s="346">
        <f>'GE2024 results (adjust.)'!L549/'Scot and Wales Transition'!$T$14</f>
        <v>0.53734939759036149</v>
      </c>
      <c r="I7" s="346">
        <f>'GE2024 results (adjust.)'!J549/'Scot and Wales Transition'!$N$14</f>
        <v>1.6449879424606215E-2</v>
      </c>
      <c r="J7" s="346">
        <f>'GE2024 results (adjust.)'!N549/'Scot and Wales Transition'!$U$14</f>
        <v>2.4399655651254681E-2</v>
      </c>
      <c r="L7" s="347">
        <f>B7*'Scot and Wales Transition'!$M$16</f>
        <v>0</v>
      </c>
      <c r="M7" s="347">
        <f>'Allocation (SCOT)'!C7*'Scot and Wales Transition'!$O$16</f>
        <v>0</v>
      </c>
      <c r="N7" s="347">
        <f>D7*'Scot and Wales Transition'!$Q$16</f>
        <v>6465.069593599751</v>
      </c>
      <c r="O7" s="347">
        <f>E7*'Scot and Wales Transition'!$P$16</f>
        <v>0</v>
      </c>
      <c r="P7" s="347">
        <f>F7*'Scot and Wales Transition'!$R$16</f>
        <v>2157.1262497128723</v>
      </c>
      <c r="Q7" s="347">
        <f>G7*'Scot and Wales Transition'!$S$16</f>
        <v>853.26115042637309</v>
      </c>
      <c r="R7" s="347">
        <f>H7*'Scot and Wales Transition'!$T$16</f>
        <v>212.25990031938184</v>
      </c>
      <c r="S7" s="347">
        <f>I7*'Scot and Wales Transition'!$N$16</f>
        <v>1008.0312854101448</v>
      </c>
      <c r="T7" s="347">
        <f>J7*'Scot and Wales Transition'!$U$14</f>
        <v>638</v>
      </c>
      <c r="U7" s="348">
        <f t="shared" si="0"/>
        <v>11333.748179468525</v>
      </c>
      <c r="W7" s="349">
        <f>B7*'Scot and Wales Transition'!$M$18</f>
        <v>-9783.5740074555979</v>
      </c>
      <c r="X7" s="349">
        <f>C7*'Scot and Wales Transition'!$O$18</f>
        <v>-551.96146967644097</v>
      </c>
      <c r="Y7" s="349">
        <f>D7*'Scot and Wales Transition'!$Q$18</f>
        <v>0</v>
      </c>
      <c r="Z7" s="349">
        <f>E7*'Scot and Wales Transition'!$P$18</f>
        <v>-24.649021575818562</v>
      </c>
      <c r="AA7" s="349">
        <f>F7*'Scot and Wales Transition'!$R$18</f>
        <v>0</v>
      </c>
      <c r="AB7" s="349">
        <f>G7*'Scot and Wales Transition'!$S$18</f>
        <v>0</v>
      </c>
      <c r="AC7" s="349">
        <f>H7*'Scot and Wales Transition'!$T$18</f>
        <v>0</v>
      </c>
      <c r="AD7" s="349">
        <f>I7*'Scot and Wales Transition'!$N$18</f>
        <v>0</v>
      </c>
      <c r="AE7" s="349">
        <f>J7*'Scot and Wales Transition'!$U$18</f>
        <v>0</v>
      </c>
      <c r="AG7" s="350">
        <f>'GE2024 results (adjust.)'!E549+'Allocation (SCOT)'!L7+'Allocation (SCOT)'!W7</f>
        <v>8255.4259925444021</v>
      </c>
      <c r="AH7" s="350">
        <f>'GE2024 results (adjust.)'!F549+'Allocation (SCOT)'!M7+'Allocation (SCOT)'!X7</f>
        <v>2575.0385303235589</v>
      </c>
      <c r="AI7" s="350">
        <f>'GE2024 results (adjust.)'!G549+'Allocation (SCOT)'!N7+'Allocation (SCOT)'!Y7</f>
        <v>10269.06959359975</v>
      </c>
      <c r="AJ7" s="350">
        <f>'GE2024 results (adjust.)'!H549+'Allocation (SCOT)'!O7+'Allocation (SCOT)'!Z7</f>
        <v>1126.3509784241814</v>
      </c>
      <c r="AK7" s="350">
        <f>'GE2024 results (adjust.)'!I549+'Allocation (SCOT)'!P7+'Allocation (SCOT)'!AA7</f>
        <v>3578.1262497128723</v>
      </c>
      <c r="AL7" s="350">
        <f>'GE2024 results (adjust.)'!K549+'Allocation (SCOT)'!Q7+'Allocation (SCOT)'!AB7</f>
        <v>1734.2611504263732</v>
      </c>
      <c r="AM7" s="350">
        <f>'GE2024 results (adjust.)'!L549+'Allocation (SCOT)'!R7+'Allocation (SCOT)'!AC7</f>
        <v>435.25990031938181</v>
      </c>
      <c r="AN7" s="350">
        <f>'GE2024 results (adjust.)'!J549+'Allocation (SCOT)'!S7+'Allocation (SCOT)'!AD7</f>
        <v>12925.031285410145</v>
      </c>
      <c r="AO7" s="350">
        <f>'GE2024 results (adjust.)'!M549+'Allocation (SCOT)'!T7+'Allocation (SCOT)'!AE7</f>
        <v>638</v>
      </c>
      <c r="AP7" s="350">
        <f t="shared" si="1"/>
        <v>41536.563680760664</v>
      </c>
      <c r="AQ7" s="350"/>
      <c r="AR7" s="351">
        <f t="shared" si="2"/>
        <v>0.19875081761682264</v>
      </c>
      <c r="AS7" s="351">
        <f t="shared" si="3"/>
        <v>6.1994500799696435E-2</v>
      </c>
      <c r="AT7" s="351">
        <f t="shared" si="4"/>
        <v>0.24722963778431878</v>
      </c>
      <c r="AU7" s="351">
        <f t="shared" si="5"/>
        <v>2.7117095845506749E-2</v>
      </c>
      <c r="AV7" s="351">
        <f t="shared" si="6"/>
        <v>8.6144012230126438E-2</v>
      </c>
      <c r="AW7" s="351">
        <f t="shared" si="7"/>
        <v>4.175263904244602E-2</v>
      </c>
      <c r="AX7" s="351">
        <f t="shared" si="8"/>
        <v>1.0478957856617061E-2</v>
      </c>
      <c r="AY7" s="351">
        <f t="shared" si="10"/>
        <v>0.31117237778138335</v>
      </c>
      <c r="AZ7" s="351">
        <f t="shared" si="9"/>
        <v>1.5359961043082519E-2</v>
      </c>
    </row>
    <row r="8" spans="1:52" s="334" customFormat="1" ht="20" customHeight="1" x14ac:dyDescent="0.3">
      <c r="A8" s="333" t="str">
        <f>'GE2024 results (adjust.)'!A550</f>
        <v>Angus and Perthshire Glens</v>
      </c>
      <c r="B8" s="346">
        <f>'GE2024 results (adjust.)'!E550/'Scot and Wales Transition'!$M$14</f>
        <v>7.9760408601346512E-3</v>
      </c>
      <c r="C8" s="346">
        <f>'GE2024 results (adjust.)'!F550/'Scot and Wales Transition'!$O$14</f>
        <v>4.6536975064665753E-2</v>
      </c>
      <c r="D8" s="346">
        <f>'GE2024 results (adjust.)'!G550/'Scot and Wales Transition'!$Q$14</f>
        <v>1.9202930487876298E-2</v>
      </c>
      <c r="E8" s="346">
        <f>'GE2024 results (adjust.)'!H550/'Scot and Wales Transition'!$P$14</f>
        <v>1.3473557950408853E-2</v>
      </c>
      <c r="F8" s="346">
        <f>'GE2024 results (adjust.)'!I550/'Scot and Wales Transition'!$R$14</f>
        <v>0</v>
      </c>
      <c r="G8" s="346">
        <f>'GE2024 results (adjust.)'!K550/'Scot and Wales Transition'!$S$14</f>
        <v>7.5885887502536428E-2</v>
      </c>
      <c r="H8" s="346">
        <f>'GE2024 results (adjust.)'!L550/'Scot and Wales Transition'!$T$14</f>
        <v>0</v>
      </c>
      <c r="I8" s="346">
        <f>'GE2024 results (adjust.)'!J550/'Scot and Wales Transition'!$N$14</f>
        <v>2.6423058818982308E-2</v>
      </c>
      <c r="J8" s="346">
        <f>'GE2024 results (adjust.)'!N550/'Scot and Wales Transition'!$U$14</f>
        <v>0</v>
      </c>
      <c r="L8" s="347">
        <f>B8*'Scot and Wales Transition'!$M$16</f>
        <v>0</v>
      </c>
      <c r="M8" s="347">
        <f>'Allocation (SCOT)'!C8*'Scot and Wales Transition'!$O$16</f>
        <v>0</v>
      </c>
      <c r="N8" s="347">
        <f>D8*'Scot and Wales Transition'!$Q$16</f>
        <v>5516.7234229297555</v>
      </c>
      <c r="O8" s="347">
        <f>E8*'Scot and Wales Transition'!$P$16</f>
        <v>0</v>
      </c>
      <c r="P8" s="347">
        <f>F8*'Scot and Wales Transition'!$R$16</f>
        <v>0</v>
      </c>
      <c r="Q8" s="347">
        <f>G8*'Scot and Wales Transition'!$S$16</f>
        <v>709.92102526961571</v>
      </c>
      <c r="R8" s="347">
        <f>H8*'Scot and Wales Transition'!$T$16</f>
        <v>0</v>
      </c>
      <c r="S8" s="347">
        <f>I8*'Scot and Wales Transition'!$N$16</f>
        <v>1619.1772145104464</v>
      </c>
      <c r="T8" s="347">
        <f>J8*'Scot and Wales Transition'!$U$14</f>
        <v>0</v>
      </c>
      <c r="U8" s="348">
        <f t="shared" si="0"/>
        <v>7845.8216627098172</v>
      </c>
      <c r="W8" s="349">
        <f>B8*'Scot and Wales Transition'!$M$18</f>
        <v>-3687.4837672094136</v>
      </c>
      <c r="X8" s="349">
        <f>C8*'Scot and Wales Transition'!$O$18</f>
        <v>-2519.2178110720065</v>
      </c>
      <c r="Y8" s="349">
        <f>D8*'Scot and Wales Transition'!$Q$18</f>
        <v>0</v>
      </c>
      <c r="Z8" s="349">
        <f>E8*'Scot and Wales Transition'!$P$18</f>
        <v>-67.586717717883033</v>
      </c>
      <c r="AA8" s="349">
        <f>F8*'Scot and Wales Transition'!$R$18</f>
        <v>0</v>
      </c>
      <c r="AB8" s="349">
        <f>G8*'Scot and Wales Transition'!$S$18</f>
        <v>0</v>
      </c>
      <c r="AC8" s="349">
        <f>H8*'Scot and Wales Transition'!$T$18</f>
        <v>0</v>
      </c>
      <c r="AD8" s="349">
        <f>I8*'Scot and Wales Transition'!$N$18</f>
        <v>0</v>
      </c>
      <c r="AE8" s="349">
        <f>J8*'Scot and Wales Transition'!$U$18</f>
        <v>0</v>
      </c>
      <c r="AG8" s="350">
        <f>'GE2024 results (adjust.)'!E550+'Allocation (SCOT)'!L8+'Allocation (SCOT)'!W8</f>
        <v>3111.5162327905864</v>
      </c>
      <c r="AH8" s="350">
        <f>'GE2024 results (adjust.)'!F550+'Allocation (SCOT)'!M8+'Allocation (SCOT)'!X8</f>
        <v>11752.782188927993</v>
      </c>
      <c r="AI8" s="350">
        <f>'GE2024 results (adjust.)'!G550+'Allocation (SCOT)'!N8+'Allocation (SCOT)'!Y8</f>
        <v>8762.7234229297555</v>
      </c>
      <c r="AJ8" s="350">
        <f>'GE2024 results (adjust.)'!H550+'Allocation (SCOT)'!O8+'Allocation (SCOT)'!Z8</f>
        <v>3088.4132822821171</v>
      </c>
      <c r="AK8" s="350">
        <f>'GE2024 results (adjust.)'!I550+'Allocation (SCOT)'!P8+'Allocation (SCOT)'!AA8</f>
        <v>0</v>
      </c>
      <c r="AL8" s="350">
        <f>'GE2024 results (adjust.)'!K550+'Allocation (SCOT)'!Q8+'Allocation (SCOT)'!AB8</f>
        <v>1442.9210252696157</v>
      </c>
      <c r="AM8" s="350">
        <f>'GE2024 results (adjust.)'!L550+'Allocation (SCOT)'!R8+'Allocation (SCOT)'!AC8</f>
        <v>0</v>
      </c>
      <c r="AN8" s="350">
        <f>'GE2024 results (adjust.)'!J550+'Allocation (SCOT)'!S8+'Allocation (SCOT)'!AD8</f>
        <v>20761.177214510448</v>
      </c>
      <c r="AO8" s="350">
        <f>'GE2024 results (adjust.)'!M550+'Allocation (SCOT)'!T8+'Allocation (SCOT)'!AE8</f>
        <v>0</v>
      </c>
      <c r="AP8" s="350">
        <f t="shared" si="1"/>
        <v>48919.533366710515</v>
      </c>
      <c r="AQ8" s="350"/>
      <c r="AR8" s="351">
        <f t="shared" si="2"/>
        <v>6.3604781539227787E-2</v>
      </c>
      <c r="AS8" s="351">
        <f t="shared" si="3"/>
        <v>0.24024722600738666</v>
      </c>
      <c r="AT8" s="351">
        <f t="shared" si="4"/>
        <v>0.17912524547694772</v>
      </c>
      <c r="AU8" s="351">
        <f t="shared" si="5"/>
        <v>6.313251721210747E-2</v>
      </c>
      <c r="AV8" s="351">
        <f t="shared" si="6"/>
        <v>0</v>
      </c>
      <c r="AW8" s="351">
        <f t="shared" si="7"/>
        <v>2.9495805171590533E-2</v>
      </c>
      <c r="AX8" s="351">
        <f t="shared" si="8"/>
        <v>0</v>
      </c>
      <c r="AY8" s="351">
        <f t="shared" si="10"/>
        <v>0.42439442459273985</v>
      </c>
      <c r="AZ8" s="351">
        <f t="shared" si="9"/>
        <v>0</v>
      </c>
    </row>
    <row r="9" spans="1:52" s="334" customFormat="1" ht="20" customHeight="1" x14ac:dyDescent="0.3">
      <c r="A9" s="333" t="str">
        <f>'GE2024 results (adjust.)'!A551</f>
        <v>Arbroath and Broughty Ferry</v>
      </c>
      <c r="B9" s="346">
        <f>'GE2024 results (adjust.)'!E551/'Scot and Wales Transition'!$M$14</f>
        <v>1.7270668266348335E-2</v>
      </c>
      <c r="C9" s="346">
        <f>'GE2024 results (adjust.)'!F551/'Scot and Wales Transition'!$O$14</f>
        <v>2.2306575561755776E-2</v>
      </c>
      <c r="D9" s="346">
        <f>'GE2024 results (adjust.)'!G551/'Scot and Wales Transition'!$Q$14</f>
        <v>2.2480325278475027E-2</v>
      </c>
      <c r="E9" s="346">
        <f>'GE2024 results (adjust.)'!H551/'Scot and Wales Transition'!$P$14</f>
        <v>9.6014042555353334E-3</v>
      </c>
      <c r="F9" s="346">
        <f>'GE2024 results (adjust.)'!I551/'Scot and Wales Transition'!$R$14</f>
        <v>0</v>
      </c>
      <c r="G9" s="346">
        <f>'GE2024 results (adjust.)'!K551/'Scot and Wales Transition'!$S$14</f>
        <v>0</v>
      </c>
      <c r="H9" s="346">
        <f>'GE2024 results (adjust.)'!L551/'Scot and Wales Transition'!$T$14</f>
        <v>0</v>
      </c>
      <c r="I9" s="346">
        <f>'GE2024 results (adjust.)'!J551/'Scot and Wales Transition'!$N$14</f>
        <v>2.1507558220591545E-2</v>
      </c>
      <c r="J9" s="346">
        <f>'GE2024 results (adjust.)'!N551/'Scot and Wales Transition'!$U$14</f>
        <v>3.533743232250678E-2</v>
      </c>
      <c r="L9" s="347">
        <f>B9*'Scot and Wales Transition'!$M$16</f>
        <v>0</v>
      </c>
      <c r="M9" s="347">
        <f>'Allocation (SCOT)'!C9*'Scot and Wales Transition'!$O$16</f>
        <v>0</v>
      </c>
      <c r="N9" s="347">
        <f>D9*'Scot and Wales Transition'!$Q$16</f>
        <v>6458.2714131648399</v>
      </c>
      <c r="O9" s="347">
        <f>E9*'Scot and Wales Transition'!$P$16</f>
        <v>0</v>
      </c>
      <c r="P9" s="347">
        <f>F9*'Scot and Wales Transition'!$R$16</f>
        <v>0</v>
      </c>
      <c r="Q9" s="347">
        <f>G9*'Scot and Wales Transition'!$S$16</f>
        <v>0</v>
      </c>
      <c r="R9" s="347">
        <f>H9*'Scot and Wales Transition'!$T$16</f>
        <v>0</v>
      </c>
      <c r="S9" s="347">
        <f>I9*'Scot and Wales Transition'!$N$16</f>
        <v>1317.9605150604571</v>
      </c>
      <c r="T9" s="347">
        <f>J9*'Scot and Wales Transition'!$U$14</f>
        <v>924.00000000000011</v>
      </c>
      <c r="U9" s="348">
        <f t="shared" si="0"/>
        <v>8700.2319282252975</v>
      </c>
      <c r="W9" s="349">
        <f>B9*'Scot and Wales Transition'!$M$18</f>
        <v>-7984.5765584434448</v>
      </c>
      <c r="X9" s="349">
        <f>C9*'Scot and Wales Transition'!$O$18</f>
        <v>-1207.5370687740749</v>
      </c>
      <c r="Y9" s="349">
        <f>D9*'Scot and Wales Transition'!$Q$18</f>
        <v>0</v>
      </c>
      <c r="Z9" s="349">
        <f>E9*'Scot and Wales Transition'!$P$18</f>
        <v>-48.16303173242045</v>
      </c>
      <c r="AA9" s="349">
        <f>F9*'Scot and Wales Transition'!$R$18</f>
        <v>0</v>
      </c>
      <c r="AB9" s="349">
        <f>G9*'Scot and Wales Transition'!$S$18</f>
        <v>0</v>
      </c>
      <c r="AC9" s="349">
        <f>H9*'Scot and Wales Transition'!$T$18</f>
        <v>0</v>
      </c>
      <c r="AD9" s="349">
        <f>I9*'Scot and Wales Transition'!$N$18</f>
        <v>0</v>
      </c>
      <c r="AE9" s="349">
        <f>J9*'Scot and Wales Transition'!$U$18</f>
        <v>0</v>
      </c>
      <c r="AG9" s="350">
        <f>'GE2024 results (adjust.)'!E551+'Allocation (SCOT)'!L9+'Allocation (SCOT)'!W9</f>
        <v>6737.4234415565552</v>
      </c>
      <c r="AH9" s="350">
        <f>'GE2024 results (adjust.)'!F551+'Allocation (SCOT)'!M9+'Allocation (SCOT)'!X9</f>
        <v>5633.4629312259249</v>
      </c>
      <c r="AI9" s="350">
        <f>'GE2024 results (adjust.)'!G551+'Allocation (SCOT)'!N9+'Allocation (SCOT)'!Y9</f>
        <v>10258.271413164839</v>
      </c>
      <c r="AJ9" s="350">
        <f>'GE2024 results (adjust.)'!H551+'Allocation (SCOT)'!O9+'Allocation (SCOT)'!Z9</f>
        <v>2200.8369682675793</v>
      </c>
      <c r="AK9" s="350">
        <f>'GE2024 results (adjust.)'!I551+'Allocation (SCOT)'!P9+'Allocation (SCOT)'!AA9</f>
        <v>0</v>
      </c>
      <c r="AL9" s="350">
        <f>'GE2024 results (adjust.)'!K551+'Allocation (SCOT)'!Q9+'Allocation (SCOT)'!AB9</f>
        <v>0</v>
      </c>
      <c r="AM9" s="350">
        <f>'GE2024 results (adjust.)'!L551+'Allocation (SCOT)'!R9+'Allocation (SCOT)'!AC9</f>
        <v>0</v>
      </c>
      <c r="AN9" s="350">
        <f>'GE2024 results (adjust.)'!J551+'Allocation (SCOT)'!S9+'Allocation (SCOT)'!AD9</f>
        <v>16898.960515060458</v>
      </c>
      <c r="AO9" s="350">
        <f>'GE2024 results (adjust.)'!M551+'Allocation (SCOT)'!T9+'Allocation (SCOT)'!AE9</f>
        <v>924.00000000000011</v>
      </c>
      <c r="AP9" s="350">
        <f t="shared" si="1"/>
        <v>42652.955269275357</v>
      </c>
      <c r="AQ9" s="350"/>
      <c r="AR9" s="351">
        <f t="shared" si="2"/>
        <v>0.15795912379393307</v>
      </c>
      <c r="AS9" s="351">
        <f t="shared" si="3"/>
        <v>0.13207673174486775</v>
      </c>
      <c r="AT9" s="351">
        <f t="shared" si="4"/>
        <v>0.24050552531243446</v>
      </c>
      <c r="AU9" s="351">
        <f t="shared" si="5"/>
        <v>5.1598698246658914E-2</v>
      </c>
      <c r="AV9" s="351">
        <f t="shared" si="6"/>
        <v>0</v>
      </c>
      <c r="AW9" s="351">
        <f t="shared" si="7"/>
        <v>0</v>
      </c>
      <c r="AX9" s="351">
        <f t="shared" si="8"/>
        <v>0</v>
      </c>
      <c r="AY9" s="351">
        <f t="shared" si="10"/>
        <v>0.39619670919340638</v>
      </c>
      <c r="AZ9" s="351">
        <f t="shared" si="9"/>
        <v>2.1663211708699458E-2</v>
      </c>
    </row>
    <row r="10" spans="1:52" s="334" customFormat="1" ht="20" customHeight="1" x14ac:dyDescent="0.3">
      <c r="A10" s="333" t="str">
        <f>'GE2024 results (adjust.)'!A552</f>
        <v>Argyll, Bute and South Lochaber</v>
      </c>
      <c r="B10" s="346">
        <f>'GE2024 results (adjust.)'!E552/'Scot and Wales Transition'!$M$14</f>
        <v>1.0071232649544931E-2</v>
      </c>
      <c r="C10" s="346">
        <f>'GE2024 results (adjust.)'!F552/'Scot and Wales Transition'!$O$14</f>
        <v>3.0487718389477635E-2</v>
      </c>
      <c r="D10" s="346">
        <f>'GE2024 results (adjust.)'!G552/'Scot and Wales Transition'!$Q$14</f>
        <v>1.8013839598146435E-2</v>
      </c>
      <c r="E10" s="346">
        <f>'GE2024 results (adjust.)'!H552/'Scot and Wales Transition'!$P$14</f>
        <v>3.1416955943301253E-2</v>
      </c>
      <c r="F10" s="346">
        <f>'GE2024 results (adjust.)'!I552/'Scot and Wales Transition'!$R$14</f>
        <v>0</v>
      </c>
      <c r="G10" s="346">
        <f>'GE2024 results (adjust.)'!K552/'Scot and Wales Transition'!$S$14</f>
        <v>9.7419672769286203E-2</v>
      </c>
      <c r="H10" s="346">
        <f>'GE2024 results (adjust.)'!L552/'Scot and Wales Transition'!$T$14</f>
        <v>0</v>
      </c>
      <c r="I10" s="346">
        <f>'GE2024 results (adjust.)'!J552/'Scot and Wales Transition'!$N$14</f>
        <v>2.1508938591441977E-2</v>
      </c>
      <c r="J10" s="346">
        <f>'GE2024 results (adjust.)'!N552/'Scot and Wales Transition'!$U$14</f>
        <v>0</v>
      </c>
      <c r="L10" s="347">
        <f>B10*'Scot and Wales Transition'!$M$16</f>
        <v>0</v>
      </c>
      <c r="M10" s="347">
        <f>'Allocation (SCOT)'!C10*'Scot and Wales Transition'!$O$16</f>
        <v>0</v>
      </c>
      <c r="N10" s="347">
        <f>D10*'Scot and Wales Transition'!$Q$16</f>
        <v>5175.11485607551</v>
      </c>
      <c r="O10" s="347">
        <f>E10*'Scot and Wales Transition'!$P$16</f>
        <v>0</v>
      </c>
      <c r="P10" s="347">
        <f>F10*'Scot and Wales Transition'!$R$16</f>
        <v>0</v>
      </c>
      <c r="Q10" s="347">
        <f>G10*'Scot and Wales Transition'!$S$16</f>
        <v>911.37201197640991</v>
      </c>
      <c r="R10" s="347">
        <f>H10*'Scot and Wales Transition'!$T$16</f>
        <v>0</v>
      </c>
      <c r="S10" s="347">
        <f>I10*'Scot and Wales Transition'!$N$16</f>
        <v>1318.0451027323047</v>
      </c>
      <c r="T10" s="347">
        <f>J10*'Scot and Wales Transition'!$U$14</f>
        <v>0</v>
      </c>
      <c r="U10" s="348">
        <f t="shared" si="0"/>
        <v>7404.5319707842245</v>
      </c>
      <c r="W10" s="349">
        <f>B10*'Scot and Wales Transition'!$M$18</f>
        <v>-4656.1329815403469</v>
      </c>
      <c r="X10" s="349">
        <f>C10*'Scot and Wales Transition'!$O$18</f>
        <v>-1650.412453301798</v>
      </c>
      <c r="Y10" s="349">
        <f>D10*'Scot and Wales Transition'!$Q$18</f>
        <v>0</v>
      </c>
      <c r="Z10" s="349">
        <f>E10*'Scot and Wales Transition'!$P$18</f>
        <v>-157.59526479274439</v>
      </c>
      <c r="AA10" s="349">
        <f>F10*'Scot and Wales Transition'!$R$18</f>
        <v>0</v>
      </c>
      <c r="AB10" s="349">
        <f>G10*'Scot and Wales Transition'!$S$18</f>
        <v>0</v>
      </c>
      <c r="AC10" s="349">
        <f>H10*'Scot and Wales Transition'!$T$18</f>
        <v>0</v>
      </c>
      <c r="AD10" s="349">
        <f>I10*'Scot and Wales Transition'!$N$18</f>
        <v>0</v>
      </c>
      <c r="AE10" s="349">
        <f>J10*'Scot and Wales Transition'!$U$18</f>
        <v>0</v>
      </c>
      <c r="AG10" s="350">
        <f>'GE2024 results (adjust.)'!E552+'Allocation (SCOT)'!L10+'Allocation (SCOT)'!W10</f>
        <v>3928.8670184596531</v>
      </c>
      <c r="AH10" s="350">
        <f>'GE2024 results (adjust.)'!F552+'Allocation (SCOT)'!M10+'Allocation (SCOT)'!X10</f>
        <v>7699.5875466982015</v>
      </c>
      <c r="AI10" s="350">
        <f>'GE2024 results (adjust.)'!G552+'Allocation (SCOT)'!N10+'Allocation (SCOT)'!Y10</f>
        <v>8220.11485607551</v>
      </c>
      <c r="AJ10" s="350">
        <f>'GE2024 results (adjust.)'!H552+'Allocation (SCOT)'!O10+'Allocation (SCOT)'!Z10</f>
        <v>7201.4047352072557</v>
      </c>
      <c r="AK10" s="350">
        <f>'GE2024 results (adjust.)'!I552+'Allocation (SCOT)'!P10+'Allocation (SCOT)'!AA10</f>
        <v>0</v>
      </c>
      <c r="AL10" s="350">
        <f>'GE2024 results (adjust.)'!K552+'Allocation (SCOT)'!Q10+'Allocation (SCOT)'!AB10</f>
        <v>1852.3720119764098</v>
      </c>
      <c r="AM10" s="350">
        <f>'GE2024 results (adjust.)'!L552+'Allocation (SCOT)'!R10+'Allocation (SCOT)'!AC10</f>
        <v>0</v>
      </c>
      <c r="AN10" s="350">
        <f>'GE2024 results (adjust.)'!J552+'Allocation (SCOT)'!S10+'Allocation (SCOT)'!AD10</f>
        <v>16900.045102732303</v>
      </c>
      <c r="AO10" s="350">
        <f>'GE2024 results (adjust.)'!M552+'Allocation (SCOT)'!T10+'Allocation (SCOT)'!AE10</f>
        <v>0</v>
      </c>
      <c r="AP10" s="350">
        <f t="shared" si="1"/>
        <v>45802.391271149332</v>
      </c>
      <c r="AQ10" s="350"/>
      <c r="AR10" s="351">
        <f t="shared" si="2"/>
        <v>8.5778644071241417E-2</v>
      </c>
      <c r="AS10" s="351">
        <f t="shared" si="3"/>
        <v>0.16810448828133845</v>
      </c>
      <c r="AT10" s="351">
        <f t="shared" si="4"/>
        <v>0.17946912001630172</v>
      </c>
      <c r="AU10" s="351">
        <f t="shared" si="5"/>
        <v>0.15722770220827706</v>
      </c>
      <c r="AV10" s="351">
        <f t="shared" si="6"/>
        <v>0</v>
      </c>
      <c r="AW10" s="351">
        <f t="shared" si="7"/>
        <v>4.0442692195051581E-2</v>
      </c>
      <c r="AX10" s="351">
        <f t="shared" si="8"/>
        <v>0</v>
      </c>
      <c r="AY10" s="351">
        <f t="shared" si="10"/>
        <v>0.36897735322778979</v>
      </c>
      <c r="AZ10" s="351">
        <f t="shared" si="9"/>
        <v>0</v>
      </c>
    </row>
    <row r="11" spans="1:52" s="334" customFormat="1" ht="20" customHeight="1" x14ac:dyDescent="0.3">
      <c r="A11" s="333" t="str">
        <f>'GE2024 results (adjust.)'!A553</f>
        <v>Ayr, Carrick and Cumnock</v>
      </c>
      <c r="B11" s="346">
        <f>'GE2024 results (adjust.)'!E553/'Scot and Wales Transition'!$M$14</f>
        <v>1.7514677164555133E-2</v>
      </c>
      <c r="C11" s="346">
        <f>'GE2024 results (adjust.)'!F553/'Scot and Wales Transition'!$O$14</f>
        <v>3.0151864379411732E-2</v>
      </c>
      <c r="D11" s="346">
        <f>'GE2024 results (adjust.)'!G553/'Scot and Wales Transition'!$Q$14</f>
        <v>2.0965861259714606E-2</v>
      </c>
      <c r="E11" s="346">
        <f>'GE2024 results (adjust.)'!H553/'Scot and Wales Transition'!$P$14</f>
        <v>4.6149924411888373E-3</v>
      </c>
      <c r="F11" s="346">
        <f>'GE2024 results (adjust.)'!I553/'Scot and Wales Transition'!$R$14</f>
        <v>9.6553308432896223E-3</v>
      </c>
      <c r="G11" s="346">
        <f>'GE2024 results (adjust.)'!K553/'Scot and Wales Transition'!$S$14</f>
        <v>0</v>
      </c>
      <c r="H11" s="346">
        <f>'GE2024 results (adjust.)'!L553/'Scot and Wales Transition'!$T$14</f>
        <v>0</v>
      </c>
      <c r="I11" s="346">
        <f>'GE2024 results (adjust.)'!J553/'Scot and Wales Transition'!$N$14</f>
        <v>1.4874876284262531E-2</v>
      </c>
      <c r="J11" s="346">
        <f>'GE2024 results (adjust.)'!N553/'Scot and Wales Transition'!$U$14</f>
        <v>1.8051155905003464E-2</v>
      </c>
      <c r="L11" s="347">
        <f>B11*'Scot and Wales Transition'!$M$16</f>
        <v>0</v>
      </c>
      <c r="M11" s="347">
        <f>'Allocation (SCOT)'!C11*'Scot and Wales Transition'!$O$16</f>
        <v>0</v>
      </c>
      <c r="N11" s="347">
        <f>D11*'Scot and Wales Transition'!$Q$16</f>
        <v>6023.1878653305776</v>
      </c>
      <c r="O11" s="347">
        <f>E11*'Scot and Wales Transition'!$P$16</f>
        <v>0</v>
      </c>
      <c r="P11" s="347">
        <f>F11*'Scot and Wales Transition'!$R$16</f>
        <v>1344.978083916682</v>
      </c>
      <c r="Q11" s="347">
        <f>G11*'Scot and Wales Transition'!$S$16</f>
        <v>0</v>
      </c>
      <c r="R11" s="347">
        <f>H11*'Scot and Wales Transition'!$T$16</f>
        <v>0</v>
      </c>
      <c r="S11" s="347">
        <f>I11*'Scot and Wales Transition'!$N$16</f>
        <v>911.51675183181339</v>
      </c>
      <c r="T11" s="347">
        <f>J11*'Scot and Wales Transition'!$U$14</f>
        <v>472.00000000000006</v>
      </c>
      <c r="U11" s="348">
        <f t="shared" si="0"/>
        <v>8751.682701079073</v>
      </c>
      <c r="W11" s="349">
        <f>B11*'Scot and Wales Transition'!$M$18</f>
        <v>-8097.3867692949761</v>
      </c>
      <c r="X11" s="349">
        <f>C11*'Scot and Wales Transition'!$O$18</f>
        <v>-1632.231439110345</v>
      </c>
      <c r="Y11" s="349">
        <f>D11*'Scot and Wales Transition'!$Q$18</f>
        <v>0</v>
      </c>
      <c r="Z11" s="349">
        <f>E11*'Scot and Wales Transition'!$P$18</f>
        <v>-23.149949890060697</v>
      </c>
      <c r="AA11" s="349">
        <f>F11*'Scot and Wales Transition'!$R$18</f>
        <v>0</v>
      </c>
      <c r="AB11" s="349">
        <f>G11*'Scot and Wales Transition'!$S$18</f>
        <v>0</v>
      </c>
      <c r="AC11" s="349">
        <f>H11*'Scot and Wales Transition'!$T$18</f>
        <v>0</v>
      </c>
      <c r="AD11" s="349">
        <f>I11*'Scot and Wales Transition'!$N$18</f>
        <v>0</v>
      </c>
      <c r="AE11" s="349">
        <f>J11*'Scot and Wales Transition'!$U$18</f>
        <v>0</v>
      </c>
      <c r="AG11" s="350">
        <f>'GE2024 results (adjust.)'!E553+'Allocation (SCOT)'!L11+'Allocation (SCOT)'!W11</f>
        <v>6832.6132307050239</v>
      </c>
      <c r="AH11" s="350">
        <f>'GE2024 results (adjust.)'!F553+'Allocation (SCOT)'!M11+'Allocation (SCOT)'!X11</f>
        <v>7614.7685608896554</v>
      </c>
      <c r="AI11" s="350">
        <f>'GE2024 results (adjust.)'!G553+'Allocation (SCOT)'!N11+'Allocation (SCOT)'!Y11</f>
        <v>9567.1878653305776</v>
      </c>
      <c r="AJ11" s="350">
        <f>'GE2024 results (adjust.)'!H553+'Allocation (SCOT)'!O11+'Allocation (SCOT)'!Z11</f>
        <v>1057.8500501099393</v>
      </c>
      <c r="AK11" s="350">
        <f>'GE2024 results (adjust.)'!I553+'Allocation (SCOT)'!P11+'Allocation (SCOT)'!AA11</f>
        <v>2230.978083916682</v>
      </c>
      <c r="AL11" s="350">
        <f>'GE2024 results (adjust.)'!K553+'Allocation (SCOT)'!Q11+'Allocation (SCOT)'!AB11</f>
        <v>0</v>
      </c>
      <c r="AM11" s="350">
        <f>'GE2024 results (adjust.)'!L553+'Allocation (SCOT)'!R11+'Allocation (SCOT)'!AC11</f>
        <v>0</v>
      </c>
      <c r="AN11" s="350">
        <f>'GE2024 results (adjust.)'!J553+'Allocation (SCOT)'!S11+'Allocation (SCOT)'!AD11</f>
        <v>11687.516751831814</v>
      </c>
      <c r="AO11" s="350">
        <f>'GE2024 results (adjust.)'!M553+'Allocation (SCOT)'!T11+'Allocation (SCOT)'!AE11</f>
        <v>472.00000000000006</v>
      </c>
      <c r="AP11" s="350">
        <f t="shared" si="1"/>
        <v>39462.914542783692</v>
      </c>
      <c r="AQ11" s="350"/>
      <c r="AR11" s="351">
        <f t="shared" si="2"/>
        <v>0.1731401066005262</v>
      </c>
      <c r="AS11" s="351">
        <f t="shared" si="3"/>
        <v>0.19296011582302441</v>
      </c>
      <c r="AT11" s="351">
        <f t="shared" si="4"/>
        <v>0.2424349031533978</v>
      </c>
      <c r="AU11" s="351">
        <f t="shared" si="5"/>
        <v>2.6806181509048753E-2</v>
      </c>
      <c r="AV11" s="351">
        <f t="shared" si="6"/>
        <v>5.6533535593220531E-2</v>
      </c>
      <c r="AW11" s="351">
        <f t="shared" si="7"/>
        <v>0</v>
      </c>
      <c r="AX11" s="351">
        <f t="shared" si="8"/>
        <v>0</v>
      </c>
      <c r="AY11" s="351">
        <f t="shared" si="10"/>
        <v>0.29616456075895764</v>
      </c>
      <c r="AZ11" s="351">
        <f t="shared" si="9"/>
        <v>1.1960596561824686E-2</v>
      </c>
    </row>
    <row r="12" spans="1:52" s="334" customFormat="1" ht="20" customHeight="1" x14ac:dyDescent="0.3">
      <c r="A12" s="333" t="str">
        <f>'GE2024 results (adjust.)'!A554</f>
        <v>Bathgate and Linlithgow</v>
      </c>
      <c r="B12" s="346">
        <f>'GE2024 results (adjust.)'!E554/'Scot and Wales Transition'!$M$14</f>
        <v>2.3197269005486482E-2</v>
      </c>
      <c r="C12" s="346">
        <f>'GE2024 results (adjust.)'!F554/'Scot and Wales Transition'!$O$14</f>
        <v>1.0251699103370876E-2</v>
      </c>
      <c r="D12" s="346">
        <f>'GE2024 results (adjust.)'!G554/'Scot and Wales Transition'!$Q$14</f>
        <v>2.0847543758248946E-2</v>
      </c>
      <c r="E12" s="346">
        <f>'GE2024 results (adjust.)'!H554/'Scot and Wales Transition'!$P$14</f>
        <v>9.2684075761526041E-3</v>
      </c>
      <c r="F12" s="346">
        <f>'GE2024 results (adjust.)'!I554/'Scot and Wales Transition'!$R$14</f>
        <v>1.5147753806063853E-2</v>
      </c>
      <c r="G12" s="346">
        <f>'GE2024 results (adjust.)'!K554/'Scot and Wales Transition'!$S$14</f>
        <v>2.3707869356181233E-2</v>
      </c>
      <c r="H12" s="346">
        <f>'GE2024 results (adjust.)'!L554/'Scot and Wales Transition'!$T$14</f>
        <v>0</v>
      </c>
      <c r="I12" s="346">
        <f>'GE2024 results (adjust.)'!J554/'Scot and Wales Transition'!$N$14</f>
        <v>1.5806626608304588E-2</v>
      </c>
      <c r="J12" s="346">
        <f>'GE2024 results (adjust.)'!N554/'Scot and Wales Transition'!$U$14</f>
        <v>1.4609198211252802E-2</v>
      </c>
      <c r="L12" s="347">
        <f>B12*'Scot and Wales Transition'!$M$16</f>
        <v>0</v>
      </c>
      <c r="M12" s="347">
        <f>'Allocation (SCOT)'!C12*'Scot and Wales Transition'!$O$16</f>
        <v>0</v>
      </c>
      <c r="N12" s="347">
        <f>D12*'Scot and Wales Transition'!$Q$16</f>
        <v>5989.196963156025</v>
      </c>
      <c r="O12" s="347">
        <f>E12*'Scot and Wales Transition'!$P$16</f>
        <v>0</v>
      </c>
      <c r="P12" s="347">
        <f>F12*'Scot and Wales Transition'!$R$16</f>
        <v>2110.0671971153361</v>
      </c>
      <c r="Q12" s="347">
        <f>G12*'Scot and Wales Transition'!$S$16</f>
        <v>221.78978824930698</v>
      </c>
      <c r="R12" s="347">
        <f>H12*'Scot and Wales Transition'!$T$16</f>
        <v>0</v>
      </c>
      <c r="S12" s="347">
        <f>I12*'Scot and Wales Transition'!$N$16</f>
        <v>968.61343032907348</v>
      </c>
      <c r="T12" s="347">
        <f>J12*'Scot and Wales Transition'!$U$14</f>
        <v>382</v>
      </c>
      <c r="U12" s="348">
        <f t="shared" si="0"/>
        <v>9671.667378849741</v>
      </c>
      <c r="W12" s="349">
        <f>B12*'Scot and Wales Transition'!$M$18</f>
        <v>-10724.563025856587</v>
      </c>
      <c r="X12" s="349">
        <f>C12*'Scot and Wales Transition'!$O$18</f>
        <v>-554.96221959153513</v>
      </c>
      <c r="Y12" s="349">
        <f>D12*'Scot and Wales Transition'!$Q$18</f>
        <v>0</v>
      </c>
      <c r="Z12" s="349">
        <f>E12*'Scot and Wales Transition'!$P$18</f>
        <v>-46.492637568290256</v>
      </c>
      <c r="AA12" s="349">
        <f>F12*'Scot and Wales Transition'!$R$18</f>
        <v>0</v>
      </c>
      <c r="AB12" s="349">
        <f>G12*'Scot and Wales Transition'!$S$18</f>
        <v>0</v>
      </c>
      <c r="AC12" s="349">
        <f>H12*'Scot and Wales Transition'!$T$18</f>
        <v>0</v>
      </c>
      <c r="AD12" s="349">
        <f>I12*'Scot and Wales Transition'!$N$18</f>
        <v>0</v>
      </c>
      <c r="AE12" s="349">
        <f>J12*'Scot and Wales Transition'!$U$18</f>
        <v>0</v>
      </c>
      <c r="AG12" s="350">
        <f>'GE2024 results (adjust.)'!E554+'Allocation (SCOT)'!L12+'Allocation (SCOT)'!W12</f>
        <v>9049.436974143413</v>
      </c>
      <c r="AH12" s="350">
        <f>'GE2024 results (adjust.)'!F554+'Allocation (SCOT)'!M12+'Allocation (SCOT)'!X12</f>
        <v>2589.0377804084646</v>
      </c>
      <c r="AI12" s="350">
        <f>'GE2024 results (adjust.)'!G554+'Allocation (SCOT)'!N12+'Allocation (SCOT)'!Y12</f>
        <v>9513.1969631560241</v>
      </c>
      <c r="AJ12" s="350">
        <f>'GE2024 results (adjust.)'!H554+'Allocation (SCOT)'!O12+'Allocation (SCOT)'!Z12</f>
        <v>2124.5073624317097</v>
      </c>
      <c r="AK12" s="350">
        <f>'GE2024 results (adjust.)'!I554+'Allocation (SCOT)'!P12+'Allocation (SCOT)'!AA12</f>
        <v>3500.0671971153361</v>
      </c>
      <c r="AL12" s="350">
        <f>'GE2024 results (adjust.)'!K554+'Allocation (SCOT)'!Q12+'Allocation (SCOT)'!AB12</f>
        <v>450.78978824930698</v>
      </c>
      <c r="AM12" s="350">
        <f>'GE2024 results (adjust.)'!L554+'Allocation (SCOT)'!R12+'Allocation (SCOT)'!AC12</f>
        <v>0</v>
      </c>
      <c r="AN12" s="350">
        <f>'GE2024 results (adjust.)'!J554+'Allocation (SCOT)'!S12+'Allocation (SCOT)'!AD12</f>
        <v>12419.613430329073</v>
      </c>
      <c r="AO12" s="350">
        <f>'GE2024 results (adjust.)'!M554+'Allocation (SCOT)'!T12+'Allocation (SCOT)'!AE12</f>
        <v>382</v>
      </c>
      <c r="AP12" s="350">
        <f t="shared" si="1"/>
        <v>40028.649495833321</v>
      </c>
      <c r="AQ12" s="350"/>
      <c r="AR12" s="351">
        <f t="shared" si="2"/>
        <v>0.22607400169934264</v>
      </c>
      <c r="AS12" s="351">
        <f t="shared" si="3"/>
        <v>6.4679618548658849E-2</v>
      </c>
      <c r="AT12" s="351">
        <f t="shared" si="4"/>
        <v>0.23765970331190603</v>
      </c>
      <c r="AU12" s="351">
        <f t="shared" si="5"/>
        <v>5.307466999736913E-2</v>
      </c>
      <c r="AV12" s="351">
        <f t="shared" si="6"/>
        <v>8.7439052808405804E-2</v>
      </c>
      <c r="AW12" s="351">
        <f t="shared" si="7"/>
        <v>1.1261678670828772E-2</v>
      </c>
      <c r="AX12" s="351">
        <f t="shared" si="8"/>
        <v>0</v>
      </c>
      <c r="AY12" s="351">
        <f t="shared" si="10"/>
        <v>0.31026811013501371</v>
      </c>
      <c r="AZ12" s="351">
        <f t="shared" si="9"/>
        <v>9.5431648284752483E-3</v>
      </c>
    </row>
    <row r="13" spans="1:52" s="334" customFormat="1" ht="20" customHeight="1" x14ac:dyDescent="0.3">
      <c r="A13" s="333" t="str">
        <f>'GE2024 results (adjust.)'!A555</f>
        <v>Berwickshire, Roxburgh and Selkirk</v>
      </c>
      <c r="B13" s="346">
        <f>'GE2024 results (adjust.)'!E555/'Scot and Wales Transition'!$M$14</f>
        <v>7.4035584451110142E-3</v>
      </c>
      <c r="C13" s="346">
        <f>'GE2024 results (adjust.)'!F555/'Scot and Wales Transition'!$O$14</f>
        <v>6.1536280368579888E-2</v>
      </c>
      <c r="D13" s="346">
        <f>'GE2024 results (adjust.)'!G555/'Scot and Wales Transition'!$Q$14</f>
        <v>1.9759022744764893E-2</v>
      </c>
      <c r="E13" s="346">
        <f>'GE2024 results (adjust.)'!H555/'Scot and Wales Transition'!$P$14</f>
        <v>1.573622769493252E-2</v>
      </c>
      <c r="F13" s="346">
        <f>'GE2024 results (adjust.)'!I555/'Scot and Wales Transition'!$R$14</f>
        <v>1.6629836192844201E-2</v>
      </c>
      <c r="G13" s="346">
        <f>'GE2024 results (adjust.)'!K555/'Scot and Wales Transition'!$S$14</f>
        <v>3.4060650734426309E-2</v>
      </c>
      <c r="H13" s="346">
        <f>'GE2024 results (adjust.)'!L555/'Scot and Wales Transition'!$T$14</f>
        <v>0</v>
      </c>
      <c r="I13" s="346">
        <f>'GE2024 results (adjust.)'!J555/'Scot and Wales Transition'!$N$14</f>
        <v>1.6941291447360247E-2</v>
      </c>
      <c r="J13" s="346">
        <f>'GE2024 results (adjust.)'!N555/'Scot and Wales Transition'!$U$14</f>
        <v>8.4519183368766213E-3</v>
      </c>
      <c r="L13" s="347">
        <f>B13*'Scot and Wales Transition'!$M$16</f>
        <v>0</v>
      </c>
      <c r="M13" s="347">
        <f>'Allocation (SCOT)'!C13*'Scot and Wales Transition'!$O$16</f>
        <v>0</v>
      </c>
      <c r="N13" s="347">
        <f>D13*'Scot and Wales Transition'!$Q$16</f>
        <v>5676.4806631501488</v>
      </c>
      <c r="O13" s="347">
        <f>E13*'Scot and Wales Transition'!$P$16</f>
        <v>0</v>
      </c>
      <c r="P13" s="347">
        <f>F13*'Scot and Wales Transition'!$R$16</f>
        <v>2316.5198149625921</v>
      </c>
      <c r="Q13" s="347">
        <f>G13*'Scot and Wales Transition'!$S$16</f>
        <v>318.64122416603487</v>
      </c>
      <c r="R13" s="347">
        <f>H13*'Scot and Wales Transition'!$T$16</f>
        <v>0</v>
      </c>
      <c r="S13" s="347">
        <f>I13*'Scot and Wales Transition'!$N$16</f>
        <v>1038.1444965879589</v>
      </c>
      <c r="T13" s="347">
        <f>J13*'Scot and Wales Transition'!$U$14</f>
        <v>221</v>
      </c>
      <c r="U13" s="348">
        <f t="shared" si="0"/>
        <v>9570.7861988667337</v>
      </c>
      <c r="W13" s="349">
        <f>B13*'Scot and Wales Transition'!$M$18</f>
        <v>-3422.8136571346681</v>
      </c>
      <c r="X13" s="349">
        <f>C13*'Scot and Wales Transition'!$O$18</f>
        <v>-3331.1854351563138</v>
      </c>
      <c r="Y13" s="349">
        <f>D13*'Scot and Wales Transition'!$Q$18</f>
        <v>0</v>
      </c>
      <c r="Z13" s="349">
        <f>E13*'Scot and Wales Transition'!$P$18</f>
        <v>-78.936831910049705</v>
      </c>
      <c r="AA13" s="349">
        <f>F13*'Scot and Wales Transition'!$R$18</f>
        <v>0</v>
      </c>
      <c r="AB13" s="349">
        <f>G13*'Scot and Wales Transition'!$S$18</f>
        <v>0</v>
      </c>
      <c r="AC13" s="349">
        <f>H13*'Scot and Wales Transition'!$T$18</f>
        <v>0</v>
      </c>
      <c r="AD13" s="349">
        <f>I13*'Scot and Wales Transition'!$N$18</f>
        <v>0</v>
      </c>
      <c r="AE13" s="349">
        <f>J13*'Scot and Wales Transition'!$U$18</f>
        <v>0</v>
      </c>
      <c r="AG13" s="350">
        <f>'GE2024 results (adjust.)'!E555+'Allocation (SCOT)'!L13+'Allocation (SCOT)'!W13</f>
        <v>2888.1863428653319</v>
      </c>
      <c r="AH13" s="350">
        <f>'GE2024 results (adjust.)'!F555+'Allocation (SCOT)'!M13+'Allocation (SCOT)'!X13</f>
        <v>15540.814564843686</v>
      </c>
      <c r="AI13" s="350">
        <f>'GE2024 results (adjust.)'!G555+'Allocation (SCOT)'!N13+'Allocation (SCOT)'!Y13</f>
        <v>9016.4806631501488</v>
      </c>
      <c r="AJ13" s="350">
        <f>'GE2024 results (adjust.)'!H555+'Allocation (SCOT)'!O13+'Allocation (SCOT)'!Z13</f>
        <v>3607.0631680899505</v>
      </c>
      <c r="AK13" s="350">
        <f>'GE2024 results (adjust.)'!I555+'Allocation (SCOT)'!P13+'Allocation (SCOT)'!AA13</f>
        <v>3842.5198149625921</v>
      </c>
      <c r="AL13" s="350">
        <f>'GE2024 results (adjust.)'!K555+'Allocation (SCOT)'!Q13+'Allocation (SCOT)'!AB13</f>
        <v>647.64122416603482</v>
      </c>
      <c r="AM13" s="350">
        <f>'GE2024 results (adjust.)'!L555+'Allocation (SCOT)'!R13+'Allocation (SCOT)'!AC13</f>
        <v>0</v>
      </c>
      <c r="AN13" s="350">
        <f>'GE2024 results (adjust.)'!J555+'Allocation (SCOT)'!S13+'Allocation (SCOT)'!AD13</f>
        <v>13311.144496587958</v>
      </c>
      <c r="AO13" s="350">
        <f>'GE2024 results (adjust.)'!M555+'Allocation (SCOT)'!T13+'Allocation (SCOT)'!AE13</f>
        <v>221</v>
      </c>
      <c r="AP13" s="350">
        <f t="shared" si="1"/>
        <v>49074.850274665703</v>
      </c>
      <c r="AQ13" s="350"/>
      <c r="AR13" s="351">
        <f t="shared" si="2"/>
        <v>5.8852677628164318E-2</v>
      </c>
      <c r="AS13" s="351">
        <f t="shared" si="3"/>
        <v>0.31667574078909505</v>
      </c>
      <c r="AT13" s="351">
        <f t="shared" si="4"/>
        <v>0.18372915276737578</v>
      </c>
      <c r="AU13" s="351">
        <f t="shared" si="5"/>
        <v>7.350125671095635E-2</v>
      </c>
      <c r="AV13" s="351">
        <f t="shared" si="6"/>
        <v>7.8299165325141015E-2</v>
      </c>
      <c r="AW13" s="351">
        <f t="shared" si="7"/>
        <v>1.3197008662100223E-2</v>
      </c>
      <c r="AX13" s="351">
        <f t="shared" si="8"/>
        <v>0</v>
      </c>
      <c r="AY13" s="351">
        <f t="shared" si="10"/>
        <v>0.27124167311947306</v>
      </c>
      <c r="AZ13" s="351">
        <f t="shared" si="9"/>
        <v>4.5033249976941568E-3</v>
      </c>
    </row>
    <row r="14" spans="1:52" s="334" customFormat="1" ht="20" customHeight="1" x14ac:dyDescent="0.3">
      <c r="A14" s="333" t="str">
        <f>'GE2024 results (adjust.)'!A556</f>
        <v>Caithness, Sutherland and Easter Ross</v>
      </c>
      <c r="B14" s="346">
        <f>'GE2024 results (adjust.)'!E556/'Scot and Wales Transition'!$M$14</f>
        <v>3.9991650672450401E-3</v>
      </c>
      <c r="C14" s="346">
        <f>'GE2024 results (adjust.)'!F556/'Scot and Wales Transition'!$O$14</f>
        <v>6.0649364924522352E-3</v>
      </c>
      <c r="D14" s="346">
        <f>'GE2024 results (adjust.)'!G556/'Scot and Wales Transition'!$Q$14</f>
        <v>1.987734024623055E-2</v>
      </c>
      <c r="E14" s="346">
        <f>'GE2024 results (adjust.)'!H556/'Scot and Wales Transition'!$P$14</f>
        <v>9.7064262851868088E-2</v>
      </c>
      <c r="F14" s="346">
        <f>'GE2024 results (adjust.)'!I556/'Scot and Wales Transition'!$R$14</f>
        <v>1.7883067622842291E-2</v>
      </c>
      <c r="G14" s="346">
        <f>'GE2024 results (adjust.)'!K556/'Scot and Wales Transition'!$S$14</f>
        <v>0</v>
      </c>
      <c r="H14" s="346">
        <f>'GE2024 results (adjust.)'!L556/'Scot and Wales Transition'!$T$14</f>
        <v>0</v>
      </c>
      <c r="I14" s="346">
        <f>'GE2024 results (adjust.)'!J556/'Scot and Wales Transition'!$N$14</f>
        <v>1.6905401805249E-2</v>
      </c>
      <c r="J14" s="346">
        <f>'GE2024 results (adjust.)'!N556/'Scot and Wales Transition'!$U$14</f>
        <v>3.0403959628130833E-2</v>
      </c>
      <c r="L14" s="347">
        <f>B14*'Scot and Wales Transition'!$M$16</f>
        <v>0</v>
      </c>
      <c r="M14" s="347">
        <f>'Allocation (SCOT)'!C14*'Scot and Wales Transition'!$O$16</f>
        <v>0</v>
      </c>
      <c r="N14" s="347">
        <f>D14*'Scot and Wales Transition'!$Q$16</f>
        <v>5710.4715653247004</v>
      </c>
      <c r="O14" s="347">
        <f>E14*'Scot and Wales Transition'!$P$16</f>
        <v>0</v>
      </c>
      <c r="P14" s="347">
        <f>F14*'Scot and Wales Transition'!$R$16</f>
        <v>2491.0937197599042</v>
      </c>
      <c r="Q14" s="347">
        <f>G14*'Scot and Wales Transition'!$S$16</f>
        <v>0</v>
      </c>
      <c r="R14" s="347">
        <f>H14*'Scot and Wales Transition'!$T$16</f>
        <v>0</v>
      </c>
      <c r="S14" s="347">
        <f>I14*'Scot and Wales Transition'!$N$16</f>
        <v>1035.9452171199164</v>
      </c>
      <c r="T14" s="347">
        <f>J14*'Scot and Wales Transition'!$U$14</f>
        <v>795</v>
      </c>
      <c r="U14" s="348">
        <f t="shared" si="0"/>
        <v>10032.510502204521</v>
      </c>
      <c r="W14" s="349">
        <f>B14*'Scot and Wales Transition'!$M$18</f>
        <v>-1848.8942730426372</v>
      </c>
      <c r="X14" s="349">
        <f>C14*'Scot and Wales Transition'!$O$18</f>
        <v>-328.31734365148066</v>
      </c>
      <c r="Y14" s="349">
        <f>D14*'Scot and Wales Transition'!$Q$18</f>
        <v>0</v>
      </c>
      <c r="Z14" s="349">
        <f>E14*'Scot and Wales Transition'!$P$18</f>
        <v>-486.89848353415357</v>
      </c>
      <c r="AA14" s="349">
        <f>F14*'Scot and Wales Transition'!$R$18</f>
        <v>0</v>
      </c>
      <c r="AB14" s="349">
        <f>G14*'Scot and Wales Transition'!$S$18</f>
        <v>0</v>
      </c>
      <c r="AC14" s="349">
        <f>H14*'Scot and Wales Transition'!$T$18</f>
        <v>0</v>
      </c>
      <c r="AD14" s="349">
        <f>I14*'Scot and Wales Transition'!$N$18</f>
        <v>0</v>
      </c>
      <c r="AE14" s="349">
        <f>J14*'Scot and Wales Transition'!$U$18</f>
        <v>0</v>
      </c>
      <c r="AG14" s="350">
        <f>'GE2024 results (adjust.)'!E556+'Allocation (SCOT)'!L14+'Allocation (SCOT)'!W14</f>
        <v>1560.1057269573628</v>
      </c>
      <c r="AH14" s="350">
        <f>'GE2024 results (adjust.)'!F556+'Allocation (SCOT)'!M14+'Allocation (SCOT)'!X14</f>
        <v>1531.6826563485192</v>
      </c>
      <c r="AI14" s="350">
        <f>'GE2024 results (adjust.)'!G556+'Allocation (SCOT)'!N14+'Allocation (SCOT)'!Y14</f>
        <v>9070.4715653247004</v>
      </c>
      <c r="AJ14" s="350">
        <f>'GE2024 results (adjust.)'!H556+'Allocation (SCOT)'!O14+'Allocation (SCOT)'!Z14</f>
        <v>22249.101516465846</v>
      </c>
      <c r="AK14" s="350">
        <f>'GE2024 results (adjust.)'!I556+'Allocation (SCOT)'!P14+'Allocation (SCOT)'!AA14</f>
        <v>4132.0937197599042</v>
      </c>
      <c r="AL14" s="350">
        <f>'GE2024 results (adjust.)'!K556+'Allocation (SCOT)'!Q14+'Allocation (SCOT)'!AB14</f>
        <v>0</v>
      </c>
      <c r="AM14" s="350">
        <f>'GE2024 results (adjust.)'!L556+'Allocation (SCOT)'!R14+'Allocation (SCOT)'!AC14</f>
        <v>0</v>
      </c>
      <c r="AN14" s="350">
        <f>'GE2024 results (adjust.)'!J556+'Allocation (SCOT)'!S14+'Allocation (SCOT)'!AD14</f>
        <v>13282.945217119915</v>
      </c>
      <c r="AO14" s="350">
        <f>'GE2024 results (adjust.)'!M556+'Allocation (SCOT)'!T14+'Allocation (SCOT)'!AE14</f>
        <v>795</v>
      </c>
      <c r="AP14" s="350">
        <f t="shared" si="1"/>
        <v>52621.400401976251</v>
      </c>
      <c r="AQ14" s="350"/>
      <c r="AR14" s="351">
        <f t="shared" si="2"/>
        <v>2.9647742459145414E-2</v>
      </c>
      <c r="AS14" s="351">
        <f t="shared" si="3"/>
        <v>2.9107599658085029E-2</v>
      </c>
      <c r="AT14" s="351">
        <f t="shared" si="4"/>
        <v>0.1723722952265643</v>
      </c>
      <c r="AU14" s="351">
        <f t="shared" si="5"/>
        <v>0.422814697946166</v>
      </c>
      <c r="AV14" s="351">
        <f t="shared" si="6"/>
        <v>7.8524966804279867E-2</v>
      </c>
      <c r="AW14" s="351">
        <f t="shared" si="7"/>
        <v>0</v>
      </c>
      <c r="AX14" s="351">
        <f t="shared" si="8"/>
        <v>0</v>
      </c>
      <c r="AY14" s="351">
        <f t="shared" si="10"/>
        <v>0.2524247761490791</v>
      </c>
      <c r="AZ14" s="351">
        <f t="shared" si="9"/>
        <v>1.5107921756680253E-2</v>
      </c>
    </row>
    <row r="15" spans="1:52" s="334" customFormat="1" ht="20" customHeight="1" x14ac:dyDescent="0.3">
      <c r="A15" s="333" t="str">
        <f>'GE2024 results (adjust.)'!A557</f>
        <v>Central Ayrshire</v>
      </c>
      <c r="B15" s="346">
        <f>'GE2024 results (adjust.)'!E557/'Scot and Wales Transition'!$M$14</f>
        <v>2.1222908545476683E-2</v>
      </c>
      <c r="C15" s="346">
        <f>'GE2024 results (adjust.)'!F557/'Scot and Wales Transition'!$O$14</f>
        <v>2.0043636891991339E-2</v>
      </c>
      <c r="D15" s="346">
        <f>'GE2024 results (adjust.)'!G557/'Scot and Wales Transition'!$Q$14</f>
        <v>2.0232292750627524E-2</v>
      </c>
      <c r="E15" s="346">
        <f>'GE2024 results (adjust.)'!H557/'Scot and Wales Transition'!$P$14</f>
        <v>4.1966119978618195E-3</v>
      </c>
      <c r="F15" s="346">
        <f>'GE2024 results (adjust.)'!I557/'Scot and Wales Transition'!$R$14</f>
        <v>1.1322673528417513E-2</v>
      </c>
      <c r="G15" s="346">
        <f>'GE2024 results (adjust.)'!K557/'Scot and Wales Transition'!$S$14</f>
        <v>0</v>
      </c>
      <c r="H15" s="346">
        <f>'GE2024 results (adjust.)'!L557/'Scot and Wales Transition'!$T$14</f>
        <v>0</v>
      </c>
      <c r="I15" s="346">
        <f>'GE2024 results (adjust.)'!J557/'Scot and Wales Transition'!$N$14</f>
        <v>1.5490521683555504E-2</v>
      </c>
      <c r="J15" s="346">
        <f>'GE2024 results (adjust.)'!N557/'Scot and Wales Transition'!$U$14</f>
        <v>1.9772134751878792E-2</v>
      </c>
      <c r="L15" s="347">
        <f>B15*'Scot and Wales Transition'!$M$16</f>
        <v>0</v>
      </c>
      <c r="M15" s="347">
        <f>'Allocation (SCOT)'!C15*'Scot and Wales Transition'!$O$16</f>
        <v>0</v>
      </c>
      <c r="N15" s="347">
        <f>D15*'Scot and Wales Transition'!$Q$16</f>
        <v>5812.444271848356</v>
      </c>
      <c r="O15" s="347">
        <f>E15*'Scot and Wales Transition'!$P$16</f>
        <v>0</v>
      </c>
      <c r="P15" s="347">
        <f>F15*'Scot and Wales Transition'!$R$16</f>
        <v>1577.2372789948447</v>
      </c>
      <c r="Q15" s="347">
        <f>G15*'Scot and Wales Transition'!$S$16</f>
        <v>0</v>
      </c>
      <c r="R15" s="347">
        <f>H15*'Scot and Wales Transition'!$T$16</f>
        <v>0</v>
      </c>
      <c r="S15" s="347">
        <f>I15*'Scot and Wales Transition'!$N$16</f>
        <v>949.24285347592888</v>
      </c>
      <c r="T15" s="347">
        <f>J15*'Scot and Wales Transition'!$U$14</f>
        <v>517</v>
      </c>
      <c r="U15" s="348">
        <f t="shared" si="0"/>
        <v>8855.9244043191302</v>
      </c>
      <c r="W15" s="349">
        <f>B15*'Scot and Wales Transition'!$M$18</f>
        <v>-9811.7765601684805</v>
      </c>
      <c r="X15" s="349">
        <f>C15*'Scot and Wales Transition'!$O$18</f>
        <v>-1085.0358663578772</v>
      </c>
      <c r="Y15" s="349">
        <f>D15*'Scot and Wales Transition'!$Q$18</f>
        <v>0</v>
      </c>
      <c r="Z15" s="349">
        <f>E15*'Scot and Wales Transition'!$P$18</f>
        <v>-21.051249529999691</v>
      </c>
      <c r="AA15" s="349">
        <f>F15*'Scot and Wales Transition'!$R$18</f>
        <v>0</v>
      </c>
      <c r="AB15" s="349">
        <f>G15*'Scot and Wales Transition'!$S$18</f>
        <v>0</v>
      </c>
      <c r="AC15" s="349">
        <f>H15*'Scot and Wales Transition'!$T$18</f>
        <v>0</v>
      </c>
      <c r="AD15" s="349">
        <f>I15*'Scot and Wales Transition'!$N$18</f>
        <v>0</v>
      </c>
      <c r="AE15" s="349">
        <f>J15*'Scot and Wales Transition'!$U$18</f>
        <v>0</v>
      </c>
      <c r="AG15" s="350">
        <f>'GE2024 results (adjust.)'!E557+'Allocation (SCOT)'!L15+'Allocation (SCOT)'!W15</f>
        <v>8279.2234398315195</v>
      </c>
      <c r="AH15" s="350">
        <f>'GE2024 results (adjust.)'!F557+'Allocation (SCOT)'!M15+'Allocation (SCOT)'!X15</f>
        <v>5061.9641336421228</v>
      </c>
      <c r="AI15" s="350">
        <f>'GE2024 results (adjust.)'!G557+'Allocation (SCOT)'!N15+'Allocation (SCOT)'!Y15</f>
        <v>9232.4442718483551</v>
      </c>
      <c r="AJ15" s="350">
        <f>'GE2024 results (adjust.)'!H557+'Allocation (SCOT)'!O15+'Allocation (SCOT)'!Z15</f>
        <v>961.94875047000028</v>
      </c>
      <c r="AK15" s="350">
        <f>'GE2024 results (adjust.)'!I557+'Allocation (SCOT)'!P15+'Allocation (SCOT)'!AA15</f>
        <v>2616.2372789948449</v>
      </c>
      <c r="AL15" s="350">
        <f>'GE2024 results (adjust.)'!K557+'Allocation (SCOT)'!Q15+'Allocation (SCOT)'!AB15</f>
        <v>0</v>
      </c>
      <c r="AM15" s="350">
        <f>'GE2024 results (adjust.)'!L557+'Allocation (SCOT)'!R15+'Allocation (SCOT)'!AC15</f>
        <v>0</v>
      </c>
      <c r="AN15" s="350">
        <f>'GE2024 results (adjust.)'!J557+'Allocation (SCOT)'!S15+'Allocation (SCOT)'!AD15</f>
        <v>12171.242853475929</v>
      </c>
      <c r="AO15" s="350">
        <f>'GE2024 results (adjust.)'!M557+'Allocation (SCOT)'!T15+'Allocation (SCOT)'!AE15</f>
        <v>517</v>
      </c>
      <c r="AP15" s="350">
        <f t="shared" si="1"/>
        <v>38840.060728262775</v>
      </c>
      <c r="AQ15" s="350"/>
      <c r="AR15" s="351">
        <f t="shared" si="2"/>
        <v>0.21316195918836375</v>
      </c>
      <c r="AS15" s="351">
        <f t="shared" si="3"/>
        <v>0.13032842994394908</v>
      </c>
      <c r="AT15" s="351">
        <f t="shared" si="4"/>
        <v>0.23770416674786957</v>
      </c>
      <c r="AU15" s="351">
        <f t="shared" si="5"/>
        <v>2.4766921895413473E-2</v>
      </c>
      <c r="AV15" s="351">
        <f t="shared" si="6"/>
        <v>6.7359247898680183E-2</v>
      </c>
      <c r="AW15" s="351">
        <f t="shared" si="7"/>
        <v>0</v>
      </c>
      <c r="AX15" s="351">
        <f t="shared" si="8"/>
        <v>0</v>
      </c>
      <c r="AY15" s="351">
        <f t="shared" si="10"/>
        <v>0.31336827557067315</v>
      </c>
      <c r="AZ15" s="351">
        <f t="shared" si="9"/>
        <v>1.3310998755050716E-2</v>
      </c>
    </row>
    <row r="16" spans="1:52" s="334" customFormat="1" ht="20" customHeight="1" x14ac:dyDescent="0.3">
      <c r="A16" s="333" t="str">
        <f>'GE2024 results (adjust.)'!A558</f>
        <v>Coatbridge and Bellshill</v>
      </c>
      <c r="B16" s="346">
        <f>'GE2024 results (adjust.)'!E558/'Scot and Wales Transition'!$M$14</f>
        <v>2.2630652188977432E-2</v>
      </c>
      <c r="C16" s="346">
        <f>'GE2024 results (adjust.)'!F558/'Scot and Wales Transition'!$O$14</f>
        <v>4.5063130282628977E-3</v>
      </c>
      <c r="D16" s="346">
        <f>'GE2024 results (adjust.)'!G558/'Scot and Wales Transition'!$Q$14</f>
        <v>1.5387191065608829E-2</v>
      </c>
      <c r="E16" s="346">
        <f>'GE2024 results (adjust.)'!H558/'Scot and Wales Transition'!$P$14</f>
        <v>2.8646252803309065E-3</v>
      </c>
      <c r="F16" s="346">
        <f>'GE2024 results (adjust.)'!I558/'Scot and Wales Transition'!$R$14</f>
        <v>1.339322980406653E-2</v>
      </c>
      <c r="G16" s="346">
        <f>'GE2024 results (adjust.)'!K558/'Scot and Wales Transition'!$S$14</f>
        <v>0</v>
      </c>
      <c r="H16" s="346">
        <f>'GE2024 results (adjust.)'!L558/'Scot and Wales Transition'!$T$14</f>
        <v>0</v>
      </c>
      <c r="I16" s="346">
        <f>'GE2024 results (adjust.)'!J558/'Scot and Wales Transition'!$N$14</f>
        <v>1.7871661400551873E-2</v>
      </c>
      <c r="J16" s="346">
        <f>'GE2024 results (adjust.)'!N558/'Scot and Wales Transition'!$U$14</f>
        <v>2.3328824368754476E-2</v>
      </c>
      <c r="L16" s="347">
        <f>B16*'Scot and Wales Transition'!$M$16</f>
        <v>0</v>
      </c>
      <c r="M16" s="347">
        <f>'Allocation (SCOT)'!C16*'Scot and Wales Transition'!$O$16</f>
        <v>0</v>
      </c>
      <c r="N16" s="347">
        <f>D16*'Scot and Wales Transition'!$Q$16</f>
        <v>4420.5168278004603</v>
      </c>
      <c r="O16" s="347">
        <f>E16*'Scot and Wales Transition'!$P$16</f>
        <v>0</v>
      </c>
      <c r="P16" s="347">
        <f>F16*'Scot and Wales Transition'!$R$16</f>
        <v>1865.6637303990994</v>
      </c>
      <c r="Q16" s="347">
        <f>G16*'Scot and Wales Transition'!$S$16</f>
        <v>0</v>
      </c>
      <c r="R16" s="347">
        <f>H16*'Scot and Wales Transition'!$T$16</f>
        <v>0</v>
      </c>
      <c r="S16" s="347">
        <f>I16*'Scot and Wales Transition'!$N$16</f>
        <v>1095.1565874133712</v>
      </c>
      <c r="T16" s="347">
        <f>J16*'Scot and Wales Transition'!$U$14</f>
        <v>610</v>
      </c>
      <c r="U16" s="348">
        <f t="shared" si="0"/>
        <v>7991.3371456129307</v>
      </c>
      <c r="W16" s="349">
        <f>B16*'Scot and Wales Transition'!$M$18</f>
        <v>-10462.604699696543</v>
      </c>
      <c r="X16" s="349">
        <f>C16*'Scot and Wales Transition'!$O$18</f>
        <v>-243.94331662706793</v>
      </c>
      <c r="Y16" s="349">
        <f>D16*'Scot and Wales Transition'!$Q$18</f>
        <v>0</v>
      </c>
      <c r="Z16" s="349">
        <f>E16*'Scot and Wales Transition'!$P$18</f>
        <v>-14.369672873478935</v>
      </c>
      <c r="AA16" s="349">
        <f>F16*'Scot and Wales Transition'!$R$18</f>
        <v>0</v>
      </c>
      <c r="AB16" s="349">
        <f>G16*'Scot and Wales Transition'!$S$18</f>
        <v>0</v>
      </c>
      <c r="AC16" s="349">
        <f>H16*'Scot and Wales Transition'!$T$18</f>
        <v>0</v>
      </c>
      <c r="AD16" s="349">
        <f>I16*'Scot and Wales Transition'!$N$18</f>
        <v>0</v>
      </c>
      <c r="AE16" s="349">
        <f>J16*'Scot and Wales Transition'!$U$18</f>
        <v>0</v>
      </c>
      <c r="AG16" s="350">
        <f>'GE2024 results (adjust.)'!E558+'Allocation (SCOT)'!L16+'Allocation (SCOT)'!W16</f>
        <v>8828.3953003034567</v>
      </c>
      <c r="AH16" s="350">
        <f>'GE2024 results (adjust.)'!F558+'Allocation (SCOT)'!M16+'Allocation (SCOT)'!X16</f>
        <v>1138.0566833729322</v>
      </c>
      <c r="AI16" s="350">
        <f>'GE2024 results (adjust.)'!G558+'Allocation (SCOT)'!N16+'Allocation (SCOT)'!Y16</f>
        <v>7021.5168278004603</v>
      </c>
      <c r="AJ16" s="350">
        <f>'GE2024 results (adjust.)'!H558+'Allocation (SCOT)'!O16+'Allocation (SCOT)'!Z16</f>
        <v>656.63032712652102</v>
      </c>
      <c r="AK16" s="350">
        <f>'GE2024 results (adjust.)'!I558+'Allocation (SCOT)'!P16+'Allocation (SCOT)'!AA16</f>
        <v>3094.6637303990992</v>
      </c>
      <c r="AL16" s="350">
        <f>'GE2024 results (adjust.)'!K558+'Allocation (SCOT)'!Q16+'Allocation (SCOT)'!AB16</f>
        <v>0</v>
      </c>
      <c r="AM16" s="350">
        <f>'GE2024 results (adjust.)'!L558+'Allocation (SCOT)'!R16+'Allocation (SCOT)'!AC16</f>
        <v>0</v>
      </c>
      <c r="AN16" s="350">
        <f>'GE2024 results (adjust.)'!J558+'Allocation (SCOT)'!S16+'Allocation (SCOT)'!AD16</f>
        <v>14042.15658741337</v>
      </c>
      <c r="AO16" s="350">
        <f>'GE2024 results (adjust.)'!M558+'Allocation (SCOT)'!T16+'Allocation (SCOT)'!AE16</f>
        <v>610</v>
      </c>
      <c r="AP16" s="350">
        <f t="shared" si="1"/>
        <v>35391.419456415839</v>
      </c>
      <c r="AQ16" s="350"/>
      <c r="AR16" s="351">
        <f t="shared" si="2"/>
        <v>0.24945016153351895</v>
      </c>
      <c r="AS16" s="351">
        <f t="shared" si="3"/>
        <v>3.2156288186588194E-2</v>
      </c>
      <c r="AT16" s="351">
        <f t="shared" si="4"/>
        <v>0.19839602185064617</v>
      </c>
      <c r="AU16" s="351">
        <f t="shared" si="5"/>
        <v>1.8553376417556645E-2</v>
      </c>
      <c r="AV16" s="351">
        <f t="shared" si="6"/>
        <v>8.7441074077578188E-2</v>
      </c>
      <c r="AW16" s="351">
        <f t="shared" si="7"/>
        <v>0</v>
      </c>
      <c r="AX16" s="351">
        <f t="shared" si="8"/>
        <v>0</v>
      </c>
      <c r="AY16" s="351">
        <f t="shared" si="10"/>
        <v>0.3967672617569391</v>
      </c>
      <c r="AZ16" s="351">
        <f t="shared" si="9"/>
        <v>1.7235816177172791E-2</v>
      </c>
    </row>
    <row r="17" spans="1:52" s="334" customFormat="1" ht="20" customHeight="1" x14ac:dyDescent="0.3">
      <c r="A17" s="333" t="str">
        <f>'GE2024 results (adjust.)'!A559</f>
        <v>Cowdenbeath and Kirkcaldy</v>
      </c>
      <c r="B17" s="346">
        <f>'GE2024 results (adjust.)'!E559/'Scot and Wales Transition'!$M$14</f>
        <v>2.1892759895842457E-2</v>
      </c>
      <c r="C17" s="346">
        <f>'GE2024 results (adjust.)'!F559/'Scot and Wales Transition'!$O$14</f>
        <v>1.0444081497486296E-2</v>
      </c>
      <c r="D17" s="346">
        <f>'GE2024 results (adjust.)'!G559/'Scot and Wales Transition'!$Q$14</f>
        <v>1.8504857229228917E-2</v>
      </c>
      <c r="E17" s="346">
        <f>'GE2024 results (adjust.)'!H559/'Scot and Wales Transition'!$P$14</f>
        <v>6.8008167981626439E-3</v>
      </c>
      <c r="F17" s="346">
        <f>'GE2024 results (adjust.)'!I559/'Scot and Wales Transition'!$R$14</f>
        <v>1.6956766131104573E-2</v>
      </c>
      <c r="G17" s="346">
        <f>'GE2024 results (adjust.)'!K559/'Scot and Wales Transition'!$S$14</f>
        <v>0</v>
      </c>
      <c r="H17" s="346">
        <f>'GE2024 results (adjust.)'!L559/'Scot and Wales Transition'!$T$14</f>
        <v>0</v>
      </c>
      <c r="I17" s="346">
        <f>'GE2024 results (adjust.)'!J559/'Scot and Wales Transition'!$N$14</f>
        <v>1.5755552886838577E-2</v>
      </c>
      <c r="J17" s="346">
        <f>'GE2024 results (adjust.)'!N559/'Scot and Wales Transition'!$U$14</f>
        <v>4.8110919763759231E-2</v>
      </c>
      <c r="L17" s="347">
        <f>B17*'Scot and Wales Transition'!$M$16</f>
        <v>0</v>
      </c>
      <c r="M17" s="347">
        <f>'Allocation (SCOT)'!C17*'Scot and Wales Transition'!$O$16</f>
        <v>0</v>
      </c>
      <c r="N17" s="347">
        <f>D17*'Scot and Wales Transition'!$Q$16</f>
        <v>5316.1771000998997</v>
      </c>
      <c r="O17" s="347">
        <f>E17*'Scot and Wales Transition'!$P$16</f>
        <v>0</v>
      </c>
      <c r="P17" s="347">
        <f>F17*'Scot and Wales Transition'!$R$16</f>
        <v>2362.0608336053692</v>
      </c>
      <c r="Q17" s="347">
        <f>G17*'Scot and Wales Transition'!$S$16</f>
        <v>0</v>
      </c>
      <c r="R17" s="347">
        <f>H17*'Scot and Wales Transition'!$T$16</f>
        <v>0</v>
      </c>
      <c r="S17" s="347">
        <f>I17*'Scot and Wales Transition'!$N$16</f>
        <v>965.48368647070504</v>
      </c>
      <c r="T17" s="347">
        <f>J17*'Scot and Wales Transition'!$U$14</f>
        <v>1258</v>
      </c>
      <c r="U17" s="348">
        <f t="shared" si="0"/>
        <v>9901.7216201759747</v>
      </c>
      <c r="W17" s="349">
        <f>B17*'Scot and Wales Transition'!$M$18</f>
        <v>-10121.462283227251</v>
      </c>
      <c r="X17" s="349">
        <f>C17*'Scot and Wales Transition'!$O$18</f>
        <v>-565.37658694392076</v>
      </c>
      <c r="Y17" s="349">
        <f>D17*'Scot and Wales Transition'!$Q$18</f>
        <v>0</v>
      </c>
      <c r="Z17" s="349">
        <f>E17*'Scot and Wales Transition'!$P$18</f>
        <v>-34.114588505889628</v>
      </c>
      <c r="AA17" s="349">
        <f>F17*'Scot and Wales Transition'!$R$18</f>
        <v>0</v>
      </c>
      <c r="AB17" s="349">
        <f>G17*'Scot and Wales Transition'!$S$18</f>
        <v>0</v>
      </c>
      <c r="AC17" s="349">
        <f>H17*'Scot and Wales Transition'!$T$18</f>
        <v>0</v>
      </c>
      <c r="AD17" s="349">
        <f>I17*'Scot and Wales Transition'!$N$18</f>
        <v>0</v>
      </c>
      <c r="AE17" s="349">
        <f>J17*'Scot and Wales Transition'!$U$18</f>
        <v>0</v>
      </c>
      <c r="AG17" s="350">
        <f>'GE2024 results (adjust.)'!E559+'Allocation (SCOT)'!L17+'Allocation (SCOT)'!W17</f>
        <v>8540.5377167727493</v>
      </c>
      <c r="AH17" s="350">
        <f>'GE2024 results (adjust.)'!F559+'Allocation (SCOT)'!M17+'Allocation (SCOT)'!X17</f>
        <v>2637.6234130560792</v>
      </c>
      <c r="AI17" s="350">
        <f>'GE2024 results (adjust.)'!G559+'Allocation (SCOT)'!N17+'Allocation (SCOT)'!Y17</f>
        <v>8444.1771000998997</v>
      </c>
      <c r="AJ17" s="350">
        <f>'GE2024 results (adjust.)'!H559+'Allocation (SCOT)'!O17+'Allocation (SCOT)'!Z17</f>
        <v>1558.8854114941105</v>
      </c>
      <c r="AK17" s="350">
        <f>'GE2024 results (adjust.)'!I559+'Allocation (SCOT)'!P17+'Allocation (SCOT)'!AA17</f>
        <v>3918.0608336053692</v>
      </c>
      <c r="AL17" s="350">
        <f>'GE2024 results (adjust.)'!K559+'Allocation (SCOT)'!Q17+'Allocation (SCOT)'!AB17</f>
        <v>0</v>
      </c>
      <c r="AM17" s="350">
        <f>'GE2024 results (adjust.)'!L559+'Allocation (SCOT)'!R17+'Allocation (SCOT)'!AC17</f>
        <v>0</v>
      </c>
      <c r="AN17" s="350">
        <f>'GE2024 results (adjust.)'!J559+'Allocation (SCOT)'!S17+'Allocation (SCOT)'!AD17</f>
        <v>12379.483686470705</v>
      </c>
      <c r="AO17" s="350">
        <f>'GE2024 results (adjust.)'!M559+'Allocation (SCOT)'!T17+'Allocation (SCOT)'!AE17</f>
        <v>1258</v>
      </c>
      <c r="AP17" s="350">
        <f t="shared" si="1"/>
        <v>38736.768161498912</v>
      </c>
      <c r="AQ17" s="350"/>
      <c r="AR17" s="351">
        <f t="shared" si="2"/>
        <v>0.22047625865859727</v>
      </c>
      <c r="AS17" s="351">
        <f t="shared" si="3"/>
        <v>6.8090951781508063E-2</v>
      </c>
      <c r="AT17" s="351">
        <f t="shared" si="4"/>
        <v>0.21798868364275936</v>
      </c>
      <c r="AU17" s="351">
        <f t="shared" si="5"/>
        <v>4.024304260476514E-2</v>
      </c>
      <c r="AV17" s="351">
        <f t="shared" si="6"/>
        <v>0.10114578524647268</v>
      </c>
      <c r="AW17" s="351">
        <f t="shared" si="7"/>
        <v>0</v>
      </c>
      <c r="AX17" s="351">
        <f t="shared" si="8"/>
        <v>0</v>
      </c>
      <c r="AY17" s="351">
        <f t="shared" si="10"/>
        <v>0.3195796725957864</v>
      </c>
      <c r="AZ17" s="351">
        <f t="shared" si="9"/>
        <v>3.2475605470111114E-2</v>
      </c>
    </row>
    <row r="18" spans="1:52" s="334" customFormat="1" ht="20" customHeight="1" x14ac:dyDescent="0.3">
      <c r="A18" s="333" t="str">
        <f>'GE2024 results (adjust.)'!A560</f>
        <v>Cumbernauld and Kirkintilloch</v>
      </c>
      <c r="B18" s="346">
        <f>'GE2024 results (adjust.)'!E560/'Scot and Wales Transition'!$M$14</f>
        <v>2.1717965060107782E-2</v>
      </c>
      <c r="C18" s="346">
        <f>'GE2024 results (adjust.)'!F560/'Scot and Wales Transition'!$O$14</f>
        <v>6.3225332574542393E-3</v>
      </c>
      <c r="D18" s="346">
        <f>'GE2024 results (adjust.)'!G560/'Scot and Wales Transition'!$Q$14</f>
        <v>1.8735576357086951E-2</v>
      </c>
      <c r="E18" s="346">
        <f>'GE2024 results (adjust.)'!H560/'Scot and Wales Transition'!$P$14</f>
        <v>5.5243295271955187E-3</v>
      </c>
      <c r="F18" s="346">
        <f>'GE2024 results (adjust.)'!I560/'Scot and Wales Transition'!$R$14</f>
        <v>1.8460643847102279E-2</v>
      </c>
      <c r="G18" s="346">
        <f>'GE2024 results (adjust.)'!K560/'Scot and Wales Transition'!$S$14</f>
        <v>0</v>
      </c>
      <c r="H18" s="346">
        <f>'GE2024 results (adjust.)'!L560/'Scot and Wales Transition'!$T$14</f>
        <v>0</v>
      </c>
      <c r="I18" s="346">
        <f>'GE2024 results (adjust.)'!J560/'Scot and Wales Transition'!$N$14</f>
        <v>1.9834548749867138E-2</v>
      </c>
      <c r="J18" s="346">
        <f>'GE2024 results (adjust.)'!N560/'Scot and Wales Transition'!$U$14</f>
        <v>0</v>
      </c>
      <c r="L18" s="347">
        <f>B18*'Scot and Wales Transition'!$M$16</f>
        <v>0</v>
      </c>
      <c r="M18" s="347">
        <f>'Allocation (SCOT)'!C18*'Scot and Wales Transition'!$O$16</f>
        <v>0</v>
      </c>
      <c r="N18" s="347">
        <f>D18*'Scot and Wales Transition'!$Q$16</f>
        <v>5382.459359340276</v>
      </c>
      <c r="O18" s="347">
        <f>E18*'Scot and Wales Transition'!$P$16</f>
        <v>0</v>
      </c>
      <c r="P18" s="347">
        <f>F18*'Scot and Wales Transition'!$R$16</f>
        <v>2571.5495193621437</v>
      </c>
      <c r="Q18" s="347">
        <f>G18*'Scot and Wales Transition'!$S$16</f>
        <v>0</v>
      </c>
      <c r="R18" s="347">
        <f>H18*'Scot and Wales Transition'!$T$16</f>
        <v>0</v>
      </c>
      <c r="S18" s="347">
        <f>I18*'Scot and Wales Transition'!$N$16</f>
        <v>1215.4402567809323</v>
      </c>
      <c r="T18" s="347">
        <f>J18*'Scot and Wales Transition'!$U$14</f>
        <v>0</v>
      </c>
      <c r="U18" s="348">
        <f t="shared" si="0"/>
        <v>9169.4491354833517</v>
      </c>
      <c r="W18" s="349">
        <f>B18*'Scot and Wales Transition'!$M$18</f>
        <v>-10040.651122569183</v>
      </c>
      <c r="X18" s="349">
        <f>C18*'Scot and Wales Transition'!$O$18</f>
        <v>-342.26200502162425</v>
      </c>
      <c r="Y18" s="349">
        <f>D18*'Scot and Wales Transition'!$Q$18</f>
        <v>0</v>
      </c>
      <c r="Z18" s="349">
        <f>E18*'Scot and Wales Transition'!$P$18</f>
        <v>-27.711410876723907</v>
      </c>
      <c r="AA18" s="349">
        <f>F18*'Scot and Wales Transition'!$R$18</f>
        <v>0</v>
      </c>
      <c r="AB18" s="349">
        <f>G18*'Scot and Wales Transition'!$S$18</f>
        <v>0</v>
      </c>
      <c r="AC18" s="349">
        <f>H18*'Scot and Wales Transition'!$T$18</f>
        <v>0</v>
      </c>
      <c r="AD18" s="349">
        <f>I18*'Scot and Wales Transition'!$N$18</f>
        <v>0</v>
      </c>
      <c r="AE18" s="349">
        <f>J18*'Scot and Wales Transition'!$U$18</f>
        <v>0</v>
      </c>
      <c r="AG18" s="350">
        <f>'GE2024 results (adjust.)'!E560+'Allocation (SCOT)'!L18+'Allocation (SCOT)'!W18</f>
        <v>8472.3488774308171</v>
      </c>
      <c r="AH18" s="350">
        <f>'GE2024 results (adjust.)'!F560+'Allocation (SCOT)'!M18+'Allocation (SCOT)'!X18</f>
        <v>1596.7379949783758</v>
      </c>
      <c r="AI18" s="350">
        <f>'GE2024 results (adjust.)'!G560+'Allocation (SCOT)'!N18+'Allocation (SCOT)'!Y18</f>
        <v>8549.4593593402751</v>
      </c>
      <c r="AJ18" s="350">
        <f>'GE2024 results (adjust.)'!H560+'Allocation (SCOT)'!O18+'Allocation (SCOT)'!Z18</f>
        <v>1266.2885891232761</v>
      </c>
      <c r="AK18" s="350">
        <f>'GE2024 results (adjust.)'!I560+'Allocation (SCOT)'!P18+'Allocation (SCOT)'!AA18</f>
        <v>4265.5495193621437</v>
      </c>
      <c r="AL18" s="350">
        <f>'GE2024 results (adjust.)'!K560+'Allocation (SCOT)'!Q18+'Allocation (SCOT)'!AB18</f>
        <v>0</v>
      </c>
      <c r="AM18" s="350">
        <f>'GE2024 results (adjust.)'!L560+'Allocation (SCOT)'!R18+'Allocation (SCOT)'!AC18</f>
        <v>0</v>
      </c>
      <c r="AN18" s="350">
        <f>'GE2024 results (adjust.)'!J560+'Allocation (SCOT)'!S18+'Allocation (SCOT)'!AD18</f>
        <v>15584.440256780932</v>
      </c>
      <c r="AO18" s="350">
        <f>'GE2024 results (adjust.)'!M560+'Allocation (SCOT)'!T18+'Allocation (SCOT)'!AE18</f>
        <v>0</v>
      </c>
      <c r="AP18" s="350">
        <f t="shared" si="1"/>
        <v>39734.824597015817</v>
      </c>
      <c r="AQ18" s="350"/>
      <c r="AR18" s="351">
        <f t="shared" si="2"/>
        <v>0.21322225436644085</v>
      </c>
      <c r="AS18" s="351">
        <f t="shared" si="3"/>
        <v>4.0184850724074787E-2</v>
      </c>
      <c r="AT18" s="351">
        <f t="shared" si="4"/>
        <v>0.21516288157925731</v>
      </c>
      <c r="AU18" s="351">
        <f t="shared" si="5"/>
        <v>3.186848317479115E-2</v>
      </c>
      <c r="AV18" s="351">
        <f t="shared" si="6"/>
        <v>0.10735040515775919</v>
      </c>
      <c r="AW18" s="351">
        <f t="shared" si="7"/>
        <v>0</v>
      </c>
      <c r="AX18" s="351">
        <f t="shared" si="8"/>
        <v>0</v>
      </c>
      <c r="AY18" s="351">
        <f t="shared" si="10"/>
        <v>0.3922111249976768</v>
      </c>
      <c r="AZ18" s="351">
        <f t="shared" si="9"/>
        <v>0</v>
      </c>
    </row>
    <row r="19" spans="1:52" s="334" customFormat="1" ht="20" customHeight="1" x14ac:dyDescent="0.3">
      <c r="A19" s="333" t="str">
        <f>'GE2024 results (adjust.)'!A561</f>
        <v>Dumfries and Galloway</v>
      </c>
      <c r="B19" s="346">
        <f>'GE2024 results (adjust.)'!E561/'Scot and Wales Transition'!$M$14</f>
        <v>1.3804099544227746E-2</v>
      </c>
      <c r="C19" s="346">
        <f>'GE2024 results (adjust.)'!F561/'Scot and Wales Transition'!$O$14</f>
        <v>4.4107739749140534E-2</v>
      </c>
      <c r="D19" s="346">
        <f>'GE2024 results (adjust.)'!G561/'Scot and Wales Transition'!$Q$14</f>
        <v>2.5515169191069158E-2</v>
      </c>
      <c r="E19" s="346">
        <f>'GE2024 results (adjust.)'!H561/'Scot and Wales Transition'!$P$14</f>
        <v>8.9311417085726624E-3</v>
      </c>
      <c r="F19" s="346">
        <f>'GE2024 results (adjust.)'!I561/'Scot and Wales Transition'!$R$14</f>
        <v>1.361118309624011E-2</v>
      </c>
      <c r="G19" s="346">
        <f>'GE2024 results (adjust.)'!K561/'Scot and Wales Transition'!$S$14</f>
        <v>0</v>
      </c>
      <c r="H19" s="346">
        <f>'GE2024 results (adjust.)'!L561/'Scot and Wales Transition'!$T$14</f>
        <v>0</v>
      </c>
      <c r="I19" s="346">
        <f>'GE2024 results (adjust.)'!J561/'Scot and Wales Transition'!$N$14</f>
        <v>1.7388531602900437E-2</v>
      </c>
      <c r="J19" s="346">
        <f>'GE2024 results (adjust.)'!N561/'Scot and Wales Transition'!$U$14</f>
        <v>8.796114106251687E-3</v>
      </c>
      <c r="L19" s="347">
        <f>B19*'Scot and Wales Transition'!$M$16</f>
        <v>0</v>
      </c>
      <c r="M19" s="347">
        <f>'Allocation (SCOT)'!C19*'Scot and Wales Transition'!$O$16</f>
        <v>0</v>
      </c>
      <c r="N19" s="347">
        <f>D19*'Scot and Wales Transition'!$Q$16</f>
        <v>7330.1380539420943</v>
      </c>
      <c r="O19" s="347">
        <f>E19*'Scot and Wales Transition'!$P$16</f>
        <v>0</v>
      </c>
      <c r="P19" s="347">
        <f>F19*'Scot and Wales Transition'!$R$16</f>
        <v>1896.0244094942841</v>
      </c>
      <c r="Q19" s="347">
        <f>G19*'Scot and Wales Transition'!$S$16</f>
        <v>0</v>
      </c>
      <c r="R19" s="347">
        <f>H19*'Scot and Wales Transition'!$T$16</f>
        <v>0</v>
      </c>
      <c r="S19" s="347">
        <f>I19*'Scot and Wales Transition'!$N$16</f>
        <v>1065.5509022666438</v>
      </c>
      <c r="T19" s="347">
        <f>J19*'Scot and Wales Transition'!$U$14</f>
        <v>230</v>
      </c>
      <c r="U19" s="348">
        <f t="shared" si="0"/>
        <v>10521.713365703021</v>
      </c>
      <c r="W19" s="349">
        <f>B19*'Scot and Wales Transition'!$M$18</f>
        <v>-6381.9122648555922</v>
      </c>
      <c r="X19" s="349">
        <f>C19*'Scot and Wales Transition'!$O$18</f>
        <v>-2387.7143589105267</v>
      </c>
      <c r="Y19" s="349">
        <f>D19*'Scot and Wales Transition'!$Q$18</f>
        <v>0</v>
      </c>
      <c r="Z19" s="349">
        <f>E19*'Scot and Wales Transition'!$P$18</f>
        <v>-44.800828094363531</v>
      </c>
      <c r="AA19" s="349">
        <f>F19*'Scot and Wales Transition'!$R$18</f>
        <v>0</v>
      </c>
      <c r="AB19" s="349">
        <f>G19*'Scot and Wales Transition'!$S$18</f>
        <v>0</v>
      </c>
      <c r="AC19" s="349">
        <f>H19*'Scot and Wales Transition'!$T$18</f>
        <v>0</v>
      </c>
      <c r="AD19" s="349">
        <f>I19*'Scot and Wales Transition'!$N$18</f>
        <v>0</v>
      </c>
      <c r="AE19" s="349">
        <f>J19*'Scot and Wales Transition'!$U$18</f>
        <v>0</v>
      </c>
      <c r="AG19" s="350">
        <f>'GE2024 results (adjust.)'!E561+'Allocation (SCOT)'!L19+'Allocation (SCOT)'!W19</f>
        <v>5385.0877351444078</v>
      </c>
      <c r="AH19" s="350">
        <f>'GE2024 results (adjust.)'!F561+'Allocation (SCOT)'!M19+'Allocation (SCOT)'!X19</f>
        <v>11139.285641089473</v>
      </c>
      <c r="AI19" s="350">
        <f>'GE2024 results (adjust.)'!G561+'Allocation (SCOT)'!N19+'Allocation (SCOT)'!Y19</f>
        <v>11643.138053942093</v>
      </c>
      <c r="AJ19" s="350">
        <f>'GE2024 results (adjust.)'!H561+'Allocation (SCOT)'!O19+'Allocation (SCOT)'!Z19</f>
        <v>2047.1991719056364</v>
      </c>
      <c r="AK19" s="350">
        <f>'GE2024 results (adjust.)'!I561+'Allocation (SCOT)'!P19+'Allocation (SCOT)'!AA19</f>
        <v>3145.0244094942841</v>
      </c>
      <c r="AL19" s="350">
        <f>'GE2024 results (adjust.)'!K561+'Allocation (SCOT)'!Q19+'Allocation (SCOT)'!AB19</f>
        <v>0</v>
      </c>
      <c r="AM19" s="350">
        <f>'GE2024 results (adjust.)'!L561+'Allocation (SCOT)'!R19+'Allocation (SCOT)'!AC19</f>
        <v>0</v>
      </c>
      <c r="AN19" s="350">
        <f>'GE2024 results (adjust.)'!J561+'Allocation (SCOT)'!S19+'Allocation (SCOT)'!AD19</f>
        <v>13662.550902266645</v>
      </c>
      <c r="AO19" s="350">
        <f>'GE2024 results (adjust.)'!M561+'Allocation (SCOT)'!T19+'Allocation (SCOT)'!AE19</f>
        <v>230</v>
      </c>
      <c r="AP19" s="350">
        <f t="shared" si="1"/>
        <v>47252.285913842541</v>
      </c>
      <c r="AQ19" s="350"/>
      <c r="AR19" s="351">
        <f t="shared" si="2"/>
        <v>0.11396459728875991</v>
      </c>
      <c r="AS19" s="351">
        <f t="shared" si="3"/>
        <v>0.23574067213172056</v>
      </c>
      <c r="AT19" s="351">
        <f t="shared" si="4"/>
        <v>0.24640369939290577</v>
      </c>
      <c r="AU19" s="351">
        <f t="shared" si="5"/>
        <v>4.3324870581677194E-2</v>
      </c>
      <c r="AV19" s="351">
        <f t="shared" si="6"/>
        <v>6.6558143138911091E-2</v>
      </c>
      <c r="AW19" s="351">
        <f t="shared" si="7"/>
        <v>0</v>
      </c>
      <c r="AX19" s="351">
        <f t="shared" si="8"/>
        <v>0</v>
      </c>
      <c r="AY19" s="351">
        <f t="shared" si="10"/>
        <v>0.28914052808319701</v>
      </c>
      <c r="AZ19" s="351">
        <f t="shared" si="9"/>
        <v>4.8674893828283888E-3</v>
      </c>
    </row>
    <row r="20" spans="1:52" s="334" customFormat="1" ht="20" customHeight="1" x14ac:dyDescent="0.3">
      <c r="A20" s="333" t="str">
        <f>'GE2024 results (adjust.)'!A562</f>
        <v>Dumfriesshire, Clydesdale and Tweeddale</v>
      </c>
      <c r="B20" s="346">
        <f>'GE2024 results (adjust.)'!E562/'Scot and Wales Transition'!$M$14</f>
        <v>1.1895433787581317E-2</v>
      </c>
      <c r="C20" s="346">
        <f>'GE2024 results (adjust.)'!F562/'Scot and Wales Transition'!$O$14</f>
        <v>4.8907517446393052E-2</v>
      </c>
      <c r="D20" s="346">
        <f>'GE2024 results (adjust.)'!G562/'Scot and Wales Transition'!$Q$14</f>
        <v>2.261047453008725E-2</v>
      </c>
      <c r="E20" s="346">
        <f>'GE2024 results (adjust.)'!H562/'Scot and Wales Transition'!$P$14</f>
        <v>1.0246051673314717E-2</v>
      </c>
      <c r="F20" s="346">
        <f>'GE2024 results (adjust.)'!I562/'Scot and Wales Transition'!$R$14</f>
        <v>1.6215724937714397E-2</v>
      </c>
      <c r="G20" s="346">
        <f>'GE2024 results (adjust.)'!K562/'Scot and Wales Transition'!$S$14</f>
        <v>0</v>
      </c>
      <c r="H20" s="346">
        <f>'GE2024 results (adjust.)'!L562/'Scot and Wales Transition'!$T$14</f>
        <v>0</v>
      </c>
      <c r="I20" s="346">
        <f>'GE2024 results (adjust.)'!J562/'Scot and Wales Transition'!$N$14</f>
        <v>1.4848649238104309E-2</v>
      </c>
      <c r="J20" s="346">
        <f>'GE2024 results (adjust.)'!N562/'Scot and Wales Transition'!$U$14</f>
        <v>7.9547466700015251E-3</v>
      </c>
      <c r="L20" s="347">
        <f>B20*'Scot and Wales Transition'!$M$16</f>
        <v>0</v>
      </c>
      <c r="M20" s="347">
        <f>'Allocation (SCOT)'!C20*'Scot and Wales Transition'!$O$16</f>
        <v>0</v>
      </c>
      <c r="N20" s="347">
        <f>D20*'Scot and Wales Transition'!$Q$16</f>
        <v>6495.6614055568471</v>
      </c>
      <c r="O20" s="347">
        <f>E20*'Scot and Wales Transition'!$P$16</f>
        <v>0</v>
      </c>
      <c r="P20" s="347">
        <f>F20*'Scot and Wales Transition'!$R$16</f>
        <v>2258.8345246817407</v>
      </c>
      <c r="Q20" s="347">
        <f>G20*'Scot and Wales Transition'!$S$16</f>
        <v>0</v>
      </c>
      <c r="R20" s="347">
        <f>H20*'Scot and Wales Transition'!$T$16</f>
        <v>0</v>
      </c>
      <c r="S20" s="347">
        <f>I20*'Scot and Wales Transition'!$N$16</f>
        <v>909.90958606670529</v>
      </c>
      <c r="T20" s="347">
        <f>J20*'Scot and Wales Transition'!$U$14</f>
        <v>207.99999999999997</v>
      </c>
      <c r="U20" s="348">
        <f t="shared" si="0"/>
        <v>9872.4055163052926</v>
      </c>
      <c r="W20" s="349">
        <f>B20*'Scot and Wales Transition'!$M$18</f>
        <v>-5499.4977790121275</v>
      </c>
      <c r="X20" s="349">
        <f>C20*'Scot and Wales Transition'!$O$18</f>
        <v>-2647.5439986175047</v>
      </c>
      <c r="Y20" s="349">
        <f>D20*'Scot and Wales Transition'!$Q$18</f>
        <v>0</v>
      </c>
      <c r="Z20" s="349">
        <f>E20*'Scot and Wales Transition'!$P$18</f>
        <v>-51.396743511698126</v>
      </c>
      <c r="AA20" s="349">
        <f>F20*'Scot and Wales Transition'!$R$18</f>
        <v>0</v>
      </c>
      <c r="AB20" s="349">
        <f>G20*'Scot and Wales Transition'!$S$18</f>
        <v>0</v>
      </c>
      <c r="AC20" s="349">
        <f>H20*'Scot and Wales Transition'!$T$18</f>
        <v>0</v>
      </c>
      <c r="AD20" s="349">
        <f>I20*'Scot and Wales Transition'!$N$18</f>
        <v>0</v>
      </c>
      <c r="AE20" s="349">
        <f>J20*'Scot and Wales Transition'!$U$18</f>
        <v>0</v>
      </c>
      <c r="AG20" s="350">
        <f>'GE2024 results (adjust.)'!E562+'Allocation (SCOT)'!L20+'Allocation (SCOT)'!W20</f>
        <v>4640.5022209878725</v>
      </c>
      <c r="AH20" s="350">
        <f>'GE2024 results (adjust.)'!F562+'Allocation (SCOT)'!M20+'Allocation (SCOT)'!X20</f>
        <v>12351.456001382496</v>
      </c>
      <c r="AI20" s="350">
        <f>'GE2024 results (adjust.)'!G562+'Allocation (SCOT)'!N20+'Allocation (SCOT)'!Y20</f>
        <v>10317.661405556846</v>
      </c>
      <c r="AJ20" s="350">
        <f>'GE2024 results (adjust.)'!H562+'Allocation (SCOT)'!O20+'Allocation (SCOT)'!Z20</f>
        <v>2348.6032564883017</v>
      </c>
      <c r="AK20" s="350">
        <f>'GE2024 results (adjust.)'!I562+'Allocation (SCOT)'!P20+'Allocation (SCOT)'!AA20</f>
        <v>3746.8345246817407</v>
      </c>
      <c r="AL20" s="350">
        <f>'GE2024 results (adjust.)'!K562+'Allocation (SCOT)'!Q20+'Allocation (SCOT)'!AB20</f>
        <v>0</v>
      </c>
      <c r="AM20" s="350">
        <f>'GE2024 results (adjust.)'!L562+'Allocation (SCOT)'!R20+'Allocation (SCOT)'!AC20</f>
        <v>0</v>
      </c>
      <c r="AN20" s="350">
        <f>'GE2024 results (adjust.)'!J562+'Allocation (SCOT)'!S20+'Allocation (SCOT)'!AD20</f>
        <v>11666.909586066706</v>
      </c>
      <c r="AO20" s="350">
        <f>'GE2024 results (adjust.)'!M562+'Allocation (SCOT)'!T20+'Allocation (SCOT)'!AE20</f>
        <v>207.99999999999997</v>
      </c>
      <c r="AP20" s="350">
        <f t="shared" si="1"/>
        <v>45279.966995163966</v>
      </c>
      <c r="AQ20" s="350"/>
      <c r="AR20" s="351">
        <f t="shared" si="2"/>
        <v>0.10248466438775214</v>
      </c>
      <c r="AS20" s="351">
        <f t="shared" si="3"/>
        <v>0.27277970416148201</v>
      </c>
      <c r="AT20" s="351">
        <f t="shared" si="4"/>
        <v>0.22786371303359834</v>
      </c>
      <c r="AU20" s="351">
        <f t="shared" si="5"/>
        <v>5.1868484284432879E-2</v>
      </c>
      <c r="AV20" s="351">
        <f t="shared" si="6"/>
        <v>8.2748172609797041E-2</v>
      </c>
      <c r="AW20" s="351">
        <f t="shared" si="7"/>
        <v>0</v>
      </c>
      <c r="AX20" s="351">
        <f t="shared" si="8"/>
        <v>0</v>
      </c>
      <c r="AY20" s="351">
        <f t="shared" si="10"/>
        <v>0.25766161859863473</v>
      </c>
      <c r="AZ20" s="351">
        <f t="shared" si="9"/>
        <v>4.5936429243028159E-3</v>
      </c>
    </row>
    <row r="21" spans="1:52" s="334" customFormat="1" ht="20" customHeight="1" x14ac:dyDescent="0.3">
      <c r="A21" s="333" t="str">
        <f>'GE2024 results (adjust.)'!A563</f>
        <v>Dundee Central</v>
      </c>
      <c r="B21" s="346">
        <f>'GE2024 results (adjust.)'!E563/'Scot and Wales Transition'!$M$14</f>
        <v>1.7443116862677178E-2</v>
      </c>
      <c r="C21" s="346">
        <f>'GE2024 results (adjust.)'!F563/'Scot and Wales Transition'!$O$14</f>
        <v>5.1160673960524506E-3</v>
      </c>
      <c r="D21" s="346">
        <f>'GE2024 results (adjust.)'!G563/'Scot and Wales Transition'!$Q$14</f>
        <v>1.3979212798167497E-2</v>
      </c>
      <c r="E21" s="346">
        <f>'GE2024 results (adjust.)'!H563/'Scot and Wales Transition'!$P$14</f>
        <v>1.0254590049709146E-2</v>
      </c>
      <c r="F21" s="346">
        <f>'GE2024 results (adjust.)'!I563/'Scot and Wales Transition'!$R$14</f>
        <v>0</v>
      </c>
      <c r="G21" s="346">
        <f>'GE2024 results (adjust.)'!K563/'Scot and Wales Transition'!$S$14</f>
        <v>1.4390366115760661E-2</v>
      </c>
      <c r="H21" s="346">
        <f>'GE2024 results (adjust.)'!L563/'Scot and Wales Transition'!$T$14</f>
        <v>0.46265060240963857</v>
      </c>
      <c r="I21" s="346">
        <f>'GE2024 results (adjust.)'!J563/'Scot and Wales Transition'!$N$14</f>
        <v>2.1456484499125534E-2</v>
      </c>
      <c r="J21" s="346">
        <f>'GE2024 results (adjust.)'!N563/'Scot and Wales Transition'!$U$14</f>
        <v>6.769183464376298E-2</v>
      </c>
      <c r="L21" s="347">
        <f>B21*'Scot and Wales Transition'!$M$16</f>
        <v>0</v>
      </c>
      <c r="M21" s="347">
        <f>'Allocation (SCOT)'!C21*'Scot and Wales Transition'!$O$16</f>
        <v>0</v>
      </c>
      <c r="N21" s="347">
        <f>D21*'Scot and Wales Transition'!$Q$16</f>
        <v>4016.025091923294</v>
      </c>
      <c r="O21" s="347">
        <f>E21*'Scot and Wales Transition'!$P$16</f>
        <v>0</v>
      </c>
      <c r="P21" s="347">
        <f>F21*'Scot and Wales Transition'!$R$16</f>
        <v>0</v>
      </c>
      <c r="Q21" s="347">
        <f>G21*'Scot and Wales Transition'!$S$16</f>
        <v>134.62349592425184</v>
      </c>
      <c r="R21" s="347">
        <f>H21*'Scot and Wales Transition'!$T$16</f>
        <v>182.75291866063367</v>
      </c>
      <c r="S21" s="347">
        <f>I21*'Scot and Wales Transition'!$N$16</f>
        <v>1314.8307712020885</v>
      </c>
      <c r="T21" s="347">
        <f>J21*'Scot and Wales Transition'!$U$14</f>
        <v>1770</v>
      </c>
      <c r="U21" s="348">
        <f t="shared" si="0"/>
        <v>7418.2322777102681</v>
      </c>
      <c r="W21" s="349">
        <f>B21*'Scot and Wales Transition'!$M$18</f>
        <v>-8064.303005535633</v>
      </c>
      <c r="X21" s="349">
        <f>C21*'Scot and Wales Transition'!$O$18</f>
        <v>-276.95156569310387</v>
      </c>
      <c r="Y21" s="349">
        <f>D21*'Scot and Wales Transition'!$Q$18</f>
        <v>0</v>
      </c>
      <c r="Z21" s="349">
        <f>E21*'Scot and Wales Transition'!$P$18</f>
        <v>-51.439574131291202</v>
      </c>
      <c r="AA21" s="349">
        <f>F21*'Scot and Wales Transition'!$R$18</f>
        <v>0</v>
      </c>
      <c r="AB21" s="349">
        <f>G21*'Scot and Wales Transition'!$S$18</f>
        <v>0</v>
      </c>
      <c r="AC21" s="349">
        <f>H21*'Scot and Wales Transition'!$T$18</f>
        <v>0</v>
      </c>
      <c r="AD21" s="349">
        <f>I21*'Scot and Wales Transition'!$N$18</f>
        <v>0</v>
      </c>
      <c r="AE21" s="349">
        <f>J21*'Scot and Wales Transition'!$U$18</f>
        <v>0</v>
      </c>
      <c r="AG21" s="350">
        <f>'GE2024 results (adjust.)'!E563+'Allocation (SCOT)'!L21+'Allocation (SCOT)'!W21</f>
        <v>6804.696994464367</v>
      </c>
      <c r="AH21" s="350">
        <f>'GE2024 results (adjust.)'!F563+'Allocation (SCOT)'!M21+'Allocation (SCOT)'!X21</f>
        <v>1292.0484343068961</v>
      </c>
      <c r="AI21" s="350">
        <f>'GE2024 results (adjust.)'!G563+'Allocation (SCOT)'!N21+'Allocation (SCOT)'!Y21</f>
        <v>6379.025091923294</v>
      </c>
      <c r="AJ21" s="350">
        <f>'GE2024 results (adjust.)'!H563+'Allocation (SCOT)'!O21+'Allocation (SCOT)'!Z21</f>
        <v>2350.560425868709</v>
      </c>
      <c r="AK21" s="350">
        <f>'GE2024 results (adjust.)'!I563+'Allocation (SCOT)'!P21+'Allocation (SCOT)'!AA21</f>
        <v>0</v>
      </c>
      <c r="AL21" s="350">
        <f>'GE2024 results (adjust.)'!K563+'Allocation (SCOT)'!Q21+'Allocation (SCOT)'!AB21</f>
        <v>273.62349592425187</v>
      </c>
      <c r="AM21" s="350">
        <f>'GE2024 results (adjust.)'!L563+'Allocation (SCOT)'!R21+'Allocation (SCOT)'!AC21</f>
        <v>374.75291866063367</v>
      </c>
      <c r="AN21" s="350">
        <f>'GE2024 results (adjust.)'!J563+'Allocation (SCOT)'!S21+'Allocation (SCOT)'!AD21</f>
        <v>16858.830771202087</v>
      </c>
      <c r="AO21" s="350">
        <f>'GE2024 results (adjust.)'!M563+'Allocation (SCOT)'!T21+'Allocation (SCOT)'!AE21</f>
        <v>1770</v>
      </c>
      <c r="AP21" s="350">
        <f t="shared" si="1"/>
        <v>36103.538132350237</v>
      </c>
      <c r="AQ21" s="350"/>
      <c r="AR21" s="351">
        <f t="shared" si="2"/>
        <v>0.18847728910998565</v>
      </c>
      <c r="AS21" s="351">
        <f t="shared" si="3"/>
        <v>3.5787307869119017E-2</v>
      </c>
      <c r="AT21" s="351">
        <f t="shared" si="4"/>
        <v>0.17668697922454943</v>
      </c>
      <c r="AU21" s="351">
        <f t="shared" si="5"/>
        <v>6.5106096174061989E-2</v>
      </c>
      <c r="AV21" s="351">
        <f t="shared" si="6"/>
        <v>0</v>
      </c>
      <c r="AW21" s="351">
        <f t="shared" si="7"/>
        <v>7.5788554274428327E-3</v>
      </c>
      <c r="AX21" s="351">
        <f t="shared" si="8"/>
        <v>1.0379949945261454E-2</v>
      </c>
      <c r="AY21" s="351">
        <f t="shared" si="10"/>
        <v>0.46695785630206393</v>
      </c>
      <c r="AZ21" s="351">
        <f t="shared" si="9"/>
        <v>4.902566594751577E-2</v>
      </c>
    </row>
    <row r="22" spans="1:52" s="334" customFormat="1" ht="20" customHeight="1" x14ac:dyDescent="0.3">
      <c r="A22" s="333" t="str">
        <f>'GE2024 results (adjust.)'!A564</f>
        <v>Dunfermline and Dollar</v>
      </c>
      <c r="B22" s="346">
        <f>'GE2024 results (adjust.)'!E564/'Scot and Wales Transition'!$M$14</f>
        <v>2.3856562278525999E-2</v>
      </c>
      <c r="C22" s="346">
        <f>'GE2024 results (adjust.)'!F564/'Scot and Wales Transition'!$O$14</f>
        <v>1.0750589040653237E-2</v>
      </c>
      <c r="D22" s="346">
        <f>'GE2024 results (adjust.)'!G564/'Scot and Wales Transition'!$Q$14</f>
        <v>1.707913133656774E-2</v>
      </c>
      <c r="E22" s="346">
        <f>'GE2024 results (adjust.)'!H564/'Scot and Wales Transition'!$P$14</f>
        <v>1.3580287655339215E-2</v>
      </c>
      <c r="F22" s="346">
        <f>'GE2024 results (adjust.)'!I564/'Scot and Wales Transition'!$R$14</f>
        <v>2.2645347056835026E-2</v>
      </c>
      <c r="G22" s="346">
        <f>'GE2024 results (adjust.)'!K564/'Scot and Wales Transition'!$S$14</f>
        <v>3.3543011665514058E-2</v>
      </c>
      <c r="H22" s="346">
        <f>'GE2024 results (adjust.)'!L564/'Scot and Wales Transition'!$T$14</f>
        <v>0</v>
      </c>
      <c r="I22" s="346">
        <f>'GE2024 results (adjust.)'!J564/'Scot and Wales Transition'!$N$14</f>
        <v>1.6695585435983231E-2</v>
      </c>
      <c r="J22" s="346">
        <f>'GE2024 results (adjust.)'!N564/'Scot and Wales Transition'!$U$14</f>
        <v>1.2964707313127486E-2</v>
      </c>
      <c r="L22" s="347">
        <f>B22*'Scot and Wales Transition'!$M$16</f>
        <v>0</v>
      </c>
      <c r="M22" s="347">
        <f>'Allocation (SCOT)'!C22*'Scot and Wales Transition'!$O$16</f>
        <v>0</v>
      </c>
      <c r="N22" s="347">
        <f>D22*'Scot and Wales Transition'!$Q$16</f>
        <v>4906.586728896551</v>
      </c>
      <c r="O22" s="347">
        <f>E22*'Scot and Wales Transition'!$P$16</f>
        <v>0</v>
      </c>
      <c r="P22" s="347">
        <f>F22*'Scot and Wales Transition'!$R$16</f>
        <v>3154.4745579896894</v>
      </c>
      <c r="Q22" s="347">
        <f>G22*'Scot and Wales Transition'!$S$16</f>
        <v>313.79865237019851</v>
      </c>
      <c r="R22" s="347">
        <f>H22*'Scot and Wales Transition'!$T$16</f>
        <v>0</v>
      </c>
      <c r="S22" s="347">
        <f>I22*'Scot and Wales Transition'!$N$16</f>
        <v>1023.0878909990519</v>
      </c>
      <c r="T22" s="347">
        <f>J22*'Scot and Wales Transition'!$U$14</f>
        <v>339</v>
      </c>
      <c r="U22" s="348">
        <f t="shared" si="0"/>
        <v>9736.9478302554908</v>
      </c>
      <c r="W22" s="349">
        <f>B22*'Scot and Wales Transition'!$M$18</f>
        <v>-11029.367537868897</v>
      </c>
      <c r="X22" s="349">
        <f>C22*'Scot and Wales Transition'!$O$18</f>
        <v>-581.9689688273827</v>
      </c>
      <c r="Y22" s="349">
        <f>D22*'Scot and Wales Transition'!$Q$18</f>
        <v>0</v>
      </c>
      <c r="Z22" s="349">
        <f>E22*'Scot and Wales Transition'!$P$18</f>
        <v>-68.122100462796553</v>
      </c>
      <c r="AA22" s="349">
        <f>F22*'Scot and Wales Transition'!$R$18</f>
        <v>0</v>
      </c>
      <c r="AB22" s="349">
        <f>G22*'Scot and Wales Transition'!$S$18</f>
        <v>0</v>
      </c>
      <c r="AC22" s="349">
        <f>H22*'Scot and Wales Transition'!$T$18</f>
        <v>0</v>
      </c>
      <c r="AD22" s="349">
        <f>I22*'Scot and Wales Transition'!$N$18</f>
        <v>0</v>
      </c>
      <c r="AE22" s="349">
        <f>J22*'Scot and Wales Transition'!$U$18</f>
        <v>0</v>
      </c>
      <c r="AG22" s="350">
        <f>'GE2024 results (adjust.)'!E564+'Allocation (SCOT)'!L22+'Allocation (SCOT)'!W22</f>
        <v>9306.6324621311032</v>
      </c>
      <c r="AH22" s="350">
        <f>'GE2024 results (adjust.)'!F564+'Allocation (SCOT)'!M22+'Allocation (SCOT)'!X22</f>
        <v>2715.0310311726171</v>
      </c>
      <c r="AI22" s="350">
        <f>'GE2024 results (adjust.)'!G564+'Allocation (SCOT)'!N22+'Allocation (SCOT)'!Y22</f>
        <v>7793.586728896551</v>
      </c>
      <c r="AJ22" s="350">
        <f>'GE2024 results (adjust.)'!H564+'Allocation (SCOT)'!O22+'Allocation (SCOT)'!Z22</f>
        <v>3112.8778995372036</v>
      </c>
      <c r="AK22" s="350">
        <f>'GE2024 results (adjust.)'!I564+'Allocation (SCOT)'!P22+'Allocation (SCOT)'!AA22</f>
        <v>5232.4745579896899</v>
      </c>
      <c r="AL22" s="350">
        <f>'GE2024 results (adjust.)'!K564+'Allocation (SCOT)'!Q22+'Allocation (SCOT)'!AB22</f>
        <v>637.79865237019851</v>
      </c>
      <c r="AM22" s="350">
        <f>'GE2024 results (adjust.)'!L564+'Allocation (SCOT)'!R22+'Allocation (SCOT)'!AC22</f>
        <v>0</v>
      </c>
      <c r="AN22" s="350">
        <f>'GE2024 results (adjust.)'!J564+'Allocation (SCOT)'!S22+'Allocation (SCOT)'!AD22</f>
        <v>13118.087890999052</v>
      </c>
      <c r="AO22" s="350">
        <f>'GE2024 results (adjust.)'!M564+'Allocation (SCOT)'!T22+'Allocation (SCOT)'!AE22</f>
        <v>339</v>
      </c>
      <c r="AP22" s="350">
        <f t="shared" si="1"/>
        <v>42255.489223096418</v>
      </c>
      <c r="AQ22" s="350"/>
      <c r="AR22" s="351">
        <f t="shared" si="2"/>
        <v>0.22024670955754058</v>
      </c>
      <c r="AS22" s="351">
        <f t="shared" si="3"/>
        <v>6.4252741622231865E-2</v>
      </c>
      <c r="AT22" s="351">
        <f t="shared" si="4"/>
        <v>0.18443962836990788</v>
      </c>
      <c r="AU22" s="351">
        <f t="shared" si="5"/>
        <v>7.3668012293080648E-2</v>
      </c>
      <c r="AV22" s="351">
        <f t="shared" si="6"/>
        <v>0.1238294634423419</v>
      </c>
      <c r="AW22" s="351">
        <f t="shared" si="7"/>
        <v>1.5093865059822437E-2</v>
      </c>
      <c r="AX22" s="351">
        <f t="shared" si="8"/>
        <v>0</v>
      </c>
      <c r="AY22" s="351">
        <f t="shared" si="10"/>
        <v>0.31044695333520927</v>
      </c>
      <c r="AZ22" s="351">
        <f t="shared" si="9"/>
        <v>8.0226263198653509E-3</v>
      </c>
    </row>
    <row r="23" spans="1:52" s="334" customFormat="1" ht="20" customHeight="1" x14ac:dyDescent="0.3">
      <c r="A23" s="333" t="str">
        <f>'GE2024 results (adjust.)'!A565</f>
        <v>East Kilbride and Strathaven</v>
      </c>
      <c r="B23" s="346">
        <f>'GE2024 results (adjust.)'!E565/'Scot and Wales Transition'!$M$14</f>
        <v>2.6608701101569963E-2</v>
      </c>
      <c r="C23" s="346">
        <f>'GE2024 results (adjust.)'!F565/'Scot and Wales Transition'!$O$14</f>
        <v>1.1565768676735526E-2</v>
      </c>
      <c r="D23" s="346">
        <f>'GE2024 results (adjust.)'!G565/'Scot and Wales Transition'!$Q$14</f>
        <v>1.997791012247636E-2</v>
      </c>
      <c r="E23" s="346">
        <f>'GE2024 results (adjust.)'!H565/'Scot and Wales Transition'!$P$14</f>
        <v>4.585108123808336E-3</v>
      </c>
      <c r="F23" s="346">
        <f>'GE2024 results (adjust.)'!I565/'Scot and Wales Transition'!$R$14</f>
        <v>1.9735670606317725E-2</v>
      </c>
      <c r="G23" s="346">
        <f>'GE2024 results (adjust.)'!K565/'Scot and Wales Transition'!$S$14</f>
        <v>0</v>
      </c>
      <c r="H23" s="346">
        <f>'GE2024 results (adjust.)'!L565/'Scot and Wales Transition'!$T$14</f>
        <v>0</v>
      </c>
      <c r="I23" s="346">
        <f>'GE2024 results (adjust.)'!J565/'Scot and Wales Transition'!$N$14</f>
        <v>1.8807552837145226E-2</v>
      </c>
      <c r="J23" s="346">
        <f>'GE2024 results (adjust.)'!N565/'Scot and Wales Transition'!$U$14</f>
        <v>1.9313207059378706E-2</v>
      </c>
      <c r="L23" s="347">
        <f>B23*'Scot and Wales Transition'!$M$16</f>
        <v>0</v>
      </c>
      <c r="M23" s="347">
        <f>'Allocation (SCOT)'!C23*'Scot and Wales Transition'!$O$16</f>
        <v>0</v>
      </c>
      <c r="N23" s="347">
        <f>D23*'Scot and Wales Transition'!$Q$16</f>
        <v>5739.3638321730696</v>
      </c>
      <c r="O23" s="347">
        <f>E23*'Scot and Wales Transition'!$P$16</f>
        <v>0</v>
      </c>
      <c r="P23" s="347">
        <f>F23*'Scot and Wales Transition'!$R$16</f>
        <v>2749.159492068974</v>
      </c>
      <c r="Q23" s="347">
        <f>G23*'Scot and Wales Transition'!$S$16</f>
        <v>0</v>
      </c>
      <c r="R23" s="347">
        <f>H23*'Scot and Wales Transition'!$T$16</f>
        <v>0</v>
      </c>
      <c r="S23" s="347">
        <f>I23*'Scot and Wales Transition'!$N$16</f>
        <v>1152.5070289261746</v>
      </c>
      <c r="T23" s="347">
        <f>J23*'Scot and Wales Transition'!$U$14</f>
        <v>505.00000000000006</v>
      </c>
      <c r="U23" s="348">
        <f t="shared" si="0"/>
        <v>10146.030353168218</v>
      </c>
      <c r="W23" s="349">
        <f>B23*'Scot and Wales Transition'!$M$18</f>
        <v>-12301.736550646261</v>
      </c>
      <c r="X23" s="349">
        <f>C23*'Scot and Wales Transition'!$O$18</f>
        <v>-626.09764404935595</v>
      </c>
      <c r="Y23" s="349">
        <f>D23*'Scot and Wales Transition'!$Q$18</f>
        <v>0</v>
      </c>
      <c r="Z23" s="349">
        <f>E23*'Scot and Wales Transition'!$P$18</f>
        <v>-23.00004272148491</v>
      </c>
      <c r="AA23" s="349">
        <f>F23*'Scot and Wales Transition'!$R$18</f>
        <v>0</v>
      </c>
      <c r="AB23" s="349">
        <f>G23*'Scot and Wales Transition'!$S$18</f>
        <v>0</v>
      </c>
      <c r="AC23" s="349">
        <f>H23*'Scot and Wales Transition'!$T$18</f>
        <v>0</v>
      </c>
      <c r="AD23" s="349">
        <f>I23*'Scot and Wales Transition'!$N$18</f>
        <v>0</v>
      </c>
      <c r="AE23" s="349">
        <f>J23*'Scot and Wales Transition'!$U$18</f>
        <v>0</v>
      </c>
      <c r="AG23" s="350">
        <f>'GE2024 results (adjust.)'!E565+'Allocation (SCOT)'!L23+'Allocation (SCOT)'!W23</f>
        <v>10380.263449353739</v>
      </c>
      <c r="AH23" s="350">
        <f>'GE2024 results (adjust.)'!F565+'Allocation (SCOT)'!M23+'Allocation (SCOT)'!X23</f>
        <v>2920.9023559506441</v>
      </c>
      <c r="AI23" s="350">
        <f>'GE2024 results (adjust.)'!G565+'Allocation (SCOT)'!N23+'Allocation (SCOT)'!Y23</f>
        <v>9116.3638321730687</v>
      </c>
      <c r="AJ23" s="350">
        <f>'GE2024 results (adjust.)'!H565+'Allocation (SCOT)'!O23+'Allocation (SCOT)'!Z23</f>
        <v>1050.999957278515</v>
      </c>
      <c r="AK23" s="350">
        <f>'GE2024 results (adjust.)'!I565+'Allocation (SCOT)'!P23+'Allocation (SCOT)'!AA23</f>
        <v>4560.159492068974</v>
      </c>
      <c r="AL23" s="350">
        <f>'GE2024 results (adjust.)'!K565+'Allocation (SCOT)'!Q23+'Allocation (SCOT)'!AB23</f>
        <v>0</v>
      </c>
      <c r="AM23" s="350">
        <f>'GE2024 results (adjust.)'!L565+'Allocation (SCOT)'!R23+'Allocation (SCOT)'!AC23</f>
        <v>0</v>
      </c>
      <c r="AN23" s="350">
        <f>'GE2024 results (adjust.)'!J565+'Allocation (SCOT)'!S23+'Allocation (SCOT)'!AD23</f>
        <v>14777.507028926175</v>
      </c>
      <c r="AO23" s="350">
        <f>'GE2024 results (adjust.)'!M565+'Allocation (SCOT)'!T23+'Allocation (SCOT)'!AE23</f>
        <v>505.00000000000006</v>
      </c>
      <c r="AP23" s="350">
        <f t="shared" si="1"/>
        <v>43311.196115751118</v>
      </c>
      <c r="AQ23" s="350"/>
      <c r="AR23" s="351">
        <f t="shared" si="2"/>
        <v>0.23966697713939875</v>
      </c>
      <c r="AS23" s="351">
        <f t="shared" si="3"/>
        <v>6.7439891249929954E-2</v>
      </c>
      <c r="AT23" s="351">
        <f t="shared" si="4"/>
        <v>0.21048515510421778</v>
      </c>
      <c r="AU23" s="351">
        <f t="shared" si="5"/>
        <v>2.426624179276117E-2</v>
      </c>
      <c r="AV23" s="351">
        <f t="shared" si="6"/>
        <v>0.10528823724659422</v>
      </c>
      <c r="AW23" s="351">
        <f t="shared" si="7"/>
        <v>0</v>
      </c>
      <c r="AX23" s="351">
        <f t="shared" si="8"/>
        <v>0</v>
      </c>
      <c r="AY23" s="351">
        <f t="shared" si="10"/>
        <v>0.34119369479966849</v>
      </c>
      <c r="AZ23" s="351">
        <f t="shared" si="9"/>
        <v>1.1659802667429569E-2</v>
      </c>
    </row>
    <row r="24" spans="1:52" s="334" customFormat="1" ht="20" customHeight="1" x14ac:dyDescent="0.3">
      <c r="A24" s="333" t="str">
        <f>'GE2024 results (adjust.)'!A566</f>
        <v>East Renfrewshire</v>
      </c>
      <c r="B24" s="346">
        <f>'GE2024 results (adjust.)'!E566/'Scot and Wales Transition'!$M$14</f>
        <v>2.5732380683490746E-2</v>
      </c>
      <c r="C24" s="346">
        <f>'GE2024 results (adjust.)'!F566/'Scot and Wales Transition'!$O$14</f>
        <v>2.7696543315531875E-2</v>
      </c>
      <c r="D24" s="346">
        <f>'GE2024 results (adjust.)'!G566/'Scot and Wales Transition'!$Q$14</f>
        <v>1.3961465172947649E-2</v>
      </c>
      <c r="E24" s="346">
        <f>'GE2024 results (adjust.)'!H566/'Scot and Wales Transition'!$P$14</f>
        <v>4.9095664267966351E-3</v>
      </c>
      <c r="F24" s="346">
        <f>'GE2024 results (adjust.)'!I566/'Scot and Wales Transition'!$R$14</f>
        <v>1.6455473559105337E-2</v>
      </c>
      <c r="G24" s="346">
        <f>'GE2024 results (adjust.)'!K566/'Scot and Wales Transition'!$S$14</f>
        <v>0</v>
      </c>
      <c r="H24" s="346">
        <f>'GE2024 results (adjust.)'!L566/'Scot and Wales Transition'!$T$14</f>
        <v>0</v>
      </c>
      <c r="I24" s="346">
        <f>'GE2024 results (adjust.)'!J566/'Scot and Wales Transition'!$N$14</f>
        <v>1.8654331672747201E-2</v>
      </c>
      <c r="J24" s="346">
        <f>'GE2024 results (adjust.)'!N566/'Scot and Wales Transition'!$U$14</f>
        <v>4.8340383610009273E-2</v>
      </c>
      <c r="L24" s="347">
        <f>B24*'Scot and Wales Transition'!$M$16</f>
        <v>0</v>
      </c>
      <c r="M24" s="347">
        <f>'Allocation (SCOT)'!C24*'Scot and Wales Transition'!$O$16</f>
        <v>0</v>
      </c>
      <c r="N24" s="347">
        <f>D24*'Scot and Wales Transition'!$Q$16</f>
        <v>4010.9264565971112</v>
      </c>
      <c r="O24" s="347">
        <f>E24*'Scot and Wales Transition'!$P$16</f>
        <v>0</v>
      </c>
      <c r="P24" s="347">
        <f>F24*'Scot and Wales Transition'!$R$16</f>
        <v>2292.2312716864444</v>
      </c>
      <c r="Q24" s="347">
        <f>G24*'Scot and Wales Transition'!$S$16</f>
        <v>0</v>
      </c>
      <c r="R24" s="347">
        <f>H24*'Scot and Wales Transition'!$T$16</f>
        <v>0</v>
      </c>
      <c r="S24" s="347">
        <f>I24*'Scot and Wales Transition'!$N$16</f>
        <v>1143.1177973510696</v>
      </c>
      <c r="T24" s="347">
        <f>J24*'Scot and Wales Transition'!$U$14</f>
        <v>1264</v>
      </c>
      <c r="U24" s="348">
        <f t="shared" si="0"/>
        <v>8710.2755256346245</v>
      </c>
      <c r="W24" s="349">
        <f>B24*'Scot and Wales Transition'!$M$18</f>
        <v>-11896.596033790041</v>
      </c>
      <c r="X24" s="349">
        <f>C24*'Scot and Wales Transition'!$O$18</f>
        <v>-1499.3158693417618</v>
      </c>
      <c r="Y24" s="349">
        <f>D24*'Scot and Wales Transition'!$Q$18</f>
        <v>0</v>
      </c>
      <c r="Z24" s="349">
        <f>E24*'Scot and Wales Transition'!$P$18</f>
        <v>-24.627606266022017</v>
      </c>
      <c r="AA24" s="349">
        <f>F24*'Scot and Wales Transition'!$R$18</f>
        <v>0</v>
      </c>
      <c r="AB24" s="349">
        <f>G24*'Scot and Wales Transition'!$S$18</f>
        <v>0</v>
      </c>
      <c r="AC24" s="349">
        <f>H24*'Scot and Wales Transition'!$T$18</f>
        <v>0</v>
      </c>
      <c r="AD24" s="349">
        <f>I24*'Scot and Wales Transition'!$N$18</f>
        <v>0</v>
      </c>
      <c r="AE24" s="349">
        <f>J24*'Scot and Wales Transition'!$U$18</f>
        <v>0</v>
      </c>
      <c r="AG24" s="350">
        <f>'GE2024 results (adjust.)'!E566+'Allocation (SCOT)'!L24+'Allocation (SCOT)'!W24</f>
        <v>10038.403966209959</v>
      </c>
      <c r="AH24" s="350">
        <f>'GE2024 results (adjust.)'!F566+'Allocation (SCOT)'!M24+'Allocation (SCOT)'!X24</f>
        <v>6994.6841306582382</v>
      </c>
      <c r="AI24" s="350">
        <f>'GE2024 results (adjust.)'!G566+'Allocation (SCOT)'!N24+'Allocation (SCOT)'!Y24</f>
        <v>6370.9264565971116</v>
      </c>
      <c r="AJ24" s="350">
        <f>'GE2024 results (adjust.)'!H566+'Allocation (SCOT)'!O24+'Allocation (SCOT)'!Z24</f>
        <v>1125.372393733978</v>
      </c>
      <c r="AK24" s="350">
        <f>'GE2024 results (adjust.)'!I566+'Allocation (SCOT)'!P24+'Allocation (SCOT)'!AA24</f>
        <v>3802.2312716864444</v>
      </c>
      <c r="AL24" s="350">
        <f>'GE2024 results (adjust.)'!K566+'Allocation (SCOT)'!Q24+'Allocation (SCOT)'!AB24</f>
        <v>0</v>
      </c>
      <c r="AM24" s="350">
        <f>'GE2024 results (adjust.)'!L566+'Allocation (SCOT)'!R24+'Allocation (SCOT)'!AC24</f>
        <v>0</v>
      </c>
      <c r="AN24" s="350">
        <f>'GE2024 results (adjust.)'!J566+'Allocation (SCOT)'!S24+'Allocation (SCOT)'!AD24</f>
        <v>14657.117797351069</v>
      </c>
      <c r="AO24" s="350">
        <f>'GE2024 results (adjust.)'!M566+'Allocation (SCOT)'!T24+'Allocation (SCOT)'!AE24</f>
        <v>1264</v>
      </c>
      <c r="AP24" s="350">
        <f t="shared" si="1"/>
        <v>44252.736016236799</v>
      </c>
      <c r="AQ24" s="350"/>
      <c r="AR24" s="351">
        <f t="shared" si="2"/>
        <v>0.22684256093288246</v>
      </c>
      <c r="AS24" s="351">
        <f t="shared" si="3"/>
        <v>0.15806218463174376</v>
      </c>
      <c r="AT24" s="351">
        <f t="shared" si="4"/>
        <v>0.14396683753654352</v>
      </c>
      <c r="AU24" s="351">
        <f t="shared" si="5"/>
        <v>2.5430572096628488E-2</v>
      </c>
      <c r="AV24" s="351">
        <f t="shared" si="6"/>
        <v>8.5920817874207037E-2</v>
      </c>
      <c r="AW24" s="351">
        <f t="shared" si="7"/>
        <v>0</v>
      </c>
      <c r="AX24" s="351">
        <f t="shared" si="8"/>
        <v>0</v>
      </c>
      <c r="AY24" s="351">
        <f t="shared" si="10"/>
        <v>0.33121382126459292</v>
      </c>
      <c r="AZ24" s="351">
        <f t="shared" si="9"/>
        <v>2.8563205663401807E-2</v>
      </c>
    </row>
    <row r="25" spans="1:52" s="334" customFormat="1" ht="20" customHeight="1" x14ac:dyDescent="0.3">
      <c r="A25" s="333" t="str">
        <f>'GE2024 results (adjust.)'!A567</f>
        <v>Edinburgh East and Musselburgh</v>
      </c>
      <c r="B25" s="346">
        <f>'GE2024 results (adjust.)'!E567/'Scot and Wales Transition'!$M$14</f>
        <v>2.2042919217815871E-2</v>
      </c>
      <c r="C25" s="346">
        <f>'GE2024 results (adjust.)'!F567/'Scot and Wales Transition'!$O$14</f>
        <v>8.4713467781671551E-3</v>
      </c>
      <c r="D25" s="346">
        <f>'GE2024 results (adjust.)'!G567/'Scot and Wales Transition'!$Q$14</f>
        <v>1.2594898031019298E-2</v>
      </c>
      <c r="E25" s="346">
        <f>'GE2024 results (adjust.)'!H567/'Scot and Wales Transition'!$P$14</f>
        <v>8.3206477963709939E-3</v>
      </c>
      <c r="F25" s="346">
        <f>'GE2024 results (adjust.)'!I567/'Scot and Wales Transition'!$R$14</f>
        <v>5.0881196057922393E-2</v>
      </c>
      <c r="G25" s="346">
        <f>'GE2024 results (adjust.)'!K567/'Scot and Wales Transition'!$S$14</f>
        <v>3.7787652030594539E-2</v>
      </c>
      <c r="H25" s="346">
        <f>'GE2024 results (adjust.)'!L567/'Scot and Wales Transition'!$T$14</f>
        <v>0</v>
      </c>
      <c r="I25" s="346">
        <f>'GE2024 results (adjust.)'!J567/'Scot and Wales Transition'!$N$14</f>
        <v>2.0809090570272609E-2</v>
      </c>
      <c r="J25" s="346">
        <f>'GE2024 results (adjust.)'!N567/'Scot and Wales Transition'!$U$14</f>
        <v>0</v>
      </c>
      <c r="L25" s="347">
        <f>B25*'Scot and Wales Transition'!$M$16</f>
        <v>0</v>
      </c>
      <c r="M25" s="347">
        <f>'Allocation (SCOT)'!C25*'Scot and Wales Transition'!$O$16</f>
        <v>0</v>
      </c>
      <c r="N25" s="347">
        <f>D25*'Scot and Wales Transition'!$Q$16</f>
        <v>3618.3315364810383</v>
      </c>
      <c r="O25" s="347">
        <f>E25*'Scot and Wales Transition'!$P$16</f>
        <v>0</v>
      </c>
      <c r="P25" s="347">
        <f>F25*'Scot and Wales Transition'!$R$16</f>
        <v>7087.7005347708655</v>
      </c>
      <c r="Q25" s="347">
        <f>G25*'Scot and Wales Transition'!$S$16</f>
        <v>353.50774109605698</v>
      </c>
      <c r="R25" s="347">
        <f>H25*'Scot and Wales Transition'!$T$16</f>
        <v>0</v>
      </c>
      <c r="S25" s="347">
        <f>I25*'Scot and Wales Transition'!$N$16</f>
        <v>1275.1591531054739</v>
      </c>
      <c r="T25" s="347">
        <f>J25*'Scot and Wales Transition'!$U$14</f>
        <v>0</v>
      </c>
      <c r="U25" s="348">
        <f t="shared" si="0"/>
        <v>12334.698965453435</v>
      </c>
      <c r="W25" s="349">
        <f>B25*'Scot and Wales Transition'!$M$18</f>
        <v>-10190.883951443577</v>
      </c>
      <c r="X25" s="349">
        <f>C25*'Scot and Wales Transition'!$O$18</f>
        <v>-458.58519290674565</v>
      </c>
      <c r="Y25" s="349">
        <f>D25*'Scot and Wales Transition'!$Q$18</f>
        <v>0</v>
      </c>
      <c r="Z25" s="349">
        <f>E25*'Scot and Wales Transition'!$P$18</f>
        <v>-41.738438793458187</v>
      </c>
      <c r="AA25" s="349">
        <f>F25*'Scot and Wales Transition'!$R$18</f>
        <v>0</v>
      </c>
      <c r="AB25" s="349">
        <f>G25*'Scot and Wales Transition'!$S$18</f>
        <v>0</v>
      </c>
      <c r="AC25" s="349">
        <f>H25*'Scot and Wales Transition'!$T$18</f>
        <v>0</v>
      </c>
      <c r="AD25" s="349">
        <f>I25*'Scot and Wales Transition'!$N$18</f>
        <v>0</v>
      </c>
      <c r="AE25" s="349">
        <f>J25*'Scot and Wales Transition'!$U$18</f>
        <v>0</v>
      </c>
      <c r="AG25" s="350">
        <f>'GE2024 results (adjust.)'!E567+'Allocation (SCOT)'!L25+'Allocation (SCOT)'!W25</f>
        <v>8599.1160485564233</v>
      </c>
      <c r="AH25" s="350">
        <f>'GE2024 results (adjust.)'!F567+'Allocation (SCOT)'!M25+'Allocation (SCOT)'!X25</f>
        <v>2139.4148070932542</v>
      </c>
      <c r="AI25" s="350">
        <f>'GE2024 results (adjust.)'!G567+'Allocation (SCOT)'!N25+'Allocation (SCOT)'!Y25</f>
        <v>5747.3315364810387</v>
      </c>
      <c r="AJ25" s="350">
        <f>'GE2024 results (adjust.)'!H567+'Allocation (SCOT)'!O25+'Allocation (SCOT)'!Z25</f>
        <v>1907.2615612065417</v>
      </c>
      <c r="AK25" s="350">
        <f>'GE2024 results (adjust.)'!I567+'Allocation (SCOT)'!P25+'Allocation (SCOT)'!AA25</f>
        <v>11756.700534770865</v>
      </c>
      <c r="AL25" s="350">
        <f>'GE2024 results (adjust.)'!K567+'Allocation (SCOT)'!Q25+'Allocation (SCOT)'!AB25</f>
        <v>718.50774109605698</v>
      </c>
      <c r="AM25" s="350">
        <f>'GE2024 results (adjust.)'!L567+'Allocation (SCOT)'!R25+'Allocation (SCOT)'!AC25</f>
        <v>0</v>
      </c>
      <c r="AN25" s="350">
        <f>'GE2024 results (adjust.)'!J567+'Allocation (SCOT)'!S25+'Allocation (SCOT)'!AD25</f>
        <v>16350.159153105475</v>
      </c>
      <c r="AO25" s="350">
        <f>'GE2024 results (adjust.)'!M567+'Allocation (SCOT)'!T25+'Allocation (SCOT)'!AE25</f>
        <v>0</v>
      </c>
      <c r="AP25" s="350">
        <f t="shared" si="1"/>
        <v>47218.491382309658</v>
      </c>
      <c r="AQ25" s="350"/>
      <c r="AR25" s="351">
        <f t="shared" si="2"/>
        <v>0.18211331613567963</v>
      </c>
      <c r="AS25" s="351">
        <f t="shared" si="3"/>
        <v>4.5308834409198917E-2</v>
      </c>
      <c r="AT25" s="351">
        <f t="shared" si="4"/>
        <v>0.12171781368335433</v>
      </c>
      <c r="AU25" s="351">
        <f t="shared" si="5"/>
        <v>4.0392259586698585E-2</v>
      </c>
      <c r="AV25" s="351">
        <f t="shared" si="6"/>
        <v>0.24898509441103189</v>
      </c>
      <c r="AW25" s="351">
        <f t="shared" si="7"/>
        <v>1.5216660254529963E-2</v>
      </c>
      <c r="AX25" s="351">
        <f t="shared" si="8"/>
        <v>0</v>
      </c>
      <c r="AY25" s="351">
        <f t="shared" si="10"/>
        <v>0.34626602151950664</v>
      </c>
      <c r="AZ25" s="351">
        <f t="shared" si="9"/>
        <v>0</v>
      </c>
    </row>
    <row r="26" spans="1:52" s="334" customFormat="1" ht="20" customHeight="1" x14ac:dyDescent="0.3">
      <c r="A26" s="333" t="str">
        <f>'GE2024 results (adjust.)'!A568</f>
        <v>Edinburgh North and Leith</v>
      </c>
      <c r="B26" s="346">
        <f>'GE2024 results (adjust.)'!E568/'Scot and Wales Transition'!$M$14</f>
        <v>2.4406755419194209E-2</v>
      </c>
      <c r="C26" s="346">
        <f>'GE2024 results (adjust.)'!F568/'Scot and Wales Transition'!$O$14</f>
        <v>1.0610378143247083E-2</v>
      </c>
      <c r="D26" s="346">
        <f>'GE2024 results (adjust.)'!G568/'Scot and Wales Transition'!$Q$14</f>
        <v>1.0755060883228315E-2</v>
      </c>
      <c r="E26" s="346">
        <f>'GE2024 results (adjust.)'!H568/'Scot and Wales Transition'!$P$14</f>
        <v>1.6560181016994913E-2</v>
      </c>
      <c r="F26" s="346">
        <f>'GE2024 results (adjust.)'!I568/'Scot and Wales Transition'!$R$14</f>
        <v>5.9032649185214309E-2</v>
      </c>
      <c r="G26" s="346">
        <f>'GE2024 results (adjust.)'!K568/'Scot and Wales Transition'!$S$14</f>
        <v>1.4390366115760661E-2</v>
      </c>
      <c r="H26" s="346">
        <f>'GE2024 results (adjust.)'!L568/'Scot and Wales Transition'!$T$14</f>
        <v>0</v>
      </c>
      <c r="I26" s="346">
        <f>'GE2024 results (adjust.)'!J568/'Scot and Wales Transition'!$N$14</f>
        <v>1.8686080202307151E-2</v>
      </c>
      <c r="J26" s="346">
        <f>'GE2024 results (adjust.)'!N568/'Scot and Wales Transition'!$U$14</f>
        <v>2.3940727958754592E-2</v>
      </c>
      <c r="L26" s="347">
        <f>B26*'Scot and Wales Transition'!$M$16</f>
        <v>0</v>
      </c>
      <c r="M26" s="347">
        <f>'Allocation (SCOT)'!C26*'Scot and Wales Transition'!$O$16</f>
        <v>0</v>
      </c>
      <c r="N26" s="347">
        <f>D26*'Scot and Wales Transition'!$Q$16</f>
        <v>3089.7730076667576</v>
      </c>
      <c r="O26" s="347">
        <f>E26*'Scot and Wales Transition'!$P$16</f>
        <v>0</v>
      </c>
      <c r="P26" s="347">
        <f>F26*'Scot and Wales Transition'!$R$16</f>
        <v>8223.1899329307744</v>
      </c>
      <c r="Q26" s="347">
        <f>G26*'Scot and Wales Transition'!$S$16</f>
        <v>134.62349592425184</v>
      </c>
      <c r="R26" s="347">
        <f>H26*'Scot and Wales Transition'!$T$16</f>
        <v>0</v>
      </c>
      <c r="S26" s="347">
        <f>I26*'Scot and Wales Transition'!$N$16</f>
        <v>1145.0633138035687</v>
      </c>
      <c r="T26" s="347">
        <f>J26*'Scot and Wales Transition'!$U$14</f>
        <v>626</v>
      </c>
      <c r="U26" s="348">
        <f t="shared" si="0"/>
        <v>13218.649750325352</v>
      </c>
      <c r="W26" s="349">
        <f>B26*'Scot and Wales Transition'!$M$18</f>
        <v>-11283.732869067782</v>
      </c>
      <c r="X26" s="349">
        <f>C26*'Scot and Wales Transition'!$O$18</f>
        <v>-574.37883668920335</v>
      </c>
      <c r="Y26" s="349">
        <f>D26*'Scot and Wales Transition'!$Q$18</f>
        <v>0</v>
      </c>
      <c r="Z26" s="349">
        <f>E26*'Scot and Wales Transition'!$P$18</f>
        <v>-83.069986700782096</v>
      </c>
      <c r="AA26" s="349">
        <f>F26*'Scot and Wales Transition'!$R$18</f>
        <v>0</v>
      </c>
      <c r="AB26" s="349">
        <f>G26*'Scot and Wales Transition'!$S$18</f>
        <v>0</v>
      </c>
      <c r="AC26" s="349">
        <f>H26*'Scot and Wales Transition'!$T$18</f>
        <v>0</v>
      </c>
      <c r="AD26" s="349">
        <f>I26*'Scot and Wales Transition'!$N$18</f>
        <v>0</v>
      </c>
      <c r="AE26" s="349">
        <f>J26*'Scot and Wales Transition'!$U$18</f>
        <v>0</v>
      </c>
      <c r="AG26" s="350">
        <f>'GE2024 results (adjust.)'!E568+'Allocation (SCOT)'!L26+'Allocation (SCOT)'!W26</f>
        <v>9521.2671309322177</v>
      </c>
      <c r="AH26" s="350">
        <f>'GE2024 results (adjust.)'!F568+'Allocation (SCOT)'!M26+'Allocation (SCOT)'!X26</f>
        <v>2679.6211633107969</v>
      </c>
      <c r="AI26" s="350">
        <f>'GE2024 results (adjust.)'!G568+'Allocation (SCOT)'!N26+'Allocation (SCOT)'!Y26</f>
        <v>4907.7730076667576</v>
      </c>
      <c r="AJ26" s="350">
        <f>'GE2024 results (adjust.)'!H568+'Allocation (SCOT)'!O26+'Allocation (SCOT)'!Z26</f>
        <v>3795.930013299218</v>
      </c>
      <c r="AK26" s="350">
        <f>'GE2024 results (adjust.)'!I568+'Allocation (SCOT)'!P26+'Allocation (SCOT)'!AA26</f>
        <v>13640.189932930774</v>
      </c>
      <c r="AL26" s="350">
        <f>'GE2024 results (adjust.)'!K568+'Allocation (SCOT)'!Q26+'Allocation (SCOT)'!AB26</f>
        <v>273.62349592425187</v>
      </c>
      <c r="AM26" s="350">
        <f>'GE2024 results (adjust.)'!L568+'Allocation (SCOT)'!R26+'Allocation (SCOT)'!AC26</f>
        <v>0</v>
      </c>
      <c r="AN26" s="350">
        <f>'GE2024 results (adjust.)'!J568+'Allocation (SCOT)'!S26+'Allocation (SCOT)'!AD26</f>
        <v>14682.063313803568</v>
      </c>
      <c r="AO26" s="350">
        <f>'GE2024 results (adjust.)'!M568+'Allocation (SCOT)'!T26+'Allocation (SCOT)'!AE26</f>
        <v>626</v>
      </c>
      <c r="AP26" s="350">
        <f t="shared" si="1"/>
        <v>50126.468057867583</v>
      </c>
      <c r="AQ26" s="350"/>
      <c r="AR26" s="351">
        <f t="shared" si="2"/>
        <v>0.18994490335805359</v>
      </c>
      <c r="AS26" s="351">
        <f t="shared" si="3"/>
        <v>5.3457210673956868E-2</v>
      </c>
      <c r="AT26" s="351">
        <f t="shared" si="4"/>
        <v>9.7907815926728953E-2</v>
      </c>
      <c r="AU26" s="351">
        <f t="shared" si="5"/>
        <v>7.572705918392407E-2</v>
      </c>
      <c r="AV26" s="351">
        <f t="shared" si="6"/>
        <v>0.27211552023142954</v>
      </c>
      <c r="AW26" s="351">
        <f t="shared" si="7"/>
        <v>5.4586629883512285E-3</v>
      </c>
      <c r="AX26" s="351">
        <f t="shared" si="8"/>
        <v>0</v>
      </c>
      <c r="AY26" s="351">
        <f t="shared" si="10"/>
        <v>0.29290041534253181</v>
      </c>
      <c r="AZ26" s="351">
        <f t="shared" si="9"/>
        <v>1.2488412295023973E-2</v>
      </c>
    </row>
    <row r="27" spans="1:52" s="334" customFormat="1" ht="20" customHeight="1" x14ac:dyDescent="0.3">
      <c r="A27" s="333" t="str">
        <f>'GE2024 results (adjust.)'!A569</f>
        <v>Edinburgh South</v>
      </c>
      <c r="B27" s="346">
        <f>'GE2024 results (adjust.)'!E569/'Scot and Wales Transition'!$M$14</f>
        <v>2.9299837700062222E-2</v>
      </c>
      <c r="C27" s="346">
        <f>'GE2024 results (adjust.)'!F569/'Scot and Wales Transition'!$O$14</f>
        <v>1.3046134895860964E-2</v>
      </c>
      <c r="D27" s="346">
        <f>'GE2024 results (adjust.)'!G569/'Scot and Wales Transition'!$Q$14</f>
        <v>1.0914789510206954E-2</v>
      </c>
      <c r="E27" s="346">
        <f>'GE2024 results (adjust.)'!H569/'Scot and Wales Transition'!$P$14</f>
        <v>1.1723190789550923E-2</v>
      </c>
      <c r="F27" s="346">
        <f>'GE2024 results (adjust.)'!I569/'Scot and Wales Transition'!$R$14</f>
        <v>4.6533027879059462E-2</v>
      </c>
      <c r="G27" s="346">
        <f>'GE2024 results (adjust.)'!K569/'Scot and Wales Transition'!$S$14</f>
        <v>4.8243961222622068E-2</v>
      </c>
      <c r="H27" s="346">
        <f>'GE2024 results (adjust.)'!L569/'Scot and Wales Transition'!$T$14</f>
        <v>0</v>
      </c>
      <c r="I27" s="346">
        <f>'GE2024 results (adjust.)'!J569/'Scot and Wales Transition'!$N$14</f>
        <v>1.0663364819592432E-2</v>
      </c>
      <c r="J27" s="346">
        <f>'GE2024 results (adjust.)'!N569/'Scot and Wales Transition'!$U$14</f>
        <v>3.0480447576880846E-2</v>
      </c>
      <c r="L27" s="347">
        <f>B27*'Scot and Wales Transition'!$M$16</f>
        <v>0</v>
      </c>
      <c r="M27" s="347">
        <f>'Allocation (SCOT)'!C27*'Scot and Wales Transition'!$O$16</f>
        <v>0</v>
      </c>
      <c r="N27" s="347">
        <f>D27*'Scot and Wales Transition'!$Q$16</f>
        <v>3135.6607256024026</v>
      </c>
      <c r="O27" s="347">
        <f>E27*'Scot and Wales Transition'!$P$16</f>
        <v>0</v>
      </c>
      <c r="P27" s="347">
        <f>F27*'Scot and Wales Transition'!$R$16</f>
        <v>6482.0049868219312</v>
      </c>
      <c r="Q27" s="347">
        <f>G27*'Scot and Wales Transition'!$S$16</f>
        <v>451.32769137195214</v>
      </c>
      <c r="R27" s="347">
        <f>H27*'Scot and Wales Transition'!$T$16</f>
        <v>0</v>
      </c>
      <c r="S27" s="347">
        <f>I27*'Scot and Wales Transition'!$N$16</f>
        <v>653.4397650241981</v>
      </c>
      <c r="T27" s="347">
        <f>J27*'Scot and Wales Transition'!$U$14</f>
        <v>797</v>
      </c>
      <c r="U27" s="348">
        <f t="shared" si="0"/>
        <v>11519.433168820484</v>
      </c>
      <c r="W27" s="349">
        <f>B27*'Scot and Wales Transition'!$M$18</f>
        <v>-13545.903010710739</v>
      </c>
      <c r="X27" s="349">
        <f>C27*'Scot and Wales Transition'!$O$18</f>
        <v>-706.23531825245925</v>
      </c>
      <c r="Y27" s="349">
        <f>D27*'Scot and Wales Transition'!$Q$18</f>
        <v>0</v>
      </c>
      <c r="Z27" s="349">
        <f>E27*'Scot and Wales Transition'!$P$18</f>
        <v>-58.80644070130127</v>
      </c>
      <c r="AA27" s="349">
        <f>F27*'Scot and Wales Transition'!$R$18</f>
        <v>0</v>
      </c>
      <c r="AB27" s="349">
        <f>G27*'Scot and Wales Transition'!$S$18</f>
        <v>0</v>
      </c>
      <c r="AC27" s="349">
        <f>H27*'Scot and Wales Transition'!$T$18</f>
        <v>0</v>
      </c>
      <c r="AD27" s="349">
        <f>I27*'Scot and Wales Transition'!$N$18</f>
        <v>0</v>
      </c>
      <c r="AE27" s="349">
        <f>J27*'Scot and Wales Transition'!$U$18</f>
        <v>0</v>
      </c>
      <c r="AG27" s="350">
        <f>'GE2024 results (adjust.)'!E569+'Allocation (SCOT)'!L27+'Allocation (SCOT)'!W27</f>
        <v>11430.096989289261</v>
      </c>
      <c r="AH27" s="350">
        <f>'GE2024 results (adjust.)'!F569+'Allocation (SCOT)'!M27+'Allocation (SCOT)'!X27</f>
        <v>3294.7646817475406</v>
      </c>
      <c r="AI27" s="350">
        <f>'GE2024 results (adjust.)'!G569+'Allocation (SCOT)'!N27+'Allocation (SCOT)'!Y27</f>
        <v>4980.6607256024026</v>
      </c>
      <c r="AJ27" s="350">
        <f>'GE2024 results (adjust.)'!H569+'Allocation (SCOT)'!O27+'Allocation (SCOT)'!Z27</f>
        <v>2687.1935592986988</v>
      </c>
      <c r="AK27" s="350">
        <f>'GE2024 results (adjust.)'!I569+'Allocation (SCOT)'!P27+'Allocation (SCOT)'!AA27</f>
        <v>10752.004986821932</v>
      </c>
      <c r="AL27" s="350">
        <f>'GE2024 results (adjust.)'!K569+'Allocation (SCOT)'!Q27+'Allocation (SCOT)'!AB27</f>
        <v>917.32769137195214</v>
      </c>
      <c r="AM27" s="350">
        <f>'GE2024 results (adjust.)'!L569+'Allocation (SCOT)'!R27+'Allocation (SCOT)'!AC27</f>
        <v>0</v>
      </c>
      <c r="AN27" s="350">
        <f>'GE2024 results (adjust.)'!J569+'Allocation (SCOT)'!S27+'Allocation (SCOT)'!AD27</f>
        <v>8378.439765024199</v>
      </c>
      <c r="AO27" s="350">
        <f>'GE2024 results (adjust.)'!M569+'Allocation (SCOT)'!T27+'Allocation (SCOT)'!AE27</f>
        <v>797</v>
      </c>
      <c r="AP27" s="350">
        <f t="shared" si="1"/>
        <v>43237.488399155991</v>
      </c>
      <c r="AQ27" s="350"/>
      <c r="AR27" s="351">
        <f t="shared" si="2"/>
        <v>0.26435617360032365</v>
      </c>
      <c r="AS27" s="351">
        <f t="shared" si="3"/>
        <v>7.6201574229548805E-2</v>
      </c>
      <c r="AT27" s="351">
        <f t="shared" si="4"/>
        <v>0.11519310926717997</v>
      </c>
      <c r="AU27" s="351">
        <f t="shared" si="5"/>
        <v>6.2149621978300519E-2</v>
      </c>
      <c r="AV27" s="351">
        <f t="shared" si="6"/>
        <v>0.24867320894226166</v>
      </c>
      <c r="AW27" s="351">
        <f t="shared" si="7"/>
        <v>2.1216026308083582E-2</v>
      </c>
      <c r="AX27" s="351">
        <f t="shared" si="8"/>
        <v>0</v>
      </c>
      <c r="AY27" s="351">
        <f t="shared" si="10"/>
        <v>0.19377720758608516</v>
      </c>
      <c r="AZ27" s="351">
        <f t="shared" si="9"/>
        <v>1.8433078088216561E-2</v>
      </c>
    </row>
    <row r="28" spans="1:52" s="334" customFormat="1" ht="20" customHeight="1" x14ac:dyDescent="0.3">
      <c r="A28" s="333" t="str">
        <f>'GE2024 results (adjust.)'!A570</f>
        <v>Edinburgh South West</v>
      </c>
      <c r="B28" s="346">
        <f>'GE2024 results (adjust.)'!E570/'Scot and Wales Transition'!$M$14</f>
        <v>2.1893933015545375E-2</v>
      </c>
      <c r="C28" s="346">
        <f>'GE2024 results (adjust.)'!F570/'Scot and Wales Transition'!$O$14</f>
        <v>1.8123073669381463E-2</v>
      </c>
      <c r="D28" s="346">
        <f>'GE2024 results (adjust.)'!G570/'Scot and Wales Transition'!$Q$14</f>
        <v>1.2346431277941416E-2</v>
      </c>
      <c r="E28" s="346">
        <f>'GE2024 results (adjust.)'!H570/'Scot and Wales Transition'!$P$14</f>
        <v>1.2867333226404399E-2</v>
      </c>
      <c r="F28" s="346">
        <f>'GE2024 results (adjust.)'!I570/'Scot and Wales Transition'!$R$14</f>
        <v>3.7596942899942656E-2</v>
      </c>
      <c r="G28" s="346">
        <f>'GE2024 results (adjust.)'!K570/'Scot and Wales Transition'!$S$14</f>
        <v>1.8738534294623594E-2</v>
      </c>
      <c r="H28" s="346">
        <f>'GE2024 results (adjust.)'!L570/'Scot and Wales Transition'!$T$14</f>
        <v>0</v>
      </c>
      <c r="I28" s="346">
        <f>'GE2024 results (adjust.)'!J570/'Scot and Wales Transition'!$N$14</f>
        <v>1.71800956044851E-2</v>
      </c>
      <c r="J28" s="346">
        <f>'GE2024 results (adjust.)'!N570/'Scot and Wales Transition'!$U$14</f>
        <v>1.0134653209376943E-2</v>
      </c>
      <c r="L28" s="347">
        <f>B28*'Scot and Wales Transition'!$M$16</f>
        <v>0</v>
      </c>
      <c r="M28" s="347">
        <f>'Allocation (SCOT)'!C28*'Scot and Wales Transition'!$O$16</f>
        <v>0</v>
      </c>
      <c r="N28" s="347">
        <f>D28*'Scot and Wales Transition'!$Q$16</f>
        <v>3546.9506419144791</v>
      </c>
      <c r="O28" s="347">
        <f>E28*'Scot and Wales Transition'!$P$16</f>
        <v>0</v>
      </c>
      <c r="P28" s="347">
        <f>F28*'Scot and Wales Transition'!$R$16</f>
        <v>5237.2171439193589</v>
      </c>
      <c r="Q28" s="347">
        <f>G28*'Scot and Wales Transition'!$S$16</f>
        <v>175.30109900927758</v>
      </c>
      <c r="R28" s="347">
        <f>H28*'Scot and Wales Transition'!$T$16</f>
        <v>0</v>
      </c>
      <c r="S28" s="347">
        <f>I28*'Scot and Wales Transition'!$N$16</f>
        <v>1052.778163817627</v>
      </c>
      <c r="T28" s="347">
        <f>J28*'Scot and Wales Transition'!$U$14</f>
        <v>265</v>
      </c>
      <c r="U28" s="348">
        <f t="shared" si="0"/>
        <v>10277.247048660742</v>
      </c>
      <c r="W28" s="349">
        <f>B28*'Scot and Wales Transition'!$M$18</f>
        <v>-10122.004640010191</v>
      </c>
      <c r="X28" s="349">
        <f>C28*'Scot and Wales Transition'!$O$18</f>
        <v>-981.06870753490841</v>
      </c>
      <c r="Y28" s="349">
        <f>D28*'Scot and Wales Transition'!$Q$18</f>
        <v>0</v>
      </c>
      <c r="Z28" s="349">
        <f>E28*'Scot and Wales Transition'!$P$18</f>
        <v>-64.545743726774219</v>
      </c>
      <c r="AA28" s="349">
        <f>F28*'Scot and Wales Transition'!$R$18</f>
        <v>0</v>
      </c>
      <c r="AB28" s="349">
        <f>G28*'Scot and Wales Transition'!$S$18</f>
        <v>0</v>
      </c>
      <c r="AC28" s="349">
        <f>H28*'Scot and Wales Transition'!$T$18</f>
        <v>0</v>
      </c>
      <c r="AD28" s="349">
        <f>I28*'Scot and Wales Transition'!$N$18</f>
        <v>0</v>
      </c>
      <c r="AE28" s="349">
        <f>J28*'Scot and Wales Transition'!$U$18</f>
        <v>0</v>
      </c>
      <c r="AG28" s="350">
        <f>'GE2024 results (adjust.)'!E570+'Allocation (SCOT)'!L28+'Allocation (SCOT)'!W28</f>
        <v>8540.995359989809</v>
      </c>
      <c r="AH28" s="350">
        <f>'GE2024 results (adjust.)'!F570+'Allocation (SCOT)'!M28+'Allocation (SCOT)'!X28</f>
        <v>4576.9312924650912</v>
      </c>
      <c r="AI28" s="350">
        <f>'GE2024 results (adjust.)'!G570+'Allocation (SCOT)'!N28+'Allocation (SCOT)'!Y28</f>
        <v>5633.9506419144791</v>
      </c>
      <c r="AJ28" s="350">
        <f>'GE2024 results (adjust.)'!H570+'Allocation (SCOT)'!O28+'Allocation (SCOT)'!Z28</f>
        <v>2949.4542562732258</v>
      </c>
      <c r="AK28" s="350">
        <f>'GE2024 results (adjust.)'!I570+'Allocation (SCOT)'!P28+'Allocation (SCOT)'!AA28</f>
        <v>8687.2171439193589</v>
      </c>
      <c r="AL28" s="350">
        <f>'GE2024 results (adjust.)'!K570+'Allocation (SCOT)'!Q28+'Allocation (SCOT)'!AB28</f>
        <v>356.30109900927755</v>
      </c>
      <c r="AM28" s="350">
        <f>'GE2024 results (adjust.)'!L570+'Allocation (SCOT)'!R28+'Allocation (SCOT)'!AC28</f>
        <v>0</v>
      </c>
      <c r="AN28" s="350">
        <f>'GE2024 results (adjust.)'!J570+'Allocation (SCOT)'!S28+'Allocation (SCOT)'!AD28</f>
        <v>13498.778163817628</v>
      </c>
      <c r="AO28" s="350">
        <f>'GE2024 results (adjust.)'!M570+'Allocation (SCOT)'!T28+'Allocation (SCOT)'!AE28</f>
        <v>265</v>
      </c>
      <c r="AP28" s="350">
        <f t="shared" si="1"/>
        <v>44508.627957388875</v>
      </c>
      <c r="AQ28" s="350"/>
      <c r="AR28" s="351">
        <f t="shared" si="2"/>
        <v>0.19189527406161974</v>
      </c>
      <c r="AS28" s="351">
        <f t="shared" si="3"/>
        <v>0.10283245075195079</v>
      </c>
      <c r="AT28" s="351">
        <f t="shared" si="4"/>
        <v>0.12658109001491222</v>
      </c>
      <c r="AU28" s="351">
        <f t="shared" si="5"/>
        <v>6.6267022634284259E-2</v>
      </c>
      <c r="AV28" s="351">
        <f t="shared" si="6"/>
        <v>0.19518051988113902</v>
      </c>
      <c r="AW28" s="351">
        <f t="shared" si="7"/>
        <v>8.0052141654509933E-3</v>
      </c>
      <c r="AX28" s="351">
        <f t="shared" si="8"/>
        <v>0</v>
      </c>
      <c r="AY28" s="351">
        <f t="shared" si="10"/>
        <v>0.30328452669313738</v>
      </c>
      <c r="AZ28" s="351">
        <f t="shared" si="9"/>
        <v>5.9539017975054733E-3</v>
      </c>
    </row>
    <row r="29" spans="1:52" s="334" customFormat="1" ht="20" customHeight="1" x14ac:dyDescent="0.3">
      <c r="A29" s="333" t="str">
        <f>'GE2024 results (adjust.)'!A571</f>
        <v>Edinburgh West</v>
      </c>
      <c r="B29" s="346">
        <f>'GE2024 results (adjust.)'!E571/'Scot and Wales Transition'!$M$14</f>
        <v>9.2136821467123913E-3</v>
      </c>
      <c r="C29" s="346">
        <f>'GE2024 results (adjust.)'!F571/'Scot and Wales Transition'!$O$14</f>
        <v>9.4463016229215727E-3</v>
      </c>
      <c r="D29" s="346">
        <f>'GE2024 results (adjust.)'!G571/'Scot and Wales Transition'!$Q$14</f>
        <v>1.3068168036881931E-2</v>
      </c>
      <c r="E29" s="346">
        <f>'GE2024 results (adjust.)'!H571/'Scot and Wales Transition'!$P$14</f>
        <v>0.11375251951477944</v>
      </c>
      <c r="F29" s="346">
        <f>'GE2024 results (adjust.)'!I571/'Scot and Wales Transition'!$R$14</f>
        <v>2.2885095678225966E-2</v>
      </c>
      <c r="G29" s="346">
        <f>'GE2024 results (adjust.)'!K571/'Scot and Wales Transition'!$S$14</f>
        <v>3.7580596403029638E-2</v>
      </c>
      <c r="H29" s="346">
        <f>'GE2024 results (adjust.)'!L571/'Scot and Wales Transition'!$T$14</f>
        <v>0</v>
      </c>
      <c r="I29" s="346">
        <f>'GE2024 results (adjust.)'!J571/'Scot and Wales Transition'!$N$14</f>
        <v>1.4045273403152491E-2</v>
      </c>
      <c r="J29" s="346">
        <f>'GE2024 results (adjust.)'!N571/'Scot and Wales Transition'!$U$14</f>
        <v>5.4688883356260494E-3</v>
      </c>
      <c r="L29" s="347">
        <f>B29*'Scot and Wales Transition'!$M$16</f>
        <v>0</v>
      </c>
      <c r="M29" s="347">
        <f>'Allocation (SCOT)'!C29*'Scot and Wales Transition'!$O$16</f>
        <v>0</v>
      </c>
      <c r="N29" s="347">
        <f>D29*'Scot and Wales Transition'!$Q$16</f>
        <v>3754.2951451792455</v>
      </c>
      <c r="O29" s="347">
        <f>E29*'Scot and Wales Transition'!$P$16</f>
        <v>0</v>
      </c>
      <c r="P29" s="347">
        <f>F29*'Scot and Wales Transition'!$R$16</f>
        <v>3187.8713049943926</v>
      </c>
      <c r="Q29" s="347">
        <f>G29*'Scot and Wales Transition'!$S$16</f>
        <v>351.57071237772243</v>
      </c>
      <c r="R29" s="347">
        <f>H29*'Scot and Wales Transition'!$T$16</f>
        <v>0</v>
      </c>
      <c r="S29" s="347">
        <f>I29*'Scot and Wales Transition'!$N$16</f>
        <v>860.67956105128997</v>
      </c>
      <c r="T29" s="347">
        <f>J29*'Scot and Wales Transition'!$U$14</f>
        <v>143</v>
      </c>
      <c r="U29" s="348">
        <f t="shared" si="0"/>
        <v>8297.4167236026515</v>
      </c>
      <c r="W29" s="349">
        <f>B29*'Scot and Wales Transition'!$M$18</f>
        <v>-4259.6701732111678</v>
      </c>
      <c r="X29" s="349">
        <f>C29*'Scot and Wales Transition'!$O$18</f>
        <v>-511.36308847222557</v>
      </c>
      <c r="Y29" s="349">
        <f>D29*'Scot and Wales Transition'!$Q$18</f>
        <v>0</v>
      </c>
      <c r="Z29" s="349">
        <f>E29*'Scot and Wales Transition'!$P$18</f>
        <v>-570.61092952883189</v>
      </c>
      <c r="AA29" s="349">
        <f>F29*'Scot and Wales Transition'!$R$18</f>
        <v>0</v>
      </c>
      <c r="AB29" s="349">
        <f>G29*'Scot and Wales Transition'!$S$18</f>
        <v>0</v>
      </c>
      <c r="AC29" s="349">
        <f>H29*'Scot and Wales Transition'!$T$18</f>
        <v>0</v>
      </c>
      <c r="AD29" s="349">
        <f>I29*'Scot and Wales Transition'!$N$18</f>
        <v>0</v>
      </c>
      <c r="AE29" s="349">
        <f>J29*'Scot and Wales Transition'!$U$18</f>
        <v>0</v>
      </c>
      <c r="AG29" s="350">
        <f>'GE2024 results (adjust.)'!E571+'Allocation (SCOT)'!L29+'Allocation (SCOT)'!W29</f>
        <v>3594.3298267888322</v>
      </c>
      <c r="AH29" s="350">
        <f>'GE2024 results (adjust.)'!F571+'Allocation (SCOT)'!M29+'Allocation (SCOT)'!X29</f>
        <v>2385.6369115277744</v>
      </c>
      <c r="AI29" s="350">
        <f>'GE2024 results (adjust.)'!G571+'Allocation (SCOT)'!N29+'Allocation (SCOT)'!Y29</f>
        <v>5963.2951451792451</v>
      </c>
      <c r="AJ29" s="350">
        <f>'GE2024 results (adjust.)'!H571+'Allocation (SCOT)'!O29+'Allocation (SCOT)'!Z29</f>
        <v>26074.389070471167</v>
      </c>
      <c r="AK29" s="350">
        <f>'GE2024 results (adjust.)'!I571+'Allocation (SCOT)'!P29+'Allocation (SCOT)'!AA29</f>
        <v>5287.8713049943926</v>
      </c>
      <c r="AL29" s="350">
        <f>'GE2024 results (adjust.)'!K571+'Allocation (SCOT)'!Q29+'Allocation (SCOT)'!AB29</f>
        <v>714.57071237772243</v>
      </c>
      <c r="AM29" s="350">
        <f>'GE2024 results (adjust.)'!L571+'Allocation (SCOT)'!R29+'Allocation (SCOT)'!AC29</f>
        <v>0</v>
      </c>
      <c r="AN29" s="350">
        <f>'GE2024 results (adjust.)'!J571+'Allocation (SCOT)'!S29+'Allocation (SCOT)'!AD29</f>
        <v>11035.679561051289</v>
      </c>
      <c r="AO29" s="350">
        <f>'GE2024 results (adjust.)'!M571+'Allocation (SCOT)'!T29+'Allocation (SCOT)'!AE29</f>
        <v>143</v>
      </c>
      <c r="AP29" s="350">
        <f t="shared" si="1"/>
        <v>55198.772532390431</v>
      </c>
      <c r="AQ29" s="350"/>
      <c r="AR29" s="351">
        <f t="shared" si="2"/>
        <v>6.5116118744845145E-2</v>
      </c>
      <c r="AS29" s="351">
        <f t="shared" si="3"/>
        <v>4.3219021041235865E-2</v>
      </c>
      <c r="AT29" s="351">
        <f t="shared" si="4"/>
        <v>0.10803311145515068</v>
      </c>
      <c r="AU29" s="351">
        <f t="shared" si="5"/>
        <v>0.47237262486535936</v>
      </c>
      <c r="AV29" s="351">
        <f t="shared" si="6"/>
        <v>9.5796900228016665E-2</v>
      </c>
      <c r="AW29" s="351">
        <f t="shared" si="7"/>
        <v>1.2945409464647336E-2</v>
      </c>
      <c r="AX29" s="351">
        <f t="shared" si="8"/>
        <v>0</v>
      </c>
      <c r="AY29" s="351">
        <f t="shared" si="10"/>
        <v>0.19992617688329201</v>
      </c>
      <c r="AZ29" s="351">
        <f t="shared" si="9"/>
        <v>2.5906373174528138E-3</v>
      </c>
    </row>
    <row r="30" spans="1:52" s="334" customFormat="1" ht="20" customHeight="1" x14ac:dyDescent="0.3">
      <c r="A30" s="333" t="str">
        <f>'GE2024 results (adjust.)'!A572</f>
        <v>Falkirk</v>
      </c>
      <c r="B30" s="346">
        <f>'GE2024 results (adjust.)'!E572/'Scot and Wales Transition'!$M$14</f>
        <v>2.1518534710611843E-2</v>
      </c>
      <c r="C30" s="346">
        <f>'GE2024 results (adjust.)'!F572/'Scot and Wales Transition'!$O$14</f>
        <v>1.1660329514521072E-2</v>
      </c>
      <c r="D30" s="346">
        <f>'GE2024 results (adjust.)'!G572/'Scot and Wales Transition'!$Q$14</f>
        <v>1.9966078372329794E-2</v>
      </c>
      <c r="E30" s="346">
        <f>'GE2024 results (adjust.)'!H572/'Scot and Wales Transition'!$P$14</f>
        <v>4.6619535113581962E-3</v>
      </c>
      <c r="F30" s="346">
        <f>'GE2024 results (adjust.)'!I572/'Scot and Wales Transition'!$R$14</f>
        <v>1.8645904145449824E-2</v>
      </c>
      <c r="G30" s="346">
        <f>'GE2024 results (adjust.)'!K572/'Scot and Wales Transition'!$S$14</f>
        <v>6.2116688269470477E-2</v>
      </c>
      <c r="H30" s="346">
        <f>'GE2024 results (adjust.)'!L572/'Scot and Wales Transition'!$T$14</f>
        <v>0</v>
      </c>
      <c r="I30" s="346">
        <f>'GE2024 results (adjust.)'!J572/'Scot and Wales Transition'!$N$14</f>
        <v>1.8423809740724943E-2</v>
      </c>
      <c r="J30" s="346">
        <f>'GE2024 results (adjust.)'!N572/'Scot and Wales Transition'!$U$14</f>
        <v>2.2219749111879263E-2</v>
      </c>
      <c r="L30" s="347">
        <f>B30*'Scot and Wales Transition'!$M$16</f>
        <v>0</v>
      </c>
      <c r="M30" s="347">
        <f>'Allocation (SCOT)'!C30*'Scot and Wales Transition'!$O$16</f>
        <v>0</v>
      </c>
      <c r="N30" s="347">
        <f>D30*'Scot and Wales Transition'!$Q$16</f>
        <v>5735.964741955614</v>
      </c>
      <c r="O30" s="347">
        <f>E30*'Scot and Wales Transition'!$P$16</f>
        <v>0</v>
      </c>
      <c r="P30" s="347">
        <f>F30*'Scot and Wales Transition'!$R$16</f>
        <v>2597.3560965930506</v>
      </c>
      <c r="Q30" s="347">
        <f>G30*'Scot and Wales Transition'!$S$16</f>
        <v>581.10861550036759</v>
      </c>
      <c r="R30" s="347">
        <f>H30*'Scot and Wales Transition'!$T$16</f>
        <v>0</v>
      </c>
      <c r="S30" s="347">
        <f>I30*'Scot and Wales Transition'!$N$16</f>
        <v>1128.9916561524881</v>
      </c>
      <c r="T30" s="347">
        <f>J30*'Scot and Wales Transition'!$U$14</f>
        <v>581</v>
      </c>
      <c r="U30" s="348">
        <f t="shared" si="0"/>
        <v>10624.42111020152</v>
      </c>
      <c r="W30" s="349">
        <f>B30*'Scot and Wales Transition'!$M$18</f>
        <v>-9948.4504694693751</v>
      </c>
      <c r="X30" s="349">
        <f>C30*'Scot and Wales Transition'!$O$18</f>
        <v>-631.21657037510477</v>
      </c>
      <c r="Y30" s="349">
        <f>D30*'Scot and Wales Transition'!$Q$18</f>
        <v>0</v>
      </c>
      <c r="Z30" s="349">
        <f>E30*'Scot and Wales Transition'!$P$18</f>
        <v>-23.385518297822646</v>
      </c>
      <c r="AA30" s="349">
        <f>F30*'Scot and Wales Transition'!$R$18</f>
        <v>0</v>
      </c>
      <c r="AB30" s="349">
        <f>G30*'Scot and Wales Transition'!$S$18</f>
        <v>0</v>
      </c>
      <c r="AC30" s="349">
        <f>H30*'Scot and Wales Transition'!$T$18</f>
        <v>0</v>
      </c>
      <c r="AD30" s="349">
        <f>I30*'Scot and Wales Transition'!$N$18</f>
        <v>0</v>
      </c>
      <c r="AE30" s="349">
        <f>J30*'Scot and Wales Transition'!$U$18</f>
        <v>0</v>
      </c>
      <c r="AG30" s="350">
        <f>'GE2024 results (adjust.)'!E572+'Allocation (SCOT)'!L30+'Allocation (SCOT)'!W30</f>
        <v>8394.5495305306249</v>
      </c>
      <c r="AH30" s="350">
        <f>'GE2024 results (adjust.)'!F572+'Allocation (SCOT)'!M30+'Allocation (SCOT)'!X30</f>
        <v>2944.7834296248952</v>
      </c>
      <c r="AI30" s="350">
        <f>'GE2024 results (adjust.)'!G572+'Allocation (SCOT)'!N30+'Allocation (SCOT)'!Y30</f>
        <v>9110.9647419556131</v>
      </c>
      <c r="AJ30" s="350">
        <f>'GE2024 results (adjust.)'!H572+'Allocation (SCOT)'!O30+'Allocation (SCOT)'!Z30</f>
        <v>1068.6144817021773</v>
      </c>
      <c r="AK30" s="350">
        <f>'GE2024 results (adjust.)'!I572+'Allocation (SCOT)'!P30+'Allocation (SCOT)'!AA30</f>
        <v>4308.3560965930501</v>
      </c>
      <c r="AL30" s="350">
        <f>'GE2024 results (adjust.)'!K572+'Allocation (SCOT)'!Q30+'Allocation (SCOT)'!AB30</f>
        <v>1181.1086155003677</v>
      </c>
      <c r="AM30" s="350">
        <f>'GE2024 results (adjust.)'!L572+'Allocation (SCOT)'!R30+'Allocation (SCOT)'!AC30</f>
        <v>0</v>
      </c>
      <c r="AN30" s="350">
        <f>'GE2024 results (adjust.)'!J572+'Allocation (SCOT)'!S30+'Allocation (SCOT)'!AD30</f>
        <v>14475.991656152488</v>
      </c>
      <c r="AO30" s="350">
        <f>'GE2024 results (adjust.)'!M572+'Allocation (SCOT)'!T30+'Allocation (SCOT)'!AE30</f>
        <v>581</v>
      </c>
      <c r="AP30" s="350">
        <f t="shared" si="1"/>
        <v>42065.368552059212</v>
      </c>
      <c r="AQ30" s="350"/>
      <c r="AR30" s="351">
        <f t="shared" si="2"/>
        <v>0.19955963348191536</v>
      </c>
      <c r="AS30" s="351">
        <f t="shared" si="3"/>
        <v>7.0004935912554606E-2</v>
      </c>
      <c r="AT30" s="351">
        <f t="shared" si="4"/>
        <v>0.21659063157095784</v>
      </c>
      <c r="AU30" s="351">
        <f t="shared" si="5"/>
        <v>2.5403663832867233E-2</v>
      </c>
      <c r="AV30" s="351">
        <f t="shared" si="6"/>
        <v>0.10242050039954172</v>
      </c>
      <c r="AW30" s="351">
        <f t="shared" si="7"/>
        <v>2.8077933372642454E-2</v>
      </c>
      <c r="AX30" s="351">
        <f t="shared" si="8"/>
        <v>0</v>
      </c>
      <c r="AY30" s="351">
        <f t="shared" si="10"/>
        <v>0.34413086475724813</v>
      </c>
      <c r="AZ30" s="351">
        <f t="shared" si="9"/>
        <v>1.3811836672272744E-2</v>
      </c>
    </row>
    <row r="31" spans="1:52" s="334" customFormat="1" ht="20" customHeight="1" x14ac:dyDescent="0.3">
      <c r="A31" s="333" t="str">
        <f>'GE2024 results (adjust.)'!A573</f>
        <v>Glasgow East</v>
      </c>
      <c r="B31" s="346">
        <f>'GE2024 results (adjust.)'!E573/'Scot and Wales Transition'!$M$14</f>
        <v>1.8233799542443432E-2</v>
      </c>
      <c r="C31" s="346">
        <f>'GE2024 results (adjust.)'!F573/'Scot and Wales Transition'!$O$14</f>
        <v>5.5660465551698743E-3</v>
      </c>
      <c r="D31" s="346">
        <f>'GE2024 results (adjust.)'!G573/'Scot and Wales Transition'!$Q$14</f>
        <v>1.402653979875376E-2</v>
      </c>
      <c r="E31" s="346">
        <f>'GE2024 results (adjust.)'!H573/'Scot and Wales Transition'!$P$14</f>
        <v>3.7227321079710139E-3</v>
      </c>
      <c r="F31" s="346">
        <f>'GE2024 results (adjust.)'!I573/'Scot and Wales Transition'!$R$14</f>
        <v>2.9717931387867717E-2</v>
      </c>
      <c r="G31" s="346">
        <f>'GE2024 results (adjust.)'!K573/'Scot and Wales Transition'!$S$14</f>
        <v>0</v>
      </c>
      <c r="H31" s="346">
        <f>'GE2024 results (adjust.)'!L573/'Scot and Wales Transition'!$T$14</f>
        <v>0</v>
      </c>
      <c r="I31" s="346">
        <f>'GE2024 results (adjust.)'!J573/'Scot and Wales Transition'!$N$14</f>
        <v>1.6231780830237852E-2</v>
      </c>
      <c r="J31" s="346">
        <f>'GE2024 results (adjust.)'!N573/'Scot and Wales Transition'!$U$14</f>
        <v>1.7821692058753419E-2</v>
      </c>
      <c r="L31" s="347">
        <f>B31*'Scot and Wales Transition'!$M$16</f>
        <v>0</v>
      </c>
      <c r="M31" s="347">
        <f>'Allocation (SCOT)'!C31*'Scot and Wales Transition'!$O$16</f>
        <v>0</v>
      </c>
      <c r="N31" s="347">
        <f>D31*'Scot and Wales Transition'!$Q$16</f>
        <v>4029.6214527931147</v>
      </c>
      <c r="O31" s="347">
        <f>E31*'Scot and Wales Transition'!$P$16</f>
        <v>0</v>
      </c>
      <c r="P31" s="347">
        <f>F31*'Scot and Wales Transition'!$R$16</f>
        <v>4139.6785946284326</v>
      </c>
      <c r="Q31" s="347">
        <f>G31*'Scot and Wales Transition'!$S$16</f>
        <v>0</v>
      </c>
      <c r="R31" s="347">
        <f>H31*'Scot and Wales Transition'!$T$16</f>
        <v>0</v>
      </c>
      <c r="S31" s="347">
        <f>I31*'Scot and Wales Transition'!$N$16</f>
        <v>994.66643325819359</v>
      </c>
      <c r="T31" s="347">
        <f>J31*'Scot and Wales Transition'!$U$14</f>
        <v>466</v>
      </c>
      <c r="U31" s="348">
        <f t="shared" si="0"/>
        <v>9629.9664806797409</v>
      </c>
      <c r="W31" s="349">
        <f>B31*'Scot and Wales Transition'!$M$18</f>
        <v>-8429.8514772372291</v>
      </c>
      <c r="X31" s="349">
        <f>C31*'Scot and Wales Transition'!$O$18</f>
        <v>-301.31059441563309</v>
      </c>
      <c r="Y31" s="349">
        <f>D31*'Scot and Wales Transition'!$Q$18</f>
        <v>0</v>
      </c>
      <c r="Z31" s="349">
        <f>E31*'Scot and Wales Transition'!$P$18</f>
        <v>-18.674150142583652</v>
      </c>
      <c r="AA31" s="349">
        <f>F31*'Scot and Wales Transition'!$R$18</f>
        <v>0</v>
      </c>
      <c r="AB31" s="349">
        <f>G31*'Scot and Wales Transition'!$S$18</f>
        <v>0</v>
      </c>
      <c r="AC31" s="349">
        <f>H31*'Scot and Wales Transition'!$T$18</f>
        <v>0</v>
      </c>
      <c r="AD31" s="349">
        <f>I31*'Scot and Wales Transition'!$N$18</f>
        <v>0</v>
      </c>
      <c r="AE31" s="349">
        <f>J31*'Scot and Wales Transition'!$U$18</f>
        <v>0</v>
      </c>
      <c r="AG31" s="350">
        <f>'GE2024 results (adjust.)'!E573+'Allocation (SCOT)'!L31+'Allocation (SCOT)'!W31</f>
        <v>7113.1485227627709</v>
      </c>
      <c r="AH31" s="350">
        <f>'GE2024 results (adjust.)'!F573+'Allocation (SCOT)'!M31+'Allocation (SCOT)'!X31</f>
        <v>1405.6894055843668</v>
      </c>
      <c r="AI31" s="350">
        <f>'GE2024 results (adjust.)'!G573+'Allocation (SCOT)'!N31+'Allocation (SCOT)'!Y31</f>
        <v>6400.6214527931152</v>
      </c>
      <c r="AJ31" s="350">
        <f>'GE2024 results (adjust.)'!H573+'Allocation (SCOT)'!O31+'Allocation (SCOT)'!Z31</f>
        <v>853.3258498574163</v>
      </c>
      <c r="AK31" s="350">
        <f>'GE2024 results (adjust.)'!I573+'Allocation (SCOT)'!P31+'Allocation (SCOT)'!AA31</f>
        <v>6866.6785946284326</v>
      </c>
      <c r="AL31" s="350">
        <f>'GE2024 results (adjust.)'!K573+'Allocation (SCOT)'!Q31+'Allocation (SCOT)'!AB31</f>
        <v>0</v>
      </c>
      <c r="AM31" s="350">
        <f>'GE2024 results (adjust.)'!L573+'Allocation (SCOT)'!R31+'Allocation (SCOT)'!AC31</f>
        <v>0</v>
      </c>
      <c r="AN31" s="350">
        <f>'GE2024 results (adjust.)'!J573+'Allocation (SCOT)'!S31+'Allocation (SCOT)'!AD31</f>
        <v>12753.666433258193</v>
      </c>
      <c r="AO31" s="350">
        <f>'GE2024 results (adjust.)'!M573+'Allocation (SCOT)'!T31+'Allocation (SCOT)'!AE31</f>
        <v>466</v>
      </c>
      <c r="AP31" s="350">
        <f t="shared" si="1"/>
        <v>35859.130258884295</v>
      </c>
      <c r="AQ31" s="350"/>
      <c r="AR31" s="351">
        <f t="shared" si="2"/>
        <v>0.19836366558278276</v>
      </c>
      <c r="AS31" s="351">
        <f t="shared" si="3"/>
        <v>3.9200320683631183E-2</v>
      </c>
      <c r="AT31" s="351">
        <f t="shared" si="4"/>
        <v>0.17849349403022194</v>
      </c>
      <c r="AU31" s="351">
        <f t="shared" si="5"/>
        <v>2.3796613127447512E-2</v>
      </c>
      <c r="AV31" s="351">
        <f t="shared" si="6"/>
        <v>0.19149038320379161</v>
      </c>
      <c r="AW31" s="351">
        <f t="shared" si="7"/>
        <v>0</v>
      </c>
      <c r="AX31" s="351">
        <f t="shared" si="8"/>
        <v>0</v>
      </c>
      <c r="AY31" s="351">
        <f t="shared" si="10"/>
        <v>0.3556602277072351</v>
      </c>
      <c r="AZ31" s="351">
        <f t="shared" si="9"/>
        <v>1.2995295664889862E-2</v>
      </c>
    </row>
    <row r="32" spans="1:52" s="334" customFormat="1" ht="20" customHeight="1" x14ac:dyDescent="0.3">
      <c r="A32" s="333" t="str">
        <f>'GE2024 results (adjust.)'!A574</f>
        <v>Glasgow North</v>
      </c>
      <c r="B32" s="346">
        <f>'GE2024 results (adjust.)'!E574/'Scot and Wales Transition'!$M$14</f>
        <v>1.7192069246252877E-2</v>
      </c>
      <c r="C32" s="346">
        <f>'GE2024 results (adjust.)'!F574/'Scot and Wales Transition'!$O$14</f>
        <v>4.454141531553631E-3</v>
      </c>
      <c r="D32" s="346">
        <f>'GE2024 results (adjust.)'!G574/'Scot and Wales Transition'!$Q$14</f>
        <v>9.790773246283203E-3</v>
      </c>
      <c r="E32" s="346">
        <f>'GE2024 results (adjust.)'!H574/'Scot and Wales Transition'!$P$14</f>
        <v>4.8754129212189197E-3</v>
      </c>
      <c r="F32" s="346">
        <f>'GE2024 results (adjust.)'!I574/'Scot and Wales Transition'!$R$14</f>
        <v>4.6129814288538337E-2</v>
      </c>
      <c r="G32" s="346">
        <f>'GE2024 results (adjust.)'!K574/'Scot and Wales Transition'!$S$14</f>
        <v>0</v>
      </c>
      <c r="H32" s="346">
        <f>'GE2024 results (adjust.)'!L574/'Scot and Wales Transition'!$T$14</f>
        <v>0</v>
      </c>
      <c r="I32" s="346">
        <f>'GE2024 results (adjust.)'!J574/'Scot and Wales Transition'!$N$14</f>
        <v>1.534420237340964E-2</v>
      </c>
      <c r="J32" s="346">
        <f>'GE2024 results (adjust.)'!N574/'Scot and Wales Transition'!$U$14</f>
        <v>2.1875553342504198E-2</v>
      </c>
      <c r="L32" s="347">
        <f>B32*'Scot and Wales Transition'!$M$16</f>
        <v>0</v>
      </c>
      <c r="M32" s="347">
        <f>'Allocation (SCOT)'!C32*'Scot and Wales Transition'!$O$16</f>
        <v>0</v>
      </c>
      <c r="N32" s="347">
        <f>D32*'Scot and Wales Transition'!$Q$16</f>
        <v>2812.7471549441607</v>
      </c>
      <c r="O32" s="347">
        <f>E32*'Scot and Wales Transition'!$P$16</f>
        <v>0</v>
      </c>
      <c r="P32" s="347">
        <f>F32*'Scot and Wales Transition'!$R$16</f>
        <v>6425.8377304958403</v>
      </c>
      <c r="Q32" s="347">
        <f>G32*'Scot and Wales Transition'!$S$16</f>
        <v>0</v>
      </c>
      <c r="R32" s="347">
        <f>H32*'Scot and Wales Transition'!$T$16</f>
        <v>0</v>
      </c>
      <c r="S32" s="347">
        <f>I32*'Scot and Wales Transition'!$N$16</f>
        <v>940.27656026006287</v>
      </c>
      <c r="T32" s="347">
        <f>J32*'Scot and Wales Transition'!$U$14</f>
        <v>572</v>
      </c>
      <c r="U32" s="348">
        <f t="shared" si="0"/>
        <v>10750.861445700064</v>
      </c>
      <c r="W32" s="349">
        <f>B32*'Scot and Wales Transition'!$M$18</f>
        <v>-7948.238653986461</v>
      </c>
      <c r="X32" s="349">
        <f>C32*'Scot and Wales Transition'!$O$18</f>
        <v>-241.11908141286162</v>
      </c>
      <c r="Y32" s="349">
        <f>D32*'Scot and Wales Transition'!$Q$18</f>
        <v>0</v>
      </c>
      <c r="Z32" s="349">
        <f>E32*'Scot and Wales Transition'!$P$18</f>
        <v>-24.456283787649692</v>
      </c>
      <c r="AA32" s="349">
        <f>F32*'Scot and Wales Transition'!$R$18</f>
        <v>0</v>
      </c>
      <c r="AB32" s="349">
        <f>G32*'Scot and Wales Transition'!$S$18</f>
        <v>0</v>
      </c>
      <c r="AC32" s="349">
        <f>H32*'Scot and Wales Transition'!$T$18</f>
        <v>0</v>
      </c>
      <c r="AD32" s="349">
        <f>I32*'Scot and Wales Transition'!$N$18</f>
        <v>0</v>
      </c>
      <c r="AE32" s="349">
        <f>J32*'Scot and Wales Transition'!$U$18</f>
        <v>0</v>
      </c>
      <c r="AG32" s="350">
        <f>'GE2024 results (adjust.)'!E574+'Allocation (SCOT)'!L32+'Allocation (SCOT)'!W32</f>
        <v>6706.761346013539</v>
      </c>
      <c r="AH32" s="350">
        <f>'GE2024 results (adjust.)'!F574+'Allocation (SCOT)'!M32+'Allocation (SCOT)'!X32</f>
        <v>1124.8809185871385</v>
      </c>
      <c r="AI32" s="350">
        <f>'GE2024 results (adjust.)'!G574+'Allocation (SCOT)'!N32+'Allocation (SCOT)'!Y32</f>
        <v>4467.7471549441607</v>
      </c>
      <c r="AJ32" s="350">
        <f>'GE2024 results (adjust.)'!H574+'Allocation (SCOT)'!O32+'Allocation (SCOT)'!Z32</f>
        <v>1117.5437162123503</v>
      </c>
      <c r="AK32" s="350">
        <f>'GE2024 results (adjust.)'!I574+'Allocation (SCOT)'!P32+'Allocation (SCOT)'!AA32</f>
        <v>10658.837730495841</v>
      </c>
      <c r="AL32" s="350">
        <f>'GE2024 results (adjust.)'!K574+'Allocation (SCOT)'!Q32+'Allocation (SCOT)'!AB32</f>
        <v>0</v>
      </c>
      <c r="AM32" s="350">
        <f>'GE2024 results (adjust.)'!L574+'Allocation (SCOT)'!R32+'Allocation (SCOT)'!AC32</f>
        <v>0</v>
      </c>
      <c r="AN32" s="350">
        <f>'GE2024 results (adjust.)'!J574+'Allocation (SCOT)'!S32+'Allocation (SCOT)'!AD32</f>
        <v>12056.276560260063</v>
      </c>
      <c r="AO32" s="350">
        <f>'GE2024 results (adjust.)'!M574+'Allocation (SCOT)'!T32+'Allocation (SCOT)'!AE32</f>
        <v>572</v>
      </c>
      <c r="AP32" s="350">
        <f t="shared" si="1"/>
        <v>36704.047426513091</v>
      </c>
      <c r="AQ32" s="350"/>
      <c r="AR32" s="351">
        <f t="shared" si="2"/>
        <v>0.18272538905801775</v>
      </c>
      <c r="AS32" s="351">
        <f t="shared" si="3"/>
        <v>3.0647326315696267E-2</v>
      </c>
      <c r="AT32" s="351">
        <f t="shared" si="4"/>
        <v>0.12172355552583809</v>
      </c>
      <c r="AU32" s="351">
        <f t="shared" si="5"/>
        <v>3.0447424591248076E-2</v>
      </c>
      <c r="AV32" s="351">
        <f t="shared" si="6"/>
        <v>0.29039951934010561</v>
      </c>
      <c r="AW32" s="351">
        <f t="shared" si="7"/>
        <v>0</v>
      </c>
      <c r="AX32" s="351">
        <f t="shared" si="8"/>
        <v>0</v>
      </c>
      <c r="AY32" s="351">
        <f t="shared" si="10"/>
        <v>0.32847267278625075</v>
      </c>
      <c r="AZ32" s="351">
        <f t="shared" si="9"/>
        <v>1.5584112382843561E-2</v>
      </c>
    </row>
    <row r="33" spans="1:52" s="334" customFormat="1" ht="20" customHeight="1" x14ac:dyDescent="0.3">
      <c r="A33" s="333" t="str">
        <f>'GE2024 results (adjust.)'!A575</f>
        <v>Glasgow North East</v>
      </c>
      <c r="B33" s="346">
        <f>'GE2024 results (adjust.)'!E575/'Scot and Wales Transition'!$M$14</f>
        <v>1.8346419033923492E-2</v>
      </c>
      <c r="C33" s="346">
        <f>'GE2024 results (adjust.)'!F575/'Scot and Wales Transition'!$O$14</f>
        <v>3.8541693193970658E-3</v>
      </c>
      <c r="D33" s="346">
        <f>'GE2024 results (adjust.)'!G575/'Scot and Wales Transition'!$Q$14</f>
        <v>1.3440868166498754E-2</v>
      </c>
      <c r="E33" s="346">
        <f>'GE2024 results (adjust.)'!H575/'Scot and Wales Transition'!$P$14</f>
        <v>2.5273594127509635E-3</v>
      </c>
      <c r="F33" s="346">
        <f>'GE2024 results (adjust.)'!I575/'Scot and Wales Transition'!$R$14</f>
        <v>2.6928129248045884E-2</v>
      </c>
      <c r="G33" s="346">
        <f>'GE2024 results (adjust.)'!K575/'Scot and Wales Transition'!$S$14</f>
        <v>0</v>
      </c>
      <c r="H33" s="346">
        <f>'GE2024 results (adjust.)'!L575/'Scot and Wales Transition'!$T$14</f>
        <v>0</v>
      </c>
      <c r="I33" s="346">
        <f>'GE2024 results (adjust.)'!J575/'Scot and Wales Transition'!$N$14</f>
        <v>1.5186840096460315E-2</v>
      </c>
      <c r="J33" s="346">
        <f>'GE2024 results (adjust.)'!N575/'Scot and Wales Transition'!$U$14</f>
        <v>3.5681628091881842E-2</v>
      </c>
      <c r="L33" s="347">
        <f>B33*'Scot and Wales Transition'!$M$16</f>
        <v>0</v>
      </c>
      <c r="M33" s="347">
        <f>'Allocation (SCOT)'!C33*'Scot and Wales Transition'!$O$16</f>
        <v>0</v>
      </c>
      <c r="N33" s="347">
        <f>D33*'Scot and Wales Transition'!$Q$16</f>
        <v>3861.3664870290836</v>
      </c>
      <c r="O33" s="347">
        <f>E33*'Scot and Wales Transition'!$P$16</f>
        <v>0</v>
      </c>
      <c r="P33" s="347">
        <f>F33*'Scot and Wales Transition'!$R$16</f>
        <v>3751.0619022100686</v>
      </c>
      <c r="Q33" s="347">
        <f>G33*'Scot and Wales Transition'!$S$16</f>
        <v>0</v>
      </c>
      <c r="R33" s="347">
        <f>H33*'Scot and Wales Transition'!$T$16</f>
        <v>0</v>
      </c>
      <c r="S33" s="347">
        <f>I33*'Scot and Wales Transition'!$N$16</f>
        <v>930.63356566941457</v>
      </c>
      <c r="T33" s="347">
        <f>J33*'Scot and Wales Transition'!$U$14</f>
        <v>933</v>
      </c>
      <c r="U33" s="348">
        <f t="shared" si="0"/>
        <v>9476.0619549085677</v>
      </c>
      <c r="W33" s="349">
        <f>B33*'Scot and Wales Transition'!$M$18</f>
        <v>-8481.9177283994741</v>
      </c>
      <c r="X33" s="349">
        <f>C33*'Scot and Wales Transition'!$O$18</f>
        <v>-208.64037644948934</v>
      </c>
      <c r="Y33" s="349">
        <f>D33*'Scot and Wales Transition'!$Q$18</f>
        <v>0</v>
      </c>
      <c r="Z33" s="349">
        <f>E33*'Scot and Wales Transition'!$P$18</f>
        <v>-12.677863399552203</v>
      </c>
      <c r="AA33" s="349">
        <f>F33*'Scot and Wales Transition'!$R$18</f>
        <v>0</v>
      </c>
      <c r="AB33" s="349">
        <f>G33*'Scot and Wales Transition'!$S$18</f>
        <v>0</v>
      </c>
      <c r="AC33" s="349">
        <f>H33*'Scot and Wales Transition'!$T$18</f>
        <v>0</v>
      </c>
      <c r="AD33" s="349">
        <f>I33*'Scot and Wales Transition'!$N$18</f>
        <v>0</v>
      </c>
      <c r="AE33" s="349">
        <f>J33*'Scot and Wales Transition'!$U$18</f>
        <v>0</v>
      </c>
      <c r="AG33" s="350">
        <f>'GE2024 results (adjust.)'!E575+'Allocation (SCOT)'!L33+'Allocation (SCOT)'!W33</f>
        <v>7157.0822716005259</v>
      </c>
      <c r="AH33" s="350">
        <f>'GE2024 results (adjust.)'!F575+'Allocation (SCOT)'!M33+'Allocation (SCOT)'!X33</f>
        <v>973.35962355051061</v>
      </c>
      <c r="AI33" s="350">
        <f>'GE2024 results (adjust.)'!G575+'Allocation (SCOT)'!N33+'Allocation (SCOT)'!Y33</f>
        <v>6133.3664870290831</v>
      </c>
      <c r="AJ33" s="350">
        <f>'GE2024 results (adjust.)'!H575+'Allocation (SCOT)'!O33+'Allocation (SCOT)'!Z33</f>
        <v>579.32213660044783</v>
      </c>
      <c r="AK33" s="350">
        <f>'GE2024 results (adjust.)'!I575+'Allocation (SCOT)'!P33+'Allocation (SCOT)'!AA33</f>
        <v>6222.0619022100691</v>
      </c>
      <c r="AL33" s="350">
        <f>'GE2024 results (adjust.)'!K575+'Allocation (SCOT)'!Q33+'Allocation (SCOT)'!AB33</f>
        <v>0</v>
      </c>
      <c r="AM33" s="350">
        <f>'GE2024 results (adjust.)'!L575+'Allocation (SCOT)'!R33+'Allocation (SCOT)'!AC33</f>
        <v>0</v>
      </c>
      <c r="AN33" s="350">
        <f>'GE2024 results (adjust.)'!J575+'Allocation (SCOT)'!S33+'Allocation (SCOT)'!AD33</f>
        <v>11932.633565669414</v>
      </c>
      <c r="AO33" s="350">
        <f>'GE2024 results (adjust.)'!M575+'Allocation (SCOT)'!T33+'Allocation (SCOT)'!AE33</f>
        <v>933</v>
      </c>
      <c r="AP33" s="350">
        <f t="shared" si="1"/>
        <v>33930.825986660049</v>
      </c>
      <c r="AQ33" s="350"/>
      <c r="AR33" s="351">
        <f t="shared" si="2"/>
        <v>0.21093156631124579</v>
      </c>
      <c r="AS33" s="351">
        <f t="shared" si="3"/>
        <v>2.8686587940216612E-2</v>
      </c>
      <c r="AT33" s="351">
        <f t="shared" si="4"/>
        <v>0.18076089540055479</v>
      </c>
      <c r="AU33" s="351">
        <f t="shared" si="5"/>
        <v>1.707362316579647E-2</v>
      </c>
      <c r="AV33" s="351">
        <f t="shared" si="6"/>
        <v>0.18337490235741039</v>
      </c>
      <c r="AW33" s="351">
        <f t="shared" si="7"/>
        <v>0</v>
      </c>
      <c r="AX33" s="351">
        <f t="shared" si="8"/>
        <v>0</v>
      </c>
      <c r="AY33" s="351">
        <f t="shared" si="10"/>
        <v>0.35167530464365193</v>
      </c>
      <c r="AZ33" s="351">
        <f t="shared" si="9"/>
        <v>2.7497120181124098E-2</v>
      </c>
    </row>
    <row r="34" spans="1:52" s="334" customFormat="1" ht="20" customHeight="1" x14ac:dyDescent="0.3">
      <c r="A34" s="333" t="str">
        <f>'GE2024 results (adjust.)'!A576</f>
        <v>Glasgow South</v>
      </c>
      <c r="B34" s="346">
        <f>'GE2024 results (adjust.)'!E576/'Scot and Wales Transition'!$M$14</f>
        <v>2.0759526262824356E-2</v>
      </c>
      <c r="C34" s="346">
        <f>'GE2024 results (adjust.)'!F576/'Scot and Wales Transition'!$O$14</f>
        <v>5.27258188618025E-3</v>
      </c>
      <c r="D34" s="346">
        <f>'GE2024 results (adjust.)'!G576/'Scot and Wales Transition'!$Q$14</f>
        <v>1.0269959127219118E-2</v>
      </c>
      <c r="E34" s="346">
        <f>'GE2024 results (adjust.)'!H576/'Scot and Wales Transition'!$P$14</f>
        <v>5.6182516675342365E-3</v>
      </c>
      <c r="F34" s="346">
        <f>'GE2024 results (adjust.)'!I576/'Scot and Wales Transition'!$R$14</f>
        <v>6.0525629236603339E-2</v>
      </c>
      <c r="G34" s="346">
        <f>'GE2024 results (adjust.)'!K576/'Scot and Wales Transition'!$S$14</f>
        <v>0</v>
      </c>
      <c r="H34" s="346">
        <f>'GE2024 results (adjust.)'!L576/'Scot and Wales Transition'!$T$14</f>
        <v>0</v>
      </c>
      <c r="I34" s="346">
        <f>'GE2024 results (adjust.)'!J576/'Scot and Wales Transition'!$N$14</f>
        <v>1.8692982056559317E-2</v>
      </c>
      <c r="J34" s="346">
        <f>'GE2024 results (adjust.)'!N576/'Scot and Wales Transition'!$U$14</f>
        <v>3.5069724501881727E-2</v>
      </c>
      <c r="L34" s="347">
        <f>B34*'Scot and Wales Transition'!$M$16</f>
        <v>0</v>
      </c>
      <c r="M34" s="347">
        <f>'Allocation (SCOT)'!C34*'Scot and Wales Transition'!$O$16</f>
        <v>0</v>
      </c>
      <c r="N34" s="347">
        <f>D34*'Scot and Wales Transition'!$Q$16</f>
        <v>2950.4103087510953</v>
      </c>
      <c r="O34" s="347">
        <f>E34*'Scot and Wales Transition'!$P$16</f>
        <v>0</v>
      </c>
      <c r="P34" s="347">
        <f>F34*'Scot and Wales Transition'!$R$16</f>
        <v>8431.1605847327883</v>
      </c>
      <c r="Q34" s="347">
        <f>G34*'Scot and Wales Transition'!$S$16</f>
        <v>0</v>
      </c>
      <c r="R34" s="347">
        <f>H34*'Scot and Wales Transition'!$T$16</f>
        <v>0</v>
      </c>
      <c r="S34" s="347">
        <f>I34*'Scot and Wales Transition'!$N$16</f>
        <v>1145.4862521628079</v>
      </c>
      <c r="T34" s="347">
        <f>J34*'Scot and Wales Transition'!$U$14</f>
        <v>917</v>
      </c>
      <c r="U34" s="348">
        <f t="shared" si="0"/>
        <v>13444.057145646691</v>
      </c>
      <c r="W34" s="349">
        <f>B34*'Scot and Wales Transition'!$M$18</f>
        <v>-9597.5456309071615</v>
      </c>
      <c r="X34" s="349">
        <f>C34*'Scot and Wales Transition'!$O$18</f>
        <v>-285.42427133572272</v>
      </c>
      <c r="Y34" s="349">
        <f>D34*'Scot and Wales Transition'!$Q$18</f>
        <v>0</v>
      </c>
      <c r="Z34" s="349">
        <f>E34*'Scot and Wales Transition'!$P$18</f>
        <v>-28.182547692247805</v>
      </c>
      <c r="AA34" s="349">
        <f>F34*'Scot and Wales Transition'!$R$18</f>
        <v>0</v>
      </c>
      <c r="AB34" s="349">
        <f>G34*'Scot and Wales Transition'!$S$18</f>
        <v>0</v>
      </c>
      <c r="AC34" s="349">
        <f>H34*'Scot and Wales Transition'!$T$18</f>
        <v>0</v>
      </c>
      <c r="AD34" s="349">
        <f>I34*'Scot and Wales Transition'!$N$18</f>
        <v>0</v>
      </c>
      <c r="AE34" s="349">
        <f>J34*'Scot and Wales Transition'!$U$18</f>
        <v>0</v>
      </c>
      <c r="AG34" s="350">
        <f>'GE2024 results (adjust.)'!E576+'Allocation (SCOT)'!L34+'Allocation (SCOT)'!W34</f>
        <v>8098.4543690928385</v>
      </c>
      <c r="AH34" s="350">
        <f>'GE2024 results (adjust.)'!F576+'Allocation (SCOT)'!M34+'Allocation (SCOT)'!X34</f>
        <v>1331.5757286642772</v>
      </c>
      <c r="AI34" s="350">
        <f>'GE2024 results (adjust.)'!G576+'Allocation (SCOT)'!N34+'Allocation (SCOT)'!Y34</f>
        <v>4686.4103087510957</v>
      </c>
      <c r="AJ34" s="350">
        <f>'GE2024 results (adjust.)'!H576+'Allocation (SCOT)'!O34+'Allocation (SCOT)'!Z34</f>
        <v>1287.8174523077521</v>
      </c>
      <c r="AK34" s="350">
        <f>'GE2024 results (adjust.)'!I576+'Allocation (SCOT)'!P34+'Allocation (SCOT)'!AA34</f>
        <v>13985.160584732788</v>
      </c>
      <c r="AL34" s="350">
        <f>'GE2024 results (adjust.)'!K576+'Allocation (SCOT)'!Q34+'Allocation (SCOT)'!AB34</f>
        <v>0</v>
      </c>
      <c r="AM34" s="350">
        <f>'GE2024 results (adjust.)'!L576+'Allocation (SCOT)'!R34+'Allocation (SCOT)'!AC34</f>
        <v>0</v>
      </c>
      <c r="AN34" s="350">
        <f>'GE2024 results (adjust.)'!J576+'Allocation (SCOT)'!S34+'Allocation (SCOT)'!AD34</f>
        <v>14687.486252162807</v>
      </c>
      <c r="AO34" s="350">
        <f>'GE2024 results (adjust.)'!M576+'Allocation (SCOT)'!T34+'Allocation (SCOT)'!AE34</f>
        <v>917</v>
      </c>
      <c r="AP34" s="350">
        <f t="shared" si="1"/>
        <v>44993.904695711557</v>
      </c>
      <c r="AQ34" s="350"/>
      <c r="AR34" s="351">
        <f t="shared" si="2"/>
        <v>0.17999003251355322</v>
      </c>
      <c r="AS34" s="351">
        <f t="shared" si="3"/>
        <v>2.9594580369709321E-2</v>
      </c>
      <c r="AT34" s="351">
        <f t="shared" si="4"/>
        <v>0.10415655943721118</v>
      </c>
      <c r="AU34" s="351">
        <f t="shared" si="5"/>
        <v>2.8622042497025071E-2</v>
      </c>
      <c r="AV34" s="351">
        <f t="shared" si="6"/>
        <v>0.31082344773837195</v>
      </c>
      <c r="AW34" s="351">
        <f t="shared" si="7"/>
        <v>0</v>
      </c>
      <c r="AX34" s="351">
        <f t="shared" si="8"/>
        <v>0</v>
      </c>
      <c r="AY34" s="351">
        <f t="shared" si="10"/>
        <v>0.32643279909784528</v>
      </c>
      <c r="AZ34" s="351">
        <f t="shared" si="9"/>
        <v>2.0380538346284064E-2</v>
      </c>
    </row>
    <row r="35" spans="1:52" s="334" customFormat="1" ht="20" customHeight="1" x14ac:dyDescent="0.3">
      <c r="A35" s="333" t="str">
        <f>'GE2024 results (adjust.)'!A577</f>
        <v>Glasgow South West</v>
      </c>
      <c r="B35" s="346">
        <f>'GE2024 results (adjust.)'!E577/'Scot and Wales Transition'!$M$14</f>
        <v>1.8244357619769686E-2</v>
      </c>
      <c r="C35" s="346">
        <f>'GE2024 results (adjust.)'!F577/'Scot and Wales Transition'!$O$14</f>
        <v>4.5226166209845434E-3</v>
      </c>
      <c r="D35" s="346">
        <f>'GE2024 results (adjust.)'!G577/'Scot and Wales Transition'!$Q$14</f>
        <v>1.3227896663860568E-2</v>
      </c>
      <c r="E35" s="346">
        <f>'GE2024 results (adjust.)'!H577/'Scot and Wales Transition'!$P$14</f>
        <v>4.0898822929314581E-3</v>
      </c>
      <c r="F35" s="346">
        <f>'GE2024 results (adjust.)'!I577/'Scot and Wales Transition'!$R$14</f>
        <v>2.9717931387867717E-2</v>
      </c>
      <c r="G35" s="346">
        <f>'GE2024 results (adjust.)'!K577/'Scot and Wales Transition'!$S$14</f>
        <v>0</v>
      </c>
      <c r="H35" s="346">
        <f>'GE2024 results (adjust.)'!L577/'Scot and Wales Transition'!$T$14</f>
        <v>0</v>
      </c>
      <c r="I35" s="346">
        <f>'GE2024 results (adjust.)'!J577/'Scot and Wales Transition'!$N$14</f>
        <v>1.6933009222257652E-2</v>
      </c>
      <c r="J35" s="346">
        <f>'GE2024 results (adjust.)'!N577/'Scot and Wales Transition'!$U$14</f>
        <v>2.0728234111253976E-2</v>
      </c>
      <c r="L35" s="347">
        <f>B35*'Scot and Wales Transition'!$M$16</f>
        <v>0</v>
      </c>
      <c r="M35" s="347">
        <f>'Allocation (SCOT)'!C35*'Scot and Wales Transition'!$O$16</f>
        <v>0</v>
      </c>
      <c r="N35" s="347">
        <f>D35*'Scot and Wales Transition'!$Q$16</f>
        <v>3800.1828631148901</v>
      </c>
      <c r="O35" s="347">
        <f>E35*'Scot and Wales Transition'!$P$16</f>
        <v>0</v>
      </c>
      <c r="P35" s="347">
        <f>F35*'Scot and Wales Transition'!$R$16</f>
        <v>4139.6785946284326</v>
      </c>
      <c r="Q35" s="347">
        <f>G35*'Scot and Wales Transition'!$S$16</f>
        <v>0</v>
      </c>
      <c r="R35" s="347">
        <f>H35*'Scot and Wales Transition'!$T$16</f>
        <v>0</v>
      </c>
      <c r="S35" s="347">
        <f>I35*'Scot and Wales Transition'!$N$16</f>
        <v>1037.6369705568723</v>
      </c>
      <c r="T35" s="347">
        <f>J35*'Scot and Wales Transition'!$U$14</f>
        <v>542</v>
      </c>
      <c r="U35" s="348">
        <f t="shared" ref="U35:U59" si="11">SUM(L35:T35)</f>
        <v>9519.4984283001941</v>
      </c>
      <c r="W35" s="349">
        <f>B35*'Scot and Wales Transition'!$M$18</f>
        <v>-8434.7326882836878</v>
      </c>
      <c r="X35" s="349">
        <f>C35*'Scot and Wales Transition'!$O$18</f>
        <v>-244.82589013150738</v>
      </c>
      <c r="Y35" s="349">
        <f>D35*'Scot and Wales Transition'!$Q$18</f>
        <v>0</v>
      </c>
      <c r="Z35" s="349">
        <f>E35*'Scot and Wales Transition'!$P$18</f>
        <v>-20.515866785086168</v>
      </c>
      <c r="AA35" s="349">
        <f>F35*'Scot and Wales Transition'!$R$18</f>
        <v>0</v>
      </c>
      <c r="AB35" s="349">
        <f>G35*'Scot and Wales Transition'!$S$18</f>
        <v>0</v>
      </c>
      <c r="AC35" s="349">
        <f>H35*'Scot and Wales Transition'!$T$18</f>
        <v>0</v>
      </c>
      <c r="AD35" s="349">
        <f>I35*'Scot and Wales Transition'!$N$18</f>
        <v>0</v>
      </c>
      <c r="AE35" s="349">
        <f>J35*'Scot and Wales Transition'!$U$18</f>
        <v>0</v>
      </c>
      <c r="AG35" s="350">
        <f>'GE2024 results (adjust.)'!E577+'Allocation (SCOT)'!L35+'Allocation (SCOT)'!W35</f>
        <v>7117.2673117163122</v>
      </c>
      <c r="AH35" s="350">
        <f>'GE2024 results (adjust.)'!F577+'Allocation (SCOT)'!M35+'Allocation (SCOT)'!X35</f>
        <v>1142.1741098684927</v>
      </c>
      <c r="AI35" s="350">
        <f>'GE2024 results (adjust.)'!G577+'Allocation (SCOT)'!N35+'Allocation (SCOT)'!Y35</f>
        <v>6036.1828631148901</v>
      </c>
      <c r="AJ35" s="350">
        <f>'GE2024 results (adjust.)'!H577+'Allocation (SCOT)'!O35+'Allocation (SCOT)'!Z35</f>
        <v>937.48413321491387</v>
      </c>
      <c r="AK35" s="350">
        <f>'GE2024 results (adjust.)'!I577+'Allocation (SCOT)'!P35+'Allocation (SCOT)'!AA35</f>
        <v>6866.6785946284326</v>
      </c>
      <c r="AL35" s="350">
        <f>'GE2024 results (adjust.)'!K577+'Allocation (SCOT)'!Q35+'Allocation (SCOT)'!AB35</f>
        <v>0</v>
      </c>
      <c r="AM35" s="350">
        <f>'GE2024 results (adjust.)'!L577+'Allocation (SCOT)'!R35+'Allocation (SCOT)'!AC35</f>
        <v>0</v>
      </c>
      <c r="AN35" s="350">
        <f>'GE2024 results (adjust.)'!J577+'Allocation (SCOT)'!S35+'Allocation (SCOT)'!AD35</f>
        <v>13304.636970556872</v>
      </c>
      <c r="AO35" s="350">
        <f>'GE2024 results (adjust.)'!M577+'Allocation (SCOT)'!T35+'Allocation (SCOT)'!AE35</f>
        <v>542</v>
      </c>
      <c r="AP35" s="350">
        <f t="shared" ref="AP35:AP59" si="12">SUM(AG35:AO35)</f>
        <v>35946.423983099914</v>
      </c>
      <c r="AQ35" s="350"/>
      <c r="AR35" s="351">
        <f t="shared" ref="AR35:AR59" si="13">AG35/AP35</f>
        <v>0.19799653270273757</v>
      </c>
      <c r="AS35" s="351">
        <f t="shared" ref="AS35:AS59" si="14">AH35/AP35</f>
        <v>3.1774345910054416E-2</v>
      </c>
      <c r="AT35" s="351">
        <f t="shared" ref="AT35:AT59" si="15">AI35/AP35</f>
        <v>0.16792165100909009</v>
      </c>
      <c r="AU35" s="351">
        <f t="shared" ref="AU35:AU59" si="16">AJ35/AP35</f>
        <v>2.6080038828220263E-2</v>
      </c>
      <c r="AV35" s="351">
        <f t="shared" ref="AV35:AV59" si="17">AK35/AP35</f>
        <v>0.19102536034896761</v>
      </c>
      <c r="AW35" s="351">
        <f t="shared" ref="AW35:AW59" si="18">AL35/AP35</f>
        <v>0</v>
      </c>
      <c r="AX35" s="351">
        <f t="shared" ref="AX35:AX59" si="19">AM35/AP35</f>
        <v>0</v>
      </c>
      <c r="AY35" s="351">
        <f t="shared" si="10"/>
        <v>0.37012407623111554</v>
      </c>
      <c r="AZ35" s="351">
        <f t="shared" ref="AZ35:AZ59" si="20">AO35/AP35</f>
        <v>1.5077994969814506E-2</v>
      </c>
    </row>
    <row r="36" spans="1:52" s="334" customFormat="1" ht="20" customHeight="1" x14ac:dyDescent="0.3">
      <c r="A36" s="333" t="str">
        <f>'GE2024 results (adjust.)'!A578</f>
        <v>Glasgow West</v>
      </c>
      <c r="B36" s="346">
        <f>'GE2024 results (adjust.)'!E578/'Scot and Wales Transition'!$M$14</f>
        <v>2.1844661988022849E-2</v>
      </c>
      <c r="C36" s="346">
        <f>'GE2024 results (adjust.)'!F578/'Scot and Wales Transition'!$O$14</f>
        <v>5.608435896246153E-3</v>
      </c>
      <c r="D36" s="346">
        <f>'GE2024 results (adjust.)'!G578/'Scot and Wales Transition'!$Q$14</f>
        <v>1.2411505903747528E-2</v>
      </c>
      <c r="E36" s="346">
        <f>'GE2024 results (adjust.)'!H578/'Scot and Wales Transition'!$P$14</f>
        <v>5.6182516675342365E-3</v>
      </c>
      <c r="F36" s="346">
        <f>'GE2024 results (adjust.)'!I578/'Scot and Wales Transition'!$R$14</f>
        <v>3.9907247796982612E-2</v>
      </c>
      <c r="G36" s="346">
        <f>'GE2024 results (adjust.)'!K578/'Scot and Wales Transition'!$S$14</f>
        <v>0</v>
      </c>
      <c r="H36" s="346">
        <f>'GE2024 results (adjust.)'!L578/'Scot and Wales Transition'!$T$14</f>
        <v>0</v>
      </c>
      <c r="I36" s="346">
        <f>'GE2024 results (adjust.)'!J578/'Scot and Wales Transition'!$N$14</f>
        <v>1.6806015104017847E-2</v>
      </c>
      <c r="J36" s="346">
        <f>'GE2024 results (adjust.)'!N578/'Scot and Wales Transition'!$U$14</f>
        <v>1.1855632056252273E-2</v>
      </c>
      <c r="L36" s="347">
        <f>B36*'Scot and Wales Transition'!$M$16</f>
        <v>0</v>
      </c>
      <c r="M36" s="347">
        <f>'Allocation (SCOT)'!C36*'Scot and Wales Transition'!$O$16</f>
        <v>0</v>
      </c>
      <c r="N36" s="347">
        <f>D36*'Scot and Wales Transition'!$Q$16</f>
        <v>3565.6456381104827</v>
      </c>
      <c r="O36" s="347">
        <f>E36*'Scot and Wales Transition'!$P$16</f>
        <v>0</v>
      </c>
      <c r="P36" s="347">
        <f>F36*'Scot and Wales Transition'!$R$16</f>
        <v>5559.0403423283169</v>
      </c>
      <c r="Q36" s="347">
        <f>G36*'Scot and Wales Transition'!$S$16</f>
        <v>0</v>
      </c>
      <c r="R36" s="347">
        <f>H36*'Scot and Wales Transition'!$T$16</f>
        <v>0</v>
      </c>
      <c r="S36" s="347">
        <f>I36*'Scot and Wales Transition'!$N$16</f>
        <v>1029.8549047468753</v>
      </c>
      <c r="T36" s="347">
        <f>J36*'Scot and Wales Transition'!$U$14</f>
        <v>310</v>
      </c>
      <c r="U36" s="348">
        <f t="shared" si="11"/>
        <v>10464.540885185676</v>
      </c>
      <c r="W36" s="349">
        <f>B36*'Scot and Wales Transition'!$M$18</f>
        <v>-10099.225655126709</v>
      </c>
      <c r="X36" s="349">
        <f>C36*'Scot and Wales Transition'!$O$18</f>
        <v>-303.60528552717568</v>
      </c>
      <c r="Y36" s="349">
        <f>D36*'Scot and Wales Transition'!$Q$18</f>
        <v>0</v>
      </c>
      <c r="Z36" s="349">
        <f>E36*'Scot and Wales Transition'!$P$18</f>
        <v>-28.182547692247805</v>
      </c>
      <c r="AA36" s="349">
        <f>F36*'Scot and Wales Transition'!$R$18</f>
        <v>0</v>
      </c>
      <c r="AB36" s="349">
        <f>G36*'Scot and Wales Transition'!$S$18</f>
        <v>0</v>
      </c>
      <c r="AC36" s="349">
        <f>H36*'Scot and Wales Transition'!$T$18</f>
        <v>0</v>
      </c>
      <c r="AD36" s="349">
        <f>I36*'Scot and Wales Transition'!$N$18</f>
        <v>0</v>
      </c>
      <c r="AE36" s="349">
        <f>J36*'Scot and Wales Transition'!$U$18</f>
        <v>0</v>
      </c>
      <c r="AG36" s="350">
        <f>'GE2024 results (adjust.)'!E578+'Allocation (SCOT)'!L36+'Allocation (SCOT)'!W36</f>
        <v>8521.7743448732908</v>
      </c>
      <c r="AH36" s="350">
        <f>'GE2024 results (adjust.)'!F578+'Allocation (SCOT)'!M36+'Allocation (SCOT)'!X36</f>
        <v>1416.3947144728243</v>
      </c>
      <c r="AI36" s="350">
        <f>'GE2024 results (adjust.)'!G578+'Allocation (SCOT)'!N36+'Allocation (SCOT)'!Y36</f>
        <v>5663.6456381104827</v>
      </c>
      <c r="AJ36" s="350">
        <f>'GE2024 results (adjust.)'!H578+'Allocation (SCOT)'!O36+'Allocation (SCOT)'!Z36</f>
        <v>1287.8174523077521</v>
      </c>
      <c r="AK36" s="350">
        <f>'GE2024 results (adjust.)'!I578+'Allocation (SCOT)'!P36+'Allocation (SCOT)'!AA36</f>
        <v>9221.0403423283169</v>
      </c>
      <c r="AL36" s="350">
        <f>'GE2024 results (adjust.)'!K578+'Allocation (SCOT)'!Q36+'Allocation (SCOT)'!AB36</f>
        <v>0</v>
      </c>
      <c r="AM36" s="350">
        <f>'GE2024 results (adjust.)'!L578+'Allocation (SCOT)'!R36+'Allocation (SCOT)'!AC36</f>
        <v>0</v>
      </c>
      <c r="AN36" s="350">
        <f>'GE2024 results (adjust.)'!J578+'Allocation (SCOT)'!S36+'Allocation (SCOT)'!AD36</f>
        <v>13204.854904746875</v>
      </c>
      <c r="AO36" s="350">
        <f>'GE2024 results (adjust.)'!M578+'Allocation (SCOT)'!T36+'Allocation (SCOT)'!AE36</f>
        <v>310</v>
      </c>
      <c r="AP36" s="350">
        <f t="shared" si="12"/>
        <v>39625.527396839541</v>
      </c>
      <c r="AQ36" s="350"/>
      <c r="AR36" s="351">
        <f t="shared" si="13"/>
        <v>0.21505768893697985</v>
      </c>
      <c r="AS36" s="351">
        <f t="shared" si="14"/>
        <v>3.5744501272828313E-2</v>
      </c>
      <c r="AT36" s="351">
        <f t="shared" si="15"/>
        <v>0.14292921785975282</v>
      </c>
      <c r="AU36" s="351">
        <f t="shared" si="16"/>
        <v>3.2499692418238101E-2</v>
      </c>
      <c r="AV36" s="351">
        <f t="shared" si="17"/>
        <v>0.23270454548104691</v>
      </c>
      <c r="AW36" s="351">
        <f t="shared" si="18"/>
        <v>0</v>
      </c>
      <c r="AX36" s="351">
        <f t="shared" si="19"/>
        <v>0</v>
      </c>
      <c r="AY36" s="351">
        <f t="shared" si="10"/>
        <v>0.33324111430754283</v>
      </c>
      <c r="AZ36" s="351">
        <f t="shared" si="20"/>
        <v>7.8232397236112257E-3</v>
      </c>
    </row>
    <row r="37" spans="1:52" s="334" customFormat="1" ht="20" customHeight="1" x14ac:dyDescent="0.3">
      <c r="A37" s="333" t="str">
        <f>'GE2024 results (adjust.)'!A579</f>
        <v>Glenrothes and Mid Fife</v>
      </c>
      <c r="B37" s="346">
        <f>'GE2024 results (adjust.)'!E579/'Scot and Wales Transition'!$M$14</f>
        <v>1.8762876528459128E-2</v>
      </c>
      <c r="C37" s="346">
        <f>'GE2024 results (adjust.)'!F579/'Scot and Wales Transition'!$O$14</f>
        <v>6.4333976879614304E-3</v>
      </c>
      <c r="D37" s="346">
        <f>'GE2024 results (adjust.)'!G579/'Scot and Wales Transition'!$Q$14</f>
        <v>2.0871207258542079E-2</v>
      </c>
      <c r="E37" s="346">
        <f>'GE2024 results (adjust.)'!H579/'Scot and Wales Transition'!$P$14</f>
        <v>6.8477778683320029E-3</v>
      </c>
      <c r="F37" s="346">
        <f>'GE2024 results (adjust.)'!I579/'Scot and Wales Transition'!$R$14</f>
        <v>0</v>
      </c>
      <c r="G37" s="346">
        <f>'GE2024 results (adjust.)'!K579/'Scot and Wales Transition'!$S$14</f>
        <v>0</v>
      </c>
      <c r="H37" s="346">
        <f>'GE2024 results (adjust.)'!L579/'Scot and Wales Transition'!$T$14</f>
        <v>0</v>
      </c>
      <c r="I37" s="346">
        <f>'GE2024 results (adjust.)'!J579/'Scot and Wales Transition'!$N$14</f>
        <v>1.8000035889642111E-2</v>
      </c>
      <c r="J37" s="346">
        <f>'GE2024 results (adjust.)'!N579/'Scot and Wales Transition'!$U$14</f>
        <v>0</v>
      </c>
      <c r="L37" s="347">
        <f>B37*'Scot and Wales Transition'!$M$16</f>
        <v>0</v>
      </c>
      <c r="M37" s="347">
        <f>'Allocation (SCOT)'!C37*'Scot and Wales Transition'!$O$16</f>
        <v>0</v>
      </c>
      <c r="N37" s="347">
        <f>D37*'Scot and Wales Transition'!$Q$16</f>
        <v>5995.9951435909361</v>
      </c>
      <c r="O37" s="347">
        <f>E37*'Scot and Wales Transition'!$P$16</f>
        <v>0</v>
      </c>
      <c r="P37" s="347">
        <f>F37*'Scot and Wales Transition'!$R$16</f>
        <v>0</v>
      </c>
      <c r="Q37" s="347">
        <f>G37*'Scot and Wales Transition'!$S$16</f>
        <v>0</v>
      </c>
      <c r="R37" s="347">
        <f>H37*'Scot and Wales Transition'!$T$16</f>
        <v>0</v>
      </c>
      <c r="S37" s="347">
        <f>I37*'Scot and Wales Transition'!$N$16</f>
        <v>1103.0232408952158</v>
      </c>
      <c r="T37" s="347">
        <f>J37*'Scot and Wales Transition'!$U$14</f>
        <v>0</v>
      </c>
      <c r="U37" s="348">
        <f t="shared" si="11"/>
        <v>7099.0183844861522</v>
      </c>
      <c r="W37" s="349">
        <f>B37*'Scot and Wales Transition'!$M$18</f>
        <v>-8674.4543863431918</v>
      </c>
      <c r="X37" s="349">
        <f>C37*'Scot and Wales Transition'!$O$18</f>
        <v>-348.26350485181257</v>
      </c>
      <c r="Y37" s="349">
        <f>D37*'Scot and Wales Transition'!$Q$18</f>
        <v>0</v>
      </c>
      <c r="Z37" s="349">
        <f>E37*'Scot and Wales Transition'!$P$18</f>
        <v>-34.350156913651581</v>
      </c>
      <c r="AA37" s="349">
        <f>F37*'Scot and Wales Transition'!$R$18</f>
        <v>0</v>
      </c>
      <c r="AB37" s="349">
        <f>G37*'Scot and Wales Transition'!$S$18</f>
        <v>0</v>
      </c>
      <c r="AC37" s="349">
        <f>H37*'Scot and Wales Transition'!$T$18</f>
        <v>0</v>
      </c>
      <c r="AD37" s="349">
        <f>I37*'Scot and Wales Transition'!$N$18</f>
        <v>0</v>
      </c>
      <c r="AE37" s="349">
        <f>J37*'Scot and Wales Transition'!$U$18</f>
        <v>0</v>
      </c>
      <c r="AG37" s="350">
        <f>'GE2024 results (adjust.)'!E579+'Allocation (SCOT)'!L37+'Allocation (SCOT)'!W37</f>
        <v>7319.5456136568082</v>
      </c>
      <c r="AH37" s="350">
        <f>'GE2024 results (adjust.)'!F579+'Allocation (SCOT)'!M37+'Allocation (SCOT)'!X37</f>
        <v>1624.7364951481875</v>
      </c>
      <c r="AI37" s="350">
        <f>'GE2024 results (adjust.)'!G579+'Allocation (SCOT)'!N37+'Allocation (SCOT)'!Y37</f>
        <v>9523.9951435909352</v>
      </c>
      <c r="AJ37" s="350">
        <f>'GE2024 results (adjust.)'!H579+'Allocation (SCOT)'!O37+'Allocation (SCOT)'!Z37</f>
        <v>1569.6498430863485</v>
      </c>
      <c r="AK37" s="350">
        <f>'GE2024 results (adjust.)'!I579+'Allocation (SCOT)'!P37+'Allocation (SCOT)'!AA37</f>
        <v>0</v>
      </c>
      <c r="AL37" s="350">
        <f>'GE2024 results (adjust.)'!K579+'Allocation (SCOT)'!Q37+'Allocation (SCOT)'!AB37</f>
        <v>0</v>
      </c>
      <c r="AM37" s="350">
        <f>'GE2024 results (adjust.)'!L579+'Allocation (SCOT)'!R37+'Allocation (SCOT)'!AC37</f>
        <v>0</v>
      </c>
      <c r="AN37" s="350">
        <f>'GE2024 results (adjust.)'!J579+'Allocation (SCOT)'!S37+'Allocation (SCOT)'!AD37</f>
        <v>14143.023240895216</v>
      </c>
      <c r="AO37" s="350">
        <f>'GE2024 results (adjust.)'!M579+'Allocation (SCOT)'!T37+'Allocation (SCOT)'!AE37</f>
        <v>0</v>
      </c>
      <c r="AP37" s="350">
        <f t="shared" si="12"/>
        <v>34180.950336377493</v>
      </c>
      <c r="AQ37" s="350"/>
      <c r="AR37" s="351">
        <f t="shared" si="13"/>
        <v>0.2141410798010169</v>
      </c>
      <c r="AS37" s="351">
        <f t="shared" si="14"/>
        <v>4.7533391528293521E-2</v>
      </c>
      <c r="AT37" s="351">
        <f t="shared" si="15"/>
        <v>0.2786345917788865</v>
      </c>
      <c r="AU37" s="351">
        <f t="shared" si="16"/>
        <v>4.5921773023842156E-2</v>
      </c>
      <c r="AV37" s="351">
        <f t="shared" si="17"/>
        <v>0</v>
      </c>
      <c r="AW37" s="351">
        <f t="shared" si="18"/>
        <v>0</v>
      </c>
      <c r="AX37" s="351">
        <f t="shared" si="19"/>
        <v>0</v>
      </c>
      <c r="AY37" s="351">
        <f t="shared" si="10"/>
        <v>0.41376916386796103</v>
      </c>
      <c r="AZ37" s="351">
        <f t="shared" si="20"/>
        <v>0</v>
      </c>
    </row>
    <row r="38" spans="1:52" s="334" customFormat="1" ht="20" customHeight="1" x14ac:dyDescent="0.3">
      <c r="A38" s="333" t="str">
        <f>'GE2024 results (adjust.)'!A580</f>
        <v>Gordon and Buchan</v>
      </c>
      <c r="B38" s="346">
        <f>'GE2024 results (adjust.)'!E580/'Scot and Wales Transition'!$M$14</f>
        <v>5.4972389278704192E-3</v>
      </c>
      <c r="C38" s="346">
        <f>'GE2024 results (adjust.)'!F580/'Scot and Wales Transition'!$O$14</f>
        <v>4.7013039972137814E-2</v>
      </c>
      <c r="D38" s="346">
        <f>'GE2024 results (adjust.)'!G580/'Scot and Wales Transition'!$Q$14</f>
        <v>2.3054165160583468E-2</v>
      </c>
      <c r="E38" s="346">
        <f>'GE2024 results (adjust.)'!H580/'Scot and Wales Transition'!$P$14</f>
        <v>3.11949581570461E-2</v>
      </c>
      <c r="F38" s="346">
        <f>'GE2024 results (adjust.)'!I580/'Scot and Wales Transition'!$R$14</f>
        <v>0</v>
      </c>
      <c r="G38" s="346">
        <f>'GE2024 results (adjust.)'!K580/'Scot and Wales Transition'!$S$14</f>
        <v>0</v>
      </c>
      <c r="H38" s="346">
        <f>'GE2024 results (adjust.)'!L580/'Scot and Wales Transition'!$T$14</f>
        <v>0</v>
      </c>
      <c r="I38" s="346">
        <f>'GE2024 results (adjust.)'!J580/'Scot and Wales Transition'!$N$14</f>
        <v>1.8690221314858448E-2</v>
      </c>
      <c r="J38" s="346">
        <f>'GE2024 results (adjust.)'!N580/'Scot and Wales Transition'!$U$14</f>
        <v>0</v>
      </c>
      <c r="L38" s="347">
        <f>B38*'Scot and Wales Transition'!$M$16</f>
        <v>0</v>
      </c>
      <c r="M38" s="347">
        <f>'Allocation (SCOT)'!C38*'Scot and Wales Transition'!$O$16</f>
        <v>0</v>
      </c>
      <c r="N38" s="347">
        <f>D38*'Scot and Wales Transition'!$Q$16</f>
        <v>6623.1272887114164</v>
      </c>
      <c r="O38" s="347">
        <f>E38*'Scot and Wales Transition'!$P$16</f>
        <v>0</v>
      </c>
      <c r="P38" s="347">
        <f>F38*'Scot and Wales Transition'!$R$16</f>
        <v>0</v>
      </c>
      <c r="Q38" s="347">
        <f>G38*'Scot and Wales Transition'!$S$16</f>
        <v>0</v>
      </c>
      <c r="R38" s="347">
        <f>H38*'Scot and Wales Transition'!$T$16</f>
        <v>0</v>
      </c>
      <c r="S38" s="347">
        <f>I38*'Scot and Wales Transition'!$N$16</f>
        <v>1145.3170768191121</v>
      </c>
      <c r="T38" s="347">
        <f>J38*'Scot and Wales Transition'!$U$14</f>
        <v>0</v>
      </c>
      <c r="U38" s="348">
        <f t="shared" si="11"/>
        <v>7768.4443655305286</v>
      </c>
      <c r="W38" s="349">
        <f>B38*'Scot and Wales Transition'!$M$18</f>
        <v>-2541.4838848570839</v>
      </c>
      <c r="X38" s="349">
        <f>C38*'Scot and Wales Transition'!$O$18</f>
        <v>-2544.9889574016393</v>
      </c>
      <c r="Y38" s="349">
        <f>D38*'Scot and Wales Transition'!$Q$18</f>
        <v>0</v>
      </c>
      <c r="Z38" s="349">
        <f>E38*'Scot and Wales Transition'!$P$18</f>
        <v>-156.48166868332424</v>
      </c>
      <c r="AA38" s="349">
        <f>F38*'Scot and Wales Transition'!$R$18</f>
        <v>0</v>
      </c>
      <c r="AB38" s="349">
        <f>G38*'Scot and Wales Transition'!$S$18</f>
        <v>0</v>
      </c>
      <c r="AC38" s="349">
        <f>H38*'Scot and Wales Transition'!$T$18</f>
        <v>0</v>
      </c>
      <c r="AD38" s="349">
        <f>I38*'Scot and Wales Transition'!$N$18</f>
        <v>0</v>
      </c>
      <c r="AE38" s="349">
        <f>J38*'Scot and Wales Transition'!$U$18</f>
        <v>0</v>
      </c>
      <c r="AG38" s="350">
        <f>'GE2024 results (adjust.)'!E580+'Allocation (SCOT)'!L38+'Allocation (SCOT)'!W38</f>
        <v>2144.5161151429161</v>
      </c>
      <c r="AH38" s="350">
        <f>'GE2024 results (adjust.)'!F580+'Allocation (SCOT)'!M38+'Allocation (SCOT)'!X38</f>
        <v>11873.01104259836</v>
      </c>
      <c r="AI38" s="350">
        <f>'GE2024 results (adjust.)'!G580+'Allocation (SCOT)'!N38+'Allocation (SCOT)'!Y38</f>
        <v>10520.127288711417</v>
      </c>
      <c r="AJ38" s="350">
        <f>'GE2024 results (adjust.)'!H580+'Allocation (SCOT)'!O38+'Allocation (SCOT)'!Z38</f>
        <v>7150.5183313166754</v>
      </c>
      <c r="AK38" s="350">
        <f>'GE2024 results (adjust.)'!I580+'Allocation (SCOT)'!P38+'Allocation (SCOT)'!AA38</f>
        <v>0</v>
      </c>
      <c r="AL38" s="350">
        <f>'GE2024 results (adjust.)'!K580+'Allocation (SCOT)'!Q38+'Allocation (SCOT)'!AB38</f>
        <v>0</v>
      </c>
      <c r="AM38" s="350">
        <f>'GE2024 results (adjust.)'!L580+'Allocation (SCOT)'!R38+'Allocation (SCOT)'!AC38</f>
        <v>0</v>
      </c>
      <c r="AN38" s="350">
        <f>'GE2024 results (adjust.)'!J580+'Allocation (SCOT)'!S38+'Allocation (SCOT)'!AD38</f>
        <v>14685.317076819112</v>
      </c>
      <c r="AO38" s="350">
        <f>'GE2024 results (adjust.)'!M580+'Allocation (SCOT)'!T38+'Allocation (SCOT)'!AE38</f>
        <v>0</v>
      </c>
      <c r="AP38" s="350">
        <f t="shared" si="12"/>
        <v>46373.489854588479</v>
      </c>
      <c r="AQ38" s="350"/>
      <c r="AR38" s="351">
        <f t="shared" si="13"/>
        <v>4.6244440991337739E-2</v>
      </c>
      <c r="AS38" s="351">
        <f t="shared" si="14"/>
        <v>0.25603013876738828</v>
      </c>
      <c r="AT38" s="351">
        <f t="shared" si="15"/>
        <v>0.22685649326153726</v>
      </c>
      <c r="AU38" s="351">
        <f t="shared" si="16"/>
        <v>0.15419409567272752</v>
      </c>
      <c r="AV38" s="351">
        <f t="shared" si="17"/>
        <v>0</v>
      </c>
      <c r="AW38" s="351">
        <f t="shared" si="18"/>
        <v>0</v>
      </c>
      <c r="AX38" s="351">
        <f t="shared" si="19"/>
        <v>0</v>
      </c>
      <c r="AY38" s="351">
        <f t="shared" si="10"/>
        <v>0.31667483130700924</v>
      </c>
      <c r="AZ38" s="351">
        <f t="shared" si="20"/>
        <v>0</v>
      </c>
    </row>
    <row r="39" spans="1:52" s="334" customFormat="1" ht="20" customHeight="1" x14ac:dyDescent="0.3">
      <c r="A39" s="333" t="str">
        <f>'GE2024 results (adjust.)'!A581</f>
        <v>Hamilton and Clyde Valley</v>
      </c>
      <c r="B39" s="346">
        <f>'GE2024 results (adjust.)'!E581/'Scot and Wales Transition'!$M$14</f>
        <v>2.4658976155321425E-2</v>
      </c>
      <c r="C39" s="346">
        <f>'GE2024 results (adjust.)'!F581/'Scot and Wales Transition'!$O$14</f>
        <v>1.496343739992651E-2</v>
      </c>
      <c r="D39" s="346">
        <f>'GE2024 results (adjust.)'!G581/'Scot and Wales Transition'!$Q$14</f>
        <v>1.9516471866760293E-2</v>
      </c>
      <c r="E39" s="346">
        <f>'GE2024 results (adjust.)'!H581/'Scot and Wales Transition'!$P$14</f>
        <v>6.4507433659910579E-3</v>
      </c>
      <c r="F39" s="346">
        <f>'GE2024 results (adjust.)'!I581/'Scot and Wales Transition'!$R$14</f>
        <v>0</v>
      </c>
      <c r="G39" s="346">
        <f>'GE2024 results (adjust.)'!K581/'Scot and Wales Transition'!$S$14</f>
        <v>0</v>
      </c>
      <c r="H39" s="346">
        <f>'GE2024 results (adjust.)'!L581/'Scot and Wales Transition'!$T$14</f>
        <v>0</v>
      </c>
      <c r="I39" s="346">
        <f>'GE2024 results (adjust.)'!J581/'Scot and Wales Transition'!$N$14</f>
        <v>1.5940522580796555E-2</v>
      </c>
      <c r="J39" s="346">
        <f>'GE2024 results (adjust.)'!N581/'Scot and Wales Transition'!$U$14</f>
        <v>4.4745450018758579E-3</v>
      </c>
      <c r="L39" s="347">
        <f>B39*'Scot and Wales Transition'!$M$16</f>
        <v>0</v>
      </c>
      <c r="M39" s="347">
        <f>'Allocation (SCOT)'!C39*'Scot and Wales Transition'!$O$16</f>
        <v>0</v>
      </c>
      <c r="N39" s="347">
        <f>D39*'Scot and Wales Transition'!$Q$16</f>
        <v>5606.7993136923178</v>
      </c>
      <c r="O39" s="347">
        <f>E39*'Scot and Wales Transition'!$P$16</f>
        <v>0</v>
      </c>
      <c r="P39" s="347">
        <f>F39*'Scot and Wales Transition'!$R$16</f>
        <v>0</v>
      </c>
      <c r="Q39" s="347">
        <f>G39*'Scot and Wales Transition'!$S$16</f>
        <v>0</v>
      </c>
      <c r="R39" s="347">
        <f>H39*'Scot and Wales Transition'!$T$16</f>
        <v>0</v>
      </c>
      <c r="S39" s="347">
        <f>I39*'Scot and Wales Transition'!$N$16</f>
        <v>976.81843449830922</v>
      </c>
      <c r="T39" s="347">
        <f>J39*'Scot and Wales Transition'!$U$14</f>
        <v>116.99999999999999</v>
      </c>
      <c r="U39" s="348">
        <f t="shared" si="11"/>
        <v>6700.617748190627</v>
      </c>
      <c r="W39" s="349">
        <f>B39*'Scot and Wales Transition'!$M$18</f>
        <v>-11400.339577399893</v>
      </c>
      <c r="X39" s="349">
        <f>C39*'Scot and Wales Transition'!$O$18</f>
        <v>-810.02596237454031</v>
      </c>
      <c r="Y39" s="349">
        <f>D39*'Scot and Wales Transition'!$Q$18</f>
        <v>0</v>
      </c>
      <c r="Z39" s="349">
        <f>E39*'Scot and Wales Transition'!$P$18</f>
        <v>-32.358533102573283</v>
      </c>
      <c r="AA39" s="349">
        <f>F39*'Scot and Wales Transition'!$R$18</f>
        <v>0</v>
      </c>
      <c r="AB39" s="349">
        <f>G39*'Scot and Wales Transition'!$S$18</f>
        <v>0</v>
      </c>
      <c r="AC39" s="349">
        <f>H39*'Scot and Wales Transition'!$T$18</f>
        <v>0</v>
      </c>
      <c r="AD39" s="349">
        <f>I39*'Scot and Wales Transition'!$N$18</f>
        <v>0</v>
      </c>
      <c r="AE39" s="349">
        <f>J39*'Scot and Wales Transition'!$U$18</f>
        <v>0</v>
      </c>
      <c r="AG39" s="350">
        <f>'GE2024 results (adjust.)'!E581+'Allocation (SCOT)'!L39+'Allocation (SCOT)'!W39</f>
        <v>9619.6604226001073</v>
      </c>
      <c r="AH39" s="350">
        <f>'GE2024 results (adjust.)'!F581+'Allocation (SCOT)'!M39+'Allocation (SCOT)'!X39</f>
        <v>3778.9740376254595</v>
      </c>
      <c r="AI39" s="350">
        <f>'GE2024 results (adjust.)'!G581+'Allocation (SCOT)'!N39+'Allocation (SCOT)'!Y39</f>
        <v>8905.7993136923178</v>
      </c>
      <c r="AJ39" s="350">
        <f>'GE2024 results (adjust.)'!H581+'Allocation (SCOT)'!O39+'Allocation (SCOT)'!Z39</f>
        <v>1478.6414668974267</v>
      </c>
      <c r="AK39" s="350">
        <f>'GE2024 results (adjust.)'!I581+'Allocation (SCOT)'!P39+'Allocation (SCOT)'!AA39</f>
        <v>0</v>
      </c>
      <c r="AL39" s="350">
        <f>'GE2024 results (adjust.)'!K581+'Allocation (SCOT)'!Q39+'Allocation (SCOT)'!AB39</f>
        <v>0</v>
      </c>
      <c r="AM39" s="350">
        <f>'GE2024 results (adjust.)'!L581+'Allocation (SCOT)'!R39+'Allocation (SCOT)'!AC39</f>
        <v>0</v>
      </c>
      <c r="AN39" s="350">
        <f>'GE2024 results (adjust.)'!J581+'Allocation (SCOT)'!S39+'Allocation (SCOT)'!AD39</f>
        <v>12524.818434498309</v>
      </c>
      <c r="AO39" s="350">
        <f>'GE2024 results (adjust.)'!M581+'Allocation (SCOT)'!T39+'Allocation (SCOT)'!AE39</f>
        <v>116.99999999999999</v>
      </c>
      <c r="AP39" s="350">
        <f t="shared" si="12"/>
        <v>36424.893675313622</v>
      </c>
      <c r="AQ39" s="350"/>
      <c r="AR39" s="351">
        <f t="shared" si="13"/>
        <v>0.26409577220316433</v>
      </c>
      <c r="AS39" s="351">
        <f t="shared" si="14"/>
        <v>0.10374701629360136</v>
      </c>
      <c r="AT39" s="351">
        <f t="shared" si="15"/>
        <v>0.24449760630950251</v>
      </c>
      <c r="AU39" s="351">
        <f t="shared" si="16"/>
        <v>4.0594256227014104E-2</v>
      </c>
      <c r="AV39" s="351">
        <f t="shared" si="17"/>
        <v>0</v>
      </c>
      <c r="AW39" s="351">
        <f t="shared" si="18"/>
        <v>0</v>
      </c>
      <c r="AX39" s="351">
        <f t="shared" si="19"/>
        <v>0</v>
      </c>
      <c r="AY39" s="351">
        <f t="shared" si="10"/>
        <v>0.34385325997497146</v>
      </c>
      <c r="AZ39" s="351">
        <f t="shared" si="20"/>
        <v>3.2120889917461814E-3</v>
      </c>
    </row>
    <row r="40" spans="1:52" s="334" customFormat="1" ht="20" customHeight="1" x14ac:dyDescent="0.3">
      <c r="A40" s="333" t="str">
        <f>'GE2024 results (adjust.)'!A582</f>
        <v>Inverclyde and Renfrewshire West</v>
      </c>
      <c r="B40" s="346">
        <f>'GE2024 results (adjust.)'!E582/'Scot and Wales Transition'!$M$14</f>
        <v>2.2208329095927209E-2</v>
      </c>
      <c r="C40" s="346">
        <f>'GE2024 results (adjust.)'!F582/'Scot and Wales Transition'!$O$14</f>
        <v>9.3354371924143816E-3</v>
      </c>
      <c r="D40" s="346">
        <f>'GE2024 results (adjust.)'!G582/'Scot and Wales Transition'!$Q$14</f>
        <v>1.4647706681448465E-2</v>
      </c>
      <c r="E40" s="346">
        <f>'GE2024 results (adjust.)'!H582/'Scot and Wales Transition'!$P$14</f>
        <v>5.3749079402930118E-3</v>
      </c>
      <c r="F40" s="346">
        <f>'GE2024 results (adjust.)'!I582/'Scot and Wales Transition'!$R$14</f>
        <v>1.2782960585980503E-2</v>
      </c>
      <c r="G40" s="346">
        <f>'GE2024 results (adjust.)'!K582/'Scot and Wales Transition'!$S$14</f>
        <v>3.7787652030594539E-2</v>
      </c>
      <c r="H40" s="346">
        <f>'GE2024 results (adjust.)'!L582/'Scot and Wales Transition'!$T$14</f>
        <v>0</v>
      </c>
      <c r="I40" s="346">
        <f>'GE2024 results (adjust.)'!J582/'Scot and Wales Transition'!$N$14</f>
        <v>1.7337457881434426E-2</v>
      </c>
      <c r="J40" s="346">
        <f>'GE2024 results (adjust.)'!N582/'Scot and Wales Transition'!$U$14</f>
        <v>2.7650393473130305E-2</v>
      </c>
      <c r="L40" s="347">
        <f>B40*'Scot and Wales Transition'!$M$16</f>
        <v>0</v>
      </c>
      <c r="M40" s="347">
        <f>'Allocation (SCOT)'!C40*'Scot and Wales Transition'!$O$16</f>
        <v>0</v>
      </c>
      <c r="N40" s="347">
        <f>D40*'Scot and Wales Transition'!$Q$16</f>
        <v>4208.0736892095119</v>
      </c>
      <c r="O40" s="347">
        <f>E40*'Scot and Wales Transition'!$P$16</f>
        <v>0</v>
      </c>
      <c r="P40" s="347">
        <f>F40*'Scot and Wales Transition'!$R$16</f>
        <v>1780.6538289325822</v>
      </c>
      <c r="Q40" s="347">
        <f>G40*'Scot and Wales Transition'!$S$16</f>
        <v>353.50774109605698</v>
      </c>
      <c r="R40" s="347">
        <f>H40*'Scot and Wales Transition'!$T$16</f>
        <v>0</v>
      </c>
      <c r="S40" s="347">
        <f>I40*'Scot and Wales Transition'!$N$16</f>
        <v>1062.4211584082755</v>
      </c>
      <c r="T40" s="347">
        <f>J40*'Scot and Wales Transition'!$U$14</f>
        <v>723</v>
      </c>
      <c r="U40" s="348">
        <f t="shared" si="11"/>
        <v>8127.6564176464253</v>
      </c>
      <c r="W40" s="349">
        <f>B40*'Scot and Wales Transition'!$M$18</f>
        <v>-10267.356257838124</v>
      </c>
      <c r="X40" s="349">
        <f>C40*'Scot and Wales Transition'!$O$18</f>
        <v>-505.36158864203719</v>
      </c>
      <c r="Y40" s="349">
        <f>D40*'Scot and Wales Transition'!$Q$18</f>
        <v>0</v>
      </c>
      <c r="Z40" s="349">
        <f>E40*'Scot and Wales Transition'!$P$18</f>
        <v>-26.961875033844972</v>
      </c>
      <c r="AA40" s="349">
        <f>F40*'Scot and Wales Transition'!$R$18</f>
        <v>0</v>
      </c>
      <c r="AB40" s="349">
        <f>G40*'Scot and Wales Transition'!$S$18</f>
        <v>0</v>
      </c>
      <c r="AC40" s="349">
        <f>H40*'Scot and Wales Transition'!$T$18</f>
        <v>0</v>
      </c>
      <c r="AD40" s="349">
        <f>I40*'Scot and Wales Transition'!$N$18</f>
        <v>0</v>
      </c>
      <c r="AE40" s="349">
        <f>J40*'Scot and Wales Transition'!$U$18</f>
        <v>0</v>
      </c>
      <c r="AG40" s="350">
        <f>'GE2024 results (adjust.)'!E582+'Allocation (SCOT)'!L40+'Allocation (SCOT)'!W40</f>
        <v>8663.6437421618757</v>
      </c>
      <c r="AH40" s="350">
        <f>'GE2024 results (adjust.)'!F582+'Allocation (SCOT)'!M40+'Allocation (SCOT)'!X40</f>
        <v>2357.6384113579629</v>
      </c>
      <c r="AI40" s="350">
        <f>'GE2024 results (adjust.)'!G582+'Allocation (SCOT)'!N40+'Allocation (SCOT)'!Y40</f>
        <v>6684.0736892095119</v>
      </c>
      <c r="AJ40" s="350">
        <f>'GE2024 results (adjust.)'!H582+'Allocation (SCOT)'!O40+'Allocation (SCOT)'!Z40</f>
        <v>1232.038124966155</v>
      </c>
      <c r="AK40" s="350">
        <f>'GE2024 results (adjust.)'!I582+'Allocation (SCOT)'!P40+'Allocation (SCOT)'!AA40</f>
        <v>2953.6538289325822</v>
      </c>
      <c r="AL40" s="350">
        <f>'GE2024 results (adjust.)'!K582+'Allocation (SCOT)'!Q40+'Allocation (SCOT)'!AB40</f>
        <v>718.50774109605698</v>
      </c>
      <c r="AM40" s="350">
        <f>'GE2024 results (adjust.)'!L582+'Allocation (SCOT)'!R40+'Allocation (SCOT)'!AC40</f>
        <v>0</v>
      </c>
      <c r="AN40" s="350">
        <f>'GE2024 results (adjust.)'!J582+'Allocation (SCOT)'!S40+'Allocation (SCOT)'!AD40</f>
        <v>13622.421158408275</v>
      </c>
      <c r="AO40" s="350">
        <f>'GE2024 results (adjust.)'!M582+'Allocation (SCOT)'!T40+'Allocation (SCOT)'!AE40</f>
        <v>723</v>
      </c>
      <c r="AP40" s="350">
        <f t="shared" si="12"/>
        <v>36954.97669613242</v>
      </c>
      <c r="AQ40" s="350"/>
      <c r="AR40" s="351">
        <f t="shared" si="13"/>
        <v>0.23443780829304603</v>
      </c>
      <c r="AS40" s="351">
        <f t="shared" si="14"/>
        <v>6.3797588907821043E-2</v>
      </c>
      <c r="AT40" s="351">
        <f t="shared" si="15"/>
        <v>0.18087073208488977</v>
      </c>
      <c r="AU40" s="351">
        <f t="shared" si="16"/>
        <v>3.3338896005719737E-2</v>
      </c>
      <c r="AV40" s="351">
        <f t="shared" si="17"/>
        <v>7.9925739183099018E-2</v>
      </c>
      <c r="AW40" s="351">
        <f t="shared" si="18"/>
        <v>1.9442787016322311E-2</v>
      </c>
      <c r="AX40" s="351">
        <f t="shared" si="19"/>
        <v>0</v>
      </c>
      <c r="AY40" s="351">
        <f t="shared" si="10"/>
        <v>0.36862210116977157</v>
      </c>
      <c r="AZ40" s="351">
        <f t="shared" si="20"/>
        <v>1.9564347339330528E-2</v>
      </c>
    </row>
    <row r="41" spans="1:52" s="334" customFormat="1" ht="20" customHeight="1" x14ac:dyDescent="0.3">
      <c r="A41" s="333" t="str">
        <f>'GE2024 results (adjust.)'!A583</f>
        <v>Inverness, Skye and West Ross-shire</v>
      </c>
      <c r="B41" s="346">
        <f>'GE2024 results (adjust.)'!E583/'Scot and Wales Transition'!$M$14</f>
        <v>7.3273056644213904E-3</v>
      </c>
      <c r="C41" s="346">
        <f>'GE2024 results (adjust.)'!F583/'Scot and Wales Transition'!$O$14</f>
        <v>8.1583177979115563E-3</v>
      </c>
      <c r="D41" s="346">
        <f>'GE2024 results (adjust.)'!G583/'Scot and Wales Transition'!$Q$14</f>
        <v>1.7357177465012034E-2</v>
      </c>
      <c r="E41" s="346">
        <f>'GE2024 results (adjust.)'!H583/'Scot and Wales Transition'!$P$14</f>
        <v>7.7524188473217487E-2</v>
      </c>
      <c r="F41" s="346">
        <f>'GE2024 results (adjust.)'!I583/'Scot and Wales Transition'!$R$14</f>
        <v>2.2209440472487865E-2</v>
      </c>
      <c r="G41" s="346">
        <f>'GE2024 results (adjust.)'!K583/'Scot and Wales Transition'!$S$14</f>
        <v>0</v>
      </c>
      <c r="H41" s="346">
        <f>'GE2024 results (adjust.)'!L583/'Scot and Wales Transition'!$T$14</f>
        <v>0</v>
      </c>
      <c r="I41" s="346">
        <f>'GE2024 results (adjust.)'!J583/'Scot and Wales Transition'!$N$14</f>
        <v>2.2084553236072405E-2</v>
      </c>
      <c r="J41" s="346">
        <f>'GE2024 results (adjust.)'!N583/'Scot and Wales Transition'!$U$14</f>
        <v>6.8074274387513057E-3</v>
      </c>
      <c r="L41" s="347">
        <f>B41*'Scot and Wales Transition'!$M$16</f>
        <v>0</v>
      </c>
      <c r="M41" s="347">
        <f>'Allocation (SCOT)'!C41*'Scot and Wales Transition'!$O$16</f>
        <v>0</v>
      </c>
      <c r="N41" s="347">
        <f>D41*'Scot and Wales Transition'!$Q$16</f>
        <v>4986.4653490067476</v>
      </c>
      <c r="O41" s="347">
        <f>E41*'Scot and Wales Transition'!$P$16</f>
        <v>0</v>
      </c>
      <c r="P41" s="347">
        <f>F41*'Scot and Wales Transition'!$R$16</f>
        <v>3093.7531997993201</v>
      </c>
      <c r="Q41" s="347">
        <f>G41*'Scot and Wales Transition'!$S$16</f>
        <v>0</v>
      </c>
      <c r="R41" s="347">
        <f>H41*'Scot and Wales Transition'!$T$16</f>
        <v>0</v>
      </c>
      <c r="S41" s="347">
        <f>I41*'Scot and Wales Transition'!$N$16</f>
        <v>1353.3181618928343</v>
      </c>
      <c r="T41" s="347">
        <f>J41*'Scot and Wales Transition'!$U$14</f>
        <v>178</v>
      </c>
      <c r="U41" s="348">
        <f t="shared" si="11"/>
        <v>9611.5367106989015</v>
      </c>
      <c r="W41" s="349">
        <f>B41*'Scot and Wales Transition'!$M$18</f>
        <v>-3387.5604662435649</v>
      </c>
      <c r="X41" s="349">
        <f>C41*'Scot and Wales Transition'!$O$18</f>
        <v>-441.63978162150795</v>
      </c>
      <c r="Y41" s="349">
        <f>D41*'Scot and Wales Transition'!$Q$18</f>
        <v>0</v>
      </c>
      <c r="Z41" s="349">
        <f>E41*'Scot and Wales Transition'!$P$18</f>
        <v>-388.88061059538597</v>
      </c>
      <c r="AA41" s="349">
        <f>F41*'Scot and Wales Transition'!$R$18</f>
        <v>0</v>
      </c>
      <c r="AB41" s="349">
        <f>G41*'Scot and Wales Transition'!$S$18</f>
        <v>0</v>
      </c>
      <c r="AC41" s="349">
        <f>H41*'Scot and Wales Transition'!$T$18</f>
        <v>0</v>
      </c>
      <c r="AD41" s="349">
        <f>I41*'Scot and Wales Transition'!$N$18</f>
        <v>0</v>
      </c>
      <c r="AE41" s="349">
        <f>J41*'Scot and Wales Transition'!$U$18</f>
        <v>0</v>
      </c>
      <c r="AG41" s="350">
        <f>'GE2024 results (adjust.)'!E583+'Allocation (SCOT)'!L41+'Allocation (SCOT)'!W41</f>
        <v>2858.4395337564351</v>
      </c>
      <c r="AH41" s="350">
        <f>'GE2024 results (adjust.)'!F583+'Allocation (SCOT)'!M41+'Allocation (SCOT)'!X41</f>
        <v>2060.3602183784919</v>
      </c>
      <c r="AI41" s="350">
        <f>'GE2024 results (adjust.)'!G583+'Allocation (SCOT)'!N41+'Allocation (SCOT)'!Y41</f>
        <v>7920.4653490067476</v>
      </c>
      <c r="AJ41" s="350">
        <f>'GE2024 results (adjust.)'!H583+'Allocation (SCOT)'!O41+'Allocation (SCOT)'!Z41</f>
        <v>17770.119389404616</v>
      </c>
      <c r="AK41" s="350">
        <f>'GE2024 results (adjust.)'!I583+'Allocation (SCOT)'!P41+'Allocation (SCOT)'!AA41</f>
        <v>5131.7531997993201</v>
      </c>
      <c r="AL41" s="350">
        <f>'GE2024 results (adjust.)'!K583+'Allocation (SCOT)'!Q41+'Allocation (SCOT)'!AB41</f>
        <v>0</v>
      </c>
      <c r="AM41" s="350">
        <f>'GE2024 results (adjust.)'!L583+'Allocation (SCOT)'!R41+'Allocation (SCOT)'!AC41</f>
        <v>0</v>
      </c>
      <c r="AN41" s="350">
        <f>'GE2024 results (adjust.)'!J583+'Allocation (SCOT)'!S41+'Allocation (SCOT)'!AD41</f>
        <v>17352.318161892836</v>
      </c>
      <c r="AO41" s="350">
        <f>'GE2024 results (adjust.)'!M583+'Allocation (SCOT)'!T41+'Allocation (SCOT)'!AE41</f>
        <v>178</v>
      </c>
      <c r="AP41" s="350">
        <f t="shared" si="12"/>
        <v>53271.455852238447</v>
      </c>
      <c r="AQ41" s="350"/>
      <c r="AR41" s="351">
        <f t="shared" si="13"/>
        <v>5.3657995412872216E-2</v>
      </c>
      <c r="AS41" s="351">
        <f t="shared" si="14"/>
        <v>3.8676626824192872E-2</v>
      </c>
      <c r="AT41" s="351">
        <f t="shared" si="15"/>
        <v>0.14868122566381733</v>
      </c>
      <c r="AU41" s="351">
        <f t="shared" si="16"/>
        <v>0.33357675522693492</v>
      </c>
      <c r="AV41" s="351">
        <f t="shared" si="17"/>
        <v>9.6332137308833957E-2</v>
      </c>
      <c r="AW41" s="351">
        <f t="shared" si="18"/>
        <v>0</v>
      </c>
      <c r="AX41" s="351">
        <f t="shared" si="19"/>
        <v>0</v>
      </c>
      <c r="AY41" s="351">
        <f t="shared" si="10"/>
        <v>0.32573388288887356</v>
      </c>
      <c r="AZ41" s="351">
        <f t="shared" si="20"/>
        <v>3.3413766744751073E-3</v>
      </c>
    </row>
    <row r="42" spans="1:52" s="334" customFormat="1" ht="20" customHeight="1" x14ac:dyDescent="0.3">
      <c r="A42" s="333" t="str">
        <f>'GE2024 results (adjust.)'!A584</f>
        <v>Kilmarnock and Loudoun</v>
      </c>
      <c r="B42" s="346">
        <f>'GE2024 results (adjust.)'!E584/'Scot and Wales Transition'!$M$14</f>
        <v>2.2365527136118123E-2</v>
      </c>
      <c r="C42" s="346">
        <f>'GE2024 results (adjust.)'!F584/'Scot and Wales Transition'!$O$14</f>
        <v>1.1500554305848943E-2</v>
      </c>
      <c r="D42" s="346">
        <f>'GE2024 results (adjust.)'!G584/'Scot and Wales Transition'!$Q$14</f>
        <v>2.0539918254438235E-2</v>
      </c>
      <c r="E42" s="346">
        <f>'GE2024 results (adjust.)'!H584/'Scot and Wales Transition'!$P$14</f>
        <v>3.6288099676322957E-3</v>
      </c>
      <c r="F42" s="346">
        <f>'GE2024 results (adjust.)'!I584/'Scot and Wales Transition'!$R$14</f>
        <v>1.3480411120935962E-2</v>
      </c>
      <c r="G42" s="346">
        <f>'GE2024 results (adjust.)'!K584/'Scot and Wales Transition'!$S$14</f>
        <v>4.1514653326762768E-2</v>
      </c>
      <c r="H42" s="346">
        <f>'GE2024 results (adjust.)'!L584/'Scot and Wales Transition'!$T$14</f>
        <v>0</v>
      </c>
      <c r="I42" s="346">
        <f>'GE2024 results (adjust.)'!J584/'Scot and Wales Transition'!$N$14</f>
        <v>1.9236848171629791E-2</v>
      </c>
      <c r="J42" s="346">
        <f>'GE2024 results (adjust.)'!N584/'Scot and Wales Transition'!$U$14</f>
        <v>0</v>
      </c>
      <c r="L42" s="347">
        <f>B42*'Scot and Wales Transition'!$M$16</f>
        <v>0</v>
      </c>
      <c r="M42" s="347">
        <f>'Allocation (SCOT)'!C42*'Scot and Wales Transition'!$O$16</f>
        <v>0</v>
      </c>
      <c r="N42" s="347">
        <f>D42*'Scot and Wales Transition'!$Q$16</f>
        <v>5900.8206175021905</v>
      </c>
      <c r="O42" s="347">
        <f>E42*'Scot and Wales Transition'!$P$16</f>
        <v>0</v>
      </c>
      <c r="P42" s="347">
        <f>F42*'Scot and Wales Transition'!$R$16</f>
        <v>1877.8080020371733</v>
      </c>
      <c r="Q42" s="347">
        <f>G42*'Scot and Wales Transition'!$S$16</f>
        <v>388.37425802607902</v>
      </c>
      <c r="R42" s="347">
        <f>H42*'Scot and Wales Transition'!$T$16</f>
        <v>0</v>
      </c>
      <c r="S42" s="347">
        <f>I42*'Scot and Wales Transition'!$N$16</f>
        <v>1178.8137948708381</v>
      </c>
      <c r="T42" s="347">
        <f>J42*'Scot and Wales Transition'!$U$14</f>
        <v>0</v>
      </c>
      <c r="U42" s="348">
        <f t="shared" si="11"/>
        <v>9345.8166724362818</v>
      </c>
      <c r="W42" s="349">
        <f>B42*'Scot and Wales Transition'!$M$18</f>
        <v>-10340.03206675209</v>
      </c>
      <c r="X42" s="349">
        <f>C42*'Scot and Wales Transition'!$O$18</f>
        <v>-622.56735003159804</v>
      </c>
      <c r="Y42" s="349">
        <f>D42*'Scot and Wales Transition'!$Q$18</f>
        <v>0</v>
      </c>
      <c r="Z42" s="349">
        <f>E42*'Scot and Wales Transition'!$P$18</f>
        <v>-18.203013327059754</v>
      </c>
      <c r="AA42" s="349">
        <f>F42*'Scot and Wales Transition'!$R$18</f>
        <v>0</v>
      </c>
      <c r="AB42" s="349">
        <f>G42*'Scot and Wales Transition'!$S$18</f>
        <v>0</v>
      </c>
      <c r="AC42" s="349">
        <f>H42*'Scot and Wales Transition'!$T$18</f>
        <v>0</v>
      </c>
      <c r="AD42" s="349">
        <f>I42*'Scot and Wales Transition'!$N$18</f>
        <v>0</v>
      </c>
      <c r="AE42" s="349">
        <f>J42*'Scot and Wales Transition'!$U$18</f>
        <v>0</v>
      </c>
      <c r="AG42" s="350">
        <f>'GE2024 results (adjust.)'!E584+'Allocation (SCOT)'!L42+'Allocation (SCOT)'!W42</f>
        <v>8724.96793324791</v>
      </c>
      <c r="AH42" s="350">
        <f>'GE2024 results (adjust.)'!F584+'Allocation (SCOT)'!M42+'Allocation (SCOT)'!X42</f>
        <v>2904.4326499684021</v>
      </c>
      <c r="AI42" s="350">
        <f>'GE2024 results (adjust.)'!G584+'Allocation (SCOT)'!N42+'Allocation (SCOT)'!Y42</f>
        <v>9372.8206175021915</v>
      </c>
      <c r="AJ42" s="350">
        <f>'GE2024 results (adjust.)'!H584+'Allocation (SCOT)'!O42+'Allocation (SCOT)'!Z42</f>
        <v>831.79698667294019</v>
      </c>
      <c r="AK42" s="350">
        <f>'GE2024 results (adjust.)'!I584+'Allocation (SCOT)'!P42+'Allocation (SCOT)'!AA42</f>
        <v>3114.8080020371735</v>
      </c>
      <c r="AL42" s="350">
        <f>'GE2024 results (adjust.)'!K584+'Allocation (SCOT)'!Q42+'Allocation (SCOT)'!AB42</f>
        <v>789.37425802607902</v>
      </c>
      <c r="AM42" s="350">
        <f>'GE2024 results (adjust.)'!L584+'Allocation (SCOT)'!R42+'Allocation (SCOT)'!AC42</f>
        <v>0</v>
      </c>
      <c r="AN42" s="350">
        <f>'GE2024 results (adjust.)'!J584+'Allocation (SCOT)'!S42+'Allocation (SCOT)'!AD42</f>
        <v>15114.813794870839</v>
      </c>
      <c r="AO42" s="350">
        <f>'GE2024 results (adjust.)'!M584+'Allocation (SCOT)'!T42+'Allocation (SCOT)'!AE42</f>
        <v>0</v>
      </c>
      <c r="AP42" s="350">
        <f t="shared" si="12"/>
        <v>40853.014242325538</v>
      </c>
      <c r="AQ42" s="350"/>
      <c r="AR42" s="351">
        <f t="shared" si="13"/>
        <v>0.21356974742413146</v>
      </c>
      <c r="AS42" s="351">
        <f t="shared" si="14"/>
        <v>7.1094696531823612E-2</v>
      </c>
      <c r="AT42" s="351">
        <f t="shared" si="15"/>
        <v>0.22942788411905071</v>
      </c>
      <c r="AU42" s="351">
        <f t="shared" si="16"/>
        <v>2.0360724957502928E-2</v>
      </c>
      <c r="AV42" s="351">
        <f t="shared" si="17"/>
        <v>7.6244263974286963E-2</v>
      </c>
      <c r="AW42" s="351">
        <f t="shared" si="18"/>
        <v>1.9322301491483392E-2</v>
      </c>
      <c r="AX42" s="351">
        <f t="shared" si="19"/>
        <v>0</v>
      </c>
      <c r="AY42" s="351">
        <f t="shared" si="10"/>
        <v>0.36998038150172086</v>
      </c>
      <c r="AZ42" s="351">
        <f t="shared" si="20"/>
        <v>0</v>
      </c>
    </row>
    <row r="43" spans="1:52" s="334" customFormat="1" ht="20" customHeight="1" x14ac:dyDescent="0.3">
      <c r="A43" s="333" t="str">
        <f>'GE2024 results (adjust.)'!A585</f>
        <v>Livingston</v>
      </c>
      <c r="B43" s="346">
        <f>'GE2024 results (adjust.)'!E585/'Scot and Wales Transition'!$M$14</f>
        <v>2.1496245436256414E-2</v>
      </c>
      <c r="C43" s="346">
        <f>'GE2024 results (adjust.)'!F585/'Scot and Wales Transition'!$O$14</f>
        <v>1.1311432630277852E-2</v>
      </c>
      <c r="D43" s="346">
        <f>'GE2024 results (adjust.)'!G585/'Scot and Wales Transition'!$Q$14</f>
        <v>2.3527435166446103E-2</v>
      </c>
      <c r="E43" s="346">
        <f>'GE2024 results (adjust.)'!H585/'Scot and Wales Transition'!$P$14</f>
        <v>8.645106099359293E-3</v>
      </c>
      <c r="F43" s="346">
        <f>'GE2024 results (adjust.)'!I585/'Scot and Wales Transition'!$R$14</f>
        <v>1.8569620493189068E-2</v>
      </c>
      <c r="G43" s="346">
        <f>'GE2024 results (adjust.)'!K585/'Scot and Wales Transition'!$S$14</f>
        <v>0</v>
      </c>
      <c r="H43" s="346">
        <f>'GE2024 results (adjust.)'!L585/'Scot and Wales Transition'!$T$14</f>
        <v>0</v>
      </c>
      <c r="I43" s="346">
        <f>'GE2024 results (adjust.)'!J585/'Scot and Wales Transition'!$N$14</f>
        <v>2.0423967103001893E-2</v>
      </c>
      <c r="J43" s="346">
        <f>'GE2024 results (adjust.)'!N585/'Scot and Wales Transition'!$U$14</f>
        <v>2.0842966034378997E-2</v>
      </c>
      <c r="L43" s="347">
        <f>B43*'Scot and Wales Transition'!$M$16</f>
        <v>0</v>
      </c>
      <c r="M43" s="347">
        <f>'Allocation (SCOT)'!C43*'Scot and Wales Transition'!$O$16</f>
        <v>0</v>
      </c>
      <c r="N43" s="347">
        <f>D43*'Scot and Wales Transition'!$Q$16</f>
        <v>6759.0908974096237</v>
      </c>
      <c r="O43" s="347">
        <f>E43*'Scot and Wales Transition'!$P$16</f>
        <v>0</v>
      </c>
      <c r="P43" s="347">
        <f>F43*'Scot and Wales Transition'!$R$16</f>
        <v>2586.7298589097354</v>
      </c>
      <c r="Q43" s="347">
        <f>G43*'Scot and Wales Transition'!$S$16</f>
        <v>0</v>
      </c>
      <c r="R43" s="347">
        <f>H43*'Scot and Wales Transition'!$T$16</f>
        <v>0</v>
      </c>
      <c r="S43" s="347">
        <f>I43*'Scot and Wales Transition'!$N$16</f>
        <v>1251.5591926599398</v>
      </c>
      <c r="T43" s="347">
        <f>J43*'Scot and Wales Transition'!$U$14</f>
        <v>545</v>
      </c>
      <c r="U43" s="348">
        <f t="shared" si="11"/>
        <v>11142.379948979298</v>
      </c>
      <c r="W43" s="349">
        <f>B43*'Scot and Wales Transition'!$M$18</f>
        <v>-9938.1456905935138</v>
      </c>
      <c r="X43" s="349">
        <f>C43*'Scot and Wales Transition'!$O$18</f>
        <v>-612.32949738010029</v>
      </c>
      <c r="Y43" s="349">
        <f>D43*'Scot and Wales Transition'!$Q$18</f>
        <v>0</v>
      </c>
      <c r="Z43" s="349">
        <f>E43*'Scot and Wales Transition'!$P$18</f>
        <v>-43.36600233799529</v>
      </c>
      <c r="AA43" s="349">
        <f>F43*'Scot and Wales Transition'!$R$18</f>
        <v>0</v>
      </c>
      <c r="AB43" s="349">
        <f>G43*'Scot and Wales Transition'!$S$18</f>
        <v>0</v>
      </c>
      <c r="AC43" s="349">
        <f>H43*'Scot and Wales Transition'!$T$18</f>
        <v>0</v>
      </c>
      <c r="AD43" s="349">
        <f>I43*'Scot and Wales Transition'!$N$18</f>
        <v>0</v>
      </c>
      <c r="AE43" s="349">
        <f>J43*'Scot and Wales Transition'!$U$18</f>
        <v>0</v>
      </c>
      <c r="AG43" s="350">
        <f>'GE2024 results (adjust.)'!E585+'Allocation (SCOT)'!L43+'Allocation (SCOT)'!W43</f>
        <v>8385.8543094064862</v>
      </c>
      <c r="AH43" s="350">
        <f>'GE2024 results (adjust.)'!F585+'Allocation (SCOT)'!M43+'Allocation (SCOT)'!X43</f>
        <v>2856.6705026198997</v>
      </c>
      <c r="AI43" s="350">
        <f>'GE2024 results (adjust.)'!G585+'Allocation (SCOT)'!N43+'Allocation (SCOT)'!Y43</f>
        <v>10736.090897409624</v>
      </c>
      <c r="AJ43" s="350">
        <f>'GE2024 results (adjust.)'!H585+'Allocation (SCOT)'!O43+'Allocation (SCOT)'!Z43</f>
        <v>1981.6339976620047</v>
      </c>
      <c r="AK43" s="350">
        <f>'GE2024 results (adjust.)'!I585+'Allocation (SCOT)'!P43+'Allocation (SCOT)'!AA43</f>
        <v>4290.7298589097354</v>
      </c>
      <c r="AL43" s="350">
        <f>'GE2024 results (adjust.)'!K585+'Allocation (SCOT)'!Q43+'Allocation (SCOT)'!AB43</f>
        <v>0</v>
      </c>
      <c r="AM43" s="350">
        <f>'GE2024 results (adjust.)'!L585+'Allocation (SCOT)'!R43+'Allocation (SCOT)'!AC43</f>
        <v>0</v>
      </c>
      <c r="AN43" s="350">
        <f>'GE2024 results (adjust.)'!J585+'Allocation (SCOT)'!S43+'Allocation (SCOT)'!AD43</f>
        <v>16047.559192659939</v>
      </c>
      <c r="AO43" s="350">
        <f>'GE2024 results (adjust.)'!M585+'Allocation (SCOT)'!T43+'Allocation (SCOT)'!AE43</f>
        <v>545</v>
      </c>
      <c r="AP43" s="350">
        <f t="shared" si="12"/>
        <v>44843.538758667688</v>
      </c>
      <c r="AQ43" s="350"/>
      <c r="AR43" s="351">
        <f t="shared" si="13"/>
        <v>0.18700251009484856</v>
      </c>
      <c r="AS43" s="351">
        <f t="shared" si="14"/>
        <v>6.3703056932984392E-2</v>
      </c>
      <c r="AT43" s="351">
        <f t="shared" si="15"/>
        <v>0.23941221399112872</v>
      </c>
      <c r="AU43" s="351">
        <f t="shared" si="16"/>
        <v>4.4189955844619419E-2</v>
      </c>
      <c r="AV43" s="351">
        <f t="shared" si="17"/>
        <v>9.5682231547357346E-2</v>
      </c>
      <c r="AW43" s="351">
        <f t="shared" si="18"/>
        <v>0</v>
      </c>
      <c r="AX43" s="351">
        <f t="shared" si="19"/>
        <v>0</v>
      </c>
      <c r="AY43" s="351">
        <f t="shared" si="10"/>
        <v>0.35785666423478119</v>
      </c>
      <c r="AZ43" s="351">
        <f t="shared" si="20"/>
        <v>1.2153367354280407E-2</v>
      </c>
    </row>
    <row r="44" spans="1:52" s="334" customFormat="1" ht="20" customHeight="1" x14ac:dyDescent="0.3">
      <c r="A44" s="333" t="str">
        <f>'GE2024 results (adjust.)'!A586</f>
        <v>Lothian East</v>
      </c>
      <c r="B44" s="346">
        <f>'GE2024 results (adjust.)'!E586/'Scot and Wales Transition'!$M$14</f>
        <v>2.7632834602216754E-2</v>
      </c>
      <c r="C44" s="346">
        <f>'GE2024 results (adjust.)'!F586/'Scot and Wales Transition'!$O$14</f>
        <v>1.7395933433996064E-2</v>
      </c>
      <c r="D44" s="346">
        <f>'GE2024 results (adjust.)'!G586/'Scot and Wales Transition'!$Q$14</f>
        <v>1.7978344347706739E-2</v>
      </c>
      <c r="E44" s="346">
        <f>'GE2024 results (adjust.)'!H586/'Scot and Wales Transition'!$P$14</f>
        <v>1.130907953442112E-2</v>
      </c>
      <c r="F44" s="346">
        <f>'GE2024 results (adjust.)'!I586/'Scot and Wales Transition'!$R$14</f>
        <v>2.699351523569796E-2</v>
      </c>
      <c r="G44" s="346">
        <f>'GE2024 results (adjust.)'!K586/'Scot and Wales Transition'!$S$14</f>
        <v>0</v>
      </c>
      <c r="H44" s="346">
        <f>'GE2024 results (adjust.)'!L586/'Scot and Wales Transition'!$T$14</f>
        <v>0</v>
      </c>
      <c r="I44" s="346">
        <f>'GE2024 results (adjust.)'!J586/'Scot and Wales Transition'!$N$14</f>
        <v>1.4204016050952249E-2</v>
      </c>
      <c r="J44" s="346">
        <f>'GE2024 results (adjust.)'!N586/'Scot and Wales Transition'!$U$14</f>
        <v>2.1301893726879087E-2</v>
      </c>
      <c r="L44" s="347">
        <f>B44*'Scot and Wales Transition'!$M$16</f>
        <v>0</v>
      </c>
      <c r="M44" s="347">
        <f>'Allocation (SCOT)'!C44*'Scot and Wales Transition'!$O$16</f>
        <v>0</v>
      </c>
      <c r="N44" s="347">
        <f>D44*'Scot and Wales Transition'!$Q$16</f>
        <v>5164.9175854231444</v>
      </c>
      <c r="O44" s="347">
        <f>E44*'Scot and Wales Transition'!$P$16</f>
        <v>0</v>
      </c>
      <c r="P44" s="347">
        <f>F44*'Scot and Wales Transition'!$R$16</f>
        <v>3760.1701059386241</v>
      </c>
      <c r="Q44" s="347">
        <f>G44*'Scot and Wales Transition'!$S$16</f>
        <v>0</v>
      </c>
      <c r="R44" s="347">
        <f>H44*'Scot and Wales Transition'!$T$16</f>
        <v>0</v>
      </c>
      <c r="S44" s="347">
        <f>I44*'Scot and Wales Transition'!$N$16</f>
        <v>870.40714331378615</v>
      </c>
      <c r="T44" s="347">
        <f>J44*'Scot and Wales Transition'!$U$14</f>
        <v>557</v>
      </c>
      <c r="U44" s="348">
        <f t="shared" si="11"/>
        <v>10352.494834675555</v>
      </c>
      <c r="W44" s="349">
        <f>B44*'Scot and Wales Transition'!$M$18</f>
        <v>-12775.214022152924</v>
      </c>
      <c r="X44" s="349">
        <f>C44*'Scot and Wales Transition'!$O$18</f>
        <v>-941.70592923690845</v>
      </c>
      <c r="Y44" s="349">
        <f>D44*'Scot and Wales Transition'!$Q$18</f>
        <v>0</v>
      </c>
      <c r="Z44" s="349">
        <f>E44*'Scot and Wales Transition'!$P$18</f>
        <v>-56.729155651036805</v>
      </c>
      <c r="AA44" s="349">
        <f>F44*'Scot and Wales Transition'!$R$18</f>
        <v>0</v>
      </c>
      <c r="AB44" s="349">
        <f>G44*'Scot and Wales Transition'!$S$18</f>
        <v>0</v>
      </c>
      <c r="AC44" s="349">
        <f>H44*'Scot and Wales Transition'!$T$18</f>
        <v>0</v>
      </c>
      <c r="AD44" s="349">
        <f>I44*'Scot and Wales Transition'!$N$18</f>
        <v>0</v>
      </c>
      <c r="AE44" s="349">
        <f>J44*'Scot and Wales Transition'!$U$18</f>
        <v>0</v>
      </c>
      <c r="AG44" s="350">
        <f>'GE2024 results (adjust.)'!E586+'Allocation (SCOT)'!L44+'Allocation (SCOT)'!W44</f>
        <v>10779.785977847076</v>
      </c>
      <c r="AH44" s="350">
        <f>'GE2024 results (adjust.)'!F586+'Allocation (SCOT)'!M44+'Allocation (SCOT)'!X44</f>
        <v>4393.2940707630914</v>
      </c>
      <c r="AI44" s="350">
        <f>'GE2024 results (adjust.)'!G586+'Allocation (SCOT)'!N44+'Allocation (SCOT)'!Y44</f>
        <v>8203.9175854231435</v>
      </c>
      <c r="AJ44" s="350">
        <f>'GE2024 results (adjust.)'!H586+'Allocation (SCOT)'!O44+'Allocation (SCOT)'!Z44</f>
        <v>2592.2708443489632</v>
      </c>
      <c r="AK44" s="350">
        <f>'GE2024 results (adjust.)'!I586+'Allocation (SCOT)'!P44+'Allocation (SCOT)'!AA44</f>
        <v>6237.1701059386241</v>
      </c>
      <c r="AL44" s="350">
        <f>'GE2024 results (adjust.)'!K586+'Allocation (SCOT)'!Q44+'Allocation (SCOT)'!AB44</f>
        <v>0</v>
      </c>
      <c r="AM44" s="350">
        <f>'GE2024 results (adjust.)'!L586+'Allocation (SCOT)'!R44+'Allocation (SCOT)'!AC44</f>
        <v>0</v>
      </c>
      <c r="AN44" s="350">
        <f>'GE2024 results (adjust.)'!J586+'Allocation (SCOT)'!S44+'Allocation (SCOT)'!AD44</f>
        <v>11160.407143313787</v>
      </c>
      <c r="AO44" s="350">
        <f>'GE2024 results (adjust.)'!M586+'Allocation (SCOT)'!T44+'Allocation (SCOT)'!AE44</f>
        <v>557</v>
      </c>
      <c r="AP44" s="350">
        <f t="shared" si="12"/>
        <v>43923.845727634689</v>
      </c>
      <c r="AQ44" s="350"/>
      <c r="AR44" s="351">
        <f t="shared" si="13"/>
        <v>0.24541990345496939</v>
      </c>
      <c r="AS44" s="351">
        <f t="shared" si="14"/>
        <v>0.10002070624701813</v>
      </c>
      <c r="AT44" s="351">
        <f t="shared" si="15"/>
        <v>0.18677594025565136</v>
      </c>
      <c r="AU44" s="351">
        <f t="shared" si="16"/>
        <v>5.901739252121168E-2</v>
      </c>
      <c r="AV44" s="351">
        <f t="shared" si="17"/>
        <v>0.14199963602036123</v>
      </c>
      <c r="AW44" s="351">
        <f t="shared" si="18"/>
        <v>0</v>
      </c>
      <c r="AX44" s="351">
        <f t="shared" si="19"/>
        <v>0</v>
      </c>
      <c r="AY44" s="351">
        <f t="shared" si="10"/>
        <v>0.25408538251677304</v>
      </c>
      <c r="AZ44" s="351">
        <f t="shared" si="20"/>
        <v>1.2681038984015087E-2</v>
      </c>
    </row>
    <row r="45" spans="1:52" s="334" customFormat="1" ht="20" customHeight="1" x14ac:dyDescent="0.3">
      <c r="A45" s="333" t="str">
        <f>'GE2024 results (adjust.)'!A587</f>
        <v>Mid Dunbartonshire</v>
      </c>
      <c r="B45" s="346">
        <f>'GE2024 results (adjust.)'!E587/'Scot and Wales Transition'!$M$14</f>
        <v>1.2896104894169765E-2</v>
      </c>
      <c r="C45" s="346">
        <f>'GE2024 results (adjust.)'!F587/'Scot and Wales Transition'!$O$14</f>
        <v>7.9952818706950975E-3</v>
      </c>
      <c r="D45" s="346">
        <f>'GE2024 results (adjust.)'!G587/'Scot and Wales Transition'!$Q$14</f>
        <v>1.2417421778820811E-2</v>
      </c>
      <c r="E45" s="346">
        <f>'GE2024 results (adjust.)'!H587/'Scot and Wales Transition'!$P$14</f>
        <v>9.5412087019546094E-2</v>
      </c>
      <c r="F45" s="346">
        <f>'GE2024 results (adjust.)'!I587/'Scot and Wales Transition'!$R$14</f>
        <v>1.8743983126927932E-2</v>
      </c>
      <c r="G45" s="346">
        <f>'GE2024 results (adjust.)'!K587/'Scot and Wales Transition'!$S$14</f>
        <v>0</v>
      </c>
      <c r="H45" s="346">
        <f>'GE2024 results (adjust.)'!L587/'Scot and Wales Transition'!$T$14</f>
        <v>0</v>
      </c>
      <c r="I45" s="346">
        <f>'GE2024 results (adjust.)'!J587/'Scot and Wales Transition'!$N$14</f>
        <v>1.7497580900084617E-2</v>
      </c>
      <c r="J45" s="346">
        <f>'GE2024 results (adjust.)'!N587/'Scot and Wales Transition'!$U$14</f>
        <v>1.7171544494378292E-2</v>
      </c>
      <c r="L45" s="347">
        <f>B45*'Scot and Wales Transition'!$M$16</f>
        <v>0</v>
      </c>
      <c r="M45" s="347">
        <f>'Allocation (SCOT)'!C45*'Scot and Wales Transition'!$O$16</f>
        <v>0</v>
      </c>
      <c r="N45" s="347">
        <f>D45*'Scot and Wales Transition'!$Q$16</f>
        <v>3567.3451832192104</v>
      </c>
      <c r="O45" s="347">
        <f>E45*'Scot and Wales Transition'!$P$16</f>
        <v>0</v>
      </c>
      <c r="P45" s="347">
        <f>F45*'Scot and Wales Transition'!$R$16</f>
        <v>2611.0184021858831</v>
      </c>
      <c r="Q45" s="347">
        <f>G45*'Scot and Wales Transition'!$S$16</f>
        <v>0</v>
      </c>
      <c r="R45" s="347">
        <f>H45*'Scot and Wales Transition'!$T$16</f>
        <v>0</v>
      </c>
      <c r="S45" s="347">
        <f>I45*'Scot and Wales Transition'!$N$16</f>
        <v>1072.2333283426194</v>
      </c>
      <c r="T45" s="347">
        <f>J45*'Scot and Wales Transition'!$U$14</f>
        <v>448.99999999999994</v>
      </c>
      <c r="U45" s="348">
        <f t="shared" si="11"/>
        <v>7699.5969137477132</v>
      </c>
      <c r="W45" s="349">
        <f>B45*'Scot and Wales Transition'!$M$18</f>
        <v>-5962.1281148599919</v>
      </c>
      <c r="X45" s="349">
        <f>C45*'Scot and Wales Transition'!$O$18</f>
        <v>-432.81404657711329</v>
      </c>
      <c r="Y45" s="349">
        <f>D45*'Scot and Wales Transition'!$Q$18</f>
        <v>0</v>
      </c>
      <c r="Z45" s="349">
        <f>E45*'Scot and Wales Transition'!$P$18</f>
        <v>-478.61075864289228</v>
      </c>
      <c r="AA45" s="349">
        <f>F45*'Scot and Wales Transition'!$R$18</f>
        <v>0</v>
      </c>
      <c r="AB45" s="349">
        <f>G45*'Scot and Wales Transition'!$S$18</f>
        <v>0</v>
      </c>
      <c r="AC45" s="349">
        <f>H45*'Scot and Wales Transition'!$T$18</f>
        <v>0</v>
      </c>
      <c r="AD45" s="349">
        <f>I45*'Scot and Wales Transition'!$N$18</f>
        <v>0</v>
      </c>
      <c r="AE45" s="349">
        <f>J45*'Scot and Wales Transition'!$U$18</f>
        <v>0</v>
      </c>
      <c r="AG45" s="350">
        <f>'GE2024 results (adjust.)'!E587+'Allocation (SCOT)'!L45+'Allocation (SCOT)'!W45</f>
        <v>5030.8718851400081</v>
      </c>
      <c r="AH45" s="350">
        <f>'GE2024 results (adjust.)'!F587+'Allocation (SCOT)'!M45+'Allocation (SCOT)'!X45</f>
        <v>2019.1859534228868</v>
      </c>
      <c r="AI45" s="350">
        <f>'GE2024 results (adjust.)'!G587+'Allocation (SCOT)'!N45+'Allocation (SCOT)'!Y45</f>
        <v>5666.3451832192104</v>
      </c>
      <c r="AJ45" s="350">
        <f>'GE2024 results (adjust.)'!H587+'Allocation (SCOT)'!O45+'Allocation (SCOT)'!Z45</f>
        <v>21870.389241357108</v>
      </c>
      <c r="AK45" s="350">
        <f>'GE2024 results (adjust.)'!I587+'Allocation (SCOT)'!P45+'Allocation (SCOT)'!AA45</f>
        <v>4331.0184021858831</v>
      </c>
      <c r="AL45" s="350">
        <f>'GE2024 results (adjust.)'!K587+'Allocation (SCOT)'!Q45+'Allocation (SCOT)'!AB45</f>
        <v>0</v>
      </c>
      <c r="AM45" s="350">
        <f>'GE2024 results (adjust.)'!L587+'Allocation (SCOT)'!R45+'Allocation (SCOT)'!AC45</f>
        <v>0</v>
      </c>
      <c r="AN45" s="350">
        <f>'GE2024 results (adjust.)'!J587+'Allocation (SCOT)'!S45+'Allocation (SCOT)'!AD45</f>
        <v>13748.23332834262</v>
      </c>
      <c r="AO45" s="350">
        <f>'GE2024 results (adjust.)'!M587+'Allocation (SCOT)'!T45+'Allocation (SCOT)'!AE45</f>
        <v>448.99999999999994</v>
      </c>
      <c r="AP45" s="350">
        <f t="shared" si="12"/>
        <v>53115.043993667714</v>
      </c>
      <c r="AQ45" s="350"/>
      <c r="AR45" s="351">
        <f t="shared" si="13"/>
        <v>9.4716515451625724E-2</v>
      </c>
      <c r="AS45" s="351">
        <f t="shared" si="14"/>
        <v>3.8015330527893583E-2</v>
      </c>
      <c r="AT45" s="351">
        <f t="shared" si="15"/>
        <v>0.10668060792521875</v>
      </c>
      <c r="AU45" s="351">
        <f t="shared" si="16"/>
        <v>0.41175508098919128</v>
      </c>
      <c r="AV45" s="351">
        <f t="shared" si="17"/>
        <v>8.1540333520239955E-2</v>
      </c>
      <c r="AW45" s="351">
        <f t="shared" si="18"/>
        <v>0</v>
      </c>
      <c r="AX45" s="351">
        <f t="shared" si="19"/>
        <v>0</v>
      </c>
      <c r="AY45" s="351">
        <f t="shared" si="10"/>
        <v>0.2588387826616817</v>
      </c>
      <c r="AZ45" s="351">
        <f t="shared" si="20"/>
        <v>8.4533489241490414E-3</v>
      </c>
    </row>
    <row r="46" spans="1:52" s="334" customFormat="1" ht="20" customHeight="1" x14ac:dyDescent="0.3">
      <c r="A46" s="333" t="str">
        <f>'GE2024 results (adjust.)'!A588</f>
        <v>Midlothian</v>
      </c>
      <c r="B46" s="346">
        <f>'GE2024 results (adjust.)'!E588/'Scot and Wales Transition'!$M$14</f>
        <v>2.5198611218663378E-2</v>
      </c>
      <c r="C46" s="346">
        <f>'GE2024 results (adjust.)'!F588/'Scot and Wales Transition'!$O$14</f>
        <v>1.0590813831981108E-2</v>
      </c>
      <c r="D46" s="346">
        <f>'GE2024 results (adjust.)'!G588/'Scot and Wales Transition'!$Q$14</f>
        <v>1.9380406740074786E-2</v>
      </c>
      <c r="E46" s="346">
        <f>'GE2024 results (adjust.)'!H588/'Scot and Wales Transition'!$P$14</f>
        <v>1.1052928242588252E-2</v>
      </c>
      <c r="F46" s="346">
        <f>'GE2024 results (adjust.)'!I588/'Scot and Wales Transition'!$R$14</f>
        <v>0</v>
      </c>
      <c r="G46" s="346">
        <f>'GE2024 results (adjust.)'!K588/'Scot and Wales Transition'!$S$14</f>
        <v>0</v>
      </c>
      <c r="H46" s="346">
        <f>'GE2024 results (adjust.)'!L588/'Scot and Wales Transition'!$T$14</f>
        <v>0</v>
      </c>
      <c r="I46" s="346">
        <f>'GE2024 results (adjust.)'!J588/'Scot and Wales Transition'!$N$14</f>
        <v>1.8376877131810233E-2</v>
      </c>
      <c r="J46" s="346">
        <f>'GE2024 results (adjust.)'!N588/'Scot and Wales Transition'!$U$14</f>
        <v>9.9051893631269001E-3</v>
      </c>
      <c r="L46" s="347">
        <f>B46*'Scot and Wales Transition'!$M$16</f>
        <v>0</v>
      </c>
      <c r="M46" s="347">
        <f>'Allocation (SCOT)'!C46*'Scot and Wales Transition'!$O$16</f>
        <v>0</v>
      </c>
      <c r="N46" s="347">
        <f>D46*'Scot and Wales Transition'!$Q$16</f>
        <v>5567.7097761915829</v>
      </c>
      <c r="O46" s="347">
        <f>E46*'Scot and Wales Transition'!$P$16</f>
        <v>0</v>
      </c>
      <c r="P46" s="347">
        <f>F46*'Scot and Wales Transition'!$R$16</f>
        <v>0</v>
      </c>
      <c r="Q46" s="347">
        <f>G46*'Scot and Wales Transition'!$S$16</f>
        <v>0</v>
      </c>
      <c r="R46" s="347">
        <f>H46*'Scot and Wales Transition'!$T$16</f>
        <v>0</v>
      </c>
      <c r="S46" s="347">
        <f>I46*'Scot and Wales Transition'!$N$16</f>
        <v>1126.1156753096634</v>
      </c>
      <c r="T46" s="347">
        <f>J46*'Scot and Wales Transition'!$U$14</f>
        <v>259</v>
      </c>
      <c r="U46" s="348">
        <f t="shared" si="11"/>
        <v>6952.8254515012468</v>
      </c>
      <c r="W46" s="349">
        <f>B46*'Scot and Wales Transition'!$M$18</f>
        <v>-11649.823697552316</v>
      </c>
      <c r="X46" s="349">
        <f>C46*'Scot and Wales Transition'!$O$18</f>
        <v>-573.31974848387597</v>
      </c>
      <c r="Y46" s="349">
        <f>D46*'Scot and Wales Transition'!$Q$18</f>
        <v>0</v>
      </c>
      <c r="Z46" s="349">
        <f>E46*'Scot and Wales Transition'!$P$18</f>
        <v>-55.444237063244351</v>
      </c>
      <c r="AA46" s="349">
        <f>F46*'Scot and Wales Transition'!$R$18</f>
        <v>0</v>
      </c>
      <c r="AB46" s="349">
        <f>G46*'Scot and Wales Transition'!$S$18</f>
        <v>0</v>
      </c>
      <c r="AC46" s="349">
        <f>H46*'Scot and Wales Transition'!$T$18</f>
        <v>0</v>
      </c>
      <c r="AD46" s="349">
        <f>I46*'Scot and Wales Transition'!$N$18</f>
        <v>0</v>
      </c>
      <c r="AE46" s="349">
        <f>J46*'Scot and Wales Transition'!$U$18</f>
        <v>0</v>
      </c>
      <c r="AG46" s="350">
        <f>'GE2024 results (adjust.)'!E588+'Allocation (SCOT)'!L46+'Allocation (SCOT)'!W46</f>
        <v>9830.1763024476841</v>
      </c>
      <c r="AH46" s="350">
        <f>'GE2024 results (adjust.)'!F588+'Allocation (SCOT)'!M46+'Allocation (SCOT)'!X46</f>
        <v>2674.6802515161239</v>
      </c>
      <c r="AI46" s="350">
        <f>'GE2024 results (adjust.)'!G588+'Allocation (SCOT)'!N46+'Allocation (SCOT)'!Y46</f>
        <v>8843.7097761915829</v>
      </c>
      <c r="AJ46" s="350">
        <f>'GE2024 results (adjust.)'!H588+'Allocation (SCOT)'!O46+'Allocation (SCOT)'!Z46</f>
        <v>2533.5557629367559</v>
      </c>
      <c r="AK46" s="350">
        <f>'GE2024 results (adjust.)'!I588+'Allocation (SCOT)'!P46+'Allocation (SCOT)'!AA46</f>
        <v>0</v>
      </c>
      <c r="AL46" s="350">
        <f>'GE2024 results (adjust.)'!K588+'Allocation (SCOT)'!Q46+'Allocation (SCOT)'!AB46</f>
        <v>0</v>
      </c>
      <c r="AM46" s="350">
        <f>'GE2024 results (adjust.)'!L588+'Allocation (SCOT)'!R46+'Allocation (SCOT)'!AC46</f>
        <v>0</v>
      </c>
      <c r="AN46" s="350">
        <f>'GE2024 results (adjust.)'!J588+'Allocation (SCOT)'!S46+'Allocation (SCOT)'!AD46</f>
        <v>14439.115675309664</v>
      </c>
      <c r="AO46" s="350">
        <f>'GE2024 results (adjust.)'!M588+'Allocation (SCOT)'!T46+'Allocation (SCOT)'!AE46</f>
        <v>259</v>
      </c>
      <c r="AP46" s="350">
        <f t="shared" si="12"/>
        <v>38580.237768401814</v>
      </c>
      <c r="AQ46" s="350"/>
      <c r="AR46" s="351">
        <f t="shared" si="13"/>
        <v>0.25479823015758724</v>
      </c>
      <c r="AS46" s="351">
        <f t="shared" si="14"/>
        <v>6.9327728552952425E-2</v>
      </c>
      <c r="AT46" s="351">
        <f t="shared" si="15"/>
        <v>0.2292290117360242</v>
      </c>
      <c r="AU46" s="351">
        <f t="shared" si="16"/>
        <v>6.5669780941884234E-2</v>
      </c>
      <c r="AV46" s="351">
        <f t="shared" si="17"/>
        <v>0</v>
      </c>
      <c r="AW46" s="351">
        <f t="shared" si="18"/>
        <v>0</v>
      </c>
      <c r="AX46" s="351">
        <f t="shared" si="19"/>
        <v>0</v>
      </c>
      <c r="AY46" s="351">
        <f t="shared" si="10"/>
        <v>0.3742619670202153</v>
      </c>
      <c r="AZ46" s="351">
        <f t="shared" si="20"/>
        <v>6.7132815913365758E-3</v>
      </c>
    </row>
    <row r="47" spans="1:52" s="334" customFormat="1" ht="20" customHeight="1" x14ac:dyDescent="0.3">
      <c r="A47" s="333" t="str">
        <f>'GE2024 results (adjust.)'!A589</f>
        <v>Moray West, Nairn and Strathspey</v>
      </c>
      <c r="B47" s="346">
        <f>'GE2024 results (adjust.)'!E589/'Scot and Wales Transition'!$M$14</f>
        <v>9.6887956263938934E-3</v>
      </c>
      <c r="C47" s="346">
        <f>'GE2024 results (adjust.)'!F589/'Scot and Wales Transition'!$O$14</f>
        <v>4.5519630878835059E-2</v>
      </c>
      <c r="D47" s="346">
        <f>'GE2024 results (adjust.)'!G589/'Scot and Wales Transition'!$Q$14</f>
        <v>2.0646404005757329E-2</v>
      </c>
      <c r="E47" s="346">
        <f>'GE2024 results (adjust.)'!H589/'Scot and Wales Transition'!$P$14</f>
        <v>1.6158877326456753E-2</v>
      </c>
      <c r="F47" s="346">
        <f>'GE2024 results (adjust.)'!I589/'Scot and Wales Transition'!$R$14</f>
        <v>1.8264485884146055E-2</v>
      </c>
      <c r="G47" s="346">
        <f>'GE2024 results (adjust.)'!K589/'Scot and Wales Transition'!$S$14</f>
        <v>0</v>
      </c>
      <c r="H47" s="346">
        <f>'GE2024 results (adjust.)'!L589/'Scot and Wales Transition'!$T$14</f>
        <v>0</v>
      </c>
      <c r="I47" s="346">
        <f>'GE2024 results (adjust.)'!J589/'Scot and Wales Transition'!$N$14</f>
        <v>2.0651728293323283E-2</v>
      </c>
      <c r="J47" s="346">
        <f>'GE2024 results (adjust.)'!N589/'Scot and Wales Transition'!$U$14</f>
        <v>1.6177201160628103E-2</v>
      </c>
      <c r="L47" s="347">
        <f>B47*'Scot and Wales Transition'!$M$16</f>
        <v>0</v>
      </c>
      <c r="M47" s="347">
        <f>'Allocation (SCOT)'!C47*'Scot and Wales Transition'!$O$16</f>
        <v>0</v>
      </c>
      <c r="N47" s="347">
        <f>D47*'Scot and Wales Transition'!$Q$16</f>
        <v>5931.4124294592875</v>
      </c>
      <c r="O47" s="347">
        <f>E47*'Scot and Wales Transition'!$P$16</f>
        <v>0</v>
      </c>
      <c r="P47" s="347">
        <f>F47*'Scot and Wales Transition'!$R$16</f>
        <v>2544.2249081764771</v>
      </c>
      <c r="Q47" s="347">
        <f>G47*'Scot and Wales Transition'!$S$16</f>
        <v>0</v>
      </c>
      <c r="R47" s="347">
        <f>H47*'Scot and Wales Transition'!$T$16</f>
        <v>0</v>
      </c>
      <c r="S47" s="347">
        <f>I47*'Scot and Wales Transition'!$N$16</f>
        <v>1265.5161585148255</v>
      </c>
      <c r="T47" s="347">
        <f>J47*'Scot and Wales Transition'!$U$14</f>
        <v>423</v>
      </c>
      <c r="U47" s="348">
        <f t="shared" si="11"/>
        <v>10164.153496150589</v>
      </c>
      <c r="W47" s="349">
        <f>B47*'Scot and Wales Transition'!$M$18</f>
        <v>-4479.3246703018895</v>
      </c>
      <c r="X47" s="349">
        <f>C47*'Scot and Wales Transition'!$O$18</f>
        <v>-2464.1452243949843</v>
      </c>
      <c r="Y47" s="349">
        <f>D47*'Scot and Wales Transition'!$Q$18</f>
        <v>0</v>
      </c>
      <c r="Z47" s="349">
        <f>E47*'Scot and Wales Transition'!$P$18</f>
        <v>-81.056947579907259</v>
      </c>
      <c r="AA47" s="349">
        <f>F47*'Scot and Wales Transition'!$R$18</f>
        <v>0</v>
      </c>
      <c r="AB47" s="349">
        <f>G47*'Scot and Wales Transition'!$S$18</f>
        <v>0</v>
      </c>
      <c r="AC47" s="349">
        <f>H47*'Scot and Wales Transition'!$T$18</f>
        <v>0</v>
      </c>
      <c r="AD47" s="349">
        <f>I47*'Scot and Wales Transition'!$N$18</f>
        <v>0</v>
      </c>
      <c r="AE47" s="349">
        <f>J47*'Scot and Wales Transition'!$U$18</f>
        <v>0</v>
      </c>
      <c r="AG47" s="350">
        <f>'GE2024 results (adjust.)'!E589+'Allocation (SCOT)'!L47+'Allocation (SCOT)'!W47</f>
        <v>3779.6753296981105</v>
      </c>
      <c r="AH47" s="350">
        <f>'GE2024 results (adjust.)'!F589+'Allocation (SCOT)'!M47+'Allocation (SCOT)'!X47</f>
        <v>11495.854775605016</v>
      </c>
      <c r="AI47" s="350">
        <f>'GE2024 results (adjust.)'!G589+'Allocation (SCOT)'!N47+'Allocation (SCOT)'!Y47</f>
        <v>9421.4124294592875</v>
      </c>
      <c r="AJ47" s="350">
        <f>'GE2024 results (adjust.)'!H589+'Allocation (SCOT)'!O47+'Allocation (SCOT)'!Z47</f>
        <v>3703.943052420093</v>
      </c>
      <c r="AK47" s="350">
        <f>'GE2024 results (adjust.)'!I589+'Allocation (SCOT)'!P47+'Allocation (SCOT)'!AA47</f>
        <v>4220.2249081764767</v>
      </c>
      <c r="AL47" s="350">
        <f>'GE2024 results (adjust.)'!K589+'Allocation (SCOT)'!Q47+'Allocation (SCOT)'!AB47</f>
        <v>0</v>
      </c>
      <c r="AM47" s="350">
        <f>'GE2024 results (adjust.)'!L589+'Allocation (SCOT)'!R47+'Allocation (SCOT)'!AC47</f>
        <v>0</v>
      </c>
      <c r="AN47" s="350">
        <f>'GE2024 results (adjust.)'!J589+'Allocation (SCOT)'!S47+'Allocation (SCOT)'!AD47</f>
        <v>16226.516158514825</v>
      </c>
      <c r="AO47" s="350">
        <f>'GE2024 results (adjust.)'!M589+'Allocation (SCOT)'!T47+'Allocation (SCOT)'!AE47</f>
        <v>423</v>
      </c>
      <c r="AP47" s="350">
        <f t="shared" si="12"/>
        <v>49270.626653873805</v>
      </c>
      <c r="AQ47" s="350"/>
      <c r="AR47" s="351">
        <f t="shared" si="13"/>
        <v>7.671254835564266E-2</v>
      </c>
      <c r="AS47" s="351">
        <f t="shared" si="14"/>
        <v>0.23332065281741604</v>
      </c>
      <c r="AT47" s="351">
        <f t="shared" si="15"/>
        <v>0.19121762943355111</v>
      </c>
      <c r="AU47" s="351">
        <f t="shared" si="16"/>
        <v>7.5175480889258753E-2</v>
      </c>
      <c r="AV47" s="351">
        <f t="shared" si="17"/>
        <v>8.5653972656438093E-2</v>
      </c>
      <c r="AW47" s="351">
        <f t="shared" si="18"/>
        <v>0</v>
      </c>
      <c r="AX47" s="351">
        <f t="shared" si="19"/>
        <v>0</v>
      </c>
      <c r="AY47" s="351">
        <f t="shared" si="10"/>
        <v>0.32933447898899509</v>
      </c>
      <c r="AZ47" s="351">
        <f t="shared" si="20"/>
        <v>8.5852368586982943E-3</v>
      </c>
    </row>
    <row r="48" spans="1:52" s="334" customFormat="1" ht="20" customHeight="1" x14ac:dyDescent="0.3">
      <c r="A48" s="333" t="str">
        <f>'GE2024 results (adjust.)'!A590</f>
        <v>Motherwell, Wishaw and Carluke</v>
      </c>
      <c r="B48" s="346">
        <f>'GE2024 results (adjust.)'!E590/'Scot and Wales Transition'!$M$14</f>
        <v>2.2486358465518604E-2</v>
      </c>
      <c r="C48" s="346">
        <f>'GE2024 results (adjust.)'!F590/'Scot and Wales Transition'!$O$14</f>
        <v>7.8746352845549192E-3</v>
      </c>
      <c r="D48" s="346">
        <f>'GE2024 results (adjust.)'!G590/'Scot and Wales Transition'!$Q$14</f>
        <v>1.7771288720141838E-2</v>
      </c>
      <c r="E48" s="346">
        <f>'GE2024 results (adjust.)'!H590/'Scot and Wales Transition'!$P$14</f>
        <v>3.5092726981102908E-3</v>
      </c>
      <c r="F48" s="346">
        <f>'GE2024 results (adjust.)'!I590/'Scot and Wales Transition'!$R$14</f>
        <v>1.3077197530414838E-2</v>
      </c>
      <c r="G48" s="346">
        <f>'GE2024 results (adjust.)'!K590/'Scot and Wales Transition'!$S$14</f>
        <v>0</v>
      </c>
      <c r="H48" s="346">
        <f>'GE2024 results (adjust.)'!L590/'Scot and Wales Transition'!$T$14</f>
        <v>0</v>
      </c>
      <c r="I48" s="346">
        <f>'GE2024 results (adjust.)'!J590/'Scot and Wales Transition'!$N$14</f>
        <v>1.6679020985778038E-2</v>
      </c>
      <c r="J48" s="346">
        <f>'GE2024 results (adjust.)'!N590/'Scot and Wales Transition'!$U$14</f>
        <v>1.277348744125245E-2</v>
      </c>
      <c r="L48" s="347">
        <f>B48*'Scot and Wales Transition'!$M$16</f>
        <v>0</v>
      </c>
      <c r="M48" s="347">
        <f>'Allocation (SCOT)'!C48*'Scot and Wales Transition'!$O$16</f>
        <v>0</v>
      </c>
      <c r="N48" s="347">
        <f>D48*'Scot and Wales Transition'!$Q$16</f>
        <v>5105.4335066176791</v>
      </c>
      <c r="O48" s="347">
        <f>E48*'Scot and Wales Transition'!$P$16</f>
        <v>0</v>
      </c>
      <c r="P48" s="347">
        <f>F48*'Scot and Wales Transition'!$R$16</f>
        <v>1821.6407457110815</v>
      </c>
      <c r="Q48" s="347">
        <f>G48*'Scot and Wales Transition'!$S$16</f>
        <v>0</v>
      </c>
      <c r="R48" s="347">
        <f>H48*'Scot and Wales Transition'!$T$16</f>
        <v>0</v>
      </c>
      <c r="S48" s="347">
        <f>I48*'Scot and Wales Transition'!$N$16</f>
        <v>1022.0728389368783</v>
      </c>
      <c r="T48" s="347">
        <f>J48*'Scot and Wales Transition'!$U$14</f>
        <v>334</v>
      </c>
      <c r="U48" s="348">
        <f t="shared" si="11"/>
        <v>8283.1470912656387</v>
      </c>
      <c r="W48" s="349">
        <f>B48*'Scot and Wales Transition'!$M$18</f>
        <v>-10395.894815394917</v>
      </c>
      <c r="X48" s="349">
        <f>C48*'Scot and Wales Transition'!$O$18</f>
        <v>-426.28300264426127</v>
      </c>
      <c r="Y48" s="349">
        <f>D48*'Scot and Wales Transition'!$Q$18</f>
        <v>0</v>
      </c>
      <c r="Z48" s="349">
        <f>E48*'Scot and Wales Transition'!$P$18</f>
        <v>-17.60338465275661</v>
      </c>
      <c r="AA48" s="349">
        <f>F48*'Scot and Wales Transition'!$R$18</f>
        <v>0</v>
      </c>
      <c r="AB48" s="349">
        <f>G48*'Scot and Wales Transition'!$S$18</f>
        <v>0</v>
      </c>
      <c r="AC48" s="349">
        <f>H48*'Scot and Wales Transition'!$T$18</f>
        <v>0</v>
      </c>
      <c r="AD48" s="349">
        <f>I48*'Scot and Wales Transition'!$N$18</f>
        <v>0</v>
      </c>
      <c r="AE48" s="349">
        <f>J48*'Scot and Wales Transition'!$U$18</f>
        <v>0</v>
      </c>
      <c r="AG48" s="350">
        <f>'GE2024 results (adjust.)'!E590+'Allocation (SCOT)'!L48+'Allocation (SCOT)'!W48</f>
        <v>8772.1051846050832</v>
      </c>
      <c r="AH48" s="350">
        <f>'GE2024 results (adjust.)'!F590+'Allocation (SCOT)'!M48+'Allocation (SCOT)'!X48</f>
        <v>1988.7169973557388</v>
      </c>
      <c r="AI48" s="350">
        <f>'GE2024 results (adjust.)'!G590+'Allocation (SCOT)'!N48+'Allocation (SCOT)'!Y48</f>
        <v>8109.4335066176791</v>
      </c>
      <c r="AJ48" s="350">
        <f>'GE2024 results (adjust.)'!H590+'Allocation (SCOT)'!O48+'Allocation (SCOT)'!Z48</f>
        <v>804.39661534724337</v>
      </c>
      <c r="AK48" s="350">
        <f>'GE2024 results (adjust.)'!I590+'Allocation (SCOT)'!P48+'Allocation (SCOT)'!AA48</f>
        <v>3021.6407457110818</v>
      </c>
      <c r="AL48" s="350">
        <f>'GE2024 results (adjust.)'!K590+'Allocation (SCOT)'!Q48+'Allocation (SCOT)'!AB48</f>
        <v>0</v>
      </c>
      <c r="AM48" s="350">
        <f>'GE2024 results (adjust.)'!L590+'Allocation (SCOT)'!R48+'Allocation (SCOT)'!AC48</f>
        <v>0</v>
      </c>
      <c r="AN48" s="350">
        <f>'GE2024 results (adjust.)'!J590+'Allocation (SCOT)'!S48+'Allocation (SCOT)'!AD48</f>
        <v>13105.072838936878</v>
      </c>
      <c r="AO48" s="350">
        <f>'GE2024 results (adjust.)'!M590+'Allocation (SCOT)'!T48+'Allocation (SCOT)'!AE48</f>
        <v>334</v>
      </c>
      <c r="AP48" s="350">
        <f t="shared" si="12"/>
        <v>36135.36588857371</v>
      </c>
      <c r="AQ48" s="350"/>
      <c r="AR48" s="351">
        <f t="shared" si="13"/>
        <v>0.24275678324815006</v>
      </c>
      <c r="AS48" s="351">
        <f t="shared" si="14"/>
        <v>5.5035197470757781E-2</v>
      </c>
      <c r="AT48" s="351">
        <f t="shared" si="15"/>
        <v>0.22441819273737992</v>
      </c>
      <c r="AU48" s="351">
        <f t="shared" si="16"/>
        <v>2.2260646753312661E-2</v>
      </c>
      <c r="AV48" s="351">
        <f t="shared" si="17"/>
        <v>8.3620040129898029E-2</v>
      </c>
      <c r="AW48" s="351">
        <f t="shared" si="18"/>
        <v>0</v>
      </c>
      <c r="AX48" s="351">
        <f t="shared" si="19"/>
        <v>0</v>
      </c>
      <c r="AY48" s="351">
        <f t="shared" si="10"/>
        <v>0.36266611715922342</v>
      </c>
      <c r="AZ48" s="351">
        <f t="shared" si="20"/>
        <v>9.2430225012779914E-3</v>
      </c>
    </row>
    <row r="49" spans="1:52" s="334" customFormat="1" ht="20" customHeight="1" x14ac:dyDescent="0.3">
      <c r="A49" s="333" t="str">
        <f>'GE2024 results (adjust.)'!A591</f>
        <v>Na h-Eileanan an Iar</v>
      </c>
      <c r="B49" s="346">
        <f>'GE2024 results (adjust.)'!E591/'Scot and Wales Transition'!$M$14</f>
        <v>7.8505170519225023E-3</v>
      </c>
      <c r="C49" s="346">
        <f>'GE2024 results (adjust.)'!F591/'Scot and Wales Transition'!$O$14</f>
        <v>2.1096848981809659E-3</v>
      </c>
      <c r="D49" s="346">
        <f>'GE2024 results (adjust.)'!G591/'Scot and Wales Transition'!$Q$14</f>
        <v>4.1233649260781829E-3</v>
      </c>
      <c r="E49" s="346">
        <f>'GE2024 results (adjust.)'!H591/'Scot and Wales Transition'!$P$14</f>
        <v>1.6308298913359259E-3</v>
      </c>
      <c r="F49" s="346">
        <f>'GE2024 results (adjust.)'!I591/'Scot and Wales Transition'!$R$14</f>
        <v>0</v>
      </c>
      <c r="G49" s="346">
        <f>'GE2024 results (adjust.)'!K591/'Scot and Wales Transition'!$S$14</f>
        <v>0</v>
      </c>
      <c r="H49" s="346">
        <f>'GE2024 results (adjust.)'!L591/'Scot and Wales Transition'!$T$14</f>
        <v>0</v>
      </c>
      <c r="I49" s="346">
        <f>'GE2024 results (adjust.)'!J591/'Scot and Wales Transition'!$N$14</f>
        <v>5.8334472139284941E-3</v>
      </c>
      <c r="J49" s="346">
        <f>'GE2024 results (adjust.)'!N591/'Scot and Wales Transition'!$U$14</f>
        <v>3.3807673347506485E-2</v>
      </c>
      <c r="L49" s="347">
        <f>B49*'Scot and Wales Transition'!$M$16</f>
        <v>0</v>
      </c>
      <c r="M49" s="347">
        <f>'Allocation (SCOT)'!C49*'Scot and Wales Transition'!$O$16</f>
        <v>0</v>
      </c>
      <c r="N49" s="347">
        <f>D49*'Scot and Wales Transition'!$Q$16</f>
        <v>1184.58294078313</v>
      </c>
      <c r="O49" s="347">
        <f>E49*'Scot and Wales Transition'!$P$16</f>
        <v>0</v>
      </c>
      <c r="P49" s="347">
        <f>F49*'Scot and Wales Transition'!$R$16</f>
        <v>0</v>
      </c>
      <c r="Q49" s="347">
        <f>G49*'Scot and Wales Transition'!$S$16</f>
        <v>0</v>
      </c>
      <c r="R49" s="347">
        <f>H49*'Scot and Wales Transition'!$T$16</f>
        <v>0</v>
      </c>
      <c r="S49" s="347">
        <f>I49*'Scot and Wales Transition'!$N$16</f>
        <v>357.46750122877165</v>
      </c>
      <c r="T49" s="347">
        <f>J49*'Scot and Wales Transition'!$U$14</f>
        <v>884</v>
      </c>
      <c r="U49" s="348">
        <f t="shared" si="11"/>
        <v>2426.0504420119014</v>
      </c>
      <c r="W49" s="349">
        <f>B49*'Scot and Wales Transition'!$M$18</f>
        <v>-3629.4515914348285</v>
      </c>
      <c r="X49" s="349">
        <f>C49*'Scot and Wales Transition'!$O$18</f>
        <v>-114.20501147446667</v>
      </c>
      <c r="Y49" s="349">
        <f>D49*'Scot and Wales Transition'!$Q$18</f>
        <v>0</v>
      </c>
      <c r="Z49" s="349">
        <f>E49*'Scot and Wales Transition'!$P$18</f>
        <v>-8.1806483422786194</v>
      </c>
      <c r="AA49" s="349">
        <f>F49*'Scot and Wales Transition'!$R$18</f>
        <v>0</v>
      </c>
      <c r="AB49" s="349">
        <f>G49*'Scot and Wales Transition'!$S$18</f>
        <v>0</v>
      </c>
      <c r="AC49" s="349">
        <f>H49*'Scot and Wales Transition'!$T$18</f>
        <v>0</v>
      </c>
      <c r="AD49" s="349">
        <f>I49*'Scot and Wales Transition'!$N$18</f>
        <v>0</v>
      </c>
      <c r="AE49" s="349">
        <f>J49*'Scot and Wales Transition'!$U$18</f>
        <v>0</v>
      </c>
      <c r="AG49" s="350">
        <f>'GE2024 results (adjust.)'!E591+'Allocation (SCOT)'!L49+'Allocation (SCOT)'!W49</f>
        <v>3062.5484085651715</v>
      </c>
      <c r="AH49" s="350">
        <f>'GE2024 results (adjust.)'!F591+'Allocation (SCOT)'!M49+'Allocation (SCOT)'!X49</f>
        <v>532.79498852553331</v>
      </c>
      <c r="AI49" s="350">
        <f>'GE2024 results (adjust.)'!G591+'Allocation (SCOT)'!N49+'Allocation (SCOT)'!Y49</f>
        <v>1881.58294078313</v>
      </c>
      <c r="AJ49" s="350">
        <f>'GE2024 results (adjust.)'!H591+'Allocation (SCOT)'!O49+'Allocation (SCOT)'!Z49</f>
        <v>373.81935165772137</v>
      </c>
      <c r="AK49" s="350">
        <f>'GE2024 results (adjust.)'!I591+'Allocation (SCOT)'!P49+'Allocation (SCOT)'!AA49</f>
        <v>0</v>
      </c>
      <c r="AL49" s="350">
        <f>'GE2024 results (adjust.)'!K591+'Allocation (SCOT)'!Q49+'Allocation (SCOT)'!AB49</f>
        <v>0</v>
      </c>
      <c r="AM49" s="350">
        <f>'GE2024 results (adjust.)'!L591+'Allocation (SCOT)'!R49+'Allocation (SCOT)'!AC49</f>
        <v>0</v>
      </c>
      <c r="AN49" s="350">
        <f>'GE2024 results (adjust.)'!J591+'Allocation (SCOT)'!S49+'Allocation (SCOT)'!AD49</f>
        <v>4583.4675012287717</v>
      </c>
      <c r="AO49" s="350">
        <f>'GE2024 results (adjust.)'!M591+'Allocation (SCOT)'!T49+'Allocation (SCOT)'!AE49</f>
        <v>884</v>
      </c>
      <c r="AP49" s="350">
        <f t="shared" si="12"/>
        <v>11318.213190760329</v>
      </c>
      <c r="AQ49" s="350"/>
      <c r="AR49" s="351">
        <f t="shared" si="13"/>
        <v>0.27058585634924209</v>
      </c>
      <c r="AS49" s="351">
        <f t="shared" si="14"/>
        <v>4.7074125530740377E-2</v>
      </c>
      <c r="AT49" s="351">
        <f t="shared" si="15"/>
        <v>0.16624381508550909</v>
      </c>
      <c r="AU49" s="351">
        <f t="shared" si="16"/>
        <v>3.3028124259303612E-2</v>
      </c>
      <c r="AV49" s="351">
        <f t="shared" si="17"/>
        <v>0</v>
      </c>
      <c r="AW49" s="351">
        <f t="shared" si="18"/>
        <v>0</v>
      </c>
      <c r="AX49" s="351">
        <f t="shared" si="19"/>
        <v>0</v>
      </c>
      <c r="AY49" s="351">
        <f t="shared" si="10"/>
        <v>0.40496387759955826</v>
      </c>
      <c r="AZ49" s="351">
        <f t="shared" si="20"/>
        <v>7.810420117564644E-2</v>
      </c>
    </row>
    <row r="50" spans="1:52" s="334" customFormat="1" ht="20" customHeight="1" x14ac:dyDescent="0.3">
      <c r="A50" s="333" t="str">
        <f>'GE2024 results (adjust.)'!A592</f>
        <v>North Ayrshire and Arran</v>
      </c>
      <c r="B50" s="346">
        <f>'GE2024 results (adjust.)'!E592/'Scot and Wales Transition'!$M$14</f>
        <v>1.9733046522771726E-2</v>
      </c>
      <c r="C50" s="346">
        <f>'GE2024 results (adjust.)'!F592/'Scot and Wales Transition'!$O$14</f>
        <v>1.9414318212935811E-2</v>
      </c>
      <c r="D50" s="346">
        <f>'GE2024 results (adjust.)'!G592/'Scot and Wales Transition'!$Q$14</f>
        <v>2.0202713375261111E-2</v>
      </c>
      <c r="E50" s="346">
        <f>'GE2024 results (adjust.)'!H592/'Scot and Wales Transition'!$P$14</f>
        <v>4.2905341382005382E-3</v>
      </c>
      <c r="F50" s="346">
        <f>'GE2024 results (adjust.)'!I592/'Scot and Wales Transition'!$R$14</f>
        <v>1.4461200935717074E-2</v>
      </c>
      <c r="G50" s="346">
        <f>'GE2024 results (adjust.)'!K592/'Scot and Wales Transition'!$S$14</f>
        <v>0</v>
      </c>
      <c r="H50" s="346">
        <f>'GE2024 results (adjust.)'!L592/'Scot and Wales Transition'!$T$14</f>
        <v>0</v>
      </c>
      <c r="I50" s="346">
        <f>'GE2024 results (adjust.)'!J592/'Scot and Wales Transition'!$N$14</f>
        <v>1.8317521185241627E-2</v>
      </c>
      <c r="J50" s="346">
        <f>'GE2024 results (adjust.)'!N592/'Scot and Wales Transition'!$U$14</f>
        <v>1.7974667956253448E-2</v>
      </c>
      <c r="L50" s="347">
        <f>B50*'Scot and Wales Transition'!$M$16</f>
        <v>0</v>
      </c>
      <c r="M50" s="347">
        <f>'Allocation (SCOT)'!C50*'Scot and Wales Transition'!$O$16</f>
        <v>0</v>
      </c>
      <c r="N50" s="347">
        <f>D50*'Scot and Wales Transition'!$Q$16</f>
        <v>5803.9465463047181</v>
      </c>
      <c r="O50" s="347">
        <f>E50*'Scot and Wales Transition'!$P$16</f>
        <v>0</v>
      </c>
      <c r="P50" s="347">
        <f>F50*'Scot and Wales Transition'!$R$16</f>
        <v>2014.4310579655044</v>
      </c>
      <c r="Q50" s="347">
        <f>G50*'Scot and Wales Transition'!$S$16</f>
        <v>0</v>
      </c>
      <c r="R50" s="347">
        <f>H50*'Scot and Wales Transition'!$T$16</f>
        <v>0</v>
      </c>
      <c r="S50" s="347">
        <f>I50*'Scot and Wales Transition'!$N$16</f>
        <v>1122.4784054202082</v>
      </c>
      <c r="T50" s="347">
        <f>J50*'Scot and Wales Transition'!$U$14</f>
        <v>470</v>
      </c>
      <c r="U50" s="348">
        <f t="shared" si="11"/>
        <v>9410.8560096904312</v>
      </c>
      <c r="W50" s="349">
        <f>B50*'Scot and Wales Transition'!$M$18</f>
        <v>-9122.983445834614</v>
      </c>
      <c r="X50" s="349">
        <f>C50*'Scot and Wales Transition'!$O$18</f>
        <v>-1050.9685290865141</v>
      </c>
      <c r="Y50" s="349">
        <f>D50*'Scot and Wales Transition'!$Q$18</f>
        <v>0</v>
      </c>
      <c r="Z50" s="349">
        <f>E50*'Scot and Wales Transition'!$P$18</f>
        <v>-21.522386345523593</v>
      </c>
      <c r="AA50" s="349">
        <f>F50*'Scot and Wales Transition'!$R$18</f>
        <v>0</v>
      </c>
      <c r="AB50" s="349">
        <f>G50*'Scot and Wales Transition'!$S$18</f>
        <v>0</v>
      </c>
      <c r="AC50" s="349">
        <f>H50*'Scot and Wales Transition'!$T$18</f>
        <v>0</v>
      </c>
      <c r="AD50" s="349">
        <f>I50*'Scot and Wales Transition'!$N$18</f>
        <v>0</v>
      </c>
      <c r="AE50" s="349">
        <f>J50*'Scot and Wales Transition'!$U$18</f>
        <v>0</v>
      </c>
      <c r="AG50" s="350">
        <f>'GE2024 results (adjust.)'!E592+'Allocation (SCOT)'!L50+'Allocation (SCOT)'!W50</f>
        <v>7698.016554165386</v>
      </c>
      <c r="AH50" s="350">
        <f>'GE2024 results (adjust.)'!F592+'Allocation (SCOT)'!M50+'Allocation (SCOT)'!X50</f>
        <v>4903.0314709134855</v>
      </c>
      <c r="AI50" s="350">
        <f>'GE2024 results (adjust.)'!G592+'Allocation (SCOT)'!N50+'Allocation (SCOT)'!Y50</f>
        <v>9218.9465463047181</v>
      </c>
      <c r="AJ50" s="350">
        <f>'GE2024 results (adjust.)'!H592+'Allocation (SCOT)'!O50+'Allocation (SCOT)'!Z50</f>
        <v>983.47761365447639</v>
      </c>
      <c r="AK50" s="350">
        <f>'GE2024 results (adjust.)'!I592+'Allocation (SCOT)'!P50+'Allocation (SCOT)'!AA50</f>
        <v>3341.4310579655044</v>
      </c>
      <c r="AL50" s="350">
        <f>'GE2024 results (adjust.)'!K592+'Allocation (SCOT)'!Q50+'Allocation (SCOT)'!AB50</f>
        <v>0</v>
      </c>
      <c r="AM50" s="350">
        <f>'GE2024 results (adjust.)'!L592+'Allocation (SCOT)'!R50+'Allocation (SCOT)'!AC50</f>
        <v>0</v>
      </c>
      <c r="AN50" s="350">
        <f>'GE2024 results (adjust.)'!J592+'Allocation (SCOT)'!S50+'Allocation (SCOT)'!AD50</f>
        <v>14392.478405420208</v>
      </c>
      <c r="AO50" s="350">
        <f>'GE2024 results (adjust.)'!M592+'Allocation (SCOT)'!T50+'Allocation (SCOT)'!AE50</f>
        <v>470</v>
      </c>
      <c r="AP50" s="350">
        <f t="shared" si="12"/>
        <v>41007.381648423776</v>
      </c>
      <c r="AQ50" s="350"/>
      <c r="AR50" s="351">
        <f t="shared" si="13"/>
        <v>0.18772270368696606</v>
      </c>
      <c r="AS50" s="351">
        <f t="shared" si="14"/>
        <v>0.11956460700050441</v>
      </c>
      <c r="AT50" s="351">
        <f t="shared" si="15"/>
        <v>0.22481187961092541</v>
      </c>
      <c r="AU50" s="351">
        <f t="shared" si="16"/>
        <v>2.398294097600057E-2</v>
      </c>
      <c r="AV50" s="351">
        <f t="shared" si="17"/>
        <v>8.1483648154208374E-2</v>
      </c>
      <c r="AW50" s="351">
        <f t="shared" si="18"/>
        <v>0</v>
      </c>
      <c r="AX50" s="351">
        <f t="shared" si="19"/>
        <v>0</v>
      </c>
      <c r="AY50" s="351">
        <f t="shared" si="10"/>
        <v>0.35097286944126121</v>
      </c>
      <c r="AZ50" s="351">
        <f t="shared" si="20"/>
        <v>1.1461351130134046E-2</v>
      </c>
    </row>
    <row r="51" spans="1:52" s="334" customFormat="1" ht="20" customHeight="1" x14ac:dyDescent="0.3">
      <c r="A51" s="333" t="str">
        <f>'GE2024 results (adjust.)'!A593</f>
        <v>North East Fife</v>
      </c>
      <c r="B51" s="346">
        <f>'GE2024 results (adjust.)'!E593/'Scot and Wales Transition'!$M$14</f>
        <v>4.7229799239450077E-3</v>
      </c>
      <c r="C51" s="346">
        <f>'GE2024 results (adjust.)'!F593/'Scot and Wales Transition'!$O$14</f>
        <v>5.4323570948523791E-3</v>
      </c>
      <c r="D51" s="346">
        <f>'GE2024 results (adjust.)'!G593/'Scot and Wales Transition'!$Q$14</f>
        <v>1.2387842403454396E-2</v>
      </c>
      <c r="E51" s="346">
        <f>'GE2024 results (adjust.)'!H593/'Scot and Wales Transition'!$P$14</f>
        <v>9.9830696803663063E-2</v>
      </c>
      <c r="F51" s="346">
        <f>'GE2024 results (adjust.)'!I593/'Scot and Wales Transition'!$R$14</f>
        <v>1.8013839598146439E-2</v>
      </c>
      <c r="G51" s="346">
        <f>'GE2024 results (adjust.)'!K593/'Scot and Wales Transition'!$S$14</f>
        <v>0</v>
      </c>
      <c r="H51" s="346">
        <f>'GE2024 results (adjust.)'!L593/'Scot and Wales Transition'!$T$14</f>
        <v>0</v>
      </c>
      <c r="I51" s="346">
        <f>'GE2024 results (adjust.)'!J593/'Scot and Wales Transition'!$N$14</f>
        <v>1.3672573273535668E-2</v>
      </c>
      <c r="J51" s="346">
        <f>'GE2024 results (adjust.)'!N593/'Scot and Wales Transition'!$U$14</f>
        <v>0</v>
      </c>
      <c r="L51" s="347">
        <f>B51*'Scot and Wales Transition'!$M$16</f>
        <v>0</v>
      </c>
      <c r="M51" s="347">
        <f>'Allocation (SCOT)'!C51*'Scot and Wales Transition'!$O$16</f>
        <v>0</v>
      </c>
      <c r="N51" s="347">
        <f>D51*'Scot and Wales Transition'!$Q$16</f>
        <v>3558.8474576755725</v>
      </c>
      <c r="O51" s="347">
        <f>E51*'Scot and Wales Transition'!$P$16</f>
        <v>0</v>
      </c>
      <c r="P51" s="347">
        <f>F51*'Scot and Wales Transition'!$R$16</f>
        <v>2509.3101272170147</v>
      </c>
      <c r="Q51" s="347">
        <f>G51*'Scot and Wales Transition'!$S$16</f>
        <v>0</v>
      </c>
      <c r="R51" s="347">
        <f>H51*'Scot and Wales Transition'!$T$16</f>
        <v>0</v>
      </c>
      <c r="S51" s="347">
        <f>I51*'Scot and Wales Transition'!$N$16</f>
        <v>837.84088965238607</v>
      </c>
      <c r="T51" s="347">
        <f>J51*'Scot and Wales Transition'!$U$14</f>
        <v>0</v>
      </c>
      <c r="U51" s="348">
        <f t="shared" si="11"/>
        <v>6905.9984745449738</v>
      </c>
      <c r="W51" s="349">
        <f>B51*'Scot and Wales Transition'!$M$18</f>
        <v>-2183.5284081166492</v>
      </c>
      <c r="X51" s="349">
        <f>C51*'Scot and Wales Transition'!$O$18</f>
        <v>-294.07349167922951</v>
      </c>
      <c r="Y51" s="349">
        <f>D51*'Scot and Wales Transition'!$Q$18</f>
        <v>0</v>
      </c>
      <c r="Z51" s="349">
        <f>E51*'Scot and Wales Transition'!$P$18</f>
        <v>-500.77560428231209</v>
      </c>
      <c r="AA51" s="349">
        <f>F51*'Scot and Wales Transition'!$R$18</f>
        <v>0</v>
      </c>
      <c r="AB51" s="349">
        <f>G51*'Scot and Wales Transition'!$S$18</f>
        <v>0</v>
      </c>
      <c r="AC51" s="349">
        <f>H51*'Scot and Wales Transition'!$T$18</f>
        <v>0</v>
      </c>
      <c r="AD51" s="349">
        <f>I51*'Scot and Wales Transition'!$N$18</f>
        <v>0</v>
      </c>
      <c r="AE51" s="349">
        <f>J51*'Scot and Wales Transition'!$U$18</f>
        <v>0</v>
      </c>
      <c r="AG51" s="350">
        <f>'GE2024 results (adjust.)'!E593+'Allocation (SCOT)'!L51+'Allocation (SCOT)'!W51</f>
        <v>1842.4715918833508</v>
      </c>
      <c r="AH51" s="350">
        <f>'GE2024 results (adjust.)'!F593+'Allocation (SCOT)'!M51+'Allocation (SCOT)'!X51</f>
        <v>1371.9265083207706</v>
      </c>
      <c r="AI51" s="350">
        <f>'GE2024 results (adjust.)'!G593+'Allocation (SCOT)'!N51+'Allocation (SCOT)'!Y51</f>
        <v>5652.8474576755725</v>
      </c>
      <c r="AJ51" s="350">
        <f>'GE2024 results (adjust.)'!H593+'Allocation (SCOT)'!O51+'Allocation (SCOT)'!Z51</f>
        <v>22883.224395717687</v>
      </c>
      <c r="AK51" s="350">
        <f>'GE2024 results (adjust.)'!I593+'Allocation (SCOT)'!P51+'Allocation (SCOT)'!AA51</f>
        <v>4162.3101272170152</v>
      </c>
      <c r="AL51" s="350">
        <f>'GE2024 results (adjust.)'!K593+'Allocation (SCOT)'!Q51+'Allocation (SCOT)'!AB51</f>
        <v>0</v>
      </c>
      <c r="AM51" s="350">
        <f>'GE2024 results (adjust.)'!L593+'Allocation (SCOT)'!R51+'Allocation (SCOT)'!AC51</f>
        <v>0</v>
      </c>
      <c r="AN51" s="350">
        <f>'GE2024 results (adjust.)'!J593+'Allocation (SCOT)'!S51+'Allocation (SCOT)'!AD51</f>
        <v>10742.840889652387</v>
      </c>
      <c r="AO51" s="350">
        <f>'GE2024 results (adjust.)'!M593+'Allocation (SCOT)'!T51+'Allocation (SCOT)'!AE51</f>
        <v>0</v>
      </c>
      <c r="AP51" s="350">
        <f t="shared" si="12"/>
        <v>46655.620970466785</v>
      </c>
      <c r="AQ51" s="350"/>
      <c r="AR51" s="351">
        <f t="shared" si="13"/>
        <v>3.9490881346315024E-2</v>
      </c>
      <c r="AS51" s="351">
        <f t="shared" si="14"/>
        <v>2.9405385241559771E-2</v>
      </c>
      <c r="AT51" s="351">
        <f t="shared" si="15"/>
        <v>0.1211611235708094</v>
      </c>
      <c r="AU51" s="351">
        <f t="shared" si="16"/>
        <v>0.49047089974866842</v>
      </c>
      <c r="AV51" s="351">
        <f t="shared" si="17"/>
        <v>8.9213476117953203E-2</v>
      </c>
      <c r="AW51" s="351">
        <f t="shared" si="18"/>
        <v>0</v>
      </c>
      <c r="AX51" s="351">
        <f t="shared" si="19"/>
        <v>0</v>
      </c>
      <c r="AY51" s="351">
        <f t="shared" si="10"/>
        <v>0.23025823397469414</v>
      </c>
      <c r="AZ51" s="351">
        <f t="shared" si="20"/>
        <v>0</v>
      </c>
    </row>
    <row r="52" spans="1:52" s="334" customFormat="1" ht="20" customHeight="1" x14ac:dyDescent="0.3">
      <c r="A52" s="333" t="str">
        <f>'GE2024 results (adjust.)'!A594</f>
        <v>Orkney and Shetland</v>
      </c>
      <c r="B52" s="346">
        <f>'GE2024 results (adjust.)'!E594/'Scot and Wales Transition'!$M$14</f>
        <v>1.7514677164555132E-3</v>
      </c>
      <c r="C52" s="346">
        <f>'GE2024 results (adjust.)'!F594/'Scot and Wales Transition'!$O$14</f>
        <v>1.9107810669768872E-3</v>
      </c>
      <c r="D52" s="346">
        <f>'GE2024 results (adjust.)'!G594/'Scot and Wales Transition'!$Q$14</f>
        <v>9.382577866226682E-3</v>
      </c>
      <c r="E52" s="346">
        <f>'GE2024 results (adjust.)'!H594/'Scot and Wales Transition'!$P$14</f>
        <v>4.8634591942667192E-2</v>
      </c>
      <c r="F52" s="346">
        <f>'GE2024 results (adjust.)'!I594/'Scot and Wales Transition'!$R$14</f>
        <v>2.2296621789357297E-2</v>
      </c>
      <c r="G52" s="346">
        <f>'GE2024 results (adjust.)'!K594/'Scot and Wales Transition'!$S$14</f>
        <v>0</v>
      </c>
      <c r="H52" s="346">
        <f>'GE2024 results (adjust.)'!L594/'Scot and Wales Transition'!$T$14</f>
        <v>0</v>
      </c>
      <c r="I52" s="346">
        <f>'GE2024 results (adjust.)'!J594/'Scot and Wales Transition'!$N$14</f>
        <v>4.9486294988011475E-3</v>
      </c>
      <c r="J52" s="346">
        <f>'GE2024 results (adjust.)'!N594/'Scot and Wales Transition'!$U$14</f>
        <v>0</v>
      </c>
      <c r="L52" s="347">
        <f>B52*'Scot and Wales Transition'!$M$16</f>
        <v>0</v>
      </c>
      <c r="M52" s="347">
        <f>'Allocation (SCOT)'!C52*'Scot and Wales Transition'!$O$16</f>
        <v>0</v>
      </c>
      <c r="N52" s="347">
        <f>D52*'Scot and Wales Transition'!$Q$16</f>
        <v>2695.478542441957</v>
      </c>
      <c r="O52" s="347">
        <f>E52*'Scot and Wales Transition'!$P$16</f>
        <v>0</v>
      </c>
      <c r="P52" s="347">
        <f>F52*'Scot and Wales Transition'!$R$16</f>
        <v>3105.897471437394</v>
      </c>
      <c r="Q52" s="347">
        <f>G52*'Scot and Wales Transition'!$S$16</f>
        <v>0</v>
      </c>
      <c r="R52" s="347">
        <f>H52*'Scot and Wales Transition'!$T$16</f>
        <v>0</v>
      </c>
      <c r="S52" s="347">
        <f>I52*'Scot and Wales Transition'!$N$16</f>
        <v>303.24680357433652</v>
      </c>
      <c r="T52" s="347">
        <f>J52*'Scot and Wales Transition'!$U$14</f>
        <v>0</v>
      </c>
      <c r="U52" s="348">
        <f t="shared" si="11"/>
        <v>6104.6228174536882</v>
      </c>
      <c r="W52" s="349">
        <f>B52*'Scot and Wales Transition'!$M$18</f>
        <v>-809.73867692949761</v>
      </c>
      <c r="X52" s="349">
        <f>C52*'Scot and Wales Transition'!$O$18</f>
        <v>-103.43761472030522</v>
      </c>
      <c r="Y52" s="349">
        <f>D52*'Scot and Wales Transition'!$Q$18</f>
        <v>0</v>
      </c>
      <c r="Z52" s="349">
        <f>E52*'Scot and Wales Transition'!$P$18</f>
        <v>-243.96320920219378</v>
      </c>
      <c r="AA52" s="349">
        <f>F52*'Scot and Wales Transition'!$R$18</f>
        <v>0</v>
      </c>
      <c r="AB52" s="349">
        <f>G52*'Scot and Wales Transition'!$S$18</f>
        <v>0</v>
      </c>
      <c r="AC52" s="349">
        <f>H52*'Scot and Wales Transition'!$T$18</f>
        <v>0</v>
      </c>
      <c r="AD52" s="349">
        <f>I52*'Scot and Wales Transition'!$N$18</f>
        <v>0</v>
      </c>
      <c r="AE52" s="349">
        <f>J52*'Scot and Wales Transition'!$U$18</f>
        <v>0</v>
      </c>
      <c r="AG52" s="350">
        <f>'GE2024 results (adjust.)'!E594+'Allocation (SCOT)'!L52+'Allocation (SCOT)'!W52</f>
        <v>683.26132307050239</v>
      </c>
      <c r="AH52" s="350">
        <f>'GE2024 results (adjust.)'!F594+'Allocation (SCOT)'!M52+'Allocation (SCOT)'!X52</f>
        <v>482.56238527969481</v>
      </c>
      <c r="AI52" s="350">
        <f>'GE2024 results (adjust.)'!G594+'Allocation (SCOT)'!N52+'Allocation (SCOT)'!Y52</f>
        <v>4281.478542441957</v>
      </c>
      <c r="AJ52" s="350">
        <f>'GE2024 results (adjust.)'!H594+'Allocation (SCOT)'!O52+'Allocation (SCOT)'!Z52</f>
        <v>11148.036790797807</v>
      </c>
      <c r="AK52" s="350">
        <f>'GE2024 results (adjust.)'!I594+'Allocation (SCOT)'!P52+'Allocation (SCOT)'!AA52</f>
        <v>5151.8974714373944</v>
      </c>
      <c r="AL52" s="350">
        <f>'GE2024 results (adjust.)'!K594+'Allocation (SCOT)'!Q52+'Allocation (SCOT)'!AB52</f>
        <v>0</v>
      </c>
      <c r="AM52" s="350">
        <f>'GE2024 results (adjust.)'!L594+'Allocation (SCOT)'!R52+'Allocation (SCOT)'!AC52</f>
        <v>0</v>
      </c>
      <c r="AN52" s="350">
        <f>'GE2024 results (adjust.)'!J594+'Allocation (SCOT)'!S52+'Allocation (SCOT)'!AD52</f>
        <v>3888.2468035743364</v>
      </c>
      <c r="AO52" s="350">
        <f>'GE2024 results (adjust.)'!M594+'Allocation (SCOT)'!T52+'Allocation (SCOT)'!AE52</f>
        <v>0</v>
      </c>
      <c r="AP52" s="350">
        <f t="shared" si="12"/>
        <v>25635.483316601694</v>
      </c>
      <c r="AQ52" s="350"/>
      <c r="AR52" s="351">
        <f t="shared" si="13"/>
        <v>2.6652952652857463E-2</v>
      </c>
      <c r="AS52" s="351">
        <f t="shared" si="14"/>
        <v>1.8824001846190451E-2</v>
      </c>
      <c r="AT52" s="351">
        <f t="shared" si="15"/>
        <v>0.16701376328915341</v>
      </c>
      <c r="AU52" s="351">
        <f t="shared" si="16"/>
        <v>0.43486743172024656</v>
      </c>
      <c r="AV52" s="351">
        <f t="shared" si="17"/>
        <v>0.20096744062948851</v>
      </c>
      <c r="AW52" s="351">
        <f t="shared" si="18"/>
        <v>0</v>
      </c>
      <c r="AX52" s="351">
        <f t="shared" si="19"/>
        <v>0</v>
      </c>
      <c r="AY52" s="351">
        <f t="shared" si="10"/>
        <v>0.15167440986206351</v>
      </c>
      <c r="AZ52" s="351">
        <f t="shared" si="20"/>
        <v>0</v>
      </c>
    </row>
    <row r="53" spans="1:52" s="334" customFormat="1" ht="20" customHeight="1" x14ac:dyDescent="0.3">
      <c r="A53" s="333" t="str">
        <f>'GE2024 results (adjust.)'!A595</f>
        <v>Paisley and Renfrewshire North</v>
      </c>
      <c r="B53" s="346">
        <f>'GE2024 results (adjust.)'!E595/'Scot and Wales Transition'!$M$14</f>
        <v>2.2947394508765099E-2</v>
      </c>
      <c r="C53" s="346">
        <f>'GE2024 results (adjust.)'!F595/'Scot and Wales Transition'!$O$14</f>
        <v>8.6702506093712332E-3</v>
      </c>
      <c r="D53" s="346">
        <f>'GE2024 results (adjust.)'!G595/'Scot and Wales Transition'!$Q$14</f>
        <v>1.9096444736557208E-2</v>
      </c>
      <c r="E53" s="346">
        <f>'GE2024 results (adjust.)'!H595/'Scot and Wales Transition'!$P$14</f>
        <v>5.8658645829726755E-3</v>
      </c>
      <c r="F53" s="346">
        <f>'GE2024 results (adjust.)'!I595/'Scot and Wales Transition'!$R$14</f>
        <v>1.6008669310149496E-2</v>
      </c>
      <c r="G53" s="346">
        <f>'GE2024 results (adjust.)'!K595/'Scot and Wales Transition'!$S$14</f>
        <v>0</v>
      </c>
      <c r="H53" s="346">
        <f>'GE2024 results (adjust.)'!L595/'Scot and Wales Transition'!$T$14</f>
        <v>0</v>
      </c>
      <c r="I53" s="346">
        <f>'GE2024 results (adjust.)'!J595/'Scot and Wales Transition'!$N$14</f>
        <v>1.8259545609523455E-2</v>
      </c>
      <c r="J53" s="346">
        <f>'GE2024 results (adjust.)'!N595/'Scot and Wales Transition'!$U$14</f>
        <v>0</v>
      </c>
      <c r="L53" s="347">
        <f>B53*'Scot and Wales Transition'!$M$16</f>
        <v>0</v>
      </c>
      <c r="M53" s="347">
        <f>'Allocation (SCOT)'!C53*'Scot and Wales Transition'!$O$16</f>
        <v>0</v>
      </c>
      <c r="N53" s="347">
        <f>D53*'Scot and Wales Transition'!$Q$16</f>
        <v>5486.1316109726595</v>
      </c>
      <c r="O53" s="347">
        <f>E53*'Scot and Wales Transition'!$P$16</f>
        <v>0</v>
      </c>
      <c r="P53" s="347">
        <f>F53*'Scot and Wales Transition'!$R$16</f>
        <v>2229.9918795413155</v>
      </c>
      <c r="Q53" s="347">
        <f>G53*'Scot and Wales Transition'!$S$16</f>
        <v>0</v>
      </c>
      <c r="R53" s="347">
        <f>H53*'Scot and Wales Transition'!$T$16</f>
        <v>0</v>
      </c>
      <c r="S53" s="347">
        <f>I53*'Scot and Wales Transition'!$N$16</f>
        <v>1118.9257232026009</v>
      </c>
      <c r="T53" s="347">
        <f>J53*'Scot and Wales Transition'!$U$14</f>
        <v>0</v>
      </c>
      <c r="U53" s="348">
        <f t="shared" si="11"/>
        <v>8835.0492137165766</v>
      </c>
      <c r="W53" s="349">
        <f>B53*'Scot and Wales Transition'!$M$18</f>
        <v>-10609.041031090357</v>
      </c>
      <c r="X53" s="349">
        <f>C53*'Scot and Wales Transition'!$O$18</f>
        <v>-469.35258966090709</v>
      </c>
      <c r="Y53" s="349">
        <f>D53*'Scot and Wales Transition'!$Q$18</f>
        <v>0</v>
      </c>
      <c r="Z53" s="349">
        <f>E53*'Scot and Wales Transition'!$P$18</f>
        <v>-29.424635660447176</v>
      </c>
      <c r="AA53" s="349">
        <f>F53*'Scot and Wales Transition'!$R$18</f>
        <v>0</v>
      </c>
      <c r="AB53" s="349">
        <f>G53*'Scot and Wales Transition'!$S$18</f>
        <v>0</v>
      </c>
      <c r="AC53" s="349">
        <f>H53*'Scot and Wales Transition'!$T$18</f>
        <v>0</v>
      </c>
      <c r="AD53" s="349">
        <f>I53*'Scot and Wales Transition'!$N$18</f>
        <v>0</v>
      </c>
      <c r="AE53" s="349">
        <f>J53*'Scot and Wales Transition'!$U$18</f>
        <v>0</v>
      </c>
      <c r="AG53" s="350">
        <f>'GE2024 results (adjust.)'!E595+'Allocation (SCOT)'!L53+'Allocation (SCOT)'!W53</f>
        <v>8951.9589689096429</v>
      </c>
      <c r="AH53" s="350">
        <f>'GE2024 results (adjust.)'!F595+'Allocation (SCOT)'!M53+'Allocation (SCOT)'!X53</f>
        <v>2189.6474103390929</v>
      </c>
      <c r="AI53" s="350">
        <f>'GE2024 results (adjust.)'!G595+'Allocation (SCOT)'!N53+'Allocation (SCOT)'!Y53</f>
        <v>8714.1316109726595</v>
      </c>
      <c r="AJ53" s="350">
        <f>'GE2024 results (adjust.)'!H595+'Allocation (SCOT)'!O53+'Allocation (SCOT)'!Z53</f>
        <v>1344.5753643395528</v>
      </c>
      <c r="AK53" s="350">
        <f>'GE2024 results (adjust.)'!I595+'Allocation (SCOT)'!P53+'Allocation (SCOT)'!AA53</f>
        <v>3698.9918795413155</v>
      </c>
      <c r="AL53" s="350">
        <f>'GE2024 results (adjust.)'!K595+'Allocation (SCOT)'!Q53+'Allocation (SCOT)'!AB53</f>
        <v>0</v>
      </c>
      <c r="AM53" s="350">
        <f>'GE2024 results (adjust.)'!L595+'Allocation (SCOT)'!R53+'Allocation (SCOT)'!AC53</f>
        <v>0</v>
      </c>
      <c r="AN53" s="350">
        <f>'GE2024 results (adjust.)'!J595+'Allocation (SCOT)'!S53+'Allocation (SCOT)'!AD53</f>
        <v>14346.925723202601</v>
      </c>
      <c r="AO53" s="350">
        <f>'GE2024 results (adjust.)'!M595+'Allocation (SCOT)'!T53+'Allocation (SCOT)'!AE53</f>
        <v>0</v>
      </c>
      <c r="AP53" s="350">
        <f t="shared" si="12"/>
        <v>39246.230957304862</v>
      </c>
      <c r="AQ53" s="350"/>
      <c r="AR53" s="351">
        <f t="shared" si="13"/>
        <v>0.22809729114238481</v>
      </c>
      <c r="AS53" s="351">
        <f t="shared" si="14"/>
        <v>5.5792552735093558E-2</v>
      </c>
      <c r="AT53" s="351">
        <f t="shared" si="15"/>
        <v>0.22203741348952916</v>
      </c>
      <c r="AU53" s="351">
        <f t="shared" si="16"/>
        <v>3.4259987049515349E-2</v>
      </c>
      <c r="AV53" s="351">
        <f t="shared" si="17"/>
        <v>9.4250881914377208E-2</v>
      </c>
      <c r="AW53" s="351">
        <f t="shared" si="18"/>
        <v>0</v>
      </c>
      <c r="AX53" s="351">
        <f t="shared" si="19"/>
        <v>0</v>
      </c>
      <c r="AY53" s="351">
        <f t="shared" si="10"/>
        <v>0.36556187366909998</v>
      </c>
      <c r="AZ53" s="351">
        <f t="shared" si="20"/>
        <v>0</v>
      </c>
    </row>
    <row r="54" spans="1:52" s="334" customFormat="1" ht="20" customHeight="1" x14ac:dyDescent="0.3">
      <c r="A54" s="333" t="str">
        <f>'GE2024 results (adjust.)'!A596</f>
        <v>Paisley and Renfrewshire South</v>
      </c>
      <c r="B54" s="346">
        <f>'GE2024 results (adjust.)'!E596/'Scot and Wales Transition'!$M$14</f>
        <v>2.2973203142229282E-2</v>
      </c>
      <c r="C54" s="346">
        <f>'GE2024 results (adjust.)'!F596/'Scot and Wales Transition'!$O$14</f>
        <v>7.2355344498664037E-3</v>
      </c>
      <c r="D54" s="346">
        <f>'GE2024 results (adjust.)'!G596/'Scot and Wales Transition'!$Q$14</f>
        <v>1.7487326716624257E-2</v>
      </c>
      <c r="E54" s="346">
        <f>'GE2024 results (adjust.)'!H596/'Scot and Wales Transition'!$P$14</f>
        <v>5.6139824793370223E-3</v>
      </c>
      <c r="F54" s="346">
        <f>'GE2024 results (adjust.)'!I596/'Scot and Wales Transition'!$R$14</f>
        <v>0</v>
      </c>
      <c r="G54" s="346">
        <f>'GE2024 results (adjust.)'!K596/'Scot and Wales Transition'!$S$14</f>
        <v>3.2818316969036899E-2</v>
      </c>
      <c r="H54" s="346">
        <f>'GE2024 results (adjust.)'!L596/'Scot and Wales Transition'!$T$14</f>
        <v>0</v>
      </c>
      <c r="I54" s="346">
        <f>'GE2024 results (adjust.)'!J596/'Scot and Wales Transition'!$N$14</f>
        <v>1.8022121823249034E-2</v>
      </c>
      <c r="J54" s="346">
        <f>'GE2024 results (adjust.)'!N596/'Scot and Wales Transition'!$U$14</f>
        <v>4.3215691043758291E-3</v>
      </c>
      <c r="L54" s="347">
        <f>B54*'Scot and Wales Transition'!$M$16</f>
        <v>0</v>
      </c>
      <c r="M54" s="347">
        <f>'Allocation (SCOT)'!C54*'Scot and Wales Transition'!$O$16</f>
        <v>0</v>
      </c>
      <c r="N54" s="347">
        <f>D54*'Scot and Wales Transition'!$Q$16</f>
        <v>5023.8553413987547</v>
      </c>
      <c r="O54" s="347">
        <f>E54*'Scot and Wales Transition'!$P$16</f>
        <v>0</v>
      </c>
      <c r="P54" s="347">
        <f>F54*'Scot and Wales Transition'!$R$16</f>
        <v>0</v>
      </c>
      <c r="Q54" s="347">
        <f>G54*'Scot and Wales Transition'!$S$16</f>
        <v>307.01905185602754</v>
      </c>
      <c r="R54" s="347">
        <f>H54*'Scot and Wales Transition'!$T$16</f>
        <v>0</v>
      </c>
      <c r="S54" s="347">
        <f>I54*'Scot and Wales Transition'!$N$16</f>
        <v>1104.3766436447806</v>
      </c>
      <c r="T54" s="347">
        <f>J54*'Scot and Wales Transition'!$U$14</f>
        <v>113</v>
      </c>
      <c r="U54" s="348">
        <f t="shared" si="11"/>
        <v>6548.2510368995627</v>
      </c>
      <c r="W54" s="349">
        <f>B54*'Scot and Wales Transition'!$M$18</f>
        <v>-10620.972880315039</v>
      </c>
      <c r="X54" s="349">
        <f>C54*'Scot and Wales Transition'!$O$18</f>
        <v>-391.68612127023425</v>
      </c>
      <c r="Y54" s="349">
        <f>D54*'Scot and Wales Transition'!$Q$18</f>
        <v>0</v>
      </c>
      <c r="Z54" s="349">
        <f>E54*'Scot and Wales Transition'!$P$18</f>
        <v>-28.161132382451264</v>
      </c>
      <c r="AA54" s="349">
        <f>F54*'Scot and Wales Transition'!$R$18</f>
        <v>0</v>
      </c>
      <c r="AB54" s="349">
        <f>G54*'Scot and Wales Transition'!$S$18</f>
        <v>0</v>
      </c>
      <c r="AC54" s="349">
        <f>H54*'Scot and Wales Transition'!$T$18</f>
        <v>0</v>
      </c>
      <c r="AD54" s="349">
        <f>I54*'Scot and Wales Transition'!$N$18</f>
        <v>0</v>
      </c>
      <c r="AE54" s="349">
        <f>J54*'Scot and Wales Transition'!$U$18</f>
        <v>0</v>
      </c>
      <c r="AG54" s="350">
        <f>'GE2024 results (adjust.)'!E596+'Allocation (SCOT)'!L54+'Allocation (SCOT)'!W54</f>
        <v>8962.0271196849608</v>
      </c>
      <c r="AH54" s="350">
        <f>'GE2024 results (adjust.)'!F596+'Allocation (SCOT)'!M54+'Allocation (SCOT)'!X54</f>
        <v>1827.3138787297657</v>
      </c>
      <c r="AI54" s="350">
        <f>'GE2024 results (adjust.)'!G596+'Allocation (SCOT)'!N54+'Allocation (SCOT)'!Y54</f>
        <v>7979.8553413987547</v>
      </c>
      <c r="AJ54" s="350">
        <f>'GE2024 results (adjust.)'!H596+'Allocation (SCOT)'!O54+'Allocation (SCOT)'!Z54</f>
        <v>1286.8388676175487</v>
      </c>
      <c r="AK54" s="350">
        <f>'GE2024 results (adjust.)'!I596+'Allocation (SCOT)'!P54+'Allocation (SCOT)'!AA54</f>
        <v>0</v>
      </c>
      <c r="AL54" s="350">
        <f>'GE2024 results (adjust.)'!K596+'Allocation (SCOT)'!Q54+'Allocation (SCOT)'!AB54</f>
        <v>624.01905185602754</v>
      </c>
      <c r="AM54" s="350">
        <f>'GE2024 results (adjust.)'!L596+'Allocation (SCOT)'!R54+'Allocation (SCOT)'!AC54</f>
        <v>0</v>
      </c>
      <c r="AN54" s="350">
        <f>'GE2024 results (adjust.)'!J596+'Allocation (SCOT)'!S54+'Allocation (SCOT)'!AD54</f>
        <v>14160.37664364478</v>
      </c>
      <c r="AO54" s="350">
        <f>'GE2024 results (adjust.)'!M596+'Allocation (SCOT)'!T54+'Allocation (SCOT)'!AE54</f>
        <v>113</v>
      </c>
      <c r="AP54" s="350">
        <f t="shared" si="12"/>
        <v>34953.430902931839</v>
      </c>
      <c r="AQ54" s="350"/>
      <c r="AR54" s="351">
        <f t="shared" si="13"/>
        <v>0.25639906836536724</v>
      </c>
      <c r="AS54" s="351">
        <f t="shared" si="14"/>
        <v>5.2278526929283316E-2</v>
      </c>
      <c r="AT54" s="351">
        <f t="shared" si="15"/>
        <v>0.2282996299722159</v>
      </c>
      <c r="AU54" s="351">
        <f t="shared" si="16"/>
        <v>3.6815809904074702E-2</v>
      </c>
      <c r="AV54" s="351">
        <f t="shared" si="17"/>
        <v>0</v>
      </c>
      <c r="AW54" s="351">
        <f t="shared" si="18"/>
        <v>1.7852869825253286E-2</v>
      </c>
      <c r="AX54" s="351">
        <f t="shared" si="19"/>
        <v>0</v>
      </c>
      <c r="AY54" s="351">
        <f t="shared" si="10"/>
        <v>0.40512122209030504</v>
      </c>
      <c r="AZ54" s="351">
        <f t="shared" si="20"/>
        <v>3.2328729135005095E-3</v>
      </c>
    </row>
    <row r="55" spans="1:52" s="334" customFormat="1" ht="20" customHeight="1" x14ac:dyDescent="0.3">
      <c r="A55" s="333" t="str">
        <f>'GE2024 results (adjust.)'!A597</f>
        <v>Perth and Kinross-shire</v>
      </c>
      <c r="B55" s="346">
        <f>'GE2024 results (adjust.)'!E597/'Scot and Wales Transition'!$M$14</f>
        <v>1.0579193480908118E-2</v>
      </c>
      <c r="C55" s="346">
        <f>'GE2024 results (adjust.)'!F597/'Scot and Wales Transition'!$O$14</f>
        <v>4.8261895174615883E-2</v>
      </c>
      <c r="D55" s="346">
        <f>'GE2024 results (adjust.)'!G597/'Scot and Wales Transition'!$Q$14</f>
        <v>1.7570148967650218E-2</v>
      </c>
      <c r="E55" s="346">
        <f>'GE2024 results (adjust.)'!H597/'Scot and Wales Transition'!$P$14</f>
        <v>1.5714881753946447E-2</v>
      </c>
      <c r="F55" s="346">
        <f>'GE2024 results (adjust.)'!I597/'Scot and Wales Transition'!$R$14</f>
        <v>0</v>
      </c>
      <c r="G55" s="346">
        <f>'GE2024 results (adjust.)'!K597/'Scot and Wales Transition'!$S$14</f>
        <v>7.0295385558284088E-2</v>
      </c>
      <c r="H55" s="346">
        <f>'GE2024 results (adjust.)'!L597/'Scot and Wales Transition'!$T$14</f>
        <v>0</v>
      </c>
      <c r="I55" s="346">
        <f>'GE2024 results (adjust.)'!J597/'Scot and Wales Transition'!$N$14</f>
        <v>2.6127659456989714E-2</v>
      </c>
      <c r="J55" s="346">
        <f>'GE2024 results (adjust.)'!N597/'Scot and Wales Transition'!$U$14</f>
        <v>0</v>
      </c>
      <c r="L55" s="347">
        <f>B55*'Scot and Wales Transition'!$M$16</f>
        <v>0</v>
      </c>
      <c r="M55" s="347">
        <f>'Allocation (SCOT)'!C55*'Scot and Wales Transition'!$O$16</f>
        <v>0</v>
      </c>
      <c r="N55" s="347">
        <f>D55*'Scot and Wales Transition'!$Q$16</f>
        <v>5047.6489729209407</v>
      </c>
      <c r="O55" s="347">
        <f>E55*'Scot and Wales Transition'!$P$16</f>
        <v>0</v>
      </c>
      <c r="P55" s="347">
        <f>F55*'Scot and Wales Transition'!$R$16</f>
        <v>0</v>
      </c>
      <c r="Q55" s="347">
        <f>G55*'Scot and Wales Transition'!$S$16</f>
        <v>657.62124987458265</v>
      </c>
      <c r="R55" s="347">
        <f>H55*'Scot and Wales Transition'!$T$16</f>
        <v>0</v>
      </c>
      <c r="S55" s="347">
        <f>I55*'Scot and Wales Transition'!$N$16</f>
        <v>1601.0754527350189</v>
      </c>
      <c r="T55" s="347">
        <f>J55*'Scot and Wales Transition'!$U$14</f>
        <v>0</v>
      </c>
      <c r="U55" s="348">
        <f t="shared" si="11"/>
        <v>7306.3456755305424</v>
      </c>
      <c r="W55" s="349">
        <f>B55*'Scot and Wales Transition'!$M$18</f>
        <v>-4890.9734685533895</v>
      </c>
      <c r="X55" s="349">
        <f>C55*'Scot and Wales Transition'!$O$18</f>
        <v>-2612.5940878417023</v>
      </c>
      <c r="Y55" s="349">
        <f>D55*'Scot and Wales Transition'!$Q$18</f>
        <v>0</v>
      </c>
      <c r="Z55" s="349">
        <f>E55*'Scot and Wales Transition'!$P$18</f>
        <v>-78.829755361067001</v>
      </c>
      <c r="AA55" s="349">
        <f>F55*'Scot and Wales Transition'!$R$18</f>
        <v>0</v>
      </c>
      <c r="AB55" s="349">
        <f>G55*'Scot and Wales Transition'!$S$18</f>
        <v>0</v>
      </c>
      <c r="AC55" s="349">
        <f>H55*'Scot and Wales Transition'!$T$18</f>
        <v>0</v>
      </c>
      <c r="AD55" s="349">
        <f>I55*'Scot and Wales Transition'!$N$18</f>
        <v>0</v>
      </c>
      <c r="AE55" s="349">
        <f>J55*'Scot and Wales Transition'!$U$18</f>
        <v>0</v>
      </c>
      <c r="AG55" s="350">
        <f>'GE2024 results (adjust.)'!E597+'Allocation (SCOT)'!L55+'Allocation (SCOT)'!W55</f>
        <v>4127.0265314466105</v>
      </c>
      <c r="AH55" s="350">
        <f>'GE2024 results (adjust.)'!F597+'Allocation (SCOT)'!M55+'Allocation (SCOT)'!X55</f>
        <v>12188.405912158298</v>
      </c>
      <c r="AI55" s="350">
        <f>'GE2024 results (adjust.)'!G597+'Allocation (SCOT)'!N55+'Allocation (SCOT)'!Y55</f>
        <v>8017.6489729209407</v>
      </c>
      <c r="AJ55" s="350">
        <f>'GE2024 results (adjust.)'!H597+'Allocation (SCOT)'!O55+'Allocation (SCOT)'!Z55</f>
        <v>3602.1702446389331</v>
      </c>
      <c r="AK55" s="350">
        <f>'GE2024 results (adjust.)'!I597+'Allocation (SCOT)'!P55+'Allocation (SCOT)'!AA55</f>
        <v>0</v>
      </c>
      <c r="AL55" s="350">
        <f>'GE2024 results (adjust.)'!K597+'Allocation (SCOT)'!Q55+'Allocation (SCOT)'!AB55</f>
        <v>1336.6212498745826</v>
      </c>
      <c r="AM55" s="350">
        <f>'GE2024 results (adjust.)'!L597+'Allocation (SCOT)'!R55+'Allocation (SCOT)'!AC55</f>
        <v>0</v>
      </c>
      <c r="AN55" s="350">
        <f>'GE2024 results (adjust.)'!J597+'Allocation (SCOT)'!S55+'Allocation (SCOT)'!AD55</f>
        <v>20529.075452735018</v>
      </c>
      <c r="AO55" s="350">
        <f>'GE2024 results (adjust.)'!M597+'Allocation (SCOT)'!T55+'Allocation (SCOT)'!AE55</f>
        <v>0</v>
      </c>
      <c r="AP55" s="350">
        <f t="shared" si="12"/>
        <v>49800.948363774383</v>
      </c>
      <c r="AQ55" s="350"/>
      <c r="AR55" s="351">
        <f t="shared" si="13"/>
        <v>8.2870440564715098E-2</v>
      </c>
      <c r="AS55" s="351">
        <f t="shared" si="14"/>
        <v>0.24474244592948843</v>
      </c>
      <c r="AT55" s="351">
        <f t="shared" si="15"/>
        <v>0.16099390144853234</v>
      </c>
      <c r="AU55" s="351">
        <f t="shared" si="16"/>
        <v>7.233135839756781E-2</v>
      </c>
      <c r="AV55" s="351">
        <f t="shared" si="17"/>
        <v>0</v>
      </c>
      <c r="AW55" s="351">
        <f t="shared" si="18"/>
        <v>2.6839273021693134E-2</v>
      </c>
      <c r="AX55" s="351">
        <f t="shared" si="19"/>
        <v>0</v>
      </c>
      <c r="AY55" s="351">
        <f t="shared" si="10"/>
        <v>0.41222258063800316</v>
      </c>
      <c r="AZ55" s="351">
        <f t="shared" si="20"/>
        <v>0</v>
      </c>
    </row>
    <row r="56" spans="1:52" s="334" customFormat="1" ht="20" customHeight="1" x14ac:dyDescent="0.3">
      <c r="A56" s="333" t="str">
        <f>'GE2024 results (adjust.)'!A598</f>
        <v>Rutherglen</v>
      </c>
      <c r="B56" s="346">
        <f>'GE2024 results (adjust.)'!E598/'Scot and Wales Transition'!$M$14</f>
        <v>2.5175148824605035E-2</v>
      </c>
      <c r="C56" s="346">
        <f>'GE2024 results (adjust.)'!F598/'Scot and Wales Transition'!$O$14</f>
        <v>7.890938877276564E-3</v>
      </c>
      <c r="D56" s="346">
        <f>'GE2024 results (adjust.)'!G598/'Scot and Wales Transition'!$Q$14</f>
        <v>1.5884124571764593E-2</v>
      </c>
      <c r="E56" s="346">
        <f>'GE2024 results (adjust.)'!H598/'Scot and Wales Transition'!$P$14</f>
        <v>7.3173885700255938E-3</v>
      </c>
      <c r="F56" s="346">
        <f>'GE2024 results (adjust.)'!I598/'Scot and Wales Transition'!$R$14</f>
        <v>0</v>
      </c>
      <c r="G56" s="346">
        <f>'GE2024 results (adjust.)'!K598/'Scot and Wales Transition'!$S$14</f>
        <v>1.5839755508714973E-2</v>
      </c>
      <c r="H56" s="346">
        <f>'GE2024 results (adjust.)'!L598/'Scot and Wales Transition'!$T$14</f>
        <v>0</v>
      </c>
      <c r="I56" s="346">
        <f>'GE2024 results (adjust.)'!J598/'Scot and Wales Transition'!$N$14</f>
        <v>1.7521047204541972E-2</v>
      </c>
      <c r="J56" s="346">
        <f>'GE2024 results (adjust.)'!N598/'Scot and Wales Transition'!$U$14</f>
        <v>5.1973561175634966E-2</v>
      </c>
      <c r="L56" s="347">
        <f>B56*'Scot and Wales Transition'!$M$16</f>
        <v>0</v>
      </c>
      <c r="M56" s="347">
        <f>'Allocation (SCOT)'!C56*'Scot and Wales Transition'!$O$16</f>
        <v>0</v>
      </c>
      <c r="N56" s="347">
        <f>D56*'Scot and Wales Transition'!$Q$16</f>
        <v>4563.2786169335786</v>
      </c>
      <c r="O56" s="347">
        <f>E56*'Scot and Wales Transition'!$P$16</f>
        <v>0</v>
      </c>
      <c r="P56" s="347">
        <f>F56*'Scot and Wales Transition'!$R$16</f>
        <v>0</v>
      </c>
      <c r="Q56" s="347">
        <f>G56*'Scot and Wales Transition'!$S$16</f>
        <v>148.18269695259377</v>
      </c>
      <c r="R56" s="347">
        <f>H56*'Scot and Wales Transition'!$T$16</f>
        <v>0</v>
      </c>
      <c r="S56" s="347">
        <f>I56*'Scot and Wales Transition'!$N$16</f>
        <v>1073.6713187640319</v>
      </c>
      <c r="T56" s="347">
        <f>J56*'Scot and Wales Transition'!$U$14</f>
        <v>1359</v>
      </c>
      <c r="U56" s="348">
        <f t="shared" si="11"/>
        <v>7144.132632650204</v>
      </c>
      <c r="W56" s="349">
        <f>B56*'Scot and Wales Transition'!$M$18</f>
        <v>-11638.976561893516</v>
      </c>
      <c r="X56" s="349">
        <f>C56*'Scot and Wales Transition'!$O$18</f>
        <v>-427.16557614870067</v>
      </c>
      <c r="Y56" s="349">
        <f>D56*'Scot and Wales Transition'!$Q$18</f>
        <v>0</v>
      </c>
      <c r="Z56" s="349">
        <f>E56*'Scot and Wales Transition'!$P$18</f>
        <v>-36.705840991271074</v>
      </c>
      <c r="AA56" s="349">
        <f>F56*'Scot and Wales Transition'!$R$18</f>
        <v>0</v>
      </c>
      <c r="AB56" s="349">
        <f>G56*'Scot and Wales Transition'!$S$18</f>
        <v>0</v>
      </c>
      <c r="AC56" s="349">
        <f>H56*'Scot and Wales Transition'!$T$18</f>
        <v>0</v>
      </c>
      <c r="AD56" s="349">
        <f>I56*'Scot and Wales Transition'!$N$18</f>
        <v>0</v>
      </c>
      <c r="AE56" s="349">
        <f>J56*'Scot and Wales Transition'!$U$18</f>
        <v>0</v>
      </c>
      <c r="AG56" s="350">
        <f>'GE2024 results (adjust.)'!E598+'Allocation (SCOT)'!L56+'Allocation (SCOT)'!W56</f>
        <v>9821.0234381064838</v>
      </c>
      <c r="AH56" s="350">
        <f>'GE2024 results (adjust.)'!F598+'Allocation (SCOT)'!M56+'Allocation (SCOT)'!X56</f>
        <v>1992.8344238512993</v>
      </c>
      <c r="AI56" s="350">
        <f>'GE2024 results (adjust.)'!G598+'Allocation (SCOT)'!N56+'Allocation (SCOT)'!Y56</f>
        <v>7248.2786169335786</v>
      </c>
      <c r="AJ56" s="350">
        <f>'GE2024 results (adjust.)'!H598+'Allocation (SCOT)'!O56+'Allocation (SCOT)'!Z56</f>
        <v>1677.2941590087289</v>
      </c>
      <c r="AK56" s="350">
        <f>'GE2024 results (adjust.)'!I598+'Allocation (SCOT)'!P56+'Allocation (SCOT)'!AA56</f>
        <v>0</v>
      </c>
      <c r="AL56" s="350">
        <f>'GE2024 results (adjust.)'!K598+'Allocation (SCOT)'!Q56+'Allocation (SCOT)'!AB56</f>
        <v>301.1826969525938</v>
      </c>
      <c r="AM56" s="350">
        <f>'GE2024 results (adjust.)'!L598+'Allocation (SCOT)'!R56+'Allocation (SCOT)'!AC56</f>
        <v>0</v>
      </c>
      <c r="AN56" s="350">
        <f>'GE2024 results (adjust.)'!J598+'Allocation (SCOT)'!S56+'Allocation (SCOT)'!AD56</f>
        <v>13766.671318764033</v>
      </c>
      <c r="AO56" s="350">
        <f>'GE2024 results (adjust.)'!M598+'Allocation (SCOT)'!T56+'Allocation (SCOT)'!AE56</f>
        <v>1359</v>
      </c>
      <c r="AP56" s="350">
        <f t="shared" si="12"/>
        <v>36166.28465361672</v>
      </c>
      <c r="AQ56" s="350"/>
      <c r="AR56" s="351">
        <f t="shared" si="13"/>
        <v>0.27155190344176966</v>
      </c>
      <c r="AS56" s="351">
        <f t="shared" si="14"/>
        <v>5.5101994659880298E-2</v>
      </c>
      <c r="AT56" s="351">
        <f t="shared" si="15"/>
        <v>0.20041535054966539</v>
      </c>
      <c r="AU56" s="351">
        <f t="shared" si="16"/>
        <v>4.6377286886752279E-2</v>
      </c>
      <c r="AV56" s="351">
        <f t="shared" si="17"/>
        <v>0</v>
      </c>
      <c r="AW56" s="351">
        <f t="shared" si="18"/>
        <v>8.3277201359547113E-3</v>
      </c>
      <c r="AX56" s="351">
        <f t="shared" si="19"/>
        <v>0</v>
      </c>
      <c r="AY56" s="351">
        <f t="shared" si="10"/>
        <v>0.38064931055580048</v>
      </c>
      <c r="AZ56" s="351">
        <f t="shared" si="20"/>
        <v>3.7576433770177067E-2</v>
      </c>
    </row>
    <row r="57" spans="1:52" s="334" customFormat="1" ht="20" customHeight="1" x14ac:dyDescent="0.3">
      <c r="A57" s="333" t="str">
        <f>'GE2024 results (adjust.)'!A599</f>
        <v>Stirling and Strathallan</v>
      </c>
      <c r="B57" s="346">
        <f>'GE2024 results (adjust.)'!E599/'Scot and Wales Transition'!$M$14</f>
        <v>1.9774105712373834E-2</v>
      </c>
      <c r="C57" s="346">
        <f>'GE2024 results (adjust.)'!F599/'Scot and Wales Transition'!$O$14</f>
        <v>3.0875743896252805E-2</v>
      </c>
      <c r="D57" s="346">
        <f>'GE2024 results (adjust.)'!G599/'Scot and Wales Transition'!$Q$14</f>
        <v>1.8605427105474727E-2</v>
      </c>
      <c r="E57" s="346">
        <f>'GE2024 results (adjust.)'!H599/'Scot and Wales Transition'!$P$14</f>
        <v>1.0801046138952598E-2</v>
      </c>
      <c r="F57" s="346">
        <f>'GE2024 results (adjust.)'!I599/'Scot and Wales Transition'!$R$14</f>
        <v>2.5282581892135354E-2</v>
      </c>
      <c r="G57" s="346">
        <f>'GE2024 results (adjust.)'!K599/'Scot and Wales Transition'!$S$14</f>
        <v>0</v>
      </c>
      <c r="H57" s="346">
        <f>'GE2024 results (adjust.)'!L599/'Scot and Wales Transition'!$T$14</f>
        <v>0</v>
      </c>
      <c r="I57" s="346">
        <f>'GE2024 results (adjust.)'!J599/'Scot and Wales Transition'!$N$14</f>
        <v>2.1343294089390057E-2</v>
      </c>
      <c r="J57" s="346">
        <f>'GE2024 results (adjust.)'!N599/'Scot and Wales Transition'!$U$14</f>
        <v>0</v>
      </c>
      <c r="L57" s="347">
        <f>B57*'Scot and Wales Transition'!$M$16</f>
        <v>0</v>
      </c>
      <c r="M57" s="347">
        <f>'Allocation (SCOT)'!C57*'Scot and Wales Transition'!$O$16</f>
        <v>0</v>
      </c>
      <c r="N57" s="347">
        <f>D57*'Scot and Wales Transition'!$Q$16</f>
        <v>5345.0693669482689</v>
      </c>
      <c r="O57" s="347">
        <f>E57*'Scot and Wales Transition'!$P$16</f>
        <v>0</v>
      </c>
      <c r="P57" s="347">
        <f>F57*'Scot and Wales Transition'!$R$16</f>
        <v>3521.8387750414245</v>
      </c>
      <c r="Q57" s="347">
        <f>G57*'Scot and Wales Transition'!$S$16</f>
        <v>0</v>
      </c>
      <c r="R57" s="347">
        <f>H57*'Scot and Wales Transition'!$T$16</f>
        <v>0</v>
      </c>
      <c r="S57" s="347">
        <f>I57*'Scot and Wales Transition'!$N$16</f>
        <v>1307.8945821105697</v>
      </c>
      <c r="T57" s="347">
        <f>J57*'Scot and Wales Transition'!$U$14</f>
        <v>0</v>
      </c>
      <c r="U57" s="348">
        <f t="shared" si="11"/>
        <v>10174.802724100264</v>
      </c>
      <c r="W57" s="349">
        <f>B57*'Scot and Wales Transition'!$M$18</f>
        <v>-9141.9659332375177</v>
      </c>
      <c r="X57" s="349">
        <f>C57*'Scot and Wales Transition'!$O$18</f>
        <v>-1671.4177027074575</v>
      </c>
      <c r="Y57" s="349">
        <f>D57*'Scot and Wales Transition'!$Q$18</f>
        <v>0</v>
      </c>
      <c r="Z57" s="349">
        <f>E57*'Scot and Wales Transition'!$P$18</f>
        <v>-54.180733785248435</v>
      </c>
      <c r="AA57" s="349">
        <f>F57*'Scot and Wales Transition'!$R$18</f>
        <v>0</v>
      </c>
      <c r="AB57" s="349">
        <f>G57*'Scot and Wales Transition'!$S$18</f>
        <v>0</v>
      </c>
      <c r="AC57" s="349">
        <f>H57*'Scot and Wales Transition'!$T$18</f>
        <v>0</v>
      </c>
      <c r="AD57" s="349">
        <f>I57*'Scot and Wales Transition'!$N$18</f>
        <v>0</v>
      </c>
      <c r="AE57" s="349">
        <f>J57*'Scot and Wales Transition'!$U$18</f>
        <v>0</v>
      </c>
      <c r="AG57" s="350">
        <f>'GE2024 results (adjust.)'!E599+'Allocation (SCOT)'!L57+'Allocation (SCOT)'!W57</f>
        <v>7714.0340667624823</v>
      </c>
      <c r="AH57" s="350">
        <f>'GE2024 results (adjust.)'!F599+'Allocation (SCOT)'!M57+'Allocation (SCOT)'!X57</f>
        <v>7797.5822972925425</v>
      </c>
      <c r="AI57" s="350">
        <f>'GE2024 results (adjust.)'!G599+'Allocation (SCOT)'!N57+'Allocation (SCOT)'!Y57</f>
        <v>8490.069366948268</v>
      </c>
      <c r="AJ57" s="350">
        <f>'GE2024 results (adjust.)'!H599+'Allocation (SCOT)'!O57+'Allocation (SCOT)'!Z57</f>
        <v>2475.8192662147517</v>
      </c>
      <c r="AK57" s="350">
        <f>'GE2024 results (adjust.)'!I599+'Allocation (SCOT)'!P57+'Allocation (SCOT)'!AA57</f>
        <v>5841.838775041424</v>
      </c>
      <c r="AL57" s="350">
        <f>'GE2024 results (adjust.)'!K599+'Allocation (SCOT)'!Q57+'Allocation (SCOT)'!AB57</f>
        <v>0</v>
      </c>
      <c r="AM57" s="350">
        <f>'GE2024 results (adjust.)'!L599+'Allocation (SCOT)'!R57+'Allocation (SCOT)'!AC57</f>
        <v>0</v>
      </c>
      <c r="AN57" s="350">
        <f>'GE2024 results (adjust.)'!J599+'Allocation (SCOT)'!S57+'Allocation (SCOT)'!AD57</f>
        <v>16769.89458211057</v>
      </c>
      <c r="AO57" s="350">
        <f>'GE2024 results (adjust.)'!M599+'Allocation (SCOT)'!T57+'Allocation (SCOT)'!AE57</f>
        <v>0</v>
      </c>
      <c r="AP57" s="350">
        <f t="shared" si="12"/>
        <v>49089.238354370042</v>
      </c>
      <c r="AQ57" s="350"/>
      <c r="AR57" s="351">
        <f t="shared" si="13"/>
        <v>0.15714307912206099</v>
      </c>
      <c r="AS57" s="351">
        <f t="shared" si="14"/>
        <v>0.15884504544565586</v>
      </c>
      <c r="AT57" s="351">
        <f t="shared" si="15"/>
        <v>0.17295174363185983</v>
      </c>
      <c r="AU57" s="351">
        <f t="shared" si="16"/>
        <v>5.0435071906027001E-2</v>
      </c>
      <c r="AV57" s="351">
        <f t="shared" si="17"/>
        <v>0.11900446963283083</v>
      </c>
      <c r="AW57" s="351">
        <f t="shared" si="18"/>
        <v>0</v>
      </c>
      <c r="AX57" s="351">
        <f t="shared" si="19"/>
        <v>0</v>
      </c>
      <c r="AY57" s="351">
        <f t="shared" si="10"/>
        <v>0.34162059026156544</v>
      </c>
      <c r="AZ57" s="351">
        <f t="shared" si="20"/>
        <v>0</v>
      </c>
    </row>
    <row r="58" spans="1:52" s="334" customFormat="1" ht="20" customHeight="1" x14ac:dyDescent="0.3">
      <c r="A58" s="333" t="str">
        <f>'GE2024 results (adjust.)'!A600</f>
        <v>West Aberdeenshire and Kincardine</v>
      </c>
      <c r="B58" s="346">
        <f>'GE2024 results (adjust.)'!E600/'Scot and Wales Transition'!$M$14</f>
        <v>7.504446739561901E-3</v>
      </c>
      <c r="C58" s="346">
        <f>'GE2024 results (adjust.)'!F600/'Scot and Wales Transition'!$O$14</f>
        <v>5.682780279056858E-2</v>
      </c>
      <c r="D58" s="346">
        <f>'GE2024 results (adjust.)'!G600/'Scot and Wales Transition'!$Q$14</f>
        <v>2.0687815131270309E-2</v>
      </c>
      <c r="E58" s="346">
        <f>'GE2024 results (adjust.)'!H600/'Scot and Wales Transition'!$P$14</f>
        <v>2.7075191546734139E-2</v>
      </c>
      <c r="F58" s="346">
        <f>'GE2024 results (adjust.)'!I600/'Scot and Wales Transition'!$R$14</f>
        <v>1.1246389876156761E-2</v>
      </c>
      <c r="G58" s="346">
        <f>'GE2024 results (adjust.)'!K600/'Scot and Wales Transition'!$S$14</f>
        <v>2.2672591218356724E-2</v>
      </c>
      <c r="H58" s="346">
        <f>'GE2024 results (adjust.)'!L600/'Scot and Wales Transition'!$T$14</f>
        <v>0</v>
      </c>
      <c r="I58" s="346">
        <f>'GE2024 results (adjust.)'!J600/'Scot and Wales Transition'!$N$14</f>
        <v>1.9307247085001856E-2</v>
      </c>
      <c r="J58" s="346">
        <f>'GE2024 results (adjust.)'!N600/'Scot and Wales Transition'!$U$14</f>
        <v>2.1416625650004109E-3</v>
      </c>
      <c r="L58" s="347">
        <f>B58*'Scot and Wales Transition'!$M$16</f>
        <v>0</v>
      </c>
      <c r="M58" s="347">
        <f>'Allocation (SCOT)'!C58*'Scot and Wales Transition'!$O$16</f>
        <v>0</v>
      </c>
      <c r="N58" s="347">
        <f>D58*'Scot and Wales Transition'!$Q$16</f>
        <v>5943.3092452203809</v>
      </c>
      <c r="O58" s="347">
        <f>E58*'Scot and Wales Transition'!$P$16</f>
        <v>0</v>
      </c>
      <c r="P58" s="347">
        <f>F58*'Scot and Wales Transition'!$R$16</f>
        <v>1566.6110413115302</v>
      </c>
      <c r="Q58" s="347">
        <f>G58*'Scot and Wales Transition'!$S$16</f>
        <v>212.10464465763417</v>
      </c>
      <c r="R58" s="347">
        <f>H58*'Scot and Wales Transition'!$T$16</f>
        <v>0</v>
      </c>
      <c r="S58" s="347">
        <f>I58*'Scot and Wales Transition'!$N$16</f>
        <v>1183.1277661350755</v>
      </c>
      <c r="T58" s="347">
        <f>J58*'Scot and Wales Transition'!$U$14</f>
        <v>56.000000000000007</v>
      </c>
      <c r="U58" s="348">
        <f t="shared" si="11"/>
        <v>8961.15269732462</v>
      </c>
      <c r="W58" s="349">
        <f>B58*'Scot and Wales Transition'!$M$18</f>
        <v>-3469.4563404675127</v>
      </c>
      <c r="X58" s="349">
        <f>C58*'Scot and Wales Transition'!$O$18</f>
        <v>-3076.2982070741964</v>
      </c>
      <c r="Y58" s="349">
        <f>D58*'Scot and Wales Transition'!$Q$18</f>
        <v>0</v>
      </c>
      <c r="Z58" s="349">
        <f>E58*'Scot and Wales Transition'!$P$18</f>
        <v>-135.81589472966229</v>
      </c>
      <c r="AA58" s="349">
        <f>F58*'Scot and Wales Transition'!$R$18</f>
        <v>0</v>
      </c>
      <c r="AB58" s="349">
        <f>G58*'Scot and Wales Transition'!$S$18</f>
        <v>0</v>
      </c>
      <c r="AC58" s="349">
        <f>H58*'Scot and Wales Transition'!$T$18</f>
        <v>0</v>
      </c>
      <c r="AD58" s="349">
        <f>I58*'Scot and Wales Transition'!$N$18</f>
        <v>0</v>
      </c>
      <c r="AE58" s="349">
        <f>J58*'Scot and Wales Transition'!$U$18</f>
        <v>0</v>
      </c>
      <c r="AG58" s="350">
        <f>'GE2024 results (adjust.)'!E600+'Allocation (SCOT)'!L58+'Allocation (SCOT)'!W58</f>
        <v>2927.5436595324873</v>
      </c>
      <c r="AH58" s="350">
        <f>'GE2024 results (adjust.)'!F600+'Allocation (SCOT)'!M58+'Allocation (SCOT)'!X58</f>
        <v>14351.701792925804</v>
      </c>
      <c r="AI58" s="350">
        <f>'GE2024 results (adjust.)'!G600+'Allocation (SCOT)'!N58+'Allocation (SCOT)'!Y58</f>
        <v>9440.3092452203819</v>
      </c>
      <c r="AJ58" s="350">
        <f>'GE2024 results (adjust.)'!H600+'Allocation (SCOT)'!O58+'Allocation (SCOT)'!Z58</f>
        <v>6206.1841052703376</v>
      </c>
      <c r="AK58" s="350">
        <f>'GE2024 results (adjust.)'!I600+'Allocation (SCOT)'!P58+'Allocation (SCOT)'!AA58</f>
        <v>2598.6110413115302</v>
      </c>
      <c r="AL58" s="350">
        <f>'GE2024 results (adjust.)'!K600+'Allocation (SCOT)'!Q58+'Allocation (SCOT)'!AB58</f>
        <v>431.10464465763414</v>
      </c>
      <c r="AM58" s="350">
        <f>'GE2024 results (adjust.)'!L600+'Allocation (SCOT)'!R58+'Allocation (SCOT)'!AC58</f>
        <v>0</v>
      </c>
      <c r="AN58" s="350">
        <f>'GE2024 results (adjust.)'!J600+'Allocation (SCOT)'!S58+'Allocation (SCOT)'!AD58</f>
        <v>15170.127766135076</v>
      </c>
      <c r="AO58" s="350">
        <f>'GE2024 results (adjust.)'!M600+'Allocation (SCOT)'!T58+'Allocation (SCOT)'!AE58</f>
        <v>56.000000000000007</v>
      </c>
      <c r="AP58" s="350">
        <f t="shared" si="12"/>
        <v>51181.582255053254</v>
      </c>
      <c r="AQ58" s="350"/>
      <c r="AR58" s="351">
        <f t="shared" si="13"/>
        <v>5.7199162873544131E-2</v>
      </c>
      <c r="AS58" s="351">
        <f t="shared" si="14"/>
        <v>0.28040754428823533</v>
      </c>
      <c r="AT58" s="351">
        <f t="shared" si="15"/>
        <v>0.18444738965232602</v>
      </c>
      <c r="AU58" s="351">
        <f t="shared" si="16"/>
        <v>0.12125815248037959</v>
      </c>
      <c r="AV58" s="351">
        <f t="shared" si="17"/>
        <v>5.0772385823514954E-2</v>
      </c>
      <c r="AW58" s="351">
        <f t="shared" si="18"/>
        <v>8.4230425411490738E-3</v>
      </c>
      <c r="AX58" s="351">
        <f t="shared" si="19"/>
        <v>0</v>
      </c>
      <c r="AY58" s="351">
        <f t="shared" si="10"/>
        <v>0.29639817875378993</v>
      </c>
      <c r="AZ58" s="351">
        <f t="shared" si="20"/>
        <v>1.094143587060969E-3</v>
      </c>
    </row>
    <row r="59" spans="1:52" s="334" customFormat="1" ht="20" customHeight="1" x14ac:dyDescent="0.3">
      <c r="A59" s="333" t="str">
        <f>'GE2024 results (adjust.)'!A601</f>
        <v>West Dunbartonshire</v>
      </c>
      <c r="B59" s="346">
        <f>'GE2024 results (adjust.)'!E601/'Scot and Wales Transition'!$M$14</f>
        <v>2.2655287702738697E-2</v>
      </c>
      <c r="C59" s="346">
        <f>'GE2024 results (adjust.)'!F601/'Scot and Wales Transition'!$O$14</f>
        <v>4.8062991343411805E-3</v>
      </c>
      <c r="D59" s="346">
        <f>'GE2024 results (adjust.)'!G601/'Scot and Wales Transition'!$Q$14</f>
        <v>1.6386973952993638E-2</v>
      </c>
      <c r="E59" s="346">
        <f>'GE2024 results (adjust.)'!H601/'Scot and Wales Transition'!$P$14</f>
        <v>3.5818488974629368E-3</v>
      </c>
      <c r="F59" s="346">
        <f>'GE2024 results (adjust.)'!I601/'Scot and Wales Transition'!$R$14</f>
        <v>1.6302906254583829E-2</v>
      </c>
      <c r="G59" s="346">
        <f>'GE2024 results (adjust.)'!K601/'Scot and Wales Transition'!$S$14</f>
        <v>0</v>
      </c>
      <c r="H59" s="346">
        <f>'GE2024 results (adjust.)'!L601/'Scot and Wales Transition'!$T$14</f>
        <v>0</v>
      </c>
      <c r="I59" s="346">
        <f>'GE2024 results (adjust.)'!J601/'Scot and Wales Transition'!$N$14</f>
        <v>1.8361693052455472E-2</v>
      </c>
      <c r="J59" s="346">
        <f>'GE2024 results (adjust.)'!N601/'Scot and Wales Transition'!$U$14</f>
        <v>1.4953393980627868E-2</v>
      </c>
      <c r="L59" s="347">
        <f>B59*'Scot and Wales Transition'!$M$16</f>
        <v>0</v>
      </c>
      <c r="M59" s="347">
        <f>'Allocation (SCOT)'!C59*'Scot and Wales Transition'!$O$16</f>
        <v>0</v>
      </c>
      <c r="N59" s="347">
        <f>D59*'Scot and Wales Transition'!$Q$16</f>
        <v>4707.7399511754229</v>
      </c>
      <c r="O59" s="347">
        <f>E59*'Scot and Wales Transition'!$P$16</f>
        <v>0</v>
      </c>
      <c r="P59" s="347">
        <f>F59*'Scot and Wales Transition'!$R$16</f>
        <v>2270.9787963198146</v>
      </c>
      <c r="Q59" s="347">
        <f>G59*'Scot and Wales Transition'!$S$16</f>
        <v>0</v>
      </c>
      <c r="R59" s="347">
        <f>H59*'Scot and Wales Transition'!$T$16</f>
        <v>0</v>
      </c>
      <c r="S59" s="347">
        <f>I59*'Scot and Wales Transition'!$N$16</f>
        <v>1125.1852109193376</v>
      </c>
      <c r="T59" s="347">
        <f>J59*'Scot and Wales Transition'!$U$14</f>
        <v>391</v>
      </c>
      <c r="U59" s="348">
        <f t="shared" si="11"/>
        <v>8494.9039584145758</v>
      </c>
      <c r="W59" s="349">
        <f>B59*'Scot and Wales Transition'!$M$18</f>
        <v>-10473.994192138285</v>
      </c>
      <c r="X59" s="349">
        <f>C59*'Scot and Wales Transition'!$O$18</f>
        <v>-260.18266910875406</v>
      </c>
      <c r="Y59" s="349">
        <f>D59*'Scot and Wales Transition'!$Q$18</f>
        <v>0</v>
      </c>
      <c r="Z59" s="349">
        <f>E59*'Scot and Wales Transition'!$P$18</f>
        <v>-17.967444919297805</v>
      </c>
      <c r="AA59" s="349">
        <f>F59*'Scot and Wales Transition'!$R$18</f>
        <v>0</v>
      </c>
      <c r="AB59" s="349">
        <f>G59*'Scot and Wales Transition'!$S$18</f>
        <v>0</v>
      </c>
      <c r="AC59" s="349">
        <f>H59*'Scot and Wales Transition'!$T$18</f>
        <v>0</v>
      </c>
      <c r="AD59" s="349">
        <f>I59*'Scot and Wales Transition'!$N$18</f>
        <v>0</v>
      </c>
      <c r="AE59" s="349">
        <f>J59*'Scot and Wales Transition'!$U$18</f>
        <v>0</v>
      </c>
      <c r="AG59" s="350">
        <f>'GE2024 results (adjust.)'!E601+'Allocation (SCOT)'!L59+'Allocation (SCOT)'!W59</f>
        <v>8838.0058078617149</v>
      </c>
      <c r="AH59" s="350">
        <f>'GE2024 results (adjust.)'!F601+'Allocation (SCOT)'!M59+'Allocation (SCOT)'!X59</f>
        <v>1213.817330891246</v>
      </c>
      <c r="AI59" s="350">
        <f>'GE2024 results (adjust.)'!G601+'Allocation (SCOT)'!N59+'Allocation (SCOT)'!Y59</f>
        <v>7477.7399511754229</v>
      </c>
      <c r="AJ59" s="350">
        <f>'GE2024 results (adjust.)'!H601+'Allocation (SCOT)'!O59+'Allocation (SCOT)'!Z59</f>
        <v>821.0325550807022</v>
      </c>
      <c r="AK59" s="350">
        <f>'GE2024 results (adjust.)'!I601+'Allocation (SCOT)'!P59+'Allocation (SCOT)'!AA59</f>
        <v>3766.9787963198146</v>
      </c>
      <c r="AL59" s="350">
        <f>'GE2024 results (adjust.)'!K601+'Allocation (SCOT)'!Q59+'Allocation (SCOT)'!AB59</f>
        <v>0</v>
      </c>
      <c r="AM59" s="350">
        <f>'GE2024 results (adjust.)'!L601+'Allocation (SCOT)'!R59+'Allocation (SCOT)'!AC59</f>
        <v>0</v>
      </c>
      <c r="AN59" s="350">
        <f>'GE2024 results (adjust.)'!J601+'Allocation (SCOT)'!S59+'Allocation (SCOT)'!AD59</f>
        <v>14427.185210919337</v>
      </c>
      <c r="AO59" s="350">
        <f>'GE2024 results (adjust.)'!M601+'Allocation (SCOT)'!T59+'Allocation (SCOT)'!AE59</f>
        <v>391</v>
      </c>
      <c r="AP59" s="350">
        <f t="shared" si="12"/>
        <v>36935.759652248242</v>
      </c>
      <c r="AQ59" s="350"/>
      <c r="AR59" s="351">
        <f t="shared" si="13"/>
        <v>0.23928046670954972</v>
      </c>
      <c r="AS59" s="351">
        <f t="shared" si="14"/>
        <v>3.2862931270925197E-2</v>
      </c>
      <c r="AT59" s="351">
        <f t="shared" si="15"/>
        <v>0.20245258312211972</v>
      </c>
      <c r="AU59" s="351">
        <f t="shared" si="16"/>
        <v>2.2228663030373786E-2</v>
      </c>
      <c r="AV59" s="351">
        <f t="shared" si="17"/>
        <v>0.10198731071964083</v>
      </c>
      <c r="AW59" s="351">
        <f t="shared" si="18"/>
        <v>0</v>
      </c>
      <c r="AX59" s="351">
        <f t="shared" si="19"/>
        <v>0</v>
      </c>
      <c r="AY59" s="351">
        <f t="shared" ref="AY59" si="21">AN59/AP59</f>
        <v>0.39060209798720547</v>
      </c>
      <c r="AZ59" s="351">
        <f t="shared" si="20"/>
        <v>1.058594716018519E-2</v>
      </c>
    </row>
  </sheetData>
  <autoFilter ref="A2:AZ2" xr:uid="{36822924-ED3D-41D7-B967-5FECD3DD7735}"/>
  <mergeCells count="4">
    <mergeCell ref="L1:T1"/>
    <mergeCell ref="W1:AE1"/>
    <mergeCell ref="AG1:AO1"/>
    <mergeCell ref="AR1:AZ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DD6174-52DC-44BB-9F41-7CB8A753A738}">
  <dimension ref="A1:AZ59"/>
  <sheetViews>
    <sheetView zoomScale="70" zoomScaleNormal="70" workbookViewId="0">
      <selection activeCell="C10" sqref="C10"/>
    </sheetView>
  </sheetViews>
  <sheetFormatPr defaultRowHeight="14" x14ac:dyDescent="0.3"/>
  <cols>
    <col min="1" max="1" width="43" style="334" bestFit="1" customWidth="1"/>
    <col min="2" max="10" width="8.81640625" style="334" bestFit="1" customWidth="1"/>
    <col min="11" max="11" width="8.7265625" style="334"/>
    <col min="12" max="12" width="9.26953125" style="334" bestFit="1" customWidth="1"/>
    <col min="13" max="13" width="8.81640625" style="334" bestFit="1" customWidth="1"/>
    <col min="14" max="14" width="9.26953125" style="334" bestFit="1" customWidth="1"/>
    <col min="15" max="15" width="9.08984375" style="334" bestFit="1" customWidth="1"/>
    <col min="16" max="17" width="9.26953125" style="334" bestFit="1" customWidth="1"/>
    <col min="18" max="18" width="8.81640625" style="334" bestFit="1" customWidth="1"/>
    <col min="19" max="19" width="9.26953125" style="334" bestFit="1" customWidth="1"/>
    <col min="20" max="20" width="8.81640625" style="334" bestFit="1" customWidth="1"/>
    <col min="21" max="21" width="8.7265625" style="334"/>
    <col min="22" max="30" width="8.81640625" style="334" bestFit="1" customWidth="1"/>
    <col min="31" max="31" width="8.7265625" style="334"/>
    <col min="32" max="32" width="8.81640625" style="334" bestFit="1" customWidth="1"/>
    <col min="33" max="33" width="8.7265625" style="334"/>
    <col min="34" max="35" width="8.81640625" style="334" bestFit="1" customWidth="1"/>
    <col min="36" max="36" width="8.7265625" style="334"/>
    <col min="37" max="38" width="8.81640625" style="334" bestFit="1" customWidth="1"/>
    <col min="39" max="42" width="8.7265625" style="334"/>
    <col min="43" max="52" width="8.81640625" style="334" bestFit="1" customWidth="1"/>
    <col min="53" max="16384" width="8.7265625" style="334"/>
  </cols>
  <sheetData>
    <row r="1" spans="1:52" s="333" customFormat="1" ht="15.5" customHeight="1" x14ac:dyDescent="0.35">
      <c r="B1" s="362">
        <f>COUNTIF(AG3:AG59,"Lab")</f>
        <v>1</v>
      </c>
      <c r="C1" s="362">
        <f>COUNTIF(AG3:AG59,"Con")</f>
        <v>2</v>
      </c>
      <c r="D1" s="362">
        <f>COUNTIF(AG3:AG59,"Ref")</f>
        <v>1</v>
      </c>
      <c r="E1" s="362">
        <f>COUNTIF(AG3:AG59,"LD")</f>
        <v>6</v>
      </c>
      <c r="F1" s="362">
        <f>COUNTIF(AG3:AG59,"Grn")</f>
        <v>0</v>
      </c>
      <c r="G1" s="362">
        <f>COUNTIF(AG3:AG59,"Ind")</f>
        <v>0</v>
      </c>
      <c r="H1" s="362">
        <f>COUNTIF(AG3:AG59,"WBP")</f>
        <v>0</v>
      </c>
      <c r="I1" s="362">
        <f>COUNTIF(AG3:AG59,"SNP")</f>
        <v>47</v>
      </c>
      <c r="J1" s="362">
        <f>COUNTIF(AG3:AG59,"Oth")</f>
        <v>0</v>
      </c>
      <c r="V1" s="363" t="s">
        <v>775</v>
      </c>
      <c r="W1" s="363"/>
      <c r="X1" s="363"/>
      <c r="Y1" s="363"/>
      <c r="Z1" s="363"/>
      <c r="AA1" s="363"/>
      <c r="AB1" s="363"/>
      <c r="AC1" s="363"/>
      <c r="AD1" s="363"/>
    </row>
    <row r="2" spans="1:52" s="333" customFormat="1" ht="15.5" customHeight="1" x14ac:dyDescent="0.35">
      <c r="A2" s="329" t="s">
        <v>64</v>
      </c>
      <c r="B2" s="336" t="s">
        <v>760</v>
      </c>
      <c r="C2" s="337" t="s">
        <v>761</v>
      </c>
      <c r="D2" s="338" t="s">
        <v>762</v>
      </c>
      <c r="E2" s="339" t="s">
        <v>763</v>
      </c>
      <c r="F2" s="340" t="s">
        <v>764</v>
      </c>
      <c r="G2" s="341" t="s">
        <v>773</v>
      </c>
      <c r="H2" s="342" t="s">
        <v>776</v>
      </c>
      <c r="I2" s="343" t="s">
        <v>777</v>
      </c>
      <c r="J2" s="344" t="s">
        <v>765</v>
      </c>
      <c r="L2" s="336" t="s">
        <v>760</v>
      </c>
      <c r="M2" s="337" t="s">
        <v>761</v>
      </c>
      <c r="N2" s="338" t="s">
        <v>762</v>
      </c>
      <c r="O2" s="339" t="s">
        <v>763</v>
      </c>
      <c r="P2" s="340" t="s">
        <v>764</v>
      </c>
      <c r="Q2" s="341" t="s">
        <v>773</v>
      </c>
      <c r="R2" s="342" t="s">
        <v>776</v>
      </c>
      <c r="S2" s="343" t="s">
        <v>777</v>
      </c>
      <c r="T2" s="344" t="s">
        <v>765</v>
      </c>
      <c r="U2" s="344"/>
      <c r="V2" s="336" t="s">
        <v>760</v>
      </c>
      <c r="W2" s="337" t="s">
        <v>761</v>
      </c>
      <c r="X2" s="338" t="s">
        <v>762</v>
      </c>
      <c r="Y2" s="339" t="s">
        <v>763</v>
      </c>
      <c r="Z2" s="340" t="s">
        <v>764</v>
      </c>
      <c r="AA2" s="341" t="s">
        <v>773</v>
      </c>
      <c r="AB2" s="342" t="s">
        <v>774</v>
      </c>
      <c r="AC2" s="343" t="s">
        <v>777</v>
      </c>
      <c r="AD2" s="344" t="s">
        <v>765</v>
      </c>
      <c r="AF2" s="364" t="s">
        <v>767</v>
      </c>
      <c r="AG2" s="365" t="s">
        <v>768</v>
      </c>
      <c r="AH2" s="364" t="s">
        <v>769</v>
      </c>
      <c r="AI2" s="364" t="s">
        <v>770</v>
      </c>
      <c r="AK2" s="365">
        <v>2024</v>
      </c>
      <c r="AL2" s="330">
        <v>2029</v>
      </c>
      <c r="AM2" s="357" t="s">
        <v>771</v>
      </c>
      <c r="AN2" s="358" t="s">
        <v>772</v>
      </c>
      <c r="AQ2" s="336" t="s">
        <v>760</v>
      </c>
      <c r="AR2" s="337" t="s">
        <v>761</v>
      </c>
      <c r="AS2" s="338" t="s">
        <v>762</v>
      </c>
      <c r="AT2" s="339" t="s">
        <v>763</v>
      </c>
      <c r="AU2" s="340" t="s">
        <v>764</v>
      </c>
      <c r="AV2" s="341" t="s">
        <v>773</v>
      </c>
      <c r="AW2" s="342" t="s">
        <v>776</v>
      </c>
      <c r="AX2" s="343" t="s">
        <v>777</v>
      </c>
      <c r="AY2" s="344" t="s">
        <v>765</v>
      </c>
      <c r="AZ2" s="344"/>
    </row>
    <row r="3" spans="1:52" s="333" customFormat="1" ht="15.5" customHeight="1" x14ac:dyDescent="0.35">
      <c r="A3" s="333" t="str">
        <f>'GE2024 results (adjust.)'!A545</f>
        <v>Aberdeen North</v>
      </c>
      <c r="B3" s="366">
        <f>'Allocation (SCOT)'!AR3</f>
        <v>0.13387140743080575</v>
      </c>
      <c r="C3" s="366">
        <f>'Allocation (SCOT)'!AS3</f>
        <v>0.11091107563461336</v>
      </c>
      <c r="D3" s="366">
        <f>'Allocation (SCOT)'!AT3</f>
        <v>0.23375728444228216</v>
      </c>
      <c r="E3" s="366">
        <f>'Allocation (SCOT)'!AU3</f>
        <v>5.788828861044519E-2</v>
      </c>
      <c r="F3" s="366">
        <f>'Allocation (SCOT)'!AV3</f>
        <v>7.3525782318344834E-2</v>
      </c>
      <c r="G3" s="366">
        <f>'Allocation (SCOT)'!AW3</f>
        <v>0</v>
      </c>
      <c r="H3" s="366">
        <f>'Allocation (SCOT)'!AX3</f>
        <v>0</v>
      </c>
      <c r="I3" s="366">
        <f>'Allocation (SCOT)'!AY3</f>
        <v>0.36098389316218998</v>
      </c>
      <c r="J3" s="366">
        <f>'Allocation (SCOT)'!AZ3</f>
        <v>2.9062268401318651E-2</v>
      </c>
      <c r="L3" s="367">
        <f t="shared" ref="L3:T3" si="0">B3-V3</f>
        <v>-0.16956130429267682</v>
      </c>
      <c r="M3" s="367">
        <f t="shared" si="0"/>
        <v>-2.8796728142557321E-2</v>
      </c>
      <c r="N3" s="367">
        <f t="shared" si="0"/>
        <v>0.14393664066036033</v>
      </c>
      <c r="O3" s="367">
        <f t="shared" si="0"/>
        <v>-3.4729181837108852E-3</v>
      </c>
      <c r="P3" s="367">
        <f t="shared" si="0"/>
        <v>4.3237149464086605E-2</v>
      </c>
      <c r="Q3" s="367">
        <f t="shared" si="0"/>
        <v>0</v>
      </c>
      <c r="R3" s="367">
        <f t="shared" si="0"/>
        <v>0</v>
      </c>
      <c r="S3" s="367">
        <f t="shared" si="0"/>
        <v>1.5740990204594074E-2</v>
      </c>
      <c r="T3" s="367">
        <f t="shared" si="0"/>
        <v>-1.0838297100960077E-3</v>
      </c>
      <c r="U3" s="367"/>
      <c r="V3" s="368">
        <f>'GE2024 results'!Q545</f>
        <v>0.30343271172348257</v>
      </c>
      <c r="W3" s="368">
        <f>'GE2024 results'!R545</f>
        <v>0.13970780377717068</v>
      </c>
      <c r="X3" s="368">
        <f>'GE2024 results'!S545</f>
        <v>8.9820643781921838E-2</v>
      </c>
      <c r="Y3" s="368">
        <f>'GE2024 results'!T545</f>
        <v>6.1361206794156076E-2</v>
      </c>
      <c r="Z3" s="368">
        <f>'GE2024 results'!U545</f>
        <v>3.0288632854258226E-2</v>
      </c>
      <c r="AA3" s="368">
        <f>'GE2024 results'!W545</f>
        <v>0</v>
      </c>
      <c r="AB3" s="368">
        <f>'GE2024 results'!X545</f>
        <v>0</v>
      </c>
      <c r="AC3" s="368">
        <f>'GE2024 results'!V545</f>
        <v>0.34524290295759591</v>
      </c>
      <c r="AD3" s="369">
        <f>'GE2024 results'!Z545</f>
        <v>3.0146098111414658E-2</v>
      </c>
      <c r="AF3" s="368">
        <f t="shared" ref="AF3:AF34" si="1">LARGE(B3:J3,1)</f>
        <v>0.36098389316218998</v>
      </c>
      <c r="AG3" s="370" t="str">
        <f>IF(B3=AF3,"Lab",IF(C3=AF3,"Con",IF(D3=AF3,"Ref",IF(E3=AF3,"LD",IF(F3=AF3,"Grn",IF(G3=AF3,"Ind",IF(H3=AF3,"WPB",IF(I3=AF3,"SNP",IF(J3=AF3,"Oth","Oth ")))))))))</f>
        <v>SNP</v>
      </c>
      <c r="AH3" s="368">
        <f t="shared" ref="AH3:AH34" si="2">AF3-AI3</f>
        <v>0.12722660871990782</v>
      </c>
      <c r="AI3" s="368">
        <f t="shared" ref="AI3:AI34" si="3">LARGE(B3:J3,2)</f>
        <v>0.23375728444228216</v>
      </c>
      <c r="AK3" s="371" t="s">
        <v>18</v>
      </c>
      <c r="AL3" s="372" t="str">
        <f t="shared" ref="AL3:AL34" si="4">AG3</f>
        <v>SNP</v>
      </c>
      <c r="AM3" s="359" t="str">
        <f t="shared" ref="AM3:AM34" si="5">IF(AL3=AK3,"HOLD","gain from")</f>
        <v>HOLD</v>
      </c>
      <c r="AN3" s="359" t="str">
        <f t="shared" ref="AN3:AN34" si="6">IF(AM3="Hold","",(AK3))</f>
        <v/>
      </c>
      <c r="AO3" s="333" t="str">
        <f t="shared" ref="AO3:AO34" si="7">IF(Y3&gt;V3,"Con/LD","")</f>
        <v/>
      </c>
      <c r="AQ3" s="373">
        <f t="shared" ref="AQ3:AQ34" si="8">B3*AZ3</f>
        <v>5845.4768115067154</v>
      </c>
      <c r="AR3" s="374">
        <f>C3*AZ3</f>
        <v>4842.9170440783018</v>
      </c>
      <c r="AS3" s="375">
        <f t="shared" ref="AS3:AS34" si="9">D3*AZ3</f>
        <v>10206.980056099015</v>
      </c>
      <c r="AT3" s="376">
        <f t="shared" ref="AT3:AT34" si="10">E3*AZ3</f>
        <v>2527.6842547955348</v>
      </c>
      <c r="AU3" s="377">
        <f t="shared" ref="AU3:AU34" si="11">F3*AZ3</f>
        <v>3210.493292318024</v>
      </c>
      <c r="AV3" s="378">
        <f t="shared" ref="AV3:AV34" si="12">G3*AZ3</f>
        <v>0</v>
      </c>
      <c r="AW3" s="379">
        <f t="shared" ref="AW3:AW34" si="13">H3*AZ3</f>
        <v>0</v>
      </c>
      <c r="AX3" s="380">
        <f>I3*AZ3</f>
        <v>15762.31263496397</v>
      </c>
      <c r="AY3" s="381">
        <f>J3*AZ3</f>
        <v>1269</v>
      </c>
      <c r="AZ3" s="382">
        <f>'Allocation (SCOT)'!AP3</f>
        <v>43664.864093761564</v>
      </c>
    </row>
    <row r="4" spans="1:52" s="333" customFormat="1" ht="15.5" customHeight="1" x14ac:dyDescent="0.35">
      <c r="A4" s="333" t="str">
        <f>'GE2024 results (adjust.)'!A546</f>
        <v>Aberdeen South</v>
      </c>
      <c r="B4" s="366">
        <f>'Allocation (SCOT)'!AR4</f>
        <v>0.11045905507722648</v>
      </c>
      <c r="C4" s="366">
        <f>'Allocation (SCOT)'!AS4</f>
        <v>0.19607105892766619</v>
      </c>
      <c r="D4" s="366">
        <f>'Allocation (SCOT)'!AT4</f>
        <v>0.18196339420978869</v>
      </c>
      <c r="E4" s="366">
        <f>'Allocation (SCOT)'!AU4</f>
        <v>6.0229488414996292E-2</v>
      </c>
      <c r="F4" s="366">
        <f>'Allocation (SCOT)'!AV4</f>
        <v>8.5368338027007024E-2</v>
      </c>
      <c r="G4" s="366">
        <f>'Allocation (SCOT)'!AW4</f>
        <v>9.332549573061226E-3</v>
      </c>
      <c r="H4" s="366">
        <f>'Allocation (SCOT)'!AX4</f>
        <v>0</v>
      </c>
      <c r="I4" s="366">
        <f>'Allocation (SCOT)'!AY4</f>
        <v>0.34766320481502128</v>
      </c>
      <c r="J4" s="366">
        <f>'Allocation (SCOT)'!AZ4</f>
        <v>8.9129109552327918E-3</v>
      </c>
      <c r="L4" s="367">
        <f t="shared" ref="L4:L59" si="14">B4-V4</f>
        <v>-0.13670892420856487</v>
      </c>
      <c r="M4" s="367">
        <f t="shared" ref="M4:M59" si="15">C4-W4</f>
        <v>-4.775243875277399E-2</v>
      </c>
      <c r="N4" s="367">
        <f t="shared" ref="N4:N59" si="16">D4-X4</f>
        <v>0.11293760933547646</v>
      </c>
      <c r="O4" s="367">
        <f t="shared" ref="O4:O59" si="17">E4-Y4</f>
        <v>-2.7978068703635103E-3</v>
      </c>
      <c r="P4" s="367">
        <f t="shared" ref="P4:P59" si="18">F4-Z4</f>
        <v>5.0650461233393902E-2</v>
      </c>
      <c r="Q4" s="367">
        <f t="shared" ref="Q4:Q59" si="19">G4-AA4</f>
        <v>4.4776569201321077E-3</v>
      </c>
      <c r="R4" s="367">
        <f t="shared" ref="R4:R59" si="20">H4-AB4</f>
        <v>0</v>
      </c>
      <c r="S4" s="367">
        <f t="shared" ref="S4:S59" si="21">I4-AC4</f>
        <v>1.9407729574973831E-2</v>
      </c>
      <c r="T4" s="367">
        <f t="shared" ref="T4:T59" si="22">J4-AD4</f>
        <v>-2.1428723227395058E-4</v>
      </c>
      <c r="U4" s="367"/>
      <c r="V4" s="368">
        <f>'GE2024 results'!Q546</f>
        <v>0.24716797928579134</v>
      </c>
      <c r="W4" s="368">
        <f>'GE2024 results'!R546</f>
        <v>0.24382349768044018</v>
      </c>
      <c r="X4" s="368">
        <f>'GE2024 results'!S546</f>
        <v>6.9025784874312227E-2</v>
      </c>
      <c r="Y4" s="368">
        <f>'GE2024 results'!T546</f>
        <v>6.3027295285359802E-2</v>
      </c>
      <c r="Z4" s="368">
        <f>'GE2024 results'!U546</f>
        <v>3.4717876793613121E-2</v>
      </c>
      <c r="AA4" s="368">
        <f>'GE2024 results'!W546</f>
        <v>4.8548926529291183E-3</v>
      </c>
      <c r="AB4" s="368">
        <f>'GE2024 results'!X546</f>
        <v>0</v>
      </c>
      <c r="AC4" s="368">
        <f>'GE2024 results'!V546</f>
        <v>0.32825547524004745</v>
      </c>
      <c r="AD4" s="369">
        <f>'GE2024 results'!Z546</f>
        <v>9.1271981875067423E-3</v>
      </c>
      <c r="AF4" s="368">
        <f t="shared" si="1"/>
        <v>0.34766320481502128</v>
      </c>
      <c r="AG4" s="370" t="str">
        <f t="shared" ref="AG4:AG59" si="23">IF(B4=AF4,"Lab",IF(C4=AF4,"Con",IF(D4=AF4,"Ref",IF(E4=AF4,"LD",IF(F4=AF4,"Grn",IF(G4=AF4,"Ind",IF(H4=AF4,"WPB",IF(I4=AF4,"SNP",IF(J4=AF4,"Oth","Oth ")))))))))</f>
        <v>SNP</v>
      </c>
      <c r="AH4" s="368">
        <f t="shared" si="2"/>
        <v>0.15159214588735509</v>
      </c>
      <c r="AI4" s="368">
        <f t="shared" si="3"/>
        <v>0.19607105892766619</v>
      </c>
      <c r="AK4" s="371" t="s">
        <v>18</v>
      </c>
      <c r="AL4" s="372" t="str">
        <f t="shared" si="4"/>
        <v>SNP</v>
      </c>
      <c r="AM4" s="359" t="str">
        <f t="shared" si="5"/>
        <v>HOLD</v>
      </c>
      <c r="AN4" s="359" t="str">
        <f t="shared" si="6"/>
        <v/>
      </c>
      <c r="AO4" s="333" t="str">
        <f t="shared" si="7"/>
        <v/>
      </c>
      <c r="AQ4" s="373">
        <f t="shared" si="8"/>
        <v>5242.3030514217044</v>
      </c>
      <c r="AR4" s="374">
        <f t="shared" ref="AR4:AR34" si="24">C4*AZ4</f>
        <v>9305.3838799668101</v>
      </c>
      <c r="AS4" s="375">
        <f t="shared" si="9"/>
        <v>8635.8448028195598</v>
      </c>
      <c r="AT4" s="376">
        <f t="shared" si="10"/>
        <v>2858.445880084304</v>
      </c>
      <c r="AU4" s="377">
        <f t="shared" si="11"/>
        <v>4051.5166332076087</v>
      </c>
      <c r="AV4" s="378">
        <f t="shared" si="12"/>
        <v>442.91573081263795</v>
      </c>
      <c r="AW4" s="379">
        <f t="shared" si="13"/>
        <v>0</v>
      </c>
      <c r="AX4" s="380">
        <f>I4*AZ4</f>
        <v>16499.83225182047</v>
      </c>
      <c r="AY4" s="381">
        <f t="shared" ref="AY4:AY59" si="25">J4*AZ4</f>
        <v>423</v>
      </c>
      <c r="AZ4" s="382">
        <f>'Allocation (SCOT)'!AP4</f>
        <v>47459.242230133095</v>
      </c>
    </row>
    <row r="5" spans="1:52" s="333" customFormat="1" ht="15.5" customHeight="1" x14ac:dyDescent="0.35">
      <c r="A5" s="333" t="str">
        <f>'GE2024 results (adjust.)'!A547</f>
        <v>Aberdeenshire North and Moray East</v>
      </c>
      <c r="B5" s="366">
        <f>'Allocation (SCOT)'!AR5</f>
        <v>3.9943354512271545E-2</v>
      </c>
      <c r="C5" s="366">
        <f>'Allocation (SCOT)'!AS5</f>
        <v>0.23203368204707198</v>
      </c>
      <c r="D5" s="366">
        <f>'Allocation (SCOT)'!AT5</f>
        <v>0.33810789350579601</v>
      </c>
      <c r="E5" s="366">
        <f>'Allocation (SCOT)'!AU5</f>
        <v>6.1304065884386486E-2</v>
      </c>
      <c r="F5" s="366">
        <f>'Allocation (SCOT)'!AV5</f>
        <v>0</v>
      </c>
      <c r="G5" s="366">
        <f>'Allocation (SCOT)'!AW5</f>
        <v>0</v>
      </c>
      <c r="H5" s="366">
        <f>'Allocation (SCOT)'!AX5</f>
        <v>0</v>
      </c>
      <c r="I5" s="366">
        <f>'Allocation (SCOT)'!AY5</f>
        <v>0.32861100405047405</v>
      </c>
      <c r="J5" s="366">
        <f>'Allocation (SCOT)'!AZ5</f>
        <v>0</v>
      </c>
      <c r="L5" s="367">
        <f t="shared" si="14"/>
        <v>-6.1554498216334297E-2</v>
      </c>
      <c r="M5" s="367">
        <f t="shared" si="15"/>
        <v>-9.5634695453713614E-2</v>
      </c>
      <c r="N5" s="367">
        <f t="shared" si="16"/>
        <v>0.19246004601443747</v>
      </c>
      <c r="O5" s="367">
        <f t="shared" si="17"/>
        <v>-1.1546044097806879E-2</v>
      </c>
      <c r="P5" s="367">
        <f t="shared" si="18"/>
        <v>0</v>
      </c>
      <c r="Q5" s="367">
        <f t="shared" si="19"/>
        <v>0</v>
      </c>
      <c r="R5" s="367">
        <f t="shared" si="20"/>
        <v>0</v>
      </c>
      <c r="S5" s="367">
        <f t="shared" si="21"/>
        <v>-2.3724808246582629E-2</v>
      </c>
      <c r="T5" s="367">
        <f t="shared" si="22"/>
        <v>0</v>
      </c>
      <c r="U5" s="367"/>
      <c r="V5" s="368">
        <f>'GE2024 results'!Q547</f>
        <v>0.10149785272860584</v>
      </c>
      <c r="W5" s="368">
        <f>'GE2024 results'!R547</f>
        <v>0.32766837750078559</v>
      </c>
      <c r="X5" s="368">
        <f>'GE2024 results'!S547</f>
        <v>0.14564784749135853</v>
      </c>
      <c r="Y5" s="368">
        <f>'GE2024 results'!T547</f>
        <v>7.2850109982193365E-2</v>
      </c>
      <c r="Z5" s="368">
        <f>'GE2024 results'!U547</f>
        <v>0</v>
      </c>
      <c r="AA5" s="368">
        <f>'GE2024 results'!W547</f>
        <v>0</v>
      </c>
      <c r="AB5" s="368">
        <f>'GE2024 results'!X547</f>
        <v>0</v>
      </c>
      <c r="AC5" s="368">
        <f>'GE2024 results'!V547</f>
        <v>0.35233581229705668</v>
      </c>
      <c r="AD5" s="369">
        <f>'GE2024 results'!Z547</f>
        <v>0</v>
      </c>
      <c r="AF5" s="368">
        <f t="shared" si="1"/>
        <v>0.33810789350579601</v>
      </c>
      <c r="AG5" s="370" t="str">
        <f t="shared" si="23"/>
        <v>Ref</v>
      </c>
      <c r="AH5" s="368">
        <f t="shared" si="2"/>
        <v>9.4968894553219552E-3</v>
      </c>
      <c r="AI5" s="368">
        <f t="shared" si="3"/>
        <v>0.32861100405047405</v>
      </c>
      <c r="AK5" s="371" t="s">
        <v>18</v>
      </c>
      <c r="AL5" s="372" t="str">
        <f t="shared" si="4"/>
        <v>Ref</v>
      </c>
      <c r="AM5" s="359" t="str">
        <f t="shared" si="5"/>
        <v>gain from</v>
      </c>
      <c r="AN5" s="359" t="str">
        <f t="shared" si="6"/>
        <v>SNP</v>
      </c>
      <c r="AO5" s="333" t="str">
        <f t="shared" si="7"/>
        <v/>
      </c>
      <c r="AQ5" s="373">
        <f t="shared" si="8"/>
        <v>1773.8251093243584</v>
      </c>
      <c r="AR5" s="374">
        <f t="shared" si="24"/>
        <v>10304.271547789796</v>
      </c>
      <c r="AS5" s="375">
        <f t="shared" si="9"/>
        <v>15014.869894742853</v>
      </c>
      <c r="AT5" s="376">
        <f t="shared" si="10"/>
        <v>2722.4226081460233</v>
      </c>
      <c r="AU5" s="377">
        <f t="shared" si="11"/>
        <v>0</v>
      </c>
      <c r="AV5" s="378">
        <f t="shared" si="12"/>
        <v>0</v>
      </c>
      <c r="AW5" s="379">
        <f t="shared" si="13"/>
        <v>0</v>
      </c>
      <c r="AX5" s="380">
        <f t="shared" ref="AX5:AX59" si="26">I5*AZ5</f>
        <v>14593.127124712049</v>
      </c>
      <c r="AY5" s="381">
        <f t="shared" si="25"/>
        <v>0</v>
      </c>
      <c r="AZ5" s="382">
        <f>'Allocation (SCOT)'!AP5</f>
        <v>44408.516284715079</v>
      </c>
    </row>
    <row r="6" spans="1:52" s="333" customFormat="1" ht="15.5" customHeight="1" x14ac:dyDescent="0.35">
      <c r="A6" s="333" t="str">
        <f>'GE2024 results (adjust.)'!A548</f>
        <v>Airdrie and Shotts</v>
      </c>
      <c r="B6" s="366">
        <f>'Allocation (SCOT)'!AR6</f>
        <v>0.26884314018445027</v>
      </c>
      <c r="C6" s="366">
        <f>'Allocation (SCOT)'!AS6</f>
        <v>4.3476914323447573E-2</v>
      </c>
      <c r="D6" s="366">
        <f>'Allocation (SCOT)'!AT6</f>
        <v>0.24967223880974185</v>
      </c>
      <c r="E6" s="366">
        <f>'Allocation (SCOT)'!AU6</f>
        <v>2.2085815434469667E-2</v>
      </c>
      <c r="F6" s="366">
        <f>'Allocation (SCOT)'!AV6</f>
        <v>0</v>
      </c>
      <c r="G6" s="366">
        <f>'Allocation (SCOT)'!AW6</f>
        <v>0</v>
      </c>
      <c r="H6" s="366">
        <f>'Allocation (SCOT)'!AX6</f>
        <v>0</v>
      </c>
      <c r="I6" s="366">
        <f>'Allocation (SCOT)'!AY6</f>
        <v>0.38233278410745769</v>
      </c>
      <c r="J6" s="366">
        <f>'Allocation (SCOT)'!AZ6</f>
        <v>3.3589107140432985E-2</v>
      </c>
      <c r="L6" s="367">
        <f t="shared" si="14"/>
        <v>-0.24582985386998707</v>
      </c>
      <c r="M6" s="367">
        <f t="shared" si="15"/>
        <v>-2.7784721381244534E-3</v>
      </c>
      <c r="N6" s="367">
        <f t="shared" si="16"/>
        <v>0.16864349283254226</v>
      </c>
      <c r="O6" s="367">
        <f t="shared" si="17"/>
        <v>2.3127286510736048E-3</v>
      </c>
      <c r="P6" s="367">
        <f t="shared" si="18"/>
        <v>0</v>
      </c>
      <c r="Q6" s="367">
        <f t="shared" si="19"/>
        <v>0</v>
      </c>
      <c r="R6" s="367">
        <f t="shared" si="20"/>
        <v>0</v>
      </c>
      <c r="S6" s="367">
        <f t="shared" si="21"/>
        <v>7.3490805162385986E-2</v>
      </c>
      <c r="T6" s="367">
        <f t="shared" si="22"/>
        <v>4.1612993621097417E-3</v>
      </c>
      <c r="U6" s="367"/>
      <c r="V6" s="368">
        <f>'GE2024 results'!Q548</f>
        <v>0.51467299405443734</v>
      </c>
      <c r="W6" s="368">
        <f>'GE2024 results'!R548</f>
        <v>4.6255386461572026E-2</v>
      </c>
      <c r="X6" s="368">
        <f>'GE2024 results'!S548</f>
        <v>8.1028745977199584E-2</v>
      </c>
      <c r="Y6" s="368">
        <f>'GE2024 results'!T548</f>
        <v>1.9773086783396062E-2</v>
      </c>
      <c r="Z6" s="368">
        <f>'GE2024 results'!U548</f>
        <v>0</v>
      </c>
      <c r="AA6" s="368">
        <f>'GE2024 results'!W548</f>
        <v>0</v>
      </c>
      <c r="AB6" s="368">
        <f>'GE2024 results'!X548</f>
        <v>0</v>
      </c>
      <c r="AC6" s="368">
        <f>'GE2024 results'!V548</f>
        <v>0.3088419789450717</v>
      </c>
      <c r="AD6" s="369">
        <f>'GE2024 results'!Z548</f>
        <v>2.9427807778323243E-2</v>
      </c>
      <c r="AF6" s="368">
        <f t="shared" si="1"/>
        <v>0.38233278410745769</v>
      </c>
      <c r="AG6" s="370" t="str">
        <f t="shared" si="23"/>
        <v>SNP</v>
      </c>
      <c r="AH6" s="368">
        <f t="shared" si="2"/>
        <v>0.11348964392300742</v>
      </c>
      <c r="AI6" s="368">
        <f t="shared" si="3"/>
        <v>0.26884314018445027</v>
      </c>
      <c r="AK6" s="383" t="s">
        <v>8</v>
      </c>
      <c r="AL6" s="372" t="str">
        <f t="shared" si="4"/>
        <v>SNP</v>
      </c>
      <c r="AM6" s="359" t="str">
        <f t="shared" si="5"/>
        <v>gain from</v>
      </c>
      <c r="AN6" s="359" t="str">
        <f t="shared" si="6"/>
        <v>LAB</v>
      </c>
      <c r="AO6" s="333" t="str">
        <f t="shared" si="7"/>
        <v/>
      </c>
      <c r="AQ6" s="373">
        <f t="shared" si="8"/>
        <v>8636.1851491382786</v>
      </c>
      <c r="AR6" s="374">
        <f t="shared" si="24"/>
        <v>1396.6310672941338</v>
      </c>
      <c r="AS6" s="375">
        <f t="shared" si="9"/>
        <v>8020.3485180296684</v>
      </c>
      <c r="AT6" s="376">
        <f t="shared" si="10"/>
        <v>709.4739003975078</v>
      </c>
      <c r="AU6" s="377">
        <f t="shared" si="11"/>
        <v>0</v>
      </c>
      <c r="AV6" s="378">
        <f t="shared" si="12"/>
        <v>0</v>
      </c>
      <c r="AW6" s="379">
        <f t="shared" si="13"/>
        <v>0</v>
      </c>
      <c r="AX6" s="380">
        <f t="shared" si="26"/>
        <v>12281.870796004403</v>
      </c>
      <c r="AY6" s="381">
        <f t="shared" si="25"/>
        <v>1079</v>
      </c>
      <c r="AZ6" s="382">
        <f>'Allocation (SCOT)'!AP6</f>
        <v>32123.509430863989</v>
      </c>
    </row>
    <row r="7" spans="1:52" s="333" customFormat="1" ht="15.5" customHeight="1" x14ac:dyDescent="0.35">
      <c r="A7" s="333" t="str">
        <f>'GE2024 results (adjust.)'!A549</f>
        <v>Alloa and Grangemouth</v>
      </c>
      <c r="B7" s="366">
        <f>'Allocation (SCOT)'!AR7</f>
        <v>0.19875081761682264</v>
      </c>
      <c r="C7" s="366">
        <f>'Allocation (SCOT)'!AS7</f>
        <v>6.1994500799696435E-2</v>
      </c>
      <c r="D7" s="366">
        <f>'Allocation (SCOT)'!AT7</f>
        <v>0.24722963778431878</v>
      </c>
      <c r="E7" s="366">
        <f>'Allocation (SCOT)'!AU7</f>
        <v>2.7117095845506749E-2</v>
      </c>
      <c r="F7" s="366">
        <f>'Allocation (SCOT)'!AV7</f>
        <v>8.6144012230126438E-2</v>
      </c>
      <c r="G7" s="366">
        <f>'Allocation (SCOT)'!AW7</f>
        <v>4.175263904244602E-2</v>
      </c>
      <c r="H7" s="366">
        <f>'Allocation (SCOT)'!AX7</f>
        <v>1.0478957856617061E-2</v>
      </c>
      <c r="I7" s="366">
        <f>'Allocation (SCOT)'!AY7</f>
        <v>0.31117237778138335</v>
      </c>
      <c r="J7" s="366">
        <f>'Allocation (SCOT)'!AZ7</f>
        <v>1.5359961043082519E-2</v>
      </c>
      <c r="L7" s="367">
        <f t="shared" si="14"/>
        <v>-0.23907836128660201</v>
      </c>
      <c r="M7" s="367">
        <f t="shared" si="15"/>
        <v>-1.3901715311563E-2</v>
      </c>
      <c r="N7" s="367">
        <f t="shared" si="16"/>
        <v>0.1549017816643217</v>
      </c>
      <c r="O7" s="367">
        <f t="shared" si="17"/>
        <v>-8.1911929490246366E-4</v>
      </c>
      <c r="P7" s="367">
        <f t="shared" si="18"/>
        <v>5.1654558090663806E-2</v>
      </c>
      <c r="Q7" s="367">
        <f t="shared" si="19"/>
        <v>2.0369662901090227E-2</v>
      </c>
      <c r="R7" s="367">
        <f t="shared" si="20"/>
        <v>5.0664678685099765E-3</v>
      </c>
      <c r="S7" s="367">
        <f t="shared" si="21"/>
        <v>2.1931825367606961E-2</v>
      </c>
      <c r="T7" s="367">
        <f t="shared" si="22"/>
        <v>-1.2509999912519408E-4</v>
      </c>
      <c r="U7" s="367"/>
      <c r="V7" s="368">
        <f>'GE2024 results'!Q549</f>
        <v>0.43782917890342465</v>
      </c>
      <c r="W7" s="368">
        <f>'GE2024 results'!R549</f>
        <v>7.5896216111259435E-2</v>
      </c>
      <c r="X7" s="368">
        <f>'GE2024 results'!S549</f>
        <v>9.2327856119997082E-2</v>
      </c>
      <c r="Y7" s="368">
        <f>'GE2024 results'!T549</f>
        <v>2.7936215140409212E-2</v>
      </c>
      <c r="Z7" s="368">
        <f>'GE2024 results'!U549</f>
        <v>3.4489454139462632E-2</v>
      </c>
      <c r="AA7" s="368">
        <f>'GE2024 results'!W549</f>
        <v>2.1382976141355793E-2</v>
      </c>
      <c r="AB7" s="368">
        <f>'GE2024 results'!X549</f>
        <v>5.4124899881070844E-3</v>
      </c>
      <c r="AC7" s="368">
        <f>'GE2024 results'!V549</f>
        <v>0.28924055241377639</v>
      </c>
      <c r="AD7" s="369">
        <f>'GE2024 results'!Z549</f>
        <v>1.5485061042207713E-2</v>
      </c>
      <c r="AF7" s="368">
        <f t="shared" si="1"/>
        <v>0.31117237778138335</v>
      </c>
      <c r="AG7" s="370" t="str">
        <f t="shared" si="23"/>
        <v>SNP</v>
      </c>
      <c r="AH7" s="368">
        <f t="shared" si="2"/>
        <v>6.3942739997064568E-2</v>
      </c>
      <c r="AI7" s="368">
        <f t="shared" si="3"/>
        <v>0.24722963778431878</v>
      </c>
      <c r="AK7" s="383" t="s">
        <v>8</v>
      </c>
      <c r="AL7" s="372" t="str">
        <f t="shared" si="4"/>
        <v>SNP</v>
      </c>
      <c r="AM7" s="359" t="str">
        <f t="shared" si="5"/>
        <v>gain from</v>
      </c>
      <c r="AN7" s="359" t="str">
        <f t="shared" si="6"/>
        <v>LAB</v>
      </c>
      <c r="AO7" s="333" t="str">
        <f t="shared" si="7"/>
        <v/>
      </c>
      <c r="AQ7" s="373">
        <f t="shared" si="8"/>
        <v>8255.4259925444021</v>
      </c>
      <c r="AR7" s="374">
        <f t="shared" si="24"/>
        <v>2575.0385303235589</v>
      </c>
      <c r="AS7" s="375">
        <f t="shared" si="9"/>
        <v>10269.06959359975</v>
      </c>
      <c r="AT7" s="376">
        <f t="shared" si="10"/>
        <v>1126.3509784241814</v>
      </c>
      <c r="AU7" s="377">
        <f t="shared" si="11"/>
        <v>3578.1262497128723</v>
      </c>
      <c r="AV7" s="378">
        <f t="shared" si="12"/>
        <v>1734.261150426373</v>
      </c>
      <c r="AW7" s="379">
        <f t="shared" si="13"/>
        <v>435.25990031938181</v>
      </c>
      <c r="AX7" s="380">
        <f t="shared" si="26"/>
        <v>12925.031285410145</v>
      </c>
      <c r="AY7" s="381">
        <f t="shared" si="25"/>
        <v>638</v>
      </c>
      <c r="AZ7" s="382">
        <f>'Allocation (SCOT)'!AP7</f>
        <v>41536.563680760664</v>
      </c>
    </row>
    <row r="8" spans="1:52" s="333" customFormat="1" ht="15.5" customHeight="1" x14ac:dyDescent="0.35">
      <c r="A8" s="333" t="str">
        <f>'GE2024 results (adjust.)'!A550</f>
        <v>Angus and Perthshire Glens</v>
      </c>
      <c r="B8" s="366">
        <f>'Allocation (SCOT)'!AR8</f>
        <v>6.3604781539227787E-2</v>
      </c>
      <c r="C8" s="366">
        <f>'Allocation (SCOT)'!AS8</f>
        <v>0.24024722600738666</v>
      </c>
      <c r="D8" s="366">
        <f>'Allocation (SCOT)'!AT8</f>
        <v>0.17912524547694772</v>
      </c>
      <c r="E8" s="366">
        <f>'Allocation (SCOT)'!AU8</f>
        <v>6.313251721210747E-2</v>
      </c>
      <c r="F8" s="366">
        <f>'Allocation (SCOT)'!AV8</f>
        <v>0</v>
      </c>
      <c r="G8" s="366">
        <f>'Allocation (SCOT)'!AW8</f>
        <v>2.9495805171590533E-2</v>
      </c>
      <c r="H8" s="366">
        <f>'Allocation (SCOT)'!AX8</f>
        <v>0</v>
      </c>
      <c r="I8" s="366">
        <f>'Allocation (SCOT)'!AY8</f>
        <v>0.42439442459273985</v>
      </c>
      <c r="J8" s="366">
        <f>'Allocation (SCOT)'!AZ8</f>
        <v>0</v>
      </c>
      <c r="L8" s="367">
        <f t="shared" si="14"/>
        <v>-7.9991568887400569E-2</v>
      </c>
      <c r="M8" s="367">
        <f t="shared" si="15"/>
        <v>-6.1180500612533911E-2</v>
      </c>
      <c r="N8" s="367">
        <f t="shared" si="16"/>
        <v>0.11056902346123428</v>
      </c>
      <c r="O8" s="367">
        <f t="shared" si="17"/>
        <v>-3.5228853392146597E-3</v>
      </c>
      <c r="P8" s="367">
        <f t="shared" si="18"/>
        <v>0</v>
      </c>
      <c r="Q8" s="367">
        <f t="shared" si="19"/>
        <v>1.4014686644936821E-2</v>
      </c>
      <c r="R8" s="367">
        <f t="shared" si="20"/>
        <v>0</v>
      </c>
      <c r="S8" s="367">
        <f t="shared" si="21"/>
        <v>2.0111244732978095E-2</v>
      </c>
      <c r="T8" s="367">
        <f t="shared" si="22"/>
        <v>0</v>
      </c>
      <c r="U8" s="367"/>
      <c r="V8" s="368">
        <f>'GE2024 results'!Q550</f>
        <v>0.14359635042662836</v>
      </c>
      <c r="W8" s="368">
        <f>'GE2024 results'!R550</f>
        <v>0.30142772661992057</v>
      </c>
      <c r="X8" s="368">
        <f>'GE2024 results'!S550</f>
        <v>6.8556222015713444E-2</v>
      </c>
      <c r="Y8" s="368">
        <f>'GE2024 results'!T550</f>
        <v>6.6655402551322129E-2</v>
      </c>
      <c r="Z8" s="368">
        <f>'GE2024 results'!U550</f>
        <v>0</v>
      </c>
      <c r="AA8" s="368">
        <f>'GE2024 results'!W550</f>
        <v>1.5481118526653712E-2</v>
      </c>
      <c r="AB8" s="368">
        <f>'GE2024 results'!X550</f>
        <v>0</v>
      </c>
      <c r="AC8" s="368">
        <f>'GE2024 results'!V550</f>
        <v>0.40428317985976175</v>
      </c>
      <c r="AD8" s="369">
        <f>'GE2024 results'!Z550</f>
        <v>0</v>
      </c>
      <c r="AF8" s="368">
        <f t="shared" si="1"/>
        <v>0.42439442459273985</v>
      </c>
      <c r="AG8" s="370" t="str">
        <f t="shared" si="23"/>
        <v>SNP</v>
      </c>
      <c r="AH8" s="368">
        <f t="shared" si="2"/>
        <v>0.18414719858535319</v>
      </c>
      <c r="AI8" s="368">
        <f t="shared" si="3"/>
        <v>0.24024722600738666</v>
      </c>
      <c r="AK8" s="371" t="s">
        <v>18</v>
      </c>
      <c r="AL8" s="372" t="str">
        <f t="shared" si="4"/>
        <v>SNP</v>
      </c>
      <c r="AM8" s="359" t="str">
        <f t="shared" si="5"/>
        <v>HOLD</v>
      </c>
      <c r="AN8" s="359" t="str">
        <f t="shared" si="6"/>
        <v/>
      </c>
      <c r="AO8" s="333" t="str">
        <f t="shared" si="7"/>
        <v/>
      </c>
      <c r="AQ8" s="373">
        <f t="shared" si="8"/>
        <v>3111.5162327905869</v>
      </c>
      <c r="AR8" s="374">
        <f t="shared" si="24"/>
        <v>11752.782188927993</v>
      </c>
      <c r="AS8" s="375">
        <f t="shared" si="9"/>
        <v>8762.7234229297555</v>
      </c>
      <c r="AT8" s="376">
        <f t="shared" si="10"/>
        <v>3088.4132822821171</v>
      </c>
      <c r="AU8" s="377">
        <f t="shared" si="11"/>
        <v>0</v>
      </c>
      <c r="AV8" s="378">
        <f t="shared" si="12"/>
        <v>1442.9210252696157</v>
      </c>
      <c r="AW8" s="379">
        <f t="shared" si="13"/>
        <v>0</v>
      </c>
      <c r="AX8" s="380">
        <f t="shared" si="26"/>
        <v>20761.177214510448</v>
      </c>
      <c r="AY8" s="381">
        <f t="shared" si="25"/>
        <v>0</v>
      </c>
      <c r="AZ8" s="382">
        <f>'Allocation (SCOT)'!AP8</f>
        <v>48919.533366710515</v>
      </c>
    </row>
    <row r="9" spans="1:52" s="333" customFormat="1" ht="15.5" customHeight="1" x14ac:dyDescent="0.35">
      <c r="A9" s="333" t="str">
        <f>'GE2024 results (adjust.)'!A551</f>
        <v>Arbroath and Broughty Ferry</v>
      </c>
      <c r="B9" s="366">
        <f>'Allocation (SCOT)'!AR9</f>
        <v>0.15795912379393307</v>
      </c>
      <c r="C9" s="366">
        <f>'Allocation (SCOT)'!AS9</f>
        <v>0.13207673174486775</v>
      </c>
      <c r="D9" s="366">
        <f>'Allocation (SCOT)'!AT9</f>
        <v>0.24050552531243446</v>
      </c>
      <c r="E9" s="366">
        <f>'Allocation (SCOT)'!AU9</f>
        <v>5.1598698246658914E-2</v>
      </c>
      <c r="F9" s="366">
        <f>'Allocation (SCOT)'!AV9</f>
        <v>0</v>
      </c>
      <c r="G9" s="366">
        <f>'Allocation (SCOT)'!AW9</f>
        <v>0</v>
      </c>
      <c r="H9" s="366">
        <f>'Allocation (SCOT)'!AX9</f>
        <v>0</v>
      </c>
      <c r="I9" s="366">
        <f>'Allocation (SCOT)'!AY9</f>
        <v>0.39619670919340638</v>
      </c>
      <c r="J9" s="366">
        <f>'Allocation (SCOT)'!AZ9</f>
        <v>2.1663211708699458E-2</v>
      </c>
      <c r="L9" s="367">
        <f t="shared" si="14"/>
        <v>-0.17574443719162808</v>
      </c>
      <c r="M9" s="367">
        <f t="shared" si="15"/>
        <v>-2.2988209207599558E-2</v>
      </c>
      <c r="N9" s="367">
        <f t="shared" si="16"/>
        <v>0.15437092867168373</v>
      </c>
      <c r="O9" s="367">
        <f t="shared" si="17"/>
        <v>6.2061723480407588E-4</v>
      </c>
      <c r="P9" s="367">
        <f t="shared" si="18"/>
        <v>0</v>
      </c>
      <c r="Q9" s="367">
        <f t="shared" si="19"/>
        <v>0</v>
      </c>
      <c r="R9" s="367">
        <f t="shared" si="20"/>
        <v>0</v>
      </c>
      <c r="S9" s="367">
        <f t="shared" si="21"/>
        <v>4.3022195967212407E-2</v>
      </c>
      <c r="T9" s="367">
        <f t="shared" si="22"/>
        <v>7.1890452552743692E-4</v>
      </c>
      <c r="U9" s="367"/>
      <c r="V9" s="368">
        <f>'GE2024 results'!Q551</f>
        <v>0.33370356098556114</v>
      </c>
      <c r="W9" s="368">
        <f>'GE2024 results'!R551</f>
        <v>0.15506494095246731</v>
      </c>
      <c r="X9" s="368">
        <f>'GE2024 results'!S551</f>
        <v>8.6134596640750724E-2</v>
      </c>
      <c r="Y9" s="368">
        <f>'GE2024 results'!T551</f>
        <v>5.0978081011854838E-2</v>
      </c>
      <c r="Z9" s="368">
        <f>'GE2024 results'!U551</f>
        <v>0</v>
      </c>
      <c r="AA9" s="368">
        <f>'GE2024 results'!W551</f>
        <v>0</v>
      </c>
      <c r="AB9" s="368">
        <f>'GE2024 results'!X551</f>
        <v>0</v>
      </c>
      <c r="AC9" s="368">
        <f>'GE2024 results'!V551</f>
        <v>0.35317451322619398</v>
      </c>
      <c r="AD9" s="369">
        <f>'GE2024 results'!Z551</f>
        <v>2.0944307183172022E-2</v>
      </c>
      <c r="AF9" s="368">
        <f t="shared" si="1"/>
        <v>0.39619670919340638</v>
      </c>
      <c r="AG9" s="370" t="str">
        <f t="shared" si="23"/>
        <v>SNP</v>
      </c>
      <c r="AH9" s="368">
        <f t="shared" si="2"/>
        <v>0.15569118388097192</v>
      </c>
      <c r="AI9" s="368">
        <f t="shared" si="3"/>
        <v>0.24050552531243446</v>
      </c>
      <c r="AK9" s="371" t="s">
        <v>18</v>
      </c>
      <c r="AL9" s="372" t="str">
        <f t="shared" si="4"/>
        <v>SNP</v>
      </c>
      <c r="AM9" s="359" t="str">
        <f t="shared" si="5"/>
        <v>HOLD</v>
      </c>
      <c r="AN9" s="359" t="str">
        <f t="shared" si="6"/>
        <v/>
      </c>
      <c r="AO9" s="333" t="str">
        <f t="shared" si="7"/>
        <v/>
      </c>
      <c r="AQ9" s="373">
        <f t="shared" si="8"/>
        <v>6737.4234415565561</v>
      </c>
      <c r="AR9" s="374">
        <f t="shared" si="24"/>
        <v>5633.4629312259249</v>
      </c>
      <c r="AS9" s="375">
        <f t="shared" si="9"/>
        <v>10258.271413164839</v>
      </c>
      <c r="AT9" s="376">
        <f t="shared" si="10"/>
        <v>2200.8369682675793</v>
      </c>
      <c r="AU9" s="377">
        <f t="shared" si="11"/>
        <v>0</v>
      </c>
      <c r="AV9" s="378">
        <f t="shared" si="12"/>
        <v>0</v>
      </c>
      <c r="AW9" s="379">
        <f t="shared" si="13"/>
        <v>0</v>
      </c>
      <c r="AX9" s="380">
        <f t="shared" si="26"/>
        <v>16898.960515060458</v>
      </c>
      <c r="AY9" s="381">
        <f t="shared" si="25"/>
        <v>924.00000000000023</v>
      </c>
      <c r="AZ9" s="382">
        <f>'Allocation (SCOT)'!AP9</f>
        <v>42652.955269275357</v>
      </c>
    </row>
    <row r="10" spans="1:52" s="333" customFormat="1" ht="15.5" customHeight="1" x14ac:dyDescent="0.35">
      <c r="A10" s="333" t="str">
        <f>'GE2024 results (adjust.)'!A552</f>
        <v>Argyll, Bute and South Lochaber</v>
      </c>
      <c r="B10" s="366">
        <f>'Allocation (SCOT)'!AR10</f>
        <v>8.5778644071241417E-2</v>
      </c>
      <c r="C10" s="366">
        <f>'Allocation (SCOT)'!AS10</f>
        <v>0.16810448828133845</v>
      </c>
      <c r="D10" s="366">
        <f>'Allocation (SCOT)'!AT10</f>
        <v>0.17946912001630172</v>
      </c>
      <c r="E10" s="366">
        <f>'Allocation (SCOT)'!AU10</f>
        <v>0.15722770220827706</v>
      </c>
      <c r="F10" s="366">
        <f>'Allocation (SCOT)'!AV10</f>
        <v>0</v>
      </c>
      <c r="G10" s="366">
        <f>'Allocation (SCOT)'!AW10</f>
        <v>4.0442692195051581E-2</v>
      </c>
      <c r="H10" s="366">
        <f>'Allocation (SCOT)'!AX10</f>
        <v>0</v>
      </c>
      <c r="I10" s="366">
        <f>'Allocation (SCOT)'!AY10</f>
        <v>0.36897735322778979</v>
      </c>
      <c r="J10" s="366">
        <f>'Allocation (SCOT)'!AZ10</f>
        <v>0</v>
      </c>
      <c r="L10" s="367">
        <f t="shared" si="14"/>
        <v>-0.10558598523641316</v>
      </c>
      <c r="M10" s="367">
        <f t="shared" si="15"/>
        <v>-4.031243472699822E-2</v>
      </c>
      <c r="N10" s="367">
        <f t="shared" si="16"/>
        <v>0.11159430391358673</v>
      </c>
      <c r="O10" s="367">
        <f t="shared" si="17"/>
        <v>-6.8086760182843875E-3</v>
      </c>
      <c r="P10" s="367">
        <f t="shared" si="18"/>
        <v>0</v>
      </c>
      <c r="Q10" s="367">
        <f t="shared" si="19"/>
        <v>1.9467256414212562E-2</v>
      </c>
      <c r="R10" s="367">
        <f t="shared" si="20"/>
        <v>0</v>
      </c>
      <c r="S10" s="367">
        <f t="shared" si="21"/>
        <v>2.1645535653896542E-2</v>
      </c>
      <c r="T10" s="367">
        <f t="shared" si="22"/>
        <v>0</v>
      </c>
      <c r="U10" s="367"/>
      <c r="V10" s="368">
        <f>'GE2024 results'!Q552</f>
        <v>0.19136462930765458</v>
      </c>
      <c r="W10" s="368">
        <f>'GE2024 results'!R552</f>
        <v>0.20841692300833667</v>
      </c>
      <c r="X10" s="368">
        <f>'GE2024 results'!S552</f>
        <v>6.7874816102714994E-2</v>
      </c>
      <c r="Y10" s="368">
        <f>'GE2024 results'!T552</f>
        <v>0.16403637822656145</v>
      </c>
      <c r="Z10" s="368">
        <f>'GE2024 results'!U552</f>
        <v>0</v>
      </c>
      <c r="AA10" s="368">
        <f>'GE2024 results'!W552</f>
        <v>2.0975435780839019E-2</v>
      </c>
      <c r="AB10" s="368">
        <f>'GE2024 results'!X552</f>
        <v>0</v>
      </c>
      <c r="AC10" s="368">
        <f>'GE2024 results'!V552</f>
        <v>0.34733181757389325</v>
      </c>
      <c r="AD10" s="369">
        <f>'GE2024 results'!Z552</f>
        <v>0</v>
      </c>
      <c r="AF10" s="368">
        <f t="shared" si="1"/>
        <v>0.36897735322778979</v>
      </c>
      <c r="AG10" s="370" t="str">
        <f t="shared" si="23"/>
        <v>SNP</v>
      </c>
      <c r="AH10" s="368">
        <f t="shared" si="2"/>
        <v>0.18950823321148808</v>
      </c>
      <c r="AI10" s="368">
        <f t="shared" si="3"/>
        <v>0.17946912001630172</v>
      </c>
      <c r="AK10" s="371" t="s">
        <v>18</v>
      </c>
      <c r="AL10" s="372" t="str">
        <f t="shared" si="4"/>
        <v>SNP</v>
      </c>
      <c r="AM10" s="359" t="str">
        <f t="shared" si="5"/>
        <v>HOLD</v>
      </c>
      <c r="AN10" s="359" t="str">
        <f t="shared" si="6"/>
        <v/>
      </c>
      <c r="AO10" s="333" t="str">
        <f t="shared" si="7"/>
        <v/>
      </c>
      <c r="AQ10" s="373">
        <f t="shared" si="8"/>
        <v>3928.8670184596531</v>
      </c>
      <c r="AR10" s="374">
        <f t="shared" si="24"/>
        <v>7699.5875466982015</v>
      </c>
      <c r="AS10" s="375">
        <f t="shared" si="9"/>
        <v>8220.11485607551</v>
      </c>
      <c r="AT10" s="376">
        <f t="shared" si="10"/>
        <v>7201.4047352072557</v>
      </c>
      <c r="AU10" s="377">
        <f t="shared" si="11"/>
        <v>0</v>
      </c>
      <c r="AV10" s="378">
        <f t="shared" si="12"/>
        <v>1852.3720119764098</v>
      </c>
      <c r="AW10" s="379">
        <f t="shared" si="13"/>
        <v>0</v>
      </c>
      <c r="AX10" s="380">
        <f t="shared" si="26"/>
        <v>16900.045102732303</v>
      </c>
      <c r="AY10" s="381">
        <f t="shared" si="25"/>
        <v>0</v>
      </c>
      <c r="AZ10" s="382">
        <f>'Allocation (SCOT)'!AP10</f>
        <v>45802.391271149332</v>
      </c>
    </row>
    <row r="11" spans="1:52" s="333" customFormat="1" ht="15.5" customHeight="1" x14ac:dyDescent="0.35">
      <c r="A11" s="333" t="str">
        <f>'GE2024 results (adjust.)'!A553</f>
        <v>Ayr, Carrick and Cumnock</v>
      </c>
      <c r="B11" s="366">
        <f>'Allocation (SCOT)'!AR11</f>
        <v>0.1731401066005262</v>
      </c>
      <c r="C11" s="366">
        <f>'Allocation (SCOT)'!AS11</f>
        <v>0.19296011582302441</v>
      </c>
      <c r="D11" s="366">
        <f>'Allocation (SCOT)'!AT11</f>
        <v>0.2424349031533978</v>
      </c>
      <c r="E11" s="366">
        <f>'Allocation (SCOT)'!AU11</f>
        <v>2.6806181509048753E-2</v>
      </c>
      <c r="F11" s="366">
        <f>'Allocation (SCOT)'!AV11</f>
        <v>5.6533535593220531E-2</v>
      </c>
      <c r="G11" s="366">
        <f>'Allocation (SCOT)'!AW11</f>
        <v>0</v>
      </c>
      <c r="H11" s="366">
        <f>'Allocation (SCOT)'!AX11</f>
        <v>0</v>
      </c>
      <c r="I11" s="366">
        <f>'Allocation (SCOT)'!AY11</f>
        <v>0.29616456075895764</v>
      </c>
      <c r="J11" s="366">
        <f>'Allocation (SCOT)'!AZ11</f>
        <v>1.1960596561824686E-2</v>
      </c>
      <c r="L11" s="367">
        <f t="shared" si="14"/>
        <v>-0.1915755471028156</v>
      </c>
      <c r="M11" s="367">
        <f t="shared" si="15"/>
        <v>-3.2929077063432483E-2</v>
      </c>
      <c r="N11" s="367">
        <f t="shared" si="16"/>
        <v>0.15586073860385707</v>
      </c>
      <c r="O11" s="367">
        <f t="shared" si="17"/>
        <v>3.9910705135870125E-4</v>
      </c>
      <c r="P11" s="367">
        <f t="shared" si="18"/>
        <v>3.4889994455835349E-2</v>
      </c>
      <c r="Q11" s="367">
        <f t="shared" si="19"/>
        <v>0</v>
      </c>
      <c r="R11" s="367">
        <f t="shared" si="20"/>
        <v>0</v>
      </c>
      <c r="S11" s="367">
        <f t="shared" si="21"/>
        <v>3.2924380966110278E-2</v>
      </c>
      <c r="T11" s="367">
        <f t="shared" si="22"/>
        <v>4.3040308908675294E-4</v>
      </c>
      <c r="U11" s="367"/>
      <c r="V11" s="368">
        <f>'GE2024 results'!Q553</f>
        <v>0.3647156537033418</v>
      </c>
      <c r="W11" s="368">
        <f>'GE2024 results'!R553</f>
        <v>0.2258891928864569</v>
      </c>
      <c r="X11" s="368">
        <f>'GE2024 results'!S553</f>
        <v>8.6574164549540741E-2</v>
      </c>
      <c r="Y11" s="368">
        <f>'GE2024 results'!T553</f>
        <v>2.6407074457690052E-2</v>
      </c>
      <c r="Z11" s="368">
        <f>'GE2024 results'!U553</f>
        <v>2.1643541137385185E-2</v>
      </c>
      <c r="AA11" s="368">
        <f>'GE2024 results'!W553</f>
        <v>0</v>
      </c>
      <c r="AB11" s="368">
        <f>'GE2024 results'!X553</f>
        <v>0</v>
      </c>
      <c r="AC11" s="368">
        <f>'GE2024 results'!V553</f>
        <v>0.26324017979284736</v>
      </c>
      <c r="AD11" s="369">
        <f>'GE2024 results'!Z553</f>
        <v>1.1530193472737933E-2</v>
      </c>
      <c r="AF11" s="368">
        <f t="shared" si="1"/>
        <v>0.29616456075895764</v>
      </c>
      <c r="AG11" s="370" t="str">
        <f t="shared" si="23"/>
        <v>SNP</v>
      </c>
      <c r="AH11" s="368">
        <f t="shared" si="2"/>
        <v>5.3729657605559838E-2</v>
      </c>
      <c r="AI11" s="368">
        <f t="shared" si="3"/>
        <v>0.2424349031533978</v>
      </c>
      <c r="AK11" s="383" t="s">
        <v>8</v>
      </c>
      <c r="AL11" s="372" t="str">
        <f t="shared" si="4"/>
        <v>SNP</v>
      </c>
      <c r="AM11" s="359" t="str">
        <f t="shared" si="5"/>
        <v>gain from</v>
      </c>
      <c r="AN11" s="359" t="str">
        <f t="shared" si="6"/>
        <v>LAB</v>
      </c>
      <c r="AO11" s="333" t="str">
        <f t="shared" si="7"/>
        <v/>
      </c>
      <c r="AQ11" s="373">
        <f t="shared" si="8"/>
        <v>6832.6132307050239</v>
      </c>
      <c r="AR11" s="374">
        <f t="shared" si="24"/>
        <v>7614.7685608896554</v>
      </c>
      <c r="AS11" s="375">
        <f t="shared" si="9"/>
        <v>9567.1878653305776</v>
      </c>
      <c r="AT11" s="376">
        <f t="shared" si="10"/>
        <v>1057.8500501099393</v>
      </c>
      <c r="AU11" s="377">
        <f t="shared" si="11"/>
        <v>2230.978083916682</v>
      </c>
      <c r="AV11" s="378">
        <f t="shared" si="12"/>
        <v>0</v>
      </c>
      <c r="AW11" s="379">
        <f t="shared" si="13"/>
        <v>0</v>
      </c>
      <c r="AX11" s="380">
        <f t="shared" si="26"/>
        <v>11687.516751831814</v>
      </c>
      <c r="AY11" s="381">
        <f t="shared" si="25"/>
        <v>472.00000000000006</v>
      </c>
      <c r="AZ11" s="382">
        <f>'Allocation (SCOT)'!AP11</f>
        <v>39462.914542783692</v>
      </c>
    </row>
    <row r="12" spans="1:52" s="333" customFormat="1" ht="15.5" customHeight="1" x14ac:dyDescent="0.35">
      <c r="A12" s="333" t="str">
        <f>'GE2024 results (adjust.)'!A554</f>
        <v>Bathgate and Linlithgow</v>
      </c>
      <c r="B12" s="366">
        <f>'Allocation (SCOT)'!AR12</f>
        <v>0.22607400169934264</v>
      </c>
      <c r="C12" s="366">
        <f>'Allocation (SCOT)'!AS12</f>
        <v>6.4679618548658849E-2</v>
      </c>
      <c r="D12" s="366">
        <f>'Allocation (SCOT)'!AT12</f>
        <v>0.23765970331190603</v>
      </c>
      <c r="E12" s="366">
        <f>'Allocation (SCOT)'!AU12</f>
        <v>5.307466999736913E-2</v>
      </c>
      <c r="F12" s="366">
        <f>'Allocation (SCOT)'!AV12</f>
        <v>8.7439052808405804E-2</v>
      </c>
      <c r="G12" s="366">
        <f>'Allocation (SCOT)'!AW12</f>
        <v>1.1261678670828772E-2</v>
      </c>
      <c r="H12" s="366">
        <f>'Allocation (SCOT)'!AX12</f>
        <v>0</v>
      </c>
      <c r="I12" s="366">
        <f>'Allocation (SCOT)'!AY12</f>
        <v>0.31026811013501371</v>
      </c>
      <c r="J12" s="366">
        <f>'Allocation (SCOT)'!AZ12</f>
        <v>9.5431648284752483E-3</v>
      </c>
      <c r="L12" s="367">
        <f t="shared" si="14"/>
        <v>-0.24400801422838828</v>
      </c>
      <c r="M12" s="367">
        <f t="shared" si="15"/>
        <v>-1.0061852983493769E-2</v>
      </c>
      <c r="N12" s="367">
        <f t="shared" si="16"/>
        <v>0.15388459336301741</v>
      </c>
      <c r="O12" s="367">
        <f t="shared" si="17"/>
        <v>1.4640673585958053E-3</v>
      </c>
      <c r="P12" s="367">
        <f t="shared" si="18"/>
        <v>5.4394954389292524E-2</v>
      </c>
      <c r="Q12" s="367">
        <f t="shared" si="19"/>
        <v>5.8177228881115487E-3</v>
      </c>
      <c r="R12" s="367">
        <f t="shared" si="20"/>
        <v>0</v>
      </c>
      <c r="S12" s="367">
        <f t="shared" si="21"/>
        <v>3.8046548266476909E-2</v>
      </c>
      <c r="T12" s="367">
        <f t="shared" si="22"/>
        <v>4.6198094638800168E-4</v>
      </c>
      <c r="U12" s="367"/>
      <c r="V12" s="368">
        <f>'GE2024 results'!Q554</f>
        <v>0.47008201592773091</v>
      </c>
      <c r="W12" s="368">
        <f>'GE2024 results'!R554</f>
        <v>7.4741471532152617E-2</v>
      </c>
      <c r="X12" s="368">
        <f>'GE2024 results'!S554</f>
        <v>8.3775109948888621E-2</v>
      </c>
      <c r="Y12" s="368">
        <f>'GE2024 results'!T554</f>
        <v>5.1610602638773324E-2</v>
      </c>
      <c r="Z12" s="368">
        <f>'GE2024 results'!U554</f>
        <v>3.304409841911328E-2</v>
      </c>
      <c r="AA12" s="368">
        <f>'GE2024 results'!W554</f>
        <v>5.443955782717223E-3</v>
      </c>
      <c r="AB12" s="368">
        <f>'GE2024 results'!X554</f>
        <v>0</v>
      </c>
      <c r="AC12" s="368">
        <f>'GE2024 results'!V554</f>
        <v>0.2722215618685368</v>
      </c>
      <c r="AD12" s="369">
        <f>'GE2024 results'!Z554</f>
        <v>9.0811838820872466E-3</v>
      </c>
      <c r="AF12" s="368">
        <f t="shared" si="1"/>
        <v>0.31026811013501371</v>
      </c>
      <c r="AG12" s="370" t="str">
        <f t="shared" si="23"/>
        <v>SNP</v>
      </c>
      <c r="AH12" s="368">
        <f t="shared" si="2"/>
        <v>7.260840682310768E-2</v>
      </c>
      <c r="AI12" s="368">
        <f t="shared" si="3"/>
        <v>0.23765970331190603</v>
      </c>
      <c r="AK12" s="383" t="s">
        <v>8</v>
      </c>
      <c r="AL12" s="372" t="str">
        <f t="shared" si="4"/>
        <v>SNP</v>
      </c>
      <c r="AM12" s="359" t="str">
        <f t="shared" si="5"/>
        <v>gain from</v>
      </c>
      <c r="AN12" s="359" t="str">
        <f t="shared" si="6"/>
        <v>LAB</v>
      </c>
      <c r="AO12" s="333" t="str">
        <f t="shared" si="7"/>
        <v/>
      </c>
      <c r="AQ12" s="373">
        <f t="shared" si="8"/>
        <v>9049.436974143413</v>
      </c>
      <c r="AR12" s="374">
        <f t="shared" si="24"/>
        <v>2589.0377804084646</v>
      </c>
      <c r="AS12" s="375">
        <f t="shared" si="9"/>
        <v>9513.1969631560241</v>
      </c>
      <c r="AT12" s="376">
        <f t="shared" si="10"/>
        <v>2124.5073624317097</v>
      </c>
      <c r="AU12" s="377">
        <f t="shared" si="11"/>
        <v>3500.0671971153361</v>
      </c>
      <c r="AV12" s="378">
        <f t="shared" si="12"/>
        <v>450.78978824930698</v>
      </c>
      <c r="AW12" s="379">
        <f t="shared" si="13"/>
        <v>0</v>
      </c>
      <c r="AX12" s="380">
        <f t="shared" si="26"/>
        <v>12419.613430329073</v>
      </c>
      <c r="AY12" s="381">
        <f t="shared" si="25"/>
        <v>382</v>
      </c>
      <c r="AZ12" s="382">
        <f>'Allocation (SCOT)'!AP12</f>
        <v>40028.649495833321</v>
      </c>
    </row>
    <row r="13" spans="1:52" s="333" customFormat="1" ht="15.5" customHeight="1" x14ac:dyDescent="0.35">
      <c r="A13" s="333" t="str">
        <f>'GE2024 results (adjust.)'!A555</f>
        <v>Berwickshire, Roxburgh and Selkirk</v>
      </c>
      <c r="B13" s="366">
        <f>'Allocation (SCOT)'!AR13</f>
        <v>5.8852677628164318E-2</v>
      </c>
      <c r="C13" s="366">
        <f>'Allocation (SCOT)'!AS13</f>
        <v>0.31667574078909505</v>
      </c>
      <c r="D13" s="366">
        <f>'Allocation (SCOT)'!AT13</f>
        <v>0.18372915276737578</v>
      </c>
      <c r="E13" s="366">
        <f>'Allocation (SCOT)'!AU13</f>
        <v>7.350125671095635E-2</v>
      </c>
      <c r="F13" s="366">
        <f>'Allocation (SCOT)'!AV13</f>
        <v>7.8299165325141015E-2</v>
      </c>
      <c r="G13" s="366">
        <f>'Allocation (SCOT)'!AW13</f>
        <v>1.3197008662100223E-2</v>
      </c>
      <c r="H13" s="366">
        <f>'Allocation (SCOT)'!AX13</f>
        <v>0</v>
      </c>
      <c r="I13" s="366">
        <f>'Allocation (SCOT)'!AY13</f>
        <v>0.27124167311947306</v>
      </c>
      <c r="J13" s="366">
        <f>'Allocation (SCOT)'!AZ13</f>
        <v>4.5033249976941568E-3</v>
      </c>
      <c r="L13" s="367">
        <f t="shared" si="14"/>
        <v>-7.6698677670602816E-2</v>
      </c>
      <c r="M13" s="367">
        <f t="shared" si="15"/>
        <v>-8.8668131370361947E-2</v>
      </c>
      <c r="N13" s="367">
        <f t="shared" si="16"/>
        <v>0.11199067602868426</v>
      </c>
      <c r="O13" s="367">
        <f t="shared" si="17"/>
        <v>-5.6688107318032116E-3</v>
      </c>
      <c r="P13" s="367">
        <f t="shared" si="18"/>
        <v>4.5522843318181953E-2</v>
      </c>
      <c r="Q13" s="367">
        <f t="shared" si="19"/>
        <v>6.1305539174806092E-3</v>
      </c>
      <c r="R13" s="367">
        <f t="shared" si="20"/>
        <v>0</v>
      </c>
      <c r="S13" s="367">
        <f t="shared" si="21"/>
        <v>7.6349889835565787E-3</v>
      </c>
      <c r="T13" s="367">
        <f t="shared" si="22"/>
        <v>-2.4344247513543183E-4</v>
      </c>
      <c r="U13" s="367"/>
      <c r="V13" s="368">
        <f>'GE2024 results'!Q555</f>
        <v>0.13555135529876713</v>
      </c>
      <c r="W13" s="368">
        <f>'GE2024 results'!R555</f>
        <v>0.405343872159457</v>
      </c>
      <c r="X13" s="368">
        <f>'GE2024 results'!S555</f>
        <v>7.173847673869152E-2</v>
      </c>
      <c r="Y13" s="368">
        <f>'GE2024 results'!T555</f>
        <v>7.9170067442759562E-2</v>
      </c>
      <c r="Z13" s="368">
        <f>'GE2024 results'!U555</f>
        <v>3.2776322006959062E-2</v>
      </c>
      <c r="AA13" s="368">
        <f>'GE2024 results'!W555</f>
        <v>7.066454744619614E-3</v>
      </c>
      <c r="AB13" s="368">
        <f>'GE2024 results'!X555</f>
        <v>0</v>
      </c>
      <c r="AC13" s="368">
        <f>'GE2024 results'!V555</f>
        <v>0.26360668413591648</v>
      </c>
      <c r="AD13" s="369">
        <f>'GE2024 results'!Z555</f>
        <v>4.7467674728295887E-3</v>
      </c>
      <c r="AF13" s="368">
        <f t="shared" si="1"/>
        <v>0.31667574078909505</v>
      </c>
      <c r="AG13" s="370" t="str">
        <f t="shared" si="23"/>
        <v>Con</v>
      </c>
      <c r="AH13" s="368">
        <f t="shared" si="2"/>
        <v>4.5434067669621991E-2</v>
      </c>
      <c r="AI13" s="368">
        <f t="shared" si="3"/>
        <v>0.27124167311947306</v>
      </c>
      <c r="AK13" s="384" t="s">
        <v>10</v>
      </c>
      <c r="AL13" s="372" t="str">
        <f t="shared" si="4"/>
        <v>Con</v>
      </c>
      <c r="AM13" s="359" t="str">
        <f t="shared" si="5"/>
        <v>HOLD</v>
      </c>
      <c r="AN13" s="359" t="str">
        <f t="shared" si="6"/>
        <v/>
      </c>
      <c r="AO13" s="333" t="str">
        <f t="shared" si="7"/>
        <v/>
      </c>
      <c r="AQ13" s="373">
        <f t="shared" si="8"/>
        <v>2888.1863428653319</v>
      </c>
      <c r="AR13" s="374">
        <f t="shared" si="24"/>
        <v>15540.814564843686</v>
      </c>
      <c r="AS13" s="375">
        <f t="shared" si="9"/>
        <v>9016.4806631501488</v>
      </c>
      <c r="AT13" s="376">
        <f t="shared" si="10"/>
        <v>3607.0631680899505</v>
      </c>
      <c r="AU13" s="377">
        <f t="shared" si="11"/>
        <v>3842.5198149625917</v>
      </c>
      <c r="AV13" s="378">
        <f t="shared" si="12"/>
        <v>647.64122416603482</v>
      </c>
      <c r="AW13" s="379">
        <f t="shared" si="13"/>
        <v>0</v>
      </c>
      <c r="AX13" s="380">
        <f t="shared" si="26"/>
        <v>13311.144496587958</v>
      </c>
      <c r="AY13" s="381">
        <f t="shared" si="25"/>
        <v>221.00000000000003</v>
      </c>
      <c r="AZ13" s="382">
        <f>'Allocation (SCOT)'!AP13</f>
        <v>49074.850274665703</v>
      </c>
    </row>
    <row r="14" spans="1:52" s="333" customFormat="1" ht="15.5" customHeight="1" x14ac:dyDescent="0.35">
      <c r="A14" s="333" t="str">
        <f>'GE2024 results (adjust.)'!A556</f>
        <v>Caithness, Sutherland and Easter Ross</v>
      </c>
      <c r="B14" s="366">
        <f>'Allocation (SCOT)'!AR14</f>
        <v>2.9647742459145414E-2</v>
      </c>
      <c r="C14" s="366">
        <f>'Allocation (SCOT)'!AS14</f>
        <v>2.9107599658085029E-2</v>
      </c>
      <c r="D14" s="366">
        <f>'Allocation (SCOT)'!AT14</f>
        <v>0.1723722952265643</v>
      </c>
      <c r="E14" s="366">
        <f>'Allocation (SCOT)'!AU14</f>
        <v>0.422814697946166</v>
      </c>
      <c r="F14" s="366">
        <f>'Allocation (SCOT)'!AV14</f>
        <v>7.8524966804279867E-2</v>
      </c>
      <c r="G14" s="366">
        <f>'Allocation (SCOT)'!AW14</f>
        <v>0</v>
      </c>
      <c r="H14" s="366">
        <f>'Allocation (SCOT)'!AX14</f>
        <v>0</v>
      </c>
      <c r="I14" s="366">
        <f>'Allocation (SCOT)'!AY14</f>
        <v>0.2524247761490791</v>
      </c>
      <c r="J14" s="366">
        <f>'Allocation (SCOT)'!AZ14</f>
        <v>1.5107921756680253E-2</v>
      </c>
      <c r="L14" s="367">
        <f t="shared" si="14"/>
        <v>-4.4383702989082528E-2</v>
      </c>
      <c r="M14" s="367">
        <f t="shared" si="15"/>
        <v>-1.1285034115368756E-2</v>
      </c>
      <c r="N14" s="367">
        <f t="shared" si="16"/>
        <v>9.9404956797099403E-2</v>
      </c>
      <c r="O14" s="367">
        <f t="shared" si="17"/>
        <v>-7.093095875987987E-2</v>
      </c>
      <c r="P14" s="367">
        <f t="shared" si="18"/>
        <v>4.2888239910603705E-2</v>
      </c>
      <c r="Q14" s="367">
        <f t="shared" si="19"/>
        <v>0</v>
      </c>
      <c r="R14" s="367">
        <f t="shared" si="20"/>
        <v>0</v>
      </c>
      <c r="S14" s="367">
        <f t="shared" si="21"/>
        <v>-1.3536829132366368E-2</v>
      </c>
      <c r="T14" s="367">
        <f t="shared" si="22"/>
        <v>-2.1566717110056387E-3</v>
      </c>
      <c r="U14" s="367"/>
      <c r="V14" s="368">
        <f>'GE2024 results'!Q556</f>
        <v>7.4031445448227942E-2</v>
      </c>
      <c r="W14" s="368">
        <f>'GE2024 results'!R556</f>
        <v>4.0392633773453784E-2</v>
      </c>
      <c r="X14" s="368">
        <f>'GE2024 results'!S556</f>
        <v>7.2967338429464901E-2</v>
      </c>
      <c r="Y14" s="368">
        <f>'GE2024 results'!T556</f>
        <v>0.49374565670604587</v>
      </c>
      <c r="Z14" s="368">
        <f>'GE2024 results'!U556</f>
        <v>3.5636726893676161E-2</v>
      </c>
      <c r="AA14" s="368">
        <f>'GE2024 results'!W556</f>
        <v>0</v>
      </c>
      <c r="AB14" s="368">
        <f>'GE2024 results'!X556</f>
        <v>0</v>
      </c>
      <c r="AC14" s="368">
        <f>'GE2024 results'!V556</f>
        <v>0.26596160528144547</v>
      </c>
      <c r="AD14" s="369">
        <f>'GE2024 results'!Z556</f>
        <v>1.7264593467685892E-2</v>
      </c>
      <c r="AF14" s="368">
        <f t="shared" si="1"/>
        <v>0.422814697946166</v>
      </c>
      <c r="AG14" s="370" t="str">
        <f t="shared" si="23"/>
        <v>LD</v>
      </c>
      <c r="AH14" s="368">
        <f t="shared" si="2"/>
        <v>0.1703899217970869</v>
      </c>
      <c r="AI14" s="368">
        <f t="shared" si="3"/>
        <v>0.2524247761490791</v>
      </c>
      <c r="AK14" s="385" t="s">
        <v>14</v>
      </c>
      <c r="AL14" s="372" t="str">
        <f t="shared" si="4"/>
        <v>LD</v>
      </c>
      <c r="AM14" s="359" t="str">
        <f t="shared" si="5"/>
        <v>HOLD</v>
      </c>
      <c r="AN14" s="359" t="str">
        <f t="shared" si="6"/>
        <v/>
      </c>
      <c r="AO14" s="333" t="str">
        <f t="shared" si="7"/>
        <v>Con/LD</v>
      </c>
      <c r="AQ14" s="373">
        <f t="shared" si="8"/>
        <v>1560.1057269573628</v>
      </c>
      <c r="AR14" s="374">
        <f t="shared" si="24"/>
        <v>1531.6826563485192</v>
      </c>
      <c r="AS14" s="375">
        <f t="shared" si="9"/>
        <v>9070.4715653247004</v>
      </c>
      <c r="AT14" s="376">
        <f t="shared" si="10"/>
        <v>22249.101516465846</v>
      </c>
      <c r="AU14" s="377">
        <f t="shared" si="11"/>
        <v>4132.0937197599042</v>
      </c>
      <c r="AV14" s="378">
        <f t="shared" si="12"/>
        <v>0</v>
      </c>
      <c r="AW14" s="379">
        <f t="shared" si="13"/>
        <v>0</v>
      </c>
      <c r="AX14" s="380">
        <f t="shared" si="26"/>
        <v>13282.945217119915</v>
      </c>
      <c r="AY14" s="381">
        <f t="shared" si="25"/>
        <v>795</v>
      </c>
      <c r="AZ14" s="382">
        <f>'Allocation (SCOT)'!AP14</f>
        <v>52621.400401976251</v>
      </c>
    </row>
    <row r="15" spans="1:52" s="333" customFormat="1" ht="15.5" customHeight="1" x14ac:dyDescent="0.35">
      <c r="A15" s="333" t="str">
        <f>'GE2024 results (adjust.)'!A557</f>
        <v>Central Ayrshire</v>
      </c>
      <c r="B15" s="366">
        <f>'Allocation (SCOT)'!AR15</f>
        <v>0.21316195918836375</v>
      </c>
      <c r="C15" s="366">
        <f>'Allocation (SCOT)'!AS15</f>
        <v>0.13032842994394908</v>
      </c>
      <c r="D15" s="366">
        <f>'Allocation (SCOT)'!AT15</f>
        <v>0.23770416674786957</v>
      </c>
      <c r="E15" s="366">
        <f>'Allocation (SCOT)'!AU15</f>
        <v>2.4766921895413473E-2</v>
      </c>
      <c r="F15" s="366">
        <f>'Allocation (SCOT)'!AV15</f>
        <v>6.7359247898680183E-2</v>
      </c>
      <c r="G15" s="366">
        <f>'Allocation (SCOT)'!AW15</f>
        <v>0</v>
      </c>
      <c r="H15" s="366">
        <f>'Allocation (SCOT)'!AX15</f>
        <v>0</v>
      </c>
      <c r="I15" s="366">
        <f>'Allocation (SCOT)'!AY15</f>
        <v>0.31336827557067315</v>
      </c>
      <c r="J15" s="366">
        <f>'Allocation (SCOT)'!AZ15</f>
        <v>1.3310998755050716E-2</v>
      </c>
      <c r="L15" s="367">
        <f t="shared" si="14"/>
        <v>-0.223618262449049</v>
      </c>
      <c r="M15" s="367">
        <f t="shared" si="15"/>
        <v>-1.8081719987241923E-2</v>
      </c>
      <c r="N15" s="367">
        <f t="shared" si="16"/>
        <v>0.15513336590767546</v>
      </c>
      <c r="O15" s="367">
        <f t="shared" si="17"/>
        <v>1.0338525311120658E-3</v>
      </c>
      <c r="P15" s="367">
        <f t="shared" si="18"/>
        <v>4.2274142029393141E-2</v>
      </c>
      <c r="Q15" s="367">
        <f t="shared" si="19"/>
        <v>0</v>
      </c>
      <c r="R15" s="367">
        <f t="shared" si="20"/>
        <v>0</v>
      </c>
      <c r="S15" s="367">
        <f t="shared" si="21"/>
        <v>4.2429817375158996E-2</v>
      </c>
      <c r="T15" s="367">
        <f t="shared" si="22"/>
        <v>8.2880459295119578E-4</v>
      </c>
      <c r="U15" s="367"/>
      <c r="V15" s="368">
        <f>'GE2024 results'!Q557</f>
        <v>0.43678022163741276</v>
      </c>
      <c r="W15" s="368">
        <f>'GE2024 results'!R557</f>
        <v>0.148410149931191</v>
      </c>
      <c r="X15" s="368">
        <f>'GE2024 results'!S557</f>
        <v>8.2570800840194108E-2</v>
      </c>
      <c r="Y15" s="368">
        <f>'GE2024 results'!T557</f>
        <v>2.3733069364301407E-2</v>
      </c>
      <c r="Z15" s="368">
        <f>'GE2024 results'!U557</f>
        <v>2.5085105869287042E-2</v>
      </c>
      <c r="AA15" s="368">
        <f>'GE2024 results'!W557</f>
        <v>0</v>
      </c>
      <c r="AB15" s="368">
        <f>'GE2024 results'!X557</f>
        <v>0</v>
      </c>
      <c r="AC15" s="368">
        <f>'GE2024 results'!V557</f>
        <v>0.27093845819551415</v>
      </c>
      <c r="AD15" s="369">
        <f>'GE2024 results'!Z557</f>
        <v>1.248219416209952E-2</v>
      </c>
      <c r="AF15" s="368">
        <f t="shared" si="1"/>
        <v>0.31336827557067315</v>
      </c>
      <c r="AG15" s="370" t="str">
        <f t="shared" si="23"/>
        <v>SNP</v>
      </c>
      <c r="AH15" s="368">
        <f t="shared" si="2"/>
        <v>7.5664108822803583E-2</v>
      </c>
      <c r="AI15" s="368">
        <f t="shared" si="3"/>
        <v>0.23770416674786957</v>
      </c>
      <c r="AK15" s="383" t="s">
        <v>8</v>
      </c>
      <c r="AL15" s="372" t="str">
        <f t="shared" si="4"/>
        <v>SNP</v>
      </c>
      <c r="AM15" s="359" t="str">
        <f t="shared" si="5"/>
        <v>gain from</v>
      </c>
      <c r="AN15" s="359" t="str">
        <f t="shared" si="6"/>
        <v>LAB</v>
      </c>
      <c r="AO15" s="333" t="str">
        <f t="shared" si="7"/>
        <v/>
      </c>
      <c r="AQ15" s="373">
        <f t="shared" si="8"/>
        <v>8279.2234398315195</v>
      </c>
      <c r="AR15" s="374">
        <f t="shared" si="24"/>
        <v>5061.9641336421228</v>
      </c>
      <c r="AS15" s="375">
        <f t="shared" si="9"/>
        <v>9232.4442718483551</v>
      </c>
      <c r="AT15" s="376">
        <f t="shared" si="10"/>
        <v>961.94875047000028</v>
      </c>
      <c r="AU15" s="377">
        <f t="shared" si="11"/>
        <v>2616.2372789948449</v>
      </c>
      <c r="AV15" s="378">
        <f t="shared" si="12"/>
        <v>0</v>
      </c>
      <c r="AW15" s="379">
        <f t="shared" si="13"/>
        <v>0</v>
      </c>
      <c r="AX15" s="380">
        <f t="shared" si="26"/>
        <v>12171.242853475929</v>
      </c>
      <c r="AY15" s="381">
        <f t="shared" si="25"/>
        <v>517</v>
      </c>
      <c r="AZ15" s="382">
        <f>'Allocation (SCOT)'!AP15</f>
        <v>38840.060728262775</v>
      </c>
    </row>
    <row r="16" spans="1:52" s="333" customFormat="1" ht="15.5" customHeight="1" x14ac:dyDescent="0.35">
      <c r="A16" s="333" t="str">
        <f>'GE2024 results (adjust.)'!A558</f>
        <v>Coatbridge and Bellshill</v>
      </c>
      <c r="B16" s="366">
        <f>'Allocation (SCOT)'!AR16</f>
        <v>0.24945016153351895</v>
      </c>
      <c r="C16" s="366">
        <f>'Allocation (SCOT)'!AS16</f>
        <v>3.2156288186588194E-2</v>
      </c>
      <c r="D16" s="366">
        <f>'Allocation (SCOT)'!AT16</f>
        <v>0.19839602185064617</v>
      </c>
      <c r="E16" s="366">
        <f>'Allocation (SCOT)'!AU16</f>
        <v>1.8553376417556645E-2</v>
      </c>
      <c r="F16" s="366">
        <f>'Allocation (SCOT)'!AV16</f>
        <v>8.7441074077578188E-2</v>
      </c>
      <c r="G16" s="366">
        <f>'Allocation (SCOT)'!AW16</f>
        <v>0</v>
      </c>
      <c r="H16" s="366">
        <f>'Allocation (SCOT)'!AX16</f>
        <v>0</v>
      </c>
      <c r="I16" s="366">
        <f>'Allocation (SCOT)'!AY16</f>
        <v>0.3967672617569391</v>
      </c>
      <c r="J16" s="366">
        <f>'Allocation (SCOT)'!AZ16</f>
        <v>1.7235816177172791E-2</v>
      </c>
      <c r="L16" s="367">
        <f t="shared" si="14"/>
        <v>-0.24862631467416996</v>
      </c>
      <c r="M16" s="367">
        <f t="shared" si="15"/>
        <v>-3.5257236385647858E-3</v>
      </c>
      <c r="N16" s="367">
        <f t="shared" si="16"/>
        <v>0.13124051334324899</v>
      </c>
      <c r="O16" s="367">
        <f t="shared" si="17"/>
        <v>1.228752731103934E-3</v>
      </c>
      <c r="P16" s="367">
        <f t="shared" si="18"/>
        <v>5.5709386282272101E-2</v>
      </c>
      <c r="Q16" s="367">
        <f t="shared" si="19"/>
        <v>0</v>
      </c>
      <c r="R16" s="367">
        <f t="shared" si="20"/>
        <v>0</v>
      </c>
      <c r="S16" s="367">
        <f t="shared" si="21"/>
        <v>6.2487227675712187E-2</v>
      </c>
      <c r="T16" s="367">
        <f t="shared" si="22"/>
        <v>1.4861582803975988E-3</v>
      </c>
      <c r="U16" s="367"/>
      <c r="V16" s="368">
        <f>'GE2024 results'!Q558</f>
        <v>0.49807647620768891</v>
      </c>
      <c r="W16" s="368">
        <f>'GE2024 results'!R558</f>
        <v>3.568201182515298E-2</v>
      </c>
      <c r="X16" s="368">
        <f>'GE2024 results'!S558</f>
        <v>6.7155508507397169E-2</v>
      </c>
      <c r="Y16" s="368">
        <f>'GE2024 results'!T558</f>
        <v>1.7324623686452711E-2</v>
      </c>
      <c r="Z16" s="368">
        <f>'GE2024 results'!U558</f>
        <v>3.1731687795306086E-2</v>
      </c>
      <c r="AA16" s="368">
        <f>'GE2024 results'!W558</f>
        <v>0</v>
      </c>
      <c r="AB16" s="368">
        <f>'GE2024 results'!X558</f>
        <v>0</v>
      </c>
      <c r="AC16" s="368">
        <f>'GE2024 results'!V558</f>
        <v>0.33428003408122692</v>
      </c>
      <c r="AD16" s="369">
        <f>'GE2024 results'!Z558</f>
        <v>1.5749657896775193E-2</v>
      </c>
      <c r="AF16" s="368">
        <f t="shared" si="1"/>
        <v>0.3967672617569391</v>
      </c>
      <c r="AG16" s="370" t="str">
        <f t="shared" si="23"/>
        <v>SNP</v>
      </c>
      <c r="AH16" s="368">
        <f t="shared" si="2"/>
        <v>0.14731710022342015</v>
      </c>
      <c r="AI16" s="368">
        <f t="shared" si="3"/>
        <v>0.24945016153351895</v>
      </c>
      <c r="AK16" s="383" t="s">
        <v>8</v>
      </c>
      <c r="AL16" s="372" t="str">
        <f t="shared" si="4"/>
        <v>SNP</v>
      </c>
      <c r="AM16" s="359" t="str">
        <f t="shared" si="5"/>
        <v>gain from</v>
      </c>
      <c r="AN16" s="359" t="str">
        <f t="shared" si="6"/>
        <v>LAB</v>
      </c>
      <c r="AO16" s="333" t="str">
        <f t="shared" si="7"/>
        <v/>
      </c>
      <c r="AQ16" s="373">
        <f t="shared" si="8"/>
        <v>8828.3953003034567</v>
      </c>
      <c r="AR16" s="374">
        <f t="shared" si="24"/>
        <v>1138.0566833729322</v>
      </c>
      <c r="AS16" s="375">
        <f t="shared" si="9"/>
        <v>7021.5168278004612</v>
      </c>
      <c r="AT16" s="376">
        <f t="shared" si="10"/>
        <v>656.63032712652102</v>
      </c>
      <c r="AU16" s="377">
        <f t="shared" si="11"/>
        <v>3094.6637303990992</v>
      </c>
      <c r="AV16" s="378">
        <f t="shared" si="12"/>
        <v>0</v>
      </c>
      <c r="AW16" s="379">
        <f t="shared" si="13"/>
        <v>0</v>
      </c>
      <c r="AX16" s="380">
        <f t="shared" si="26"/>
        <v>14042.15658741337</v>
      </c>
      <c r="AY16" s="381">
        <f t="shared" si="25"/>
        <v>610</v>
      </c>
      <c r="AZ16" s="382">
        <f>'Allocation (SCOT)'!AP16</f>
        <v>35391.419456415839</v>
      </c>
    </row>
    <row r="17" spans="1:52" s="333" customFormat="1" ht="15.5" customHeight="1" x14ac:dyDescent="0.35">
      <c r="A17" s="333" t="str">
        <f>'GE2024 results (adjust.)'!A559</f>
        <v>Cowdenbeath and Kirkcaldy</v>
      </c>
      <c r="B17" s="366">
        <f>'Allocation (SCOT)'!AR17</f>
        <v>0.22047625865859727</v>
      </c>
      <c r="C17" s="366">
        <f>'Allocation (SCOT)'!AS17</f>
        <v>6.8090951781508063E-2</v>
      </c>
      <c r="D17" s="366">
        <f>'Allocation (SCOT)'!AT17</f>
        <v>0.21798868364275936</v>
      </c>
      <c r="E17" s="366">
        <f>'Allocation (SCOT)'!AU17</f>
        <v>4.024304260476514E-2</v>
      </c>
      <c r="F17" s="366">
        <f>'Allocation (SCOT)'!AV17</f>
        <v>0.10114578524647268</v>
      </c>
      <c r="G17" s="366">
        <f>'Allocation (SCOT)'!AW17</f>
        <v>0</v>
      </c>
      <c r="H17" s="366">
        <f>'Allocation (SCOT)'!AX17</f>
        <v>0</v>
      </c>
      <c r="I17" s="366">
        <f>'Allocation (SCOT)'!AY17</f>
        <v>0.3195796725957864</v>
      </c>
      <c r="J17" s="366">
        <f>'Allocation (SCOT)'!AZ17</f>
        <v>3.2475605470111114E-2</v>
      </c>
      <c r="L17" s="367">
        <f t="shared" si="14"/>
        <v>-0.23676880430999192</v>
      </c>
      <c r="M17" s="367">
        <f t="shared" si="15"/>
        <v>-1.0387021462966869E-2</v>
      </c>
      <c r="N17" s="367">
        <f t="shared" si="16"/>
        <v>0.1413483151417548</v>
      </c>
      <c r="O17" s="367">
        <f t="shared" si="17"/>
        <v>1.2123178534543186E-3</v>
      </c>
      <c r="P17" s="367">
        <f t="shared" si="18"/>
        <v>6.3021612168607244E-2</v>
      </c>
      <c r="Q17" s="367">
        <f t="shared" si="19"/>
        <v>0</v>
      </c>
      <c r="R17" s="367">
        <f t="shared" si="20"/>
        <v>0</v>
      </c>
      <c r="S17" s="367">
        <f t="shared" si="21"/>
        <v>3.9920732036174522E-2</v>
      </c>
      <c r="T17" s="367">
        <f t="shared" si="22"/>
        <v>1.652848572967977E-3</v>
      </c>
      <c r="U17" s="367"/>
      <c r="V17" s="368">
        <f>'GE2024 results'!Q559</f>
        <v>0.45724506296858919</v>
      </c>
      <c r="W17" s="368">
        <f>'GE2024 results'!R559</f>
        <v>7.8477973244474933E-2</v>
      </c>
      <c r="X17" s="368">
        <f>'GE2024 results'!S559</f>
        <v>7.6640368501004558E-2</v>
      </c>
      <c r="Y17" s="368">
        <f>'GE2024 results'!T559</f>
        <v>3.9030724751310822E-2</v>
      </c>
      <c r="Z17" s="368">
        <f>'GE2024 results'!U559</f>
        <v>3.8124173077865441E-2</v>
      </c>
      <c r="AA17" s="368">
        <f>'GE2024 results'!W559</f>
        <v>0</v>
      </c>
      <c r="AB17" s="368">
        <f>'GE2024 results'!X559</f>
        <v>0</v>
      </c>
      <c r="AC17" s="368">
        <f>'GE2024 results'!V559</f>
        <v>0.27965894055961188</v>
      </c>
      <c r="AD17" s="369">
        <f>'GE2024 results'!Z559</f>
        <v>3.0822756897143137E-2</v>
      </c>
      <c r="AF17" s="368">
        <f t="shared" si="1"/>
        <v>0.3195796725957864</v>
      </c>
      <c r="AG17" s="370" t="str">
        <f t="shared" si="23"/>
        <v>SNP</v>
      </c>
      <c r="AH17" s="368">
        <f t="shared" si="2"/>
        <v>9.9103413937189133E-2</v>
      </c>
      <c r="AI17" s="368">
        <f t="shared" si="3"/>
        <v>0.22047625865859727</v>
      </c>
      <c r="AK17" s="383" t="s">
        <v>8</v>
      </c>
      <c r="AL17" s="372" t="str">
        <f t="shared" si="4"/>
        <v>SNP</v>
      </c>
      <c r="AM17" s="359" t="str">
        <f t="shared" si="5"/>
        <v>gain from</v>
      </c>
      <c r="AN17" s="359" t="str">
        <f t="shared" si="6"/>
        <v>LAB</v>
      </c>
      <c r="AO17" s="333" t="str">
        <f t="shared" si="7"/>
        <v/>
      </c>
      <c r="AQ17" s="373">
        <f t="shared" si="8"/>
        <v>8540.5377167727493</v>
      </c>
      <c r="AR17" s="374">
        <f t="shared" si="24"/>
        <v>2637.6234130560792</v>
      </c>
      <c r="AS17" s="375">
        <f t="shared" si="9"/>
        <v>8444.1771000998997</v>
      </c>
      <c r="AT17" s="376">
        <f t="shared" si="10"/>
        <v>1558.8854114941105</v>
      </c>
      <c r="AU17" s="377">
        <f t="shared" si="11"/>
        <v>3918.0608336053692</v>
      </c>
      <c r="AV17" s="378">
        <f t="shared" si="12"/>
        <v>0</v>
      </c>
      <c r="AW17" s="379">
        <f t="shared" si="13"/>
        <v>0</v>
      </c>
      <c r="AX17" s="380">
        <f t="shared" si="26"/>
        <v>12379.483686470705</v>
      </c>
      <c r="AY17" s="381">
        <f t="shared" si="25"/>
        <v>1258.0000000000002</v>
      </c>
      <c r="AZ17" s="382">
        <f>'Allocation (SCOT)'!AP17</f>
        <v>38736.768161498912</v>
      </c>
    </row>
    <row r="18" spans="1:52" s="333" customFormat="1" ht="15.5" customHeight="1" x14ac:dyDescent="0.35">
      <c r="A18" s="333" t="str">
        <f>'GE2024 results (adjust.)'!A560</f>
        <v>Cumbernauld and Kirkintilloch</v>
      </c>
      <c r="B18" s="366">
        <f>'Allocation (SCOT)'!AR18</f>
        <v>0.21322225436644085</v>
      </c>
      <c r="C18" s="366">
        <f>'Allocation (SCOT)'!AS18</f>
        <v>4.0184850724074787E-2</v>
      </c>
      <c r="D18" s="366">
        <f>'Allocation (SCOT)'!AT18</f>
        <v>0.21516288157925731</v>
      </c>
      <c r="E18" s="366">
        <f>'Allocation (SCOT)'!AU18</f>
        <v>3.186848317479115E-2</v>
      </c>
      <c r="F18" s="366">
        <f>'Allocation (SCOT)'!AV18</f>
        <v>0.10735040515775919</v>
      </c>
      <c r="G18" s="366">
        <f>'Allocation (SCOT)'!AW18</f>
        <v>0</v>
      </c>
      <c r="H18" s="366">
        <f>'Allocation (SCOT)'!AX18</f>
        <v>0</v>
      </c>
      <c r="I18" s="366">
        <f>'Allocation (SCOT)'!AY18</f>
        <v>0.3922111249976768</v>
      </c>
      <c r="J18" s="366">
        <f>'Allocation (SCOT)'!AZ18</f>
        <v>0</v>
      </c>
      <c r="L18" s="367">
        <f t="shared" si="14"/>
        <v>-0.23857879990923272</v>
      </c>
      <c r="M18" s="367">
        <f t="shared" si="15"/>
        <v>-7.1355319389474689E-3</v>
      </c>
      <c r="N18" s="367">
        <f t="shared" si="16"/>
        <v>0.1378737367139703</v>
      </c>
      <c r="O18" s="367">
        <f t="shared" si="17"/>
        <v>2.8902202680208128E-4</v>
      </c>
      <c r="P18" s="367">
        <f t="shared" si="18"/>
        <v>6.6009132217501487E-2</v>
      </c>
      <c r="Q18" s="367">
        <f t="shared" si="19"/>
        <v>0</v>
      </c>
      <c r="R18" s="367">
        <f t="shared" si="20"/>
        <v>0</v>
      </c>
      <c r="S18" s="367">
        <f t="shared" si="21"/>
        <v>4.1542440889906385E-2</v>
      </c>
      <c r="T18" s="367">
        <f t="shared" si="22"/>
        <v>0</v>
      </c>
      <c r="U18" s="367"/>
      <c r="V18" s="368">
        <f>'GE2024 results'!Q560</f>
        <v>0.45180105427567357</v>
      </c>
      <c r="W18" s="368">
        <f>'GE2024 results'!R560</f>
        <v>4.7320382663022256E-2</v>
      </c>
      <c r="X18" s="368">
        <f>'GE2024 results'!S560</f>
        <v>7.7289144865286999E-2</v>
      </c>
      <c r="Y18" s="368">
        <f>'GE2024 results'!T560</f>
        <v>3.1579461147989069E-2</v>
      </c>
      <c r="Z18" s="368">
        <f>'GE2024 results'!U560</f>
        <v>4.134127294025771E-2</v>
      </c>
      <c r="AA18" s="368">
        <f>'GE2024 results'!W560</f>
        <v>0</v>
      </c>
      <c r="AB18" s="368">
        <f>'GE2024 results'!X560</f>
        <v>0</v>
      </c>
      <c r="AC18" s="368">
        <f>'GE2024 results'!V560</f>
        <v>0.35066868410777041</v>
      </c>
      <c r="AD18" s="369">
        <f>'GE2024 results'!Z560</f>
        <v>0</v>
      </c>
      <c r="AF18" s="368">
        <f t="shared" si="1"/>
        <v>0.3922111249976768</v>
      </c>
      <c r="AG18" s="370" t="str">
        <f t="shared" si="23"/>
        <v>SNP</v>
      </c>
      <c r="AH18" s="368">
        <f t="shared" si="2"/>
        <v>0.17704824341841949</v>
      </c>
      <c r="AI18" s="368">
        <f t="shared" si="3"/>
        <v>0.21516288157925731</v>
      </c>
      <c r="AK18" s="383" t="s">
        <v>8</v>
      </c>
      <c r="AL18" s="372" t="str">
        <f t="shared" si="4"/>
        <v>SNP</v>
      </c>
      <c r="AM18" s="359" t="str">
        <f t="shared" si="5"/>
        <v>gain from</v>
      </c>
      <c r="AN18" s="359" t="str">
        <f t="shared" si="6"/>
        <v>LAB</v>
      </c>
      <c r="AO18" s="333" t="str">
        <f t="shared" si="7"/>
        <v/>
      </c>
      <c r="AQ18" s="373">
        <f t="shared" si="8"/>
        <v>8472.3488774308171</v>
      </c>
      <c r="AR18" s="374">
        <f t="shared" si="24"/>
        <v>1596.7379949783758</v>
      </c>
      <c r="AS18" s="375">
        <f t="shared" si="9"/>
        <v>8549.4593593402751</v>
      </c>
      <c r="AT18" s="376">
        <f t="shared" si="10"/>
        <v>1266.2885891232761</v>
      </c>
      <c r="AU18" s="377">
        <f t="shared" si="11"/>
        <v>4265.5495193621437</v>
      </c>
      <c r="AV18" s="378">
        <f t="shared" si="12"/>
        <v>0</v>
      </c>
      <c r="AW18" s="379">
        <f t="shared" si="13"/>
        <v>0</v>
      </c>
      <c r="AX18" s="380">
        <f t="shared" si="26"/>
        <v>15584.440256780934</v>
      </c>
      <c r="AY18" s="381">
        <f t="shared" si="25"/>
        <v>0</v>
      </c>
      <c r="AZ18" s="382">
        <f>'Allocation (SCOT)'!AP18</f>
        <v>39734.824597015817</v>
      </c>
    </row>
    <row r="19" spans="1:52" s="333" customFormat="1" ht="15.5" customHeight="1" x14ac:dyDescent="0.35">
      <c r="A19" s="333" t="str">
        <f>'GE2024 results (adjust.)'!A561</f>
        <v>Dumfries and Galloway</v>
      </c>
      <c r="B19" s="366">
        <f>'Allocation (SCOT)'!AR19</f>
        <v>0.11396459728875991</v>
      </c>
      <c r="C19" s="366">
        <f>'Allocation (SCOT)'!AS19</f>
        <v>0.23574067213172056</v>
      </c>
      <c r="D19" s="366">
        <f>'Allocation (SCOT)'!AT19</f>
        <v>0.24640369939290577</v>
      </c>
      <c r="E19" s="366">
        <f>'Allocation (SCOT)'!AU19</f>
        <v>4.3324870581677194E-2</v>
      </c>
      <c r="F19" s="366">
        <f>'Allocation (SCOT)'!AV19</f>
        <v>6.6558143138911091E-2</v>
      </c>
      <c r="G19" s="366">
        <f>'Allocation (SCOT)'!AW19</f>
        <v>0</v>
      </c>
      <c r="H19" s="366">
        <f>'Allocation (SCOT)'!AX19</f>
        <v>0</v>
      </c>
      <c r="I19" s="366">
        <f>'Allocation (SCOT)'!AY19</f>
        <v>0.28914052808319701</v>
      </c>
      <c r="J19" s="366">
        <f>'Allocation (SCOT)'!AZ19</f>
        <v>4.8674893828283888E-3</v>
      </c>
      <c r="L19" s="367">
        <f t="shared" si="14"/>
        <v>-0.14309711762112542</v>
      </c>
      <c r="M19" s="367">
        <f t="shared" si="15"/>
        <v>-5.9769977786357009E-2</v>
      </c>
      <c r="N19" s="367">
        <f t="shared" si="16"/>
        <v>0.15218196263703465</v>
      </c>
      <c r="O19" s="367">
        <f t="shared" si="17"/>
        <v>-2.3769317121513159E-3</v>
      </c>
      <c r="P19" s="367">
        <f t="shared" si="18"/>
        <v>3.9272506874574661E-2</v>
      </c>
      <c r="Q19" s="367">
        <f t="shared" si="19"/>
        <v>0</v>
      </c>
      <c r="R19" s="367">
        <f t="shared" si="20"/>
        <v>0</v>
      </c>
      <c r="S19" s="367">
        <f t="shared" si="21"/>
        <v>1.3946644959221044E-2</v>
      </c>
      <c r="T19" s="367">
        <f t="shared" si="22"/>
        <v>-1.5708735119673422E-4</v>
      </c>
      <c r="U19" s="367"/>
      <c r="V19" s="368">
        <f>'GE2024 results'!Q561</f>
        <v>0.25706171490988533</v>
      </c>
      <c r="W19" s="368">
        <f>'GE2024 results'!R561</f>
        <v>0.29551064991807757</v>
      </c>
      <c r="X19" s="368">
        <f>'GE2024 results'!S561</f>
        <v>9.4221736755871102E-2</v>
      </c>
      <c r="Y19" s="368">
        <f>'GE2024 results'!T561</f>
        <v>4.570180229382851E-2</v>
      </c>
      <c r="Z19" s="368">
        <f>'GE2024 results'!U561</f>
        <v>2.728563626433643E-2</v>
      </c>
      <c r="AA19" s="368">
        <f>'GE2024 results'!W561</f>
        <v>0</v>
      </c>
      <c r="AB19" s="368">
        <f>'GE2024 results'!X561</f>
        <v>0</v>
      </c>
      <c r="AC19" s="368">
        <f>'GE2024 results'!V561</f>
        <v>0.27519388312397597</v>
      </c>
      <c r="AD19" s="369">
        <f>'GE2024 results'!Z561</f>
        <v>5.024576734025123E-3</v>
      </c>
      <c r="AF19" s="368">
        <f t="shared" si="1"/>
        <v>0.28914052808319701</v>
      </c>
      <c r="AG19" s="370" t="str">
        <f t="shared" si="23"/>
        <v>SNP</v>
      </c>
      <c r="AH19" s="368">
        <f t="shared" si="2"/>
        <v>4.2736828690291245E-2</v>
      </c>
      <c r="AI19" s="368">
        <f t="shared" si="3"/>
        <v>0.24640369939290577</v>
      </c>
      <c r="AK19" s="384" t="s">
        <v>10</v>
      </c>
      <c r="AL19" s="372" t="str">
        <f t="shared" si="4"/>
        <v>SNP</v>
      </c>
      <c r="AM19" s="359" t="str">
        <f t="shared" si="5"/>
        <v>gain from</v>
      </c>
      <c r="AN19" s="359" t="str">
        <f t="shared" si="6"/>
        <v>CON</v>
      </c>
      <c r="AO19" s="333" t="str">
        <f t="shared" si="7"/>
        <v/>
      </c>
      <c r="AQ19" s="373">
        <f t="shared" si="8"/>
        <v>5385.0877351444078</v>
      </c>
      <c r="AR19" s="374">
        <f t="shared" si="24"/>
        <v>11139.285641089473</v>
      </c>
      <c r="AS19" s="375">
        <f t="shared" si="9"/>
        <v>11643.138053942093</v>
      </c>
      <c r="AT19" s="376">
        <f t="shared" si="10"/>
        <v>2047.1991719056364</v>
      </c>
      <c r="AU19" s="377">
        <f t="shared" si="11"/>
        <v>3145.0244094942841</v>
      </c>
      <c r="AV19" s="378">
        <f t="shared" si="12"/>
        <v>0</v>
      </c>
      <c r="AW19" s="379">
        <f t="shared" si="13"/>
        <v>0</v>
      </c>
      <c r="AX19" s="380">
        <f t="shared" si="26"/>
        <v>13662.550902266645</v>
      </c>
      <c r="AY19" s="381">
        <f t="shared" si="25"/>
        <v>230</v>
      </c>
      <c r="AZ19" s="382">
        <f>'Allocation (SCOT)'!AP19</f>
        <v>47252.285913842541</v>
      </c>
    </row>
    <row r="20" spans="1:52" s="333" customFormat="1" ht="15.5" customHeight="1" x14ac:dyDescent="0.35">
      <c r="A20" s="333" t="str">
        <f>'GE2024 results (adjust.)'!A562</f>
        <v>Dumfriesshire, Clydesdale and Tweeddale</v>
      </c>
      <c r="B20" s="366">
        <f>'Allocation (SCOT)'!AR20</f>
        <v>0.10248466438775214</v>
      </c>
      <c r="C20" s="366">
        <f>'Allocation (SCOT)'!AS20</f>
        <v>0.27277970416148201</v>
      </c>
      <c r="D20" s="366">
        <f>'Allocation (SCOT)'!AT20</f>
        <v>0.22786371303359834</v>
      </c>
      <c r="E20" s="366">
        <f>'Allocation (SCOT)'!AU20</f>
        <v>5.1868484284432879E-2</v>
      </c>
      <c r="F20" s="366">
        <f>'Allocation (SCOT)'!AV20</f>
        <v>8.2748172609797041E-2</v>
      </c>
      <c r="G20" s="366">
        <f>'Allocation (SCOT)'!AW20</f>
        <v>0</v>
      </c>
      <c r="H20" s="366">
        <f>'Allocation (SCOT)'!AX20</f>
        <v>0</v>
      </c>
      <c r="I20" s="366">
        <f>'Allocation (SCOT)'!AY20</f>
        <v>0.25766161859863473</v>
      </c>
      <c r="J20" s="366">
        <f>'Allocation (SCOT)'!AZ20</f>
        <v>4.5936429243028159E-3</v>
      </c>
      <c r="L20" s="367">
        <f t="shared" si="14"/>
        <v>-0.12894821094889825</v>
      </c>
      <c r="M20" s="367">
        <f t="shared" si="15"/>
        <v>-6.9553796546054425E-2</v>
      </c>
      <c r="N20" s="367">
        <f t="shared" si="16"/>
        <v>0.14063132156055319</v>
      </c>
      <c r="O20" s="367">
        <f t="shared" si="17"/>
        <v>-2.9085276295672119E-3</v>
      </c>
      <c r="P20" s="367">
        <f t="shared" si="18"/>
        <v>4.8786425223116985E-2</v>
      </c>
      <c r="Q20" s="367">
        <f t="shared" si="19"/>
        <v>0</v>
      </c>
      <c r="R20" s="367">
        <f t="shared" si="20"/>
        <v>0</v>
      </c>
      <c r="S20" s="367">
        <f t="shared" si="21"/>
        <v>1.2146486449093497E-2</v>
      </c>
      <c r="T20" s="367">
        <f t="shared" si="22"/>
        <v>-1.5369810824385904E-4</v>
      </c>
      <c r="U20" s="367"/>
      <c r="V20" s="368">
        <f>'GE2024 results'!Q562</f>
        <v>0.23143287533665038</v>
      </c>
      <c r="W20" s="368">
        <f>'GE2024 results'!R562</f>
        <v>0.34233350070753643</v>
      </c>
      <c r="X20" s="368">
        <f>'GE2024 results'!S562</f>
        <v>8.7232391473045151E-2</v>
      </c>
      <c r="Y20" s="368">
        <f>'GE2024 results'!T562</f>
        <v>5.4777011914000091E-2</v>
      </c>
      <c r="Z20" s="368">
        <f>'GE2024 results'!U562</f>
        <v>3.3961747386680056E-2</v>
      </c>
      <c r="AA20" s="368">
        <f>'GE2024 results'!W562</f>
        <v>0</v>
      </c>
      <c r="AB20" s="368">
        <f>'GE2024 results'!X562</f>
        <v>0</v>
      </c>
      <c r="AC20" s="368">
        <f>'GE2024 results'!V562</f>
        <v>0.24551513214954124</v>
      </c>
      <c r="AD20" s="369">
        <f>'GE2024 results'!Z562</f>
        <v>4.747341032546675E-3</v>
      </c>
      <c r="AF20" s="368">
        <f t="shared" si="1"/>
        <v>0.27277970416148201</v>
      </c>
      <c r="AG20" s="370" t="str">
        <f t="shared" si="23"/>
        <v>Con</v>
      </c>
      <c r="AH20" s="368">
        <f t="shared" si="2"/>
        <v>1.5118085562847272E-2</v>
      </c>
      <c r="AI20" s="368">
        <f t="shared" si="3"/>
        <v>0.25766161859863473</v>
      </c>
      <c r="AK20" s="384" t="s">
        <v>10</v>
      </c>
      <c r="AL20" s="372" t="str">
        <f t="shared" si="4"/>
        <v>Con</v>
      </c>
      <c r="AM20" s="359" t="str">
        <f t="shared" si="5"/>
        <v>HOLD</v>
      </c>
      <c r="AN20" s="359" t="str">
        <f t="shared" si="6"/>
        <v/>
      </c>
      <c r="AO20" s="333" t="str">
        <f t="shared" si="7"/>
        <v/>
      </c>
      <c r="AQ20" s="373">
        <f t="shared" si="8"/>
        <v>4640.5022209878725</v>
      </c>
      <c r="AR20" s="374">
        <f t="shared" si="24"/>
        <v>12351.456001382496</v>
      </c>
      <c r="AS20" s="375">
        <f t="shared" si="9"/>
        <v>10317.661405556846</v>
      </c>
      <c r="AT20" s="376">
        <f t="shared" si="10"/>
        <v>2348.6032564883017</v>
      </c>
      <c r="AU20" s="377">
        <f t="shared" si="11"/>
        <v>3746.8345246817407</v>
      </c>
      <c r="AV20" s="378">
        <f t="shared" si="12"/>
        <v>0</v>
      </c>
      <c r="AW20" s="379">
        <f t="shared" si="13"/>
        <v>0</v>
      </c>
      <c r="AX20" s="380">
        <f t="shared" si="26"/>
        <v>11666.909586066708</v>
      </c>
      <c r="AY20" s="381">
        <f t="shared" si="25"/>
        <v>208</v>
      </c>
      <c r="AZ20" s="382">
        <f>'Allocation (SCOT)'!AP20</f>
        <v>45279.966995163966</v>
      </c>
    </row>
    <row r="21" spans="1:52" s="333" customFormat="1" ht="15.5" customHeight="1" x14ac:dyDescent="0.35">
      <c r="A21" s="333" t="str">
        <f>'GE2024 results (adjust.)'!A563</f>
        <v>Dundee Central</v>
      </c>
      <c r="B21" s="366">
        <f>'Allocation (SCOT)'!AR21</f>
        <v>0.18847728910998565</v>
      </c>
      <c r="C21" s="366">
        <f>'Allocation (SCOT)'!AS21</f>
        <v>3.5787307869119017E-2</v>
      </c>
      <c r="D21" s="366">
        <f>'Allocation (SCOT)'!AT21</f>
        <v>0.17668697922454943</v>
      </c>
      <c r="E21" s="366">
        <f>'Allocation (SCOT)'!AU21</f>
        <v>6.5106096174061989E-2</v>
      </c>
      <c r="F21" s="366">
        <f>'Allocation (SCOT)'!AV21</f>
        <v>0</v>
      </c>
      <c r="G21" s="366">
        <f>'Allocation (SCOT)'!AW21</f>
        <v>7.5788554274428327E-3</v>
      </c>
      <c r="H21" s="366">
        <f>'Allocation (SCOT)'!AX21</f>
        <v>1.0379949945261454E-2</v>
      </c>
      <c r="I21" s="366">
        <f>'Allocation (SCOT)'!AY21</f>
        <v>0.46695785630206393</v>
      </c>
      <c r="J21" s="366">
        <f>'Allocation (SCOT)'!AZ21</f>
        <v>4.902566594751577E-2</v>
      </c>
      <c r="L21" s="367">
        <f t="shared" si="14"/>
        <v>-0.19427085751274911</v>
      </c>
      <c r="M21" s="367">
        <f t="shared" si="15"/>
        <v>-4.6008717025449036E-3</v>
      </c>
      <c r="N21" s="367">
        <f t="shared" si="16"/>
        <v>0.11586016703344565</v>
      </c>
      <c r="O21" s="367">
        <f t="shared" si="17"/>
        <v>3.275371297620476E-3</v>
      </c>
      <c r="P21" s="367">
        <f t="shared" si="18"/>
        <v>0</v>
      </c>
      <c r="Q21" s="367">
        <f t="shared" si="19"/>
        <v>4.0008076514955505E-3</v>
      </c>
      <c r="R21" s="367">
        <f t="shared" si="20"/>
        <v>5.437610571291108E-3</v>
      </c>
      <c r="S21" s="367">
        <f t="shared" si="21"/>
        <v>6.6834297817714661E-2</v>
      </c>
      <c r="T21" s="367">
        <f t="shared" si="22"/>
        <v>3.4634748437266452E-3</v>
      </c>
      <c r="U21" s="367"/>
      <c r="V21" s="368">
        <f>'GE2024 results'!Q563</f>
        <v>0.38274814662273476</v>
      </c>
      <c r="W21" s="368">
        <f>'GE2024 results'!R563</f>
        <v>4.0388179571663921E-2</v>
      </c>
      <c r="X21" s="368">
        <f>'GE2024 results'!S563</f>
        <v>6.0826812191103787E-2</v>
      </c>
      <c r="Y21" s="368">
        <f>'GE2024 results'!T563</f>
        <v>6.1830724876441513E-2</v>
      </c>
      <c r="Z21" s="368">
        <f>'GE2024 results'!U563</f>
        <v>0</v>
      </c>
      <c r="AA21" s="368">
        <f>'GE2024 results'!W563</f>
        <v>3.5780477759472817E-3</v>
      </c>
      <c r="AB21" s="368">
        <f>'GE2024 results'!X563</f>
        <v>4.9423393739703456E-3</v>
      </c>
      <c r="AC21" s="368">
        <f>'GE2024 results'!V563</f>
        <v>0.40012355848434927</v>
      </c>
      <c r="AD21" s="369">
        <f>'GE2024 results'!Z563</f>
        <v>4.5562191103789125E-2</v>
      </c>
      <c r="AF21" s="368">
        <f t="shared" si="1"/>
        <v>0.46695785630206393</v>
      </c>
      <c r="AG21" s="370" t="str">
        <f t="shared" si="23"/>
        <v>SNP</v>
      </c>
      <c r="AH21" s="368">
        <f t="shared" si="2"/>
        <v>0.27848056719207825</v>
      </c>
      <c r="AI21" s="368">
        <f t="shared" si="3"/>
        <v>0.18847728910998565</v>
      </c>
      <c r="AK21" s="371" t="s">
        <v>18</v>
      </c>
      <c r="AL21" s="372" t="str">
        <f t="shared" si="4"/>
        <v>SNP</v>
      </c>
      <c r="AM21" s="359" t="str">
        <f t="shared" si="5"/>
        <v>HOLD</v>
      </c>
      <c r="AN21" s="359" t="str">
        <f t="shared" si="6"/>
        <v/>
      </c>
      <c r="AO21" s="333" t="str">
        <f t="shared" si="7"/>
        <v/>
      </c>
      <c r="AQ21" s="373">
        <f t="shared" si="8"/>
        <v>6804.696994464367</v>
      </c>
      <c r="AR21" s="374">
        <f t="shared" si="24"/>
        <v>1292.0484343068961</v>
      </c>
      <c r="AS21" s="375">
        <f t="shared" si="9"/>
        <v>6379.025091923294</v>
      </c>
      <c r="AT21" s="376">
        <f t="shared" si="10"/>
        <v>2350.560425868709</v>
      </c>
      <c r="AU21" s="377">
        <f t="shared" si="11"/>
        <v>0</v>
      </c>
      <c r="AV21" s="378">
        <f t="shared" si="12"/>
        <v>273.62349592425187</v>
      </c>
      <c r="AW21" s="379">
        <f t="shared" si="13"/>
        <v>374.75291866063367</v>
      </c>
      <c r="AX21" s="380">
        <f t="shared" si="26"/>
        <v>16858.830771202087</v>
      </c>
      <c r="AY21" s="381">
        <f t="shared" si="25"/>
        <v>1770.0000000000002</v>
      </c>
      <c r="AZ21" s="382">
        <f>'Allocation (SCOT)'!AP21</f>
        <v>36103.538132350237</v>
      </c>
    </row>
    <row r="22" spans="1:52" s="333" customFormat="1" ht="15.5" customHeight="1" x14ac:dyDescent="0.35">
      <c r="A22" s="333" t="str">
        <f>'GE2024 results (adjust.)'!A564</f>
        <v>Dunfermline and Dollar</v>
      </c>
      <c r="B22" s="366">
        <f>'Allocation (SCOT)'!AR22</f>
        <v>0.22024670955754058</v>
      </c>
      <c r="C22" s="366">
        <f>'Allocation (SCOT)'!AS22</f>
        <v>6.4252741622231865E-2</v>
      </c>
      <c r="D22" s="366">
        <f>'Allocation (SCOT)'!AT22</f>
        <v>0.18443962836990788</v>
      </c>
      <c r="E22" s="366">
        <f>'Allocation (SCOT)'!AU22</f>
        <v>7.3668012293080648E-2</v>
      </c>
      <c r="F22" s="366">
        <f>'Allocation (SCOT)'!AV22</f>
        <v>0.1238294634423419</v>
      </c>
      <c r="G22" s="366">
        <f>'Allocation (SCOT)'!AW22</f>
        <v>1.5093865059822437E-2</v>
      </c>
      <c r="H22" s="366">
        <f>'Allocation (SCOT)'!AX22</f>
        <v>0</v>
      </c>
      <c r="I22" s="366">
        <f>'Allocation (SCOT)'!AY22</f>
        <v>0.31044695333520927</v>
      </c>
      <c r="J22" s="366">
        <f>'Allocation (SCOT)'!AZ22</f>
        <v>8.0226263198653509E-3</v>
      </c>
      <c r="L22" s="367">
        <f t="shared" si="14"/>
        <v>-0.23636240196770811</v>
      </c>
      <c r="M22" s="367">
        <f t="shared" si="15"/>
        <v>-9.7755943680683383E-3</v>
      </c>
      <c r="N22" s="367">
        <f t="shared" si="16"/>
        <v>0.11961712124100382</v>
      </c>
      <c r="O22" s="367">
        <f t="shared" si="17"/>
        <v>2.2442522733217979E-3</v>
      </c>
      <c r="P22" s="367">
        <f t="shared" si="18"/>
        <v>7.7171628383851207E-2</v>
      </c>
      <c r="Q22" s="367">
        <f t="shared" si="19"/>
        <v>7.8190149352069492E-3</v>
      </c>
      <c r="R22" s="367">
        <f t="shared" si="20"/>
        <v>0</v>
      </c>
      <c r="S22" s="367">
        <f t="shared" si="21"/>
        <v>3.8875001924023045E-2</v>
      </c>
      <c r="T22" s="367">
        <f t="shared" si="22"/>
        <v>4.1097757836951621E-4</v>
      </c>
      <c r="U22" s="367"/>
      <c r="V22" s="368">
        <f>'GE2024 results'!Q564</f>
        <v>0.45660911152524869</v>
      </c>
      <c r="W22" s="368">
        <f>'GE2024 results'!R564</f>
        <v>7.4028335990300204E-2</v>
      </c>
      <c r="X22" s="368">
        <f>'GE2024 results'!S564</f>
        <v>6.4822507128904056E-2</v>
      </c>
      <c r="Y22" s="368">
        <f>'GE2024 results'!T564</f>
        <v>7.142376001975885E-2</v>
      </c>
      <c r="Z22" s="368">
        <f>'GE2024 results'!U564</f>
        <v>4.6657835058490693E-2</v>
      </c>
      <c r="AA22" s="368">
        <f>'GE2024 results'!W564</f>
        <v>7.2748501246154883E-3</v>
      </c>
      <c r="AB22" s="368">
        <f>'GE2024 results'!X564</f>
        <v>0</v>
      </c>
      <c r="AC22" s="368">
        <f>'GE2024 results'!V564</f>
        <v>0.27157195141118623</v>
      </c>
      <c r="AD22" s="369">
        <f>'GE2024 results'!Z564</f>
        <v>7.6116487414958347E-3</v>
      </c>
      <c r="AF22" s="368">
        <f t="shared" si="1"/>
        <v>0.31044695333520927</v>
      </c>
      <c r="AG22" s="370" t="str">
        <f t="shared" si="23"/>
        <v>SNP</v>
      </c>
      <c r="AH22" s="368">
        <f t="shared" si="2"/>
        <v>9.0200243777668693E-2</v>
      </c>
      <c r="AI22" s="368">
        <f t="shared" si="3"/>
        <v>0.22024670955754058</v>
      </c>
      <c r="AK22" s="383" t="s">
        <v>8</v>
      </c>
      <c r="AL22" s="372" t="str">
        <f t="shared" si="4"/>
        <v>SNP</v>
      </c>
      <c r="AM22" s="359" t="str">
        <f t="shared" si="5"/>
        <v>gain from</v>
      </c>
      <c r="AN22" s="359" t="str">
        <f t="shared" si="6"/>
        <v>LAB</v>
      </c>
      <c r="AO22" s="333" t="str">
        <f t="shared" si="7"/>
        <v/>
      </c>
      <c r="AQ22" s="373">
        <f t="shared" si="8"/>
        <v>9306.6324621311032</v>
      </c>
      <c r="AR22" s="374">
        <f t="shared" si="24"/>
        <v>2715.0310311726171</v>
      </c>
      <c r="AS22" s="375">
        <f t="shared" si="9"/>
        <v>7793.586728896551</v>
      </c>
      <c r="AT22" s="376">
        <f t="shared" si="10"/>
        <v>3112.8778995372036</v>
      </c>
      <c r="AU22" s="377">
        <f t="shared" si="11"/>
        <v>5232.4745579896899</v>
      </c>
      <c r="AV22" s="378">
        <f t="shared" si="12"/>
        <v>637.79865237019851</v>
      </c>
      <c r="AW22" s="379">
        <f t="shared" si="13"/>
        <v>0</v>
      </c>
      <c r="AX22" s="380">
        <f t="shared" si="26"/>
        <v>13118.087890999052</v>
      </c>
      <c r="AY22" s="381">
        <f t="shared" si="25"/>
        <v>339</v>
      </c>
      <c r="AZ22" s="382">
        <f>'Allocation (SCOT)'!AP22</f>
        <v>42255.489223096418</v>
      </c>
    </row>
    <row r="23" spans="1:52" s="333" customFormat="1" ht="15.5" customHeight="1" x14ac:dyDescent="0.35">
      <c r="A23" s="333" t="str">
        <f>'GE2024 results (adjust.)'!A565</f>
        <v>East Kilbride and Strathaven</v>
      </c>
      <c r="B23" s="366">
        <f>'Allocation (SCOT)'!AR23</f>
        <v>0.23966697713939875</v>
      </c>
      <c r="C23" s="366">
        <f>'Allocation (SCOT)'!AS23</f>
        <v>6.7439891249929954E-2</v>
      </c>
      <c r="D23" s="366">
        <f>'Allocation (SCOT)'!AT23</f>
        <v>0.21048515510421778</v>
      </c>
      <c r="E23" s="366">
        <f>'Allocation (SCOT)'!AU23</f>
        <v>2.426624179276117E-2</v>
      </c>
      <c r="F23" s="366">
        <f>'Allocation (SCOT)'!AV23</f>
        <v>0.10528823724659422</v>
      </c>
      <c r="G23" s="366">
        <f>'Allocation (SCOT)'!AW23</f>
        <v>0</v>
      </c>
      <c r="H23" s="366">
        <f>'Allocation (SCOT)'!AX23</f>
        <v>0</v>
      </c>
      <c r="I23" s="366">
        <f>'Allocation (SCOT)'!AY23</f>
        <v>0.34119369479966849</v>
      </c>
      <c r="J23" s="366">
        <f>'Allocation (SCOT)'!AZ23</f>
        <v>1.1659802667429569E-2</v>
      </c>
      <c r="L23" s="367">
        <f t="shared" si="14"/>
        <v>-0.24685197354805968</v>
      </c>
      <c r="M23" s="367">
        <f t="shared" si="15"/>
        <v>-8.6417028814700647E-3</v>
      </c>
      <c r="N23" s="367">
        <f t="shared" si="16"/>
        <v>0.1380499864034177</v>
      </c>
      <c r="O23" s="367">
        <f t="shared" si="17"/>
        <v>1.229412895912111E-3</v>
      </c>
      <c r="P23" s="367">
        <f t="shared" si="18"/>
        <v>6.6443081630026574E-2</v>
      </c>
      <c r="Q23" s="367">
        <f t="shared" si="19"/>
        <v>0</v>
      </c>
      <c r="R23" s="367">
        <f t="shared" si="20"/>
        <v>0</v>
      </c>
      <c r="S23" s="367">
        <f t="shared" si="21"/>
        <v>4.8943421317761193E-2</v>
      </c>
      <c r="T23" s="367">
        <f t="shared" si="22"/>
        <v>8.2777418241208704E-4</v>
      </c>
      <c r="U23" s="367"/>
      <c r="V23" s="368">
        <f>'GE2024 results'!Q565</f>
        <v>0.48651895068745843</v>
      </c>
      <c r="W23" s="368">
        <f>'GE2024 results'!R565</f>
        <v>7.6081594131400018E-2</v>
      </c>
      <c r="X23" s="368">
        <f>'GE2024 results'!S565</f>
        <v>7.2435168700800065E-2</v>
      </c>
      <c r="Y23" s="368">
        <f>'GE2024 results'!T565</f>
        <v>2.3036828896849059E-2</v>
      </c>
      <c r="Z23" s="368">
        <f>'GE2024 results'!U565</f>
        <v>3.8845155616567643E-2</v>
      </c>
      <c r="AA23" s="368">
        <f>'GE2024 results'!W565</f>
        <v>0</v>
      </c>
      <c r="AB23" s="368">
        <f>'GE2024 results'!X565</f>
        <v>0</v>
      </c>
      <c r="AC23" s="368">
        <f>'GE2024 results'!V565</f>
        <v>0.2922502734819073</v>
      </c>
      <c r="AD23" s="369">
        <f>'GE2024 results'!Z565</f>
        <v>1.0832028485017482E-2</v>
      </c>
      <c r="AF23" s="368">
        <f t="shared" si="1"/>
        <v>0.34119369479966849</v>
      </c>
      <c r="AG23" s="370" t="str">
        <f t="shared" si="23"/>
        <v>SNP</v>
      </c>
      <c r="AH23" s="368">
        <f t="shared" si="2"/>
        <v>0.10152671766026974</v>
      </c>
      <c r="AI23" s="368">
        <f t="shared" si="3"/>
        <v>0.23966697713939875</v>
      </c>
      <c r="AK23" s="383" t="s">
        <v>8</v>
      </c>
      <c r="AL23" s="372" t="str">
        <f t="shared" si="4"/>
        <v>SNP</v>
      </c>
      <c r="AM23" s="359" t="str">
        <f t="shared" si="5"/>
        <v>gain from</v>
      </c>
      <c r="AN23" s="359" t="str">
        <f t="shared" si="6"/>
        <v>LAB</v>
      </c>
      <c r="AO23" s="333" t="str">
        <f t="shared" si="7"/>
        <v/>
      </c>
      <c r="AQ23" s="373">
        <f t="shared" si="8"/>
        <v>10380.263449353739</v>
      </c>
      <c r="AR23" s="374">
        <f t="shared" si="24"/>
        <v>2920.9023559506441</v>
      </c>
      <c r="AS23" s="375">
        <f t="shared" si="9"/>
        <v>9116.3638321730687</v>
      </c>
      <c r="AT23" s="376">
        <f t="shared" si="10"/>
        <v>1050.999957278515</v>
      </c>
      <c r="AU23" s="377">
        <f t="shared" si="11"/>
        <v>4560.159492068974</v>
      </c>
      <c r="AV23" s="378">
        <f t="shared" si="12"/>
        <v>0</v>
      </c>
      <c r="AW23" s="379">
        <f t="shared" si="13"/>
        <v>0</v>
      </c>
      <c r="AX23" s="380">
        <f t="shared" si="26"/>
        <v>14777.507028926175</v>
      </c>
      <c r="AY23" s="381">
        <f t="shared" si="25"/>
        <v>505.00000000000006</v>
      </c>
      <c r="AZ23" s="382">
        <f>'Allocation (SCOT)'!AP23</f>
        <v>43311.196115751118</v>
      </c>
    </row>
    <row r="24" spans="1:52" s="333" customFormat="1" ht="15.5" customHeight="1" x14ac:dyDescent="0.35">
      <c r="A24" s="333" t="str">
        <f>'GE2024 results (adjust.)'!A566</f>
        <v>East Renfrewshire</v>
      </c>
      <c r="B24" s="366">
        <f>'Allocation (SCOT)'!AR24</f>
        <v>0.22684256093288246</v>
      </c>
      <c r="C24" s="366">
        <f>'Allocation (SCOT)'!AS24</f>
        <v>0.15806218463174376</v>
      </c>
      <c r="D24" s="366">
        <f>'Allocation (SCOT)'!AT24</f>
        <v>0.14396683753654352</v>
      </c>
      <c r="E24" s="366">
        <f>'Allocation (SCOT)'!AU24</f>
        <v>2.5430572096628488E-2</v>
      </c>
      <c r="F24" s="366">
        <f>'Allocation (SCOT)'!AV24</f>
        <v>8.5920817874207037E-2</v>
      </c>
      <c r="G24" s="366">
        <f>'Allocation (SCOT)'!AW24</f>
        <v>0</v>
      </c>
      <c r="H24" s="366">
        <f>'Allocation (SCOT)'!AX24</f>
        <v>0</v>
      </c>
      <c r="I24" s="366">
        <f>'Allocation (SCOT)'!AY24</f>
        <v>0.33121382126459292</v>
      </c>
      <c r="J24" s="366">
        <f>'Allocation (SCOT)'!AZ24</f>
        <v>2.8563205663401807E-2</v>
      </c>
      <c r="L24" s="367">
        <f t="shared" si="14"/>
        <v>-0.20987474250948918</v>
      </c>
      <c r="M24" s="367">
        <f t="shared" si="15"/>
        <v>-1.1050045841905859E-2</v>
      </c>
      <c r="N24" s="367">
        <f t="shared" si="16"/>
        <v>9.6980157065880326E-2</v>
      </c>
      <c r="O24" s="367">
        <f t="shared" si="17"/>
        <v>2.5345201723646453E-3</v>
      </c>
      <c r="P24" s="367">
        <f t="shared" si="18"/>
        <v>5.585730621713017E-2</v>
      </c>
      <c r="Q24" s="367">
        <f t="shared" si="19"/>
        <v>0</v>
      </c>
      <c r="R24" s="367">
        <f t="shared" si="20"/>
        <v>0</v>
      </c>
      <c r="S24" s="367">
        <f t="shared" si="21"/>
        <v>6.215534673893941E-2</v>
      </c>
      <c r="T24" s="367">
        <f t="shared" si="22"/>
        <v>3.3974581570805074E-3</v>
      </c>
      <c r="U24" s="367"/>
      <c r="V24" s="368">
        <f>'GE2024 results'!Q566</f>
        <v>0.43671730344237164</v>
      </c>
      <c r="W24" s="368">
        <f>'GE2024 results'!R566</f>
        <v>0.16911223047364962</v>
      </c>
      <c r="X24" s="368">
        <f>'GE2024 results'!S566</f>
        <v>4.6986680470663192E-2</v>
      </c>
      <c r="Y24" s="368">
        <f>'GE2024 results'!T566</f>
        <v>2.2896051924263843E-2</v>
      </c>
      <c r="Z24" s="368">
        <f>'GE2024 results'!U566</f>
        <v>3.006351165707687E-2</v>
      </c>
      <c r="AA24" s="368">
        <f>'GE2024 results'!W566</f>
        <v>0</v>
      </c>
      <c r="AB24" s="368">
        <f>'GE2024 results'!X566</f>
        <v>0</v>
      </c>
      <c r="AC24" s="368">
        <f>'GE2024 results'!V566</f>
        <v>0.26905847452565351</v>
      </c>
      <c r="AD24" s="369">
        <f>'GE2024 results'!Z566</f>
        <v>2.51657475063213E-2</v>
      </c>
      <c r="AF24" s="368">
        <f t="shared" si="1"/>
        <v>0.33121382126459292</v>
      </c>
      <c r="AG24" s="370" t="str">
        <f t="shared" si="23"/>
        <v>SNP</v>
      </c>
      <c r="AH24" s="368">
        <f t="shared" si="2"/>
        <v>0.10437126033171046</v>
      </c>
      <c r="AI24" s="368">
        <f t="shared" si="3"/>
        <v>0.22684256093288246</v>
      </c>
      <c r="AK24" s="383" t="s">
        <v>8</v>
      </c>
      <c r="AL24" s="372" t="str">
        <f t="shared" si="4"/>
        <v>SNP</v>
      </c>
      <c r="AM24" s="359" t="str">
        <f t="shared" si="5"/>
        <v>gain from</v>
      </c>
      <c r="AN24" s="359" t="str">
        <f t="shared" si="6"/>
        <v>LAB</v>
      </c>
      <c r="AO24" s="333" t="str">
        <f t="shared" si="7"/>
        <v/>
      </c>
      <c r="AQ24" s="373">
        <f t="shared" si="8"/>
        <v>10038.403966209959</v>
      </c>
      <c r="AR24" s="374">
        <f t="shared" si="24"/>
        <v>6994.6841306582382</v>
      </c>
      <c r="AS24" s="375">
        <f t="shared" si="9"/>
        <v>6370.9264565971116</v>
      </c>
      <c r="AT24" s="376">
        <f t="shared" si="10"/>
        <v>1125.372393733978</v>
      </c>
      <c r="AU24" s="377">
        <f t="shared" si="11"/>
        <v>3802.2312716864444</v>
      </c>
      <c r="AV24" s="378">
        <f t="shared" si="12"/>
        <v>0</v>
      </c>
      <c r="AW24" s="379">
        <f t="shared" si="13"/>
        <v>0</v>
      </c>
      <c r="AX24" s="380">
        <f t="shared" si="26"/>
        <v>14657.117797351069</v>
      </c>
      <c r="AY24" s="381">
        <f t="shared" si="25"/>
        <v>1264</v>
      </c>
      <c r="AZ24" s="382">
        <f>'Allocation (SCOT)'!AP24</f>
        <v>44252.736016236799</v>
      </c>
    </row>
    <row r="25" spans="1:52" s="333" customFormat="1" ht="15.5" customHeight="1" x14ac:dyDescent="0.35">
      <c r="A25" s="333" t="str">
        <f>'GE2024 results (adjust.)'!A567</f>
        <v>Edinburgh East and Musselburgh</v>
      </c>
      <c r="B25" s="366">
        <f>'Allocation (SCOT)'!AR25</f>
        <v>0.18211331613567963</v>
      </c>
      <c r="C25" s="366">
        <f>'Allocation (SCOT)'!AS25</f>
        <v>4.5308834409198917E-2</v>
      </c>
      <c r="D25" s="366">
        <f>'Allocation (SCOT)'!AT25</f>
        <v>0.12171781368335433</v>
      </c>
      <c r="E25" s="366">
        <f>'Allocation (SCOT)'!AU25</f>
        <v>4.0392259586698585E-2</v>
      </c>
      <c r="F25" s="366">
        <f>'Allocation (SCOT)'!AV25</f>
        <v>0.24898509441103189</v>
      </c>
      <c r="G25" s="366">
        <f>'Allocation (SCOT)'!AW25</f>
        <v>1.5216660254529963E-2</v>
      </c>
      <c r="H25" s="366">
        <f>'Allocation (SCOT)'!AX25</f>
        <v>0</v>
      </c>
      <c r="I25" s="366">
        <f>'Allocation (SCOT)'!AY25</f>
        <v>0.34626602151950664</v>
      </c>
      <c r="J25" s="366">
        <f>'Allocation (SCOT)'!AZ25</f>
        <v>0</v>
      </c>
      <c r="L25" s="367">
        <f t="shared" si="14"/>
        <v>-0.23017412215285574</v>
      </c>
      <c r="M25" s="367">
        <f t="shared" si="15"/>
        <v>-1.1696102507970582E-2</v>
      </c>
      <c r="N25" s="367">
        <f t="shared" si="16"/>
        <v>7.5003606332833206E-2</v>
      </c>
      <c r="O25" s="367">
        <f t="shared" si="17"/>
        <v>-2.3724140282218725E-3</v>
      </c>
      <c r="P25" s="367">
        <f t="shared" si="18"/>
        <v>0.14653857768036815</v>
      </c>
      <c r="Q25" s="367">
        <f t="shared" si="19"/>
        <v>7.2078835128952957E-3</v>
      </c>
      <c r="R25" s="367">
        <f t="shared" si="20"/>
        <v>0</v>
      </c>
      <c r="S25" s="367">
        <f t="shared" si="21"/>
        <v>1.5492571162951496E-2</v>
      </c>
      <c r="T25" s="367">
        <f t="shared" si="22"/>
        <v>0</v>
      </c>
      <c r="U25" s="367"/>
      <c r="V25" s="368">
        <f>'GE2024 results'!Q567</f>
        <v>0.41228743828853537</v>
      </c>
      <c r="W25" s="368">
        <f>'GE2024 results'!R567</f>
        <v>5.7004936917169499E-2</v>
      </c>
      <c r="X25" s="368">
        <f>'GE2024 results'!S567</f>
        <v>4.671420735052112E-2</v>
      </c>
      <c r="Y25" s="368">
        <f>'GE2024 results'!T567</f>
        <v>4.2764673614920458E-2</v>
      </c>
      <c r="Z25" s="368">
        <f>'GE2024 results'!U567</f>
        <v>0.10244651673066374</v>
      </c>
      <c r="AA25" s="368">
        <f>'GE2024 results'!W567</f>
        <v>8.0087767416346673E-3</v>
      </c>
      <c r="AB25" s="368">
        <f>'GE2024 results'!X567</f>
        <v>0</v>
      </c>
      <c r="AC25" s="368">
        <f>'GE2024 results'!V567</f>
        <v>0.33077345035655514</v>
      </c>
      <c r="AD25" s="369">
        <f>'GE2024 results'!Z567</f>
        <v>0</v>
      </c>
      <c r="AF25" s="368">
        <f t="shared" si="1"/>
        <v>0.34626602151950664</v>
      </c>
      <c r="AG25" s="370" t="str">
        <f t="shared" si="23"/>
        <v>SNP</v>
      </c>
      <c r="AH25" s="368">
        <f t="shared" si="2"/>
        <v>9.7280927108474746E-2</v>
      </c>
      <c r="AI25" s="368">
        <f t="shared" si="3"/>
        <v>0.24898509441103189</v>
      </c>
      <c r="AK25" s="383" t="s">
        <v>8</v>
      </c>
      <c r="AL25" s="372" t="str">
        <f t="shared" si="4"/>
        <v>SNP</v>
      </c>
      <c r="AM25" s="359" t="str">
        <f t="shared" si="5"/>
        <v>gain from</v>
      </c>
      <c r="AN25" s="359" t="str">
        <f t="shared" si="6"/>
        <v>LAB</v>
      </c>
      <c r="AO25" s="333" t="str">
        <f t="shared" si="7"/>
        <v/>
      </c>
      <c r="AQ25" s="373">
        <f t="shared" si="8"/>
        <v>8599.1160485564233</v>
      </c>
      <c r="AR25" s="374">
        <f t="shared" si="24"/>
        <v>2139.4148070932542</v>
      </c>
      <c r="AS25" s="375">
        <f t="shared" si="9"/>
        <v>5747.3315364810387</v>
      </c>
      <c r="AT25" s="376">
        <f t="shared" si="10"/>
        <v>1907.2615612065417</v>
      </c>
      <c r="AU25" s="377">
        <f t="shared" si="11"/>
        <v>11756.700534770865</v>
      </c>
      <c r="AV25" s="378">
        <f t="shared" si="12"/>
        <v>718.50774109605698</v>
      </c>
      <c r="AW25" s="379">
        <f t="shared" si="13"/>
        <v>0</v>
      </c>
      <c r="AX25" s="380">
        <f t="shared" si="26"/>
        <v>16350.159153105475</v>
      </c>
      <c r="AY25" s="381">
        <f t="shared" si="25"/>
        <v>0</v>
      </c>
      <c r="AZ25" s="382">
        <f>'Allocation (SCOT)'!AP25</f>
        <v>47218.491382309658</v>
      </c>
    </row>
    <row r="26" spans="1:52" s="333" customFormat="1" ht="15.5" customHeight="1" x14ac:dyDescent="0.35">
      <c r="A26" s="333" t="str">
        <f>'GE2024 results (adjust.)'!A568</f>
        <v>Edinburgh North and Leith</v>
      </c>
      <c r="B26" s="366">
        <f>'Allocation (SCOT)'!AR26</f>
        <v>0.18994490335805359</v>
      </c>
      <c r="C26" s="366">
        <f>'Allocation (SCOT)'!AS26</f>
        <v>5.3457210673956868E-2</v>
      </c>
      <c r="D26" s="366">
        <f>'Allocation (SCOT)'!AT26</f>
        <v>9.7907815926728953E-2</v>
      </c>
      <c r="E26" s="366">
        <f>'Allocation (SCOT)'!AU26</f>
        <v>7.572705918392407E-2</v>
      </c>
      <c r="F26" s="366">
        <f>'Allocation (SCOT)'!AV26</f>
        <v>0.27211552023142954</v>
      </c>
      <c r="G26" s="366">
        <f>'Allocation (SCOT)'!AW26</f>
        <v>5.4586629883512285E-3</v>
      </c>
      <c r="H26" s="366">
        <f>'Allocation (SCOT)'!AX26</f>
        <v>0</v>
      </c>
      <c r="I26" s="366">
        <f>'Allocation (SCOT)'!AY26</f>
        <v>0.29290041534253181</v>
      </c>
      <c r="J26" s="366">
        <f>'Allocation (SCOT)'!AZ26</f>
        <v>1.2488412295023973E-2</v>
      </c>
      <c r="L26" s="367">
        <f t="shared" si="14"/>
        <v>-0.23057050846610005</v>
      </c>
      <c r="M26" s="367">
        <f t="shared" si="15"/>
        <v>-1.2313380533723786E-2</v>
      </c>
      <c r="N26" s="367">
        <f t="shared" si="16"/>
        <v>6.1161984698836075E-2</v>
      </c>
      <c r="O26" s="367">
        <f t="shared" si="17"/>
        <v>-2.6761747726196383E-3</v>
      </c>
      <c r="P26" s="367">
        <f t="shared" si="18"/>
        <v>0.1626258789984836</v>
      </c>
      <c r="Q26" s="367">
        <f t="shared" si="19"/>
        <v>2.6491632410040834E-3</v>
      </c>
      <c r="R26" s="367">
        <f t="shared" si="20"/>
        <v>0</v>
      </c>
      <c r="S26" s="367">
        <f t="shared" si="21"/>
        <v>1.9287479516356953E-2</v>
      </c>
      <c r="T26" s="367">
        <f t="shared" si="22"/>
        <v>-1.6444268223726917E-4</v>
      </c>
      <c r="U26" s="367"/>
      <c r="V26" s="368">
        <f>'GE2024 results'!Q568</f>
        <v>0.42051541182415364</v>
      </c>
      <c r="W26" s="368">
        <f>'GE2024 results'!R568</f>
        <v>6.5770591207680654E-2</v>
      </c>
      <c r="X26" s="368">
        <f>'GE2024 results'!S568</f>
        <v>3.6745831227892878E-2</v>
      </c>
      <c r="Y26" s="368">
        <f>'GE2024 results'!T568</f>
        <v>7.8403233956543708E-2</v>
      </c>
      <c r="Z26" s="368">
        <f>'GE2024 results'!U568</f>
        <v>0.10948964123294594</v>
      </c>
      <c r="AA26" s="368">
        <f>'GE2024 results'!W568</f>
        <v>2.8094997473471451E-3</v>
      </c>
      <c r="AB26" s="368">
        <f>'GE2024 results'!X568</f>
        <v>0</v>
      </c>
      <c r="AC26" s="368">
        <f>'GE2024 results'!V568</f>
        <v>0.27361293582617485</v>
      </c>
      <c r="AD26" s="369">
        <f>'GE2024 results'!Z568</f>
        <v>1.2652854977261242E-2</v>
      </c>
      <c r="AF26" s="368">
        <f t="shared" si="1"/>
        <v>0.29290041534253181</v>
      </c>
      <c r="AG26" s="370" t="str">
        <f t="shared" si="23"/>
        <v>SNP</v>
      </c>
      <c r="AH26" s="368">
        <f t="shared" si="2"/>
        <v>2.0784895111102264E-2</v>
      </c>
      <c r="AI26" s="368">
        <f t="shared" si="3"/>
        <v>0.27211552023142954</v>
      </c>
      <c r="AK26" s="383" t="s">
        <v>8</v>
      </c>
      <c r="AL26" s="372" t="str">
        <f t="shared" si="4"/>
        <v>SNP</v>
      </c>
      <c r="AM26" s="359" t="str">
        <f t="shared" si="5"/>
        <v>gain from</v>
      </c>
      <c r="AN26" s="359" t="str">
        <f t="shared" si="6"/>
        <v>LAB</v>
      </c>
      <c r="AO26" s="333" t="str">
        <f t="shared" si="7"/>
        <v/>
      </c>
      <c r="AQ26" s="373">
        <f t="shared" si="8"/>
        <v>9521.2671309322177</v>
      </c>
      <c r="AR26" s="374">
        <f t="shared" si="24"/>
        <v>2679.6211633107969</v>
      </c>
      <c r="AS26" s="375">
        <f t="shared" si="9"/>
        <v>4907.7730076667576</v>
      </c>
      <c r="AT26" s="376">
        <f t="shared" si="10"/>
        <v>3795.930013299218</v>
      </c>
      <c r="AU26" s="377">
        <f t="shared" si="11"/>
        <v>13640.189932930773</v>
      </c>
      <c r="AV26" s="378">
        <f t="shared" si="12"/>
        <v>273.62349592425187</v>
      </c>
      <c r="AW26" s="379">
        <f t="shared" si="13"/>
        <v>0</v>
      </c>
      <c r="AX26" s="380">
        <f t="shared" si="26"/>
        <v>14682.063313803568</v>
      </c>
      <c r="AY26" s="381">
        <f t="shared" si="25"/>
        <v>626</v>
      </c>
      <c r="AZ26" s="382">
        <f>'Allocation (SCOT)'!AP26</f>
        <v>50126.468057867583</v>
      </c>
    </row>
    <row r="27" spans="1:52" s="333" customFormat="1" ht="15.5" customHeight="1" x14ac:dyDescent="0.35">
      <c r="A27" s="333" t="str">
        <f>'GE2024 results (adjust.)'!A569</f>
        <v>Edinburgh South</v>
      </c>
      <c r="B27" s="366">
        <f>'Allocation (SCOT)'!AR27</f>
        <v>0.26435617360032365</v>
      </c>
      <c r="C27" s="366">
        <f>'Allocation (SCOT)'!AS27</f>
        <v>7.6201574229548805E-2</v>
      </c>
      <c r="D27" s="366">
        <f>'Allocation (SCOT)'!AT27</f>
        <v>0.11519310926717997</v>
      </c>
      <c r="E27" s="366">
        <f>'Allocation (SCOT)'!AU27</f>
        <v>6.2149621978300519E-2</v>
      </c>
      <c r="F27" s="366">
        <f>'Allocation (SCOT)'!AV27</f>
        <v>0.24867320894226166</v>
      </c>
      <c r="G27" s="366">
        <f>'Allocation (SCOT)'!AW27</f>
        <v>2.1216026308083582E-2</v>
      </c>
      <c r="H27" s="366">
        <f>'Allocation (SCOT)'!AX27</f>
        <v>0</v>
      </c>
      <c r="I27" s="366">
        <f>'Allocation (SCOT)'!AY27</f>
        <v>0.19377720758608516</v>
      </c>
      <c r="J27" s="366">
        <f>'Allocation (SCOT)'!AZ27</f>
        <v>1.8433078088216561E-2</v>
      </c>
      <c r="L27" s="367">
        <f t="shared" si="14"/>
        <v>-0.26902271846818532</v>
      </c>
      <c r="M27" s="367">
        <f t="shared" si="15"/>
        <v>-9.2424098818423006E-3</v>
      </c>
      <c r="N27" s="367">
        <f t="shared" si="16"/>
        <v>7.5791921892644457E-2</v>
      </c>
      <c r="O27" s="367">
        <f t="shared" si="17"/>
        <v>3.50698754443899E-3</v>
      </c>
      <c r="P27" s="367">
        <f t="shared" si="18"/>
        <v>0.1574845530673204</v>
      </c>
      <c r="Q27" s="367">
        <f t="shared" si="19"/>
        <v>1.1264290093160248E-2</v>
      </c>
      <c r="R27" s="367">
        <f t="shared" si="20"/>
        <v>0</v>
      </c>
      <c r="S27" s="367">
        <f t="shared" si="21"/>
        <v>2.8804756383761676E-2</v>
      </c>
      <c r="T27" s="367">
        <f t="shared" si="22"/>
        <v>1.4126193687017605E-3</v>
      </c>
      <c r="U27" s="367"/>
      <c r="V27" s="368">
        <f>'GE2024 results'!Q569</f>
        <v>0.53337889206850897</v>
      </c>
      <c r="W27" s="368">
        <f>'GE2024 results'!R569</f>
        <v>8.5443984111391105E-2</v>
      </c>
      <c r="X27" s="368">
        <f>'GE2024 results'!S569</f>
        <v>3.9401187374535518E-2</v>
      </c>
      <c r="Y27" s="368">
        <f>'GE2024 results'!T569</f>
        <v>5.8642634433861529E-2</v>
      </c>
      <c r="Z27" s="368">
        <f>'GE2024 results'!U569</f>
        <v>9.1188655874941266E-2</v>
      </c>
      <c r="AA27" s="368">
        <f>'GE2024 results'!W569</f>
        <v>9.9517362149233336E-3</v>
      </c>
      <c r="AB27" s="368">
        <f>'GE2024 results'!X569</f>
        <v>0</v>
      </c>
      <c r="AC27" s="368">
        <f>'GE2024 results'!V569</f>
        <v>0.16497245120232348</v>
      </c>
      <c r="AD27" s="369">
        <f>'GE2024 results'!Z569</f>
        <v>1.7020458719514801E-2</v>
      </c>
      <c r="AF27" s="368">
        <f t="shared" si="1"/>
        <v>0.26435617360032365</v>
      </c>
      <c r="AG27" s="370" t="str">
        <f t="shared" si="23"/>
        <v>Lab</v>
      </c>
      <c r="AH27" s="368">
        <f t="shared" si="2"/>
        <v>1.5682964658061987E-2</v>
      </c>
      <c r="AI27" s="368">
        <f t="shared" si="3"/>
        <v>0.24867320894226166</v>
      </c>
      <c r="AK27" s="383" t="s">
        <v>8</v>
      </c>
      <c r="AL27" s="372" t="str">
        <f t="shared" si="4"/>
        <v>Lab</v>
      </c>
      <c r="AM27" s="359" t="str">
        <f t="shared" si="5"/>
        <v>HOLD</v>
      </c>
      <c r="AN27" s="359" t="str">
        <f t="shared" si="6"/>
        <v/>
      </c>
      <c r="AO27" s="333" t="str">
        <f t="shared" si="7"/>
        <v/>
      </c>
      <c r="AQ27" s="373">
        <f t="shared" si="8"/>
        <v>11430.096989289261</v>
      </c>
      <c r="AR27" s="374">
        <f t="shared" si="24"/>
        <v>3294.7646817475406</v>
      </c>
      <c r="AS27" s="375">
        <f t="shared" si="9"/>
        <v>4980.6607256024026</v>
      </c>
      <c r="AT27" s="376">
        <f t="shared" si="10"/>
        <v>2687.1935592986988</v>
      </c>
      <c r="AU27" s="377">
        <f t="shared" si="11"/>
        <v>10752.004986821932</v>
      </c>
      <c r="AV27" s="378">
        <f t="shared" si="12"/>
        <v>917.32769137195214</v>
      </c>
      <c r="AW27" s="379">
        <f t="shared" si="13"/>
        <v>0</v>
      </c>
      <c r="AX27" s="380">
        <f t="shared" si="26"/>
        <v>8378.439765024199</v>
      </c>
      <c r="AY27" s="381">
        <f t="shared" si="25"/>
        <v>797</v>
      </c>
      <c r="AZ27" s="382">
        <f>'Allocation (SCOT)'!AP27</f>
        <v>43237.488399155991</v>
      </c>
    </row>
    <row r="28" spans="1:52" s="333" customFormat="1" ht="15.5" customHeight="1" x14ac:dyDescent="0.35">
      <c r="A28" s="333" t="str">
        <f>'GE2024 results (adjust.)'!A570</f>
        <v>Edinburgh South West</v>
      </c>
      <c r="B28" s="366">
        <f>'Allocation (SCOT)'!AR28</f>
        <v>0.19189527406161974</v>
      </c>
      <c r="C28" s="366">
        <f>'Allocation (SCOT)'!AS28</f>
        <v>0.10283245075195079</v>
      </c>
      <c r="D28" s="366">
        <f>'Allocation (SCOT)'!AT28</f>
        <v>0.12658109001491222</v>
      </c>
      <c r="E28" s="366">
        <f>'Allocation (SCOT)'!AU28</f>
        <v>6.6267022634284259E-2</v>
      </c>
      <c r="F28" s="366">
        <f>'Allocation (SCOT)'!AV28</f>
        <v>0.19518051988113902</v>
      </c>
      <c r="G28" s="366">
        <f>'Allocation (SCOT)'!AW28</f>
        <v>8.0052141654509933E-3</v>
      </c>
      <c r="H28" s="366">
        <f>'Allocation (SCOT)'!AX28</f>
        <v>0</v>
      </c>
      <c r="I28" s="366">
        <f>'Allocation (SCOT)'!AY28</f>
        <v>0.30328452669313738</v>
      </c>
      <c r="J28" s="366">
        <f>'Allocation (SCOT)'!AZ28</f>
        <v>5.9539017975054733E-3</v>
      </c>
      <c r="L28" s="367">
        <f t="shared" si="14"/>
        <v>-0.2168074239061448</v>
      </c>
      <c r="M28" s="367">
        <f t="shared" si="15"/>
        <v>-1.888268589836456E-2</v>
      </c>
      <c r="N28" s="367">
        <f t="shared" si="16"/>
        <v>8.0877691276299735E-2</v>
      </c>
      <c r="O28" s="367">
        <f t="shared" si="17"/>
        <v>2.6316839462062203E-4</v>
      </c>
      <c r="P28" s="367">
        <f t="shared" si="18"/>
        <v>0.11962866283839199</v>
      </c>
      <c r="Q28" s="367">
        <f t="shared" si="19"/>
        <v>4.0414790568315115E-3</v>
      </c>
      <c r="R28" s="367">
        <f t="shared" si="20"/>
        <v>0</v>
      </c>
      <c r="S28" s="367">
        <f t="shared" si="21"/>
        <v>3.0728465025302742E-2</v>
      </c>
      <c r="T28" s="367">
        <f t="shared" si="22"/>
        <v>1.5064321306258645E-4</v>
      </c>
      <c r="U28" s="367"/>
      <c r="V28" s="368">
        <f>'GE2024 results'!Q570</f>
        <v>0.40870269796776454</v>
      </c>
      <c r="W28" s="368">
        <f>'GE2024 results'!R570</f>
        <v>0.12171513665031534</v>
      </c>
      <c r="X28" s="368">
        <f>'GE2024 results'!S570</f>
        <v>4.5703398738612476E-2</v>
      </c>
      <c r="Y28" s="368">
        <f>'GE2024 results'!T570</f>
        <v>6.6003854239663637E-2</v>
      </c>
      <c r="Z28" s="368">
        <f>'GE2024 results'!U570</f>
        <v>7.5551857042747028E-2</v>
      </c>
      <c r="AA28" s="368">
        <f>'GE2024 results'!W570</f>
        <v>3.9637351086194818E-3</v>
      </c>
      <c r="AB28" s="368">
        <f>'GE2024 results'!X570</f>
        <v>0</v>
      </c>
      <c r="AC28" s="368">
        <f>'GE2024 results'!V570</f>
        <v>0.27255606166783464</v>
      </c>
      <c r="AD28" s="369">
        <f>'GE2024 results'!Z570</f>
        <v>5.8032585844428868E-3</v>
      </c>
      <c r="AF28" s="368">
        <f t="shared" si="1"/>
        <v>0.30328452669313738</v>
      </c>
      <c r="AG28" s="370" t="str">
        <f t="shared" si="23"/>
        <v>SNP</v>
      </c>
      <c r="AH28" s="368">
        <f t="shared" si="2"/>
        <v>0.10810400681199836</v>
      </c>
      <c r="AI28" s="368">
        <f t="shared" si="3"/>
        <v>0.19518051988113902</v>
      </c>
      <c r="AK28" s="383" t="s">
        <v>8</v>
      </c>
      <c r="AL28" s="372" t="str">
        <f t="shared" si="4"/>
        <v>SNP</v>
      </c>
      <c r="AM28" s="359" t="str">
        <f t="shared" si="5"/>
        <v>gain from</v>
      </c>
      <c r="AN28" s="359" t="str">
        <f t="shared" si="6"/>
        <v>LAB</v>
      </c>
      <c r="AO28" s="333" t="str">
        <f t="shared" si="7"/>
        <v/>
      </c>
      <c r="AQ28" s="373">
        <f t="shared" si="8"/>
        <v>8540.995359989809</v>
      </c>
      <c r="AR28" s="374">
        <f t="shared" si="24"/>
        <v>4576.9312924650912</v>
      </c>
      <c r="AS28" s="375">
        <f t="shared" si="9"/>
        <v>5633.95064191448</v>
      </c>
      <c r="AT28" s="376">
        <f t="shared" si="10"/>
        <v>2949.4542562732258</v>
      </c>
      <c r="AU28" s="377">
        <f t="shared" si="11"/>
        <v>8687.2171439193589</v>
      </c>
      <c r="AV28" s="378">
        <f t="shared" si="12"/>
        <v>356.30109900927755</v>
      </c>
      <c r="AW28" s="379">
        <f t="shared" si="13"/>
        <v>0</v>
      </c>
      <c r="AX28" s="380">
        <f t="shared" si="26"/>
        <v>13498.778163817628</v>
      </c>
      <c r="AY28" s="381">
        <f t="shared" si="25"/>
        <v>265</v>
      </c>
      <c r="AZ28" s="382">
        <f>'Allocation (SCOT)'!AP28</f>
        <v>44508.627957388875</v>
      </c>
    </row>
    <row r="29" spans="1:52" s="333" customFormat="1" ht="15.5" customHeight="1" x14ac:dyDescent="0.35">
      <c r="A29" s="333" t="str">
        <f>'GE2024 results (adjust.)'!A571</f>
        <v>Edinburgh West</v>
      </c>
      <c r="B29" s="366">
        <f>'Allocation (SCOT)'!AR29</f>
        <v>6.5116118744845145E-2</v>
      </c>
      <c r="C29" s="366">
        <f>'Allocation (SCOT)'!AS29</f>
        <v>4.3219021041235865E-2</v>
      </c>
      <c r="D29" s="366">
        <f>'Allocation (SCOT)'!AT29</f>
        <v>0.10803311145515068</v>
      </c>
      <c r="E29" s="366">
        <f>'Allocation (SCOT)'!AU29</f>
        <v>0.47237262486535936</v>
      </c>
      <c r="F29" s="366">
        <f>'Allocation (SCOT)'!AV29</f>
        <v>9.5796900228016665E-2</v>
      </c>
      <c r="G29" s="366">
        <f>'Allocation (SCOT)'!AW29</f>
        <v>1.2945409464647336E-2</v>
      </c>
      <c r="H29" s="366">
        <f>'Allocation (SCOT)'!AX29</f>
        <v>0</v>
      </c>
      <c r="I29" s="366">
        <f>'Allocation (SCOT)'!AY29</f>
        <v>0.19992617688329201</v>
      </c>
      <c r="J29" s="366">
        <f>'Allocation (SCOT)'!AZ29</f>
        <v>2.5906373174528138E-3</v>
      </c>
      <c r="L29" s="367">
        <f t="shared" si="14"/>
        <v>-8.480943388371974E-2</v>
      </c>
      <c r="M29" s="367">
        <f t="shared" si="15"/>
        <v>-1.2082013586336385E-2</v>
      </c>
      <c r="N29" s="367">
        <f t="shared" si="16"/>
        <v>6.5865356711516887E-2</v>
      </c>
      <c r="O29" s="367">
        <f t="shared" si="17"/>
        <v>-3.6255634593274633E-2</v>
      </c>
      <c r="P29" s="367">
        <f t="shared" si="18"/>
        <v>5.5709854070646374E-2</v>
      </c>
      <c r="Q29" s="367">
        <f t="shared" si="19"/>
        <v>6.0160772003018999E-3</v>
      </c>
      <c r="R29" s="367">
        <f t="shared" si="20"/>
        <v>0</v>
      </c>
      <c r="S29" s="367">
        <f t="shared" si="21"/>
        <v>5.6948937160335722E-3</v>
      </c>
      <c r="T29" s="367">
        <f t="shared" si="22"/>
        <v>-1.3909963516811532E-4</v>
      </c>
      <c r="U29" s="367"/>
      <c r="V29" s="368">
        <f>'GE2024 results'!Q571</f>
        <v>0.14992555262856488</v>
      </c>
      <c r="W29" s="368">
        <f>'GE2024 results'!R571</f>
        <v>5.530103462757225E-2</v>
      </c>
      <c r="X29" s="368">
        <f>'GE2024 results'!S571</f>
        <v>4.2167754743633795E-2</v>
      </c>
      <c r="Y29" s="368">
        <f>'GE2024 results'!T571</f>
        <v>0.50862825945863399</v>
      </c>
      <c r="Z29" s="368">
        <f>'GE2024 results'!U571</f>
        <v>4.0087046157370292E-2</v>
      </c>
      <c r="AA29" s="368">
        <f>'GE2024 results'!W571</f>
        <v>6.929332264345436E-3</v>
      </c>
      <c r="AB29" s="368">
        <f>'GE2024 results'!X571</f>
        <v>0</v>
      </c>
      <c r="AC29" s="368">
        <f>'GE2024 results'!V571</f>
        <v>0.19423128316725843</v>
      </c>
      <c r="AD29" s="369">
        <f>'GE2024 results'!Z571</f>
        <v>2.7297369526209292E-3</v>
      </c>
      <c r="AF29" s="368">
        <f t="shared" si="1"/>
        <v>0.47237262486535936</v>
      </c>
      <c r="AG29" s="370" t="str">
        <f t="shared" si="23"/>
        <v>LD</v>
      </c>
      <c r="AH29" s="368">
        <f t="shared" si="2"/>
        <v>0.27244644798206735</v>
      </c>
      <c r="AI29" s="368">
        <f t="shared" si="3"/>
        <v>0.19992617688329201</v>
      </c>
      <c r="AK29" s="385" t="s">
        <v>14</v>
      </c>
      <c r="AL29" s="372" t="str">
        <f t="shared" si="4"/>
        <v>LD</v>
      </c>
      <c r="AM29" s="359" t="str">
        <f t="shared" si="5"/>
        <v>HOLD</v>
      </c>
      <c r="AN29" s="359" t="str">
        <f t="shared" si="6"/>
        <v/>
      </c>
      <c r="AO29" s="333" t="str">
        <f t="shared" si="7"/>
        <v>Con/LD</v>
      </c>
      <c r="AQ29" s="373">
        <f t="shared" si="8"/>
        <v>3594.3298267888317</v>
      </c>
      <c r="AR29" s="374">
        <f t="shared" si="24"/>
        <v>2385.6369115277744</v>
      </c>
      <c r="AS29" s="375">
        <f t="shared" si="9"/>
        <v>5963.2951451792451</v>
      </c>
      <c r="AT29" s="376">
        <f t="shared" si="10"/>
        <v>26074.389070471167</v>
      </c>
      <c r="AU29" s="377">
        <f t="shared" si="11"/>
        <v>5287.8713049943926</v>
      </c>
      <c r="AV29" s="378">
        <f t="shared" si="12"/>
        <v>714.57071237772243</v>
      </c>
      <c r="AW29" s="379">
        <f t="shared" si="13"/>
        <v>0</v>
      </c>
      <c r="AX29" s="380">
        <f t="shared" si="26"/>
        <v>11035.679561051289</v>
      </c>
      <c r="AY29" s="381">
        <f t="shared" si="25"/>
        <v>143</v>
      </c>
      <c r="AZ29" s="382">
        <f>'Allocation (SCOT)'!AP29</f>
        <v>55198.772532390431</v>
      </c>
    </row>
    <row r="30" spans="1:52" s="333" customFormat="1" ht="15.5" customHeight="1" x14ac:dyDescent="0.35">
      <c r="A30" s="333" t="str">
        <f>'GE2024 results (adjust.)'!A572</f>
        <v>Falkirk</v>
      </c>
      <c r="B30" s="366">
        <f>'Allocation (SCOT)'!AR30</f>
        <v>0.19955963348191536</v>
      </c>
      <c r="C30" s="366">
        <f>'Allocation (SCOT)'!AS30</f>
        <v>7.0004935912554606E-2</v>
      </c>
      <c r="D30" s="366">
        <f>'Allocation (SCOT)'!AT30</f>
        <v>0.21659063157095784</v>
      </c>
      <c r="E30" s="366">
        <f>'Allocation (SCOT)'!AU30</f>
        <v>2.5403663832867233E-2</v>
      </c>
      <c r="F30" s="366">
        <f>'Allocation (SCOT)'!AV30</f>
        <v>0.10242050039954172</v>
      </c>
      <c r="G30" s="366">
        <f>'Allocation (SCOT)'!AW30</f>
        <v>2.8077933372642454E-2</v>
      </c>
      <c r="H30" s="366">
        <f>'Allocation (SCOT)'!AX30</f>
        <v>0</v>
      </c>
      <c r="I30" s="366">
        <f>'Allocation (SCOT)'!AY30</f>
        <v>0.34413086475724813</v>
      </c>
      <c r="J30" s="366">
        <f>'Allocation (SCOT)'!AZ30</f>
        <v>1.3811836672272744E-2</v>
      </c>
      <c r="L30" s="367">
        <f t="shared" si="14"/>
        <v>-0.23077467736852453</v>
      </c>
      <c r="M30" s="367">
        <f t="shared" si="15"/>
        <v>-1.3889492239938059E-2</v>
      </c>
      <c r="N30" s="367">
        <f t="shared" si="16"/>
        <v>0.1374117459404593</v>
      </c>
      <c r="O30" s="367">
        <f t="shared" si="17"/>
        <v>-2.1510449557851294E-4</v>
      </c>
      <c r="P30" s="367">
        <f t="shared" si="18"/>
        <v>6.2279737936198606E-2</v>
      </c>
      <c r="Q30" s="367">
        <f t="shared" si="19"/>
        <v>1.4001687038331604E-2</v>
      </c>
      <c r="R30" s="367">
        <f t="shared" si="20"/>
        <v>0</v>
      </c>
      <c r="S30" s="367">
        <f t="shared" si="21"/>
        <v>3.1004765050503258E-2</v>
      </c>
      <c r="T30" s="367">
        <f t="shared" si="22"/>
        <v>1.8133813854840329E-4</v>
      </c>
      <c r="U30" s="367"/>
      <c r="V30" s="368">
        <f>'GE2024 results'!Q572</f>
        <v>0.43033431085043988</v>
      </c>
      <c r="W30" s="368">
        <f>'GE2024 results'!R572</f>
        <v>8.3894428152492664E-2</v>
      </c>
      <c r="X30" s="368">
        <f>'GE2024 results'!S572</f>
        <v>7.9178885630498533E-2</v>
      </c>
      <c r="Y30" s="368">
        <f>'GE2024 results'!T572</f>
        <v>2.5618768328445746E-2</v>
      </c>
      <c r="Z30" s="368">
        <f>'GE2024 results'!U572</f>
        <v>4.014076246334311E-2</v>
      </c>
      <c r="AA30" s="368">
        <f>'GE2024 results'!W572</f>
        <v>1.407624633431085E-2</v>
      </c>
      <c r="AB30" s="368">
        <f>'GE2024 results'!X572</f>
        <v>0</v>
      </c>
      <c r="AC30" s="368">
        <f>'GE2024 results'!V572</f>
        <v>0.31312609970674488</v>
      </c>
      <c r="AD30" s="369">
        <f>'GE2024 results'!Z572</f>
        <v>1.363049853372434E-2</v>
      </c>
      <c r="AF30" s="368">
        <f t="shared" si="1"/>
        <v>0.34413086475724813</v>
      </c>
      <c r="AG30" s="370" t="str">
        <f t="shared" si="23"/>
        <v>SNP</v>
      </c>
      <c r="AH30" s="368">
        <f t="shared" si="2"/>
        <v>0.12754023318629029</v>
      </c>
      <c r="AI30" s="368">
        <f t="shared" si="3"/>
        <v>0.21659063157095784</v>
      </c>
      <c r="AK30" s="383" t="s">
        <v>8</v>
      </c>
      <c r="AL30" s="372" t="str">
        <f t="shared" si="4"/>
        <v>SNP</v>
      </c>
      <c r="AM30" s="359" t="str">
        <f t="shared" si="5"/>
        <v>gain from</v>
      </c>
      <c r="AN30" s="359" t="str">
        <f t="shared" si="6"/>
        <v>LAB</v>
      </c>
      <c r="AO30" s="333" t="str">
        <f t="shared" si="7"/>
        <v/>
      </c>
      <c r="AQ30" s="373">
        <f t="shared" si="8"/>
        <v>8394.5495305306249</v>
      </c>
      <c r="AR30" s="374">
        <f t="shared" si="24"/>
        <v>2944.7834296248952</v>
      </c>
      <c r="AS30" s="375">
        <f t="shared" si="9"/>
        <v>9110.9647419556131</v>
      </c>
      <c r="AT30" s="376">
        <f t="shared" si="10"/>
        <v>1068.6144817021773</v>
      </c>
      <c r="AU30" s="377">
        <f t="shared" si="11"/>
        <v>4308.3560965930501</v>
      </c>
      <c r="AV30" s="378">
        <f t="shared" si="12"/>
        <v>1181.1086155003677</v>
      </c>
      <c r="AW30" s="379">
        <f t="shared" si="13"/>
        <v>0</v>
      </c>
      <c r="AX30" s="380">
        <f t="shared" si="26"/>
        <v>14475.991656152488</v>
      </c>
      <c r="AY30" s="381">
        <f t="shared" si="25"/>
        <v>581</v>
      </c>
      <c r="AZ30" s="382">
        <f>'Allocation (SCOT)'!AP30</f>
        <v>42065.368552059212</v>
      </c>
    </row>
    <row r="31" spans="1:52" s="333" customFormat="1" ht="15.5" customHeight="1" x14ac:dyDescent="0.35">
      <c r="A31" s="333" t="str">
        <f>'GE2024 results (adjust.)'!A573</f>
        <v>Glasgow East</v>
      </c>
      <c r="B31" s="366">
        <f>'Allocation (SCOT)'!AR31</f>
        <v>0.19836366558278276</v>
      </c>
      <c r="C31" s="366">
        <f>'Allocation (SCOT)'!AS31</f>
        <v>3.9200320683631183E-2</v>
      </c>
      <c r="D31" s="366">
        <f>'Allocation (SCOT)'!AT31</f>
        <v>0.17849349403022194</v>
      </c>
      <c r="E31" s="366">
        <f>'Allocation (SCOT)'!AU31</f>
        <v>2.3796613127447512E-2</v>
      </c>
      <c r="F31" s="366">
        <f>'Allocation (SCOT)'!AV31</f>
        <v>0.19149038320379161</v>
      </c>
      <c r="G31" s="366">
        <f>'Allocation (SCOT)'!AW31</f>
        <v>0</v>
      </c>
      <c r="H31" s="366">
        <f>'Allocation (SCOT)'!AX31</f>
        <v>0</v>
      </c>
      <c r="I31" s="366">
        <f>'Allocation (SCOT)'!AY31</f>
        <v>0.3556602277072351</v>
      </c>
      <c r="J31" s="366">
        <f>'Allocation (SCOT)'!AZ31</f>
        <v>1.2995295664889862E-2</v>
      </c>
      <c r="L31" s="367">
        <f t="shared" si="14"/>
        <v>-0.24014670259326462</v>
      </c>
      <c r="M31" s="367">
        <f t="shared" si="15"/>
        <v>-8.958799079381935E-3</v>
      </c>
      <c r="N31" s="367">
        <f t="shared" si="16"/>
        <v>0.11160112557204731</v>
      </c>
      <c r="O31" s="367">
        <f t="shared" si="17"/>
        <v>-8.0488214692122848E-4</v>
      </c>
      <c r="P31" s="367">
        <f t="shared" si="18"/>
        <v>0.11455428502351231</v>
      </c>
      <c r="Q31" s="367">
        <f t="shared" si="19"/>
        <v>0</v>
      </c>
      <c r="R31" s="367">
        <f t="shared" si="20"/>
        <v>0</v>
      </c>
      <c r="S31" s="367">
        <f t="shared" si="21"/>
        <v>2.3906806914457568E-2</v>
      </c>
      <c r="T31" s="367">
        <f t="shared" si="22"/>
        <v>-1.518336904493961E-4</v>
      </c>
      <c r="U31" s="367"/>
      <c r="V31" s="368">
        <f>'GE2024 results'!Q573</f>
        <v>0.43851036817604738</v>
      </c>
      <c r="W31" s="368">
        <f>'GE2024 results'!R573</f>
        <v>4.8159119763013118E-2</v>
      </c>
      <c r="X31" s="368">
        <f>'GE2024 results'!S573</f>
        <v>6.6892368458174631E-2</v>
      </c>
      <c r="Y31" s="368">
        <f>'GE2024 results'!T573</f>
        <v>2.4601495274368741E-2</v>
      </c>
      <c r="Z31" s="368">
        <f>'GE2024 results'!U573</f>
        <v>7.69360981802793E-2</v>
      </c>
      <c r="AA31" s="368">
        <f>'GE2024 results'!W573</f>
        <v>0</v>
      </c>
      <c r="AB31" s="368">
        <f>'GE2024 results'!X573</f>
        <v>0</v>
      </c>
      <c r="AC31" s="368">
        <f>'GE2024 results'!V573</f>
        <v>0.33175342079277753</v>
      </c>
      <c r="AD31" s="369">
        <f>'GE2024 results'!Z573</f>
        <v>1.3147129355339258E-2</v>
      </c>
      <c r="AF31" s="368">
        <f t="shared" si="1"/>
        <v>0.3556602277072351</v>
      </c>
      <c r="AG31" s="370" t="str">
        <f t="shared" si="23"/>
        <v>SNP</v>
      </c>
      <c r="AH31" s="368">
        <f t="shared" si="2"/>
        <v>0.15729656212445234</v>
      </c>
      <c r="AI31" s="368">
        <f t="shared" si="3"/>
        <v>0.19836366558278276</v>
      </c>
      <c r="AK31" s="383" t="s">
        <v>8</v>
      </c>
      <c r="AL31" s="372" t="str">
        <f t="shared" si="4"/>
        <v>SNP</v>
      </c>
      <c r="AM31" s="359" t="str">
        <f t="shared" si="5"/>
        <v>gain from</v>
      </c>
      <c r="AN31" s="359" t="str">
        <f t="shared" si="6"/>
        <v>LAB</v>
      </c>
      <c r="AO31" s="333" t="str">
        <f t="shared" si="7"/>
        <v/>
      </c>
      <c r="AQ31" s="373">
        <f t="shared" si="8"/>
        <v>7113.1485227627709</v>
      </c>
      <c r="AR31" s="374">
        <f t="shared" si="24"/>
        <v>1405.6894055843668</v>
      </c>
      <c r="AS31" s="375">
        <f t="shared" si="9"/>
        <v>6400.6214527931152</v>
      </c>
      <c r="AT31" s="376">
        <f t="shared" si="10"/>
        <v>853.3258498574163</v>
      </c>
      <c r="AU31" s="377">
        <f t="shared" si="11"/>
        <v>6866.6785946284326</v>
      </c>
      <c r="AV31" s="378">
        <f t="shared" si="12"/>
        <v>0</v>
      </c>
      <c r="AW31" s="379">
        <f t="shared" si="13"/>
        <v>0</v>
      </c>
      <c r="AX31" s="380">
        <f t="shared" si="26"/>
        <v>12753.666433258193</v>
      </c>
      <c r="AY31" s="381">
        <f t="shared" si="25"/>
        <v>466</v>
      </c>
      <c r="AZ31" s="382">
        <f>'Allocation (SCOT)'!AP31</f>
        <v>35859.130258884295</v>
      </c>
    </row>
    <row r="32" spans="1:52" s="333" customFormat="1" ht="15.5" customHeight="1" x14ac:dyDescent="0.35">
      <c r="A32" s="333" t="str">
        <f>'GE2024 results (adjust.)'!A574</f>
        <v>Glasgow North</v>
      </c>
      <c r="B32" s="366">
        <f>'Allocation (SCOT)'!AR32</f>
        <v>0.18272538905801775</v>
      </c>
      <c r="C32" s="366">
        <f>'Allocation (SCOT)'!AS32</f>
        <v>3.0647326315696267E-2</v>
      </c>
      <c r="D32" s="366">
        <f>'Allocation (SCOT)'!AT32</f>
        <v>0.12172355552583809</v>
      </c>
      <c r="E32" s="366">
        <f>'Allocation (SCOT)'!AU32</f>
        <v>3.0447424591248076E-2</v>
      </c>
      <c r="F32" s="366">
        <f>'Allocation (SCOT)'!AV32</f>
        <v>0.29039951934010561</v>
      </c>
      <c r="G32" s="366">
        <f>'Allocation (SCOT)'!AW32</f>
        <v>0</v>
      </c>
      <c r="H32" s="366">
        <f>'Allocation (SCOT)'!AX32</f>
        <v>0</v>
      </c>
      <c r="I32" s="366">
        <f>'Allocation (SCOT)'!AY32</f>
        <v>0.32847267278625075</v>
      </c>
      <c r="J32" s="366">
        <f>'Allocation (SCOT)'!AZ32</f>
        <v>1.5584112382843561E-2</v>
      </c>
      <c r="L32" s="367">
        <f t="shared" si="14"/>
        <v>-0.23913476811403669</v>
      </c>
      <c r="M32" s="367">
        <f t="shared" si="15"/>
        <v>-8.6744733906856074E-3</v>
      </c>
      <c r="N32" s="367">
        <f t="shared" si="16"/>
        <v>7.4082575647315393E-2</v>
      </c>
      <c r="O32" s="367">
        <f t="shared" si="17"/>
        <v>-2.4262908294606401E-3</v>
      </c>
      <c r="P32" s="367">
        <f t="shared" si="18"/>
        <v>0.16854799799521947</v>
      </c>
      <c r="Q32" s="367">
        <f t="shared" si="19"/>
        <v>0</v>
      </c>
      <c r="R32" s="367">
        <f t="shared" si="20"/>
        <v>0</v>
      </c>
      <c r="S32" s="367">
        <f t="shared" si="21"/>
        <v>8.4864901097200796E-3</v>
      </c>
      <c r="T32" s="367">
        <f t="shared" si="22"/>
        <v>-8.815314180718372E-4</v>
      </c>
      <c r="U32" s="367"/>
      <c r="V32" s="368">
        <f>'GE2024 results'!Q574</f>
        <v>0.42186015717205444</v>
      </c>
      <c r="W32" s="368">
        <f>'GE2024 results'!R574</f>
        <v>3.9321799706381874E-2</v>
      </c>
      <c r="X32" s="368">
        <f>'GE2024 results'!S574</f>
        <v>4.7640979878522699E-2</v>
      </c>
      <c r="Y32" s="368">
        <f>'GE2024 results'!T574</f>
        <v>3.2873715420708716E-2</v>
      </c>
      <c r="Z32" s="368">
        <f>'GE2024 results'!U574</f>
        <v>0.12185152134488615</v>
      </c>
      <c r="AA32" s="368">
        <f>'GE2024 results'!W574</f>
        <v>0</v>
      </c>
      <c r="AB32" s="368">
        <f>'GE2024 results'!X574</f>
        <v>0</v>
      </c>
      <c r="AC32" s="368">
        <f>'GE2024 results'!V574</f>
        <v>0.31998618267653067</v>
      </c>
      <c r="AD32" s="369">
        <f>'GE2024 results'!Z574</f>
        <v>1.6465643800915399E-2</v>
      </c>
      <c r="AF32" s="368">
        <f t="shared" si="1"/>
        <v>0.32847267278625075</v>
      </c>
      <c r="AG32" s="370" t="str">
        <f t="shared" si="23"/>
        <v>SNP</v>
      </c>
      <c r="AH32" s="368">
        <f t="shared" si="2"/>
        <v>3.8073153446145147E-2</v>
      </c>
      <c r="AI32" s="368">
        <f t="shared" si="3"/>
        <v>0.29039951934010561</v>
      </c>
      <c r="AK32" s="383" t="s">
        <v>8</v>
      </c>
      <c r="AL32" s="372" t="str">
        <f t="shared" si="4"/>
        <v>SNP</v>
      </c>
      <c r="AM32" s="359" t="str">
        <f t="shared" si="5"/>
        <v>gain from</v>
      </c>
      <c r="AN32" s="359" t="str">
        <f t="shared" si="6"/>
        <v>LAB</v>
      </c>
      <c r="AO32" s="333" t="str">
        <f t="shared" si="7"/>
        <v/>
      </c>
      <c r="AQ32" s="373">
        <f t="shared" si="8"/>
        <v>6706.7613460135399</v>
      </c>
      <c r="AR32" s="374">
        <f t="shared" si="24"/>
        <v>1124.8809185871385</v>
      </c>
      <c r="AS32" s="375">
        <f t="shared" si="9"/>
        <v>4467.7471549441607</v>
      </c>
      <c r="AT32" s="376">
        <f t="shared" si="10"/>
        <v>1117.5437162123503</v>
      </c>
      <c r="AU32" s="377">
        <f t="shared" si="11"/>
        <v>10658.837730495841</v>
      </c>
      <c r="AV32" s="378">
        <f t="shared" si="12"/>
        <v>0</v>
      </c>
      <c r="AW32" s="379">
        <f t="shared" si="13"/>
        <v>0</v>
      </c>
      <c r="AX32" s="380">
        <f t="shared" si="26"/>
        <v>12056.276560260063</v>
      </c>
      <c r="AY32" s="381">
        <f t="shared" si="25"/>
        <v>572</v>
      </c>
      <c r="AZ32" s="382">
        <f>'Allocation (SCOT)'!AP32</f>
        <v>36704.047426513091</v>
      </c>
    </row>
    <row r="33" spans="1:52" s="333" customFormat="1" ht="15.5" customHeight="1" x14ac:dyDescent="0.35">
      <c r="A33" s="333" t="str">
        <f>'GE2024 results (adjust.)'!A575</f>
        <v>Glasgow North East</v>
      </c>
      <c r="B33" s="366">
        <f>'Allocation (SCOT)'!AR33</f>
        <v>0.21093156631124579</v>
      </c>
      <c r="C33" s="366">
        <f>'Allocation (SCOT)'!AS33</f>
        <v>2.8686587940216612E-2</v>
      </c>
      <c r="D33" s="366">
        <f>'Allocation (SCOT)'!AT33</f>
        <v>0.18076089540055479</v>
      </c>
      <c r="E33" s="366">
        <f>'Allocation (SCOT)'!AU33</f>
        <v>1.707362316579647E-2</v>
      </c>
      <c r="F33" s="366">
        <f>'Allocation (SCOT)'!AV33</f>
        <v>0.18337490235741039</v>
      </c>
      <c r="G33" s="366">
        <f>'Allocation (SCOT)'!AW33</f>
        <v>0</v>
      </c>
      <c r="H33" s="366">
        <f>'Allocation (SCOT)'!AX33</f>
        <v>0</v>
      </c>
      <c r="I33" s="366">
        <f>'Allocation (SCOT)'!AY33</f>
        <v>0.35167530464365193</v>
      </c>
      <c r="J33" s="366">
        <f>'Allocation (SCOT)'!AZ33</f>
        <v>2.7497120181124098E-2</v>
      </c>
      <c r="L33" s="367">
        <f t="shared" si="14"/>
        <v>-0.24781121037468304</v>
      </c>
      <c r="M33" s="367">
        <f t="shared" si="15"/>
        <v>-5.9853196013632745E-3</v>
      </c>
      <c r="N33" s="367">
        <f t="shared" si="16"/>
        <v>0.11411573978763642</v>
      </c>
      <c r="O33" s="367">
        <f t="shared" si="17"/>
        <v>-2.9166386010479398E-4</v>
      </c>
      <c r="P33" s="367">
        <f t="shared" si="18"/>
        <v>0.11089242897733941</v>
      </c>
      <c r="Q33" s="367">
        <f t="shared" si="19"/>
        <v>0</v>
      </c>
      <c r="R33" s="367">
        <f t="shared" si="20"/>
        <v>0</v>
      </c>
      <c r="S33" s="367">
        <f t="shared" si="21"/>
        <v>2.8950831908912567E-2</v>
      </c>
      <c r="T33" s="367">
        <f t="shared" si="22"/>
        <v>1.2919316226281397E-4</v>
      </c>
      <c r="U33" s="367"/>
      <c r="V33" s="368">
        <f>'GE2024 results'!Q575</f>
        <v>0.45874277668592883</v>
      </c>
      <c r="W33" s="368">
        <f>'GE2024 results'!R575</f>
        <v>3.4671907541579887E-2</v>
      </c>
      <c r="X33" s="368">
        <f>'GE2024 results'!S575</f>
        <v>6.6645155612918366E-2</v>
      </c>
      <c r="Y33" s="368">
        <f>'GE2024 results'!T575</f>
        <v>1.7365287025901264E-2</v>
      </c>
      <c r="Z33" s="368">
        <f>'GE2024 results'!U575</f>
        <v>7.248247338007098E-2</v>
      </c>
      <c r="AA33" s="368">
        <f>'GE2024 results'!W575</f>
        <v>0</v>
      </c>
      <c r="AB33" s="368">
        <f>'GE2024 results'!X575</f>
        <v>0</v>
      </c>
      <c r="AC33" s="368">
        <f>'GE2024 results'!V575</f>
        <v>0.32272447273473936</v>
      </c>
      <c r="AD33" s="369">
        <f>'GE2024 results'!Z575</f>
        <v>2.7367927018861284E-2</v>
      </c>
      <c r="AF33" s="368">
        <f t="shared" si="1"/>
        <v>0.35167530464365193</v>
      </c>
      <c r="AG33" s="370" t="str">
        <f t="shared" si="23"/>
        <v>SNP</v>
      </c>
      <c r="AH33" s="368">
        <f t="shared" si="2"/>
        <v>0.14074373833240614</v>
      </c>
      <c r="AI33" s="368">
        <f t="shared" si="3"/>
        <v>0.21093156631124579</v>
      </c>
      <c r="AK33" s="383" t="s">
        <v>8</v>
      </c>
      <c r="AL33" s="372" t="str">
        <f t="shared" si="4"/>
        <v>SNP</v>
      </c>
      <c r="AM33" s="359" t="str">
        <f t="shared" si="5"/>
        <v>gain from</v>
      </c>
      <c r="AN33" s="359" t="str">
        <f t="shared" si="6"/>
        <v>LAB</v>
      </c>
      <c r="AO33" s="333" t="str">
        <f t="shared" si="7"/>
        <v/>
      </c>
      <c r="AQ33" s="373">
        <f t="shared" si="8"/>
        <v>7157.0822716005259</v>
      </c>
      <c r="AR33" s="374">
        <f t="shared" si="24"/>
        <v>973.35962355051061</v>
      </c>
      <c r="AS33" s="375">
        <f t="shared" si="9"/>
        <v>6133.3664870290831</v>
      </c>
      <c r="AT33" s="376">
        <f t="shared" si="10"/>
        <v>579.32213660044783</v>
      </c>
      <c r="AU33" s="377">
        <f t="shared" si="11"/>
        <v>6222.0619022100691</v>
      </c>
      <c r="AV33" s="378">
        <f t="shared" si="12"/>
        <v>0</v>
      </c>
      <c r="AW33" s="379">
        <f t="shared" si="13"/>
        <v>0</v>
      </c>
      <c r="AX33" s="380">
        <f t="shared" si="26"/>
        <v>11932.633565669414</v>
      </c>
      <c r="AY33" s="381">
        <f t="shared" si="25"/>
        <v>933</v>
      </c>
      <c r="AZ33" s="382">
        <f>'Allocation (SCOT)'!AP33</f>
        <v>33930.825986660049</v>
      </c>
    </row>
    <row r="34" spans="1:52" s="333" customFormat="1" ht="15.5" customHeight="1" x14ac:dyDescent="0.35">
      <c r="A34" s="333" t="str">
        <f>'GE2024 results (adjust.)'!A576</f>
        <v>Glasgow South</v>
      </c>
      <c r="B34" s="366">
        <f>'Allocation (SCOT)'!AR34</f>
        <v>0.17999003251355322</v>
      </c>
      <c r="C34" s="366">
        <f>'Allocation (SCOT)'!AS34</f>
        <v>2.9594580369709321E-2</v>
      </c>
      <c r="D34" s="366">
        <f>'Allocation (SCOT)'!AT34</f>
        <v>0.10415655943721118</v>
      </c>
      <c r="E34" s="366">
        <f>'Allocation (SCOT)'!AU34</f>
        <v>2.8622042497025071E-2</v>
      </c>
      <c r="F34" s="366">
        <f>'Allocation (SCOT)'!AV34</f>
        <v>0.31082344773837195</v>
      </c>
      <c r="G34" s="366">
        <f>'Allocation (SCOT)'!AW34</f>
        <v>0</v>
      </c>
      <c r="H34" s="366">
        <f>'Allocation (SCOT)'!AX34</f>
        <v>0</v>
      </c>
      <c r="I34" s="366">
        <f>'Allocation (SCOT)'!AY34</f>
        <v>0.32643279909784528</v>
      </c>
      <c r="J34" s="366">
        <f>'Allocation (SCOT)'!AZ34</f>
        <v>2.0380538346284064E-2</v>
      </c>
      <c r="L34" s="367">
        <f t="shared" si="14"/>
        <v>-0.23758512440749069</v>
      </c>
      <c r="M34" s="367">
        <f t="shared" si="15"/>
        <v>-8.5620103141360732E-3</v>
      </c>
      <c r="N34" s="367">
        <f t="shared" si="16"/>
        <v>6.3191907967108774E-2</v>
      </c>
      <c r="O34" s="367">
        <f t="shared" si="17"/>
        <v>-2.4318061980525656E-3</v>
      </c>
      <c r="P34" s="367">
        <f t="shared" si="18"/>
        <v>0.17976487961340146</v>
      </c>
      <c r="Q34" s="367">
        <f t="shared" si="19"/>
        <v>0</v>
      </c>
      <c r="R34" s="367">
        <f t="shared" si="20"/>
        <v>0</v>
      </c>
      <c r="S34" s="367">
        <f t="shared" si="21"/>
        <v>6.8802010516892387E-3</v>
      </c>
      <c r="T34" s="367">
        <f t="shared" si="22"/>
        <v>-1.2580477125200308E-3</v>
      </c>
      <c r="U34" s="367"/>
      <c r="V34" s="368">
        <f>'GE2024 results'!Q576</f>
        <v>0.41757515692104391</v>
      </c>
      <c r="W34" s="368">
        <f>'GE2024 results'!R576</f>
        <v>3.8156590683845394E-2</v>
      </c>
      <c r="X34" s="368">
        <f>'GE2024 results'!S576</f>
        <v>4.0964651470102413E-2</v>
      </c>
      <c r="Y34" s="368">
        <f>'GE2024 results'!T576</f>
        <v>3.1053848695077636E-2</v>
      </c>
      <c r="Z34" s="368">
        <f>'GE2024 results'!U576</f>
        <v>0.13105856812497049</v>
      </c>
      <c r="AA34" s="368">
        <f>'GE2024 results'!W576</f>
        <v>0</v>
      </c>
      <c r="AB34" s="368">
        <f>'GE2024 results'!X576</f>
        <v>0</v>
      </c>
      <c r="AC34" s="368">
        <f>'GE2024 results'!V576</f>
        <v>0.31955259804615604</v>
      </c>
      <c r="AD34" s="369">
        <f>'GE2024 results'!Z576</f>
        <v>2.1638586058804095E-2</v>
      </c>
      <c r="AF34" s="368">
        <f t="shared" si="1"/>
        <v>0.32643279909784528</v>
      </c>
      <c r="AG34" s="370" t="str">
        <f t="shared" si="23"/>
        <v>SNP</v>
      </c>
      <c r="AH34" s="368">
        <f t="shared" si="2"/>
        <v>1.5609351359473334E-2</v>
      </c>
      <c r="AI34" s="368">
        <f t="shared" si="3"/>
        <v>0.31082344773837195</v>
      </c>
      <c r="AK34" s="383" t="s">
        <v>8</v>
      </c>
      <c r="AL34" s="372" t="str">
        <f t="shared" si="4"/>
        <v>SNP</v>
      </c>
      <c r="AM34" s="359" t="str">
        <f t="shared" si="5"/>
        <v>gain from</v>
      </c>
      <c r="AN34" s="359" t="str">
        <f t="shared" si="6"/>
        <v>LAB</v>
      </c>
      <c r="AO34" s="333" t="str">
        <f t="shared" si="7"/>
        <v/>
      </c>
      <c r="AQ34" s="373">
        <f t="shared" si="8"/>
        <v>8098.4543690928385</v>
      </c>
      <c r="AR34" s="374">
        <f t="shared" si="24"/>
        <v>1331.5757286642772</v>
      </c>
      <c r="AS34" s="375">
        <f t="shared" si="9"/>
        <v>4686.4103087510957</v>
      </c>
      <c r="AT34" s="376">
        <f t="shared" si="10"/>
        <v>1287.8174523077521</v>
      </c>
      <c r="AU34" s="377">
        <f t="shared" si="11"/>
        <v>13985.16058473279</v>
      </c>
      <c r="AV34" s="378">
        <f t="shared" si="12"/>
        <v>0</v>
      </c>
      <c r="AW34" s="379">
        <f t="shared" si="13"/>
        <v>0</v>
      </c>
      <c r="AX34" s="380">
        <f t="shared" si="26"/>
        <v>14687.486252162807</v>
      </c>
      <c r="AY34" s="381">
        <f t="shared" si="25"/>
        <v>917</v>
      </c>
      <c r="AZ34" s="382">
        <f>'Allocation (SCOT)'!AP34</f>
        <v>44993.904695711557</v>
      </c>
    </row>
    <row r="35" spans="1:52" s="333" customFormat="1" ht="15.5" customHeight="1" x14ac:dyDescent="0.35">
      <c r="A35" s="333" t="str">
        <f>'GE2024 results (adjust.)'!A577</f>
        <v>Glasgow South West</v>
      </c>
      <c r="B35" s="366">
        <f>'Allocation (SCOT)'!AR35</f>
        <v>0.19799653270273757</v>
      </c>
      <c r="C35" s="366">
        <f>'Allocation (SCOT)'!AS35</f>
        <v>3.1774345910054416E-2</v>
      </c>
      <c r="D35" s="366">
        <f>'Allocation (SCOT)'!AT35</f>
        <v>0.16792165100909009</v>
      </c>
      <c r="E35" s="366">
        <f>'Allocation (SCOT)'!AU35</f>
        <v>2.6080038828220263E-2</v>
      </c>
      <c r="F35" s="366">
        <f>'Allocation (SCOT)'!AV35</f>
        <v>0.19102536034896761</v>
      </c>
      <c r="G35" s="366">
        <f>'Allocation (SCOT)'!AW35</f>
        <v>0</v>
      </c>
      <c r="H35" s="366">
        <f>'Allocation (SCOT)'!AX35</f>
        <v>0</v>
      </c>
      <c r="I35" s="366">
        <f>'Allocation (SCOT)'!AY35</f>
        <v>0.37012407623111554</v>
      </c>
      <c r="J35" s="366">
        <f>'Allocation (SCOT)'!AZ35</f>
        <v>1.5077994969814506E-2</v>
      </c>
      <c r="L35" s="367">
        <f t="shared" si="14"/>
        <v>-0.23801232653077051</v>
      </c>
      <c r="M35" s="367">
        <f t="shared" si="15"/>
        <v>-7.1109606586747323E-3</v>
      </c>
      <c r="N35" s="367">
        <f t="shared" si="16"/>
        <v>0.10523416327464281</v>
      </c>
      <c r="O35" s="367">
        <f t="shared" si="17"/>
        <v>-7.7801718680679116E-4</v>
      </c>
      <c r="P35" s="367">
        <f t="shared" si="18"/>
        <v>0.11457241801809206</v>
      </c>
      <c r="Q35" s="367">
        <f t="shared" si="19"/>
        <v>0</v>
      </c>
      <c r="R35" s="367">
        <f t="shared" si="20"/>
        <v>0</v>
      </c>
      <c r="S35" s="367">
        <f t="shared" si="21"/>
        <v>2.6211995713018577E-2</v>
      </c>
      <c r="T35" s="367">
        <f t="shared" si="22"/>
        <v>-1.1727262950142654E-4</v>
      </c>
      <c r="U35" s="367"/>
      <c r="V35" s="368">
        <f>'GE2024 results'!Q577</f>
        <v>0.43600885923350807</v>
      </c>
      <c r="W35" s="368">
        <f>'GE2024 results'!R577</f>
        <v>3.8885306568729149E-2</v>
      </c>
      <c r="X35" s="368">
        <f>'GE2024 results'!S577</f>
        <v>6.2687487734447281E-2</v>
      </c>
      <c r="Y35" s="368">
        <f>'GE2024 results'!T577</f>
        <v>2.6858056015027054E-2</v>
      </c>
      <c r="Z35" s="368">
        <f>'GE2024 results'!U577</f>
        <v>7.6452942330875545E-2</v>
      </c>
      <c r="AA35" s="368">
        <f>'GE2024 results'!W577</f>
        <v>0</v>
      </c>
      <c r="AB35" s="368">
        <f>'GE2024 results'!X577</f>
        <v>0</v>
      </c>
      <c r="AC35" s="368">
        <f>'GE2024 results'!V577</f>
        <v>0.34391208051809696</v>
      </c>
      <c r="AD35" s="369">
        <f>'GE2024 results'!Z577</f>
        <v>1.5195267599315932E-2</v>
      </c>
      <c r="AF35" s="368">
        <f t="shared" ref="AF35:AF59" si="27">LARGE(B35:J35,1)</f>
        <v>0.37012407623111554</v>
      </c>
      <c r="AG35" s="370" t="str">
        <f t="shared" si="23"/>
        <v>SNP</v>
      </c>
      <c r="AH35" s="368">
        <f t="shared" ref="AH35:AH59" si="28">AF35-AI35</f>
        <v>0.17212754352837797</v>
      </c>
      <c r="AI35" s="368">
        <f t="shared" ref="AI35:AI59" si="29">LARGE(B35:J35,2)</f>
        <v>0.19799653270273757</v>
      </c>
      <c r="AK35" s="383" t="s">
        <v>8</v>
      </c>
      <c r="AL35" s="372" t="str">
        <f t="shared" ref="AL35:AL59" si="30">AG35</f>
        <v>SNP</v>
      </c>
      <c r="AM35" s="359" t="str">
        <f t="shared" ref="AM35:AM59" si="31">IF(AL35=AK35,"HOLD","gain from")</f>
        <v>gain from</v>
      </c>
      <c r="AN35" s="359" t="str">
        <f t="shared" ref="AN35:AN59" si="32">IF(AM35="Hold","",(AK35))</f>
        <v>LAB</v>
      </c>
      <c r="AO35" s="333" t="str">
        <f t="shared" ref="AO35:AO56" si="33">IF(Y35&gt;V35,"Con/LD","")</f>
        <v/>
      </c>
      <c r="AQ35" s="373">
        <f t="shared" ref="AQ35:AQ59" si="34">B35*AZ35</f>
        <v>7117.2673117163122</v>
      </c>
      <c r="AR35" s="374">
        <f t="shared" ref="AR35:AR59" si="35">C35*AZ35</f>
        <v>1142.1741098684927</v>
      </c>
      <c r="AS35" s="375">
        <f t="shared" ref="AS35:AS59" si="36">D35*AZ35</f>
        <v>6036.1828631148901</v>
      </c>
      <c r="AT35" s="376">
        <f t="shared" ref="AT35:AT59" si="37">E35*AZ35</f>
        <v>937.48413321491387</v>
      </c>
      <c r="AU35" s="377">
        <f t="shared" ref="AU35:AU59" si="38">F35*AZ35</f>
        <v>6866.6785946284326</v>
      </c>
      <c r="AV35" s="378">
        <f t="shared" ref="AV35:AV59" si="39">G35*AZ35</f>
        <v>0</v>
      </c>
      <c r="AW35" s="379">
        <f t="shared" ref="AW35:AW59" si="40">H35*AZ35</f>
        <v>0</v>
      </c>
      <c r="AX35" s="380">
        <f t="shared" si="26"/>
        <v>13304.636970556872</v>
      </c>
      <c r="AY35" s="381">
        <f t="shared" si="25"/>
        <v>542</v>
      </c>
      <c r="AZ35" s="382">
        <f>'Allocation (SCOT)'!AP35</f>
        <v>35946.423983099914</v>
      </c>
    </row>
    <row r="36" spans="1:52" s="333" customFormat="1" ht="15.5" customHeight="1" x14ac:dyDescent="0.35">
      <c r="A36" s="333" t="str">
        <f>'GE2024 results (adjust.)'!A578</f>
        <v>Glasgow West</v>
      </c>
      <c r="B36" s="366">
        <f>'Allocation (SCOT)'!AR36</f>
        <v>0.21505768893697985</v>
      </c>
      <c r="C36" s="366">
        <f>'Allocation (SCOT)'!AS36</f>
        <v>3.5744501272828313E-2</v>
      </c>
      <c r="D36" s="366">
        <f>'Allocation (SCOT)'!AT36</f>
        <v>0.14292921785975282</v>
      </c>
      <c r="E36" s="366">
        <f>'Allocation (SCOT)'!AU36</f>
        <v>3.2499692418238101E-2</v>
      </c>
      <c r="F36" s="366">
        <f>'Allocation (SCOT)'!AV36</f>
        <v>0.23270454548104691</v>
      </c>
      <c r="G36" s="366">
        <f>'Allocation (SCOT)'!AW36</f>
        <v>0</v>
      </c>
      <c r="H36" s="366">
        <f>'Allocation (SCOT)'!AX36</f>
        <v>0</v>
      </c>
      <c r="I36" s="366">
        <f>'Allocation (SCOT)'!AY36</f>
        <v>0.33324111430754283</v>
      </c>
      <c r="J36" s="366">
        <f>'Allocation (SCOT)'!AZ36</f>
        <v>7.8232397236112257E-3</v>
      </c>
      <c r="L36" s="367">
        <f t="shared" si="14"/>
        <v>-0.25161064848971554</v>
      </c>
      <c r="M36" s="367">
        <f t="shared" si="15"/>
        <v>-7.36110746858816E-3</v>
      </c>
      <c r="N36" s="367">
        <f t="shared" si="16"/>
        <v>9.0350399755397159E-2</v>
      </c>
      <c r="O36" s="367">
        <f t="shared" si="17"/>
        <v>-4.8111054903170886E-4</v>
      </c>
      <c r="P36" s="367">
        <f t="shared" si="18"/>
        <v>0.14092969710251951</v>
      </c>
      <c r="Q36" s="367">
        <f t="shared" si="19"/>
        <v>0</v>
      </c>
      <c r="R36" s="367">
        <f t="shared" si="20"/>
        <v>0</v>
      </c>
      <c r="S36" s="367">
        <f t="shared" si="21"/>
        <v>2.811856405943497E-2</v>
      </c>
      <c r="T36" s="367">
        <f t="shared" si="22"/>
        <v>5.4205589983838572E-5</v>
      </c>
      <c r="U36" s="367"/>
      <c r="V36" s="368">
        <f>'GE2024 results'!Q578</f>
        <v>0.46666833742669539</v>
      </c>
      <c r="W36" s="368">
        <f>'GE2024 results'!R578</f>
        <v>4.3105608741416473E-2</v>
      </c>
      <c r="X36" s="368">
        <f>'GE2024 results'!S578</f>
        <v>5.2578818104355669E-2</v>
      </c>
      <c r="Y36" s="368">
        <f>'GE2024 results'!T578</f>
        <v>3.2980802967269809E-2</v>
      </c>
      <c r="Z36" s="368">
        <f>'GE2024 results'!U578</f>
        <v>9.1774848378527396E-2</v>
      </c>
      <c r="AA36" s="368">
        <f>'GE2024 results'!W578</f>
        <v>0</v>
      </c>
      <c r="AB36" s="368">
        <f>'GE2024 results'!X578</f>
        <v>0</v>
      </c>
      <c r="AC36" s="368">
        <f>'GE2024 results'!V578</f>
        <v>0.30512255024810786</v>
      </c>
      <c r="AD36" s="369">
        <f>'GE2024 results'!Z578</f>
        <v>7.7690341336273871E-3</v>
      </c>
      <c r="AF36" s="368">
        <f t="shared" si="27"/>
        <v>0.33324111430754283</v>
      </c>
      <c r="AG36" s="370" t="str">
        <f t="shared" si="23"/>
        <v>SNP</v>
      </c>
      <c r="AH36" s="368">
        <f t="shared" si="28"/>
        <v>0.10053656882649592</v>
      </c>
      <c r="AI36" s="368">
        <f t="shared" si="29"/>
        <v>0.23270454548104691</v>
      </c>
      <c r="AK36" s="383" t="s">
        <v>8</v>
      </c>
      <c r="AL36" s="372" t="str">
        <f t="shared" si="30"/>
        <v>SNP</v>
      </c>
      <c r="AM36" s="359" t="str">
        <f t="shared" si="31"/>
        <v>gain from</v>
      </c>
      <c r="AN36" s="359" t="str">
        <f t="shared" si="32"/>
        <v>LAB</v>
      </c>
      <c r="AO36" s="333" t="str">
        <f t="shared" si="33"/>
        <v/>
      </c>
      <c r="AQ36" s="373">
        <f t="shared" si="34"/>
        <v>8521.7743448732908</v>
      </c>
      <c r="AR36" s="374">
        <f t="shared" si="35"/>
        <v>1416.3947144728243</v>
      </c>
      <c r="AS36" s="375">
        <f t="shared" si="36"/>
        <v>5663.6456381104827</v>
      </c>
      <c r="AT36" s="376">
        <f t="shared" si="37"/>
        <v>1287.8174523077521</v>
      </c>
      <c r="AU36" s="377">
        <f t="shared" si="38"/>
        <v>9221.0403423283169</v>
      </c>
      <c r="AV36" s="378">
        <f t="shared" si="39"/>
        <v>0</v>
      </c>
      <c r="AW36" s="379">
        <f t="shared" si="40"/>
        <v>0</v>
      </c>
      <c r="AX36" s="380">
        <f t="shared" si="26"/>
        <v>13204.854904746875</v>
      </c>
      <c r="AY36" s="381">
        <f t="shared" si="25"/>
        <v>310</v>
      </c>
      <c r="AZ36" s="382">
        <f>'Allocation (SCOT)'!AP36</f>
        <v>39625.527396839541</v>
      </c>
    </row>
    <row r="37" spans="1:52" s="333" customFormat="1" ht="15.5" customHeight="1" x14ac:dyDescent="0.35">
      <c r="A37" s="333" t="str">
        <f>'GE2024 results (adjust.)'!A579</f>
        <v>Glenrothes and Mid Fife</v>
      </c>
      <c r="B37" s="366">
        <f>'Allocation (SCOT)'!AR37</f>
        <v>0.2141410798010169</v>
      </c>
      <c r="C37" s="366">
        <f>'Allocation (SCOT)'!AS37</f>
        <v>4.7533391528293521E-2</v>
      </c>
      <c r="D37" s="366">
        <f>'Allocation (SCOT)'!AT37</f>
        <v>0.2786345917788865</v>
      </c>
      <c r="E37" s="366">
        <f>'Allocation (SCOT)'!AU37</f>
        <v>4.5921773023842156E-2</v>
      </c>
      <c r="F37" s="366">
        <f>'Allocation (SCOT)'!AV37</f>
        <v>0</v>
      </c>
      <c r="G37" s="366">
        <f>'Allocation (SCOT)'!AW37</f>
        <v>0</v>
      </c>
      <c r="H37" s="366">
        <f>'Allocation (SCOT)'!AX37</f>
        <v>0</v>
      </c>
      <c r="I37" s="366">
        <f>'Allocation (SCOT)'!AY37</f>
        <v>0.41376916386796103</v>
      </c>
      <c r="J37" s="366">
        <f>'Allocation (SCOT)'!AZ37</f>
        <v>0</v>
      </c>
      <c r="L37" s="367">
        <f t="shared" si="14"/>
        <v>-0.22842789000999061</v>
      </c>
      <c r="M37" s="367">
        <f t="shared" si="15"/>
        <v>-7.0613675961980274E-3</v>
      </c>
      <c r="N37" s="367">
        <f t="shared" si="16"/>
        <v>0.18101152528562436</v>
      </c>
      <c r="O37" s="367">
        <f t="shared" si="17"/>
        <v>1.5375897315540454E-3</v>
      </c>
      <c r="P37" s="367">
        <f t="shared" si="18"/>
        <v>0</v>
      </c>
      <c r="Q37" s="367">
        <f t="shared" si="19"/>
        <v>0</v>
      </c>
      <c r="R37" s="367">
        <f t="shared" si="20"/>
        <v>0</v>
      </c>
      <c r="S37" s="367">
        <f t="shared" si="21"/>
        <v>5.2940142589010308E-2</v>
      </c>
      <c r="T37" s="367">
        <f t="shared" si="22"/>
        <v>0</v>
      </c>
      <c r="U37" s="367"/>
      <c r="V37" s="368">
        <f>'GE2024 results'!Q579</f>
        <v>0.44256896981100752</v>
      </c>
      <c r="W37" s="368">
        <f>'GE2024 results'!R579</f>
        <v>5.4594759124491549E-2</v>
      </c>
      <c r="X37" s="368">
        <f>'GE2024 results'!S579</f>
        <v>9.762306649326212E-2</v>
      </c>
      <c r="Y37" s="368">
        <f>'GE2024 results'!T579</f>
        <v>4.4384183292288111E-2</v>
      </c>
      <c r="Z37" s="368">
        <f>'GE2024 results'!U579</f>
        <v>0</v>
      </c>
      <c r="AA37" s="368">
        <f>'GE2024 results'!W579</f>
        <v>0</v>
      </c>
      <c r="AB37" s="368">
        <f>'GE2024 results'!X579</f>
        <v>0</v>
      </c>
      <c r="AC37" s="368">
        <f>'GE2024 results'!V579</f>
        <v>0.36082902127895072</v>
      </c>
      <c r="AD37" s="369">
        <f>'GE2024 results'!Z579</f>
        <v>0</v>
      </c>
      <c r="AF37" s="368">
        <f t="shared" si="27"/>
        <v>0.41376916386796103</v>
      </c>
      <c r="AG37" s="370" t="str">
        <f t="shared" si="23"/>
        <v>SNP</v>
      </c>
      <c r="AH37" s="368">
        <f t="shared" si="28"/>
        <v>0.13513457208907453</v>
      </c>
      <c r="AI37" s="368">
        <f t="shared" si="29"/>
        <v>0.2786345917788865</v>
      </c>
      <c r="AK37" s="383" t="s">
        <v>8</v>
      </c>
      <c r="AL37" s="372" t="str">
        <f t="shared" si="30"/>
        <v>SNP</v>
      </c>
      <c r="AM37" s="359" t="str">
        <f t="shared" si="31"/>
        <v>gain from</v>
      </c>
      <c r="AN37" s="359" t="str">
        <f t="shared" si="32"/>
        <v>LAB</v>
      </c>
      <c r="AO37" s="333" t="str">
        <f t="shared" si="33"/>
        <v/>
      </c>
      <c r="AQ37" s="373">
        <f t="shared" si="34"/>
        <v>7319.5456136568082</v>
      </c>
      <c r="AR37" s="374">
        <f t="shared" si="35"/>
        <v>1624.7364951481875</v>
      </c>
      <c r="AS37" s="375">
        <f t="shared" si="36"/>
        <v>9523.9951435909352</v>
      </c>
      <c r="AT37" s="376">
        <f t="shared" si="37"/>
        <v>1569.6498430863485</v>
      </c>
      <c r="AU37" s="377">
        <f t="shared" si="38"/>
        <v>0</v>
      </c>
      <c r="AV37" s="378">
        <f t="shared" si="39"/>
        <v>0</v>
      </c>
      <c r="AW37" s="379">
        <f t="shared" si="40"/>
        <v>0</v>
      </c>
      <c r="AX37" s="380">
        <f t="shared" si="26"/>
        <v>14143.023240895216</v>
      </c>
      <c r="AY37" s="381">
        <f t="shared" si="25"/>
        <v>0</v>
      </c>
      <c r="AZ37" s="382">
        <f>'Allocation (SCOT)'!AP37</f>
        <v>34180.950336377493</v>
      </c>
    </row>
    <row r="38" spans="1:52" s="333" customFormat="1" ht="15.5" customHeight="1" x14ac:dyDescent="0.35">
      <c r="A38" s="333" t="str">
        <f>'GE2024 results (adjust.)'!A580</f>
        <v>Gordon and Buchan</v>
      </c>
      <c r="B38" s="366">
        <f>'Allocation (SCOT)'!AR38</f>
        <v>4.6244440991337739E-2</v>
      </c>
      <c r="C38" s="366">
        <f>'Allocation (SCOT)'!AS38</f>
        <v>0.25603013876738828</v>
      </c>
      <c r="D38" s="366">
        <f>'Allocation (SCOT)'!AT38</f>
        <v>0.22685649326153726</v>
      </c>
      <c r="E38" s="366">
        <f>'Allocation (SCOT)'!AU38</f>
        <v>0.15419409567272752</v>
      </c>
      <c r="F38" s="366">
        <f>'Allocation (SCOT)'!AV38</f>
        <v>0</v>
      </c>
      <c r="G38" s="366">
        <f>'Allocation (SCOT)'!AW38</f>
        <v>0</v>
      </c>
      <c r="H38" s="366">
        <f>'Allocation (SCOT)'!AX38</f>
        <v>0</v>
      </c>
      <c r="I38" s="366">
        <f>'Allocation (SCOT)'!AY38</f>
        <v>0.31667483130700924</v>
      </c>
      <c r="J38" s="366">
        <f>'Allocation (SCOT)'!AZ38</f>
        <v>0</v>
      </c>
      <c r="L38" s="367">
        <f t="shared" si="14"/>
        <v>-6.0624743464053617E-2</v>
      </c>
      <c r="M38" s="367">
        <f t="shared" si="15"/>
        <v>-7.2787595222759516E-2</v>
      </c>
      <c r="N38" s="367">
        <f t="shared" si="16"/>
        <v>0.13798128800702164</v>
      </c>
      <c r="O38" s="367">
        <f t="shared" si="17"/>
        <v>-1.2449764936650343E-2</v>
      </c>
      <c r="P38" s="367">
        <f t="shared" si="18"/>
        <v>0</v>
      </c>
      <c r="Q38" s="367">
        <f t="shared" si="19"/>
        <v>0</v>
      </c>
      <c r="R38" s="367">
        <f t="shared" si="20"/>
        <v>0</v>
      </c>
      <c r="S38" s="367">
        <f t="shared" si="21"/>
        <v>7.8808156164418275E-3</v>
      </c>
      <c r="T38" s="367">
        <f t="shared" si="22"/>
        <v>0</v>
      </c>
      <c r="U38" s="367"/>
      <c r="V38" s="368">
        <f>'GE2024 results'!Q580</f>
        <v>0.10686918445539136</v>
      </c>
      <c r="W38" s="368">
        <f>'GE2024 results'!R580</f>
        <v>0.3288177339901478</v>
      </c>
      <c r="X38" s="368">
        <f>'GE2024 results'!S580</f>
        <v>8.8875205254515602E-2</v>
      </c>
      <c r="Y38" s="368">
        <f>'GE2024 results'!T580</f>
        <v>0.16664386060937786</v>
      </c>
      <c r="Z38" s="368">
        <f>'GE2024 results'!U580</f>
        <v>0</v>
      </c>
      <c r="AA38" s="368">
        <f>'GE2024 results'!W580</f>
        <v>0</v>
      </c>
      <c r="AB38" s="368">
        <f>'GE2024 results'!X580</f>
        <v>0</v>
      </c>
      <c r="AC38" s="368">
        <f>'GE2024 results'!V580</f>
        <v>0.30879401569056741</v>
      </c>
      <c r="AD38" s="369">
        <f>'GE2024 results'!Z580</f>
        <v>0</v>
      </c>
      <c r="AF38" s="368">
        <f t="shared" si="27"/>
        <v>0.31667483130700924</v>
      </c>
      <c r="AG38" s="370" t="str">
        <f t="shared" si="23"/>
        <v>SNP</v>
      </c>
      <c r="AH38" s="368">
        <f t="shared" si="28"/>
        <v>6.0644692539620959E-2</v>
      </c>
      <c r="AI38" s="368">
        <f t="shared" si="29"/>
        <v>0.25603013876738828</v>
      </c>
      <c r="AK38" s="384" t="s">
        <v>10</v>
      </c>
      <c r="AL38" s="372" t="str">
        <f t="shared" si="30"/>
        <v>SNP</v>
      </c>
      <c r="AM38" s="359" t="str">
        <f t="shared" si="31"/>
        <v>gain from</v>
      </c>
      <c r="AN38" s="359" t="str">
        <f t="shared" si="32"/>
        <v>CON</v>
      </c>
      <c r="AO38" s="333" t="str">
        <f t="shared" si="33"/>
        <v>Con/LD</v>
      </c>
      <c r="AQ38" s="373">
        <f t="shared" si="34"/>
        <v>2144.5161151429161</v>
      </c>
      <c r="AR38" s="374">
        <f t="shared" si="35"/>
        <v>11873.01104259836</v>
      </c>
      <c r="AS38" s="375">
        <f t="shared" si="36"/>
        <v>10520.127288711417</v>
      </c>
      <c r="AT38" s="376">
        <f t="shared" si="37"/>
        <v>7150.5183313166744</v>
      </c>
      <c r="AU38" s="377">
        <f t="shared" si="38"/>
        <v>0</v>
      </c>
      <c r="AV38" s="378">
        <f t="shared" si="39"/>
        <v>0</v>
      </c>
      <c r="AW38" s="379">
        <f t="shared" si="40"/>
        <v>0</v>
      </c>
      <c r="AX38" s="380">
        <f t="shared" si="26"/>
        <v>14685.31707681911</v>
      </c>
      <c r="AY38" s="381">
        <f t="shared" si="25"/>
        <v>0</v>
      </c>
      <c r="AZ38" s="382">
        <f>'Allocation (SCOT)'!AP38</f>
        <v>46373.489854588479</v>
      </c>
    </row>
    <row r="39" spans="1:52" s="333" customFormat="1" ht="15.5" customHeight="1" x14ac:dyDescent="0.35">
      <c r="A39" s="333" t="str">
        <f>'GE2024 results (adjust.)'!A581</f>
        <v>Hamilton and Clyde Valley</v>
      </c>
      <c r="B39" s="366">
        <f>'Allocation (SCOT)'!AR39</f>
        <v>0.26409577220316433</v>
      </c>
      <c r="C39" s="366">
        <f>'Allocation (SCOT)'!AS39</f>
        <v>0.10374701629360136</v>
      </c>
      <c r="D39" s="366">
        <f>'Allocation (SCOT)'!AT39</f>
        <v>0.24449760630950251</v>
      </c>
      <c r="E39" s="366">
        <f>'Allocation (SCOT)'!AU39</f>
        <v>4.0594256227014104E-2</v>
      </c>
      <c r="F39" s="366">
        <f>'Allocation (SCOT)'!AV39</f>
        <v>0</v>
      </c>
      <c r="G39" s="366">
        <f>'Allocation (SCOT)'!AW39</f>
        <v>0</v>
      </c>
      <c r="H39" s="366">
        <f>'Allocation (SCOT)'!AX39</f>
        <v>0</v>
      </c>
      <c r="I39" s="366">
        <f>'Allocation (SCOT)'!AY39</f>
        <v>0.34385325997497146</v>
      </c>
      <c r="J39" s="366">
        <f>'Allocation (SCOT)'!AZ39</f>
        <v>3.2120889917461814E-3</v>
      </c>
      <c r="L39" s="367">
        <f t="shared" si="14"/>
        <v>-0.23538146380101777</v>
      </c>
      <c r="M39" s="367">
        <f t="shared" si="15"/>
        <v>-5.2968008340480988E-3</v>
      </c>
      <c r="N39" s="367">
        <f t="shared" si="16"/>
        <v>0.16610676893662921</v>
      </c>
      <c r="O39" s="367">
        <f t="shared" si="17"/>
        <v>4.6898745142491607E-3</v>
      </c>
      <c r="P39" s="367">
        <f t="shared" si="18"/>
        <v>0</v>
      </c>
      <c r="Q39" s="367">
        <f t="shared" si="19"/>
        <v>0</v>
      </c>
      <c r="R39" s="367">
        <f t="shared" si="20"/>
        <v>0</v>
      </c>
      <c r="S39" s="367">
        <f t="shared" si="21"/>
        <v>6.9449686170200031E-2</v>
      </c>
      <c r="T39" s="367">
        <f t="shared" si="22"/>
        <v>4.3193501398741327E-4</v>
      </c>
      <c r="U39" s="367"/>
      <c r="V39" s="368">
        <f>'GE2024 results'!Q581</f>
        <v>0.49947723600418209</v>
      </c>
      <c r="W39" s="368">
        <f>'GE2024 results'!R581</f>
        <v>0.10904381712764946</v>
      </c>
      <c r="X39" s="368">
        <f>'GE2024 results'!S581</f>
        <v>7.8390837372873307E-2</v>
      </c>
      <c r="Y39" s="368">
        <f>'GE2024 results'!T581</f>
        <v>3.5904381712764943E-2</v>
      </c>
      <c r="Z39" s="368">
        <f>'GE2024 results'!U581</f>
        <v>0</v>
      </c>
      <c r="AA39" s="368">
        <f>'GE2024 results'!W581</f>
        <v>0</v>
      </c>
      <c r="AB39" s="368">
        <f>'GE2024 results'!X581</f>
        <v>0</v>
      </c>
      <c r="AC39" s="368">
        <f>'GE2024 results'!V581</f>
        <v>0.27440357380477143</v>
      </c>
      <c r="AD39" s="369">
        <f>'GE2024 results'!Z581</f>
        <v>2.7801539777587681E-3</v>
      </c>
      <c r="AF39" s="368">
        <f t="shared" si="27"/>
        <v>0.34385325997497146</v>
      </c>
      <c r="AG39" s="370" t="str">
        <f t="shared" si="23"/>
        <v>SNP</v>
      </c>
      <c r="AH39" s="386">
        <f t="shared" si="28"/>
        <v>7.9757487771807134E-2</v>
      </c>
      <c r="AI39" s="368">
        <f t="shared" si="29"/>
        <v>0.26409577220316433</v>
      </c>
      <c r="AJ39" s="387"/>
      <c r="AK39" s="383" t="s">
        <v>8</v>
      </c>
      <c r="AL39" s="388" t="str">
        <f t="shared" si="30"/>
        <v>SNP</v>
      </c>
      <c r="AM39" s="359" t="str">
        <f t="shared" si="31"/>
        <v>gain from</v>
      </c>
      <c r="AN39" s="361" t="str">
        <f t="shared" si="32"/>
        <v>LAB</v>
      </c>
      <c r="AO39" s="333" t="str">
        <f t="shared" si="33"/>
        <v/>
      </c>
      <c r="AQ39" s="373">
        <f t="shared" si="34"/>
        <v>9619.6604226001073</v>
      </c>
      <c r="AR39" s="374">
        <f t="shared" si="35"/>
        <v>3778.9740376254595</v>
      </c>
      <c r="AS39" s="375">
        <f t="shared" si="36"/>
        <v>8905.7993136923178</v>
      </c>
      <c r="AT39" s="376">
        <f t="shared" si="37"/>
        <v>1478.6414668974267</v>
      </c>
      <c r="AU39" s="377">
        <f t="shared" si="38"/>
        <v>0</v>
      </c>
      <c r="AV39" s="378">
        <f t="shared" si="39"/>
        <v>0</v>
      </c>
      <c r="AW39" s="379">
        <f t="shared" si="40"/>
        <v>0</v>
      </c>
      <c r="AX39" s="380">
        <f t="shared" si="26"/>
        <v>12524.818434498309</v>
      </c>
      <c r="AY39" s="381">
        <f t="shared" si="25"/>
        <v>116.99999999999999</v>
      </c>
      <c r="AZ39" s="382">
        <f>'Allocation (SCOT)'!AP39</f>
        <v>36424.893675313622</v>
      </c>
    </row>
    <row r="40" spans="1:52" s="333" customFormat="1" ht="15.5" customHeight="1" x14ac:dyDescent="0.35">
      <c r="A40" s="333" t="str">
        <f>'GE2024 results (adjust.)'!A582</f>
        <v>Inverclyde and Renfrewshire West</v>
      </c>
      <c r="B40" s="366">
        <f>'Allocation (SCOT)'!AR40</f>
        <v>0.23443780829304603</v>
      </c>
      <c r="C40" s="366">
        <f>'Allocation (SCOT)'!AS40</f>
        <v>6.3797588907821043E-2</v>
      </c>
      <c r="D40" s="366">
        <f>'Allocation (SCOT)'!AT40</f>
        <v>0.18087073208488977</v>
      </c>
      <c r="E40" s="366">
        <f>'Allocation (SCOT)'!AU40</f>
        <v>3.3338896005719737E-2</v>
      </c>
      <c r="F40" s="366">
        <f>'Allocation (SCOT)'!AV40</f>
        <v>7.9925739183099018E-2</v>
      </c>
      <c r="G40" s="366">
        <f>'Allocation (SCOT)'!AW40</f>
        <v>1.9442787016322311E-2</v>
      </c>
      <c r="H40" s="366">
        <f>'Allocation (SCOT)'!AX40</f>
        <v>0</v>
      </c>
      <c r="I40" s="366">
        <f>'Allocation (SCOT)'!AY40</f>
        <v>0.36862210116977157</v>
      </c>
      <c r="J40" s="366">
        <f>'Allocation (SCOT)'!AZ40</f>
        <v>1.9564347339330528E-2</v>
      </c>
      <c r="L40" s="367">
        <f t="shared" si="14"/>
        <v>-0.23473195626705309</v>
      </c>
      <c r="M40" s="367">
        <f t="shared" si="15"/>
        <v>-7.1565622693784553E-3</v>
      </c>
      <c r="N40" s="367">
        <f t="shared" si="16"/>
        <v>0.11950765897460476</v>
      </c>
      <c r="O40" s="367">
        <f t="shared" si="17"/>
        <v>2.1369133539229576E-3</v>
      </c>
      <c r="P40" s="367">
        <f t="shared" si="18"/>
        <v>5.0855107212838799E-2</v>
      </c>
      <c r="Q40" s="367">
        <f t="shared" si="19"/>
        <v>1.0396938193521816E-2</v>
      </c>
      <c r="R40" s="367">
        <f t="shared" si="20"/>
        <v>0</v>
      </c>
      <c r="S40" s="367">
        <f t="shared" si="21"/>
        <v>5.7345769075595632E-2</v>
      </c>
      <c r="T40" s="367">
        <f t="shared" si="22"/>
        <v>1.646131725947627E-3</v>
      </c>
      <c r="U40" s="367"/>
      <c r="V40" s="368">
        <f>'GE2024 results'!Q582</f>
        <v>0.46916976456009912</v>
      </c>
      <c r="W40" s="368">
        <f>'GE2024 results'!R582</f>
        <v>7.0954151177199498E-2</v>
      </c>
      <c r="X40" s="368">
        <f>'GE2024 results'!S582</f>
        <v>6.1363073110285007E-2</v>
      </c>
      <c r="Y40" s="368">
        <f>'GE2024 results'!T582</f>
        <v>3.1201982651796779E-2</v>
      </c>
      <c r="Z40" s="368">
        <f>'GE2024 results'!U582</f>
        <v>2.9070631970260222E-2</v>
      </c>
      <c r="AA40" s="368">
        <f>'GE2024 results'!W582</f>
        <v>9.0458488228004948E-3</v>
      </c>
      <c r="AB40" s="368">
        <f>'GE2024 results'!X582</f>
        <v>0</v>
      </c>
      <c r="AC40" s="368">
        <f>'GE2024 results'!V582</f>
        <v>0.31127633209417593</v>
      </c>
      <c r="AD40" s="369">
        <f>'GE2024 results'!Z582</f>
        <v>1.7918215613382901E-2</v>
      </c>
      <c r="AF40" s="368">
        <f t="shared" si="27"/>
        <v>0.36862210116977157</v>
      </c>
      <c r="AG40" s="370" t="str">
        <f t="shared" si="23"/>
        <v>SNP</v>
      </c>
      <c r="AH40" s="368">
        <f t="shared" si="28"/>
        <v>0.13418429287672554</v>
      </c>
      <c r="AI40" s="368">
        <f t="shared" si="29"/>
        <v>0.23443780829304603</v>
      </c>
      <c r="AK40" s="383" t="s">
        <v>8</v>
      </c>
      <c r="AL40" s="372" t="str">
        <f t="shared" si="30"/>
        <v>SNP</v>
      </c>
      <c r="AM40" s="359" t="str">
        <f t="shared" si="31"/>
        <v>gain from</v>
      </c>
      <c r="AN40" s="359" t="str">
        <f t="shared" si="32"/>
        <v>LAB</v>
      </c>
      <c r="AO40" s="333" t="str">
        <f t="shared" si="33"/>
        <v/>
      </c>
      <c r="AQ40" s="373">
        <f t="shared" si="34"/>
        <v>8663.6437421618757</v>
      </c>
      <c r="AR40" s="374">
        <f t="shared" si="35"/>
        <v>2357.6384113579629</v>
      </c>
      <c r="AS40" s="375">
        <f t="shared" si="36"/>
        <v>6684.0736892095119</v>
      </c>
      <c r="AT40" s="376">
        <f t="shared" si="37"/>
        <v>1232.038124966155</v>
      </c>
      <c r="AU40" s="377">
        <f t="shared" si="38"/>
        <v>2953.6538289325822</v>
      </c>
      <c r="AV40" s="378">
        <f t="shared" si="39"/>
        <v>718.50774109605698</v>
      </c>
      <c r="AW40" s="379">
        <f t="shared" si="40"/>
        <v>0</v>
      </c>
      <c r="AX40" s="380">
        <f t="shared" si="26"/>
        <v>13622.421158408275</v>
      </c>
      <c r="AY40" s="381">
        <f t="shared" si="25"/>
        <v>723</v>
      </c>
      <c r="AZ40" s="382">
        <f>'Allocation (SCOT)'!AP40</f>
        <v>36954.97669613242</v>
      </c>
    </row>
    <row r="41" spans="1:52" s="333" customFormat="1" ht="15.5" customHeight="1" x14ac:dyDescent="0.35">
      <c r="A41" s="333" t="str">
        <f>'GE2024 results (adjust.)'!A583</f>
        <v>Inverness, Skye and West Ross-shire</v>
      </c>
      <c r="B41" s="366">
        <f>'Allocation (SCOT)'!AR41</f>
        <v>5.3657995412872216E-2</v>
      </c>
      <c r="C41" s="366">
        <f>'Allocation (SCOT)'!AS41</f>
        <v>3.8676626824192872E-2</v>
      </c>
      <c r="D41" s="366">
        <f>'Allocation (SCOT)'!AT41</f>
        <v>0.14868122566381733</v>
      </c>
      <c r="E41" s="366">
        <f>'Allocation (SCOT)'!AU41</f>
        <v>0.33357675522693492</v>
      </c>
      <c r="F41" s="366">
        <f>'Allocation (SCOT)'!AV41</f>
        <v>9.6332137308833957E-2</v>
      </c>
      <c r="G41" s="366">
        <f>'Allocation (SCOT)'!AW41</f>
        <v>0</v>
      </c>
      <c r="H41" s="366">
        <f>'Allocation (SCOT)'!AX41</f>
        <v>0</v>
      </c>
      <c r="I41" s="366">
        <f>'Allocation (SCOT)'!AY41</f>
        <v>0.32573388288887356</v>
      </c>
      <c r="J41" s="366">
        <f>'Allocation (SCOT)'!AZ41</f>
        <v>3.3413766744751073E-3</v>
      </c>
      <c r="L41" s="367">
        <f t="shared" si="14"/>
        <v>-7.6315368995318211E-2</v>
      </c>
      <c r="M41" s="367">
        <f t="shared" si="15"/>
        <v>-1.3387631541047683E-2</v>
      </c>
      <c r="N41" s="367">
        <f t="shared" si="16"/>
        <v>8.76274550628518E-2</v>
      </c>
      <c r="O41" s="367">
        <f t="shared" si="17"/>
        <v>-4.4294894515032768E-2</v>
      </c>
      <c r="P41" s="367">
        <f t="shared" si="18"/>
        <v>5.3923280974557279E-2</v>
      </c>
      <c r="Q41" s="367">
        <f t="shared" si="19"/>
        <v>0</v>
      </c>
      <c r="R41" s="367">
        <f t="shared" si="20"/>
        <v>0</v>
      </c>
      <c r="S41" s="367">
        <f t="shared" si="21"/>
        <v>-7.1902056744692078E-3</v>
      </c>
      <c r="T41" s="367">
        <f t="shared" si="22"/>
        <v>-3.6263531154120694E-4</v>
      </c>
      <c r="U41" s="367"/>
      <c r="V41" s="368">
        <f>'GE2024 results'!Q583</f>
        <v>0.12997336440819043</v>
      </c>
      <c r="W41" s="368">
        <f>'GE2024 results'!R583</f>
        <v>5.2064258365240555E-2</v>
      </c>
      <c r="X41" s="368">
        <f>'GE2024 results'!S583</f>
        <v>6.1053770600965541E-2</v>
      </c>
      <c r="Y41" s="368">
        <f>'GE2024 results'!T583</f>
        <v>0.37787164974196769</v>
      </c>
      <c r="Z41" s="368">
        <f>'GE2024 results'!U583</f>
        <v>4.2408856334276678E-2</v>
      </c>
      <c r="AA41" s="368">
        <f>'GE2024 results'!W583</f>
        <v>0</v>
      </c>
      <c r="AB41" s="368">
        <f>'GE2024 results'!X583</f>
        <v>0</v>
      </c>
      <c r="AC41" s="368">
        <f>'GE2024 results'!V583</f>
        <v>0.33292408856334277</v>
      </c>
      <c r="AD41" s="369">
        <f>'GE2024 results'!Z583</f>
        <v>3.7040119860163143E-3</v>
      </c>
      <c r="AF41" s="368">
        <f t="shared" si="27"/>
        <v>0.33357675522693492</v>
      </c>
      <c r="AG41" s="370" t="str">
        <f t="shared" si="23"/>
        <v>LD</v>
      </c>
      <c r="AH41" s="368">
        <f t="shared" si="28"/>
        <v>7.8428723380613574E-3</v>
      </c>
      <c r="AI41" s="368">
        <f t="shared" si="29"/>
        <v>0.32573388288887356</v>
      </c>
      <c r="AK41" s="389" t="s">
        <v>14</v>
      </c>
      <c r="AL41" s="372" t="str">
        <f t="shared" si="30"/>
        <v>LD</v>
      </c>
      <c r="AM41" s="359" t="str">
        <f t="shared" si="31"/>
        <v>HOLD</v>
      </c>
      <c r="AN41" s="359" t="str">
        <f t="shared" si="32"/>
        <v/>
      </c>
      <c r="AO41" s="333" t="str">
        <f t="shared" si="33"/>
        <v>Con/LD</v>
      </c>
      <c r="AQ41" s="373">
        <f t="shared" si="34"/>
        <v>2858.4395337564351</v>
      </c>
      <c r="AR41" s="374">
        <f t="shared" si="35"/>
        <v>2060.3602183784919</v>
      </c>
      <c r="AS41" s="375">
        <f t="shared" si="36"/>
        <v>7920.4653490067467</v>
      </c>
      <c r="AT41" s="376">
        <f t="shared" si="37"/>
        <v>17770.119389404616</v>
      </c>
      <c r="AU41" s="377">
        <f t="shared" si="38"/>
        <v>5131.7531997993201</v>
      </c>
      <c r="AV41" s="378">
        <f t="shared" si="39"/>
        <v>0</v>
      </c>
      <c r="AW41" s="379">
        <f t="shared" si="40"/>
        <v>0</v>
      </c>
      <c r="AX41" s="380">
        <f t="shared" si="26"/>
        <v>17352.318161892836</v>
      </c>
      <c r="AY41" s="381">
        <f t="shared" si="25"/>
        <v>178</v>
      </c>
      <c r="AZ41" s="382">
        <f>'Allocation (SCOT)'!AP41</f>
        <v>53271.455852238447</v>
      </c>
    </row>
    <row r="42" spans="1:52" s="333" customFormat="1" ht="15.5" customHeight="1" x14ac:dyDescent="0.35">
      <c r="A42" s="333" t="str">
        <f>'GE2024 results (adjust.)'!A584</f>
        <v>Kilmarnock and Loudoun</v>
      </c>
      <c r="B42" s="366">
        <f>'Allocation (SCOT)'!AR42</f>
        <v>0.21356974742413146</v>
      </c>
      <c r="C42" s="366">
        <f>'Allocation (SCOT)'!AS42</f>
        <v>7.1094696531823612E-2</v>
      </c>
      <c r="D42" s="366">
        <f>'Allocation (SCOT)'!AT42</f>
        <v>0.22942788411905071</v>
      </c>
      <c r="E42" s="366">
        <f>'Allocation (SCOT)'!AU42</f>
        <v>2.0360724957502928E-2</v>
      </c>
      <c r="F42" s="366">
        <f>'Allocation (SCOT)'!AV42</f>
        <v>7.6244263974286963E-2</v>
      </c>
      <c r="G42" s="366">
        <f>'Allocation (SCOT)'!AW42</f>
        <v>1.9322301491483392E-2</v>
      </c>
      <c r="H42" s="366">
        <f>'Allocation (SCOT)'!AX42</f>
        <v>0</v>
      </c>
      <c r="I42" s="366">
        <f>'Allocation (SCOT)'!AY42</f>
        <v>0.36998038150172086</v>
      </c>
      <c r="J42" s="366">
        <f>'Allocation (SCOT)'!AZ42</f>
        <v>0</v>
      </c>
      <c r="L42" s="367">
        <f t="shared" si="14"/>
        <v>-0.23514518385058139</v>
      </c>
      <c r="M42" s="367">
        <f t="shared" si="15"/>
        <v>-1.1916977352567276E-2</v>
      </c>
      <c r="N42" s="367">
        <f t="shared" si="16"/>
        <v>0.14771069338284284</v>
      </c>
      <c r="O42" s="367">
        <f t="shared" si="17"/>
        <v>3.5507630376540103E-4</v>
      </c>
      <c r="P42" s="367">
        <f t="shared" si="18"/>
        <v>4.7130161168788945E-2</v>
      </c>
      <c r="Q42" s="367">
        <f t="shared" si="19"/>
        <v>9.8843425383672179E-3</v>
      </c>
      <c r="R42" s="367">
        <f t="shared" si="20"/>
        <v>0</v>
      </c>
      <c r="S42" s="367">
        <f t="shared" si="21"/>
        <v>4.1981887809384222E-2</v>
      </c>
      <c r="T42" s="367">
        <f t="shared" si="22"/>
        <v>0</v>
      </c>
      <c r="U42" s="367"/>
      <c r="V42" s="368">
        <f>'GE2024 results'!Q584</f>
        <v>0.44871493127471285</v>
      </c>
      <c r="W42" s="368">
        <f>'GE2024 results'!R584</f>
        <v>8.3011673884390888E-2</v>
      </c>
      <c r="X42" s="368">
        <f>'GE2024 results'!S584</f>
        <v>8.1717190736207868E-2</v>
      </c>
      <c r="Y42" s="368">
        <f>'GE2024 results'!T584</f>
        <v>2.0005648653737527E-2</v>
      </c>
      <c r="Z42" s="368">
        <f>'GE2024 results'!U584</f>
        <v>2.9114102805498022E-2</v>
      </c>
      <c r="AA42" s="368">
        <f>'GE2024 results'!W584</f>
        <v>9.4379589531161743E-3</v>
      </c>
      <c r="AB42" s="368">
        <f>'GE2024 results'!X584</f>
        <v>0</v>
      </c>
      <c r="AC42" s="368">
        <f>'GE2024 results'!V584</f>
        <v>0.32799849369233663</v>
      </c>
      <c r="AD42" s="369">
        <f>'GE2024 results'!Z584</f>
        <v>0</v>
      </c>
      <c r="AF42" s="368">
        <f t="shared" si="27"/>
        <v>0.36998038150172086</v>
      </c>
      <c r="AG42" s="370" t="str">
        <f t="shared" si="23"/>
        <v>SNP</v>
      </c>
      <c r="AH42" s="368">
        <f t="shared" si="28"/>
        <v>0.14055249738267014</v>
      </c>
      <c r="AI42" s="368">
        <f t="shared" si="29"/>
        <v>0.22942788411905071</v>
      </c>
      <c r="AK42" s="383" t="s">
        <v>8</v>
      </c>
      <c r="AL42" s="372" t="str">
        <f t="shared" si="30"/>
        <v>SNP</v>
      </c>
      <c r="AM42" s="359" t="str">
        <f t="shared" si="31"/>
        <v>gain from</v>
      </c>
      <c r="AN42" s="359" t="str">
        <f t="shared" si="32"/>
        <v>LAB</v>
      </c>
      <c r="AO42" s="333" t="str">
        <f t="shared" si="33"/>
        <v/>
      </c>
      <c r="AQ42" s="373">
        <f t="shared" si="34"/>
        <v>8724.96793324791</v>
      </c>
      <c r="AR42" s="374">
        <f t="shared" si="35"/>
        <v>2904.4326499684021</v>
      </c>
      <c r="AS42" s="375">
        <f t="shared" si="36"/>
        <v>9372.8206175021915</v>
      </c>
      <c r="AT42" s="376">
        <f t="shared" si="37"/>
        <v>831.79698667294019</v>
      </c>
      <c r="AU42" s="377">
        <f t="shared" si="38"/>
        <v>3114.8080020371731</v>
      </c>
      <c r="AV42" s="378">
        <f t="shared" si="39"/>
        <v>789.37425802607902</v>
      </c>
      <c r="AW42" s="379">
        <f t="shared" si="40"/>
        <v>0</v>
      </c>
      <c r="AX42" s="380">
        <f t="shared" si="26"/>
        <v>15114.813794870839</v>
      </c>
      <c r="AY42" s="381">
        <f t="shared" si="25"/>
        <v>0</v>
      </c>
      <c r="AZ42" s="382">
        <f>'Allocation (SCOT)'!AP42</f>
        <v>40853.014242325538</v>
      </c>
    </row>
    <row r="43" spans="1:52" s="333" customFormat="1" ht="15.5" customHeight="1" x14ac:dyDescent="0.35">
      <c r="A43" s="333" t="str">
        <f>'GE2024 results (adjust.)'!A585</f>
        <v>Livingston</v>
      </c>
      <c r="B43" s="366">
        <f>'Allocation (SCOT)'!AR43</f>
        <v>0.18700251009484856</v>
      </c>
      <c r="C43" s="366">
        <f>'Allocation (SCOT)'!AS43</f>
        <v>6.3703056932984392E-2</v>
      </c>
      <c r="D43" s="366">
        <f>'Allocation (SCOT)'!AT43</f>
        <v>0.23941221399112872</v>
      </c>
      <c r="E43" s="366">
        <f>'Allocation (SCOT)'!AU43</f>
        <v>4.4189955844619419E-2</v>
      </c>
      <c r="F43" s="366">
        <f>'Allocation (SCOT)'!AV43</f>
        <v>9.5682231547357346E-2</v>
      </c>
      <c r="G43" s="366">
        <f>'Allocation (SCOT)'!AW43</f>
        <v>0</v>
      </c>
      <c r="H43" s="366">
        <f>'Allocation (SCOT)'!AX43</f>
        <v>0</v>
      </c>
      <c r="I43" s="366">
        <f>'Allocation (SCOT)'!AY43</f>
        <v>0.35785666423478119</v>
      </c>
      <c r="J43" s="366">
        <f>'Allocation (SCOT)'!AZ43</f>
        <v>1.2153367354280407E-2</v>
      </c>
      <c r="L43" s="367">
        <f t="shared" si="14"/>
        <v>-0.22165047830836285</v>
      </c>
      <c r="M43" s="367">
        <f t="shared" si="15"/>
        <v>-1.3660903816346562E-2</v>
      </c>
      <c r="N43" s="367">
        <f t="shared" si="16"/>
        <v>0.15071908285821167</v>
      </c>
      <c r="O43" s="367">
        <f t="shared" si="17"/>
        <v>-9.7061507420306142E-4</v>
      </c>
      <c r="P43" s="367">
        <f t="shared" si="18"/>
        <v>5.7680447426037097E-2</v>
      </c>
      <c r="Q43" s="367">
        <f t="shared" si="19"/>
        <v>0</v>
      </c>
      <c r="R43" s="367">
        <f t="shared" si="20"/>
        <v>0</v>
      </c>
      <c r="S43" s="367">
        <f t="shared" si="21"/>
        <v>2.7883426054584937E-2</v>
      </c>
      <c r="T43" s="367">
        <f t="shared" si="22"/>
        <v>-9.5913992119792124E-7</v>
      </c>
      <c r="U43" s="367"/>
      <c r="V43" s="368">
        <f>'GE2024 results'!Q585</f>
        <v>0.4086529884032114</v>
      </c>
      <c r="W43" s="368">
        <f>'GE2024 results'!R585</f>
        <v>7.7363960749330954E-2</v>
      </c>
      <c r="X43" s="368">
        <f>'GE2024 results'!S585</f>
        <v>8.8693131132917033E-2</v>
      </c>
      <c r="Y43" s="368">
        <f>'GE2024 results'!T585</f>
        <v>4.516057091882248E-2</v>
      </c>
      <c r="Z43" s="368">
        <f>'GE2024 results'!U585</f>
        <v>3.8001784121320249E-2</v>
      </c>
      <c r="AA43" s="368">
        <f>'GE2024 results'!W585</f>
        <v>0</v>
      </c>
      <c r="AB43" s="368">
        <f>'GE2024 results'!X585</f>
        <v>0</v>
      </c>
      <c r="AC43" s="368">
        <f>'GE2024 results'!V585</f>
        <v>0.32997323818019625</v>
      </c>
      <c r="AD43" s="369">
        <f>'GE2024 results'!Z585</f>
        <v>1.2154326494201605E-2</v>
      </c>
      <c r="AF43" s="368">
        <f t="shared" si="27"/>
        <v>0.35785666423478119</v>
      </c>
      <c r="AG43" s="370" t="str">
        <f t="shared" si="23"/>
        <v>SNP</v>
      </c>
      <c r="AH43" s="368">
        <f t="shared" si="28"/>
        <v>0.11844445024365247</v>
      </c>
      <c r="AI43" s="368">
        <f t="shared" si="29"/>
        <v>0.23941221399112872</v>
      </c>
      <c r="AK43" s="383" t="s">
        <v>8</v>
      </c>
      <c r="AL43" s="372" t="str">
        <f t="shared" si="30"/>
        <v>SNP</v>
      </c>
      <c r="AM43" s="359" t="str">
        <f t="shared" si="31"/>
        <v>gain from</v>
      </c>
      <c r="AN43" s="359" t="str">
        <f t="shared" si="32"/>
        <v>LAB</v>
      </c>
      <c r="AO43" s="333" t="str">
        <f t="shared" si="33"/>
        <v/>
      </c>
      <c r="AQ43" s="373">
        <f t="shared" si="34"/>
        <v>8385.8543094064862</v>
      </c>
      <c r="AR43" s="374">
        <f t="shared" si="35"/>
        <v>2856.6705026199002</v>
      </c>
      <c r="AS43" s="375">
        <f t="shared" si="36"/>
        <v>10736.090897409624</v>
      </c>
      <c r="AT43" s="376">
        <f t="shared" si="37"/>
        <v>1981.6339976620047</v>
      </c>
      <c r="AU43" s="377">
        <f t="shared" si="38"/>
        <v>4290.7298589097354</v>
      </c>
      <c r="AV43" s="378">
        <f t="shared" si="39"/>
        <v>0</v>
      </c>
      <c r="AW43" s="379">
        <f t="shared" si="40"/>
        <v>0</v>
      </c>
      <c r="AX43" s="380">
        <f t="shared" si="26"/>
        <v>16047.559192659939</v>
      </c>
      <c r="AY43" s="381">
        <f t="shared" si="25"/>
        <v>545</v>
      </c>
      <c r="AZ43" s="382">
        <f>'Allocation (SCOT)'!AP43</f>
        <v>44843.538758667688</v>
      </c>
    </row>
    <row r="44" spans="1:52" s="333" customFormat="1" ht="15.5" customHeight="1" x14ac:dyDescent="0.35">
      <c r="A44" s="333" t="str">
        <f>'GE2024 results (adjust.)'!A586</f>
        <v>Lothian East</v>
      </c>
      <c r="B44" s="366">
        <f>'Allocation (SCOT)'!AR44</f>
        <v>0.24541990345496939</v>
      </c>
      <c r="C44" s="366">
        <f>'Allocation (SCOT)'!AS44</f>
        <v>0.10002070624701813</v>
      </c>
      <c r="D44" s="366">
        <f>'Allocation (SCOT)'!AT44</f>
        <v>0.18677594025565136</v>
      </c>
      <c r="E44" s="366">
        <f>'Allocation (SCOT)'!AU44</f>
        <v>5.901739252121168E-2</v>
      </c>
      <c r="F44" s="366">
        <f>'Allocation (SCOT)'!AV44</f>
        <v>0.14199963602036123</v>
      </c>
      <c r="G44" s="366">
        <f>'Allocation (SCOT)'!AW44</f>
        <v>0</v>
      </c>
      <c r="H44" s="366">
        <f>'Allocation (SCOT)'!AX44</f>
        <v>0</v>
      </c>
      <c r="I44" s="366">
        <f>'Allocation (SCOT)'!AY44</f>
        <v>0.25408538251677304</v>
      </c>
      <c r="J44" s="366">
        <f>'Allocation (SCOT)'!AZ44</f>
        <v>1.2681038984015087E-2</v>
      </c>
      <c r="L44" s="367">
        <f t="shared" si="14"/>
        <v>-0.24631321833535252</v>
      </c>
      <c r="M44" s="367">
        <f t="shared" si="15"/>
        <v>-1.1352514077811737E-2</v>
      </c>
      <c r="N44" s="367">
        <f t="shared" si="16"/>
        <v>0.12333391278289449</v>
      </c>
      <c r="O44" s="367">
        <f t="shared" si="17"/>
        <v>3.7169875276832284E-3</v>
      </c>
      <c r="P44" s="367">
        <f t="shared" si="18"/>
        <v>9.0289895299723255E-2</v>
      </c>
      <c r="Q44" s="367">
        <f t="shared" si="19"/>
        <v>0</v>
      </c>
      <c r="R44" s="367">
        <f t="shared" si="20"/>
        <v>0</v>
      </c>
      <c r="S44" s="367">
        <f t="shared" si="21"/>
        <v>3.9271804795592308E-2</v>
      </c>
      <c r="T44" s="367">
        <f t="shared" si="22"/>
        <v>1.0531320072709009E-3</v>
      </c>
      <c r="U44" s="367"/>
      <c r="V44" s="368">
        <f>'GE2024 results'!Q586</f>
        <v>0.49173312179032191</v>
      </c>
      <c r="W44" s="368">
        <f>'GE2024 results'!R586</f>
        <v>0.11137322032482987</v>
      </c>
      <c r="X44" s="368">
        <f>'GE2024 results'!S586</f>
        <v>6.3442027472756873E-2</v>
      </c>
      <c r="Y44" s="368">
        <f>'GE2024 results'!T586</f>
        <v>5.5300404993528451E-2</v>
      </c>
      <c r="Z44" s="368">
        <f>'GE2024 results'!U586</f>
        <v>5.170974072063797E-2</v>
      </c>
      <c r="AA44" s="368">
        <f>'GE2024 results'!W586</f>
        <v>0</v>
      </c>
      <c r="AB44" s="368">
        <f>'GE2024 results'!X586</f>
        <v>0</v>
      </c>
      <c r="AC44" s="368">
        <f>'GE2024 results'!V586</f>
        <v>0.21481357772118073</v>
      </c>
      <c r="AD44" s="369">
        <f>'GE2024 results'!Z586</f>
        <v>1.1627906976744186E-2</v>
      </c>
      <c r="AF44" s="368">
        <f t="shared" si="27"/>
        <v>0.25408538251677304</v>
      </c>
      <c r="AG44" s="370" t="str">
        <f t="shared" si="23"/>
        <v>SNP</v>
      </c>
      <c r="AH44" s="368">
        <f t="shared" si="28"/>
        <v>8.6654790618036492E-3</v>
      </c>
      <c r="AI44" s="368">
        <f t="shared" si="29"/>
        <v>0.24541990345496939</v>
      </c>
      <c r="AK44" s="383" t="s">
        <v>8</v>
      </c>
      <c r="AL44" s="372" t="str">
        <f t="shared" si="30"/>
        <v>SNP</v>
      </c>
      <c r="AM44" s="359" t="str">
        <f t="shared" si="31"/>
        <v>gain from</v>
      </c>
      <c r="AN44" s="359" t="str">
        <f t="shared" si="32"/>
        <v>LAB</v>
      </c>
      <c r="AO44" s="333" t="str">
        <f t="shared" si="33"/>
        <v/>
      </c>
      <c r="AQ44" s="373">
        <f t="shared" si="34"/>
        <v>10779.785977847076</v>
      </c>
      <c r="AR44" s="374">
        <f t="shared" si="35"/>
        <v>4393.2940707630914</v>
      </c>
      <c r="AS44" s="375">
        <f t="shared" si="36"/>
        <v>8203.9175854231435</v>
      </c>
      <c r="AT44" s="376">
        <f t="shared" si="37"/>
        <v>2592.2708443489632</v>
      </c>
      <c r="AU44" s="377">
        <f t="shared" si="38"/>
        <v>6237.1701059386241</v>
      </c>
      <c r="AV44" s="378">
        <f t="shared" si="39"/>
        <v>0</v>
      </c>
      <c r="AW44" s="379">
        <f t="shared" si="40"/>
        <v>0</v>
      </c>
      <c r="AX44" s="380">
        <f t="shared" si="26"/>
        <v>11160.407143313787</v>
      </c>
      <c r="AY44" s="381">
        <f t="shared" si="25"/>
        <v>557</v>
      </c>
      <c r="AZ44" s="382">
        <f>'Allocation (SCOT)'!AP44</f>
        <v>43923.845727634689</v>
      </c>
    </row>
    <row r="45" spans="1:52" s="333" customFormat="1" ht="15.5" customHeight="1" x14ac:dyDescent="0.35">
      <c r="A45" s="333" t="str">
        <f>'GE2024 results (adjust.)'!A587</f>
        <v>Mid Dunbartonshire</v>
      </c>
      <c r="B45" s="366">
        <f>'Allocation (SCOT)'!AR45</f>
        <v>9.4716515451625724E-2</v>
      </c>
      <c r="C45" s="366">
        <f>'Allocation (SCOT)'!AS45</f>
        <v>3.8015330527893583E-2</v>
      </c>
      <c r="D45" s="366">
        <f>'Allocation (SCOT)'!AT45</f>
        <v>0.10668060792521875</v>
      </c>
      <c r="E45" s="366">
        <f>'Allocation (SCOT)'!AU45</f>
        <v>0.41175508098919128</v>
      </c>
      <c r="F45" s="366">
        <f>'Allocation (SCOT)'!AV45</f>
        <v>8.1540333520239955E-2</v>
      </c>
      <c r="G45" s="366">
        <f>'Allocation (SCOT)'!AW45</f>
        <v>0</v>
      </c>
      <c r="H45" s="366">
        <f>'Allocation (SCOT)'!AX45</f>
        <v>0</v>
      </c>
      <c r="I45" s="366">
        <f>'Allocation (SCOT)'!AY45</f>
        <v>0.2588387826616817</v>
      </c>
      <c r="J45" s="366">
        <f>'Allocation (SCOT)'!AZ45</f>
        <v>8.4533489241490414E-3</v>
      </c>
      <c r="L45" s="367">
        <f t="shared" si="14"/>
        <v>-0.11372900770056056</v>
      </c>
      <c r="M45" s="367">
        <f t="shared" si="15"/>
        <v>-8.4786586260371666E-3</v>
      </c>
      <c r="N45" s="367">
        <f t="shared" si="16"/>
        <v>6.6880084583415877E-2</v>
      </c>
      <c r="O45" s="367">
        <f t="shared" si="17"/>
        <v>-1.2019047722553577E-2</v>
      </c>
      <c r="P45" s="367">
        <f t="shared" si="18"/>
        <v>4.892627913820044E-2</v>
      </c>
      <c r="Q45" s="367">
        <f t="shared" si="19"/>
        <v>0</v>
      </c>
      <c r="R45" s="367">
        <f t="shared" si="20"/>
        <v>0</v>
      </c>
      <c r="S45" s="367">
        <f t="shared" si="21"/>
        <v>1.8480786529860238E-2</v>
      </c>
      <c r="T45" s="367">
        <f t="shared" si="22"/>
        <v>-6.0436202325228269E-5</v>
      </c>
      <c r="U45" s="367"/>
      <c r="V45" s="368">
        <f>'GE2024 results'!Q587</f>
        <v>0.20844552315218629</v>
      </c>
      <c r="W45" s="368">
        <f>'GE2024 results'!R587</f>
        <v>4.649398915393075E-2</v>
      </c>
      <c r="X45" s="368">
        <f>'GE2024 results'!S587</f>
        <v>3.9800523341802875E-2</v>
      </c>
      <c r="Y45" s="368">
        <f>'GE2024 results'!T587</f>
        <v>0.42377412871174486</v>
      </c>
      <c r="Z45" s="368">
        <f>'GE2024 results'!U587</f>
        <v>3.2614054382039515E-2</v>
      </c>
      <c r="AA45" s="368">
        <f>'GE2024 results'!W587</f>
        <v>0</v>
      </c>
      <c r="AB45" s="368">
        <f>'GE2024 results'!X587</f>
        <v>0</v>
      </c>
      <c r="AC45" s="368">
        <f>'GE2024 results'!V587</f>
        <v>0.24035799613182146</v>
      </c>
      <c r="AD45" s="369">
        <f>'GE2024 results'!Z587</f>
        <v>8.5137851264742697E-3</v>
      </c>
      <c r="AF45" s="368">
        <f t="shared" si="27"/>
        <v>0.41175508098919128</v>
      </c>
      <c r="AG45" s="370" t="str">
        <f t="shared" si="23"/>
        <v>LD</v>
      </c>
      <c r="AH45" s="368">
        <f t="shared" si="28"/>
        <v>0.15291629832750958</v>
      </c>
      <c r="AI45" s="368">
        <f t="shared" si="29"/>
        <v>0.2588387826616817</v>
      </c>
      <c r="AK45" s="385" t="s">
        <v>14</v>
      </c>
      <c r="AL45" s="372" t="str">
        <f t="shared" si="30"/>
        <v>LD</v>
      </c>
      <c r="AM45" s="359" t="str">
        <f t="shared" si="31"/>
        <v>HOLD</v>
      </c>
      <c r="AN45" s="359" t="str">
        <f t="shared" si="32"/>
        <v/>
      </c>
      <c r="AO45" s="333" t="str">
        <f t="shared" si="33"/>
        <v>Con/LD</v>
      </c>
      <c r="AQ45" s="373">
        <f t="shared" si="34"/>
        <v>5030.8718851400081</v>
      </c>
      <c r="AR45" s="374">
        <f t="shared" si="35"/>
        <v>2019.185953422887</v>
      </c>
      <c r="AS45" s="375">
        <f t="shared" si="36"/>
        <v>5666.3451832192104</v>
      </c>
      <c r="AT45" s="376">
        <f t="shared" si="37"/>
        <v>21870.389241357108</v>
      </c>
      <c r="AU45" s="377">
        <f t="shared" si="38"/>
        <v>4331.0184021858831</v>
      </c>
      <c r="AV45" s="378">
        <f t="shared" si="39"/>
        <v>0</v>
      </c>
      <c r="AW45" s="379">
        <f t="shared" si="40"/>
        <v>0</v>
      </c>
      <c r="AX45" s="380">
        <f t="shared" si="26"/>
        <v>13748.23332834262</v>
      </c>
      <c r="AY45" s="381">
        <f t="shared" si="25"/>
        <v>449</v>
      </c>
      <c r="AZ45" s="382">
        <f>'Allocation (SCOT)'!AP45</f>
        <v>53115.043993667714</v>
      </c>
    </row>
    <row r="46" spans="1:52" s="333" customFormat="1" ht="15.5" customHeight="1" x14ac:dyDescent="0.35">
      <c r="A46" s="333" t="str">
        <f>'GE2024 results (adjust.)'!A588</f>
        <v>Midlothian</v>
      </c>
      <c r="B46" s="366">
        <f>'Allocation (SCOT)'!AR46</f>
        <v>0.25479823015758724</v>
      </c>
      <c r="C46" s="366">
        <f>'Allocation (SCOT)'!AS46</f>
        <v>6.9327728552952425E-2</v>
      </c>
      <c r="D46" s="366">
        <f>'Allocation (SCOT)'!AT46</f>
        <v>0.2292290117360242</v>
      </c>
      <c r="E46" s="366">
        <f>'Allocation (SCOT)'!AU46</f>
        <v>6.5669780941884234E-2</v>
      </c>
      <c r="F46" s="366">
        <f>'Allocation (SCOT)'!AV46</f>
        <v>0</v>
      </c>
      <c r="G46" s="366">
        <f>'Allocation (SCOT)'!AW46</f>
        <v>0</v>
      </c>
      <c r="H46" s="366">
        <f>'Allocation (SCOT)'!AX46</f>
        <v>0</v>
      </c>
      <c r="I46" s="366">
        <f>'Allocation (SCOT)'!AY46</f>
        <v>0.3742619670202153</v>
      </c>
      <c r="J46" s="366">
        <f>'Allocation (SCOT)'!AZ46</f>
        <v>6.7132815913365758E-3</v>
      </c>
      <c r="L46" s="367">
        <f t="shared" si="14"/>
        <v>-0.23155974561508341</v>
      </c>
      <c r="M46" s="367">
        <f t="shared" si="15"/>
        <v>-4.2146692733806418E-3</v>
      </c>
      <c r="N46" s="367">
        <f t="shared" si="16"/>
        <v>0.15505262772153308</v>
      </c>
      <c r="O46" s="367">
        <f t="shared" si="17"/>
        <v>7.0487009011279828E-3</v>
      </c>
      <c r="P46" s="367">
        <f t="shared" si="18"/>
        <v>0</v>
      </c>
      <c r="Q46" s="367">
        <f t="shared" si="19"/>
        <v>0</v>
      </c>
      <c r="R46" s="367">
        <f t="shared" si="20"/>
        <v>0</v>
      </c>
      <c r="S46" s="367">
        <f t="shared" si="21"/>
        <v>7.2824176914928318E-2</v>
      </c>
      <c r="T46" s="367">
        <f t="shared" si="22"/>
        <v>8.4890935087467145E-4</v>
      </c>
      <c r="U46" s="367"/>
      <c r="V46" s="368">
        <f>'GE2024 results'!Q588</f>
        <v>0.48635797577267065</v>
      </c>
      <c r="W46" s="368">
        <f>'GE2024 results'!R588</f>
        <v>7.3542397826333067E-2</v>
      </c>
      <c r="X46" s="368">
        <f>'GE2024 results'!S588</f>
        <v>7.4176384014491115E-2</v>
      </c>
      <c r="Y46" s="368">
        <f>'GE2024 results'!T588</f>
        <v>5.8621080040756252E-2</v>
      </c>
      <c r="Z46" s="368">
        <f>'GE2024 results'!U588</f>
        <v>0</v>
      </c>
      <c r="AA46" s="368">
        <f>'GE2024 results'!W588</f>
        <v>0</v>
      </c>
      <c r="AB46" s="368">
        <f>'GE2024 results'!X588</f>
        <v>0</v>
      </c>
      <c r="AC46" s="368">
        <f>'GE2024 results'!V588</f>
        <v>0.30143779010528698</v>
      </c>
      <c r="AD46" s="369">
        <f>'GE2024 results'!Z588</f>
        <v>5.8643722404619044E-3</v>
      </c>
      <c r="AF46" s="368">
        <f t="shared" si="27"/>
        <v>0.3742619670202153</v>
      </c>
      <c r="AG46" s="370" t="str">
        <f t="shared" si="23"/>
        <v>SNP</v>
      </c>
      <c r="AH46" s="368">
        <f t="shared" si="28"/>
        <v>0.11946373686262807</v>
      </c>
      <c r="AI46" s="368">
        <f t="shared" si="29"/>
        <v>0.25479823015758724</v>
      </c>
      <c r="AK46" s="383" t="s">
        <v>8</v>
      </c>
      <c r="AL46" s="372" t="str">
        <f t="shared" si="30"/>
        <v>SNP</v>
      </c>
      <c r="AM46" s="359" t="str">
        <f t="shared" si="31"/>
        <v>gain from</v>
      </c>
      <c r="AN46" s="359" t="str">
        <f t="shared" si="32"/>
        <v>LAB</v>
      </c>
      <c r="AO46" s="333" t="str">
        <f t="shared" si="33"/>
        <v/>
      </c>
      <c r="AQ46" s="373">
        <f t="shared" si="34"/>
        <v>9830.1763024476859</v>
      </c>
      <c r="AR46" s="374">
        <f t="shared" si="35"/>
        <v>2674.6802515161239</v>
      </c>
      <c r="AS46" s="375">
        <f t="shared" si="36"/>
        <v>8843.7097761915829</v>
      </c>
      <c r="AT46" s="376">
        <f t="shared" si="37"/>
        <v>2533.5557629367559</v>
      </c>
      <c r="AU46" s="377">
        <f t="shared" si="38"/>
        <v>0</v>
      </c>
      <c r="AV46" s="378">
        <f t="shared" si="39"/>
        <v>0</v>
      </c>
      <c r="AW46" s="379">
        <f t="shared" si="40"/>
        <v>0</v>
      </c>
      <c r="AX46" s="380">
        <f t="shared" si="26"/>
        <v>14439.115675309664</v>
      </c>
      <c r="AY46" s="381">
        <f t="shared" si="25"/>
        <v>259</v>
      </c>
      <c r="AZ46" s="382">
        <f>'Allocation (SCOT)'!AP46</f>
        <v>38580.237768401814</v>
      </c>
    </row>
    <row r="47" spans="1:52" s="333" customFormat="1" ht="15.5" customHeight="1" x14ac:dyDescent="0.35">
      <c r="A47" s="333" t="str">
        <f>'GE2024 results (adjust.)'!A589</f>
        <v>Moray West, Nairn and Strathspey</v>
      </c>
      <c r="B47" s="366">
        <f>'Allocation (SCOT)'!AR47</f>
        <v>7.671254835564266E-2</v>
      </c>
      <c r="C47" s="366">
        <f>'Allocation (SCOT)'!AS47</f>
        <v>0.23332065281741604</v>
      </c>
      <c r="D47" s="366">
        <f>'Allocation (SCOT)'!AT47</f>
        <v>0.19121762943355111</v>
      </c>
      <c r="E47" s="366">
        <f>'Allocation (SCOT)'!AU47</f>
        <v>7.5175480889258753E-2</v>
      </c>
      <c r="F47" s="366">
        <f>'Allocation (SCOT)'!AV47</f>
        <v>8.5653972656438093E-2</v>
      </c>
      <c r="G47" s="366">
        <f>'Allocation (SCOT)'!AW47</f>
        <v>0</v>
      </c>
      <c r="H47" s="366">
        <f>'Allocation (SCOT)'!AX47</f>
        <v>0</v>
      </c>
      <c r="I47" s="366">
        <f>'Allocation (SCOT)'!AY47</f>
        <v>0.32933447898899509</v>
      </c>
      <c r="J47" s="366">
        <f>'Allocation (SCOT)'!AZ47</f>
        <v>8.5852368586982943E-3</v>
      </c>
      <c r="L47" s="367">
        <f t="shared" si="14"/>
        <v>-0.10069433397455453</v>
      </c>
      <c r="M47" s="367">
        <f t="shared" si="15"/>
        <v>-6.6546168508356207E-2</v>
      </c>
      <c r="N47" s="367">
        <f t="shared" si="16"/>
        <v>0.11625092410210805</v>
      </c>
      <c r="O47" s="367">
        <f t="shared" si="17"/>
        <v>-6.1279516836673098E-3</v>
      </c>
      <c r="P47" s="367">
        <f t="shared" si="18"/>
        <v>4.9652769752283776E-2</v>
      </c>
      <c r="Q47" s="367">
        <f t="shared" si="19"/>
        <v>0</v>
      </c>
      <c r="R47" s="367">
        <f t="shared" si="20"/>
        <v>0</v>
      </c>
      <c r="S47" s="367">
        <f t="shared" si="21"/>
        <v>7.9657459048347867E-3</v>
      </c>
      <c r="T47" s="367">
        <f t="shared" si="22"/>
        <v>-5.0098559264852814E-4</v>
      </c>
      <c r="U47" s="367"/>
      <c r="V47" s="368">
        <f>'GE2024 results'!Q589</f>
        <v>0.17740688233019719</v>
      </c>
      <c r="W47" s="368">
        <f>'GE2024 results'!R589</f>
        <v>0.29986682132577225</v>
      </c>
      <c r="X47" s="368">
        <f>'GE2024 results'!S589</f>
        <v>7.4966705331443062E-2</v>
      </c>
      <c r="Y47" s="368">
        <f>'GE2024 results'!T589</f>
        <v>8.1303432572926063E-2</v>
      </c>
      <c r="Z47" s="368">
        <f>'GE2024 results'!U589</f>
        <v>3.6001202904154317E-2</v>
      </c>
      <c r="AA47" s="368">
        <f>'GE2024 results'!W589</f>
        <v>0</v>
      </c>
      <c r="AB47" s="368">
        <f>'GE2024 results'!X589</f>
        <v>0</v>
      </c>
      <c r="AC47" s="368">
        <f>'GE2024 results'!V589</f>
        <v>0.32136873308416031</v>
      </c>
      <c r="AD47" s="369">
        <f>'GE2024 results'!Z589</f>
        <v>9.0862224513468225E-3</v>
      </c>
      <c r="AF47" s="368">
        <f t="shared" si="27"/>
        <v>0.32933447898899509</v>
      </c>
      <c r="AG47" s="370" t="str">
        <f t="shared" si="23"/>
        <v>SNP</v>
      </c>
      <c r="AH47" s="368">
        <f t="shared" si="28"/>
        <v>9.6013826171579053E-2</v>
      </c>
      <c r="AI47" s="368">
        <f t="shared" si="29"/>
        <v>0.23332065281741604</v>
      </c>
      <c r="AK47" s="371" t="s">
        <v>18</v>
      </c>
      <c r="AL47" s="372" t="str">
        <f t="shared" si="30"/>
        <v>SNP</v>
      </c>
      <c r="AM47" s="359" t="str">
        <f t="shared" si="31"/>
        <v>HOLD</v>
      </c>
      <c r="AN47" s="359" t="str">
        <f t="shared" si="32"/>
        <v/>
      </c>
      <c r="AO47" s="333" t="str">
        <f t="shared" si="33"/>
        <v/>
      </c>
      <c r="AQ47" s="373">
        <f t="shared" si="34"/>
        <v>3779.6753296981105</v>
      </c>
      <c r="AR47" s="374">
        <f t="shared" si="35"/>
        <v>11495.854775605016</v>
      </c>
      <c r="AS47" s="375">
        <f t="shared" si="36"/>
        <v>9421.4124294592875</v>
      </c>
      <c r="AT47" s="376">
        <f t="shared" si="37"/>
        <v>3703.9430524200934</v>
      </c>
      <c r="AU47" s="377">
        <f t="shared" si="38"/>
        <v>4220.2249081764767</v>
      </c>
      <c r="AV47" s="378">
        <f t="shared" si="39"/>
        <v>0</v>
      </c>
      <c r="AW47" s="379">
        <f t="shared" si="40"/>
        <v>0</v>
      </c>
      <c r="AX47" s="380">
        <f t="shared" si="26"/>
        <v>16226.516158514825</v>
      </c>
      <c r="AY47" s="381">
        <f t="shared" si="25"/>
        <v>423</v>
      </c>
      <c r="AZ47" s="382">
        <f>'Allocation (SCOT)'!AP47</f>
        <v>49270.626653873805</v>
      </c>
    </row>
    <row r="48" spans="1:52" s="333" customFormat="1" ht="15.5" customHeight="1" x14ac:dyDescent="0.35">
      <c r="A48" s="333" t="str">
        <f>'GE2024 results (adjust.)'!A590</f>
        <v>Motherwell, Wishaw and Carluke</v>
      </c>
      <c r="B48" s="366">
        <f>'Allocation (SCOT)'!AR48</f>
        <v>0.24275678324815006</v>
      </c>
      <c r="C48" s="366">
        <f>'Allocation (SCOT)'!AS48</f>
        <v>5.5035197470757781E-2</v>
      </c>
      <c r="D48" s="366">
        <f>'Allocation (SCOT)'!AT48</f>
        <v>0.22441819273737992</v>
      </c>
      <c r="E48" s="366">
        <f>'Allocation (SCOT)'!AU48</f>
        <v>2.2260646753312661E-2</v>
      </c>
      <c r="F48" s="366">
        <f>'Allocation (SCOT)'!AV48</f>
        <v>8.3620040129898029E-2</v>
      </c>
      <c r="G48" s="366">
        <f>'Allocation (SCOT)'!AW48</f>
        <v>0</v>
      </c>
      <c r="H48" s="366">
        <f>'Allocation (SCOT)'!AX48</f>
        <v>0</v>
      </c>
      <c r="I48" s="366">
        <f>'Allocation (SCOT)'!AY48</f>
        <v>0.36266611715922342</v>
      </c>
      <c r="J48" s="366">
        <f>'Allocation (SCOT)'!AZ48</f>
        <v>9.2430225012779914E-3</v>
      </c>
      <c r="L48" s="367">
        <f t="shared" si="14"/>
        <v>-0.24840295641258894</v>
      </c>
      <c r="M48" s="367">
        <f t="shared" si="15"/>
        <v>-6.8466249040692595E-3</v>
      </c>
      <c r="N48" s="367">
        <f t="shared" si="16"/>
        <v>0.14744386792827829</v>
      </c>
      <c r="O48" s="367">
        <f t="shared" si="17"/>
        <v>1.1977655971603524E-3</v>
      </c>
      <c r="P48" s="367">
        <f t="shared" si="18"/>
        <v>5.2871308515077139E-2</v>
      </c>
      <c r="Q48" s="367">
        <f t="shared" si="19"/>
        <v>0</v>
      </c>
      <c r="R48" s="367">
        <f t="shared" si="20"/>
        <v>0</v>
      </c>
      <c r="S48" s="367">
        <f t="shared" si="21"/>
        <v>5.3052013740989445E-2</v>
      </c>
      <c r="T48" s="367">
        <f t="shared" si="22"/>
        <v>6.8462553515284338E-4</v>
      </c>
      <c r="U48" s="367"/>
      <c r="V48" s="368">
        <f>'GE2024 results'!Q590</f>
        <v>0.491159739660739</v>
      </c>
      <c r="W48" s="368">
        <f>'GE2024 results'!R590</f>
        <v>6.188182237482704E-2</v>
      </c>
      <c r="X48" s="368">
        <f>'GE2024 results'!S590</f>
        <v>7.697432480910163E-2</v>
      </c>
      <c r="Y48" s="368">
        <f>'GE2024 results'!T590</f>
        <v>2.1062881156152308E-2</v>
      </c>
      <c r="Z48" s="368">
        <f>'GE2024 results'!U590</f>
        <v>3.074873161482089E-2</v>
      </c>
      <c r="AA48" s="368">
        <f>'GE2024 results'!W590</f>
        <v>0</v>
      </c>
      <c r="AB48" s="368">
        <f>'GE2024 results'!X590</f>
        <v>0</v>
      </c>
      <c r="AC48" s="368">
        <f>'GE2024 results'!V590</f>
        <v>0.30961410341823398</v>
      </c>
      <c r="AD48" s="369">
        <f>'GE2024 results'!Z590</f>
        <v>8.558396966125148E-3</v>
      </c>
      <c r="AF48" s="368">
        <f t="shared" si="27"/>
        <v>0.36266611715922342</v>
      </c>
      <c r="AG48" s="370" t="str">
        <f t="shared" si="23"/>
        <v>SNP</v>
      </c>
      <c r="AH48" s="368">
        <f t="shared" si="28"/>
        <v>0.11990933391107336</v>
      </c>
      <c r="AI48" s="368">
        <f t="shared" si="29"/>
        <v>0.24275678324815006</v>
      </c>
      <c r="AK48" s="383" t="s">
        <v>8</v>
      </c>
      <c r="AL48" s="372" t="str">
        <f t="shared" si="30"/>
        <v>SNP</v>
      </c>
      <c r="AM48" s="359" t="str">
        <f t="shared" si="31"/>
        <v>gain from</v>
      </c>
      <c r="AN48" s="359" t="str">
        <f t="shared" si="32"/>
        <v>LAB</v>
      </c>
      <c r="AO48" s="333" t="str">
        <f t="shared" si="33"/>
        <v/>
      </c>
      <c r="AQ48" s="373">
        <f t="shared" si="34"/>
        <v>8772.1051846050832</v>
      </c>
      <c r="AR48" s="374">
        <f t="shared" si="35"/>
        <v>1988.7169973557388</v>
      </c>
      <c r="AS48" s="375">
        <f t="shared" si="36"/>
        <v>8109.4335066176791</v>
      </c>
      <c r="AT48" s="376">
        <f t="shared" si="37"/>
        <v>804.39661534724337</v>
      </c>
      <c r="AU48" s="377">
        <f t="shared" si="38"/>
        <v>3021.6407457110818</v>
      </c>
      <c r="AV48" s="378">
        <f t="shared" si="39"/>
        <v>0</v>
      </c>
      <c r="AW48" s="379">
        <f t="shared" si="40"/>
        <v>0</v>
      </c>
      <c r="AX48" s="380">
        <f t="shared" si="26"/>
        <v>13105.072838936878</v>
      </c>
      <c r="AY48" s="381">
        <f t="shared" si="25"/>
        <v>334</v>
      </c>
      <c r="AZ48" s="382">
        <f>'Allocation (SCOT)'!AP48</f>
        <v>36135.36588857371</v>
      </c>
    </row>
    <row r="49" spans="1:52" s="333" customFormat="1" ht="15.5" customHeight="1" x14ac:dyDescent="0.35">
      <c r="A49" s="333" t="str">
        <f>'GE2024 results (adjust.)'!A591</f>
        <v>Na h-Eileanan an Iar</v>
      </c>
      <c r="B49" s="366">
        <f>'Allocation (SCOT)'!AR49</f>
        <v>0.27058585634924209</v>
      </c>
      <c r="C49" s="366">
        <f>'Allocation (SCOT)'!AS49</f>
        <v>4.7074125530740377E-2</v>
      </c>
      <c r="D49" s="366">
        <f>'Allocation (SCOT)'!AT49</f>
        <v>0.16624381508550909</v>
      </c>
      <c r="E49" s="366">
        <f>'Allocation (SCOT)'!AU49</f>
        <v>3.3028124259303612E-2</v>
      </c>
      <c r="F49" s="366">
        <f>'Allocation (SCOT)'!AV49</f>
        <v>0</v>
      </c>
      <c r="G49" s="366">
        <f>'Allocation (SCOT)'!AW49</f>
        <v>0</v>
      </c>
      <c r="H49" s="366">
        <f>'Allocation (SCOT)'!AX49</f>
        <v>0</v>
      </c>
      <c r="I49" s="366">
        <f>'Allocation (SCOT)'!AY49</f>
        <v>0.40496387759955826</v>
      </c>
      <c r="J49" s="366">
        <f>'Allocation (SCOT)'!AZ49</f>
        <v>7.810420117564644E-2</v>
      </c>
      <c r="L49" s="367">
        <f t="shared" si="14"/>
        <v>-0.22409184915046221</v>
      </c>
      <c r="M49" s="367">
        <f t="shared" si="15"/>
        <v>-7.5260421497221758E-4</v>
      </c>
      <c r="N49" s="367">
        <f t="shared" si="16"/>
        <v>0.11472104749236894</v>
      </c>
      <c r="O49" s="367">
        <f t="shared" si="17"/>
        <v>4.7903951049570702E-3</v>
      </c>
      <c r="P49" s="367">
        <f t="shared" si="18"/>
        <v>0</v>
      </c>
      <c r="Q49" s="367">
        <f t="shared" si="19"/>
        <v>-0.10127143701951508</v>
      </c>
      <c r="R49" s="367">
        <f t="shared" si="20"/>
        <v>0</v>
      </c>
      <c r="S49" s="367">
        <f t="shared" si="21"/>
        <v>0.19384619575449616</v>
      </c>
      <c r="T49" s="367">
        <f t="shared" si="22"/>
        <v>1.2758252033127221E-2</v>
      </c>
      <c r="U49" s="367"/>
      <c r="V49" s="368">
        <f>'GE2024 results'!Q591</f>
        <v>0.4946777054997043</v>
      </c>
      <c r="W49" s="368">
        <f>'GE2024 results'!R591</f>
        <v>4.7826729745712594E-2</v>
      </c>
      <c r="X49" s="368">
        <f>'GE2024 results'!S591</f>
        <v>5.1522767593140152E-2</v>
      </c>
      <c r="Y49" s="368">
        <f>'GE2024 results'!T591</f>
        <v>2.8237729154346542E-2</v>
      </c>
      <c r="Z49" s="368">
        <f>'GE2024 results'!U591</f>
        <v>0</v>
      </c>
      <c r="AA49" s="368">
        <f>'GE2024 results'!W591</f>
        <v>0.10127143701951508</v>
      </c>
      <c r="AB49" s="368">
        <f>'GE2024 results'!X591</f>
        <v>0</v>
      </c>
      <c r="AC49" s="368">
        <f>'GE2024 results'!V591</f>
        <v>0.21111768184506211</v>
      </c>
      <c r="AD49" s="369">
        <f>'GE2024 results'!Z591</f>
        <v>6.5345949142519219E-2</v>
      </c>
      <c r="AF49" s="368">
        <f t="shared" si="27"/>
        <v>0.40496387759955826</v>
      </c>
      <c r="AG49" s="370" t="str">
        <f t="shared" si="23"/>
        <v>SNP</v>
      </c>
      <c r="AH49" s="368">
        <f t="shared" si="28"/>
        <v>0.13437802125031617</v>
      </c>
      <c r="AI49" s="368">
        <f t="shared" si="29"/>
        <v>0.27058585634924209</v>
      </c>
      <c r="AK49" s="383" t="s">
        <v>8</v>
      </c>
      <c r="AL49" s="372" t="str">
        <f t="shared" si="30"/>
        <v>SNP</v>
      </c>
      <c r="AM49" s="359" t="str">
        <f t="shared" si="31"/>
        <v>gain from</v>
      </c>
      <c r="AN49" s="359" t="str">
        <f t="shared" si="32"/>
        <v>LAB</v>
      </c>
      <c r="AO49" s="333" t="str">
        <f t="shared" si="33"/>
        <v/>
      </c>
      <c r="AQ49" s="373">
        <f t="shared" si="34"/>
        <v>3062.5484085651715</v>
      </c>
      <c r="AR49" s="374">
        <f t="shared" si="35"/>
        <v>532.79498852553331</v>
      </c>
      <c r="AS49" s="375">
        <f t="shared" si="36"/>
        <v>1881.58294078313</v>
      </c>
      <c r="AT49" s="376">
        <f t="shared" si="37"/>
        <v>373.81935165772137</v>
      </c>
      <c r="AU49" s="377">
        <f t="shared" si="38"/>
        <v>0</v>
      </c>
      <c r="AV49" s="378">
        <f t="shared" si="39"/>
        <v>0</v>
      </c>
      <c r="AW49" s="379">
        <f t="shared" si="40"/>
        <v>0</v>
      </c>
      <c r="AX49" s="380">
        <f t="shared" si="26"/>
        <v>4583.4675012287717</v>
      </c>
      <c r="AY49" s="381">
        <f t="shared" si="25"/>
        <v>883.99999999999989</v>
      </c>
      <c r="AZ49" s="382">
        <f>'Allocation (SCOT)'!AP49</f>
        <v>11318.213190760329</v>
      </c>
    </row>
    <row r="50" spans="1:52" s="333" customFormat="1" ht="15.5" customHeight="1" x14ac:dyDescent="0.35">
      <c r="A50" s="333" t="str">
        <f>'GE2024 results (adjust.)'!A592</f>
        <v>North Ayrshire and Arran</v>
      </c>
      <c r="B50" s="366">
        <f>'Allocation (SCOT)'!AR50</f>
        <v>0.18772270368696606</v>
      </c>
      <c r="C50" s="366">
        <f>'Allocation (SCOT)'!AS50</f>
        <v>0.11956460700050441</v>
      </c>
      <c r="D50" s="366">
        <f>'Allocation (SCOT)'!AT50</f>
        <v>0.22481187961092541</v>
      </c>
      <c r="E50" s="366">
        <f>'Allocation (SCOT)'!AU50</f>
        <v>2.398294097600057E-2</v>
      </c>
      <c r="F50" s="366">
        <f>'Allocation (SCOT)'!AV50</f>
        <v>8.1483648154208374E-2</v>
      </c>
      <c r="G50" s="366">
        <f>'Allocation (SCOT)'!AW50</f>
        <v>0</v>
      </c>
      <c r="H50" s="366">
        <f>'Allocation (SCOT)'!AX50</f>
        <v>0</v>
      </c>
      <c r="I50" s="366">
        <f>'Allocation (SCOT)'!AY50</f>
        <v>0.35097286944126121</v>
      </c>
      <c r="J50" s="366">
        <f>'Allocation (SCOT)'!AZ50</f>
        <v>1.1461351130134046E-2</v>
      </c>
      <c r="L50" s="367">
        <f t="shared" si="14"/>
        <v>-0.21029442754203401</v>
      </c>
      <c r="M50" s="367">
        <f t="shared" si="15"/>
        <v>-2.1318455798227318E-2</v>
      </c>
      <c r="N50" s="367">
        <f t="shared" si="16"/>
        <v>0.14400642790490109</v>
      </c>
      <c r="O50" s="367">
        <f t="shared" si="17"/>
        <v>2.0271287510614799E-4</v>
      </c>
      <c r="P50" s="367">
        <f t="shared" si="18"/>
        <v>5.0084282293624396E-2</v>
      </c>
      <c r="Q50" s="367">
        <f t="shared" si="19"/>
        <v>0</v>
      </c>
      <c r="R50" s="367">
        <f t="shared" si="20"/>
        <v>0</v>
      </c>
      <c r="S50" s="367">
        <f t="shared" si="21"/>
        <v>3.6979210835421439E-2</v>
      </c>
      <c r="T50" s="367">
        <f t="shared" si="22"/>
        <v>3.402494312082973E-4</v>
      </c>
      <c r="U50" s="367"/>
      <c r="V50" s="368">
        <f>'GE2024 results'!Q592</f>
        <v>0.39801713122900007</v>
      </c>
      <c r="W50" s="368">
        <f>'GE2024 results'!R592</f>
        <v>0.14088306279873172</v>
      </c>
      <c r="X50" s="368">
        <f>'GE2024 results'!S592</f>
        <v>8.0805451706024323E-2</v>
      </c>
      <c r="Y50" s="368">
        <f>'GE2024 results'!T592</f>
        <v>2.3780228100894422E-2</v>
      </c>
      <c r="Z50" s="368">
        <f>'GE2024 results'!U592</f>
        <v>3.1399365860583978E-2</v>
      </c>
      <c r="AA50" s="368">
        <f>'GE2024 results'!W592</f>
        <v>0</v>
      </c>
      <c r="AB50" s="368">
        <f>'GE2024 results'!X592</f>
        <v>0</v>
      </c>
      <c r="AC50" s="368">
        <f>'GE2024 results'!V592</f>
        <v>0.31399365860583978</v>
      </c>
      <c r="AD50" s="369">
        <f>'GE2024 results'!Z592</f>
        <v>1.1121101698925748E-2</v>
      </c>
      <c r="AF50" s="368">
        <f t="shared" si="27"/>
        <v>0.35097286944126121</v>
      </c>
      <c r="AG50" s="370" t="str">
        <f t="shared" si="23"/>
        <v>SNP</v>
      </c>
      <c r="AH50" s="368">
        <f t="shared" si="28"/>
        <v>0.1261609898303358</v>
      </c>
      <c r="AI50" s="368">
        <f t="shared" si="29"/>
        <v>0.22481187961092541</v>
      </c>
      <c r="AK50" s="383" t="s">
        <v>8</v>
      </c>
      <c r="AL50" s="372" t="str">
        <f t="shared" si="30"/>
        <v>SNP</v>
      </c>
      <c r="AM50" s="359" t="str">
        <f t="shared" si="31"/>
        <v>gain from</v>
      </c>
      <c r="AN50" s="359" t="str">
        <f t="shared" si="32"/>
        <v>LAB</v>
      </c>
      <c r="AO50" s="333" t="str">
        <f t="shared" si="33"/>
        <v/>
      </c>
      <c r="AQ50" s="373">
        <f t="shared" si="34"/>
        <v>7698.016554165386</v>
      </c>
      <c r="AR50" s="374">
        <f t="shared" si="35"/>
        <v>4903.0314709134855</v>
      </c>
      <c r="AS50" s="375">
        <f t="shared" si="36"/>
        <v>9218.9465463047181</v>
      </c>
      <c r="AT50" s="376">
        <f t="shared" si="37"/>
        <v>983.47761365447639</v>
      </c>
      <c r="AU50" s="377">
        <f t="shared" si="38"/>
        <v>3341.4310579655044</v>
      </c>
      <c r="AV50" s="378">
        <f t="shared" si="39"/>
        <v>0</v>
      </c>
      <c r="AW50" s="379">
        <f t="shared" si="40"/>
        <v>0</v>
      </c>
      <c r="AX50" s="380">
        <f t="shared" si="26"/>
        <v>14392.478405420208</v>
      </c>
      <c r="AY50" s="381">
        <f t="shared" si="25"/>
        <v>469.99999999999994</v>
      </c>
      <c r="AZ50" s="382">
        <f>'Allocation (SCOT)'!AP50</f>
        <v>41007.381648423776</v>
      </c>
    </row>
    <row r="51" spans="1:52" s="333" customFormat="1" ht="15.5" customHeight="1" x14ac:dyDescent="0.35">
      <c r="A51" s="333" t="str">
        <f>'GE2024 results (adjust.)'!A593</f>
        <v>North East Fife</v>
      </c>
      <c r="B51" s="366">
        <f>'Allocation (SCOT)'!AR51</f>
        <v>3.9490881346315024E-2</v>
      </c>
      <c r="C51" s="366">
        <f>'Allocation (SCOT)'!AS51</f>
        <v>2.9405385241559771E-2</v>
      </c>
      <c r="D51" s="366">
        <f>'Allocation (SCOT)'!AT51</f>
        <v>0.1211611235708094</v>
      </c>
      <c r="E51" s="366">
        <f>'Allocation (SCOT)'!AU51</f>
        <v>0.49047089974866842</v>
      </c>
      <c r="F51" s="366">
        <f>'Allocation (SCOT)'!AV51</f>
        <v>8.9213476117953203E-2</v>
      </c>
      <c r="G51" s="366">
        <f>'Allocation (SCOT)'!AW51</f>
        <v>0</v>
      </c>
      <c r="H51" s="366">
        <f>'Allocation (SCOT)'!AX51</f>
        <v>0</v>
      </c>
      <c r="I51" s="366">
        <f>'Allocation (SCOT)'!AY51</f>
        <v>0.23025823397469414</v>
      </c>
      <c r="J51" s="366">
        <f>'Allocation (SCOT)'!AZ51</f>
        <v>0</v>
      </c>
      <c r="L51" s="367">
        <f t="shared" si="14"/>
        <v>-5.4733046757036413E-2</v>
      </c>
      <c r="M51" s="367">
        <f t="shared" si="15"/>
        <v>-9.5854404465136253E-3</v>
      </c>
      <c r="N51" s="367">
        <f t="shared" si="16"/>
        <v>7.215344710572795E-2</v>
      </c>
      <c r="O51" s="367">
        <f t="shared" si="17"/>
        <v>-5.6804891301696636E-2</v>
      </c>
      <c r="P51" s="367">
        <f t="shared" si="18"/>
        <v>5.052690057030295E-2</v>
      </c>
      <c r="Q51" s="367">
        <f t="shared" si="19"/>
        <v>0</v>
      </c>
      <c r="R51" s="367">
        <f t="shared" si="20"/>
        <v>0</v>
      </c>
      <c r="S51" s="367">
        <f t="shared" si="21"/>
        <v>-1.5569691707842392E-3</v>
      </c>
      <c r="T51" s="367">
        <f t="shared" si="22"/>
        <v>0</v>
      </c>
      <c r="U51" s="367"/>
      <c r="V51" s="368">
        <f>'GE2024 results'!Q593</f>
        <v>9.4223928103351437E-2</v>
      </c>
      <c r="W51" s="368">
        <f>'GE2024 results'!R593</f>
        <v>3.8990825688073397E-2</v>
      </c>
      <c r="X51" s="368">
        <f>'GE2024 results'!S593</f>
        <v>4.9007676465081446E-2</v>
      </c>
      <c r="Y51" s="368">
        <f>'GE2024 results'!T593</f>
        <v>0.54727579105036506</v>
      </c>
      <c r="Z51" s="368">
        <f>'GE2024 results'!U593</f>
        <v>3.8686575547650252E-2</v>
      </c>
      <c r="AA51" s="368">
        <f>'GE2024 results'!W593</f>
        <v>0</v>
      </c>
      <c r="AB51" s="368">
        <f>'GE2024 results'!X593</f>
        <v>0</v>
      </c>
      <c r="AC51" s="368">
        <f>'GE2024 results'!V593</f>
        <v>0.23181520314547838</v>
      </c>
      <c r="AD51" s="369">
        <f>'GE2024 results'!Z593</f>
        <v>0</v>
      </c>
      <c r="AF51" s="368">
        <f t="shared" si="27"/>
        <v>0.49047089974866842</v>
      </c>
      <c r="AG51" s="370" t="str">
        <f t="shared" si="23"/>
        <v>LD</v>
      </c>
      <c r="AH51" s="368">
        <f t="shared" si="28"/>
        <v>0.26021266577397428</v>
      </c>
      <c r="AI51" s="368">
        <f t="shared" si="29"/>
        <v>0.23025823397469414</v>
      </c>
      <c r="AK51" s="385" t="s">
        <v>14</v>
      </c>
      <c r="AL51" s="372" t="str">
        <f t="shared" si="30"/>
        <v>LD</v>
      </c>
      <c r="AM51" s="359" t="str">
        <f t="shared" si="31"/>
        <v>HOLD</v>
      </c>
      <c r="AN51" s="359" t="str">
        <f t="shared" si="32"/>
        <v/>
      </c>
      <c r="AO51" s="333" t="str">
        <f t="shared" si="33"/>
        <v>Con/LD</v>
      </c>
      <c r="AQ51" s="373">
        <f t="shared" si="34"/>
        <v>1842.4715918833508</v>
      </c>
      <c r="AR51" s="374">
        <f t="shared" si="35"/>
        <v>1371.9265083207706</v>
      </c>
      <c r="AS51" s="375">
        <f t="shared" si="36"/>
        <v>5652.8474576755725</v>
      </c>
      <c r="AT51" s="376">
        <f t="shared" si="37"/>
        <v>22883.224395717687</v>
      </c>
      <c r="AU51" s="377">
        <f t="shared" si="38"/>
        <v>4162.3101272170152</v>
      </c>
      <c r="AV51" s="378">
        <f t="shared" si="39"/>
        <v>0</v>
      </c>
      <c r="AW51" s="379">
        <f t="shared" si="40"/>
        <v>0</v>
      </c>
      <c r="AX51" s="380">
        <f t="shared" si="26"/>
        <v>10742.840889652387</v>
      </c>
      <c r="AY51" s="381">
        <f t="shared" si="25"/>
        <v>0</v>
      </c>
      <c r="AZ51" s="382">
        <f>'Allocation (SCOT)'!AP51</f>
        <v>46655.620970466785</v>
      </c>
    </row>
    <row r="52" spans="1:52" s="333" customFormat="1" ht="15.5" customHeight="1" x14ac:dyDescent="0.35">
      <c r="A52" s="333" t="str">
        <f>'GE2024 results (adjust.)'!A594</f>
        <v>Orkney and Shetland</v>
      </c>
      <c r="B52" s="366">
        <f>'Allocation (SCOT)'!AR52</f>
        <v>2.6652952652857463E-2</v>
      </c>
      <c r="C52" s="366">
        <f>'Allocation (SCOT)'!AS52</f>
        <v>1.8824001846190451E-2</v>
      </c>
      <c r="D52" s="366">
        <f>'Allocation (SCOT)'!AT52</f>
        <v>0.16701376328915341</v>
      </c>
      <c r="E52" s="366">
        <f>'Allocation (SCOT)'!AU52</f>
        <v>0.43486743172024656</v>
      </c>
      <c r="F52" s="366">
        <f>'Allocation (SCOT)'!AV52</f>
        <v>0.20096744062948851</v>
      </c>
      <c r="G52" s="366">
        <f>'Allocation (SCOT)'!AW52</f>
        <v>0</v>
      </c>
      <c r="H52" s="366">
        <f>'Allocation (SCOT)'!AX52</f>
        <v>0</v>
      </c>
      <c r="I52" s="366">
        <f>'Allocation (SCOT)'!AY52</f>
        <v>0.15167440986206351</v>
      </c>
      <c r="J52" s="366">
        <f>'Allocation (SCOT)'!AZ52</f>
        <v>0</v>
      </c>
      <c r="L52" s="367">
        <f t="shared" si="14"/>
        <v>-4.5514487409014155E-2</v>
      </c>
      <c r="M52" s="367">
        <f t="shared" si="15"/>
        <v>-9.5015975350933868E-3</v>
      </c>
      <c r="N52" s="367">
        <f t="shared" si="16"/>
        <v>9.0350963598511483E-2</v>
      </c>
      <c r="O52" s="367">
        <f t="shared" si="17"/>
        <v>-0.11578995420396077</v>
      </c>
      <c r="P52" s="367">
        <f t="shared" si="18"/>
        <v>0.10206952879654188</v>
      </c>
      <c r="Q52" s="367">
        <f t="shared" si="19"/>
        <v>0</v>
      </c>
      <c r="R52" s="367">
        <f t="shared" si="20"/>
        <v>0</v>
      </c>
      <c r="S52" s="367">
        <f t="shared" si="21"/>
        <v>-2.1614453246985216E-2</v>
      </c>
      <c r="T52" s="367">
        <f t="shared" si="22"/>
        <v>0</v>
      </c>
      <c r="U52" s="367"/>
      <c r="V52" s="368">
        <f>'GE2024 results'!Q594</f>
        <v>7.2167440061871618E-2</v>
      </c>
      <c r="W52" s="368">
        <f>'GE2024 results'!R594</f>
        <v>2.8325599381283838E-2</v>
      </c>
      <c r="X52" s="368">
        <f>'GE2024 results'!S594</f>
        <v>7.6662799690641922E-2</v>
      </c>
      <c r="Y52" s="368">
        <f>'GE2024 results'!T594</f>
        <v>0.55065738592420732</v>
      </c>
      <c r="Z52" s="368">
        <f>'GE2024 results'!U594</f>
        <v>9.8897911832946633E-2</v>
      </c>
      <c r="AA52" s="368">
        <f>'GE2024 results'!W594</f>
        <v>0</v>
      </c>
      <c r="AB52" s="368">
        <f>'GE2024 results'!X594</f>
        <v>0</v>
      </c>
      <c r="AC52" s="368">
        <f>'GE2024 results'!V594</f>
        <v>0.17328886310904873</v>
      </c>
      <c r="AD52" s="369">
        <f>'GE2024 results'!Z594</f>
        <v>0</v>
      </c>
      <c r="AF52" s="368">
        <f t="shared" si="27"/>
        <v>0.43486743172024656</v>
      </c>
      <c r="AG52" s="370" t="str">
        <f t="shared" si="23"/>
        <v>LD</v>
      </c>
      <c r="AH52" s="368">
        <f t="shared" si="28"/>
        <v>0.23389999109075804</v>
      </c>
      <c r="AI52" s="368">
        <f t="shared" si="29"/>
        <v>0.20096744062948851</v>
      </c>
      <c r="AK52" s="385" t="s">
        <v>14</v>
      </c>
      <c r="AL52" s="372" t="str">
        <f t="shared" si="30"/>
        <v>LD</v>
      </c>
      <c r="AM52" s="359" t="str">
        <f t="shared" si="31"/>
        <v>HOLD</v>
      </c>
      <c r="AN52" s="359" t="str">
        <f t="shared" si="32"/>
        <v/>
      </c>
      <c r="AO52" s="333" t="str">
        <f t="shared" si="33"/>
        <v>Con/LD</v>
      </c>
      <c r="AQ52" s="373">
        <f t="shared" si="34"/>
        <v>683.26132307050239</v>
      </c>
      <c r="AR52" s="374">
        <f t="shared" si="35"/>
        <v>482.56238527969481</v>
      </c>
      <c r="AS52" s="375">
        <f t="shared" si="36"/>
        <v>4281.478542441957</v>
      </c>
      <c r="AT52" s="376">
        <f t="shared" si="37"/>
        <v>11148.036790797807</v>
      </c>
      <c r="AU52" s="377">
        <f t="shared" si="38"/>
        <v>5151.8974714373944</v>
      </c>
      <c r="AV52" s="378">
        <f t="shared" si="39"/>
        <v>0</v>
      </c>
      <c r="AW52" s="379">
        <f t="shared" si="40"/>
        <v>0</v>
      </c>
      <c r="AX52" s="380">
        <f t="shared" si="26"/>
        <v>3888.2468035743368</v>
      </c>
      <c r="AY52" s="381">
        <f t="shared" si="25"/>
        <v>0</v>
      </c>
      <c r="AZ52" s="382">
        <f>'Allocation (SCOT)'!AP52</f>
        <v>25635.483316601694</v>
      </c>
    </row>
    <row r="53" spans="1:52" s="333" customFormat="1" ht="15.5" customHeight="1" x14ac:dyDescent="0.35">
      <c r="A53" s="333" t="str">
        <f>'GE2024 results (adjust.)'!A595</f>
        <v>Paisley and Renfrewshire North</v>
      </c>
      <c r="B53" s="366">
        <f>'Allocation (SCOT)'!AR53</f>
        <v>0.22809729114238481</v>
      </c>
      <c r="C53" s="366">
        <f>'Allocation (SCOT)'!AS53</f>
        <v>5.5792552735093558E-2</v>
      </c>
      <c r="D53" s="366">
        <f>'Allocation (SCOT)'!AT53</f>
        <v>0.22203741348952916</v>
      </c>
      <c r="E53" s="366">
        <f>'Allocation (SCOT)'!AU53</f>
        <v>3.4259987049515349E-2</v>
      </c>
      <c r="F53" s="366">
        <f>'Allocation (SCOT)'!AV53</f>
        <v>9.4250881914377208E-2</v>
      </c>
      <c r="G53" s="366">
        <f>'Allocation (SCOT)'!AW53</f>
        <v>0</v>
      </c>
      <c r="H53" s="366">
        <f>'Allocation (SCOT)'!AX53</f>
        <v>0</v>
      </c>
      <c r="I53" s="366">
        <f>'Allocation (SCOT)'!AY53</f>
        <v>0.36556187366909998</v>
      </c>
      <c r="J53" s="366">
        <f>'Allocation (SCOT)'!AZ53</f>
        <v>0</v>
      </c>
      <c r="L53" s="367">
        <f t="shared" si="14"/>
        <v>-0.24303640668270732</v>
      </c>
      <c r="M53" s="367">
        <f t="shared" si="15"/>
        <v>-8.2504155444892771E-3</v>
      </c>
      <c r="N53" s="367">
        <f t="shared" si="16"/>
        <v>0.14428987621743686</v>
      </c>
      <c r="O53" s="367">
        <f t="shared" si="17"/>
        <v>1.1667044560039475E-3</v>
      </c>
      <c r="P53" s="367">
        <f t="shared" si="18"/>
        <v>5.8869490262362469E-2</v>
      </c>
      <c r="Q53" s="367">
        <f t="shared" si="19"/>
        <v>0</v>
      </c>
      <c r="R53" s="367">
        <f t="shared" si="20"/>
        <v>0</v>
      </c>
      <c r="S53" s="367">
        <f t="shared" si="21"/>
        <v>4.6960751291393377E-2</v>
      </c>
      <c r="T53" s="367">
        <f t="shared" si="22"/>
        <v>0</v>
      </c>
      <c r="U53" s="367"/>
      <c r="V53" s="368">
        <f>'GE2024 results'!Q595</f>
        <v>0.47113369782509212</v>
      </c>
      <c r="W53" s="368">
        <f>'GE2024 results'!R595</f>
        <v>6.4042968279582835E-2</v>
      </c>
      <c r="X53" s="368">
        <f>'GE2024 results'!S595</f>
        <v>7.7747537272092299E-2</v>
      </c>
      <c r="Y53" s="368">
        <f>'GE2024 results'!T595</f>
        <v>3.3093282593511401E-2</v>
      </c>
      <c r="Z53" s="368">
        <f>'GE2024 results'!U595</f>
        <v>3.5381391652014739E-2</v>
      </c>
      <c r="AA53" s="368">
        <f>'GE2024 results'!W595</f>
        <v>0</v>
      </c>
      <c r="AB53" s="368">
        <f>'GE2024 results'!X595</f>
        <v>0</v>
      </c>
      <c r="AC53" s="368">
        <f>'GE2024 results'!V595</f>
        <v>0.3186011223777066</v>
      </c>
      <c r="AD53" s="369">
        <f>'GE2024 results'!Z595</f>
        <v>0</v>
      </c>
      <c r="AF53" s="368">
        <f t="shared" si="27"/>
        <v>0.36556187366909998</v>
      </c>
      <c r="AG53" s="370" t="str">
        <f t="shared" si="23"/>
        <v>SNP</v>
      </c>
      <c r="AH53" s="368">
        <f t="shared" si="28"/>
        <v>0.13746458252671517</v>
      </c>
      <c r="AI53" s="368">
        <f t="shared" si="29"/>
        <v>0.22809729114238481</v>
      </c>
      <c r="AK53" s="383" t="s">
        <v>8</v>
      </c>
      <c r="AL53" s="372" t="str">
        <f t="shared" si="30"/>
        <v>SNP</v>
      </c>
      <c r="AM53" s="359" t="str">
        <f t="shared" si="31"/>
        <v>gain from</v>
      </c>
      <c r="AN53" s="359" t="str">
        <f t="shared" si="32"/>
        <v>LAB</v>
      </c>
      <c r="AO53" s="333" t="str">
        <f t="shared" si="33"/>
        <v/>
      </c>
      <c r="AQ53" s="373">
        <f t="shared" si="34"/>
        <v>8951.9589689096429</v>
      </c>
      <c r="AR53" s="374">
        <f t="shared" si="35"/>
        <v>2189.6474103390929</v>
      </c>
      <c r="AS53" s="375">
        <f t="shared" si="36"/>
        <v>8714.1316109726595</v>
      </c>
      <c r="AT53" s="376">
        <f t="shared" si="37"/>
        <v>1344.5753643395531</v>
      </c>
      <c r="AU53" s="377">
        <f t="shared" si="38"/>
        <v>3698.9918795413159</v>
      </c>
      <c r="AV53" s="378">
        <f t="shared" si="39"/>
        <v>0</v>
      </c>
      <c r="AW53" s="379">
        <f t="shared" si="40"/>
        <v>0</v>
      </c>
      <c r="AX53" s="380">
        <f t="shared" si="26"/>
        <v>14346.925723202601</v>
      </c>
      <c r="AY53" s="381">
        <f t="shared" si="25"/>
        <v>0</v>
      </c>
      <c r="AZ53" s="382">
        <f>'Allocation (SCOT)'!AP53</f>
        <v>39246.230957304862</v>
      </c>
    </row>
    <row r="54" spans="1:52" s="333" customFormat="1" ht="15.5" customHeight="1" x14ac:dyDescent="0.35">
      <c r="A54" s="333" t="str">
        <f>'GE2024 results (adjust.)'!A596</f>
        <v>Paisley and Renfrewshire South</v>
      </c>
      <c r="B54" s="366">
        <f>'Allocation (SCOT)'!AR54</f>
        <v>0.25639906836536724</v>
      </c>
      <c r="C54" s="366">
        <f>'Allocation (SCOT)'!AS54</f>
        <v>5.2278526929283316E-2</v>
      </c>
      <c r="D54" s="366">
        <f>'Allocation (SCOT)'!AT54</f>
        <v>0.2282996299722159</v>
      </c>
      <c r="E54" s="366">
        <f>'Allocation (SCOT)'!AU54</f>
        <v>3.6815809904074702E-2</v>
      </c>
      <c r="F54" s="366">
        <f>'Allocation (SCOT)'!AV54</f>
        <v>0</v>
      </c>
      <c r="G54" s="366">
        <f>'Allocation (SCOT)'!AW54</f>
        <v>1.7852869825253286E-2</v>
      </c>
      <c r="H54" s="366">
        <f>'Allocation (SCOT)'!AX54</f>
        <v>0</v>
      </c>
      <c r="I54" s="366">
        <f>'Allocation (SCOT)'!AY54</f>
        <v>0.40512122209030504</v>
      </c>
      <c r="J54" s="366">
        <f>'Allocation (SCOT)'!AZ54</f>
        <v>3.2328729135005095E-3</v>
      </c>
      <c r="L54" s="367">
        <f t="shared" si="14"/>
        <v>-0.23863366754807852</v>
      </c>
      <c r="M54" s="367">
        <f t="shared" si="15"/>
        <v>-3.8149031371996558E-3</v>
      </c>
      <c r="N54" s="367">
        <f t="shared" si="16"/>
        <v>0.15357579974394925</v>
      </c>
      <c r="O54" s="367">
        <f t="shared" si="17"/>
        <v>3.5743225055054756E-3</v>
      </c>
      <c r="P54" s="367">
        <f t="shared" si="18"/>
        <v>0</v>
      </c>
      <c r="Q54" s="367">
        <f t="shared" si="19"/>
        <v>9.8395226728985753E-3</v>
      </c>
      <c r="R54" s="367">
        <f t="shared" si="20"/>
        <v>0</v>
      </c>
      <c r="S54" s="367">
        <f t="shared" si="21"/>
        <v>7.508254568291356E-2</v>
      </c>
      <c r="T54" s="367">
        <f t="shared" si="22"/>
        <v>3.7638008001129094E-4</v>
      </c>
      <c r="U54" s="367"/>
      <c r="V54" s="368">
        <f>'GE2024 results'!Q596</f>
        <v>0.49503273591344576</v>
      </c>
      <c r="W54" s="368">
        <f>'GE2024 results'!R596</f>
        <v>5.6093430066482972E-2</v>
      </c>
      <c r="X54" s="368">
        <f>'GE2024 results'!S596</f>
        <v>7.4723830228266633E-2</v>
      </c>
      <c r="Y54" s="368">
        <f>'GE2024 results'!T596</f>
        <v>3.3241487398569226E-2</v>
      </c>
      <c r="Z54" s="368">
        <f>'GE2024 results'!U596</f>
        <v>0</v>
      </c>
      <c r="AA54" s="368">
        <f>'GE2024 results'!W596</f>
        <v>8.013347152354711E-3</v>
      </c>
      <c r="AB54" s="368">
        <f>'GE2024 results'!X596</f>
        <v>0</v>
      </c>
      <c r="AC54" s="368">
        <f>'GE2024 results'!V596</f>
        <v>0.33003867640739148</v>
      </c>
      <c r="AD54" s="369">
        <f>'GE2024 results'!Z596</f>
        <v>2.8564928334892186E-3</v>
      </c>
      <c r="AF54" s="368">
        <f t="shared" si="27"/>
        <v>0.40512122209030504</v>
      </c>
      <c r="AG54" s="370" t="str">
        <f t="shared" si="23"/>
        <v>SNP</v>
      </c>
      <c r="AH54" s="368">
        <f t="shared" si="28"/>
        <v>0.1487221537249378</v>
      </c>
      <c r="AI54" s="368">
        <f t="shared" si="29"/>
        <v>0.25639906836536724</v>
      </c>
      <c r="AK54" s="383" t="s">
        <v>8</v>
      </c>
      <c r="AL54" s="372" t="str">
        <f t="shared" si="30"/>
        <v>SNP</v>
      </c>
      <c r="AM54" s="359" t="str">
        <f t="shared" si="31"/>
        <v>gain from</v>
      </c>
      <c r="AN54" s="359" t="str">
        <f t="shared" si="32"/>
        <v>LAB</v>
      </c>
      <c r="AO54" s="333" t="str">
        <f t="shared" si="33"/>
        <v/>
      </c>
      <c r="AQ54" s="373">
        <f t="shared" si="34"/>
        <v>8962.0271196849608</v>
      </c>
      <c r="AR54" s="374">
        <f t="shared" si="35"/>
        <v>1827.3138787297657</v>
      </c>
      <c r="AS54" s="375">
        <f t="shared" si="36"/>
        <v>7979.8553413987547</v>
      </c>
      <c r="AT54" s="376">
        <f t="shared" si="37"/>
        <v>1286.8388676175487</v>
      </c>
      <c r="AU54" s="377">
        <f t="shared" si="38"/>
        <v>0</v>
      </c>
      <c r="AV54" s="378">
        <f t="shared" si="39"/>
        <v>624.01905185602754</v>
      </c>
      <c r="AW54" s="379">
        <f t="shared" si="40"/>
        <v>0</v>
      </c>
      <c r="AX54" s="380">
        <f t="shared" si="26"/>
        <v>14160.37664364478</v>
      </c>
      <c r="AY54" s="381">
        <f t="shared" si="25"/>
        <v>113</v>
      </c>
      <c r="AZ54" s="382">
        <f>'Allocation (SCOT)'!AP54</f>
        <v>34953.430902931839</v>
      </c>
    </row>
    <row r="55" spans="1:52" s="333" customFormat="1" ht="15.5" customHeight="1" x14ac:dyDescent="0.35">
      <c r="A55" s="333" t="str">
        <f>'GE2024 results (adjust.)'!A597</f>
        <v>Perth and Kinross-shire</v>
      </c>
      <c r="B55" s="366">
        <f>'Allocation (SCOT)'!AR55</f>
        <v>8.2870440564715098E-2</v>
      </c>
      <c r="C55" s="366">
        <f>'Allocation (SCOT)'!AS55</f>
        <v>0.24474244592948843</v>
      </c>
      <c r="D55" s="366">
        <f>'Allocation (SCOT)'!AT55</f>
        <v>0.16099390144853234</v>
      </c>
      <c r="E55" s="366">
        <f>'Allocation (SCOT)'!AU55</f>
        <v>7.233135839756781E-2</v>
      </c>
      <c r="F55" s="366">
        <f>'Allocation (SCOT)'!AV55</f>
        <v>0</v>
      </c>
      <c r="G55" s="366">
        <f>'Allocation (SCOT)'!AW55</f>
        <v>2.6839273021693134E-2</v>
      </c>
      <c r="H55" s="366">
        <f>'Allocation (SCOT)'!AX55</f>
        <v>0</v>
      </c>
      <c r="I55" s="366">
        <f>'Allocation (SCOT)'!AY55</f>
        <v>0.41222258063800316</v>
      </c>
      <c r="J55" s="366">
        <f>'Allocation (SCOT)'!AZ55</f>
        <v>0</v>
      </c>
      <c r="L55" s="367">
        <f t="shared" si="14"/>
        <v>-9.7212232119351427E-2</v>
      </c>
      <c r="M55" s="367">
        <f t="shared" si="15"/>
        <v>-5.0822384232062784E-2</v>
      </c>
      <c r="N55" s="367">
        <f t="shared" si="16"/>
        <v>0.10168523679210324</v>
      </c>
      <c r="O55" s="367">
        <f t="shared" si="17"/>
        <v>-1.1754411311579588E-3</v>
      </c>
      <c r="P55" s="367">
        <f t="shared" si="18"/>
        <v>0</v>
      </c>
      <c r="Q55" s="367">
        <f t="shared" si="19"/>
        <v>1.3280154064886616E-2</v>
      </c>
      <c r="R55" s="367">
        <f t="shared" si="20"/>
        <v>0</v>
      </c>
      <c r="S55" s="367">
        <f t="shared" si="21"/>
        <v>3.4244666625582287E-2</v>
      </c>
      <c r="T55" s="367">
        <f t="shared" si="22"/>
        <v>0</v>
      </c>
      <c r="U55" s="367"/>
      <c r="V55" s="368">
        <f>'GE2024 results'!Q597</f>
        <v>0.18008267268406652</v>
      </c>
      <c r="W55" s="368">
        <f>'GE2024 results'!R597</f>
        <v>0.29556483016155122</v>
      </c>
      <c r="X55" s="368">
        <f>'GE2024 results'!S597</f>
        <v>5.9308664656429103E-2</v>
      </c>
      <c r="Y55" s="368">
        <f>'GE2024 results'!T597</f>
        <v>7.3506799528725769E-2</v>
      </c>
      <c r="Z55" s="368">
        <f>'GE2024 results'!U597</f>
        <v>0</v>
      </c>
      <c r="AA55" s="368">
        <f>'GE2024 results'!W597</f>
        <v>1.3559118956806518E-2</v>
      </c>
      <c r="AB55" s="368">
        <f>'GE2024 results'!X597</f>
        <v>0</v>
      </c>
      <c r="AC55" s="368">
        <f>'GE2024 results'!V597</f>
        <v>0.37797791401242087</v>
      </c>
      <c r="AD55" s="369">
        <f>'GE2024 results'!Z597</f>
        <v>0</v>
      </c>
      <c r="AF55" s="368">
        <f t="shared" si="27"/>
        <v>0.41222258063800316</v>
      </c>
      <c r="AG55" s="370" t="str">
        <f t="shared" si="23"/>
        <v>SNP</v>
      </c>
      <c r="AH55" s="368">
        <f t="shared" si="28"/>
        <v>0.16748013470851472</v>
      </c>
      <c r="AI55" s="368">
        <f t="shared" si="29"/>
        <v>0.24474244592948843</v>
      </c>
      <c r="AK55" s="371" t="s">
        <v>18</v>
      </c>
      <c r="AL55" s="372" t="str">
        <f t="shared" si="30"/>
        <v>SNP</v>
      </c>
      <c r="AM55" s="359" t="str">
        <f t="shared" si="31"/>
        <v>HOLD</v>
      </c>
      <c r="AN55" s="359" t="str">
        <f t="shared" si="32"/>
        <v/>
      </c>
      <c r="AO55" s="333" t="str">
        <f t="shared" si="33"/>
        <v/>
      </c>
      <c r="AQ55" s="373">
        <f t="shared" si="34"/>
        <v>4127.0265314466105</v>
      </c>
      <c r="AR55" s="374">
        <f t="shared" si="35"/>
        <v>12188.405912158298</v>
      </c>
      <c r="AS55" s="375">
        <f t="shared" si="36"/>
        <v>8017.6489729209416</v>
      </c>
      <c r="AT55" s="376">
        <f t="shared" si="37"/>
        <v>3602.1702446389331</v>
      </c>
      <c r="AU55" s="377">
        <f t="shared" si="38"/>
        <v>0</v>
      </c>
      <c r="AV55" s="378">
        <f t="shared" si="39"/>
        <v>1336.6212498745826</v>
      </c>
      <c r="AW55" s="379">
        <f t="shared" si="40"/>
        <v>0</v>
      </c>
      <c r="AX55" s="380">
        <f t="shared" si="26"/>
        <v>20529.075452735018</v>
      </c>
      <c r="AY55" s="381">
        <f t="shared" si="25"/>
        <v>0</v>
      </c>
      <c r="AZ55" s="382">
        <f>'Allocation (SCOT)'!AP55</f>
        <v>49800.948363774383</v>
      </c>
    </row>
    <row r="56" spans="1:52" s="333" customFormat="1" ht="15.5" customHeight="1" x14ac:dyDescent="0.35">
      <c r="A56" s="333" t="str">
        <f>'GE2024 results (adjust.)'!A598</f>
        <v>Rutherglen</v>
      </c>
      <c r="B56" s="366">
        <f>'Allocation (SCOT)'!AR56</f>
        <v>0.27155190344176966</v>
      </c>
      <c r="C56" s="366">
        <f>'Allocation (SCOT)'!AS56</f>
        <v>5.5101994659880298E-2</v>
      </c>
      <c r="D56" s="366">
        <f>'Allocation (SCOT)'!AT56</f>
        <v>0.20041535054966539</v>
      </c>
      <c r="E56" s="366">
        <f>'Allocation (SCOT)'!AU56</f>
        <v>4.6377286886752279E-2</v>
      </c>
      <c r="F56" s="366">
        <f>'Allocation (SCOT)'!AV56</f>
        <v>0</v>
      </c>
      <c r="G56" s="366">
        <f>'Allocation (SCOT)'!AW56</f>
        <v>8.3277201359547113E-3</v>
      </c>
      <c r="H56" s="366">
        <f>'Allocation (SCOT)'!AX56</f>
        <v>0</v>
      </c>
      <c r="I56" s="366">
        <f>'Allocation (SCOT)'!AY56</f>
        <v>0.38064931055580048</v>
      </c>
      <c r="J56" s="366">
        <f>'Allocation (SCOT)'!AZ56</f>
        <v>3.7576433770177067E-2</v>
      </c>
      <c r="L56" s="367">
        <f t="shared" si="14"/>
        <v>-0.23357944012286641</v>
      </c>
      <c r="M56" s="367">
        <f t="shared" si="15"/>
        <v>-1.8606265622268456E-3</v>
      </c>
      <c r="N56" s="367">
        <f t="shared" si="16"/>
        <v>0.1372150869210052</v>
      </c>
      <c r="O56" s="367">
        <f t="shared" si="17"/>
        <v>6.0326865666317647E-3</v>
      </c>
      <c r="P56" s="367">
        <f t="shared" si="18"/>
        <v>0</v>
      </c>
      <c r="Q56" s="367">
        <f t="shared" si="19"/>
        <v>4.7263643314165316E-3</v>
      </c>
      <c r="R56" s="367">
        <f t="shared" si="20"/>
        <v>0</v>
      </c>
      <c r="S56" s="367">
        <f t="shared" si="21"/>
        <v>8.1878008418525272E-2</v>
      </c>
      <c r="T56" s="367">
        <f t="shared" si="22"/>
        <v>5.5879204475144176E-3</v>
      </c>
      <c r="U56" s="367"/>
      <c r="V56" s="368">
        <f>'GE2024 results'!Q598</f>
        <v>0.50513134356463607</v>
      </c>
      <c r="W56" s="368">
        <f>'GE2024 results'!R598</f>
        <v>5.6962621222107143E-2</v>
      </c>
      <c r="X56" s="368">
        <f>'GE2024 results'!S598</f>
        <v>6.32002636286602E-2</v>
      </c>
      <c r="Y56" s="368">
        <f>'GE2024 results'!T598</f>
        <v>4.0344600320120515E-2</v>
      </c>
      <c r="Z56" s="368">
        <f>'GE2024 results'!U598</f>
        <v>0</v>
      </c>
      <c r="AA56" s="368">
        <f>'GE2024 results'!W598</f>
        <v>3.6013558045381792E-3</v>
      </c>
      <c r="AB56" s="368">
        <f>'GE2024 results'!X598</f>
        <v>0</v>
      </c>
      <c r="AC56" s="368">
        <f>'GE2024 results'!V598</f>
        <v>0.29877130213727521</v>
      </c>
      <c r="AD56" s="369">
        <f>'GE2024 results'!Z598</f>
        <v>3.198851332266265E-2</v>
      </c>
      <c r="AF56" s="368">
        <f t="shared" si="27"/>
        <v>0.38064931055580048</v>
      </c>
      <c r="AG56" s="370" t="str">
        <f t="shared" si="23"/>
        <v>SNP</v>
      </c>
      <c r="AH56" s="368">
        <f t="shared" si="28"/>
        <v>0.10909740711403082</v>
      </c>
      <c r="AI56" s="368">
        <f t="shared" si="29"/>
        <v>0.27155190344176966</v>
      </c>
      <c r="AK56" s="383" t="s">
        <v>8</v>
      </c>
      <c r="AL56" s="372" t="str">
        <f t="shared" si="30"/>
        <v>SNP</v>
      </c>
      <c r="AM56" s="359" t="str">
        <f t="shared" si="31"/>
        <v>gain from</v>
      </c>
      <c r="AN56" s="359" t="str">
        <f t="shared" si="32"/>
        <v>LAB</v>
      </c>
      <c r="AO56" s="333" t="str">
        <f t="shared" si="33"/>
        <v/>
      </c>
      <c r="AQ56" s="373">
        <f t="shared" si="34"/>
        <v>9821.0234381064838</v>
      </c>
      <c r="AR56" s="374">
        <f t="shared" si="35"/>
        <v>1992.8344238512993</v>
      </c>
      <c r="AS56" s="375">
        <f t="shared" si="36"/>
        <v>7248.2786169335786</v>
      </c>
      <c r="AT56" s="376">
        <f t="shared" si="37"/>
        <v>1677.2941590087289</v>
      </c>
      <c r="AU56" s="377">
        <f t="shared" si="38"/>
        <v>0</v>
      </c>
      <c r="AV56" s="378">
        <f t="shared" si="39"/>
        <v>301.1826969525938</v>
      </c>
      <c r="AW56" s="379">
        <f t="shared" si="40"/>
        <v>0</v>
      </c>
      <c r="AX56" s="380">
        <f t="shared" si="26"/>
        <v>13766.671318764033</v>
      </c>
      <c r="AY56" s="381">
        <f t="shared" si="25"/>
        <v>1359</v>
      </c>
      <c r="AZ56" s="382">
        <f>'Allocation (SCOT)'!AP56</f>
        <v>36166.28465361672</v>
      </c>
    </row>
    <row r="57" spans="1:52" s="333" customFormat="1" ht="15.5" customHeight="1" x14ac:dyDescent="0.35">
      <c r="A57" s="333" t="str">
        <f>'GE2024 results (adjust.)'!A599</f>
        <v>Stirling and Strathallan</v>
      </c>
      <c r="B57" s="366">
        <f>'Allocation (SCOT)'!AR57</f>
        <v>0.15714307912206099</v>
      </c>
      <c r="C57" s="366">
        <f>'Allocation (SCOT)'!AS57</f>
        <v>0.15884504544565586</v>
      </c>
      <c r="D57" s="366">
        <f>'Allocation (SCOT)'!AT57</f>
        <v>0.17295174363185983</v>
      </c>
      <c r="E57" s="366">
        <f>'Allocation (SCOT)'!AU57</f>
        <v>5.0435071906027001E-2</v>
      </c>
      <c r="F57" s="366">
        <f>'Allocation (SCOT)'!AV57</f>
        <v>0.11900446963283083</v>
      </c>
      <c r="G57" s="366">
        <f>'Allocation (SCOT)'!AW57</f>
        <v>0</v>
      </c>
      <c r="H57" s="366">
        <f>'Allocation (SCOT)'!AX57</f>
        <v>0</v>
      </c>
      <c r="I57" s="366">
        <f>'Allocation (SCOT)'!AY57</f>
        <v>0.34162059026156544</v>
      </c>
      <c r="J57" s="366">
        <f>'Allocation (SCOT)'!AZ57</f>
        <v>0</v>
      </c>
      <c r="L57" s="367">
        <f t="shared" si="14"/>
        <v>-0.18145320065777909</v>
      </c>
      <c r="M57" s="367">
        <f t="shared" si="15"/>
        <v>-3.1364267157292985E-2</v>
      </c>
      <c r="N57" s="367">
        <f t="shared" si="16"/>
        <v>0.10977629869192171</v>
      </c>
      <c r="O57" s="367">
        <f t="shared" si="17"/>
        <v>-3.8651019192004893E-4</v>
      </c>
      <c r="P57" s="367">
        <f t="shared" si="18"/>
        <v>7.2401279724831957E-2</v>
      </c>
      <c r="Q57" s="367">
        <f t="shared" si="19"/>
        <v>0</v>
      </c>
      <c r="R57" s="367">
        <f t="shared" si="20"/>
        <v>0</v>
      </c>
      <c r="S57" s="367">
        <f t="shared" si="21"/>
        <v>3.1026399590238452E-2</v>
      </c>
      <c r="T57" s="367">
        <f t="shared" si="22"/>
        <v>0</v>
      </c>
      <c r="U57" s="367"/>
      <c r="V57" s="368">
        <f>'GE2024 results'!Q599</f>
        <v>0.33859627977984008</v>
      </c>
      <c r="W57" s="368">
        <f>'GE2024 results'!R599</f>
        <v>0.19020931260294885</v>
      </c>
      <c r="X57" s="368">
        <f>'GE2024 results'!S599</f>
        <v>6.3175444939938125E-2</v>
      </c>
      <c r="Y57" s="368">
        <f>'GE2024 results'!T599</f>
        <v>5.082158209794705E-2</v>
      </c>
      <c r="Z57" s="368">
        <f>'GE2024 results'!U599</f>
        <v>4.6603189907998874E-2</v>
      </c>
      <c r="AA57" s="368">
        <f>'GE2024 results'!W599</f>
        <v>0</v>
      </c>
      <c r="AB57" s="368">
        <f>'GE2024 results'!X599</f>
        <v>0</v>
      </c>
      <c r="AC57" s="368">
        <f>'GE2024 results'!V599</f>
        <v>0.31059419067132699</v>
      </c>
      <c r="AD57" s="369">
        <f>'GE2024 results'!Z599</f>
        <v>0</v>
      </c>
      <c r="AF57" s="368">
        <f t="shared" si="27"/>
        <v>0.34162059026156544</v>
      </c>
      <c r="AG57" s="370" t="str">
        <f t="shared" si="23"/>
        <v>SNP</v>
      </c>
      <c r="AH57" s="368">
        <f t="shared" si="28"/>
        <v>0.1686688466297056</v>
      </c>
      <c r="AI57" s="368">
        <f t="shared" si="29"/>
        <v>0.17295174363185983</v>
      </c>
      <c r="AK57" s="383" t="s">
        <v>8</v>
      </c>
      <c r="AL57" s="372" t="str">
        <f t="shared" si="30"/>
        <v>SNP</v>
      </c>
      <c r="AM57" s="359" t="str">
        <f t="shared" si="31"/>
        <v>gain from</v>
      </c>
      <c r="AN57" s="359" t="str">
        <f t="shared" si="32"/>
        <v>LAB</v>
      </c>
      <c r="AQ57" s="373">
        <f t="shared" si="34"/>
        <v>7714.0340667624823</v>
      </c>
      <c r="AR57" s="374">
        <f t="shared" si="35"/>
        <v>7797.5822972925425</v>
      </c>
      <c r="AS57" s="375">
        <f t="shared" si="36"/>
        <v>8490.069366948268</v>
      </c>
      <c r="AT57" s="376">
        <f t="shared" si="37"/>
        <v>2475.8192662147517</v>
      </c>
      <c r="AU57" s="377">
        <f t="shared" si="38"/>
        <v>5841.838775041424</v>
      </c>
      <c r="AV57" s="378">
        <f t="shared" si="39"/>
        <v>0</v>
      </c>
      <c r="AW57" s="379">
        <f t="shared" si="40"/>
        <v>0</v>
      </c>
      <c r="AX57" s="380">
        <f t="shared" si="26"/>
        <v>16769.89458211057</v>
      </c>
      <c r="AY57" s="381">
        <f t="shared" si="25"/>
        <v>0</v>
      </c>
      <c r="AZ57" s="382">
        <f>'Allocation (SCOT)'!AP57</f>
        <v>49089.238354370042</v>
      </c>
    </row>
    <row r="58" spans="1:52" s="333" customFormat="1" ht="15.5" customHeight="1" x14ac:dyDescent="0.35">
      <c r="A58" s="333" t="str">
        <f>'GE2024 results (adjust.)'!A600</f>
        <v>West Aberdeenshire and Kincardine</v>
      </c>
      <c r="B58" s="366">
        <f>'Allocation (SCOT)'!AR58</f>
        <v>5.7199162873544131E-2</v>
      </c>
      <c r="C58" s="366">
        <f>'Allocation (SCOT)'!AS58</f>
        <v>0.28040754428823533</v>
      </c>
      <c r="D58" s="366">
        <f>'Allocation (SCOT)'!AT58</f>
        <v>0.18444738965232602</v>
      </c>
      <c r="E58" s="366">
        <f>'Allocation (SCOT)'!AU58</f>
        <v>0.12125815248037959</v>
      </c>
      <c r="F58" s="366">
        <f>'Allocation (SCOT)'!AV58</f>
        <v>5.0772385823514954E-2</v>
      </c>
      <c r="G58" s="366">
        <f>'Allocation (SCOT)'!AW58</f>
        <v>8.4230425411490738E-3</v>
      </c>
      <c r="H58" s="366">
        <f>'Allocation (SCOT)'!AX58</f>
        <v>0</v>
      </c>
      <c r="I58" s="366">
        <f>'Allocation (SCOT)'!AY58</f>
        <v>0.29639817875378993</v>
      </c>
      <c r="J58" s="366">
        <f>'Allocation (SCOT)'!AZ58</f>
        <v>1.094143587060969E-3</v>
      </c>
      <c r="L58" s="367">
        <f t="shared" si="14"/>
        <v>-7.346385440657352E-2</v>
      </c>
      <c r="M58" s="367">
        <f t="shared" si="15"/>
        <v>-7.5571049608574192E-2</v>
      </c>
      <c r="N58" s="367">
        <f t="shared" si="16"/>
        <v>0.11301881822375459</v>
      </c>
      <c r="O58" s="367">
        <f t="shared" si="17"/>
        <v>-8.2814528956570016E-3</v>
      </c>
      <c r="P58" s="367">
        <f t="shared" si="18"/>
        <v>2.9693093368757816E-2</v>
      </c>
      <c r="Q58" s="367">
        <f t="shared" si="19"/>
        <v>3.949820595808169E-3</v>
      </c>
      <c r="R58" s="367">
        <f t="shared" si="20"/>
        <v>0</v>
      </c>
      <c r="S58" s="367">
        <f t="shared" si="21"/>
        <v>1.0704318710487493E-2</v>
      </c>
      <c r="T58" s="367">
        <f t="shared" si="22"/>
        <v>-4.9693988003372E-5</v>
      </c>
      <c r="U58" s="367"/>
      <c r="V58" s="368">
        <f>'GE2024 results'!Q600</f>
        <v>0.13066301728011764</v>
      </c>
      <c r="W58" s="368">
        <f>'GE2024 results'!R600</f>
        <v>0.35597859389680953</v>
      </c>
      <c r="X58" s="368">
        <f>'GE2024 results'!S600</f>
        <v>7.1428571428571425E-2</v>
      </c>
      <c r="Y58" s="368">
        <f>'GE2024 results'!T600</f>
        <v>0.12953960537603659</v>
      </c>
      <c r="Z58" s="368">
        <f>'GE2024 results'!U600</f>
        <v>2.1079292454757138E-2</v>
      </c>
      <c r="AA58" s="368">
        <f>'GE2024 results'!W600</f>
        <v>4.4732219453409048E-3</v>
      </c>
      <c r="AB58" s="368">
        <f>'GE2024 results'!X600</f>
        <v>0</v>
      </c>
      <c r="AC58" s="368">
        <f>'GE2024 results'!V600</f>
        <v>0.28569386004330244</v>
      </c>
      <c r="AD58" s="369">
        <f>'GE2024 results'!Z600</f>
        <v>1.143837575064341E-3</v>
      </c>
      <c r="AF58" s="368">
        <f t="shared" si="27"/>
        <v>0.29639817875378993</v>
      </c>
      <c r="AG58" s="370" t="str">
        <f t="shared" si="23"/>
        <v>SNP</v>
      </c>
      <c r="AH58" s="368">
        <f t="shared" si="28"/>
        <v>1.5990634465554598E-2</v>
      </c>
      <c r="AI58" s="368">
        <f t="shared" si="29"/>
        <v>0.28040754428823533</v>
      </c>
      <c r="AK58" s="384" t="s">
        <v>10</v>
      </c>
      <c r="AL58" s="372" t="str">
        <f t="shared" si="30"/>
        <v>SNP</v>
      </c>
      <c r="AM58" s="359" t="str">
        <f t="shared" si="31"/>
        <v>gain from</v>
      </c>
      <c r="AN58" s="359" t="str">
        <f t="shared" si="32"/>
        <v>CON</v>
      </c>
      <c r="AO58" s="333" t="str">
        <f>IF(Y58&gt;V58,"Con/LD","")</f>
        <v/>
      </c>
      <c r="AQ58" s="373">
        <f t="shared" si="34"/>
        <v>2927.5436595324873</v>
      </c>
      <c r="AR58" s="374">
        <f t="shared" si="35"/>
        <v>14351.701792925805</v>
      </c>
      <c r="AS58" s="375">
        <f t="shared" si="36"/>
        <v>9440.3092452203819</v>
      </c>
      <c r="AT58" s="376">
        <f t="shared" si="37"/>
        <v>6206.1841052703376</v>
      </c>
      <c r="AU58" s="377">
        <f t="shared" si="38"/>
        <v>2598.6110413115302</v>
      </c>
      <c r="AV58" s="378">
        <f t="shared" si="39"/>
        <v>431.10464465763408</v>
      </c>
      <c r="AW58" s="379">
        <f t="shared" si="40"/>
        <v>0</v>
      </c>
      <c r="AX58" s="380">
        <f t="shared" si="26"/>
        <v>15170.127766135078</v>
      </c>
      <c r="AY58" s="381">
        <f t="shared" si="25"/>
        <v>56.000000000000007</v>
      </c>
      <c r="AZ58" s="382">
        <f>'Allocation (SCOT)'!AP58</f>
        <v>51181.582255053254</v>
      </c>
    </row>
    <row r="59" spans="1:52" s="333" customFormat="1" ht="15.5" customHeight="1" x14ac:dyDescent="0.35">
      <c r="A59" s="333" t="str">
        <f>'GE2024 results (adjust.)'!A601</f>
        <v>West Dunbartonshire</v>
      </c>
      <c r="B59" s="366">
        <f>'Allocation (SCOT)'!AR59</f>
        <v>0.23928046670954972</v>
      </c>
      <c r="C59" s="366">
        <f>'Allocation (SCOT)'!AS59</f>
        <v>3.2862931270925197E-2</v>
      </c>
      <c r="D59" s="366">
        <f>'Allocation (SCOT)'!AT59</f>
        <v>0.20245258312211972</v>
      </c>
      <c r="E59" s="366">
        <f>'Allocation (SCOT)'!AU59</f>
        <v>2.2228663030373786E-2</v>
      </c>
      <c r="F59" s="366">
        <f>'Allocation (SCOT)'!AV59</f>
        <v>0.10198731071964083</v>
      </c>
      <c r="G59" s="366">
        <f>'Allocation (SCOT)'!AW59</f>
        <v>0</v>
      </c>
      <c r="H59" s="366">
        <f>'Allocation (SCOT)'!AX59</f>
        <v>0</v>
      </c>
      <c r="I59" s="366">
        <f>'Allocation (SCOT)'!AY59</f>
        <v>0.39060209798720547</v>
      </c>
      <c r="J59" s="366">
        <f>'Allocation (SCOT)'!AZ59</f>
        <v>1.058594716018519E-2</v>
      </c>
      <c r="L59" s="367">
        <f t="shared" si="14"/>
        <v>-0.24859342173022392</v>
      </c>
      <c r="M59" s="367">
        <f t="shared" si="15"/>
        <v>-4.3743363119365664E-3</v>
      </c>
      <c r="N59" s="367">
        <f t="shared" si="16"/>
        <v>0.13247481432664682</v>
      </c>
      <c r="O59" s="367">
        <f t="shared" si="17"/>
        <v>1.0332305323948049E-3</v>
      </c>
      <c r="P59" s="367">
        <f t="shared" si="18"/>
        <v>6.4194263023602025E-2</v>
      </c>
      <c r="Q59" s="367">
        <f t="shared" si="19"/>
        <v>0</v>
      </c>
      <c r="R59" s="367">
        <f t="shared" si="20"/>
        <v>0</v>
      </c>
      <c r="S59" s="367">
        <f t="shared" si="21"/>
        <v>5.4557231374432635E-2</v>
      </c>
      <c r="T59" s="367">
        <f t="shared" si="22"/>
        <v>7.0821878508413837E-4</v>
      </c>
      <c r="U59" s="367"/>
      <c r="V59" s="368">
        <f>'GE2024 results'!Q601</f>
        <v>0.48787388843977364</v>
      </c>
      <c r="W59" s="368">
        <f>'GE2024 results'!R601</f>
        <v>3.7237267582861763E-2</v>
      </c>
      <c r="X59" s="368">
        <f>'GE2024 results'!S601</f>
        <v>6.9977768795472919E-2</v>
      </c>
      <c r="Y59" s="368">
        <f>'GE2024 results'!T601</f>
        <v>2.1195432497978981E-2</v>
      </c>
      <c r="Z59" s="368">
        <f>'GE2024 results'!U601</f>
        <v>3.7793047696038806E-2</v>
      </c>
      <c r="AA59" s="368">
        <f>'GE2024 results'!W601</f>
        <v>0</v>
      </c>
      <c r="AB59" s="368">
        <f>'GE2024 results'!X601</f>
        <v>0</v>
      </c>
      <c r="AC59" s="368">
        <f>'GE2024 results'!V601</f>
        <v>0.33604486661277283</v>
      </c>
      <c r="AD59" s="369">
        <f>'GE2024 results'!Z601</f>
        <v>9.8777283751010515E-3</v>
      </c>
      <c r="AF59" s="368">
        <f t="shared" si="27"/>
        <v>0.39060209798720547</v>
      </c>
      <c r="AG59" s="370" t="str">
        <f t="shared" si="23"/>
        <v>SNP</v>
      </c>
      <c r="AH59" s="368">
        <f t="shared" si="28"/>
        <v>0.15132163127765574</v>
      </c>
      <c r="AI59" s="368">
        <f t="shared" si="29"/>
        <v>0.23928046670954972</v>
      </c>
      <c r="AK59" s="383" t="s">
        <v>8</v>
      </c>
      <c r="AL59" s="372" t="str">
        <f t="shared" si="30"/>
        <v>SNP</v>
      </c>
      <c r="AM59" s="359" t="str">
        <f t="shared" si="31"/>
        <v>gain from</v>
      </c>
      <c r="AN59" s="359" t="str">
        <f t="shared" si="32"/>
        <v>LAB</v>
      </c>
      <c r="AO59" s="333" t="str">
        <f>IF(Y59&gt;V59,"Con/LD","")</f>
        <v/>
      </c>
      <c r="AQ59" s="373">
        <f t="shared" si="34"/>
        <v>8838.0058078617149</v>
      </c>
      <c r="AR59" s="374">
        <f t="shared" si="35"/>
        <v>1213.817330891246</v>
      </c>
      <c r="AS59" s="375">
        <f t="shared" si="36"/>
        <v>7477.7399511754229</v>
      </c>
      <c r="AT59" s="376">
        <f t="shared" si="37"/>
        <v>821.0325550807022</v>
      </c>
      <c r="AU59" s="377">
        <f t="shared" si="38"/>
        <v>3766.9787963198146</v>
      </c>
      <c r="AV59" s="378">
        <f t="shared" si="39"/>
        <v>0</v>
      </c>
      <c r="AW59" s="379">
        <f t="shared" si="40"/>
        <v>0</v>
      </c>
      <c r="AX59" s="380">
        <f t="shared" si="26"/>
        <v>14427.185210919337</v>
      </c>
      <c r="AY59" s="381">
        <f t="shared" si="25"/>
        <v>391</v>
      </c>
      <c r="AZ59" s="382">
        <f>'Allocation (SCOT)'!AP59</f>
        <v>36935.759652248242</v>
      </c>
    </row>
  </sheetData>
  <mergeCells count="1">
    <mergeCell ref="V1:AD1"/>
  </mergeCells>
  <conditionalFormatting sqref="L3:U59">
    <cfRule type="cellIs" dxfId="23" priority="11" operator="lessThan">
      <formula>0</formula>
    </cfRule>
    <cfRule type="cellIs" dxfId="22" priority="12" operator="greaterThan">
      <formula>0.000000001</formula>
    </cfRule>
  </conditionalFormatting>
  <conditionalFormatting sqref="L4:S4">
    <cfRule type="cellIs" dxfId="21" priority="9" operator="lessThan">
      <formula>0</formula>
    </cfRule>
    <cfRule type="cellIs" dxfId="20" priority="10" operator="greaterThan">
      <formula>0.000000001</formula>
    </cfRule>
  </conditionalFormatting>
  <conditionalFormatting sqref="L5:S5">
    <cfRule type="cellIs" dxfId="19" priority="7" operator="lessThan">
      <formula>0</formula>
    </cfRule>
    <cfRule type="cellIs" dxfId="18" priority="8" operator="greaterThan">
      <formula>0.000000001</formula>
    </cfRule>
  </conditionalFormatting>
  <conditionalFormatting sqref="L6:S6">
    <cfRule type="cellIs" dxfId="17" priority="5" operator="lessThan">
      <formula>0</formula>
    </cfRule>
    <cfRule type="cellIs" dxfId="16" priority="6" operator="greaterThan">
      <formula>0.000000001</formula>
    </cfRule>
  </conditionalFormatting>
  <conditionalFormatting sqref="L7:S7">
    <cfRule type="cellIs" dxfId="15" priority="3" operator="lessThan">
      <formula>0</formula>
    </cfRule>
    <cfRule type="cellIs" dxfId="14" priority="4" operator="greaterThan">
      <formula>0.000000001</formula>
    </cfRule>
  </conditionalFormatting>
  <conditionalFormatting sqref="L8:S59">
    <cfRule type="cellIs" dxfId="13" priority="1" operator="lessThan">
      <formula>0</formula>
    </cfRule>
    <cfRule type="cellIs" dxfId="12" priority="2" operator="greaterThan">
      <formula>0.000000001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A1297-52A9-44AB-9650-CB9B437AEFAE}">
  <dimension ref="A1:BH545"/>
  <sheetViews>
    <sheetView zoomScale="70" zoomScaleNormal="70" workbookViewId="0">
      <pane xSplit="3" topLeftCell="AO1" activePane="topRight" state="frozen"/>
      <selection pane="topRight" activeCell="AW10" sqref="AW10"/>
    </sheetView>
  </sheetViews>
  <sheetFormatPr defaultRowHeight="20" customHeight="1" x14ac:dyDescent="0.35"/>
  <cols>
    <col min="1" max="1" width="36" style="394" bestFit="1" customWidth="1"/>
    <col min="2" max="2" width="11" style="395" bestFit="1" customWidth="1"/>
    <col min="3" max="3" width="8.7265625" style="394"/>
    <col min="4" max="4" width="8.7265625" style="333"/>
    <col min="5" max="14" width="12.54296875" style="333" customWidth="1"/>
    <col min="15" max="15" width="5.6328125" style="333" customWidth="1"/>
    <col min="16" max="16384" width="8.7265625" style="333"/>
  </cols>
  <sheetData>
    <row r="1" spans="1:60" ht="20" customHeight="1" x14ac:dyDescent="0.35">
      <c r="J1" s="404">
        <v>2.1276595744680851E-2</v>
      </c>
      <c r="P1" s="363" t="s">
        <v>757</v>
      </c>
      <c r="Q1" s="363"/>
      <c r="R1" s="363"/>
      <c r="S1" s="363"/>
      <c r="T1" s="363"/>
      <c r="U1" s="363"/>
      <c r="V1" s="363"/>
      <c r="W1" s="363"/>
      <c r="X1" s="363"/>
      <c r="Y1" s="363"/>
      <c r="AB1" s="363" t="s">
        <v>758</v>
      </c>
      <c r="AC1" s="363"/>
      <c r="AD1" s="363"/>
      <c r="AE1" s="363"/>
      <c r="AF1" s="363"/>
      <c r="AG1" s="363"/>
      <c r="AH1" s="363"/>
      <c r="AI1" s="363"/>
      <c r="AJ1" s="363"/>
      <c r="AK1" s="363"/>
      <c r="AM1" s="363" t="s">
        <v>759</v>
      </c>
      <c r="AN1" s="363"/>
      <c r="AO1" s="363"/>
      <c r="AP1" s="363"/>
      <c r="AQ1" s="363"/>
      <c r="AR1" s="363"/>
      <c r="AS1" s="363"/>
      <c r="AT1" s="363"/>
      <c r="AU1" s="363"/>
      <c r="AV1" s="363"/>
      <c r="AY1" s="363" t="s">
        <v>3</v>
      </c>
      <c r="AZ1" s="363"/>
      <c r="BA1" s="363"/>
      <c r="BB1" s="363"/>
      <c r="BC1" s="363"/>
      <c r="BD1" s="363"/>
      <c r="BE1" s="363"/>
      <c r="BF1" s="363"/>
      <c r="BG1" s="363"/>
      <c r="BH1" s="363"/>
    </row>
    <row r="2" spans="1:60" ht="20" customHeight="1" x14ac:dyDescent="0.35">
      <c r="A2" s="400" t="s">
        <v>64</v>
      </c>
      <c r="B2" s="400" t="s">
        <v>65</v>
      </c>
      <c r="C2" s="401" t="s">
        <v>66</v>
      </c>
      <c r="D2" s="330" t="s">
        <v>67</v>
      </c>
      <c r="E2" s="336" t="s">
        <v>760</v>
      </c>
      <c r="F2" s="337" t="s">
        <v>761</v>
      </c>
      <c r="G2" s="338" t="s">
        <v>762</v>
      </c>
      <c r="H2" s="339" t="s">
        <v>763</v>
      </c>
      <c r="I2" s="340" t="s">
        <v>764</v>
      </c>
      <c r="J2" s="341" t="s">
        <v>25</v>
      </c>
      <c r="K2" s="342" t="s">
        <v>26</v>
      </c>
      <c r="L2" s="406" t="s">
        <v>877</v>
      </c>
      <c r="M2" s="407" t="s">
        <v>815</v>
      </c>
      <c r="N2" s="344" t="s">
        <v>765</v>
      </c>
      <c r="P2" s="336" t="s">
        <v>760</v>
      </c>
      <c r="Q2" s="337" t="s">
        <v>761</v>
      </c>
      <c r="R2" s="338" t="s">
        <v>762</v>
      </c>
      <c r="S2" s="339" t="s">
        <v>763</v>
      </c>
      <c r="T2" s="340" t="s">
        <v>764</v>
      </c>
      <c r="U2" s="341" t="s">
        <v>25</v>
      </c>
      <c r="V2" s="342" t="s">
        <v>26</v>
      </c>
      <c r="W2" s="406" t="s">
        <v>877</v>
      </c>
      <c r="X2" s="407" t="s">
        <v>815</v>
      </c>
      <c r="Y2" s="344" t="s">
        <v>765</v>
      </c>
      <c r="Z2" s="387" t="s">
        <v>766</v>
      </c>
      <c r="AB2" s="336" t="s">
        <v>760</v>
      </c>
      <c r="AC2" s="337" t="s">
        <v>761</v>
      </c>
      <c r="AD2" s="338" t="s">
        <v>762</v>
      </c>
      <c r="AE2" s="339" t="s">
        <v>763</v>
      </c>
      <c r="AF2" s="340" t="s">
        <v>764</v>
      </c>
      <c r="AG2" s="341" t="s">
        <v>25</v>
      </c>
      <c r="AH2" s="342" t="s">
        <v>26</v>
      </c>
      <c r="AI2" s="406" t="s">
        <v>877</v>
      </c>
      <c r="AJ2" s="407" t="s">
        <v>815</v>
      </c>
      <c r="AK2" s="344" t="s">
        <v>765</v>
      </c>
      <c r="AM2" s="336" t="s">
        <v>760</v>
      </c>
      <c r="AN2" s="337" t="s">
        <v>761</v>
      </c>
      <c r="AO2" s="338" t="s">
        <v>762</v>
      </c>
      <c r="AP2" s="339" t="s">
        <v>763</v>
      </c>
      <c r="AQ2" s="340" t="s">
        <v>764</v>
      </c>
      <c r="AR2" s="341" t="s">
        <v>25</v>
      </c>
      <c r="AS2" s="342" t="s">
        <v>26</v>
      </c>
      <c r="AT2" s="406" t="s">
        <v>877</v>
      </c>
      <c r="AU2" s="407" t="s">
        <v>815</v>
      </c>
      <c r="AV2" s="344" t="s">
        <v>765</v>
      </c>
      <c r="AY2" s="336" t="s">
        <v>760</v>
      </c>
      <c r="AZ2" s="337" t="s">
        <v>761</v>
      </c>
      <c r="BA2" s="338" t="s">
        <v>762</v>
      </c>
      <c r="BB2" s="339" t="s">
        <v>763</v>
      </c>
      <c r="BC2" s="340" t="s">
        <v>764</v>
      </c>
      <c r="BD2" s="341" t="s">
        <v>25</v>
      </c>
      <c r="BE2" s="342" t="s">
        <v>26</v>
      </c>
      <c r="BF2" s="406" t="s">
        <v>877</v>
      </c>
      <c r="BG2" s="407" t="s">
        <v>815</v>
      </c>
      <c r="BH2" s="344" t="s">
        <v>765</v>
      </c>
    </row>
    <row r="3" spans="1:60" ht="20" customHeight="1" x14ac:dyDescent="0.35">
      <c r="A3" s="394" t="s">
        <v>68</v>
      </c>
      <c r="B3" s="395" t="s">
        <v>69</v>
      </c>
      <c r="C3" s="394" t="s">
        <v>70</v>
      </c>
      <c r="D3" s="333" t="s">
        <v>71</v>
      </c>
      <c r="E3" s="346">
        <f>'GE2024 results (adjust.)'!E2/'Regional Transition'!$P$32</f>
        <v>2.0890991638827048E-2</v>
      </c>
      <c r="F3" s="346">
        <f>'GE2024 results (adjust.)'!F2/'Regional Transition'!$Q$32</f>
        <v>1.7117056728080591E-2</v>
      </c>
      <c r="G3" s="346">
        <f>'GE2024 results (adjust.)'!G2/'Regional Transition'!$R$32</f>
        <v>3.0217860063945275E-2</v>
      </c>
      <c r="H3" s="346">
        <f>'GE2024 results (adjust.)'!H2/'Regional Transition'!$S$32</f>
        <v>1.1611857239883443E-2</v>
      </c>
      <c r="I3" s="346">
        <f>'GE2024 results (adjust.)'!I2/'Regional Transition'!$T$32</f>
        <v>1.7070447443554369E-2</v>
      </c>
      <c r="J3" s="346">
        <v>0</v>
      </c>
      <c r="K3" s="346">
        <v>0</v>
      </c>
      <c r="L3" s="346">
        <f>G3</f>
        <v>3.0217860063945275E-2</v>
      </c>
      <c r="M3" s="346">
        <v>1.3250734374545565E-2</v>
      </c>
      <c r="N3" s="346">
        <v>0</v>
      </c>
      <c r="P3" s="347">
        <f>E3*'Regional Transition'!$P$34</f>
        <v>0</v>
      </c>
      <c r="Q3" s="347">
        <f>F3*'Regional Transition'!$Q$34</f>
        <v>0</v>
      </c>
      <c r="R3" s="347">
        <f>G3*'Regional Transition'!$R$34</f>
        <v>8431.3106460609088</v>
      </c>
      <c r="S3" s="347">
        <f>H3*'Regional Transition'!$S$34</f>
        <v>0</v>
      </c>
      <c r="T3" s="347">
        <f>I3*'Regional Transition'!$T$34</f>
        <v>3717.4266805333114</v>
      </c>
      <c r="U3" s="347">
        <f>J3*'Regional Transition'!$U$34</f>
        <v>0</v>
      </c>
      <c r="V3" s="347">
        <f>K3*'Regional Transition'!$V$34</f>
        <v>0</v>
      </c>
      <c r="W3" s="347">
        <f>L3*'Regional Transition'!$W$34</f>
        <v>2239.2098734795868</v>
      </c>
      <c r="X3" s="347">
        <f>M3*'Regional Transition'!$X$34</f>
        <v>98.190855274163624</v>
      </c>
      <c r="Y3" s="347">
        <f>N3*'Regional Transition'!$Y$34</f>
        <v>0</v>
      </c>
      <c r="Z3" s="348">
        <f t="shared" ref="Z3:Z66" si="0">SUM(P3:Y3)</f>
        <v>14486.138055347972</v>
      </c>
      <c r="AB3" s="347">
        <f>E3*'Regional Transition'!$P$36</f>
        <v>-7487.2910662824197</v>
      </c>
      <c r="AC3" s="347">
        <f>F3*'Regional Transition'!$Q$36</f>
        <v>-2725.2049180327872</v>
      </c>
      <c r="AD3" s="347">
        <f>G3*'Regional Transition'!$R$36</f>
        <v>0</v>
      </c>
      <c r="AE3" s="347">
        <f>H3*'Regional Transition'!$S$36</f>
        <v>-114.4799999999999</v>
      </c>
      <c r="AF3" s="347">
        <f>I3*'Regional Transition'!$T$36</f>
        <v>0</v>
      </c>
      <c r="AG3" s="347">
        <f>J3*'Regional Transition'!$U$36</f>
        <v>0</v>
      </c>
      <c r="AH3" s="347">
        <f>K3*'Regional Transition'!$V$36</f>
        <v>0</v>
      </c>
      <c r="AI3" s="347">
        <f>L3*'Regional Transition'!$W$36</f>
        <v>0</v>
      </c>
      <c r="AJ3" s="347">
        <f>M3*'Regional Transition'!$X$36</f>
        <v>0</v>
      </c>
      <c r="AK3" s="347">
        <f>N3*'Regional Transition'!$Y$36</f>
        <v>0</v>
      </c>
      <c r="AM3" s="382">
        <f>IF(('GE2024 results (adjust.)'!E2+'Allocation (ENG)'!P3+'Allocation (ENG)'!AB3)&gt;0,('GE2024 results (adjust.)'!E2+'Allocation (ENG)'!P3+'Allocation (ENG)'!AB3),0)</f>
        <v>8258.7089337175803</v>
      </c>
      <c r="AN3" s="382">
        <f>IF(('GE2024 results (adjust.)'!F2+'Allocation (ENG)'!Q3+'Allocation (ENG)'!AC3)&gt;0,('GE2024 results (adjust.)'!F2+'Allocation (ENG)'!Q3+'Allocation (ENG)'!AC3),0)</f>
        <v>7999.7950819672133</v>
      </c>
      <c r="AO3" s="382">
        <f>IF(('GE2024 results (adjust.)'!G2+'Allocation (ENG)'!R3+'Allocation (ENG)'!AD3)&gt;0,('GE2024 results (adjust.)'!G2+'Allocation (ENG)'!R3+'Allocation (ENG)'!AD3),0)</f>
        <v>20623.310646060909</v>
      </c>
      <c r="AP3" s="382">
        <f>IF(('GE2024 results (adjust.)'!H2+'Allocation (ENG)'!S3+'Allocation (ENG)'!AE3)&gt;0,('GE2024 results (adjust.)'!H2+'Allocation (ENG)'!S3+'Allocation (ENG)'!AE3),0)</f>
        <v>1475.52</v>
      </c>
      <c r="AQ3" s="382">
        <f>IF(('GE2024 results (adjust.)'!I2+'Allocation (ENG)'!T3+'Allocation (ENG)'!AF3)&gt;0,('GE2024 results (adjust.)'!I2+'Allocation (ENG)'!T3+'Allocation (ENG)'!AF3),0)</f>
        <v>5995.4266805333118</v>
      </c>
      <c r="AR3" s="382">
        <f>IF(('GE2024 results (adjust.)'!K2+'Allocation (ENG)'!U3+'Allocation (ENG)'!AG3)&gt;0,('GE2024 results (adjust.)'!K2+'Allocation (ENG)'!U3+'Allocation (ENG)'!AG3),0)</f>
        <v>0</v>
      </c>
      <c r="AS3" s="382">
        <f>IF(('GE2024 results (adjust.)'!L2+'Allocation (ENG)'!V3+'Allocation (ENG)'!AH3)&gt;0,('GE2024 results (adjust.)'!L2+'Allocation (ENG)'!V3+'Allocation (ENG)'!AH3),0)</f>
        <v>0</v>
      </c>
      <c r="AT3" s="382">
        <f>W3+AI3</f>
        <v>2239.2098734795868</v>
      </c>
      <c r="AU3" s="382">
        <f>X3+AJ3</f>
        <v>98.190855274163624</v>
      </c>
      <c r="AV3" s="382">
        <f>IF(('GE2024 results (adjust.)'!N2+'Allocation (ENG)'!Y3+'Allocation (ENG)'!AK3)&gt;0,('GE2024 results (adjust.)'!N2+'Allocation (ENG)'!Y3+'Allocation (ENG)'!AK3),0)</f>
        <v>0</v>
      </c>
      <c r="AW3" s="382">
        <f>SUM(AM3:AV3)</f>
        <v>46690.162071032762</v>
      </c>
      <c r="AX3" s="382"/>
      <c r="AY3" s="368">
        <f t="shared" ref="AY3:AY66" si="1">AM3/AW3</f>
        <v>0.17688327834786849</v>
      </c>
      <c r="AZ3" s="368">
        <f t="shared" ref="AZ3:AZ66" si="2">AN3/AW3</f>
        <v>0.1713379163215713</v>
      </c>
      <c r="BA3" s="368">
        <f t="shared" ref="BA3:BA66" si="3">AO3/AW3</f>
        <v>0.44170569840141771</v>
      </c>
      <c r="BB3" s="368">
        <f t="shared" ref="BB3:BB66" si="4">AP3/AW3</f>
        <v>3.1602374773409353E-2</v>
      </c>
      <c r="BC3" s="368">
        <f t="shared" ref="BC3:BC66" si="5">AQ3/AW3</f>
        <v>0.12840877852195248</v>
      </c>
      <c r="BD3" s="368">
        <f t="shared" ref="BD3:BD66" si="6">AR3/AW3</f>
        <v>0</v>
      </c>
      <c r="BE3" s="368">
        <f t="shared" ref="BE3:BE66" si="7">AS3/AW3</f>
        <v>0</v>
      </c>
      <c r="BF3" s="368">
        <f>AT3/AW3</f>
        <v>4.7958922697096916E-2</v>
      </c>
      <c r="BG3" s="368">
        <f>AU3/AW3</f>
        <v>2.1030309366838248E-3</v>
      </c>
      <c r="BH3" s="368">
        <f t="shared" ref="BH3" si="8">AV3/AW3</f>
        <v>0</v>
      </c>
    </row>
    <row r="4" spans="1:60" ht="20" customHeight="1" x14ac:dyDescent="0.35">
      <c r="A4" s="394" t="s">
        <v>72</v>
      </c>
      <c r="B4" s="395" t="s">
        <v>69</v>
      </c>
      <c r="C4" s="394" t="s">
        <v>70</v>
      </c>
      <c r="D4" s="333" t="s">
        <v>71</v>
      </c>
      <c r="E4" s="346">
        <f>'GE2024 results (adjust.)'!E3/'Regional Transition'!$P$32</f>
        <v>2.2816104611514589E-2</v>
      </c>
      <c r="F4" s="346">
        <f>'GE2024 results (adjust.)'!F3/'Regional Transition'!$Q$32</f>
        <v>1.7354860126913601E-2</v>
      </c>
      <c r="G4" s="346">
        <f>'GE2024 results (adjust.)'!G3/'Regional Transition'!$R$32</f>
        <v>2.263117456068605E-2</v>
      </c>
      <c r="H4" s="346">
        <f>'GE2024 results (adjust.)'!H3/'Regional Transition'!$S$32</f>
        <v>1.0793915094684107E-2</v>
      </c>
      <c r="I4" s="346">
        <f>'GE2024 results (adjust.)'!I3/'Regional Transition'!$T$32</f>
        <v>2.8131018306893373E-2</v>
      </c>
      <c r="J4" s="346">
        <v>0</v>
      </c>
      <c r="K4" s="346">
        <v>0</v>
      </c>
      <c r="L4" s="346">
        <f t="shared" ref="L4:L67" si="9">G4</f>
        <v>2.263117456068605E-2</v>
      </c>
      <c r="M4" s="346">
        <v>2.1836372626007045E-2</v>
      </c>
      <c r="N4" s="346">
        <v>0</v>
      </c>
      <c r="P4" s="347">
        <f>E4*'Regional Transition'!$P$34</f>
        <v>0</v>
      </c>
      <c r="Q4" s="347">
        <f>F4*'Regional Transition'!$Q$34</f>
        <v>0</v>
      </c>
      <c r="R4" s="347">
        <f>G4*'Regional Transition'!$R$34</f>
        <v>6314.4929059368569</v>
      </c>
      <c r="S4" s="347">
        <f>H4*'Regional Transition'!$S$34</f>
        <v>0</v>
      </c>
      <c r="T4" s="347">
        <f>I4*'Regional Transition'!$T$34</f>
        <v>6126.0841785434814</v>
      </c>
      <c r="U4" s="347">
        <f>J4*'Regional Transition'!$U$34</f>
        <v>0</v>
      </c>
      <c r="V4" s="347">
        <f>K4*'Regional Transition'!$V$34</f>
        <v>0</v>
      </c>
      <c r="W4" s="347">
        <f>L4*'Regional Transition'!$W$34</f>
        <v>1677.0197961566689</v>
      </c>
      <c r="X4" s="347">
        <f>M4*'Regional Transition'!$X$34</f>
        <v>161.81232251940747</v>
      </c>
      <c r="Y4" s="347">
        <f>N4*'Regional Transition'!$Y$34</f>
        <v>0</v>
      </c>
      <c r="Z4" s="348">
        <f t="shared" si="0"/>
        <v>14279.409203156412</v>
      </c>
      <c r="AB4" s="347">
        <f>E4*'Regional Transition'!$P$36</f>
        <v>-8177.2478386167131</v>
      </c>
      <c r="AC4" s="347">
        <f>F4*'Regional Transition'!$Q$36</f>
        <v>-2763.0655737704924</v>
      </c>
      <c r="AD4" s="347">
        <f>G4*'Regional Transition'!$R$36</f>
        <v>0</v>
      </c>
      <c r="AE4" s="347">
        <f>H4*'Regional Transition'!$S$36</f>
        <v>-106.41599999999993</v>
      </c>
      <c r="AF4" s="347">
        <f>I4*'Regional Transition'!$T$36</f>
        <v>0</v>
      </c>
      <c r="AG4" s="347">
        <f>J4*'Regional Transition'!$U$36</f>
        <v>0</v>
      </c>
      <c r="AH4" s="347">
        <f>K4*'Regional Transition'!$V$36</f>
        <v>0</v>
      </c>
      <c r="AI4" s="347">
        <f>L4*'Regional Transition'!$W$36</f>
        <v>0</v>
      </c>
      <c r="AJ4" s="347">
        <f>M4*'Regional Transition'!$X$36</f>
        <v>0</v>
      </c>
      <c r="AK4" s="347">
        <f>N4*'Regional Transition'!$Y$36</f>
        <v>0</v>
      </c>
      <c r="AM4" s="382">
        <f>IF(('GE2024 results (adjust.)'!E3+'Allocation (ENG)'!P4+'Allocation (ENG)'!AB4)&gt;0,('GE2024 results (adjust.)'!E3+'Allocation (ENG)'!P4+'Allocation (ENG)'!AB4),0)</f>
        <v>9019.7521613832869</v>
      </c>
      <c r="AN4" s="382">
        <f>IF(('GE2024 results (adjust.)'!F3+'Allocation (ENG)'!Q4+'Allocation (ENG)'!AC4)&gt;0,('GE2024 results (adjust.)'!F3+'Allocation (ENG)'!Q4+'Allocation (ENG)'!AC4),0)</f>
        <v>8110.9344262295072</v>
      </c>
      <c r="AO4" s="382">
        <f>IF(('GE2024 results (adjust.)'!G3+'Allocation (ENG)'!R4+'Allocation (ENG)'!AD4)&gt;0,('GE2024 results (adjust.)'!G3+'Allocation (ENG)'!R4+'Allocation (ENG)'!AD4),0)</f>
        <v>15445.492905936857</v>
      </c>
      <c r="AP4" s="382">
        <f>IF(('GE2024 results (adjust.)'!H3+'Allocation (ENG)'!S4+'Allocation (ENG)'!AE4)&gt;0,('GE2024 results (adjust.)'!H3+'Allocation (ENG)'!S4+'Allocation (ENG)'!AE4),0)</f>
        <v>1371.5840000000001</v>
      </c>
      <c r="AQ4" s="382">
        <f>IF(('GE2024 results (adjust.)'!I3+'Allocation (ENG)'!T4+'Allocation (ENG)'!AF4)&gt;0,('GE2024 results (adjust.)'!I3+'Allocation (ENG)'!T4+'Allocation (ENG)'!AF4),0)</f>
        <v>9880.0841785434823</v>
      </c>
      <c r="AR4" s="382">
        <f>IF(('GE2024 results (adjust.)'!K3+'Allocation (ENG)'!U4+'Allocation (ENG)'!AG4)&gt;0,('GE2024 results (adjust.)'!K3+'Allocation (ENG)'!U4+'Allocation (ENG)'!AG4),0)</f>
        <v>0</v>
      </c>
      <c r="AS4" s="382">
        <f>IF(('GE2024 results (adjust.)'!L3+'Allocation (ENG)'!V4+'Allocation (ENG)'!AH4)&gt;0,('GE2024 results (adjust.)'!L3+'Allocation (ENG)'!V4+'Allocation (ENG)'!AH4),0)</f>
        <v>0</v>
      </c>
      <c r="AT4" s="382">
        <f t="shared" ref="AT4:AT67" si="10">W4+AI4</f>
        <v>1677.0197961566689</v>
      </c>
      <c r="AU4" s="382">
        <f t="shared" ref="AU4:AU67" si="11">X4+AJ4</f>
        <v>161.81232251940747</v>
      </c>
      <c r="AV4" s="382">
        <f>IF(('GE2024 results (adjust.)'!N3+'Allocation (ENG)'!Y4+'Allocation (ENG)'!AK4)&gt;0,('GE2024 results (adjust.)'!N3+'Allocation (ENG)'!Y4+'Allocation (ENG)'!AK4),0)</f>
        <v>0</v>
      </c>
      <c r="AW4" s="382">
        <f t="shared" ref="AW4:AW66" si="12">SUM(AM4:AV4)</f>
        <v>45666.679790769209</v>
      </c>
      <c r="AX4" s="382"/>
      <c r="AY4" s="368">
        <f t="shared" si="1"/>
        <v>0.19751276428917186</v>
      </c>
      <c r="AZ4" s="368">
        <f t="shared" si="2"/>
        <v>0.17761165172049584</v>
      </c>
      <c r="BA4" s="368">
        <f t="shared" si="3"/>
        <v>0.33822237519135162</v>
      </c>
      <c r="BB4" s="368">
        <f t="shared" si="4"/>
        <v>3.0034677499747725E-2</v>
      </c>
      <c r="BC4" s="368">
        <f t="shared" si="5"/>
        <v>0.21635214611202333</v>
      </c>
      <c r="BD4" s="368">
        <f t="shared" si="6"/>
        <v>0</v>
      </c>
      <c r="BE4" s="368">
        <f t="shared" si="7"/>
        <v>0</v>
      </c>
      <c r="BF4" s="368">
        <f t="shared" ref="BF4:BF67" si="13">AT4/AW4</f>
        <v>3.6723050675903347E-2</v>
      </c>
      <c r="BG4" s="368">
        <f t="shared" ref="BG4:BG67" si="14">AU4/AW4</f>
        <v>3.5433345113063215E-3</v>
      </c>
      <c r="BH4" s="368">
        <f t="shared" ref="BH4:BH67" si="15">AV4/AW4</f>
        <v>0</v>
      </c>
    </row>
    <row r="5" spans="1:60" ht="20" customHeight="1" x14ac:dyDescent="0.35">
      <c r="A5" s="394" t="s">
        <v>73</v>
      </c>
      <c r="B5" s="395" t="s">
        <v>69</v>
      </c>
      <c r="C5" s="394" t="s">
        <v>70</v>
      </c>
      <c r="D5" s="333" t="s">
        <v>71</v>
      </c>
      <c r="E5" s="346">
        <f>'GE2024 results (adjust.)'!E4/'Regional Transition'!$P$32</f>
        <v>2.5627485996163043E-2</v>
      </c>
      <c r="F5" s="346">
        <f>'GE2024 results (adjust.)'!F4/'Regional Transition'!$Q$32</f>
        <v>1.3559581721377409E-2</v>
      </c>
      <c r="G5" s="346">
        <f>'GE2024 results (adjust.)'!G4/'Regional Transition'!$R$32</f>
        <v>1.9572706768780826E-2</v>
      </c>
      <c r="H5" s="346">
        <f>'GE2024 results (adjust.)'!H4/'Regional Transition'!$S$32</f>
        <v>1.8644699077624172E-2</v>
      </c>
      <c r="I5" s="346">
        <f>'GE2024 results (adjust.)'!I4/'Regional Transition'!$T$32</f>
        <v>2.009786656875014E-2</v>
      </c>
      <c r="J5" s="346">
        <v>7.6822491010134029E-3</v>
      </c>
      <c r="K5" s="346">
        <v>7.6822491010134029E-3</v>
      </c>
      <c r="L5" s="346">
        <f t="shared" si="9"/>
        <v>1.9572706768780826E-2</v>
      </c>
      <c r="M5" s="346">
        <v>1.704330628508275E-2</v>
      </c>
      <c r="N5" s="346">
        <v>7.6822491010134029E-3</v>
      </c>
      <c r="P5" s="347">
        <f>E5*'Regional Transition'!$P$34</f>
        <v>0</v>
      </c>
      <c r="Q5" s="347">
        <f>F5*'Regional Transition'!$Q$34</f>
        <v>0</v>
      </c>
      <c r="R5" s="347">
        <f>G5*'Regional Transition'!$R$34</f>
        <v>5461.1269826068728</v>
      </c>
      <c r="S5" s="347">
        <f>H5*'Regional Transition'!$S$34</f>
        <v>0</v>
      </c>
      <c r="T5" s="347">
        <f>I5*'Regional Transition'!$T$34</f>
        <v>4376.706917116041</v>
      </c>
      <c r="U5" s="347">
        <f>J5*'Regional Transition'!$U$34</f>
        <v>0</v>
      </c>
      <c r="V5" s="347">
        <f>K5*'Regional Transition'!$V$34</f>
        <v>0</v>
      </c>
      <c r="W5" s="347">
        <f>L5*'Regional Transition'!$W$34</f>
        <v>1450.3806078468092</v>
      </c>
      <c r="X5" s="347">
        <f>M5*'Regional Transition'!$X$34</f>
        <v>126.29464703832284</v>
      </c>
      <c r="Y5" s="347">
        <f>N5*'Regional Transition'!$Y$34</f>
        <v>0</v>
      </c>
      <c r="Z5" s="348">
        <f t="shared" si="0"/>
        <v>11414.509154608048</v>
      </c>
      <c r="AB5" s="347">
        <f>E5*'Regional Transition'!$P$36</f>
        <v>-9184.8414985590771</v>
      </c>
      <c r="AC5" s="347">
        <f>F5*'Regional Transition'!$Q$36</f>
        <v>-2158.8196721311479</v>
      </c>
      <c r="AD5" s="347">
        <f>G5*'Regional Transition'!$R$36</f>
        <v>0</v>
      </c>
      <c r="AE5" s="347">
        <f>H5*'Regional Transition'!$S$36</f>
        <v>-183.81599999999986</v>
      </c>
      <c r="AF5" s="347">
        <f>I5*'Regional Transition'!$T$36</f>
        <v>0</v>
      </c>
      <c r="AG5" s="347">
        <f>J5*'Regional Transition'!$U$36</f>
        <v>-166.66055212539348</v>
      </c>
      <c r="AH5" s="347">
        <f>K5*'Regional Transition'!$V$36</f>
        <v>-83.008673925441059</v>
      </c>
      <c r="AI5" s="347">
        <f>L5*'Regional Transition'!$W$36</f>
        <v>0</v>
      </c>
      <c r="AJ5" s="347">
        <f>M5*'Regional Transition'!$X$36</f>
        <v>0</v>
      </c>
      <c r="AK5" s="347">
        <f>N5*'Regional Transition'!$Y$36</f>
        <v>-140.84061975632451</v>
      </c>
      <c r="AM5" s="382">
        <f>IF(('GE2024 results (adjust.)'!E4+'Allocation (ENG)'!P5+'Allocation (ENG)'!AB5)&gt;0,('GE2024 results (adjust.)'!E4+'Allocation (ENG)'!P5+'Allocation (ENG)'!AB5),0)</f>
        <v>10131.158501440923</v>
      </c>
      <c r="AN5" s="382">
        <f>IF(('GE2024 results (adjust.)'!F4+'Allocation (ENG)'!Q5+'Allocation (ENG)'!AC5)&gt;0,('GE2024 results (adjust.)'!F4+'Allocation (ENG)'!Q5+'Allocation (ENG)'!AC5),0)</f>
        <v>6337.1803278688521</v>
      </c>
      <c r="AO5" s="382">
        <f>IF(('GE2024 results (adjust.)'!G4+'Allocation (ENG)'!R5+'Allocation (ENG)'!AD5)&gt;0,('GE2024 results (adjust.)'!G4+'Allocation (ENG)'!R5+'Allocation (ENG)'!AD5),0)</f>
        <v>13358.126982606873</v>
      </c>
      <c r="AP5" s="382">
        <f>IF(('GE2024 results (adjust.)'!H4+'Allocation (ENG)'!S5+'Allocation (ENG)'!AE5)&gt;0,('GE2024 results (adjust.)'!H4+'Allocation (ENG)'!S5+'Allocation (ENG)'!AE5),0)</f>
        <v>2369.1840000000002</v>
      </c>
      <c r="AQ5" s="382">
        <f>IF(('GE2024 results (adjust.)'!I4+'Allocation (ENG)'!T5+'Allocation (ENG)'!AF5)&gt;0,('GE2024 results (adjust.)'!I4+'Allocation (ENG)'!T5+'Allocation (ENG)'!AF5),0)</f>
        <v>7058.706917116041</v>
      </c>
      <c r="AR5" s="382">
        <f>IF(('GE2024 results (adjust.)'!K4+'Allocation (ENG)'!U5+'Allocation (ENG)'!AG5)&gt;0,('GE2024 results (adjust.)'!K4+'Allocation (ENG)'!U5+'Allocation (ENG)'!AG5),0)</f>
        <v>0</v>
      </c>
      <c r="AS5" s="382">
        <f>IF(('GE2024 results (adjust.)'!L4+'Allocation (ENG)'!V5+'Allocation (ENG)'!AH5)&gt;0,('GE2024 results (adjust.)'!L4+'Allocation (ENG)'!V5+'Allocation (ENG)'!AH5),0)</f>
        <v>164.99132607455894</v>
      </c>
      <c r="AT5" s="382">
        <f t="shared" si="10"/>
        <v>1450.3806078468092</v>
      </c>
      <c r="AU5" s="382">
        <f t="shared" si="11"/>
        <v>126.29464703832284</v>
      </c>
      <c r="AV5" s="382">
        <f>IF(('GE2024 results (adjust.)'!N4+'Allocation (ENG)'!Y5+'Allocation (ENG)'!AK5)&gt;0,('GE2024 results (adjust.)'!N4+'Allocation (ENG)'!Y5+'Allocation (ENG)'!AK5),0)</f>
        <v>222.15938024367549</v>
      </c>
      <c r="AW5" s="382">
        <f t="shared" si="12"/>
        <v>41218.182690236063</v>
      </c>
      <c r="AX5" s="382"/>
      <c r="AY5" s="368">
        <f t="shared" si="1"/>
        <v>0.24579342999129447</v>
      </c>
      <c r="AZ5" s="368">
        <f t="shared" si="2"/>
        <v>0.15374720364296968</v>
      </c>
      <c r="BA5" s="368">
        <f t="shared" si="3"/>
        <v>0.32408335619734158</v>
      </c>
      <c r="BB5" s="368">
        <f t="shared" si="4"/>
        <v>5.7479098916246557E-2</v>
      </c>
      <c r="BC5" s="368">
        <f t="shared" si="5"/>
        <v>0.17125225947402425</v>
      </c>
      <c r="BD5" s="368">
        <f t="shared" si="6"/>
        <v>0</v>
      </c>
      <c r="BE5" s="368">
        <f t="shared" si="7"/>
        <v>4.0028772572169415E-3</v>
      </c>
      <c r="BF5" s="368">
        <f t="shared" si="13"/>
        <v>3.5187883433550345E-2</v>
      </c>
      <c r="BG5" s="368">
        <f t="shared" si="14"/>
        <v>3.0640518042111559E-3</v>
      </c>
      <c r="BH5" s="368">
        <f t="shared" si="15"/>
        <v>5.3898392831448518E-3</v>
      </c>
    </row>
    <row r="6" spans="1:60" ht="20" customHeight="1" x14ac:dyDescent="0.35">
      <c r="A6" s="394" t="s">
        <v>74</v>
      </c>
      <c r="B6" s="395" t="s">
        <v>69</v>
      </c>
      <c r="C6" s="394" t="s">
        <v>70</v>
      </c>
      <c r="D6" s="333" t="s">
        <v>71</v>
      </c>
      <c r="E6" s="346">
        <f>'GE2024 results (adjust.)'!E5/'Regional Transition'!$P$32</f>
        <v>2.4702741859730776E-2</v>
      </c>
      <c r="F6" s="346">
        <f>'GE2024 results (adjust.)'!F5/'Regional Transition'!$Q$32</f>
        <v>1.5487544847486625E-2</v>
      </c>
      <c r="G6" s="346">
        <f>'GE2024 results (adjust.)'!G5/'Regional Transition'!$R$32</f>
        <v>1.8559000669194737E-2</v>
      </c>
      <c r="H6" s="346">
        <f>'GE2024 results (adjust.)'!H5/'Regional Transition'!$S$32</f>
        <v>1.3306165969224926E-2</v>
      </c>
      <c r="I6" s="346">
        <f>'GE2024 results (adjust.)'!I5/'Regional Transition'!$T$32</f>
        <v>2.4624008033151738E-2</v>
      </c>
      <c r="J6" s="346">
        <v>0</v>
      </c>
      <c r="K6" s="346">
        <v>0</v>
      </c>
      <c r="L6" s="346">
        <f t="shared" si="9"/>
        <v>1.8559000669194737E-2</v>
      </c>
      <c r="M6" s="346">
        <v>1.9114097082860722E-2</v>
      </c>
      <c r="N6" s="346">
        <v>0</v>
      </c>
      <c r="P6" s="347">
        <f>E6*'Regional Transition'!$P$34</f>
        <v>0</v>
      </c>
      <c r="Q6" s="347">
        <f>F6*'Regional Transition'!$Q$34</f>
        <v>0</v>
      </c>
      <c r="R6" s="347">
        <f>G6*'Regional Transition'!$R$34</f>
        <v>5178.2852786830781</v>
      </c>
      <c r="S6" s="347">
        <f>H6*'Regional Transition'!$S$34</f>
        <v>0</v>
      </c>
      <c r="T6" s="347">
        <f>I6*'Regional Transition'!$T$34</f>
        <v>5362.363508442696</v>
      </c>
      <c r="U6" s="347">
        <f>J6*'Regional Transition'!$U$34</f>
        <v>0</v>
      </c>
      <c r="V6" s="347">
        <f>K6*'Regional Transition'!$V$34</f>
        <v>0</v>
      </c>
      <c r="W6" s="347">
        <f>L6*'Regional Transition'!$W$34</f>
        <v>1375.2627569402187</v>
      </c>
      <c r="X6" s="347">
        <f>M6*'Regional Transition'!$X$34</f>
        <v>141.63966217335454</v>
      </c>
      <c r="Y6" s="347">
        <f>N6*'Regional Transition'!$Y$34</f>
        <v>0</v>
      </c>
      <c r="Z6" s="348">
        <f t="shared" si="0"/>
        <v>12057.551206239348</v>
      </c>
      <c r="AB6" s="347">
        <f>E6*'Regional Transition'!$P$36</f>
        <v>-8853.4149855907763</v>
      </c>
      <c r="AC6" s="347">
        <f>F6*'Regional Transition'!$Q$36</f>
        <v>-2465.7704918032791</v>
      </c>
      <c r="AD6" s="347">
        <f>G6*'Regional Transition'!$R$36</f>
        <v>0</v>
      </c>
      <c r="AE6" s="347">
        <f>H6*'Regional Transition'!$S$36</f>
        <v>-131.18399999999988</v>
      </c>
      <c r="AF6" s="347">
        <f>I6*'Regional Transition'!$T$36</f>
        <v>0</v>
      </c>
      <c r="AG6" s="347">
        <f>J6*'Regional Transition'!$U$36</f>
        <v>0</v>
      </c>
      <c r="AH6" s="347">
        <f>K6*'Regional Transition'!$V$36</f>
        <v>0</v>
      </c>
      <c r="AI6" s="347">
        <f>L6*'Regional Transition'!$W$36</f>
        <v>0</v>
      </c>
      <c r="AJ6" s="347">
        <f>M6*'Regional Transition'!$X$36</f>
        <v>0</v>
      </c>
      <c r="AK6" s="347">
        <f>N6*'Regional Transition'!$Y$36</f>
        <v>0</v>
      </c>
      <c r="AM6" s="382">
        <f>IF(('GE2024 results (adjust.)'!E5+'Allocation (ENG)'!P6+'Allocation (ENG)'!AB6)&gt;0,('GE2024 results (adjust.)'!E5+'Allocation (ENG)'!P6+'Allocation (ENG)'!AB6),0)</f>
        <v>9765.5850144092237</v>
      </c>
      <c r="AN6" s="382">
        <f>IF(('GE2024 results (adjust.)'!F5+'Allocation (ENG)'!Q6+'Allocation (ENG)'!AC6)&gt;0,('GE2024 results (adjust.)'!F5+'Allocation (ENG)'!Q6+'Allocation (ENG)'!AC6),0)</f>
        <v>7238.2295081967204</v>
      </c>
      <c r="AO6" s="382">
        <f>IF(('GE2024 results (adjust.)'!G5+'Allocation (ENG)'!R6+'Allocation (ENG)'!AD6)&gt;0,('GE2024 results (adjust.)'!G5+'Allocation (ENG)'!R6+'Allocation (ENG)'!AD6),0)</f>
        <v>12666.285278683077</v>
      </c>
      <c r="AP6" s="382">
        <f>IF(('GE2024 results (adjust.)'!H5+'Allocation (ENG)'!S6+'Allocation (ENG)'!AE6)&gt;0,('GE2024 results (adjust.)'!H5+'Allocation (ENG)'!S6+'Allocation (ENG)'!AE6),0)</f>
        <v>1690.816</v>
      </c>
      <c r="AQ6" s="382">
        <f>IF(('GE2024 results (adjust.)'!I5+'Allocation (ENG)'!T6+'Allocation (ENG)'!AF6)&gt;0,('GE2024 results (adjust.)'!I5+'Allocation (ENG)'!T6+'Allocation (ENG)'!AF6),0)</f>
        <v>8648.3635084426969</v>
      </c>
      <c r="AR6" s="382">
        <f>IF(('GE2024 results (adjust.)'!K5+'Allocation (ENG)'!U6+'Allocation (ENG)'!AG6)&gt;0,('GE2024 results (adjust.)'!K5+'Allocation (ENG)'!U6+'Allocation (ENG)'!AG6),0)</f>
        <v>0</v>
      </c>
      <c r="AS6" s="382">
        <f>IF(('GE2024 results (adjust.)'!L5+'Allocation (ENG)'!V6+'Allocation (ENG)'!AH6)&gt;0,('GE2024 results (adjust.)'!L5+'Allocation (ENG)'!V6+'Allocation (ENG)'!AH6),0)</f>
        <v>0</v>
      </c>
      <c r="AT6" s="382">
        <f t="shared" si="10"/>
        <v>1375.2627569402187</v>
      </c>
      <c r="AU6" s="382">
        <f t="shared" si="11"/>
        <v>141.63966217335454</v>
      </c>
      <c r="AV6" s="382">
        <f>IF(('GE2024 results (adjust.)'!N5+'Allocation (ENG)'!Y6+'Allocation (ENG)'!AK6)&gt;0,('GE2024 results (adjust.)'!N5+'Allocation (ENG)'!Y6+'Allocation (ENG)'!AK6),0)</f>
        <v>0</v>
      </c>
      <c r="AW6" s="382">
        <f t="shared" si="12"/>
        <v>41526.181728845288</v>
      </c>
      <c r="AX6" s="382"/>
      <c r="AY6" s="368">
        <f t="shared" si="1"/>
        <v>0.23516693825056798</v>
      </c>
      <c r="AZ6" s="368">
        <f t="shared" si="2"/>
        <v>0.17430520232898844</v>
      </c>
      <c r="BA6" s="368">
        <f t="shared" si="3"/>
        <v>0.30501926137564217</v>
      </c>
      <c r="BB6" s="368">
        <f t="shared" si="4"/>
        <v>4.0716866555190898E-2</v>
      </c>
      <c r="BC6" s="368">
        <f t="shared" si="5"/>
        <v>0.20826291145461354</v>
      </c>
      <c r="BD6" s="368">
        <f t="shared" si="6"/>
        <v>0</v>
      </c>
      <c r="BE6" s="368">
        <f t="shared" si="7"/>
        <v>0</v>
      </c>
      <c r="BF6" s="368">
        <f t="shared" si="13"/>
        <v>3.3117967982712972E-2</v>
      </c>
      <c r="BG6" s="368">
        <f t="shared" si="14"/>
        <v>3.4108520522841022E-3</v>
      </c>
      <c r="BH6" s="368">
        <f t="shared" si="15"/>
        <v>0</v>
      </c>
    </row>
    <row r="7" spans="1:60" ht="20" customHeight="1" x14ac:dyDescent="0.35">
      <c r="A7" s="394" t="s">
        <v>75</v>
      </c>
      <c r="B7" s="395" t="s">
        <v>69</v>
      </c>
      <c r="C7" s="394" t="s">
        <v>70</v>
      </c>
      <c r="D7" s="333" t="s">
        <v>71</v>
      </c>
      <c r="E7" s="346">
        <f>'GE2024 results (adjust.)'!E6/'Regional Transition'!$P$32</f>
        <v>1.9241842483037511E-2</v>
      </c>
      <c r="F7" s="346">
        <f>'GE2024 results (adjust.)'!F6/'Regional Transition'!$Q$32</f>
        <v>8.2864110519528609E-3</v>
      </c>
      <c r="G7" s="346">
        <f>'GE2024 results (adjust.)'!G6/'Regional Transition'!$R$32</f>
        <v>2.1069720177460529E-2</v>
      </c>
      <c r="H7" s="346">
        <f>'GE2024 results (adjust.)'!H6/'Regional Transition'!$S$32</f>
        <v>1.3196620146207158E-2</v>
      </c>
      <c r="I7" s="346">
        <f>'GE2024 results (adjust.)'!I6/'Regional Transition'!$T$32</f>
        <v>1.4230368610759327E-2</v>
      </c>
      <c r="J7" s="346">
        <v>6.9115095430884899E-2</v>
      </c>
      <c r="K7" s="346">
        <v>6.9115095430884899E-2</v>
      </c>
      <c r="L7" s="346">
        <f t="shared" si="9"/>
        <v>2.1069720177460529E-2</v>
      </c>
      <c r="M7" s="346">
        <v>4.3021260506645738E-2</v>
      </c>
      <c r="N7" s="346">
        <v>6.9115095430884899E-2</v>
      </c>
      <c r="P7" s="347">
        <f>E7*'Regional Transition'!$P$34</f>
        <v>0</v>
      </c>
      <c r="Q7" s="347">
        <f>F7*'Regional Transition'!$Q$34</f>
        <v>0</v>
      </c>
      <c r="R7" s="347">
        <f>G7*'Regional Transition'!$R$34</f>
        <v>5878.8198656630393</v>
      </c>
      <c r="S7" s="347">
        <f>H7*'Regional Transition'!$S$34</f>
        <v>0</v>
      </c>
      <c r="T7" s="347">
        <f>I7*'Regional Transition'!$T$34</f>
        <v>3098.9434882935725</v>
      </c>
      <c r="U7" s="347">
        <f>J7*'Regional Transition'!$U$34</f>
        <v>0</v>
      </c>
      <c r="V7" s="347">
        <f>K7*'Regional Transition'!$V$34</f>
        <v>0</v>
      </c>
      <c r="W7" s="347">
        <f>L7*'Regional Transition'!$W$34</f>
        <v>1561.3125930487176</v>
      </c>
      <c r="X7" s="347">
        <f>M7*'Regional Transition'!$X$34</f>
        <v>318.79699982779374</v>
      </c>
      <c r="Y7" s="347">
        <f>N7*'Regional Transition'!$Y$34</f>
        <v>0</v>
      </c>
      <c r="Z7" s="348">
        <f t="shared" si="0"/>
        <v>10857.872946833124</v>
      </c>
      <c r="AB7" s="347">
        <f>E7*'Regional Transition'!$P$36</f>
        <v>-6896.239193083572</v>
      </c>
      <c r="AC7" s="347">
        <f>F7*'Regional Transition'!$Q$36</f>
        <v>-1319.2786885245905</v>
      </c>
      <c r="AD7" s="347">
        <f>G7*'Regional Transition'!$R$36</f>
        <v>0</v>
      </c>
      <c r="AE7" s="347">
        <f>H7*'Regional Transition'!$S$36</f>
        <v>-130.1039999999999</v>
      </c>
      <c r="AF7" s="347">
        <f>I7*'Regional Transition'!$T$36</f>
        <v>0</v>
      </c>
      <c r="AG7" s="347">
        <f>J7*'Regional Transition'!$U$36</f>
        <v>-1499.3994354063632</v>
      </c>
      <c r="AH7" s="347">
        <f>K7*'Regional Transition'!$V$36</f>
        <v>-746.80635117536735</v>
      </c>
      <c r="AI7" s="347">
        <f>L7*'Regional Transition'!$W$36</f>
        <v>0</v>
      </c>
      <c r="AJ7" s="347">
        <f>M7*'Regional Transition'!$X$36</f>
        <v>0</v>
      </c>
      <c r="AK7" s="347">
        <f>N7*'Regional Transition'!$Y$36</f>
        <v>-1267.1045610483075</v>
      </c>
      <c r="AM7" s="382">
        <f>IF(('GE2024 results (adjust.)'!E6+'Allocation (ENG)'!P7+'Allocation (ENG)'!AB7)&gt;0,('GE2024 results (adjust.)'!E6+'Allocation (ENG)'!P7+'Allocation (ENG)'!AB7),0)</f>
        <v>7606.760806916428</v>
      </c>
      <c r="AN7" s="382">
        <f>IF(('GE2024 results (adjust.)'!F6+'Allocation (ENG)'!Q7+'Allocation (ENG)'!AC7)&gt;0,('GE2024 results (adjust.)'!F6+'Allocation (ENG)'!Q7+'Allocation (ENG)'!AC7),0)</f>
        <v>3872.7213114754095</v>
      </c>
      <c r="AO7" s="382">
        <f>IF(('GE2024 results (adjust.)'!G6+'Allocation (ENG)'!R7+'Allocation (ENG)'!AD7)&gt;0,('GE2024 results (adjust.)'!G6+'Allocation (ENG)'!R7+'Allocation (ENG)'!AD7),0)</f>
        <v>14379.819865663039</v>
      </c>
      <c r="AP7" s="382">
        <f>IF(('GE2024 results (adjust.)'!H6+'Allocation (ENG)'!S7+'Allocation (ENG)'!AE7)&gt;0,('GE2024 results (adjust.)'!H6+'Allocation (ENG)'!S7+'Allocation (ENG)'!AE7),0)</f>
        <v>1676.8960000000002</v>
      </c>
      <c r="AQ7" s="382">
        <f>IF(('GE2024 results (adjust.)'!I6+'Allocation (ENG)'!T7+'Allocation (ENG)'!AF7)&gt;0,('GE2024 results (adjust.)'!I6+'Allocation (ENG)'!T7+'Allocation (ENG)'!AF7),0)</f>
        <v>4997.943488293573</v>
      </c>
      <c r="AR7" s="382">
        <f>IF(('GE2024 results (adjust.)'!K6+'Allocation (ENG)'!U7+'Allocation (ENG)'!AG7)&gt;0,('GE2024 results (adjust.)'!K6+'Allocation (ENG)'!U7+'Allocation (ENG)'!AG7),0)</f>
        <v>0</v>
      </c>
      <c r="AS7" s="382">
        <f>IF(('GE2024 results (adjust.)'!L6+'Allocation (ENG)'!V7+'Allocation (ENG)'!AH7)&gt;0,('GE2024 results (adjust.)'!L6+'Allocation (ENG)'!V7+'Allocation (ENG)'!AH7),0)</f>
        <v>4458.1936488246329</v>
      </c>
      <c r="AT7" s="382">
        <f t="shared" si="10"/>
        <v>1561.3125930487176</v>
      </c>
      <c r="AU7" s="382">
        <f t="shared" si="11"/>
        <v>318.79699982779374</v>
      </c>
      <c r="AV7" s="382">
        <f>IF(('GE2024 results (adjust.)'!N6+'Allocation (ENG)'!Y7+'Allocation (ENG)'!AK7)&gt;0,('GE2024 results (adjust.)'!N6+'Allocation (ENG)'!Y7+'Allocation (ENG)'!AK7),0)</f>
        <v>0</v>
      </c>
      <c r="AW7" s="382">
        <f t="shared" si="12"/>
        <v>38872.44471404959</v>
      </c>
      <c r="AX7" s="382"/>
      <c r="AY7" s="368">
        <f t="shared" si="1"/>
        <v>0.19568516626295776</v>
      </c>
      <c r="AZ7" s="368">
        <f t="shared" si="2"/>
        <v>9.9626389334748974E-2</v>
      </c>
      <c r="BA7" s="368">
        <f t="shared" si="3"/>
        <v>0.36992321865637046</v>
      </c>
      <c r="BB7" s="368">
        <f t="shared" si="4"/>
        <v>4.313842394877529E-2</v>
      </c>
      <c r="BC7" s="368">
        <f t="shared" si="5"/>
        <v>0.12857291392550818</v>
      </c>
      <c r="BD7" s="368">
        <f t="shared" si="6"/>
        <v>0</v>
      </c>
      <c r="BE7" s="368">
        <f t="shared" si="7"/>
        <v>0.11468776099933115</v>
      </c>
      <c r="BF7" s="368">
        <f t="shared" si="13"/>
        <v>4.0165021894916109E-2</v>
      </c>
      <c r="BG7" s="368">
        <f t="shared" si="14"/>
        <v>8.2011049773921627E-3</v>
      </c>
      <c r="BH7" s="368">
        <f t="shared" si="15"/>
        <v>0</v>
      </c>
    </row>
    <row r="8" spans="1:60" ht="20" customHeight="1" x14ac:dyDescent="0.35">
      <c r="A8" s="394" t="s">
        <v>76</v>
      </c>
      <c r="B8" s="395" t="s">
        <v>69</v>
      </c>
      <c r="C8" s="394" t="s">
        <v>70</v>
      </c>
      <c r="D8" s="333" t="s">
        <v>71</v>
      </c>
      <c r="E8" s="346">
        <f>'GE2024 results (adjust.)'!E7/'Regional Transition'!$P$32</f>
        <v>2.3561737616787093E-2</v>
      </c>
      <c r="F8" s="346">
        <f>'GE2024 results (adjust.)'!F7/'Regional Transition'!$Q$32</f>
        <v>2.7784693760294174E-2</v>
      </c>
      <c r="G8" s="346">
        <f>'GE2024 results (adjust.)'!G7/'Regional Transition'!$R$32</f>
        <v>1.915384043423303E-2</v>
      </c>
      <c r="H8" s="346">
        <f>'GE2024 results (adjust.)'!H7/'Regional Transition'!$S$32</f>
        <v>3.5492846657756941E-2</v>
      </c>
      <c r="I8" s="346">
        <f>'GE2024 results (adjust.)'!I7/'Regional Transition'!$T$32</f>
        <v>2.1206921099762452E-2</v>
      </c>
      <c r="J8" s="346">
        <v>8.625242034853018E-3</v>
      </c>
      <c r="K8" s="346">
        <v>8.625242034853018E-3</v>
      </c>
      <c r="L8" s="346">
        <f t="shared" si="9"/>
        <v>1.915384043423303E-2</v>
      </c>
      <c r="M8" s="346">
        <v>1.860803303958352E-2</v>
      </c>
      <c r="N8" s="346">
        <v>8.625242034853018E-3</v>
      </c>
      <c r="P8" s="347">
        <f>E8*'Regional Transition'!$P$34</f>
        <v>0</v>
      </c>
      <c r="Q8" s="347">
        <f>F8*'Regional Transition'!$Q$34</f>
        <v>0</v>
      </c>
      <c r="R8" s="347">
        <f>G8*'Regional Transition'!$R$34</f>
        <v>5344.2559606921504</v>
      </c>
      <c r="S8" s="347">
        <f>H8*'Regional Transition'!$S$34</f>
        <v>0</v>
      </c>
      <c r="T8" s="347">
        <f>I8*'Regional Transition'!$T$34</f>
        <v>4618.2254196265458</v>
      </c>
      <c r="U8" s="347">
        <f>J8*'Regional Transition'!$U$34</f>
        <v>0</v>
      </c>
      <c r="V8" s="347">
        <f>K8*'Regional Transition'!$V$34</f>
        <v>0</v>
      </c>
      <c r="W8" s="347">
        <f>L8*'Regional Transition'!$W$34</f>
        <v>1419.3416914575334</v>
      </c>
      <c r="X8" s="347">
        <f>M8*'Regional Transition'!$X$34</f>
        <v>137.88961633979341</v>
      </c>
      <c r="Y8" s="347">
        <f>N8*'Regional Transition'!$Y$34</f>
        <v>0</v>
      </c>
      <c r="Z8" s="348">
        <f t="shared" si="0"/>
        <v>11519.712688116022</v>
      </c>
      <c r="AB8" s="347">
        <f>E8*'Regional Transition'!$P$36</f>
        <v>-8444.4812680115265</v>
      </c>
      <c r="AC8" s="347">
        <f>F8*'Regional Transition'!$Q$36</f>
        <v>-4423.5983606557384</v>
      </c>
      <c r="AD8" s="347">
        <f>G8*'Regional Transition'!$R$36</f>
        <v>0</v>
      </c>
      <c r="AE8" s="347">
        <f>H8*'Regional Transition'!$S$36</f>
        <v>-349.91999999999973</v>
      </c>
      <c r="AF8" s="347">
        <f>I8*'Regional Transition'!$T$36</f>
        <v>0</v>
      </c>
      <c r="AG8" s="347">
        <f>J8*'Regional Transition'!$U$36</f>
        <v>-187.11806670707023</v>
      </c>
      <c r="AH8" s="347">
        <f>K8*'Regional Transition'!$V$36</f>
        <v>-93.197954685519733</v>
      </c>
      <c r="AI8" s="347">
        <f>L8*'Regional Transition'!$W$36</f>
        <v>0</v>
      </c>
      <c r="AJ8" s="347">
        <f>M8*'Regional Transition'!$X$36</f>
        <v>0</v>
      </c>
      <c r="AK8" s="347">
        <f>N8*'Regional Transition'!$Y$36</f>
        <v>-158.12874820431853</v>
      </c>
      <c r="AM8" s="382">
        <f>IF(('GE2024 results (adjust.)'!E7+'Allocation (ENG)'!P8+'Allocation (ENG)'!AB8)&gt;0,('GE2024 results (adjust.)'!E7+'Allocation (ENG)'!P8+'Allocation (ENG)'!AB8),0)</f>
        <v>9314.5187319884735</v>
      </c>
      <c r="AN8" s="382">
        <f>IF(('GE2024 results (adjust.)'!F7+'Allocation (ENG)'!Q8+'Allocation (ENG)'!AC8)&gt;0,('GE2024 results (adjust.)'!F7+'Allocation (ENG)'!Q8+'Allocation (ENG)'!AC8),0)</f>
        <v>12985.401639344262</v>
      </c>
      <c r="AO8" s="382">
        <f>IF(('GE2024 results (adjust.)'!G7+'Allocation (ENG)'!R8+'Allocation (ENG)'!AD8)&gt;0,('GE2024 results (adjust.)'!G7+'Allocation (ENG)'!R8+'Allocation (ENG)'!AD8),0)</f>
        <v>13072.25596069215</v>
      </c>
      <c r="AP8" s="382">
        <f>IF(('GE2024 results (adjust.)'!H7+'Allocation (ENG)'!S8+'Allocation (ENG)'!AE8)&gt;0,('GE2024 results (adjust.)'!H7+'Allocation (ENG)'!S8+'Allocation (ENG)'!AE8),0)</f>
        <v>4510.08</v>
      </c>
      <c r="AQ8" s="382">
        <f>IF(('GE2024 results (adjust.)'!I7+'Allocation (ENG)'!T8+'Allocation (ENG)'!AF8)&gt;0,('GE2024 results (adjust.)'!I7+'Allocation (ENG)'!T8+'Allocation (ENG)'!AF8),0)</f>
        <v>7448.2254196265458</v>
      </c>
      <c r="AR8" s="382">
        <f>IF(('GE2024 results (adjust.)'!K7+'Allocation (ENG)'!U8+'Allocation (ENG)'!AG8)&gt;0,('GE2024 results (adjust.)'!K7+'Allocation (ENG)'!U8+'Allocation (ENG)'!AG8),0)</f>
        <v>181.88193329292977</v>
      </c>
      <c r="AS8" s="382">
        <f>IF(('GE2024 results (adjust.)'!L7+'Allocation (ENG)'!V8+'Allocation (ENG)'!AH8)&gt;0,('GE2024 results (adjust.)'!L7+'Allocation (ENG)'!V8+'Allocation (ENG)'!AH8),0)</f>
        <v>0</v>
      </c>
      <c r="AT8" s="382">
        <f t="shared" si="10"/>
        <v>1419.3416914575334</v>
      </c>
      <c r="AU8" s="382">
        <f t="shared" si="11"/>
        <v>137.88961633979341</v>
      </c>
      <c r="AV8" s="382">
        <f>IF(('GE2024 results (adjust.)'!N7+'Allocation (ENG)'!Y8+'Allocation (ENG)'!AK8)&gt;0,('GE2024 results (adjust.)'!N7+'Allocation (ENG)'!Y8+'Allocation (ENG)'!AK8),0)</f>
        <v>158.87125179568147</v>
      </c>
      <c r="AW8" s="382">
        <f t="shared" si="12"/>
        <v>49228.466244537369</v>
      </c>
      <c r="AX8" s="382"/>
      <c r="AY8" s="368">
        <f t="shared" si="1"/>
        <v>0.18921001287587461</v>
      </c>
      <c r="AZ8" s="368">
        <f t="shared" si="2"/>
        <v>0.26377831019233072</v>
      </c>
      <c r="BA8" s="368">
        <f t="shared" si="3"/>
        <v>0.26554262112813054</v>
      </c>
      <c r="BB8" s="368">
        <f t="shared" si="4"/>
        <v>9.1615285708814068E-2</v>
      </c>
      <c r="BC8" s="368">
        <f t="shared" si="5"/>
        <v>0.15129915652111217</v>
      </c>
      <c r="BD8" s="368">
        <f t="shared" si="6"/>
        <v>3.6946496035332459E-3</v>
      </c>
      <c r="BE8" s="368">
        <f t="shared" si="7"/>
        <v>0</v>
      </c>
      <c r="BF8" s="368">
        <f t="shared" si="13"/>
        <v>2.8831726838839521E-2</v>
      </c>
      <c r="BG8" s="368">
        <f t="shared" si="14"/>
        <v>2.8010138616718395E-3</v>
      </c>
      <c r="BH8" s="368">
        <f t="shared" si="15"/>
        <v>3.2272232696932864E-3</v>
      </c>
    </row>
    <row r="9" spans="1:60" ht="20" customHeight="1" x14ac:dyDescent="0.35">
      <c r="A9" s="394" t="s">
        <v>77</v>
      </c>
      <c r="B9" s="395" t="s">
        <v>69</v>
      </c>
      <c r="C9" s="394" t="s">
        <v>70</v>
      </c>
      <c r="D9" s="333" t="s">
        <v>71</v>
      </c>
      <c r="E9" s="346">
        <f>'GE2024 results (adjust.)'!E8/'Regional Transition'!$P$32</f>
        <v>2.2851926837746544E-2</v>
      </c>
      <c r="F9" s="346">
        <f>'GE2024 results (adjust.)'!F8/'Regional Transition'!$Q$32</f>
        <v>1.8138494145886801E-2</v>
      </c>
      <c r="G9" s="346">
        <f>'GE2024 results (adjust.)'!G8/'Regional Transition'!$R$32</f>
        <v>2.2708008030336829E-2</v>
      </c>
      <c r="H9" s="346">
        <f>'GE2024 results (adjust.)'!H8/'Regional Transition'!$S$32</f>
        <v>1.7717211109407063E-2</v>
      </c>
      <c r="I9" s="346">
        <f>'GE2024 results (adjust.)'!I8/'Regional Transition'!$T$32</f>
        <v>1.8569169782760197E-2</v>
      </c>
      <c r="J9" s="346">
        <v>4.4132069303694016E-3</v>
      </c>
      <c r="K9" s="346">
        <v>4.4132069303694016E-3</v>
      </c>
      <c r="L9" s="346">
        <f t="shared" si="9"/>
        <v>2.2708008030336829E-2</v>
      </c>
      <c r="M9" s="346">
        <v>1.6455806648634504E-2</v>
      </c>
      <c r="N9" s="346">
        <v>4.4132069303694016E-3</v>
      </c>
      <c r="P9" s="347">
        <f>E9*'Regional Transition'!$P$34</f>
        <v>0</v>
      </c>
      <c r="Q9" s="347">
        <f>F9*'Regional Transition'!$Q$34</f>
        <v>0</v>
      </c>
      <c r="R9" s="347">
        <f>G9*'Regional Transition'!$R$34</f>
        <v>6335.9307856963615</v>
      </c>
      <c r="S9" s="347">
        <f>H9*'Regional Transition'!$S$34</f>
        <v>0</v>
      </c>
      <c r="T9" s="347">
        <f>I9*'Regional Transition'!$T$34</f>
        <v>4043.8030352772371</v>
      </c>
      <c r="U9" s="347">
        <f>J9*'Regional Transition'!$U$34</f>
        <v>0</v>
      </c>
      <c r="V9" s="347">
        <f>K9*'Regional Transition'!$V$34</f>
        <v>0</v>
      </c>
      <c r="W9" s="347">
        <f>L9*'Regional Transition'!$W$34</f>
        <v>1682.7133251984887</v>
      </c>
      <c r="X9" s="347">
        <f>M9*'Regional Transition'!$X$34</f>
        <v>121.94114555338405</v>
      </c>
      <c r="Y9" s="347">
        <f>N9*'Regional Transition'!$Y$34</f>
        <v>0</v>
      </c>
      <c r="Z9" s="348">
        <f t="shared" si="0"/>
        <v>12184.388291725472</v>
      </c>
      <c r="AB9" s="347">
        <f>E9*'Regional Transition'!$P$36</f>
        <v>-8190.0864553314104</v>
      </c>
      <c r="AC9" s="347">
        <f>F9*'Regional Transition'!$Q$36</f>
        <v>-2887.8278688524597</v>
      </c>
      <c r="AD9" s="347">
        <f>G9*'Regional Transition'!$R$36</f>
        <v>0</v>
      </c>
      <c r="AE9" s="347">
        <f>H9*'Regional Transition'!$S$36</f>
        <v>-174.67199999999983</v>
      </c>
      <c r="AF9" s="347">
        <f>I9*'Regional Transition'!$T$36</f>
        <v>0</v>
      </c>
      <c r="AG9" s="347">
        <f>J9*'Regional Transition'!$U$36</f>
        <v>-95.741168242247312</v>
      </c>
      <c r="AH9" s="347">
        <f>K9*'Regional Transition'!$V$36</f>
        <v>-47.685833957168263</v>
      </c>
      <c r="AI9" s="347">
        <f>L9*'Regional Transition'!$W$36</f>
        <v>0</v>
      </c>
      <c r="AJ9" s="347">
        <f>M9*'Regional Transition'!$X$36</f>
        <v>0</v>
      </c>
      <c r="AK9" s="347">
        <f>N9*'Regional Transition'!$Y$36</f>
        <v>-80.908441136611955</v>
      </c>
      <c r="AM9" s="382">
        <f>IF(('GE2024 results (adjust.)'!E8+'Allocation (ENG)'!P9+'Allocation (ENG)'!AB9)&gt;0,('GE2024 results (adjust.)'!E8+'Allocation (ENG)'!P9+'Allocation (ENG)'!AB9),0)</f>
        <v>9033.9135446685905</v>
      </c>
      <c r="AN9" s="382">
        <f>IF(('GE2024 results (adjust.)'!F8+'Allocation (ENG)'!Q9+'Allocation (ENG)'!AC9)&gt;0,('GE2024 results (adjust.)'!F8+'Allocation (ENG)'!Q9+'Allocation (ENG)'!AC9),0)</f>
        <v>8477.1721311475412</v>
      </c>
      <c r="AO9" s="382">
        <f>IF(('GE2024 results (adjust.)'!G8+'Allocation (ENG)'!R9+'Allocation (ENG)'!AD9)&gt;0,('GE2024 results (adjust.)'!G8+'Allocation (ENG)'!R9+'Allocation (ENG)'!AD9),0)</f>
        <v>15497.930785696361</v>
      </c>
      <c r="AP9" s="382">
        <f>IF(('GE2024 results (adjust.)'!H8+'Allocation (ENG)'!S9+'Allocation (ENG)'!AE9)&gt;0,('GE2024 results (adjust.)'!H8+'Allocation (ENG)'!S9+'Allocation (ENG)'!AE9),0)</f>
        <v>2251.328</v>
      </c>
      <c r="AQ9" s="382">
        <f>IF(('GE2024 results (adjust.)'!I8+'Allocation (ENG)'!T9+'Allocation (ENG)'!AF9)&gt;0,('GE2024 results (adjust.)'!I8+'Allocation (ENG)'!T9+'Allocation (ENG)'!AF9),0)</f>
        <v>6521.8030352772366</v>
      </c>
      <c r="AR9" s="382">
        <f>IF(('GE2024 results (adjust.)'!K8+'Allocation (ENG)'!U9+'Allocation (ENG)'!AG9)&gt;0,('GE2024 results (adjust.)'!K8+'Allocation (ENG)'!U9+'Allocation (ENG)'!AG9),0)</f>
        <v>255.25883175775269</v>
      </c>
      <c r="AS9" s="382">
        <f>IF(('GE2024 results (adjust.)'!L8+'Allocation (ENG)'!V9+'Allocation (ENG)'!AH9)&gt;0,('GE2024 results (adjust.)'!L8+'Allocation (ENG)'!V9+'Allocation (ENG)'!AH9),0)</f>
        <v>0</v>
      </c>
      <c r="AT9" s="382">
        <f t="shared" si="10"/>
        <v>1682.7133251984887</v>
      </c>
      <c r="AU9" s="382">
        <f t="shared" si="11"/>
        <v>121.94114555338405</v>
      </c>
      <c r="AV9" s="382">
        <f>IF(('GE2024 results (adjust.)'!N8+'Allocation (ENG)'!Y9+'Allocation (ENG)'!AK9)&gt;0,('GE2024 results (adjust.)'!N8+'Allocation (ENG)'!Y9+'Allocation (ENG)'!AK9),0)</f>
        <v>0</v>
      </c>
      <c r="AW9" s="382">
        <f t="shared" si="12"/>
        <v>43842.060799299361</v>
      </c>
      <c r="AX9" s="382"/>
      <c r="AY9" s="368">
        <f t="shared" si="1"/>
        <v>0.20605586005694698</v>
      </c>
      <c r="AZ9" s="368">
        <f t="shared" si="2"/>
        <v>0.19335706343628387</v>
      </c>
      <c r="BA9" s="368">
        <f t="shared" si="3"/>
        <v>0.35349457810943125</v>
      </c>
      <c r="BB9" s="368">
        <f t="shared" si="4"/>
        <v>5.1350870806601737E-2</v>
      </c>
      <c r="BC9" s="368">
        <f t="shared" si="5"/>
        <v>0.14875676271543928</v>
      </c>
      <c r="BD9" s="368">
        <f t="shared" si="6"/>
        <v>5.8222361609842933E-3</v>
      </c>
      <c r="BE9" s="368">
        <f t="shared" si="7"/>
        <v>0</v>
      </c>
      <c r="BF9" s="368">
        <f t="shared" si="13"/>
        <v>3.8381255226610608E-2</v>
      </c>
      <c r="BG9" s="368">
        <f t="shared" si="14"/>
        <v>2.7813734877018552E-3</v>
      </c>
      <c r="BH9" s="368">
        <f t="shared" si="15"/>
        <v>0</v>
      </c>
    </row>
    <row r="10" spans="1:60" ht="20" customHeight="1" x14ac:dyDescent="0.35">
      <c r="A10" s="394" t="s">
        <v>78</v>
      </c>
      <c r="B10" s="395" t="s">
        <v>69</v>
      </c>
      <c r="C10" s="394" t="s">
        <v>70</v>
      </c>
      <c r="D10" s="333" t="s">
        <v>71</v>
      </c>
      <c r="E10" s="346">
        <f>'GE2024 results (adjust.)'!E9/'Regional Transition'!$P$32</f>
        <v>2.9895637914244245E-2</v>
      </c>
      <c r="F10" s="346">
        <f>'GE2024 results (adjust.)'!F9/'Regional Transition'!$Q$32</f>
        <v>2.3341440992837172E-2</v>
      </c>
      <c r="G10" s="346">
        <f>'GE2024 results (adjust.)'!G9/'Regional Transition'!$R$32</f>
        <v>1.72478746870895E-2</v>
      </c>
      <c r="H10" s="346">
        <f>'GE2024 results (adjust.)'!H9/'Regional Transition'!$S$32</f>
        <v>1.2466314659422037E-2</v>
      </c>
      <c r="I10" s="346">
        <f>'GE2024 results (adjust.)'!I9/'Regional Transition'!$T$32</f>
        <v>2.5343394755970534E-2</v>
      </c>
      <c r="J10" s="346">
        <v>0</v>
      </c>
      <c r="K10" s="346">
        <v>0</v>
      </c>
      <c r="L10" s="346">
        <f t="shared" si="9"/>
        <v>1.72478746870895E-2</v>
      </c>
      <c r="M10" s="346">
        <v>1.9672512578890737E-2</v>
      </c>
      <c r="N10" s="346">
        <v>0</v>
      </c>
      <c r="P10" s="347">
        <f>E10*'Regional Transition'!$P$34</f>
        <v>0</v>
      </c>
      <c r="Q10" s="347">
        <f>F10*'Regional Transition'!$Q$34</f>
        <v>0</v>
      </c>
      <c r="R10" s="347">
        <f>G10*'Regional Transition'!$R$34</f>
        <v>4812.4582337547463</v>
      </c>
      <c r="S10" s="347">
        <f>H10*'Regional Transition'!$S$34</f>
        <v>0</v>
      </c>
      <c r="T10" s="347">
        <f>I10*'Regional Transition'!$T$34</f>
        <v>5519.0241587197806</v>
      </c>
      <c r="U10" s="347">
        <f>J10*'Regional Transition'!$U$34</f>
        <v>0</v>
      </c>
      <c r="V10" s="347">
        <f>K10*'Regional Transition'!$V$34</f>
        <v>0</v>
      </c>
      <c r="W10" s="347">
        <f>L10*'Regional Transition'!$W$34</f>
        <v>1278.1054387749709</v>
      </c>
      <c r="X10" s="347">
        <f>M10*'Regional Transition'!$X$34</f>
        <v>145.77764378280131</v>
      </c>
      <c r="Y10" s="347">
        <f>N10*'Regional Transition'!$Y$34</f>
        <v>0</v>
      </c>
      <c r="Z10" s="348">
        <f t="shared" si="0"/>
        <v>11755.365475032298</v>
      </c>
      <c r="AB10" s="347">
        <f>E10*'Regional Transition'!$P$36</f>
        <v>-10714.538904899135</v>
      </c>
      <c r="AC10" s="347">
        <f>F10*'Regional Transition'!$Q$36</f>
        <v>-3716.1885245901649</v>
      </c>
      <c r="AD10" s="347">
        <f>G10*'Regional Transition'!$R$36</f>
        <v>0</v>
      </c>
      <c r="AE10" s="347">
        <f>H10*'Regional Transition'!$S$36</f>
        <v>-122.90399999999991</v>
      </c>
      <c r="AF10" s="347">
        <f>I10*'Regional Transition'!$T$36</f>
        <v>0</v>
      </c>
      <c r="AG10" s="347">
        <f>J10*'Regional Transition'!$U$36</f>
        <v>0</v>
      </c>
      <c r="AH10" s="347">
        <f>K10*'Regional Transition'!$V$36</f>
        <v>0</v>
      </c>
      <c r="AI10" s="347">
        <f>L10*'Regional Transition'!$W$36</f>
        <v>0</v>
      </c>
      <c r="AJ10" s="347">
        <f>M10*'Regional Transition'!$X$36</f>
        <v>0</v>
      </c>
      <c r="AK10" s="347">
        <f>N10*'Regional Transition'!$Y$36</f>
        <v>0</v>
      </c>
      <c r="AM10" s="382">
        <f>IF(('GE2024 results (adjust.)'!E9+'Allocation (ENG)'!P10+'Allocation (ENG)'!AB10)&gt;0,('GE2024 results (adjust.)'!E9+'Allocation (ENG)'!P10+'Allocation (ENG)'!AB10),0)</f>
        <v>11818.461095100865</v>
      </c>
      <c r="AN10" s="382">
        <f>IF(('GE2024 results (adjust.)'!F9+'Allocation (ENG)'!Q10+'Allocation (ENG)'!AC10)&gt;0,('GE2024 results (adjust.)'!F9+'Allocation (ENG)'!Q10+'Allocation (ENG)'!AC10),0)</f>
        <v>10908.811475409835</v>
      </c>
      <c r="AO10" s="382">
        <f>IF(('GE2024 results (adjust.)'!G9+'Allocation (ENG)'!R10+'Allocation (ENG)'!AD10)&gt;0,('GE2024 results (adjust.)'!G9+'Allocation (ENG)'!R10+'Allocation (ENG)'!AD10),0)</f>
        <v>11771.458233754747</v>
      </c>
      <c r="AP10" s="382">
        <f>IF(('GE2024 results (adjust.)'!H9+'Allocation (ENG)'!S10+'Allocation (ENG)'!AE10)&gt;0,('GE2024 results (adjust.)'!H9+'Allocation (ENG)'!S10+'Allocation (ENG)'!AE10),0)</f>
        <v>1584.096</v>
      </c>
      <c r="AQ10" s="382">
        <f>IF(('GE2024 results (adjust.)'!I9+'Allocation (ENG)'!T10+'Allocation (ENG)'!AF10)&gt;0,('GE2024 results (adjust.)'!I9+'Allocation (ENG)'!T10+'Allocation (ENG)'!AF10),0)</f>
        <v>8901.0241587197816</v>
      </c>
      <c r="AR10" s="382">
        <f>IF(('GE2024 results (adjust.)'!K9+'Allocation (ENG)'!U10+'Allocation (ENG)'!AG10)&gt;0,('GE2024 results (adjust.)'!K9+'Allocation (ENG)'!U10+'Allocation (ENG)'!AG10),0)</f>
        <v>0</v>
      </c>
      <c r="AS10" s="382">
        <f>IF(('GE2024 results (adjust.)'!L9+'Allocation (ENG)'!V10+'Allocation (ENG)'!AH10)&gt;0,('GE2024 results (adjust.)'!L9+'Allocation (ENG)'!V10+'Allocation (ENG)'!AH10),0)</f>
        <v>0</v>
      </c>
      <c r="AT10" s="382">
        <f t="shared" si="10"/>
        <v>1278.1054387749709</v>
      </c>
      <c r="AU10" s="382">
        <f t="shared" si="11"/>
        <v>145.77764378280131</v>
      </c>
      <c r="AV10" s="382">
        <f>IF(('GE2024 results (adjust.)'!N9+'Allocation (ENG)'!Y10+'Allocation (ENG)'!AK10)&gt;0,('GE2024 results (adjust.)'!N9+'Allocation (ENG)'!Y10+'Allocation (ENG)'!AK10),0)</f>
        <v>0</v>
      </c>
      <c r="AW10" s="382">
        <f t="shared" si="12"/>
        <v>46407.734045542995</v>
      </c>
      <c r="AX10" s="382"/>
      <c r="AY10" s="368">
        <f t="shared" si="1"/>
        <v>0.25466576505335564</v>
      </c>
      <c r="AZ10" s="368">
        <f t="shared" si="2"/>
        <v>0.23506451456354868</v>
      </c>
      <c r="BA10" s="368">
        <f t="shared" si="3"/>
        <v>0.25365294117145715</v>
      </c>
      <c r="BB10" s="368">
        <f t="shared" si="4"/>
        <v>3.4134310424323265E-2</v>
      </c>
      <c r="BC10" s="368">
        <f t="shared" si="5"/>
        <v>0.19180044752852218</v>
      </c>
      <c r="BD10" s="368">
        <f t="shared" si="6"/>
        <v>0</v>
      </c>
      <c r="BE10" s="368">
        <f t="shared" si="7"/>
        <v>0</v>
      </c>
      <c r="BF10" s="368">
        <f t="shared" si="13"/>
        <v>2.7540785282054087E-2</v>
      </c>
      <c r="BG10" s="368">
        <f t="shared" si="14"/>
        <v>3.1412359767391362E-3</v>
      </c>
      <c r="BH10" s="368">
        <f t="shared" si="15"/>
        <v>0</v>
      </c>
    </row>
    <row r="11" spans="1:60" ht="20" customHeight="1" x14ac:dyDescent="0.35">
      <c r="A11" s="394" t="s">
        <v>79</v>
      </c>
      <c r="B11" s="395" t="s">
        <v>69</v>
      </c>
      <c r="C11" s="394" t="s">
        <v>70</v>
      </c>
      <c r="D11" s="333" t="s">
        <v>71</v>
      </c>
      <c r="E11" s="346">
        <f>'GE2024 results (adjust.)'!E10/'Regional Transition'!$P$32</f>
        <v>2.3013790230350183E-2</v>
      </c>
      <c r="F11" s="346">
        <f>'GE2024 results (adjust.)'!F10/'Regional Transition'!$Q$32</f>
        <v>2.4686865591603786E-2</v>
      </c>
      <c r="G11" s="346">
        <f>'GE2024 results (adjust.)'!G10/'Regional Transition'!$R$32</f>
        <v>2.0710337819416561E-2</v>
      </c>
      <c r="H11" s="346">
        <f>'GE2024 results (adjust.)'!H10/'Regional Transition'!$S$32</f>
        <v>1.7242512542996736E-2</v>
      </c>
      <c r="I11" s="346">
        <f>'GE2024 results (adjust.)'!I10/'Regional Transition'!$T$32</f>
        <v>2.6579840685815342E-2</v>
      </c>
      <c r="J11" s="346">
        <v>5.8465561898056176E-3</v>
      </c>
      <c r="K11" s="346">
        <v>5.8465561898056176E-3</v>
      </c>
      <c r="L11" s="346">
        <f t="shared" si="9"/>
        <v>2.0710337819416561E-2</v>
      </c>
      <c r="M11" s="346">
        <v>2.333711427158771E-2</v>
      </c>
      <c r="N11" s="346">
        <v>5.8465561898056176E-3</v>
      </c>
      <c r="P11" s="347">
        <f>E11*'Regional Transition'!$P$34</f>
        <v>0</v>
      </c>
      <c r="Q11" s="347">
        <f>F11*'Regional Transition'!$Q$34</f>
        <v>0</v>
      </c>
      <c r="R11" s="347">
        <f>G11*'Regional Transition'!$R$34</f>
        <v>5778.5459119492243</v>
      </c>
      <c r="S11" s="347">
        <f>H11*'Regional Transition'!$S$34</f>
        <v>0</v>
      </c>
      <c r="T11" s="347">
        <f>I11*'Regional Transition'!$T$34</f>
        <v>5788.2846513835193</v>
      </c>
      <c r="U11" s="347">
        <f>J11*'Regional Transition'!$U$34</f>
        <v>0</v>
      </c>
      <c r="V11" s="347">
        <f>K11*'Regional Transition'!$V$34</f>
        <v>0</v>
      </c>
      <c r="W11" s="347">
        <f>L11*'Regional Transition'!$W$34</f>
        <v>1534.6815701111734</v>
      </c>
      <c r="X11" s="347">
        <f>M11*'Regional Transition'!$X$34</f>
        <v>172.93314809479563</v>
      </c>
      <c r="Y11" s="347">
        <f>N11*'Regional Transition'!$Y$34</f>
        <v>0</v>
      </c>
      <c r="Z11" s="348">
        <f t="shared" si="0"/>
        <v>13274.445281538712</v>
      </c>
      <c r="AB11" s="347">
        <f>E11*'Regional Transition'!$P$36</f>
        <v>-8248.0979827089322</v>
      </c>
      <c r="AC11" s="347">
        <f>F11*'Regional Transition'!$Q$36</f>
        <v>-3930.3934426229516</v>
      </c>
      <c r="AD11" s="347">
        <f>G11*'Regional Transition'!$R$36</f>
        <v>0</v>
      </c>
      <c r="AE11" s="347">
        <f>H11*'Regional Transition'!$S$36</f>
        <v>-169.99199999999985</v>
      </c>
      <c r="AF11" s="347">
        <f>I11*'Regional Transition'!$T$36</f>
        <v>0</v>
      </c>
      <c r="AG11" s="347">
        <f>J11*'Regional Transition'!$U$36</f>
        <v>-126.83659040639601</v>
      </c>
      <c r="AH11" s="347">
        <f>K11*'Regional Transition'!$V$36</f>
        <v>-63.173540712487871</v>
      </c>
      <c r="AI11" s="347">
        <f>L11*'Regional Transition'!$W$36</f>
        <v>0</v>
      </c>
      <c r="AJ11" s="347">
        <f>M11*'Regional Transition'!$X$36</f>
        <v>0</v>
      </c>
      <c r="AK11" s="347">
        <f>N11*'Regional Transition'!$Y$36</f>
        <v>-107.18639637756284</v>
      </c>
      <c r="AM11" s="382">
        <f>IF(('GE2024 results (adjust.)'!E10+'Allocation (ENG)'!P11+'Allocation (ENG)'!AB11)&gt;0,('GE2024 results (adjust.)'!E10+'Allocation (ENG)'!P11+'Allocation (ENG)'!AB11),0)</f>
        <v>9097.9020172910678</v>
      </c>
      <c r="AN11" s="382">
        <f>IF(('GE2024 results (adjust.)'!F10+'Allocation (ENG)'!Q11+'Allocation (ENG)'!AC11)&gt;0,('GE2024 results (adjust.)'!F10+'Allocation (ENG)'!Q11+'Allocation (ENG)'!AC11),0)</f>
        <v>11537.606557377048</v>
      </c>
      <c r="AO11" s="382">
        <f>IF(('GE2024 results (adjust.)'!G10+'Allocation (ENG)'!R11+'Allocation (ENG)'!AD11)&gt;0,('GE2024 results (adjust.)'!G10+'Allocation (ENG)'!R11+'Allocation (ENG)'!AD11),0)</f>
        <v>14134.545911949224</v>
      </c>
      <c r="AP11" s="382">
        <f>IF(('GE2024 results (adjust.)'!H10+'Allocation (ENG)'!S11+'Allocation (ENG)'!AE11)&gt;0,('GE2024 results (adjust.)'!H10+'Allocation (ENG)'!S11+'Allocation (ENG)'!AE11),0)</f>
        <v>2191.0080000000003</v>
      </c>
      <c r="AQ11" s="382">
        <f>IF(('GE2024 results (adjust.)'!I10+'Allocation (ENG)'!T11+'Allocation (ENG)'!AF11)&gt;0,('GE2024 results (adjust.)'!I10+'Allocation (ENG)'!T11+'Allocation (ENG)'!AF11),0)</f>
        <v>9335.2846513835193</v>
      </c>
      <c r="AR11" s="382">
        <f>IF(('GE2024 results (adjust.)'!K10+'Allocation (ENG)'!U11+'Allocation (ENG)'!AG11)&gt;0,('GE2024 results (adjust.)'!K10+'Allocation (ENG)'!U11+'Allocation (ENG)'!AG11),0)</f>
        <v>188.163409593604</v>
      </c>
      <c r="AS11" s="382">
        <f>IF(('GE2024 results (adjust.)'!L10+'Allocation (ENG)'!V11+'Allocation (ENG)'!AH11)&gt;0,('GE2024 results (adjust.)'!L10+'Allocation (ENG)'!V11+'Allocation (ENG)'!AH11),0)</f>
        <v>86.826459287512137</v>
      </c>
      <c r="AT11" s="382">
        <f t="shared" si="10"/>
        <v>1534.6815701111734</v>
      </c>
      <c r="AU11" s="382">
        <f t="shared" si="11"/>
        <v>172.93314809479563</v>
      </c>
      <c r="AV11" s="382">
        <f>IF(('GE2024 results (adjust.)'!N10+'Allocation (ENG)'!Y11+'Allocation (ENG)'!AK11)&gt;0,('GE2024 results (adjust.)'!N10+'Allocation (ENG)'!Y11+'Allocation (ENG)'!AK11),0)</f>
        <v>0</v>
      </c>
      <c r="AW11" s="382">
        <f t="shared" si="12"/>
        <v>48278.951725087936</v>
      </c>
      <c r="AX11" s="382"/>
      <c r="AY11" s="368">
        <f t="shared" si="1"/>
        <v>0.18844448133622968</v>
      </c>
      <c r="AZ11" s="368">
        <f t="shared" si="2"/>
        <v>0.23897798409283985</v>
      </c>
      <c r="BA11" s="368">
        <f t="shared" si="3"/>
        <v>0.2927682852857858</v>
      </c>
      <c r="BB11" s="368">
        <f t="shared" si="4"/>
        <v>4.5382261248672742E-2</v>
      </c>
      <c r="BC11" s="368">
        <f t="shared" si="5"/>
        <v>0.19336137836092412</v>
      </c>
      <c r="BD11" s="368">
        <f t="shared" si="6"/>
        <v>3.8974211922630821E-3</v>
      </c>
      <c r="BE11" s="368">
        <f t="shared" si="7"/>
        <v>1.7984329854948604E-3</v>
      </c>
      <c r="BF11" s="368">
        <f t="shared" si="13"/>
        <v>3.1787798104027251E-2</v>
      </c>
      <c r="BG11" s="368">
        <f t="shared" si="14"/>
        <v>3.5819573937627917E-3</v>
      </c>
      <c r="BH11" s="368">
        <f t="shared" si="15"/>
        <v>0</v>
      </c>
    </row>
    <row r="12" spans="1:60" ht="20" customHeight="1" x14ac:dyDescent="0.35">
      <c r="A12" s="394" t="s">
        <v>80</v>
      </c>
      <c r="B12" s="395" t="s">
        <v>69</v>
      </c>
      <c r="C12" s="394" t="s">
        <v>70</v>
      </c>
      <c r="D12" s="333" t="s">
        <v>71</v>
      </c>
      <c r="E12" s="346">
        <f>'GE2024 results (adjust.)'!E11/'Regional Transition'!$P$32</f>
        <v>2.3338843764677163E-2</v>
      </c>
      <c r="F12" s="346">
        <f>'GE2024 results (adjust.)'!F11/'Regional Transition'!$Q$32</f>
        <v>2.5277384098772997E-2</v>
      </c>
      <c r="G12" s="346">
        <f>'GE2024 results (adjust.)'!G11/'Regional Transition'!$R$32</f>
        <v>1.9577663766822812E-2</v>
      </c>
      <c r="H12" s="346">
        <f>'GE2024 results (adjust.)'!H11/'Regional Transition'!$S$32</f>
        <v>1.576729545969079E-2</v>
      </c>
      <c r="I12" s="346">
        <f>'GE2024 results (adjust.)'!I11/'Regional Transition'!$T$32</f>
        <v>1.7017992161682167E-2</v>
      </c>
      <c r="J12" s="346">
        <v>1.3579098247290468E-3</v>
      </c>
      <c r="K12" s="346">
        <v>1.3579098247290468E-3</v>
      </c>
      <c r="L12" s="346">
        <f t="shared" si="9"/>
        <v>1.9577663766822812E-2</v>
      </c>
      <c r="M12" s="346">
        <v>1.3210016577960042E-2</v>
      </c>
      <c r="N12" s="346">
        <v>1.3579098247290468E-3</v>
      </c>
      <c r="P12" s="347">
        <f>E12*'Regional Transition'!$P$34</f>
        <v>0</v>
      </c>
      <c r="Q12" s="347">
        <f>F12*'Regional Transition'!$Q$34</f>
        <v>0</v>
      </c>
      <c r="R12" s="347">
        <f>G12*'Regional Transition'!$R$34</f>
        <v>5462.5100716236147</v>
      </c>
      <c r="S12" s="347">
        <f>H12*'Regional Transition'!$S$34</f>
        <v>0</v>
      </c>
      <c r="T12" s="347">
        <f>I12*'Regional Transition'!$T$34</f>
        <v>3706.0035081172746</v>
      </c>
      <c r="U12" s="347">
        <f>J12*'Regional Transition'!$U$34</f>
        <v>0</v>
      </c>
      <c r="V12" s="347">
        <f>K12*'Regional Transition'!$V$34</f>
        <v>0</v>
      </c>
      <c r="W12" s="347">
        <f>L12*'Regional Transition'!$W$34</f>
        <v>1450.74793230112</v>
      </c>
      <c r="X12" s="347">
        <f>M12*'Regional Transition'!$X$34</f>
        <v>97.889127448474795</v>
      </c>
      <c r="Y12" s="347">
        <f>N12*'Regional Transition'!$Y$34</f>
        <v>0</v>
      </c>
      <c r="Z12" s="348">
        <f t="shared" si="0"/>
        <v>10717.150639490483</v>
      </c>
      <c r="AB12" s="347">
        <f>E12*'Regional Transition'!$P$36</f>
        <v>-8364.5965417867428</v>
      </c>
      <c r="AC12" s="347">
        <f>F12*'Regional Transition'!$Q$36</f>
        <v>-4024.4098360655739</v>
      </c>
      <c r="AD12" s="347">
        <f>G12*'Regional Transition'!$R$36</f>
        <v>0</v>
      </c>
      <c r="AE12" s="347">
        <f>H12*'Regional Transition'!$S$36</f>
        <v>-155.44799999999987</v>
      </c>
      <c r="AF12" s="347">
        <f>I12*'Regional Transition'!$T$36</f>
        <v>0</v>
      </c>
      <c r="AG12" s="347">
        <f>J12*'Regional Transition'!$U$36</f>
        <v>-29.458820997614563</v>
      </c>
      <c r="AH12" s="347">
        <f>K12*'Regional Transition'!$V$36</f>
        <v>-14.672564294513313</v>
      </c>
      <c r="AI12" s="347">
        <f>L12*'Regional Transition'!$W$36</f>
        <v>0</v>
      </c>
      <c r="AJ12" s="347">
        <f>M12*'Regional Transition'!$X$36</f>
        <v>0</v>
      </c>
      <c r="AK12" s="347">
        <f>N12*'Regional Transition'!$Y$36</f>
        <v>-24.894904965111373</v>
      </c>
      <c r="AM12" s="382">
        <f>IF(('GE2024 results (adjust.)'!E11+'Allocation (ENG)'!P12+'Allocation (ENG)'!AB12)&gt;0,('GE2024 results (adjust.)'!E11+'Allocation (ENG)'!P12+'Allocation (ENG)'!AB12),0)</f>
        <v>9226.4034582132572</v>
      </c>
      <c r="AN12" s="382">
        <f>IF(('GE2024 results (adjust.)'!F11+'Allocation (ENG)'!Q12+'Allocation (ENG)'!AC12)&gt;0,('GE2024 results (adjust.)'!F11+'Allocation (ENG)'!Q12+'Allocation (ENG)'!AC12),0)</f>
        <v>11813.590163934427</v>
      </c>
      <c r="AO12" s="382">
        <f>IF(('GE2024 results (adjust.)'!G11+'Allocation (ENG)'!R12+'Allocation (ENG)'!AD12)&gt;0,('GE2024 results (adjust.)'!G11+'Allocation (ENG)'!R12+'Allocation (ENG)'!AD12),0)</f>
        <v>13361.510071623616</v>
      </c>
      <c r="AP12" s="382">
        <f>IF(('GE2024 results (adjust.)'!H11+'Allocation (ENG)'!S12+'Allocation (ENG)'!AE12)&gt;0,('GE2024 results (adjust.)'!H11+'Allocation (ENG)'!S12+'Allocation (ENG)'!AE12),0)</f>
        <v>2003.5520000000001</v>
      </c>
      <c r="AQ12" s="382">
        <f>IF(('GE2024 results (adjust.)'!I11+'Allocation (ENG)'!T12+'Allocation (ENG)'!AF12)&gt;0,('GE2024 results (adjust.)'!I11+'Allocation (ENG)'!T12+'Allocation (ENG)'!AF12),0)</f>
        <v>5977.0035081172746</v>
      </c>
      <c r="AR12" s="382">
        <f>IF(('GE2024 results (adjust.)'!K11+'Allocation (ENG)'!U12+'Allocation (ENG)'!AG12)&gt;0,('GE2024 results (adjust.)'!K11+'Allocation (ENG)'!U12+'Allocation (ENG)'!AG12),0)</f>
        <v>0</v>
      </c>
      <c r="AS12" s="382">
        <f>IF(('GE2024 results (adjust.)'!L11+'Allocation (ENG)'!V12+'Allocation (ENG)'!AH12)&gt;0,('GE2024 results (adjust.)'!L11+'Allocation (ENG)'!V12+'Allocation (ENG)'!AH12),0)</f>
        <v>0</v>
      </c>
      <c r="AT12" s="382">
        <f t="shared" si="10"/>
        <v>1450.74793230112</v>
      </c>
      <c r="AU12" s="382">
        <f t="shared" si="11"/>
        <v>97.889127448474795</v>
      </c>
      <c r="AV12" s="382">
        <f>IF(('GE2024 results (adjust.)'!N11+'Allocation (ENG)'!Y12+'Allocation (ENG)'!AK12)&gt;0,('GE2024 results (adjust.)'!N11+'Allocation (ENG)'!Y12+'Allocation (ENG)'!AK12),0)</f>
        <v>83.10509503488862</v>
      </c>
      <c r="AW12" s="382">
        <f t="shared" si="12"/>
        <v>44013.801356673066</v>
      </c>
      <c r="AX12" s="382"/>
      <c r="AY12" s="368">
        <f t="shared" si="1"/>
        <v>0.20962523512671813</v>
      </c>
      <c r="AZ12" s="368">
        <f t="shared" si="2"/>
        <v>0.26840649523091764</v>
      </c>
      <c r="BA12" s="368">
        <f t="shared" si="3"/>
        <v>0.30357546178178124</v>
      </c>
      <c r="BB12" s="368">
        <f t="shared" si="4"/>
        <v>4.5520994284585593E-2</v>
      </c>
      <c r="BC12" s="368">
        <f t="shared" si="5"/>
        <v>0.13579839331944191</v>
      </c>
      <c r="BD12" s="368">
        <f t="shared" si="6"/>
        <v>0</v>
      </c>
      <c r="BE12" s="368">
        <f t="shared" si="7"/>
        <v>0</v>
      </c>
      <c r="BF12" s="368">
        <f t="shared" si="13"/>
        <v>3.2961205067127602E-2</v>
      </c>
      <c r="BG12" s="368">
        <f t="shared" si="14"/>
        <v>2.224055283369282E-3</v>
      </c>
      <c r="BH12" s="368">
        <f t="shared" si="15"/>
        <v>1.8881599060583938E-3</v>
      </c>
    </row>
    <row r="13" spans="1:60" ht="20" customHeight="1" x14ac:dyDescent="0.35">
      <c r="A13" s="394" t="s">
        <v>81</v>
      </c>
      <c r="B13" s="395" t="s">
        <v>69</v>
      </c>
      <c r="C13" s="394" t="s">
        <v>70</v>
      </c>
      <c r="D13" s="333" t="s">
        <v>71</v>
      </c>
      <c r="E13" s="346">
        <f>'GE2024 results (adjust.)'!E12/'Regional Transition'!$P$32</f>
        <v>2.3528568888794541E-2</v>
      </c>
      <c r="F13" s="346">
        <f>'GE2024 results (adjust.)'!F12/'Regional Transition'!$Q$32</f>
        <v>2.165128126556096E-2</v>
      </c>
      <c r="G13" s="346">
        <f>'GE2024 results (adjust.)'!G12/'Regional Transition'!$R$32</f>
        <v>2.2254442709495129E-2</v>
      </c>
      <c r="H13" s="346">
        <f>'GE2024 results (adjust.)'!H12/'Regional Transition'!$S$32</f>
        <v>1.5584719087994508E-2</v>
      </c>
      <c r="I13" s="346">
        <f>'GE2024 results (adjust.)'!I12/'Regional Transition'!$T$32</f>
        <v>1.4545100301992551E-2</v>
      </c>
      <c r="J13" s="346">
        <v>1.7388789700002516E-2</v>
      </c>
      <c r="K13" s="346">
        <v>1.7388789700002516E-2</v>
      </c>
      <c r="L13" s="346">
        <f t="shared" si="9"/>
        <v>2.2254442709495129E-2</v>
      </c>
      <c r="M13" s="346">
        <v>1.8270657010732053E-2</v>
      </c>
      <c r="N13" s="346">
        <v>1.7388789700002516E-2</v>
      </c>
      <c r="P13" s="347">
        <f>E13*'Regional Transition'!$P$34</f>
        <v>0</v>
      </c>
      <c r="Q13" s="347">
        <f>F13*'Regional Transition'!$Q$34</f>
        <v>0</v>
      </c>
      <c r="R13" s="347">
        <f>G13*'Regional Transition'!$R$34</f>
        <v>6209.378140664443</v>
      </c>
      <c r="S13" s="347">
        <f>H13*'Regional Transition'!$S$34</f>
        <v>0</v>
      </c>
      <c r="T13" s="347">
        <f>I13*'Regional Transition'!$T$34</f>
        <v>3167.4825227897968</v>
      </c>
      <c r="U13" s="347">
        <f>J13*'Regional Transition'!$U$34</f>
        <v>0</v>
      </c>
      <c r="V13" s="347">
        <f>K13*'Regional Transition'!$V$34</f>
        <v>0</v>
      </c>
      <c r="W13" s="347">
        <f>L13*'Regional Transition'!$W$34</f>
        <v>1649.1031376290362</v>
      </c>
      <c r="X13" s="347">
        <f>M13*'Regional Transition'!$X$34</f>
        <v>135.38958578408599</v>
      </c>
      <c r="Y13" s="347">
        <f>N13*'Regional Transition'!$Y$34</f>
        <v>0</v>
      </c>
      <c r="Z13" s="348">
        <f t="shared" si="0"/>
        <v>11161.35338686736</v>
      </c>
      <c r="AB13" s="347">
        <f>E13*'Regional Transition'!$P$36</f>
        <v>-8432.5936599423603</v>
      </c>
      <c r="AC13" s="347">
        <f>F13*'Regional Transition'!$Q$36</f>
        <v>-3447.0983606557384</v>
      </c>
      <c r="AD13" s="347">
        <f>G13*'Regional Transition'!$R$36</f>
        <v>0</v>
      </c>
      <c r="AE13" s="347">
        <f>H13*'Regional Transition'!$S$36</f>
        <v>-153.64799999999988</v>
      </c>
      <c r="AF13" s="347">
        <f>I13*'Regional Transition'!$T$36</f>
        <v>0</v>
      </c>
      <c r="AG13" s="347">
        <f>J13*'Regional Transition'!$U$36</f>
        <v>-377.23656888611981</v>
      </c>
      <c r="AH13" s="347">
        <f>K13*'Regional Transition'!$V$36</f>
        <v>-187.89033721585105</v>
      </c>
      <c r="AI13" s="347">
        <f>L13*'Regional Transition'!$W$36</f>
        <v>0</v>
      </c>
      <c r="AJ13" s="347">
        <f>M13*'Regional Transition'!$X$36</f>
        <v>0</v>
      </c>
      <c r="AK13" s="347">
        <f>N13*'Regional Transition'!$Y$36</f>
        <v>-318.79308858100956</v>
      </c>
      <c r="AM13" s="382">
        <f>IF(('GE2024 results (adjust.)'!E12+'Allocation (ENG)'!P13+'Allocation (ENG)'!AB13)&gt;0,('GE2024 results (adjust.)'!E12+'Allocation (ENG)'!P13+'Allocation (ENG)'!AB13),0)</f>
        <v>9301.4063400576397</v>
      </c>
      <c r="AN13" s="382">
        <f>IF(('GE2024 results (adjust.)'!F12+'Allocation (ENG)'!Q13+'Allocation (ENG)'!AC13)&gt;0,('GE2024 results (adjust.)'!F12+'Allocation (ENG)'!Q13+'Allocation (ENG)'!AC13),0)</f>
        <v>10118.901639344262</v>
      </c>
      <c r="AO13" s="382">
        <f>IF(('GE2024 results (adjust.)'!G12+'Allocation (ENG)'!R13+'Allocation (ENG)'!AD13)&gt;0,('GE2024 results (adjust.)'!G12+'Allocation (ENG)'!R13+'Allocation (ENG)'!AD13),0)</f>
        <v>15188.378140664443</v>
      </c>
      <c r="AP13" s="382">
        <f>IF(('GE2024 results (adjust.)'!H12+'Allocation (ENG)'!S13+'Allocation (ENG)'!AE13)&gt;0,('GE2024 results (adjust.)'!H12+'Allocation (ENG)'!S13+'Allocation (ENG)'!AE13),0)</f>
        <v>1980.3520000000001</v>
      </c>
      <c r="AQ13" s="382">
        <f>IF(('GE2024 results (adjust.)'!I12+'Allocation (ENG)'!T13+'Allocation (ENG)'!AF13)&gt;0,('GE2024 results (adjust.)'!I12+'Allocation (ENG)'!T13+'Allocation (ENG)'!AF13),0)</f>
        <v>5108.4825227897963</v>
      </c>
      <c r="AR13" s="382">
        <f>IF(('GE2024 results (adjust.)'!K12+'Allocation (ENG)'!U13+'Allocation (ENG)'!AG13)&gt;0,('GE2024 results (adjust.)'!K12+'Allocation (ENG)'!U13+'Allocation (ENG)'!AG13),0)</f>
        <v>822.76343111388019</v>
      </c>
      <c r="AS13" s="382">
        <f>IF(('GE2024 results (adjust.)'!L12+'Allocation (ENG)'!V13+'Allocation (ENG)'!AH13)&gt;0,('GE2024 results (adjust.)'!L12+'Allocation (ENG)'!V13+'Allocation (ENG)'!AH13),0)</f>
        <v>0</v>
      </c>
      <c r="AT13" s="382">
        <f t="shared" si="10"/>
        <v>1649.1031376290362</v>
      </c>
      <c r="AU13" s="382">
        <f t="shared" si="11"/>
        <v>135.38958578408599</v>
      </c>
      <c r="AV13" s="382">
        <f>IF(('GE2024 results (adjust.)'!N12+'Allocation (ENG)'!Y13+'Allocation (ENG)'!AK13)&gt;0,('GE2024 results (adjust.)'!N12+'Allocation (ENG)'!Y13+'Allocation (ENG)'!AK13),0)</f>
        <v>0</v>
      </c>
      <c r="AW13" s="382">
        <f t="shared" si="12"/>
        <v>44304.776797383136</v>
      </c>
      <c r="AX13" s="382"/>
      <c r="AY13" s="368">
        <f t="shared" si="1"/>
        <v>0.20994138809445548</v>
      </c>
      <c r="AZ13" s="368">
        <f t="shared" si="2"/>
        <v>0.22839301697919703</v>
      </c>
      <c r="BA13" s="368">
        <f t="shared" si="3"/>
        <v>0.34281581442390985</v>
      </c>
      <c r="BB13" s="368">
        <f t="shared" si="4"/>
        <v>4.4698385662942097E-2</v>
      </c>
      <c r="BC13" s="368">
        <f t="shared" si="5"/>
        <v>0.11530319961100739</v>
      </c>
      <c r="BD13" s="368">
        <f t="shared" si="6"/>
        <v>1.8570535517571478E-2</v>
      </c>
      <c r="BE13" s="368">
        <f t="shared" si="7"/>
        <v>0</v>
      </c>
      <c r="BF13" s="368">
        <f t="shared" si="13"/>
        <v>3.7221790895613775E-2</v>
      </c>
      <c r="BG13" s="368">
        <f t="shared" si="14"/>
        <v>3.0558688153030666E-3</v>
      </c>
      <c r="BH13" s="368">
        <f t="shared" si="15"/>
        <v>0</v>
      </c>
    </row>
    <row r="14" spans="1:60" ht="20" customHeight="1" x14ac:dyDescent="0.35">
      <c r="A14" s="394" t="s">
        <v>82</v>
      </c>
      <c r="B14" s="395" t="s">
        <v>83</v>
      </c>
      <c r="C14" s="394" t="s">
        <v>70</v>
      </c>
      <c r="D14" s="333" t="s">
        <v>71</v>
      </c>
      <c r="E14" s="346">
        <f>'GE2024 results (adjust.)'!E13/'Regional Transition'!$P$32</f>
        <v>2.1541098707481006E-2</v>
      </c>
      <c r="F14" s="346">
        <f>'GE2024 results (adjust.)'!F13/'Regional Transition'!$Q$32</f>
        <v>2.9707868898507423E-2</v>
      </c>
      <c r="G14" s="346">
        <f>'GE2024 results (adjust.)'!G13/'Regional Transition'!$R$32</f>
        <v>1.569385580092696E-2</v>
      </c>
      <c r="H14" s="346">
        <f>'GE2024 results (adjust.)'!H13/'Regional Transition'!$S$32</f>
        <v>3.4558055634671986E-2</v>
      </c>
      <c r="I14" s="346">
        <f>'GE2024 results (adjust.)'!I13/'Regional Transition'!$T$32</f>
        <v>3.1990228330348376E-2</v>
      </c>
      <c r="J14" s="346">
        <v>2.5523675409258933E-3</v>
      </c>
      <c r="K14" s="346">
        <v>2.5523675409258933E-3</v>
      </c>
      <c r="L14" s="346">
        <f t="shared" si="9"/>
        <v>1.569385580092696E-2</v>
      </c>
      <c r="M14" s="346">
        <v>2.4832039089084729E-2</v>
      </c>
      <c r="N14" s="346">
        <v>2.5523675409258933E-3</v>
      </c>
      <c r="P14" s="347">
        <f>E14*'Regional Transition'!$P$34</f>
        <v>0</v>
      </c>
      <c r="Q14" s="347">
        <f>F14*'Regional Transition'!$Q$34</f>
        <v>0</v>
      </c>
      <c r="R14" s="347">
        <f>G14*'Regional Transition'!$R$34</f>
        <v>4378.8598270060429</v>
      </c>
      <c r="S14" s="347">
        <f>H14*'Regional Transition'!$S$34</f>
        <v>0</v>
      </c>
      <c r="T14" s="347">
        <f>I14*'Regional Transition'!$T$34</f>
        <v>6966.5032920090898</v>
      </c>
      <c r="U14" s="347">
        <f>J14*'Regional Transition'!$U$34</f>
        <v>0</v>
      </c>
      <c r="V14" s="347">
        <f>K14*'Regional Transition'!$V$34</f>
        <v>0</v>
      </c>
      <c r="W14" s="347">
        <f>L14*'Regional Transition'!$W$34</f>
        <v>1162.9492223484863</v>
      </c>
      <c r="X14" s="347">
        <f>M14*'Regional Transition'!$X$34</f>
        <v>184.01086969508538</v>
      </c>
      <c r="Y14" s="347">
        <f>N14*'Regional Transition'!$Y$34</f>
        <v>0</v>
      </c>
      <c r="Z14" s="348">
        <f t="shared" si="0"/>
        <v>12692.323211058703</v>
      </c>
      <c r="AB14" s="347">
        <f>E14*'Regional Transition'!$P$36</f>
        <v>-7720.2881844380381</v>
      </c>
      <c r="AC14" s="347">
        <f>F14*'Regional Transition'!$Q$36</f>
        <v>-4729.7868852459023</v>
      </c>
      <c r="AD14" s="347">
        <f>G14*'Regional Transition'!$R$36</f>
        <v>0</v>
      </c>
      <c r="AE14" s="347">
        <f>H14*'Regional Transition'!$S$36</f>
        <v>-340.70399999999972</v>
      </c>
      <c r="AF14" s="347">
        <f>I14*'Regional Transition'!$T$36</f>
        <v>0</v>
      </c>
      <c r="AG14" s="347">
        <f>J14*'Regional Transition'!$U$36</f>
        <v>-55.37167280107181</v>
      </c>
      <c r="AH14" s="347">
        <f>K14*'Regional Transition'!$V$36</f>
        <v>-27.578986590612985</v>
      </c>
      <c r="AI14" s="347">
        <f>L14*'Regional Transition'!$W$36</f>
        <v>0</v>
      </c>
      <c r="AJ14" s="347">
        <f>M14*'Regional Transition'!$X$36</f>
        <v>0</v>
      </c>
      <c r="AK14" s="347">
        <f>N14*'Regional Transition'!$Y$36</f>
        <v>-46.793200999237115</v>
      </c>
      <c r="AM14" s="382">
        <f>IF(('GE2024 results (adjust.)'!E13+'Allocation (ENG)'!P14+'Allocation (ENG)'!AB14)&gt;0,('GE2024 results (adjust.)'!E13+'Allocation (ENG)'!P14+'Allocation (ENG)'!AB14),0)</f>
        <v>8515.711815561961</v>
      </c>
      <c r="AN14" s="382">
        <f>IF(('GE2024 results (adjust.)'!F13+'Allocation (ENG)'!Q14+'Allocation (ENG)'!AC14)&gt;0,('GE2024 results (adjust.)'!F13+'Allocation (ENG)'!Q14+'Allocation (ENG)'!AC14),0)</f>
        <v>13884.213114754097</v>
      </c>
      <c r="AO14" s="382">
        <f>IF(('GE2024 results (adjust.)'!G13+'Allocation (ENG)'!R14+'Allocation (ENG)'!AD14)&gt;0,('GE2024 results (adjust.)'!G13+'Allocation (ENG)'!R14+'Allocation (ENG)'!AD14),0)</f>
        <v>10710.859827006043</v>
      </c>
      <c r="AP14" s="382">
        <f>IF(('GE2024 results (adjust.)'!H13+'Allocation (ENG)'!S14+'Allocation (ENG)'!AE14)&gt;0,('GE2024 results (adjust.)'!H13+'Allocation (ENG)'!S14+'Allocation (ENG)'!AE14),0)</f>
        <v>4391.2960000000003</v>
      </c>
      <c r="AQ14" s="382">
        <f>IF(('GE2024 results (adjust.)'!I13+'Allocation (ENG)'!T14+'Allocation (ENG)'!AF14)&gt;0,('GE2024 results (adjust.)'!I13+'Allocation (ENG)'!T14+'Allocation (ENG)'!AF14),0)</f>
        <v>11235.503292009089</v>
      </c>
      <c r="AR14" s="382">
        <f>IF(('GE2024 results (adjust.)'!K13+'Allocation (ENG)'!U14+'Allocation (ENG)'!AG14)&gt;0,('GE2024 results (adjust.)'!K13+'Allocation (ENG)'!U14+'Allocation (ENG)'!AG14),0)</f>
        <v>0</v>
      </c>
      <c r="AS14" s="382">
        <f>IF(('GE2024 results (adjust.)'!L13+'Allocation (ENG)'!V14+'Allocation (ENG)'!AH14)&gt;0,('GE2024 results (adjust.)'!L13+'Allocation (ENG)'!V14+'Allocation (ENG)'!AH14),0)</f>
        <v>0</v>
      </c>
      <c r="AT14" s="382">
        <f t="shared" si="10"/>
        <v>1162.9492223484863</v>
      </c>
      <c r="AU14" s="382">
        <f t="shared" si="11"/>
        <v>184.01086969508538</v>
      </c>
      <c r="AV14" s="382">
        <f>IF(('GE2024 results (adjust.)'!N13+'Allocation (ENG)'!Y14+'Allocation (ENG)'!AK14)&gt;0,('GE2024 results (adjust.)'!N13+'Allocation (ENG)'!Y14+'Allocation (ENG)'!AK14),0)</f>
        <v>156.20679900076289</v>
      </c>
      <c r="AW14" s="382">
        <f t="shared" si="12"/>
        <v>50240.750940375525</v>
      </c>
      <c r="AX14" s="382"/>
      <c r="AY14" s="368">
        <f t="shared" si="1"/>
        <v>0.16949809977299496</v>
      </c>
      <c r="AZ14" s="368">
        <f t="shared" si="2"/>
        <v>0.27635361444401052</v>
      </c>
      <c r="BA14" s="368">
        <f t="shared" si="3"/>
        <v>0.21319067940917971</v>
      </c>
      <c r="BB14" s="368">
        <f t="shared" si="4"/>
        <v>8.740506297788983E-2</v>
      </c>
      <c r="BC14" s="368">
        <f t="shared" si="5"/>
        <v>0.22363326745141818</v>
      </c>
      <c r="BD14" s="368">
        <f t="shared" si="6"/>
        <v>0</v>
      </c>
      <c r="BE14" s="368">
        <f t="shared" si="7"/>
        <v>0</v>
      </c>
      <c r="BF14" s="368">
        <f t="shared" si="13"/>
        <v>2.3147528661119049E-2</v>
      </c>
      <c r="BG14" s="368">
        <f t="shared" si="14"/>
        <v>3.6625819927226986E-3</v>
      </c>
      <c r="BH14" s="368">
        <f t="shared" si="15"/>
        <v>3.1091652906650468E-3</v>
      </c>
    </row>
    <row r="15" spans="1:60" ht="20" customHeight="1" x14ac:dyDescent="0.35">
      <c r="A15" s="394" t="s">
        <v>84</v>
      </c>
      <c r="B15" s="395" t="s">
        <v>83</v>
      </c>
      <c r="C15" s="394" t="s">
        <v>70</v>
      </c>
      <c r="D15" s="333" t="s">
        <v>71</v>
      </c>
      <c r="E15" s="346">
        <f>'GE2024 results (adjust.)'!E14/'Regional Transition'!$P$32</f>
        <v>1.1411369178556551E-2</v>
      </c>
      <c r="F15" s="346">
        <f>'GE2024 results (adjust.)'!F14/'Regional Transition'!$Q$32</f>
        <v>2.7183003281367704E-2</v>
      </c>
      <c r="G15" s="346">
        <f>'GE2024 results (adjust.)'!G14/'Regional Transition'!$R$32</f>
        <v>2.1852925868094283E-2</v>
      </c>
      <c r="H15" s="346">
        <f>'GE2024 results (adjust.)'!H14/'Regional Transition'!$S$32</f>
        <v>8.4890709783902604E-2</v>
      </c>
      <c r="I15" s="346">
        <f>'GE2024 results (adjust.)'!I14/'Regional Transition'!$T$32</f>
        <v>1.134532810778811E-2</v>
      </c>
      <c r="J15" s="346">
        <v>2.6529534538687859E-3</v>
      </c>
      <c r="K15" s="346">
        <v>2.6529534538687859E-3</v>
      </c>
      <c r="L15" s="346">
        <f t="shared" si="9"/>
        <v>2.1852925868094283E-2</v>
      </c>
      <c r="M15" s="346">
        <v>1.0034028444289333E-2</v>
      </c>
      <c r="N15" s="346">
        <v>2.6529534538687859E-3</v>
      </c>
      <c r="P15" s="347">
        <f>E15*'Regional Transition'!$P$34</f>
        <v>0</v>
      </c>
      <c r="Q15" s="347">
        <f>F15*'Regional Transition'!$Q$34</f>
        <v>0</v>
      </c>
      <c r="R15" s="347">
        <f>G15*'Regional Transition'!$R$34</f>
        <v>6097.3479303083195</v>
      </c>
      <c r="S15" s="347">
        <f>H15*'Regional Transition'!$S$34</f>
        <v>0</v>
      </c>
      <c r="T15" s="347">
        <f>I15*'Regional Transition'!$T$34</f>
        <v>2470.6690054115161</v>
      </c>
      <c r="U15" s="347">
        <f>J15*'Regional Transition'!$U$34</f>
        <v>0</v>
      </c>
      <c r="V15" s="347">
        <f>K15*'Regional Transition'!$V$34</f>
        <v>0</v>
      </c>
      <c r="W15" s="347">
        <f>L15*'Regional Transition'!$W$34</f>
        <v>1619.3498568298489</v>
      </c>
      <c r="X15" s="347">
        <f>M15*'Regional Transition'!$X$34</f>
        <v>74.354357044746379</v>
      </c>
      <c r="Y15" s="347">
        <f>N15*'Regional Transition'!$Y$34</f>
        <v>0</v>
      </c>
      <c r="Z15" s="348">
        <f t="shared" si="0"/>
        <v>10261.72114959443</v>
      </c>
      <c r="AB15" s="347">
        <f>E15*'Regional Transition'!$P$36</f>
        <v>-4089.8126801152735</v>
      </c>
      <c r="AC15" s="347">
        <f>F15*'Regional Transition'!$Q$36</f>
        <v>-4327.8032786885251</v>
      </c>
      <c r="AD15" s="347">
        <f>G15*'Regional Transition'!$R$36</f>
        <v>0</v>
      </c>
      <c r="AE15" s="347">
        <f>H15*'Regional Transition'!$S$36</f>
        <v>-836.92799999999932</v>
      </c>
      <c r="AF15" s="347">
        <f>I15*'Regional Transition'!$T$36</f>
        <v>0</v>
      </c>
      <c r="AG15" s="347">
        <f>J15*'Regional Transition'!$U$36</f>
        <v>-57.553807689784001</v>
      </c>
      <c r="AH15" s="347">
        <f>K15*'Regional Transition'!$V$36</f>
        <v>-28.665843205021382</v>
      </c>
      <c r="AI15" s="347">
        <f>L15*'Regional Transition'!$W$36</f>
        <v>0</v>
      </c>
      <c r="AJ15" s="347">
        <f>M15*'Regional Transition'!$X$36</f>
        <v>0</v>
      </c>
      <c r="AK15" s="347">
        <f>N15*'Regional Transition'!$Y$36</f>
        <v>-48.637268033689814</v>
      </c>
      <c r="AM15" s="382">
        <f>IF(('GE2024 results (adjust.)'!E14+'Allocation (ENG)'!P15+'Allocation (ENG)'!AB15)&gt;0,('GE2024 results (adjust.)'!E14+'Allocation (ENG)'!P15+'Allocation (ENG)'!AB15),0)</f>
        <v>4511.1873198847261</v>
      </c>
      <c r="AN15" s="382">
        <f>IF(('GE2024 results (adjust.)'!F14+'Allocation (ENG)'!Q15+'Allocation (ENG)'!AC15)&gt;0,('GE2024 results (adjust.)'!F14+'Allocation (ENG)'!Q15+'Allocation (ENG)'!AC15),0)</f>
        <v>12704.196721311475</v>
      </c>
      <c r="AO15" s="382">
        <f>IF(('GE2024 results (adjust.)'!G14+'Allocation (ENG)'!R15+'Allocation (ENG)'!AD15)&gt;0,('GE2024 results (adjust.)'!G14+'Allocation (ENG)'!R15+'Allocation (ENG)'!AD15),0)</f>
        <v>14914.347930308319</v>
      </c>
      <c r="AP15" s="382">
        <f>IF(('GE2024 results (adjust.)'!H14+'Allocation (ENG)'!S15+'Allocation (ENG)'!AE15)&gt;0,('GE2024 results (adjust.)'!H14+'Allocation (ENG)'!S15+'Allocation (ENG)'!AE15),0)</f>
        <v>10787.072</v>
      </c>
      <c r="AQ15" s="382">
        <f>IF(('GE2024 results (adjust.)'!I14+'Allocation (ENG)'!T15+'Allocation (ENG)'!AF15)&gt;0,('GE2024 results (adjust.)'!I14+'Allocation (ENG)'!T15+'Allocation (ENG)'!AF15),0)</f>
        <v>3984.6690054115161</v>
      </c>
      <c r="AR15" s="382">
        <f>IF(('GE2024 results (adjust.)'!K14+'Allocation (ENG)'!U15+'Allocation (ENG)'!AG15)&gt;0,('GE2024 results (adjust.)'!K14+'Allocation (ENG)'!U15+'Allocation (ENG)'!AG15),0)</f>
        <v>153.44619231021599</v>
      </c>
      <c r="AS15" s="382">
        <f>IF(('GE2024 results (adjust.)'!L14+'Allocation (ENG)'!V15+'Allocation (ENG)'!AH15)&gt;0,('GE2024 results (adjust.)'!L14+'Allocation (ENG)'!V15+'Allocation (ENG)'!AH15),0)</f>
        <v>0</v>
      </c>
      <c r="AT15" s="382">
        <f t="shared" si="10"/>
        <v>1619.3498568298489</v>
      </c>
      <c r="AU15" s="382">
        <f t="shared" si="11"/>
        <v>74.354357044746379</v>
      </c>
      <c r="AV15" s="382">
        <f>IF(('GE2024 results (adjust.)'!N14+'Allocation (ENG)'!Y15+'Allocation (ENG)'!AK15)&gt;0,('GE2024 results (adjust.)'!N14+'Allocation (ENG)'!Y15+'Allocation (ENG)'!AK15),0)</f>
        <v>0</v>
      </c>
      <c r="AW15" s="382">
        <f t="shared" si="12"/>
        <v>48748.623383100836</v>
      </c>
      <c r="AX15" s="382"/>
      <c r="AY15" s="368">
        <f t="shared" si="1"/>
        <v>9.2539788958401051E-2</v>
      </c>
      <c r="AZ15" s="368">
        <f t="shared" si="2"/>
        <v>0.26060626618054417</v>
      </c>
      <c r="BA15" s="368">
        <f t="shared" si="3"/>
        <v>0.30594398149668606</v>
      </c>
      <c r="BB15" s="368">
        <f t="shared" si="4"/>
        <v>0.22127952035132625</v>
      </c>
      <c r="BC15" s="368">
        <f t="shared" si="5"/>
        <v>8.1739108284088258E-2</v>
      </c>
      <c r="BD15" s="368">
        <f t="shared" si="6"/>
        <v>3.1477030870046998E-3</v>
      </c>
      <c r="BE15" s="368">
        <f t="shared" si="7"/>
        <v>0</v>
      </c>
      <c r="BF15" s="368">
        <f t="shared" si="13"/>
        <v>3.3218370990783952E-2</v>
      </c>
      <c r="BG15" s="368">
        <f t="shared" si="14"/>
        <v>1.525260651165834E-3</v>
      </c>
      <c r="BH15" s="368">
        <f t="shared" si="15"/>
        <v>0</v>
      </c>
    </row>
    <row r="16" spans="1:60" ht="20" customHeight="1" x14ac:dyDescent="0.35">
      <c r="A16" s="394" t="s">
        <v>85</v>
      </c>
      <c r="B16" s="395" t="s">
        <v>83</v>
      </c>
      <c r="C16" s="394" t="s">
        <v>70</v>
      </c>
      <c r="D16" s="333" t="s">
        <v>71</v>
      </c>
      <c r="E16" s="346">
        <f>'GE2024 results (adjust.)'!E15/'Regional Transition'!$P$32</f>
        <v>1.3400166108989787E-2</v>
      </c>
      <c r="F16" s="346">
        <f>'GE2024 results (adjust.)'!F15/'Regional Transition'!$Q$32</f>
        <v>2.3183437392270273E-2</v>
      </c>
      <c r="G16" s="346">
        <f>'GE2024 results (adjust.)'!G15/'Regional Transition'!$R$32</f>
        <v>6.4713609438124273E-3</v>
      </c>
      <c r="H16" s="346">
        <f>'GE2024 results (adjust.)'!H15/'Regional Transition'!$S$32</f>
        <v>4.6221034258630382E-2</v>
      </c>
      <c r="I16" s="346">
        <f>'GE2024 results (adjust.)'!I15/'Regional Transition'!$T$32</f>
        <v>1.6058809864590438E-2</v>
      </c>
      <c r="J16" s="346">
        <v>0.13836849649206628</v>
      </c>
      <c r="K16" s="346">
        <v>0.13836849649206628</v>
      </c>
      <c r="L16" s="346">
        <f t="shared" si="9"/>
        <v>6.4713609438124273E-3</v>
      </c>
      <c r="M16" s="346">
        <v>4.464415554198297E-2</v>
      </c>
      <c r="N16" s="346">
        <v>0.13836849649206628</v>
      </c>
      <c r="P16" s="347">
        <f>E16*'Regional Transition'!$P$34</f>
        <v>0</v>
      </c>
      <c r="Q16" s="347">
        <f>F16*'Regional Transition'!$Q$34</f>
        <v>0</v>
      </c>
      <c r="R16" s="347">
        <f>G16*'Regional Transition'!$R$34</f>
        <v>1805.6227113570399</v>
      </c>
      <c r="S16" s="347">
        <f>H16*'Regional Transition'!$S$34</f>
        <v>0</v>
      </c>
      <c r="T16" s="347">
        <f>I16*'Regional Transition'!$T$34</f>
        <v>3497.1226410811623</v>
      </c>
      <c r="U16" s="347">
        <f>J16*'Regional Transition'!$U$34</f>
        <v>0</v>
      </c>
      <c r="V16" s="347">
        <f>K16*'Regional Transition'!$V$34</f>
        <v>0</v>
      </c>
      <c r="W16" s="347">
        <f>L16*'Regional Transition'!$W$34</f>
        <v>479.54207510295288</v>
      </c>
      <c r="X16" s="347">
        <f>M16*'Regional Transition'!$X$34</f>
        <v>330.82300888024838</v>
      </c>
      <c r="Y16" s="347">
        <f>N16*'Regional Transition'!$Y$34</f>
        <v>0</v>
      </c>
      <c r="Z16" s="348">
        <f t="shared" si="0"/>
        <v>6113.1104364214034</v>
      </c>
      <c r="AB16" s="347">
        <f>E16*'Regional Transition'!$P$36</f>
        <v>-4802.5936599423621</v>
      </c>
      <c r="AC16" s="347">
        <f>F16*'Regional Transition'!$Q$36</f>
        <v>-3691.0327868852464</v>
      </c>
      <c r="AD16" s="347">
        <f>G16*'Regional Transition'!$R$36</f>
        <v>0</v>
      </c>
      <c r="AE16" s="347">
        <f>H16*'Regional Transition'!$S$36</f>
        <v>-455.68799999999959</v>
      </c>
      <c r="AF16" s="347">
        <f>I16*'Regional Transition'!$T$36</f>
        <v>0</v>
      </c>
      <c r="AG16" s="347">
        <f>J16*'Regional Transition'!$U$36</f>
        <v>-3001.7993062847058</v>
      </c>
      <c r="AH16" s="347">
        <f>K16*'Regional Transition'!$V$36</f>
        <v>-1495.1071301955462</v>
      </c>
      <c r="AI16" s="347">
        <f>L16*'Regional Transition'!$W$36</f>
        <v>0</v>
      </c>
      <c r="AJ16" s="347">
        <f>M16*'Regional Transition'!$X$36</f>
        <v>0</v>
      </c>
      <c r="AK16" s="347">
        <f>N16*'Regional Transition'!$Y$36</f>
        <v>-2536.7447142689875</v>
      </c>
      <c r="AM16" s="382">
        <f>IF(('GE2024 results (adjust.)'!E15+'Allocation (ENG)'!P16+'Allocation (ENG)'!AB16)&gt;0,('GE2024 results (adjust.)'!E15+'Allocation (ENG)'!P16+'Allocation (ENG)'!AB16),0)</f>
        <v>5297.4063400576379</v>
      </c>
      <c r="AN16" s="382">
        <f>IF(('GE2024 results (adjust.)'!F15+'Allocation (ENG)'!Q16+'Allocation (ENG)'!AC16)&gt;0,('GE2024 results (adjust.)'!F15+'Allocation (ENG)'!Q16+'Allocation (ENG)'!AC16),0)</f>
        <v>10834.967213114753</v>
      </c>
      <c r="AO16" s="382">
        <f>IF(('GE2024 results (adjust.)'!G15+'Allocation (ENG)'!R16+'Allocation (ENG)'!AD16)&gt;0,('GE2024 results (adjust.)'!G15+'Allocation (ENG)'!R16+'Allocation (ENG)'!AD16),0)</f>
        <v>4416.6227113570403</v>
      </c>
      <c r="AP16" s="382">
        <f>IF(('GE2024 results (adjust.)'!H15+'Allocation (ENG)'!S16+'Allocation (ENG)'!AE16)&gt;0,('GE2024 results (adjust.)'!H15+'Allocation (ENG)'!S16+'Allocation (ENG)'!AE16),0)</f>
        <v>5873.3120000000008</v>
      </c>
      <c r="AQ16" s="382">
        <f>IF(('GE2024 results (adjust.)'!I15+'Allocation (ENG)'!T16+'Allocation (ENG)'!AF16)&gt;0,('GE2024 results (adjust.)'!I15+'Allocation (ENG)'!T16+'Allocation (ENG)'!AF16),0)</f>
        <v>5640.1226410811623</v>
      </c>
      <c r="AR16" s="382">
        <f>IF(('GE2024 results (adjust.)'!K15+'Allocation (ENG)'!U16+'Allocation (ENG)'!AG16)&gt;0,('GE2024 results (adjust.)'!K15+'Allocation (ENG)'!U16+'Allocation (ENG)'!AG16),0)</f>
        <v>2530.2006937152942</v>
      </c>
      <c r="AS16" s="382">
        <f>IF(('GE2024 results (adjust.)'!L15+'Allocation (ENG)'!V16+'Allocation (ENG)'!AH16)&gt;0,('GE2024 results (adjust.)'!L15+'Allocation (ENG)'!V16+'Allocation (ENG)'!AH16),0)</f>
        <v>0</v>
      </c>
      <c r="AT16" s="382">
        <f t="shared" si="10"/>
        <v>479.54207510295288</v>
      </c>
      <c r="AU16" s="382">
        <f t="shared" si="11"/>
        <v>330.82300888024838</v>
      </c>
      <c r="AV16" s="382">
        <f>IF(('GE2024 results (adjust.)'!N15+'Allocation (ENG)'!Y16+'Allocation (ENG)'!AK16)&gt;0,('GE2024 results (adjust.)'!N15+'Allocation (ENG)'!Y16+'Allocation (ENG)'!AK16),0)</f>
        <v>2936.2552857310125</v>
      </c>
      <c r="AW16" s="382">
        <f t="shared" si="12"/>
        <v>38339.251969040102</v>
      </c>
      <c r="AX16" s="382"/>
      <c r="AY16" s="368">
        <f t="shared" si="1"/>
        <v>0.13817187524512542</v>
      </c>
      <c r="AZ16" s="368">
        <f t="shared" si="2"/>
        <v>0.28260768420480026</v>
      </c>
      <c r="BA16" s="368">
        <f t="shared" si="3"/>
        <v>0.11519845809520678</v>
      </c>
      <c r="BB16" s="368">
        <f t="shared" si="4"/>
        <v>0.15319318187905298</v>
      </c>
      <c r="BC16" s="368">
        <f t="shared" si="5"/>
        <v>0.14711092030787928</v>
      </c>
      <c r="BD16" s="368">
        <f t="shared" si="6"/>
        <v>6.5995045906437982E-2</v>
      </c>
      <c r="BE16" s="368">
        <f t="shared" si="7"/>
        <v>0</v>
      </c>
      <c r="BF16" s="368">
        <f t="shared" si="13"/>
        <v>1.2507862059755235E-2</v>
      </c>
      <c r="BG16" s="368">
        <f t="shared" si="14"/>
        <v>8.6288331641784823E-3</v>
      </c>
      <c r="BH16" s="368">
        <f t="shared" si="15"/>
        <v>7.6586139137563541E-2</v>
      </c>
    </row>
    <row r="17" spans="1:60" ht="20" customHeight="1" x14ac:dyDescent="0.35">
      <c r="A17" s="394" t="s">
        <v>86</v>
      </c>
      <c r="B17" s="395" t="s">
        <v>83</v>
      </c>
      <c r="C17" s="394" t="s">
        <v>70</v>
      </c>
      <c r="D17" s="333" t="s">
        <v>71</v>
      </c>
      <c r="E17" s="346">
        <f>'GE2024 results (adjust.)'!E16/'Regional Transition'!$P$32</f>
        <v>1.8256067887098958E-2</v>
      </c>
      <c r="F17" s="346">
        <f>'GE2024 results (adjust.)'!F16/'Regional Transition'!$Q$32</f>
        <v>7.6927005528530023E-3</v>
      </c>
      <c r="G17" s="346">
        <f>'GE2024 results (adjust.)'!G16/'Regional Transition'!$R$32</f>
        <v>6.1218925818524303E-3</v>
      </c>
      <c r="H17" s="346">
        <f>'GE2024 results (adjust.)'!H16/'Regional Transition'!$S$32</f>
        <v>1.0406853186687992E-2</v>
      </c>
      <c r="I17" s="346">
        <f>'GE2024 results (adjust.)'!I16/'Regional Transition'!$T$32</f>
        <v>2.8670558349007471E-2</v>
      </c>
      <c r="J17" s="346">
        <v>0.19546357532627556</v>
      </c>
      <c r="K17" s="346">
        <v>0.19546357532627556</v>
      </c>
      <c r="L17" s="346">
        <f t="shared" si="9"/>
        <v>6.1218925818524303E-3</v>
      </c>
      <c r="M17" s="346">
        <v>0.1079894133728878</v>
      </c>
      <c r="N17" s="346">
        <v>0.19546357532627556</v>
      </c>
      <c r="P17" s="347">
        <f>E17*'Regional Transition'!$P$34</f>
        <v>0</v>
      </c>
      <c r="Q17" s="347">
        <f>F17*'Regional Transition'!$Q$34</f>
        <v>0</v>
      </c>
      <c r="R17" s="347">
        <f>G17*'Regional Transition'!$R$34</f>
        <v>1708.1149356767096</v>
      </c>
      <c r="S17" s="347">
        <f>H17*'Regional Transition'!$S$34</f>
        <v>0</v>
      </c>
      <c r="T17" s="347">
        <f>I17*'Regional Transition'!$T$34</f>
        <v>6243.5796662512948</v>
      </c>
      <c r="U17" s="347">
        <f>J17*'Regional Transition'!$U$34</f>
        <v>0</v>
      </c>
      <c r="V17" s="347">
        <f>K17*'Regional Transition'!$V$34</f>
        <v>0</v>
      </c>
      <c r="W17" s="347">
        <f>L17*'Regional Transition'!$W$34</f>
        <v>453.64570107403046</v>
      </c>
      <c r="X17" s="347">
        <f>M17*'Regional Transition'!$X$34</f>
        <v>800.22529770186463</v>
      </c>
      <c r="Y17" s="347">
        <f>N17*'Regional Transition'!$Y$34</f>
        <v>0</v>
      </c>
      <c r="Z17" s="348">
        <f t="shared" si="0"/>
        <v>9205.5656007038997</v>
      </c>
      <c r="AB17" s="347">
        <f>E17*'Regional Transition'!$P$36</f>
        <v>-6542.9394812680102</v>
      </c>
      <c r="AC17" s="347">
        <f>F17*'Regional Transition'!$Q$36</f>
        <v>-1224.7540983606559</v>
      </c>
      <c r="AD17" s="347">
        <f>G17*'Regional Transition'!$R$36</f>
        <v>0</v>
      </c>
      <c r="AE17" s="347">
        <f>H17*'Regional Transition'!$S$36</f>
        <v>-102.59999999999992</v>
      </c>
      <c r="AF17" s="347">
        <f>I17*'Regional Transition'!$T$36</f>
        <v>0</v>
      </c>
      <c r="AG17" s="347">
        <f>J17*'Regional Transition'!$U$36</f>
        <v>-4240.4336224899625</v>
      </c>
      <c r="AH17" s="347">
        <f>K17*'Regional Transition'!$V$36</f>
        <v>-2112.0341159491109</v>
      </c>
      <c r="AI17" s="347">
        <f>L17*'Regional Transition'!$W$36</f>
        <v>0</v>
      </c>
      <c r="AJ17" s="347">
        <f>M17*'Regional Transition'!$X$36</f>
        <v>0</v>
      </c>
      <c r="AK17" s="347">
        <f>N17*'Regional Transition'!$Y$36</f>
        <v>-3583.4832647001981</v>
      </c>
      <c r="AM17" s="382">
        <f>IF(('GE2024 results (adjust.)'!E16+'Allocation (ENG)'!P17+'Allocation (ENG)'!AB17)&gt;0,('GE2024 results (adjust.)'!E16+'Allocation (ENG)'!P17+'Allocation (ENG)'!AB17),0)</f>
        <v>7217.0605187319898</v>
      </c>
      <c r="AN17" s="382">
        <f>IF(('GE2024 results (adjust.)'!F16+'Allocation (ENG)'!Q17+'Allocation (ENG)'!AC17)&gt;0,('GE2024 results (adjust.)'!F16+'Allocation (ENG)'!Q17+'Allocation (ENG)'!AC17),0)</f>
        <v>3595.2459016393441</v>
      </c>
      <c r="AO17" s="382">
        <f>IF(('GE2024 results (adjust.)'!G16+'Allocation (ENG)'!R17+'Allocation (ENG)'!AD17)&gt;0,('GE2024 results (adjust.)'!G16+'Allocation (ENG)'!R17+'Allocation (ENG)'!AD17),0)</f>
        <v>4178.1149356767091</v>
      </c>
      <c r="AP17" s="382">
        <f>IF(('GE2024 results (adjust.)'!H16+'Allocation (ENG)'!S17+'Allocation (ENG)'!AE17)&gt;0,('GE2024 results (adjust.)'!H16+'Allocation (ENG)'!S17+'Allocation (ENG)'!AE17),0)</f>
        <v>1322.4</v>
      </c>
      <c r="AQ17" s="382">
        <f>IF(('GE2024 results (adjust.)'!I16+'Allocation (ENG)'!T17+'Allocation (ENG)'!AF17)&gt;0,('GE2024 results (adjust.)'!I16+'Allocation (ENG)'!T17+'Allocation (ENG)'!AF17),0)</f>
        <v>10069.579666251295</v>
      </c>
      <c r="AR17" s="382">
        <f>IF(('GE2024 results (adjust.)'!K16+'Allocation (ENG)'!U17+'Allocation (ENG)'!AG17)&gt;0,('GE2024 results (adjust.)'!K16+'Allocation (ENG)'!U17+'Allocation (ENG)'!AG17),0)</f>
        <v>10498.566377510037</v>
      </c>
      <c r="AS17" s="382">
        <f>IF(('GE2024 results (adjust.)'!L16+'Allocation (ENG)'!V17+'Allocation (ENG)'!AH17)&gt;0,('GE2024 results (adjust.)'!L16+'Allocation (ENG)'!V17+'Allocation (ENG)'!AH17),0)</f>
        <v>0</v>
      </c>
      <c r="AT17" s="382">
        <f t="shared" si="10"/>
        <v>453.64570107403046</v>
      </c>
      <c r="AU17" s="382">
        <f t="shared" si="11"/>
        <v>800.22529770186463</v>
      </c>
      <c r="AV17" s="382">
        <f>IF(('GE2024 results (adjust.)'!N16+'Allocation (ENG)'!Y17+'Allocation (ENG)'!AK17)&gt;0,('GE2024 results (adjust.)'!N16+'Allocation (ENG)'!Y17+'Allocation (ENG)'!AK17),0)</f>
        <v>0</v>
      </c>
      <c r="AW17" s="382">
        <f t="shared" si="12"/>
        <v>38134.838398585271</v>
      </c>
      <c r="AX17" s="382"/>
      <c r="AY17" s="368">
        <f t="shared" si="1"/>
        <v>0.18925111058028579</v>
      </c>
      <c r="AZ17" s="368">
        <f t="shared" si="2"/>
        <v>9.4277203014782429E-2</v>
      </c>
      <c r="BA17" s="368">
        <f t="shared" si="3"/>
        <v>0.10956162687794972</v>
      </c>
      <c r="BB17" s="368">
        <f t="shared" si="4"/>
        <v>3.4676953031196237E-2</v>
      </c>
      <c r="BC17" s="368">
        <f t="shared" si="5"/>
        <v>0.26405198210109254</v>
      </c>
      <c r="BD17" s="368">
        <f t="shared" si="6"/>
        <v>0.27530118963083144</v>
      </c>
      <c r="BE17" s="368">
        <f t="shared" si="7"/>
        <v>0</v>
      </c>
      <c r="BF17" s="368">
        <f t="shared" si="13"/>
        <v>1.1895833839192559E-2</v>
      </c>
      <c r="BG17" s="368">
        <f t="shared" si="14"/>
        <v>2.0984100924669225E-2</v>
      </c>
      <c r="BH17" s="368">
        <f t="shared" si="15"/>
        <v>0</v>
      </c>
    </row>
    <row r="18" spans="1:60" ht="20" customHeight="1" x14ac:dyDescent="0.35">
      <c r="A18" s="394" t="s">
        <v>87</v>
      </c>
      <c r="B18" s="395" t="s">
        <v>83</v>
      </c>
      <c r="C18" s="394" t="s">
        <v>70</v>
      </c>
      <c r="D18" s="333" t="s">
        <v>71</v>
      </c>
      <c r="E18" s="346">
        <f>'GE2024 results (adjust.)'!E17/'Regional Transition'!$P$32</f>
        <v>2.0959982593051551E-2</v>
      </c>
      <c r="F18" s="346">
        <f>'GE2024 results (adjust.)'!F17/'Regional Transition'!$Q$32</f>
        <v>1.1205487672527164E-2</v>
      </c>
      <c r="G18" s="346">
        <f>'GE2024 results (adjust.)'!G17/'Regional Transition'!$R$32</f>
        <v>1.4043175452945696E-2</v>
      </c>
      <c r="H18" s="346">
        <f>'GE2024 results (adjust.)'!H17/'Regional Transition'!$S$32</f>
        <v>1.5913356557047814E-2</v>
      </c>
      <c r="I18" s="346">
        <f>'GE2024 results (adjust.)'!I17/'Regional Transition'!$T$32</f>
        <v>3.0641378225063135E-2</v>
      </c>
      <c r="J18" s="346">
        <v>8.0971659919028341E-3</v>
      </c>
      <c r="K18" s="346">
        <v>8.0971659919028341E-3</v>
      </c>
      <c r="L18" s="346">
        <f t="shared" si="9"/>
        <v>1.4043175452945696E-2</v>
      </c>
      <c r="M18" s="346">
        <v>2.3785010034028452E-2</v>
      </c>
      <c r="N18" s="346">
        <v>8.0971659919028341E-3</v>
      </c>
      <c r="P18" s="347">
        <f>E18*'Regional Transition'!$P$34</f>
        <v>0</v>
      </c>
      <c r="Q18" s="347">
        <f>F18*'Regional Transition'!$Q$34</f>
        <v>0</v>
      </c>
      <c r="R18" s="347">
        <f>G18*'Regional Transition'!$R$34</f>
        <v>3918.2911844308651</v>
      </c>
      <c r="S18" s="347">
        <f>H18*'Regional Transition'!$S$34</f>
        <v>0</v>
      </c>
      <c r="T18" s="347">
        <f>I18*'Regional Transition'!$T$34</f>
        <v>6672.7645727395575</v>
      </c>
      <c r="U18" s="347">
        <f>J18*'Regional Transition'!$U$34</f>
        <v>0</v>
      </c>
      <c r="V18" s="347">
        <f>K18*'Regional Transition'!$V$34</f>
        <v>0</v>
      </c>
      <c r="W18" s="347">
        <f>L18*'Regional Transition'!$W$34</f>
        <v>1040.6301790629379</v>
      </c>
      <c r="X18" s="347">
        <f>M18*'Regional Transition'!$X$34</f>
        <v>176.25215417737272</v>
      </c>
      <c r="Y18" s="347">
        <f>N18*'Regional Transition'!$Y$34</f>
        <v>0</v>
      </c>
      <c r="Z18" s="348">
        <f t="shared" si="0"/>
        <v>11807.938090410735</v>
      </c>
      <c r="AB18" s="347">
        <f>E18*'Regional Transition'!$P$36</f>
        <v>-7512.0172910662814</v>
      </c>
      <c r="AC18" s="347">
        <f>F18*'Regional Transition'!$Q$36</f>
        <v>-1784.0245901639348</v>
      </c>
      <c r="AD18" s="347">
        <f>G18*'Regional Transition'!$R$36</f>
        <v>0</v>
      </c>
      <c r="AE18" s="347">
        <f>H18*'Regional Transition'!$S$36</f>
        <v>-156.88799999999989</v>
      </c>
      <c r="AF18" s="347">
        <f>I18*'Regional Transition'!$T$36</f>
        <v>0</v>
      </c>
      <c r="AG18" s="347">
        <f>J18*'Regional Transition'!$U$36</f>
        <v>-175.66185854133127</v>
      </c>
      <c r="AH18" s="347">
        <f>K18*'Regional Transition'!$V$36</f>
        <v>-87.491957459875678</v>
      </c>
      <c r="AI18" s="347">
        <f>L18*'Regional Transition'!$W$36</f>
        <v>0</v>
      </c>
      <c r="AJ18" s="347">
        <f>M18*'Regional Transition'!$X$36</f>
        <v>0</v>
      </c>
      <c r="AK18" s="347">
        <f>N18*'Regional Transition'!$Y$36</f>
        <v>-148.44739627344188</v>
      </c>
      <c r="AM18" s="382">
        <f>IF(('GE2024 results (adjust.)'!E17+'Allocation (ENG)'!P18+'Allocation (ENG)'!AB18)&gt;0,('GE2024 results (adjust.)'!E17+'Allocation (ENG)'!P18+'Allocation (ENG)'!AB18),0)</f>
        <v>8285.9827089337196</v>
      </c>
      <c r="AN18" s="382">
        <f>IF(('GE2024 results (adjust.)'!F17+'Allocation (ENG)'!Q18+'Allocation (ENG)'!AC18)&gt;0,('GE2024 results (adjust.)'!F17+'Allocation (ENG)'!Q18+'Allocation (ENG)'!AC18),0)</f>
        <v>5236.9754098360654</v>
      </c>
      <c r="AO18" s="382">
        <f>IF(('GE2024 results (adjust.)'!G17+'Allocation (ENG)'!R18+'Allocation (ENG)'!AD18)&gt;0,('GE2024 results (adjust.)'!G17+'Allocation (ENG)'!R18+'Allocation (ENG)'!AD18),0)</f>
        <v>9584.2911844308655</v>
      </c>
      <c r="AP18" s="382">
        <f>IF(('GE2024 results (adjust.)'!H17+'Allocation (ENG)'!S18+'Allocation (ENG)'!AE18)&gt;0,('GE2024 results (adjust.)'!H17+'Allocation (ENG)'!S18+'Allocation (ENG)'!AE18),0)</f>
        <v>2022.1120000000001</v>
      </c>
      <c r="AQ18" s="382">
        <f>IF(('GE2024 results (adjust.)'!I17+'Allocation (ENG)'!T18+'Allocation (ENG)'!AF18)&gt;0,('GE2024 results (adjust.)'!I17+'Allocation (ENG)'!T18+'Allocation (ENG)'!AF18),0)</f>
        <v>10761.764572739557</v>
      </c>
      <c r="AR18" s="382">
        <f>IF(('GE2024 results (adjust.)'!K17+'Allocation (ENG)'!U18+'Allocation (ENG)'!AG18)&gt;0,('GE2024 results (adjust.)'!K17+'Allocation (ENG)'!U18+'Allocation (ENG)'!AG18),0)</f>
        <v>0</v>
      </c>
      <c r="AS18" s="382">
        <f>IF(('GE2024 results (adjust.)'!L17+'Allocation (ENG)'!V18+'Allocation (ENG)'!AH18)&gt;0,('GE2024 results (adjust.)'!L17+'Allocation (ENG)'!V18+'Allocation (ENG)'!AH18),0)</f>
        <v>0</v>
      </c>
      <c r="AT18" s="382">
        <f t="shared" si="10"/>
        <v>1040.6301790629379</v>
      </c>
      <c r="AU18" s="382">
        <f t="shared" si="11"/>
        <v>176.25215417737272</v>
      </c>
      <c r="AV18" s="382">
        <f>IF(('GE2024 results (adjust.)'!N17+'Allocation (ENG)'!Y18+'Allocation (ENG)'!AK18)&gt;0,('GE2024 results (adjust.)'!N17+'Allocation (ENG)'!Y18+'Allocation (ENG)'!AK18),0)</f>
        <v>495.55260372655812</v>
      </c>
      <c r="AW18" s="382">
        <f t="shared" si="12"/>
        <v>37603.560812907082</v>
      </c>
      <c r="AX18" s="382"/>
      <c r="AY18" s="368">
        <f t="shared" si="1"/>
        <v>0.22035101277136582</v>
      </c>
      <c r="AZ18" s="368">
        <f t="shared" si="2"/>
        <v>0.13926807186936724</v>
      </c>
      <c r="BA18" s="368">
        <f t="shared" si="3"/>
        <v>0.25487722378517791</v>
      </c>
      <c r="BB18" s="368">
        <f t="shared" si="4"/>
        <v>5.3774481891776811E-2</v>
      </c>
      <c r="BC18" s="368">
        <f t="shared" si="5"/>
        <v>0.28619003998806619</v>
      </c>
      <c r="BD18" s="368">
        <f t="shared" si="6"/>
        <v>0</v>
      </c>
      <c r="BE18" s="368">
        <f t="shared" si="7"/>
        <v>0</v>
      </c>
      <c r="BF18" s="368">
        <f t="shared" si="13"/>
        <v>2.7673713780471319E-2</v>
      </c>
      <c r="BG18" s="368">
        <f t="shared" si="14"/>
        <v>4.6871134107298621E-3</v>
      </c>
      <c r="BH18" s="368">
        <f t="shared" si="15"/>
        <v>1.3178342503044662E-2</v>
      </c>
    </row>
    <row r="19" spans="1:60" ht="20" customHeight="1" x14ac:dyDescent="0.35">
      <c r="A19" s="394" t="s">
        <v>88</v>
      </c>
      <c r="B19" s="395" t="s">
        <v>83</v>
      </c>
      <c r="C19" s="394" t="s">
        <v>70</v>
      </c>
      <c r="D19" s="333" t="s">
        <v>71</v>
      </c>
      <c r="E19" s="346">
        <f>'GE2024 results (adjust.)'!E18/'Regional Transition'!$P$32</f>
        <v>2.2885095565739092E-2</v>
      </c>
      <c r="F19" s="346">
        <f>'GE2024 results (adjust.)'!F18/'Regional Transition'!$Q$32</f>
        <v>1.9613194417844513E-2</v>
      </c>
      <c r="G19" s="346">
        <f>'GE2024 results (adjust.)'!G18/'Regional Transition'!$R$32</f>
        <v>1.7855106947232757E-2</v>
      </c>
      <c r="H19" s="346">
        <f>'GE2024 results (adjust.)'!H18/'Regional Transition'!$S$32</f>
        <v>1.8703123516566979E-2</v>
      </c>
      <c r="I19" s="346">
        <f>'GE2024 results (adjust.)'!I18/'Regional Transition'!$T$32</f>
        <v>2.2151116173462125E-2</v>
      </c>
      <c r="J19" s="346">
        <v>0</v>
      </c>
      <c r="K19" s="346">
        <v>0</v>
      </c>
      <c r="L19" s="346">
        <f t="shared" si="9"/>
        <v>1.7855106947232757E-2</v>
      </c>
      <c r="M19" s="346">
        <v>1.7194543815257545E-2</v>
      </c>
      <c r="N19" s="346">
        <v>0</v>
      </c>
      <c r="P19" s="347">
        <f>E19*'Regional Transition'!$P$34</f>
        <v>0</v>
      </c>
      <c r="Q19" s="347">
        <f>F19*'Regional Transition'!$Q$34</f>
        <v>0</v>
      </c>
      <c r="R19" s="347">
        <f>G19*'Regional Transition'!$R$34</f>
        <v>4981.8866383056748</v>
      </c>
      <c r="S19" s="347">
        <f>H19*'Regional Transition'!$S$34</f>
        <v>0</v>
      </c>
      <c r="T19" s="347">
        <f>I19*'Regional Transition'!$T$34</f>
        <v>4823.8425231152196</v>
      </c>
      <c r="U19" s="347">
        <f>J19*'Regional Transition'!$U$34</f>
        <v>0</v>
      </c>
      <c r="V19" s="347">
        <f>K19*'Regional Transition'!$V$34</f>
        <v>0</v>
      </c>
      <c r="W19" s="347">
        <f>L19*'Regional Transition'!$W$34</f>
        <v>1323.102684428063</v>
      </c>
      <c r="X19" s="347">
        <f>M19*'Regional Transition'!$X$34</f>
        <v>127.41535039088131</v>
      </c>
      <c r="Y19" s="347">
        <f>N19*'Regional Transition'!$Y$34</f>
        <v>0</v>
      </c>
      <c r="Z19" s="348">
        <f t="shared" si="0"/>
        <v>11256.247196239839</v>
      </c>
      <c r="AB19" s="347">
        <f>E19*'Regional Transition'!$P$36</f>
        <v>-8201.9740634005757</v>
      </c>
      <c r="AC19" s="347">
        <f>F19*'Regional Transition'!$Q$36</f>
        <v>-3122.6147540983611</v>
      </c>
      <c r="AD19" s="347">
        <f>G19*'Regional Transition'!$R$36</f>
        <v>0</v>
      </c>
      <c r="AE19" s="347">
        <f>H19*'Regional Transition'!$S$36</f>
        <v>-184.39199999999983</v>
      </c>
      <c r="AF19" s="347">
        <f>I19*'Regional Transition'!$T$36</f>
        <v>0</v>
      </c>
      <c r="AG19" s="347">
        <f>J19*'Regional Transition'!$U$36</f>
        <v>0</v>
      </c>
      <c r="AH19" s="347">
        <f>K19*'Regional Transition'!$V$36</f>
        <v>0</v>
      </c>
      <c r="AI19" s="347">
        <f>L19*'Regional Transition'!$W$36</f>
        <v>0</v>
      </c>
      <c r="AJ19" s="347">
        <f>M19*'Regional Transition'!$X$36</f>
        <v>0</v>
      </c>
      <c r="AK19" s="347">
        <f>N19*'Regional Transition'!$Y$36</f>
        <v>0</v>
      </c>
      <c r="AM19" s="382">
        <f>IF(('GE2024 results (adjust.)'!E18+'Allocation (ENG)'!P19+'Allocation (ENG)'!AB19)&gt;0,('GE2024 results (adjust.)'!E18+'Allocation (ENG)'!P19+'Allocation (ENG)'!AB19),0)</f>
        <v>9047.0259365994243</v>
      </c>
      <c r="AN19" s="382">
        <f>IF(('GE2024 results (adjust.)'!F18+'Allocation (ENG)'!Q19+'Allocation (ENG)'!AC19)&gt;0,('GE2024 results (adjust.)'!F18+'Allocation (ENG)'!Q19+'Allocation (ENG)'!AC19),0)</f>
        <v>9166.385245901638</v>
      </c>
      <c r="AO19" s="382">
        <f>IF(('GE2024 results (adjust.)'!G18+'Allocation (ENG)'!R19+'Allocation (ENG)'!AD19)&gt;0,('GE2024 results (adjust.)'!G18+'Allocation (ENG)'!R19+'Allocation (ENG)'!AD19),0)</f>
        <v>12185.886638305674</v>
      </c>
      <c r="AP19" s="382">
        <f>IF(('GE2024 results (adjust.)'!H18+'Allocation (ENG)'!S19+'Allocation (ENG)'!AE19)&gt;0,('GE2024 results (adjust.)'!H18+'Allocation (ENG)'!S19+'Allocation (ENG)'!AE19),0)</f>
        <v>2376.6080000000002</v>
      </c>
      <c r="AQ19" s="382">
        <f>IF(('GE2024 results (adjust.)'!I18+'Allocation (ENG)'!T19+'Allocation (ENG)'!AF19)&gt;0,('GE2024 results (adjust.)'!I18+'Allocation (ENG)'!T19+'Allocation (ENG)'!AF19),0)</f>
        <v>7779.8425231152196</v>
      </c>
      <c r="AR19" s="382">
        <f>IF(('GE2024 results (adjust.)'!K18+'Allocation (ENG)'!U19+'Allocation (ENG)'!AG19)&gt;0,('GE2024 results (adjust.)'!K18+'Allocation (ENG)'!U19+'Allocation (ENG)'!AG19),0)</f>
        <v>0</v>
      </c>
      <c r="AS19" s="382">
        <f>IF(('GE2024 results (adjust.)'!L18+'Allocation (ENG)'!V19+'Allocation (ENG)'!AH19)&gt;0,('GE2024 results (adjust.)'!L18+'Allocation (ENG)'!V19+'Allocation (ENG)'!AH19),0)</f>
        <v>0</v>
      </c>
      <c r="AT19" s="382">
        <f t="shared" si="10"/>
        <v>1323.102684428063</v>
      </c>
      <c r="AU19" s="382">
        <f t="shared" si="11"/>
        <v>127.41535039088131</v>
      </c>
      <c r="AV19" s="382">
        <f>IF(('GE2024 results (adjust.)'!N18+'Allocation (ENG)'!Y19+'Allocation (ENG)'!AK19)&gt;0,('GE2024 results (adjust.)'!N18+'Allocation (ENG)'!Y19+'Allocation (ENG)'!AK19),0)</f>
        <v>0</v>
      </c>
      <c r="AW19" s="382">
        <f t="shared" si="12"/>
        <v>42006.266378740904</v>
      </c>
      <c r="AX19" s="382"/>
      <c r="AY19" s="368">
        <f t="shared" si="1"/>
        <v>0.21537324586357584</v>
      </c>
      <c r="AZ19" s="368">
        <f t="shared" si="2"/>
        <v>0.21821471023524922</v>
      </c>
      <c r="BA19" s="368">
        <f t="shared" si="3"/>
        <v>0.29009687574787346</v>
      </c>
      <c r="BB19" s="368">
        <f t="shared" si="4"/>
        <v>5.6577463432998319E-2</v>
      </c>
      <c r="BC19" s="368">
        <f t="shared" si="5"/>
        <v>0.18520671304061784</v>
      </c>
      <c r="BD19" s="368">
        <f t="shared" si="6"/>
        <v>0</v>
      </c>
      <c r="BE19" s="368">
        <f t="shared" si="7"/>
        <v>0</v>
      </c>
      <c r="BF19" s="368">
        <f t="shared" si="13"/>
        <v>3.1497745419661397E-2</v>
      </c>
      <c r="BG19" s="368">
        <f t="shared" si="14"/>
        <v>3.0332462600238469E-3</v>
      </c>
      <c r="BH19" s="368">
        <f t="shared" si="15"/>
        <v>0</v>
      </c>
    </row>
    <row r="20" spans="1:60" ht="20" customHeight="1" x14ac:dyDescent="0.35">
      <c r="A20" s="394" t="s">
        <v>89</v>
      </c>
      <c r="B20" s="395" t="s">
        <v>83</v>
      </c>
      <c r="C20" s="394" t="s">
        <v>70</v>
      </c>
      <c r="D20" s="333" t="s">
        <v>71</v>
      </c>
      <c r="E20" s="346">
        <f>'GE2024 results (adjust.)'!E19/'Regional Transition'!$P$32</f>
        <v>1.6093466821984762E-2</v>
      </c>
      <c r="F20" s="346">
        <f>'GE2024 results (adjust.)'!F19/'Regional Transition'!$Q$32</f>
        <v>2.7971425288236873E-2</v>
      </c>
      <c r="G20" s="346">
        <f>'GE2024 results (adjust.)'!G19/'Regional Transition'!$R$32</f>
        <v>2.2170173742781372E-2</v>
      </c>
      <c r="H20" s="346">
        <f>'GE2024 results (adjust.)'!H19/'Regional Transition'!$S$32</f>
        <v>1.8600880748417061E-2</v>
      </c>
      <c r="I20" s="346">
        <f>'GE2024 results (adjust.)'!I19/'Regional Transition'!$T$32</f>
        <v>2.7613959099867365E-2</v>
      </c>
      <c r="J20" s="346">
        <v>1.449694470289436E-2</v>
      </c>
      <c r="K20" s="346">
        <v>1.449694470289436E-2</v>
      </c>
      <c r="L20" s="346">
        <f t="shared" si="9"/>
        <v>2.2170173742781372E-2</v>
      </c>
      <c r="M20" s="346">
        <v>2.4442311607480449E-2</v>
      </c>
      <c r="N20" s="346">
        <v>1.449694470289436E-2</v>
      </c>
      <c r="P20" s="347">
        <f>E20*'Regional Transition'!$P$34</f>
        <v>0</v>
      </c>
      <c r="Q20" s="347">
        <f>F20*'Regional Transition'!$Q$34</f>
        <v>0</v>
      </c>
      <c r="R20" s="347">
        <f>G20*'Regional Transition'!$R$34</f>
        <v>6185.8656273798251</v>
      </c>
      <c r="S20" s="347">
        <f>H20*'Regional Transition'!$S$34</f>
        <v>0</v>
      </c>
      <c r="T20" s="347">
        <f>I20*'Regional Transition'!$T$34</f>
        <v>6013.4843361568282</v>
      </c>
      <c r="U20" s="347">
        <f>J20*'Regional Transition'!$U$34</f>
        <v>0</v>
      </c>
      <c r="V20" s="347">
        <f>K20*'Regional Transition'!$V$34</f>
        <v>0</v>
      </c>
      <c r="W20" s="347">
        <f>L20*'Regional Transition'!$W$34</f>
        <v>1642.8586219057502</v>
      </c>
      <c r="X20" s="347">
        <f>M20*'Regional Transition'!$X$34</f>
        <v>181.12290336349233</v>
      </c>
      <c r="Y20" s="347">
        <f>N20*'Regional Transition'!$Y$34</f>
        <v>0</v>
      </c>
      <c r="Z20" s="348">
        <f t="shared" si="0"/>
        <v>14023.331488805896</v>
      </c>
      <c r="AB20" s="347">
        <f>E20*'Regional Transition'!$P$36</f>
        <v>-5767.8674351584996</v>
      </c>
      <c r="AC20" s="347">
        <f>F20*'Regional Transition'!$Q$36</f>
        <v>-4453.3278688524597</v>
      </c>
      <c r="AD20" s="347">
        <f>G20*'Regional Transition'!$R$36</f>
        <v>0</v>
      </c>
      <c r="AE20" s="347">
        <f>H20*'Regional Transition'!$S$36</f>
        <v>-183.38399999999982</v>
      </c>
      <c r="AF20" s="347">
        <f>I20*'Regional Transition'!$T$36</f>
        <v>0</v>
      </c>
      <c r="AG20" s="347">
        <f>J20*'Regional Transition'!$U$36</f>
        <v>-314.50019083564433</v>
      </c>
      <c r="AH20" s="347">
        <f>K20*'Regional Transition'!$V$36</f>
        <v>-156.64320955160971</v>
      </c>
      <c r="AI20" s="347">
        <f>L20*'Regional Transition'!$W$36</f>
        <v>0</v>
      </c>
      <c r="AJ20" s="347">
        <f>M20*'Regional Transition'!$X$36</f>
        <v>0</v>
      </c>
      <c r="AK20" s="347">
        <f>N20*'Regional Transition'!$Y$36</f>
        <v>-265.77616134049458</v>
      </c>
      <c r="AM20" s="382">
        <f>IF(('GE2024 results (adjust.)'!E19+'Allocation (ENG)'!P20+'Allocation (ENG)'!AB20)&gt;0,('GE2024 results (adjust.)'!E19+'Allocation (ENG)'!P20+'Allocation (ENG)'!AB20),0)</f>
        <v>6362.1325648415004</v>
      </c>
      <c r="AN20" s="382">
        <f>IF(('GE2024 results (adjust.)'!F19+'Allocation (ENG)'!Q20+'Allocation (ENG)'!AC20)&gt;0,('GE2024 results (adjust.)'!F19+'Allocation (ENG)'!Q20+'Allocation (ENG)'!AC20),0)</f>
        <v>13072.672131147541</v>
      </c>
      <c r="AO20" s="382">
        <f>IF(('GE2024 results (adjust.)'!G19+'Allocation (ENG)'!R20+'Allocation (ENG)'!AD20)&gt;0,('GE2024 results (adjust.)'!G19+'Allocation (ENG)'!R20+'Allocation (ENG)'!AD20),0)</f>
        <v>15130.865627379826</v>
      </c>
      <c r="AP20" s="382">
        <f>IF(('GE2024 results (adjust.)'!H19+'Allocation (ENG)'!S20+'Allocation (ENG)'!AE20)&gt;0,('GE2024 results (adjust.)'!H19+'Allocation (ENG)'!S20+'Allocation (ENG)'!AE20),0)</f>
        <v>2363.616</v>
      </c>
      <c r="AQ20" s="382">
        <f>IF(('GE2024 results (adjust.)'!I19+'Allocation (ENG)'!T20+'Allocation (ENG)'!AF20)&gt;0,('GE2024 results (adjust.)'!I19+'Allocation (ENG)'!T20+'Allocation (ENG)'!AF20),0)</f>
        <v>9698.4843361568273</v>
      </c>
      <c r="AR20" s="382">
        <f>IF(('GE2024 results (adjust.)'!K19+'Allocation (ENG)'!U20+'Allocation (ENG)'!AG20)&gt;0,('GE2024 results (adjust.)'!K19+'Allocation (ENG)'!U20+'Allocation (ENG)'!AG20),0)</f>
        <v>202.49980916435567</v>
      </c>
      <c r="AS20" s="382">
        <f>IF(('GE2024 results (adjust.)'!L19+'Allocation (ENG)'!V20+'Allocation (ENG)'!AH20)&gt;0,('GE2024 results (adjust.)'!L19+'Allocation (ENG)'!V20+'Allocation (ENG)'!AH20),0)</f>
        <v>0</v>
      </c>
      <c r="AT20" s="382">
        <f t="shared" si="10"/>
        <v>1642.8586219057502</v>
      </c>
      <c r="AU20" s="382">
        <f t="shared" si="11"/>
        <v>181.12290336349233</v>
      </c>
      <c r="AV20" s="382">
        <f>IF(('GE2024 results (adjust.)'!N19+'Allocation (ENG)'!Y20+'Allocation (ENG)'!AK20)&gt;0,('GE2024 results (adjust.)'!N19+'Allocation (ENG)'!Y20+'Allocation (ENG)'!AK20),0)</f>
        <v>370.22383865950542</v>
      </c>
      <c r="AW20" s="382">
        <f t="shared" si="12"/>
        <v>49024.475832618802</v>
      </c>
      <c r="AX20" s="382"/>
      <c r="AY20" s="368">
        <f t="shared" si="1"/>
        <v>0.12977461679678803</v>
      </c>
      <c r="AZ20" s="368">
        <f t="shared" si="2"/>
        <v>0.26665603066885912</v>
      </c>
      <c r="BA20" s="368">
        <f t="shared" si="3"/>
        <v>0.30863900878900152</v>
      </c>
      <c r="BB20" s="368">
        <f t="shared" si="4"/>
        <v>4.8212978514445441E-2</v>
      </c>
      <c r="BC20" s="368">
        <f t="shared" si="5"/>
        <v>0.19782943461281982</v>
      </c>
      <c r="BD20" s="368">
        <f t="shared" si="6"/>
        <v>4.1305859109180094E-3</v>
      </c>
      <c r="BE20" s="368">
        <f t="shared" si="7"/>
        <v>0</v>
      </c>
      <c r="BF20" s="368">
        <f t="shared" si="13"/>
        <v>3.3510988011679302E-2</v>
      </c>
      <c r="BG20" s="368">
        <f t="shared" si="14"/>
        <v>3.6945403349520536E-3</v>
      </c>
      <c r="BH20" s="368">
        <f t="shared" si="15"/>
        <v>7.5518163605366737E-3</v>
      </c>
    </row>
    <row r="21" spans="1:60" ht="20" customHeight="1" x14ac:dyDescent="0.35">
      <c r="A21" s="394" t="s">
        <v>90</v>
      </c>
      <c r="B21" s="395" t="s">
        <v>83</v>
      </c>
      <c r="C21" s="394" t="s">
        <v>70</v>
      </c>
      <c r="D21" s="333" t="s">
        <v>71</v>
      </c>
      <c r="E21" s="346">
        <f>'GE2024 results (adjust.)'!E20/'Regional Transition'!$P$32</f>
        <v>2.0609720825450234E-2</v>
      </c>
      <c r="F21" s="346">
        <f>'GE2024 results (adjust.)'!F20/'Regional Transition'!$Q$32</f>
        <v>2.8304988444989212E-2</v>
      </c>
      <c r="G21" s="346">
        <f>'GE2024 results (adjust.)'!G20/'Regional Transition'!$R$32</f>
        <v>2.2115646764319527E-2</v>
      </c>
      <c r="H21" s="346">
        <f>'GE2024 results (adjust.)'!H20/'Regional Transition'!$S$32</f>
        <v>1.7848666097028388E-2</v>
      </c>
      <c r="I21" s="346">
        <f>'GE2024 results (adjust.)'!I20/'Regional Transition'!$T$32</f>
        <v>2.5583190330243467E-2</v>
      </c>
      <c r="J21" s="346">
        <v>0</v>
      </c>
      <c r="K21" s="346">
        <v>0</v>
      </c>
      <c r="L21" s="346">
        <f t="shared" si="9"/>
        <v>2.2115646764319527E-2</v>
      </c>
      <c r="M21" s="346">
        <v>1.9858651077567409E-2</v>
      </c>
      <c r="N21" s="346">
        <v>0</v>
      </c>
      <c r="P21" s="347">
        <f>E21*'Regional Transition'!$P$34</f>
        <v>0</v>
      </c>
      <c r="Q21" s="347">
        <f>F21*'Regional Transition'!$Q$34</f>
        <v>0</v>
      </c>
      <c r="R21" s="347">
        <f>G21*'Regional Transition'!$R$34</f>
        <v>6170.6516481956596</v>
      </c>
      <c r="S21" s="347">
        <f>H21*'Regional Transition'!$S$34</f>
        <v>0</v>
      </c>
      <c r="T21" s="347">
        <f>I21*'Regional Transition'!$T$34</f>
        <v>5571.2443754788083</v>
      </c>
      <c r="U21" s="347">
        <f>J21*'Regional Transition'!$U$34</f>
        <v>0</v>
      </c>
      <c r="V21" s="347">
        <f>K21*'Regional Transition'!$V$34</f>
        <v>0</v>
      </c>
      <c r="W21" s="347">
        <f>L21*'Regional Transition'!$W$34</f>
        <v>1638.8180529083295</v>
      </c>
      <c r="X21" s="347">
        <f>M21*'Regional Transition'!$X$34</f>
        <v>147.15697098595021</v>
      </c>
      <c r="Y21" s="347">
        <f>N21*'Regional Transition'!$Y$34</f>
        <v>0</v>
      </c>
      <c r="Z21" s="348">
        <f t="shared" si="0"/>
        <v>13527.871047568748</v>
      </c>
      <c r="AB21" s="347">
        <f>E21*'Regional Transition'!$P$36</f>
        <v>-7386.4841498559072</v>
      </c>
      <c r="AC21" s="347">
        <f>F21*'Regional Transition'!$Q$36</f>
        <v>-4506.434426229509</v>
      </c>
      <c r="AD21" s="347">
        <f>G21*'Regional Transition'!$R$36</f>
        <v>0</v>
      </c>
      <c r="AE21" s="347">
        <f>H21*'Regional Transition'!$S$36</f>
        <v>-175.96799999999988</v>
      </c>
      <c r="AF21" s="347">
        <f>I21*'Regional Transition'!$T$36</f>
        <v>0</v>
      </c>
      <c r="AG21" s="347">
        <f>J21*'Regional Transition'!$U$36</f>
        <v>0</v>
      </c>
      <c r="AH21" s="347">
        <f>K21*'Regional Transition'!$V$36</f>
        <v>0</v>
      </c>
      <c r="AI21" s="347">
        <f>L21*'Regional Transition'!$W$36</f>
        <v>0</v>
      </c>
      <c r="AJ21" s="347">
        <f>M21*'Regional Transition'!$X$36</f>
        <v>0</v>
      </c>
      <c r="AK21" s="347">
        <f>N21*'Regional Transition'!$Y$36</f>
        <v>0</v>
      </c>
      <c r="AM21" s="382">
        <f>IF(('GE2024 results (adjust.)'!E20+'Allocation (ENG)'!P21+'Allocation (ENG)'!AB21)&gt;0,('GE2024 results (adjust.)'!E20+'Allocation (ENG)'!P21+'Allocation (ENG)'!AB21),0)</f>
        <v>8147.5158501440928</v>
      </c>
      <c r="AN21" s="382">
        <f>IF(('GE2024 results (adjust.)'!F20+'Allocation (ENG)'!Q21+'Allocation (ENG)'!AC21)&gt;0,('GE2024 results (adjust.)'!F20+'Allocation (ENG)'!Q21+'Allocation (ENG)'!AC21),0)</f>
        <v>13228.565573770491</v>
      </c>
      <c r="AO21" s="382">
        <f>IF(('GE2024 results (adjust.)'!G20+'Allocation (ENG)'!R21+'Allocation (ENG)'!AD21)&gt;0,('GE2024 results (adjust.)'!G20+'Allocation (ENG)'!R21+'Allocation (ENG)'!AD21),0)</f>
        <v>15093.651648195661</v>
      </c>
      <c r="AP21" s="382">
        <f>IF(('GE2024 results (adjust.)'!H20+'Allocation (ENG)'!S21+'Allocation (ENG)'!AE21)&gt;0,('GE2024 results (adjust.)'!H20+'Allocation (ENG)'!S21+'Allocation (ENG)'!AE21),0)</f>
        <v>2268.0320000000002</v>
      </c>
      <c r="AQ21" s="382">
        <f>IF(('GE2024 results (adjust.)'!I20+'Allocation (ENG)'!T21+'Allocation (ENG)'!AF21)&gt;0,('GE2024 results (adjust.)'!I20+'Allocation (ENG)'!T21+'Allocation (ENG)'!AF21),0)</f>
        <v>8985.2443754788073</v>
      </c>
      <c r="AR21" s="382">
        <f>IF(('GE2024 results (adjust.)'!K20+'Allocation (ENG)'!U21+'Allocation (ENG)'!AG21)&gt;0,('GE2024 results (adjust.)'!K20+'Allocation (ENG)'!U21+'Allocation (ENG)'!AG21),0)</f>
        <v>0</v>
      </c>
      <c r="AS21" s="382">
        <f>IF(('GE2024 results (adjust.)'!L20+'Allocation (ENG)'!V21+'Allocation (ENG)'!AH21)&gt;0,('GE2024 results (adjust.)'!L20+'Allocation (ENG)'!V21+'Allocation (ENG)'!AH21),0)</f>
        <v>0</v>
      </c>
      <c r="AT21" s="382">
        <f t="shared" si="10"/>
        <v>1638.8180529083295</v>
      </c>
      <c r="AU21" s="382">
        <f t="shared" si="11"/>
        <v>147.15697098595021</v>
      </c>
      <c r="AV21" s="382">
        <f>IF(('GE2024 results (adjust.)'!N20+'Allocation (ENG)'!Y21+'Allocation (ENG)'!AK21)&gt;0,('GE2024 results (adjust.)'!N20+'Allocation (ENG)'!Y21+'Allocation (ENG)'!AK21),0)</f>
        <v>0</v>
      </c>
      <c r="AW21" s="382">
        <f t="shared" si="12"/>
        <v>49508.984471483331</v>
      </c>
      <c r="AX21" s="382"/>
      <c r="AY21" s="368">
        <f t="shared" si="1"/>
        <v>0.16456641026109067</v>
      </c>
      <c r="AZ21" s="368">
        <f t="shared" si="2"/>
        <v>0.26719525183131176</v>
      </c>
      <c r="BA21" s="368">
        <f t="shared" si="3"/>
        <v>0.30486692080887762</v>
      </c>
      <c r="BB21" s="368">
        <f t="shared" si="4"/>
        <v>4.581051346965849E-2</v>
      </c>
      <c r="BC21" s="368">
        <f t="shared" si="5"/>
        <v>0.18148714766416219</v>
      </c>
      <c r="BD21" s="368">
        <f t="shared" si="6"/>
        <v>0</v>
      </c>
      <c r="BE21" s="368">
        <f t="shared" si="7"/>
        <v>0</v>
      </c>
      <c r="BF21" s="368">
        <f t="shared" si="13"/>
        <v>3.3101427355115148E-2</v>
      </c>
      <c r="BG21" s="368">
        <f t="shared" si="14"/>
        <v>2.9723286097841722E-3</v>
      </c>
      <c r="BH21" s="368">
        <f t="shared" si="15"/>
        <v>0</v>
      </c>
    </row>
    <row r="22" spans="1:60" ht="20" customHeight="1" x14ac:dyDescent="0.35">
      <c r="A22" s="394" t="s">
        <v>91</v>
      </c>
      <c r="B22" s="395" t="s">
        <v>83</v>
      </c>
      <c r="C22" s="394" t="s">
        <v>70</v>
      </c>
      <c r="D22" s="333" t="s">
        <v>71</v>
      </c>
      <c r="E22" s="346">
        <f>'GE2024 results (adjust.)'!E21/'Regional Transition'!$P$32</f>
        <v>2.2383584398491752E-2</v>
      </c>
      <c r="F22" s="346">
        <f>'GE2024 results (adjust.)'!F21/'Regional Transition'!$Q$32</f>
        <v>2.5310900014044766E-2</v>
      </c>
      <c r="G22" s="346">
        <f>'GE2024 results (adjust.)'!G21/'Regional Transition'!$R$32</f>
        <v>2.3986913525169157E-2</v>
      </c>
      <c r="H22" s="346">
        <f>'GE2024 results (adjust.)'!H21/'Regional Transition'!$S$32</f>
        <v>1.189667637972964E-2</v>
      </c>
      <c r="I22" s="346">
        <f>'GE2024 results (adjust.)'!I21/'Regional Transition'!$T$32</f>
        <v>2.1214414711458483E-2</v>
      </c>
      <c r="J22" s="346">
        <v>2.142479945683607E-2</v>
      </c>
      <c r="K22" s="346">
        <v>2.142479945683607E-2</v>
      </c>
      <c r="L22" s="346">
        <f t="shared" si="9"/>
        <v>2.3986913525169157E-2</v>
      </c>
      <c r="M22" s="346">
        <v>2.5588226739958708E-2</v>
      </c>
      <c r="N22" s="346">
        <v>2.142479945683607E-2</v>
      </c>
      <c r="P22" s="347">
        <f>E22*'Regional Transition'!$P$34</f>
        <v>0</v>
      </c>
      <c r="Q22" s="347">
        <f>F22*'Regional Transition'!$Q$34</f>
        <v>0</v>
      </c>
      <c r="R22" s="347">
        <f>G22*'Regional Transition'!$R$34</f>
        <v>6692.7677520158677</v>
      </c>
      <c r="S22" s="347">
        <f>H22*'Regional Transition'!$S$34</f>
        <v>0</v>
      </c>
      <c r="T22" s="347">
        <f>I22*'Regional Transition'!$T$34</f>
        <v>4619.8573014002659</v>
      </c>
      <c r="U22" s="347">
        <f>J22*'Regional Transition'!$U$34</f>
        <v>0</v>
      </c>
      <c r="V22" s="347">
        <f>K22*'Regional Transition'!$V$34</f>
        <v>0</v>
      </c>
      <c r="W22" s="347">
        <f>L22*'Regional Transition'!$W$34</f>
        <v>1777.4830344107152</v>
      </c>
      <c r="X22" s="347">
        <f>M22*'Regional Transition'!$X$34</f>
        <v>189.61438645787786</v>
      </c>
      <c r="Y22" s="347">
        <f>N22*'Regional Transition'!$Y$34</f>
        <v>0</v>
      </c>
      <c r="Z22" s="348">
        <f t="shared" si="0"/>
        <v>13279.722474284727</v>
      </c>
      <c r="AB22" s="347">
        <f>E22*'Regional Transition'!$P$36</f>
        <v>-8022.2334293948115</v>
      </c>
      <c r="AC22" s="347">
        <f>F22*'Regional Transition'!$Q$36</f>
        <v>-4029.745901639345</v>
      </c>
      <c r="AD22" s="347">
        <f>G22*'Regional Transition'!$R$36</f>
        <v>0</v>
      </c>
      <c r="AE22" s="347">
        <f>H22*'Regional Transition'!$S$36</f>
        <v>-117.2879999999999</v>
      </c>
      <c r="AF22" s="347">
        <f>I22*'Regional Transition'!$T$36</f>
        <v>0</v>
      </c>
      <c r="AG22" s="347">
        <f>J22*'Regional Transition'!$U$36</f>
        <v>-464.79473129569641</v>
      </c>
      <c r="AH22" s="347">
        <f>K22*'Regional Transition'!$V$36</f>
        <v>-231.50045886898783</v>
      </c>
      <c r="AI22" s="347">
        <f>L22*'Regional Transition'!$W$36</f>
        <v>0</v>
      </c>
      <c r="AJ22" s="347">
        <f>M22*'Regional Transition'!$X$36</f>
        <v>0</v>
      </c>
      <c r="AK22" s="347">
        <f>N22*'Regional Transition'!$Y$36</f>
        <v>-392.78627833842387</v>
      </c>
      <c r="AM22" s="382">
        <f>IF(('GE2024 results (adjust.)'!E21+'Allocation (ENG)'!P22+'Allocation (ENG)'!AB22)&gt;0,('GE2024 results (adjust.)'!E21+'Allocation (ENG)'!P22+'Allocation (ENG)'!AB22),0)</f>
        <v>8848.7665706051885</v>
      </c>
      <c r="AN22" s="382">
        <f>IF(('GE2024 results (adjust.)'!F21+'Allocation (ENG)'!Q22+'Allocation (ENG)'!AC22)&gt;0,('GE2024 results (adjust.)'!F21+'Allocation (ENG)'!Q22+'Allocation (ENG)'!AC22),0)</f>
        <v>11829.254098360656</v>
      </c>
      <c r="AO22" s="382">
        <f>IF(('GE2024 results (adjust.)'!G21+'Allocation (ENG)'!R22+'Allocation (ENG)'!AD22)&gt;0,('GE2024 results (adjust.)'!G21+'Allocation (ENG)'!R22+'Allocation (ENG)'!AD22),0)</f>
        <v>16370.767752015869</v>
      </c>
      <c r="AP22" s="382">
        <f>IF(('GE2024 results (adjust.)'!H21+'Allocation (ENG)'!S22+'Allocation (ENG)'!AE22)&gt;0,('GE2024 results (adjust.)'!H21+'Allocation (ENG)'!S22+'Allocation (ENG)'!AE22),0)</f>
        <v>1511.712</v>
      </c>
      <c r="AQ22" s="382">
        <f>IF(('GE2024 results (adjust.)'!I21+'Allocation (ENG)'!T22+'Allocation (ENG)'!AF22)&gt;0,('GE2024 results (adjust.)'!I21+'Allocation (ENG)'!T22+'Allocation (ENG)'!AF22),0)</f>
        <v>7450.8573014002659</v>
      </c>
      <c r="AR22" s="382">
        <f>IF(('GE2024 results (adjust.)'!K21+'Allocation (ENG)'!U22+'Allocation (ENG)'!AG22)&gt;0,('GE2024 results (adjust.)'!K21+'Allocation (ENG)'!U22+'Allocation (ENG)'!AG22),0)</f>
        <v>1103.2052687043035</v>
      </c>
      <c r="AS22" s="382">
        <f>IF(('GE2024 results (adjust.)'!L21+'Allocation (ENG)'!V22+'Allocation (ENG)'!AH22)&gt;0,('GE2024 results (adjust.)'!L21+'Allocation (ENG)'!V22+'Allocation (ENG)'!AH22),0)</f>
        <v>0</v>
      </c>
      <c r="AT22" s="382">
        <f t="shared" si="10"/>
        <v>1777.4830344107152</v>
      </c>
      <c r="AU22" s="382">
        <f t="shared" si="11"/>
        <v>189.61438645787786</v>
      </c>
      <c r="AV22" s="382">
        <f>IF(('GE2024 results (adjust.)'!N21+'Allocation (ENG)'!Y22+'Allocation (ENG)'!AK22)&gt;0,('GE2024 results (adjust.)'!N21+'Allocation (ENG)'!Y22+'Allocation (ENG)'!AK22),0)</f>
        <v>0</v>
      </c>
      <c r="AW22" s="382">
        <f t="shared" si="12"/>
        <v>49081.660411954879</v>
      </c>
      <c r="AX22" s="382"/>
      <c r="AY22" s="368">
        <f t="shared" si="1"/>
        <v>0.18028661818559594</v>
      </c>
      <c r="AZ22" s="368">
        <f t="shared" si="2"/>
        <v>0.24101169355467425</v>
      </c>
      <c r="BA22" s="368">
        <f t="shared" si="3"/>
        <v>0.33354144123511398</v>
      </c>
      <c r="BB22" s="368">
        <f t="shared" si="4"/>
        <v>3.0799936010962467E-2</v>
      </c>
      <c r="BC22" s="368">
        <f t="shared" si="5"/>
        <v>0.15180532277969658</v>
      </c>
      <c r="BD22" s="368">
        <f t="shared" si="6"/>
        <v>2.2476934550396638E-2</v>
      </c>
      <c r="BE22" s="368">
        <f t="shared" si="7"/>
        <v>0</v>
      </c>
      <c r="BF22" s="368">
        <f t="shared" si="13"/>
        <v>3.6214810572662931E-2</v>
      </c>
      <c r="BG22" s="368">
        <f t="shared" si="14"/>
        <v>3.8632431108971458E-3</v>
      </c>
      <c r="BH22" s="368">
        <f t="shared" si="15"/>
        <v>0</v>
      </c>
    </row>
    <row r="23" spans="1:60" ht="20" customHeight="1" x14ac:dyDescent="0.35">
      <c r="A23" s="394" t="s">
        <v>92</v>
      </c>
      <c r="B23" s="395" t="s">
        <v>83</v>
      </c>
      <c r="C23" s="394" t="s">
        <v>70</v>
      </c>
      <c r="D23" s="333" t="s">
        <v>71</v>
      </c>
      <c r="E23" s="346">
        <f>'GE2024 results (adjust.)'!E22/'Regional Transition'!$P$32</f>
        <v>1.6926665269157593E-2</v>
      </c>
      <c r="F23" s="346">
        <f>'GE2024 results (adjust.)'!F22/'Regional Transition'!$Q$32</f>
        <v>2.9149270310644654E-2</v>
      </c>
      <c r="G23" s="346">
        <f>'GE2024 results (adjust.)'!G22/'Regional Transition'!$R$32</f>
        <v>2.5367437479862195E-2</v>
      </c>
      <c r="H23" s="346">
        <f>'GE2024 results (adjust.)'!H22/'Regional Transition'!$S$32</f>
        <v>5.5656581147894166E-2</v>
      </c>
      <c r="I23" s="346">
        <f>'GE2024 results (adjust.)'!I22/'Regional Transition'!$T$32</f>
        <v>1.8591650617848284E-2</v>
      </c>
      <c r="J23" s="346">
        <v>0</v>
      </c>
      <c r="K23" s="346">
        <v>0</v>
      </c>
      <c r="L23" s="346">
        <f t="shared" si="9"/>
        <v>2.5367437479862195E-2</v>
      </c>
      <c r="M23" s="346">
        <v>1.44315504755257E-2</v>
      </c>
      <c r="N23" s="346">
        <v>0</v>
      </c>
      <c r="P23" s="347">
        <f>E23*'Regional Transition'!$P$34</f>
        <v>0</v>
      </c>
      <c r="Q23" s="347">
        <f>F23*'Regional Transition'!$Q$34</f>
        <v>0</v>
      </c>
      <c r="R23" s="347">
        <f>G23*'Regional Transition'!$R$34</f>
        <v>7077.9580431785917</v>
      </c>
      <c r="S23" s="347">
        <f>H23*'Regional Transition'!$S$34</f>
        <v>0</v>
      </c>
      <c r="T23" s="347">
        <f>I23*'Regional Transition'!$T$34</f>
        <v>4048.6986805983961</v>
      </c>
      <c r="U23" s="347">
        <f>J23*'Regional Transition'!$U$34</f>
        <v>0</v>
      </c>
      <c r="V23" s="347">
        <f>K23*'Regional Transition'!$V$34</f>
        <v>0</v>
      </c>
      <c r="W23" s="347">
        <f>L23*'Regional Transition'!$W$34</f>
        <v>1879.7828949363166</v>
      </c>
      <c r="X23" s="347">
        <f>M23*'Regional Transition'!$X$34</f>
        <v>106.94096221913956</v>
      </c>
      <c r="Y23" s="347">
        <f>N23*'Regional Transition'!$Y$34</f>
        <v>0</v>
      </c>
      <c r="Z23" s="348">
        <f t="shared" si="0"/>
        <v>13113.380580932446</v>
      </c>
      <c r="AB23" s="347">
        <f>E23*'Regional Transition'!$P$36</f>
        <v>-6066.4841498559063</v>
      </c>
      <c r="AC23" s="347">
        <f>F23*'Regional Transition'!$Q$36</f>
        <v>-4640.8524590163943</v>
      </c>
      <c r="AD23" s="347">
        <f>G23*'Regional Transition'!$R$36</f>
        <v>0</v>
      </c>
      <c r="AE23" s="347">
        <f>H23*'Regional Transition'!$S$36</f>
        <v>-548.71199999999953</v>
      </c>
      <c r="AF23" s="347">
        <f>I23*'Regional Transition'!$T$36</f>
        <v>0</v>
      </c>
      <c r="AG23" s="347">
        <f>J23*'Regional Transition'!$U$36</f>
        <v>0</v>
      </c>
      <c r="AH23" s="347">
        <f>K23*'Regional Transition'!$V$36</f>
        <v>0</v>
      </c>
      <c r="AI23" s="347">
        <f>L23*'Regional Transition'!$W$36</f>
        <v>0</v>
      </c>
      <c r="AJ23" s="347">
        <f>M23*'Regional Transition'!$X$36</f>
        <v>0</v>
      </c>
      <c r="AK23" s="347">
        <f>N23*'Regional Transition'!$Y$36</f>
        <v>0</v>
      </c>
      <c r="AM23" s="382">
        <f>IF(('GE2024 results (adjust.)'!E22+'Allocation (ENG)'!P23+'Allocation (ENG)'!AB23)&gt;0,('GE2024 results (adjust.)'!E22+'Allocation (ENG)'!P23+'Allocation (ENG)'!AB23),0)</f>
        <v>6691.5158501440937</v>
      </c>
      <c r="AN23" s="382">
        <f>IF(('GE2024 results (adjust.)'!F22+'Allocation (ENG)'!Q23+'Allocation (ENG)'!AC23)&gt;0,('GE2024 results (adjust.)'!F22+'Allocation (ENG)'!Q23+'Allocation (ENG)'!AC23),0)</f>
        <v>13623.147540983606</v>
      </c>
      <c r="AO23" s="382">
        <f>IF(('GE2024 results (adjust.)'!G22+'Allocation (ENG)'!R23+'Allocation (ENG)'!AD23)&gt;0,('GE2024 results (adjust.)'!G22+'Allocation (ENG)'!R23+'Allocation (ENG)'!AD23),0)</f>
        <v>17312.958043178591</v>
      </c>
      <c r="AP23" s="382">
        <f>IF(('GE2024 results (adjust.)'!H22+'Allocation (ENG)'!S23+'Allocation (ENG)'!AE23)&gt;0,('GE2024 results (adjust.)'!H22+'Allocation (ENG)'!S23+'Allocation (ENG)'!AE23),0)</f>
        <v>7072.2880000000005</v>
      </c>
      <c r="AQ23" s="382">
        <f>IF(('GE2024 results (adjust.)'!I22+'Allocation (ENG)'!T23+'Allocation (ENG)'!AF23)&gt;0,('GE2024 results (adjust.)'!I22+'Allocation (ENG)'!T23+'Allocation (ENG)'!AF23),0)</f>
        <v>6529.6986805983961</v>
      </c>
      <c r="AR23" s="382">
        <f>IF(('GE2024 results (adjust.)'!K22+'Allocation (ENG)'!U23+'Allocation (ENG)'!AG23)&gt;0,('GE2024 results (adjust.)'!K22+'Allocation (ENG)'!U23+'Allocation (ENG)'!AG23),0)</f>
        <v>0</v>
      </c>
      <c r="AS23" s="382">
        <f>IF(('GE2024 results (adjust.)'!L22+'Allocation (ENG)'!V23+'Allocation (ENG)'!AH23)&gt;0,('GE2024 results (adjust.)'!L22+'Allocation (ENG)'!V23+'Allocation (ENG)'!AH23),0)</f>
        <v>0</v>
      </c>
      <c r="AT23" s="382">
        <f t="shared" si="10"/>
        <v>1879.7828949363166</v>
      </c>
      <c r="AU23" s="382">
        <f t="shared" si="11"/>
        <v>106.94096221913956</v>
      </c>
      <c r="AV23" s="382">
        <f>IF(('GE2024 results (adjust.)'!N22+'Allocation (ENG)'!Y23+'Allocation (ENG)'!AK23)&gt;0,('GE2024 results (adjust.)'!N22+'Allocation (ENG)'!Y23+'Allocation (ENG)'!AK23),0)</f>
        <v>0</v>
      </c>
      <c r="AW23" s="382">
        <f t="shared" si="12"/>
        <v>53216.331972060143</v>
      </c>
      <c r="AX23" s="382"/>
      <c r="AY23" s="368">
        <f t="shared" si="1"/>
        <v>0.12574177141065079</v>
      </c>
      <c r="AZ23" s="368">
        <f t="shared" si="2"/>
        <v>0.2559956133041279</v>
      </c>
      <c r="BA23" s="368">
        <f t="shared" si="3"/>
        <v>0.32533166795990959</v>
      </c>
      <c r="BB23" s="368">
        <f t="shared" si="4"/>
        <v>0.13289694606748023</v>
      </c>
      <c r="BC23" s="368">
        <f t="shared" si="5"/>
        <v>0.12270102877490026</v>
      </c>
      <c r="BD23" s="368">
        <f t="shared" si="6"/>
        <v>0</v>
      </c>
      <c r="BE23" s="368">
        <f t="shared" si="7"/>
        <v>0</v>
      </c>
      <c r="BF23" s="368">
        <f t="shared" si="13"/>
        <v>3.5323420936325484E-2</v>
      </c>
      <c r="BG23" s="368">
        <f t="shared" si="14"/>
        <v>2.0095515466057702E-3</v>
      </c>
      <c r="BH23" s="368">
        <f t="shared" si="15"/>
        <v>0</v>
      </c>
    </row>
    <row r="24" spans="1:60" ht="20" customHeight="1" x14ac:dyDescent="0.35">
      <c r="A24" s="394" t="s">
        <v>93</v>
      </c>
      <c r="B24" s="395" t="s">
        <v>94</v>
      </c>
      <c r="C24" s="394" t="s">
        <v>70</v>
      </c>
      <c r="D24" s="333" t="s">
        <v>71</v>
      </c>
      <c r="E24" s="346">
        <f>'GE2024 results (adjust.)'!E23/'Regional Transition'!$P$32</f>
        <v>1.0121769034206246E-2</v>
      </c>
      <c r="F24" s="346">
        <f>'GE2024 results (adjust.)'!F23/'Regional Transition'!$Q$32</f>
        <v>2.1561905491502917E-2</v>
      </c>
      <c r="G24" s="346">
        <f>'GE2024 results (adjust.)'!G23/'Regional Transition'!$R$32</f>
        <v>3.8466304805809599E-2</v>
      </c>
      <c r="H24" s="346">
        <f>'GE2024 results (adjust.)'!H23/'Regional Transition'!$S$32</f>
        <v>1.0041700443295431E-2</v>
      </c>
      <c r="I24" s="346">
        <f>'GE2024 results (adjust.)'!I23/'Regional Transition'!$T$32</f>
        <v>1.1285379214219878E-2</v>
      </c>
      <c r="J24" s="346">
        <v>1.1504513792843313E-2</v>
      </c>
      <c r="K24" s="346">
        <v>1.1504513792843313E-2</v>
      </c>
      <c r="L24" s="346">
        <f t="shared" si="9"/>
        <v>3.8466304805809599E-2</v>
      </c>
      <c r="M24" s="346">
        <v>8.7601430939708604E-3</v>
      </c>
      <c r="N24" s="346">
        <v>1.1504513792843313E-2</v>
      </c>
      <c r="P24" s="347">
        <f>E24*'Regional Transition'!$P$34</f>
        <v>0</v>
      </c>
      <c r="Q24" s="347">
        <f>F24*'Regional Transition'!$Q$34</f>
        <v>0</v>
      </c>
      <c r="R24" s="347">
        <f>G24*'Regional Transition'!$R$34</f>
        <v>10732.770769920053</v>
      </c>
      <c r="S24" s="347">
        <f>H24*'Regional Transition'!$S$34</f>
        <v>0</v>
      </c>
      <c r="T24" s="347">
        <f>I24*'Regional Transition'!$T$34</f>
        <v>2457.6139512217592</v>
      </c>
      <c r="U24" s="347">
        <f>J24*'Regional Transition'!$U$34</f>
        <v>0</v>
      </c>
      <c r="V24" s="347">
        <f>K24*'Regional Transition'!$V$34</f>
        <v>0</v>
      </c>
      <c r="W24" s="347">
        <f>L24*'Regional Transition'!$W$34</f>
        <v>2850.4377654530172</v>
      </c>
      <c r="X24" s="347">
        <f>M24*'Regional Transition'!$X$34</f>
        <v>64.914586498195959</v>
      </c>
      <c r="Y24" s="347">
        <f>N24*'Regional Transition'!$Y$34</f>
        <v>0</v>
      </c>
      <c r="Z24" s="348">
        <f t="shared" si="0"/>
        <v>16105.737073093025</v>
      </c>
      <c r="AB24" s="347">
        <f>E24*'Regional Transition'!$P$36</f>
        <v>-3627.6224783861667</v>
      </c>
      <c r="AC24" s="347">
        <f>F24*'Regional Transition'!$Q$36</f>
        <v>-3432.868852459017</v>
      </c>
      <c r="AD24" s="347">
        <f>G24*'Regional Transition'!$R$36</f>
        <v>0</v>
      </c>
      <c r="AE24" s="347">
        <f>H24*'Regional Transition'!$S$36</f>
        <v>-98.999999999999915</v>
      </c>
      <c r="AF24" s="347">
        <f>I24*'Regional Transition'!$T$36</f>
        <v>0</v>
      </c>
      <c r="AG24" s="347">
        <f>J24*'Regional Transition'!$U$36</f>
        <v>-249.58167789645668</v>
      </c>
      <c r="AH24" s="347">
        <f>K24*'Regional Transition'!$V$36</f>
        <v>-124.30922527296002</v>
      </c>
      <c r="AI24" s="347">
        <f>L24*'Regional Transition'!$W$36</f>
        <v>0</v>
      </c>
      <c r="AJ24" s="347">
        <f>M24*'Regional Transition'!$X$36</f>
        <v>0</v>
      </c>
      <c r="AK24" s="347">
        <f>N24*'Regional Transition'!$Y$36</f>
        <v>-210.9151670655269</v>
      </c>
      <c r="AM24" s="382">
        <f>IF(('GE2024 results (adjust.)'!E23+'Allocation (ENG)'!P24+'Allocation (ENG)'!AB24)&gt;0,('GE2024 results (adjust.)'!E23+'Allocation (ENG)'!P24+'Allocation (ENG)'!AB24),0)</f>
        <v>4001.3775216138333</v>
      </c>
      <c r="AN24" s="382">
        <f>IF(('GE2024 results (adjust.)'!F23+'Allocation (ENG)'!Q24+'Allocation (ENG)'!AC24)&gt;0,('GE2024 results (adjust.)'!F23+'Allocation (ENG)'!Q24+'Allocation (ENG)'!AC24),0)</f>
        <v>10077.131147540982</v>
      </c>
      <c r="AO24" s="382">
        <f>IF(('GE2024 results (adjust.)'!G23+'Allocation (ENG)'!R24+'Allocation (ENG)'!AD24)&gt;0,('GE2024 results (adjust.)'!G23+'Allocation (ENG)'!R24+'Allocation (ENG)'!AD24),0)</f>
        <v>26252.770769920055</v>
      </c>
      <c r="AP24" s="382">
        <f>IF(('GE2024 results (adjust.)'!H23+'Allocation (ENG)'!S24+'Allocation (ENG)'!AE24)&gt;0,('GE2024 results (adjust.)'!H23+'Allocation (ENG)'!S24+'Allocation (ENG)'!AE24),0)</f>
        <v>1276</v>
      </c>
      <c r="AQ24" s="382">
        <f>IF(('GE2024 results (adjust.)'!I23+'Allocation (ENG)'!T24+'Allocation (ENG)'!AF24)&gt;0,('GE2024 results (adjust.)'!I23+'Allocation (ENG)'!T24+'Allocation (ENG)'!AF24),0)</f>
        <v>3963.6139512217592</v>
      </c>
      <c r="AR24" s="382">
        <f>IF(('GE2024 results (adjust.)'!K23+'Allocation (ENG)'!U24+'Allocation (ENG)'!AG24)&gt;0,('GE2024 results (adjust.)'!K23+'Allocation (ENG)'!U24+'Allocation (ENG)'!AG24),0)</f>
        <v>0</v>
      </c>
      <c r="AS24" s="382">
        <f>IF(('GE2024 results (adjust.)'!L23+'Allocation (ENG)'!V24+'Allocation (ENG)'!AH24)&gt;0,('GE2024 results (adjust.)'!L23+'Allocation (ENG)'!V24+'Allocation (ENG)'!AH24),0)</f>
        <v>0</v>
      </c>
      <c r="AT24" s="382">
        <f t="shared" si="10"/>
        <v>2850.4377654530172</v>
      </c>
      <c r="AU24" s="382">
        <f t="shared" si="11"/>
        <v>64.914586498195959</v>
      </c>
      <c r="AV24" s="382">
        <f>IF(('GE2024 results (adjust.)'!N23+'Allocation (ENG)'!Y24+'Allocation (ENG)'!AK24)&gt;0,('GE2024 results (adjust.)'!N23+'Allocation (ENG)'!Y24+'Allocation (ENG)'!AK24),0)</f>
        <v>704.08483293447307</v>
      </c>
      <c r="AW24" s="382">
        <f t="shared" si="12"/>
        <v>49190.330575182314</v>
      </c>
      <c r="AX24" s="382"/>
      <c r="AY24" s="368">
        <f t="shared" si="1"/>
        <v>8.1344798354183512E-2</v>
      </c>
      <c r="AZ24" s="368">
        <f t="shared" si="2"/>
        <v>0.20486000052671191</v>
      </c>
      <c r="BA24" s="368">
        <f t="shared" si="3"/>
        <v>0.53369779106882442</v>
      </c>
      <c r="BB24" s="368">
        <f t="shared" si="4"/>
        <v>2.5940057427541911E-2</v>
      </c>
      <c r="BC24" s="368">
        <f t="shared" si="5"/>
        <v>8.0577095231425352E-2</v>
      </c>
      <c r="BD24" s="368">
        <f t="shared" si="6"/>
        <v>0</v>
      </c>
      <c r="BE24" s="368">
        <f t="shared" si="7"/>
        <v>0</v>
      </c>
      <c r="BF24" s="368">
        <f t="shared" si="13"/>
        <v>5.794711546197924E-2</v>
      </c>
      <c r="BG24" s="368">
        <f t="shared" si="14"/>
        <v>1.3196615216679781E-3</v>
      </c>
      <c r="BH24" s="368">
        <f t="shared" si="15"/>
        <v>1.431348040766574E-2</v>
      </c>
    </row>
    <row r="25" spans="1:60" ht="20" customHeight="1" x14ac:dyDescent="0.35">
      <c r="A25" s="394" t="s">
        <v>95</v>
      </c>
      <c r="B25" s="395" t="s">
        <v>94</v>
      </c>
      <c r="C25" s="394" t="s">
        <v>70</v>
      </c>
      <c r="D25" s="333" t="s">
        <v>71</v>
      </c>
      <c r="E25" s="346">
        <f>'GE2024 results (adjust.)'!E24/'Regional Transition'!$P$32</f>
        <v>1.7385720464574473E-2</v>
      </c>
      <c r="F25" s="346">
        <f>'GE2024 results (adjust.)'!F24/'Regional Transition'!$Q$32</f>
        <v>2.6550988879100113E-2</v>
      </c>
      <c r="G25" s="346">
        <f>'GE2024 results (adjust.)'!G24/'Regional Transition'!$R$32</f>
        <v>2.4576796292165463E-2</v>
      </c>
      <c r="H25" s="346">
        <f>'GE2024 results (adjust.)'!H24/'Regional Transition'!$S$32</f>
        <v>3.6522577394123963E-2</v>
      </c>
      <c r="I25" s="346">
        <f>'GE2024 results (adjust.)'!I24/'Regional Transition'!$T$32</f>
        <v>1.3728296627125375E-2</v>
      </c>
      <c r="J25" s="346">
        <v>2.4643548671008627E-3</v>
      </c>
      <c r="K25" s="346">
        <v>2.4643548671008627E-3</v>
      </c>
      <c r="L25" s="346">
        <f t="shared" si="9"/>
        <v>2.4576796292165463E-2</v>
      </c>
      <c r="M25" s="346">
        <v>1.0656429049239453E-2</v>
      </c>
      <c r="N25" s="346">
        <v>2.4643548671008627E-3</v>
      </c>
      <c r="P25" s="347">
        <f>E25*'Regional Transition'!$P$34</f>
        <v>0</v>
      </c>
      <c r="Q25" s="347">
        <f>F25*'Regional Transition'!$Q$34</f>
        <v>0</v>
      </c>
      <c r="R25" s="347">
        <f>G25*'Regional Transition'!$R$34</f>
        <v>6857.355345008199</v>
      </c>
      <c r="S25" s="347">
        <f>H25*'Regional Transition'!$S$34</f>
        <v>0</v>
      </c>
      <c r="T25" s="347">
        <f>I25*'Regional Transition'!$T$34</f>
        <v>2989.6074094543578</v>
      </c>
      <c r="U25" s="347">
        <f>J25*'Regional Transition'!$U$34</f>
        <v>0</v>
      </c>
      <c r="V25" s="347">
        <f>K25*'Regional Transition'!$V$34</f>
        <v>0</v>
      </c>
      <c r="W25" s="347">
        <f>L25*'Regional Transition'!$W$34</f>
        <v>1821.1946444737189</v>
      </c>
      <c r="X25" s="347">
        <f>M25*'Regional Transition'!$X$34</f>
        <v>78.966482380275565</v>
      </c>
      <c r="Y25" s="347">
        <f>N25*'Regional Transition'!$Y$34</f>
        <v>0</v>
      </c>
      <c r="Z25" s="348">
        <f t="shared" si="0"/>
        <v>11747.123881316551</v>
      </c>
      <c r="AB25" s="347">
        <f>E25*'Regional Transition'!$P$36</f>
        <v>-6231.0086455331402</v>
      </c>
      <c r="AC25" s="347">
        <f>F25*'Regional Transition'!$Q$36</f>
        <v>-4227.1803278688531</v>
      </c>
      <c r="AD25" s="347">
        <f>G25*'Regional Transition'!$R$36</f>
        <v>0</v>
      </c>
      <c r="AE25" s="347">
        <f>H25*'Regional Transition'!$S$36</f>
        <v>-360.07199999999972</v>
      </c>
      <c r="AF25" s="347">
        <f>I25*'Regional Transition'!$T$36</f>
        <v>0</v>
      </c>
      <c r="AG25" s="347">
        <f>J25*'Regional Transition'!$U$36</f>
        <v>-53.462304773448651</v>
      </c>
      <c r="AH25" s="347">
        <f>K25*'Regional Transition'!$V$36</f>
        <v>-26.627987053005644</v>
      </c>
      <c r="AI25" s="347">
        <f>L25*'Regional Transition'!$W$36</f>
        <v>0</v>
      </c>
      <c r="AJ25" s="347">
        <f>M25*'Regional Transition'!$X$36</f>
        <v>0</v>
      </c>
      <c r="AK25" s="347">
        <f>N25*'Regional Transition'!$Y$36</f>
        <v>-45.179642344091015</v>
      </c>
      <c r="AM25" s="382">
        <f>IF(('GE2024 results (adjust.)'!E24+'Allocation (ENG)'!P25+'Allocation (ENG)'!AB25)&gt;0,('GE2024 results (adjust.)'!E24+'Allocation (ENG)'!P25+'Allocation (ENG)'!AB25),0)</f>
        <v>6872.9913544668598</v>
      </c>
      <c r="AN25" s="382">
        <f>IF(('GE2024 results (adjust.)'!F24+'Allocation (ENG)'!Q25+'Allocation (ENG)'!AC25)&gt;0,('GE2024 results (adjust.)'!F24+'Allocation (ENG)'!Q25+'Allocation (ENG)'!AC25),0)</f>
        <v>12408.819672131147</v>
      </c>
      <c r="AO25" s="382">
        <f>IF(('GE2024 results (adjust.)'!G24+'Allocation (ENG)'!R25+'Allocation (ENG)'!AD25)&gt;0,('GE2024 results (adjust.)'!G24+'Allocation (ENG)'!R25+'Allocation (ENG)'!AD25),0)</f>
        <v>16773.3553450082</v>
      </c>
      <c r="AP25" s="382">
        <f>IF(('GE2024 results (adjust.)'!H24+'Allocation (ENG)'!S25+'Allocation (ENG)'!AE25)&gt;0,('GE2024 results (adjust.)'!H24+'Allocation (ENG)'!S25+'Allocation (ENG)'!AE25),0)</f>
        <v>4640.9279999999999</v>
      </c>
      <c r="AQ25" s="382">
        <f>IF(('GE2024 results (adjust.)'!I24+'Allocation (ENG)'!T25+'Allocation (ENG)'!AF25)&gt;0,('GE2024 results (adjust.)'!I24+'Allocation (ENG)'!T25+'Allocation (ENG)'!AF25),0)</f>
        <v>4821.6074094543583</v>
      </c>
      <c r="AR25" s="382">
        <f>IF(('GE2024 results (adjust.)'!K24+'Allocation (ENG)'!U25+'Allocation (ENG)'!AG25)&gt;0,('GE2024 results (adjust.)'!K24+'Allocation (ENG)'!U25+'Allocation (ENG)'!AG25),0)</f>
        <v>0</v>
      </c>
      <c r="AS25" s="382">
        <f>IF(('GE2024 results (adjust.)'!L24+'Allocation (ENG)'!V25+'Allocation (ENG)'!AH25)&gt;0,('GE2024 results (adjust.)'!L24+'Allocation (ENG)'!V25+'Allocation (ENG)'!AH25),0)</f>
        <v>0</v>
      </c>
      <c r="AT25" s="382">
        <f t="shared" si="10"/>
        <v>1821.1946444737189</v>
      </c>
      <c r="AU25" s="382">
        <f t="shared" si="11"/>
        <v>78.966482380275565</v>
      </c>
      <c r="AV25" s="382">
        <f>IF(('GE2024 results (adjust.)'!N24+'Allocation (ENG)'!Y25+'Allocation (ENG)'!AK25)&gt;0,('GE2024 results (adjust.)'!N24+'Allocation (ENG)'!Y25+'Allocation (ENG)'!AK25),0)</f>
        <v>150.82035765590899</v>
      </c>
      <c r="AW25" s="382">
        <f t="shared" si="12"/>
        <v>47568.683265570464</v>
      </c>
      <c r="AX25" s="382"/>
      <c r="AY25" s="368">
        <f t="shared" si="1"/>
        <v>0.14448563388008331</v>
      </c>
      <c r="AZ25" s="368">
        <f t="shared" si="2"/>
        <v>0.26086111324238553</v>
      </c>
      <c r="BA25" s="368">
        <f t="shared" si="3"/>
        <v>0.35261340431402094</v>
      </c>
      <c r="BB25" s="368">
        <f t="shared" si="4"/>
        <v>9.7562675302367216E-2</v>
      </c>
      <c r="BC25" s="368">
        <f t="shared" si="5"/>
        <v>0.10136096016229587</v>
      </c>
      <c r="BD25" s="368">
        <f t="shared" si="6"/>
        <v>0</v>
      </c>
      <c r="BE25" s="368">
        <f t="shared" si="7"/>
        <v>0</v>
      </c>
      <c r="BF25" s="368">
        <f t="shared" si="13"/>
        <v>3.8285580332467886E-2</v>
      </c>
      <c r="BG25" s="368">
        <f t="shared" si="14"/>
        <v>1.6600518862255407E-3</v>
      </c>
      <c r="BH25" s="368">
        <f t="shared" si="15"/>
        <v>3.1705808801537842E-3</v>
      </c>
    </row>
    <row r="26" spans="1:60" ht="20" customHeight="1" x14ac:dyDescent="0.35">
      <c r="A26" s="394" t="s">
        <v>96</v>
      </c>
      <c r="B26" s="395" t="s">
        <v>94</v>
      </c>
      <c r="C26" s="394" t="s">
        <v>70</v>
      </c>
      <c r="D26" s="333" t="s">
        <v>71</v>
      </c>
      <c r="E26" s="346">
        <f>'GE2024 results (adjust.)'!E25/'Regional Transition'!$P$32</f>
        <v>1.6284518695221847E-2</v>
      </c>
      <c r="F26" s="346">
        <f>'GE2024 results (adjust.)'!F25/'Regional Transition'!$Q$32</f>
        <v>2.6764852338453288E-2</v>
      </c>
      <c r="G26" s="346">
        <f>'GE2024 results (adjust.)'!G25/'Regional Transition'!$R$32</f>
        <v>2.3280541304186185E-2</v>
      </c>
      <c r="H26" s="346">
        <f>'GE2024 results (adjust.)'!H25/'Regional Transition'!$S$32</f>
        <v>1.4803292217134428E-2</v>
      </c>
      <c r="I26" s="346">
        <f>'GE2024 results (adjust.)'!I25/'Regional Transition'!$T$32</f>
        <v>1.9258582058794878E-2</v>
      </c>
      <c r="J26" s="346">
        <v>3.886388211331003E-2</v>
      </c>
      <c r="K26" s="346">
        <v>3.886388211331003E-2</v>
      </c>
      <c r="L26" s="346">
        <f t="shared" si="9"/>
        <v>2.3280541304186185E-2</v>
      </c>
      <c r="M26" s="346">
        <v>2.4500479888316908E-2</v>
      </c>
      <c r="N26" s="346">
        <v>3.886388211331003E-2</v>
      </c>
      <c r="P26" s="347">
        <f>E26*'Regional Transition'!$P$34</f>
        <v>0</v>
      </c>
      <c r="Q26" s="347">
        <f>F26*'Regional Transition'!$Q$34</f>
        <v>0</v>
      </c>
      <c r="R26" s="347">
        <f>G26*'Regional Transition'!$R$34</f>
        <v>6495.6775671300938</v>
      </c>
      <c r="S26" s="347">
        <f>H26*'Regional Transition'!$S$34</f>
        <v>0</v>
      </c>
      <c r="T26" s="347">
        <f>I26*'Regional Transition'!$T$34</f>
        <v>4193.9361584594435</v>
      </c>
      <c r="U26" s="347">
        <f>J26*'Regional Transition'!$U$34</f>
        <v>0</v>
      </c>
      <c r="V26" s="347">
        <f>K26*'Regional Transition'!$V$34</f>
        <v>0</v>
      </c>
      <c r="W26" s="347">
        <f>L26*'Regional Transition'!$W$34</f>
        <v>1725.1392996714042</v>
      </c>
      <c r="X26" s="347">
        <f>M26*'Regional Transition'!$X$34</f>
        <v>181.55394311447637</v>
      </c>
      <c r="Y26" s="347">
        <f>N26*'Regional Transition'!$Y$34</f>
        <v>0</v>
      </c>
      <c r="Z26" s="348">
        <f t="shared" si="0"/>
        <v>12596.306968375418</v>
      </c>
      <c r="AB26" s="347">
        <f>E26*'Regional Transition'!$P$36</f>
        <v>-5836.3400576368867</v>
      </c>
      <c r="AC26" s="347">
        <f>F26*'Regional Transition'!$Q$36</f>
        <v>-4261.2295081967222</v>
      </c>
      <c r="AD26" s="347">
        <f>G26*'Regional Transition'!$R$36</f>
        <v>0</v>
      </c>
      <c r="AE26" s="347">
        <f>H26*'Regional Transition'!$S$36</f>
        <v>-145.94399999999987</v>
      </c>
      <c r="AF26" s="347">
        <f>I26*'Regional Transition'!$T$36</f>
        <v>0</v>
      </c>
      <c r="AG26" s="347">
        <f>J26*'Regional Transition'!$U$36</f>
        <v>-843.12236762617226</v>
      </c>
      <c r="AH26" s="347">
        <f>K26*'Regional Transition'!$V$36</f>
        <v>-419.93422439204306</v>
      </c>
      <c r="AI26" s="347">
        <f>L26*'Regional Transition'!$W$36</f>
        <v>0</v>
      </c>
      <c r="AJ26" s="347">
        <f>M26*'Regional Transition'!$X$36</f>
        <v>0</v>
      </c>
      <c r="AK26" s="347">
        <f>N26*'Regional Transition'!$Y$36</f>
        <v>-712.50140043665976</v>
      </c>
      <c r="AM26" s="382">
        <f>IF(('GE2024 results (adjust.)'!E25+'Allocation (ENG)'!P26+'Allocation (ENG)'!AB26)&gt;0,('GE2024 results (adjust.)'!E25+'Allocation (ENG)'!P26+'Allocation (ENG)'!AB26),0)</f>
        <v>6437.6599423631133</v>
      </c>
      <c r="AN26" s="382">
        <f>IF(('GE2024 results (adjust.)'!F25+'Allocation (ENG)'!Q26+'Allocation (ENG)'!AC26)&gt;0,('GE2024 results (adjust.)'!F25+'Allocation (ENG)'!Q26+'Allocation (ENG)'!AC26),0)</f>
        <v>12508.770491803278</v>
      </c>
      <c r="AO26" s="382">
        <f>IF(('GE2024 results (adjust.)'!G25+'Allocation (ENG)'!R26+'Allocation (ENG)'!AD26)&gt;0,('GE2024 results (adjust.)'!G25+'Allocation (ENG)'!R26+'Allocation (ENG)'!AD26),0)</f>
        <v>15888.677567130093</v>
      </c>
      <c r="AP26" s="382">
        <f>IF(('GE2024 results (adjust.)'!H25+'Allocation (ENG)'!S26+'Allocation (ENG)'!AE26)&gt;0,('GE2024 results (adjust.)'!H25+'Allocation (ENG)'!S26+'Allocation (ENG)'!AE26),0)</f>
        <v>1881.056</v>
      </c>
      <c r="AQ26" s="382">
        <f>IF(('GE2024 results (adjust.)'!I25+'Allocation (ENG)'!T26+'Allocation (ENG)'!AF26)&gt;0,('GE2024 results (adjust.)'!I25+'Allocation (ENG)'!T26+'Allocation (ENG)'!AF26),0)</f>
        <v>6763.9361584594435</v>
      </c>
      <c r="AR26" s="382">
        <f>IF(('GE2024 results (adjust.)'!K25+'Allocation (ENG)'!U26+'Allocation (ENG)'!AG26)&gt;0,('GE2024 results (adjust.)'!K25+'Allocation (ENG)'!U26+'Allocation (ENG)'!AG26),0)</f>
        <v>798.87763237382774</v>
      </c>
      <c r="AS26" s="382">
        <f>IF(('GE2024 results (adjust.)'!L25+'Allocation (ENG)'!V26+'Allocation (ENG)'!AH26)&gt;0,('GE2024 results (adjust.)'!L25+'Allocation (ENG)'!V26+'Allocation (ENG)'!AH26),0)</f>
        <v>0</v>
      </c>
      <c r="AT26" s="382">
        <f t="shared" si="10"/>
        <v>1725.1392996714042</v>
      </c>
      <c r="AU26" s="382">
        <f t="shared" si="11"/>
        <v>181.55394311447637</v>
      </c>
      <c r="AV26" s="382">
        <f>IF(('GE2024 results (adjust.)'!N25+'Allocation (ENG)'!Y26+'Allocation (ENG)'!AK26)&gt;0,('GE2024 results (adjust.)'!N25+'Allocation (ENG)'!Y26+'Allocation (ENG)'!AK26),0)</f>
        <v>736.49859956334024</v>
      </c>
      <c r="AW26" s="382">
        <f t="shared" si="12"/>
        <v>46922.169634478974</v>
      </c>
      <c r="AX26" s="382"/>
      <c r="AY26" s="368">
        <f t="shared" si="1"/>
        <v>0.13719868438548594</v>
      </c>
      <c r="AZ26" s="368">
        <f t="shared" si="2"/>
        <v>0.266585509349757</v>
      </c>
      <c r="BA26" s="368">
        <f t="shared" si="3"/>
        <v>0.33861770866313268</v>
      </c>
      <c r="BB26" s="368">
        <f t="shared" si="4"/>
        <v>4.0088853832917763E-2</v>
      </c>
      <c r="BC26" s="368">
        <f t="shared" si="5"/>
        <v>0.1441522463933386</v>
      </c>
      <c r="BD26" s="368">
        <f t="shared" si="6"/>
        <v>1.7025590218803583E-2</v>
      </c>
      <c r="BE26" s="368">
        <f t="shared" si="7"/>
        <v>0</v>
      </c>
      <c r="BF26" s="368">
        <f t="shared" si="13"/>
        <v>3.676597465782467E-2</v>
      </c>
      <c r="BG26" s="368">
        <f t="shared" si="14"/>
        <v>3.8692572088795387E-3</v>
      </c>
      <c r="BH26" s="368">
        <f t="shared" si="15"/>
        <v>1.5696175289860257E-2</v>
      </c>
    </row>
    <row r="27" spans="1:60" ht="20" customHeight="1" x14ac:dyDescent="0.35">
      <c r="A27" s="394" t="s">
        <v>97</v>
      </c>
      <c r="B27" s="395" t="s">
        <v>94</v>
      </c>
      <c r="C27" s="394" t="s">
        <v>70</v>
      </c>
      <c r="D27" s="333" t="s">
        <v>71</v>
      </c>
      <c r="E27" s="346">
        <f>'GE2024 results (adjust.)'!E26/'Regional Transition'!$P$32</f>
        <v>2.4505056240895183E-2</v>
      </c>
      <c r="F27" s="346">
        <f>'GE2024 results (adjust.)'!F26/'Regional Transition'!$Q$32</f>
        <v>1.5444452956422926E-2</v>
      </c>
      <c r="G27" s="346">
        <f>'GE2024 results (adjust.)'!G26/'Regional Transition'!$R$32</f>
        <v>1.8841549557587926E-2</v>
      </c>
      <c r="H27" s="346">
        <f>'GE2024 results (adjust.)'!H26/'Regional Transition'!$S$32</f>
        <v>1.8841881559056153E-2</v>
      </c>
      <c r="I27" s="346">
        <f>'GE2024 results (adjust.)'!I26/'Regional Transition'!$T$32</f>
        <v>2.0614925775776151E-2</v>
      </c>
      <c r="J27" s="346">
        <v>1.3579098247290467E-2</v>
      </c>
      <c r="K27" s="346">
        <v>1.3579098247290467E-2</v>
      </c>
      <c r="L27" s="346">
        <f t="shared" si="9"/>
        <v>1.8841549557587926E-2</v>
      </c>
      <c r="M27" s="346">
        <v>1.8788354710176546E-2</v>
      </c>
      <c r="N27" s="346">
        <v>1.3579098247290467E-2</v>
      </c>
      <c r="P27" s="347">
        <f>E27*'Regional Transition'!$P$34</f>
        <v>0</v>
      </c>
      <c r="Q27" s="347">
        <f>F27*'Regional Transition'!$Q$34</f>
        <v>0</v>
      </c>
      <c r="R27" s="347">
        <f>G27*'Regional Transition'!$R$34</f>
        <v>5257.1213526373876</v>
      </c>
      <c r="S27" s="347">
        <f>H27*'Regional Transition'!$S$34</f>
        <v>0</v>
      </c>
      <c r="T27" s="347">
        <f>I27*'Regional Transition'!$T$34</f>
        <v>4489.3067595026951</v>
      </c>
      <c r="U27" s="347">
        <f>J27*'Regional Transition'!$U$34</f>
        <v>0</v>
      </c>
      <c r="V27" s="347">
        <f>K27*'Regional Transition'!$V$34</f>
        <v>0</v>
      </c>
      <c r="W27" s="347">
        <f>L27*'Regional Transition'!$W$34</f>
        <v>1396.2002508359433</v>
      </c>
      <c r="X27" s="347">
        <f>M27*'Regional Transition'!$X$34</f>
        <v>139.22583956784393</v>
      </c>
      <c r="Y27" s="347">
        <f>N27*'Regional Transition'!$Y$34</f>
        <v>0</v>
      </c>
      <c r="Z27" s="348">
        <f t="shared" si="0"/>
        <v>11281.854202543869</v>
      </c>
      <c r="AB27" s="347">
        <f>E27*'Regional Transition'!$P$36</f>
        <v>-8782.5648414985571</v>
      </c>
      <c r="AC27" s="347">
        <f>F27*'Regional Transition'!$Q$36</f>
        <v>-2458.9098360655739</v>
      </c>
      <c r="AD27" s="347">
        <f>G27*'Regional Transition'!$R$36</f>
        <v>0</v>
      </c>
      <c r="AE27" s="347">
        <f>H27*'Regional Transition'!$S$36</f>
        <v>-185.75999999999985</v>
      </c>
      <c r="AF27" s="347">
        <f>I27*'Regional Transition'!$T$36</f>
        <v>0</v>
      </c>
      <c r="AG27" s="347">
        <f>J27*'Regional Transition'!$U$36</f>
        <v>-294.58820997614561</v>
      </c>
      <c r="AH27" s="347">
        <f>K27*'Regional Transition'!$V$36</f>
        <v>-146.72564294513313</v>
      </c>
      <c r="AI27" s="347">
        <f>L27*'Regional Transition'!$W$36</f>
        <v>0</v>
      </c>
      <c r="AJ27" s="347">
        <f>M27*'Regional Transition'!$X$36</f>
        <v>0</v>
      </c>
      <c r="AK27" s="347">
        <f>N27*'Regional Transition'!$Y$36</f>
        <v>-248.94904965111371</v>
      </c>
      <c r="AM27" s="382">
        <f>IF(('GE2024 results (adjust.)'!E26+'Allocation (ENG)'!P27+'Allocation (ENG)'!AB27)&gt;0,('GE2024 results (adjust.)'!E26+'Allocation (ENG)'!P27+'Allocation (ENG)'!AB27),0)</f>
        <v>9687.4351585014429</v>
      </c>
      <c r="AN27" s="382">
        <f>IF(('GE2024 results (adjust.)'!F26+'Allocation (ENG)'!Q27+'Allocation (ENG)'!AC27)&gt;0,('GE2024 results (adjust.)'!F26+'Allocation (ENG)'!Q27+'Allocation (ENG)'!AC27),0)</f>
        <v>7218.0901639344265</v>
      </c>
      <c r="AO27" s="382">
        <f>IF(('GE2024 results (adjust.)'!G26+'Allocation (ENG)'!R27+'Allocation (ENG)'!AD27)&gt;0,('GE2024 results (adjust.)'!G26+'Allocation (ENG)'!R27+'Allocation (ENG)'!AD27),0)</f>
        <v>12859.121352637387</v>
      </c>
      <c r="AP27" s="382">
        <f>IF(('GE2024 results (adjust.)'!H26+'Allocation (ENG)'!S27+'Allocation (ENG)'!AE27)&gt;0,('GE2024 results (adjust.)'!H26+'Allocation (ENG)'!S27+'Allocation (ENG)'!AE27),0)</f>
        <v>2394.2400000000002</v>
      </c>
      <c r="AQ27" s="382">
        <f>IF(('GE2024 results (adjust.)'!I26+'Allocation (ENG)'!T27+'Allocation (ENG)'!AF27)&gt;0,('GE2024 results (adjust.)'!I26+'Allocation (ENG)'!T27+'Allocation (ENG)'!AF27),0)</f>
        <v>7240.3067595026951</v>
      </c>
      <c r="AR27" s="382">
        <f>IF(('GE2024 results (adjust.)'!K26+'Allocation (ENG)'!U27+'Allocation (ENG)'!AG27)&gt;0,('GE2024 results (adjust.)'!K26+'Allocation (ENG)'!U27+'Allocation (ENG)'!AG27),0)</f>
        <v>0</v>
      </c>
      <c r="AS27" s="382">
        <f>IF(('GE2024 results (adjust.)'!L26+'Allocation (ENG)'!V27+'Allocation (ENG)'!AH27)&gt;0,('GE2024 results (adjust.)'!L26+'Allocation (ENG)'!V27+'Allocation (ENG)'!AH27),0)</f>
        <v>332.27435705486687</v>
      </c>
      <c r="AT27" s="382">
        <f t="shared" si="10"/>
        <v>1396.2002508359433</v>
      </c>
      <c r="AU27" s="382">
        <f t="shared" si="11"/>
        <v>139.22583956784393</v>
      </c>
      <c r="AV27" s="382">
        <f>IF(('GE2024 results (adjust.)'!N26+'Allocation (ENG)'!Y27+'Allocation (ENG)'!AK27)&gt;0,('GE2024 results (adjust.)'!N26+'Allocation (ENG)'!Y27+'Allocation (ENG)'!AK27),0)</f>
        <v>352.05095034888632</v>
      </c>
      <c r="AW27" s="382">
        <f t="shared" si="12"/>
        <v>41618.944832383495</v>
      </c>
      <c r="AX27" s="382"/>
      <c r="AY27" s="368">
        <f t="shared" si="1"/>
        <v>0.23276503519050529</v>
      </c>
      <c r="AZ27" s="368">
        <f t="shared" si="2"/>
        <v>0.17343280068739433</v>
      </c>
      <c r="BA27" s="368">
        <f t="shared" si="3"/>
        <v>0.30897278641797205</v>
      </c>
      <c r="BB27" s="368">
        <f t="shared" si="4"/>
        <v>5.7527647796996859E-2</v>
      </c>
      <c r="BC27" s="368">
        <f t="shared" si="5"/>
        <v>0.17396661036608135</v>
      </c>
      <c r="BD27" s="368">
        <f t="shared" si="6"/>
        <v>0</v>
      </c>
      <c r="BE27" s="368">
        <f t="shared" si="7"/>
        <v>7.983728525388414E-3</v>
      </c>
      <c r="BF27" s="368">
        <f t="shared" si="13"/>
        <v>3.3547228466723811E-2</v>
      </c>
      <c r="BG27" s="368">
        <f t="shared" si="14"/>
        <v>3.3452515465868561E-3</v>
      </c>
      <c r="BH27" s="368">
        <f t="shared" si="15"/>
        <v>8.4589110023509592E-3</v>
      </c>
    </row>
    <row r="28" spans="1:60" ht="20" customHeight="1" x14ac:dyDescent="0.35">
      <c r="A28" s="394" t="s">
        <v>98</v>
      </c>
      <c r="B28" s="395" t="s">
        <v>94</v>
      </c>
      <c r="C28" s="394" t="s">
        <v>70</v>
      </c>
      <c r="D28" s="333" t="s">
        <v>71</v>
      </c>
      <c r="E28" s="346">
        <f>'GE2024 results (adjust.)'!E27/'Regional Transition'!$P$32</f>
        <v>1.3897697028878022E-2</v>
      </c>
      <c r="F28" s="346">
        <f>'GE2024 results (adjust.)'!F27/'Regional Transition'!$Q$32</f>
        <v>2.7835765631184485E-2</v>
      </c>
      <c r="G28" s="346">
        <f>'GE2024 results (adjust.)'!G27/'Regional Transition'!$R$32</f>
        <v>2.9580885815550104E-2</v>
      </c>
      <c r="H28" s="346">
        <f>'GE2024 results (adjust.)'!H27/'Regional Transition'!$S$32</f>
        <v>1.7264421707600289E-2</v>
      </c>
      <c r="I28" s="346">
        <f>'GE2024 results (adjust.)'!I27/'Regional Transition'!$T$32</f>
        <v>1.8764003686856955E-2</v>
      </c>
      <c r="J28" s="346">
        <v>2.2128900847436316E-2</v>
      </c>
      <c r="K28" s="346">
        <v>2.2128900847436316E-2</v>
      </c>
      <c r="L28" s="346">
        <f t="shared" si="9"/>
        <v>2.9580885815550104E-2</v>
      </c>
      <c r="M28" s="346">
        <v>2.2470406887124459E-2</v>
      </c>
      <c r="N28" s="346">
        <v>2.2128900847436316E-2</v>
      </c>
      <c r="P28" s="347">
        <f>E28*'Regional Transition'!$P$34</f>
        <v>0</v>
      </c>
      <c r="Q28" s="347">
        <f>F28*'Regional Transition'!$Q$34</f>
        <v>0</v>
      </c>
      <c r="R28" s="347">
        <f>G28*'Regional Transition'!$R$34</f>
        <v>8253.5837074095252</v>
      </c>
      <c r="S28" s="347">
        <f>H28*'Regional Transition'!$S$34</f>
        <v>0</v>
      </c>
      <c r="T28" s="347">
        <f>I28*'Regional Transition'!$T$34</f>
        <v>4086.2319613939476</v>
      </c>
      <c r="U28" s="347">
        <f>J28*'Regional Transition'!$U$34</f>
        <v>0</v>
      </c>
      <c r="V28" s="347">
        <f>K28*'Regional Transition'!$V$34</f>
        <v>0</v>
      </c>
      <c r="W28" s="347">
        <f>L28*'Regional Transition'!$W$34</f>
        <v>2192.008681100629</v>
      </c>
      <c r="X28" s="347">
        <f>M28*'Regional Transition'!$X$34</f>
        <v>166.51065580513347</v>
      </c>
      <c r="Y28" s="347">
        <f>N28*'Regional Transition'!$Y$34</f>
        <v>0</v>
      </c>
      <c r="Z28" s="348">
        <f t="shared" si="0"/>
        <v>14698.335005709236</v>
      </c>
      <c r="AB28" s="347">
        <f>E28*'Regional Transition'!$P$36</f>
        <v>-4980.9077809798264</v>
      </c>
      <c r="AC28" s="347">
        <f>F28*'Regional Transition'!$Q$36</f>
        <v>-4431.7295081967222</v>
      </c>
      <c r="AD28" s="347">
        <f>G28*'Regional Transition'!$R$36</f>
        <v>0</v>
      </c>
      <c r="AE28" s="347">
        <f>H28*'Regional Transition'!$S$36</f>
        <v>-170.20799999999986</v>
      </c>
      <c r="AF28" s="347">
        <f>I28*'Regional Transition'!$T$36</f>
        <v>0</v>
      </c>
      <c r="AG28" s="347">
        <f>J28*'Regional Transition'!$U$36</f>
        <v>-480.06967551668168</v>
      </c>
      <c r="AH28" s="347">
        <f>K28*'Regional Transition'!$V$36</f>
        <v>-239.10845516984656</v>
      </c>
      <c r="AI28" s="347">
        <f>L28*'Regional Transition'!$W$36</f>
        <v>0</v>
      </c>
      <c r="AJ28" s="347">
        <f>M28*'Regional Transition'!$X$36</f>
        <v>0</v>
      </c>
      <c r="AK28" s="347">
        <f>N28*'Regional Transition'!$Y$36</f>
        <v>-405.69474757959273</v>
      </c>
      <c r="AM28" s="382">
        <f>IF(('GE2024 results (adjust.)'!E27+'Allocation (ENG)'!P28+'Allocation (ENG)'!AB28)&gt;0,('GE2024 results (adjust.)'!E27+'Allocation (ENG)'!P28+'Allocation (ENG)'!AB28),0)</f>
        <v>5494.0922190201736</v>
      </c>
      <c r="AN28" s="382">
        <f>IF(('GE2024 results (adjust.)'!F27+'Allocation (ENG)'!Q28+'Allocation (ENG)'!AC28)&gt;0,('GE2024 results (adjust.)'!F27+'Allocation (ENG)'!Q28+'Allocation (ENG)'!AC28),0)</f>
        <v>13009.270491803278</v>
      </c>
      <c r="AO28" s="382">
        <f>IF(('GE2024 results (adjust.)'!G27+'Allocation (ENG)'!R28+'Allocation (ENG)'!AD28)&gt;0,('GE2024 results (adjust.)'!G27+'Allocation (ENG)'!R28+'Allocation (ENG)'!AD28),0)</f>
        <v>20188.583707409525</v>
      </c>
      <c r="AP28" s="382">
        <f>IF(('GE2024 results (adjust.)'!H27+'Allocation (ENG)'!S28+'Allocation (ENG)'!AE28)&gt;0,('GE2024 results (adjust.)'!H27+'Allocation (ENG)'!S28+'Allocation (ENG)'!AE28),0)</f>
        <v>2193.7920000000004</v>
      </c>
      <c r="AQ28" s="382">
        <f>IF(('GE2024 results (adjust.)'!I27+'Allocation (ENG)'!T28+'Allocation (ENG)'!AF28)&gt;0,('GE2024 results (adjust.)'!I27+'Allocation (ENG)'!T28+'Allocation (ENG)'!AF28),0)</f>
        <v>6590.2319613939471</v>
      </c>
      <c r="AR28" s="382">
        <f>IF(('GE2024 results (adjust.)'!K27+'Allocation (ENG)'!U28+'Allocation (ENG)'!AG28)&gt;0,('GE2024 results (adjust.)'!K27+'Allocation (ENG)'!U28+'Allocation (ENG)'!AG28),0)</f>
        <v>878.93032448331837</v>
      </c>
      <c r="AS28" s="382">
        <f>IF(('GE2024 results (adjust.)'!L27+'Allocation (ENG)'!V28+'Allocation (ENG)'!AH28)&gt;0,('GE2024 results (adjust.)'!L27+'Allocation (ENG)'!V28+'Allocation (ENG)'!AH28),0)</f>
        <v>0</v>
      </c>
      <c r="AT28" s="382">
        <f t="shared" si="10"/>
        <v>2192.008681100629</v>
      </c>
      <c r="AU28" s="382">
        <f t="shared" si="11"/>
        <v>166.51065580513347</v>
      </c>
      <c r="AV28" s="382">
        <f>IF(('GE2024 results (adjust.)'!N27+'Allocation (ENG)'!Y28+'Allocation (ENG)'!AK28)&gt;0,('GE2024 results (adjust.)'!N27+'Allocation (ENG)'!Y28+'Allocation (ENG)'!AK28),0)</f>
        <v>0</v>
      </c>
      <c r="AW28" s="382">
        <f t="shared" si="12"/>
        <v>50713.420041016005</v>
      </c>
      <c r="AX28" s="382"/>
      <c r="AY28" s="368">
        <f t="shared" si="1"/>
        <v>0.10833606202414788</v>
      </c>
      <c r="AZ28" s="368">
        <f t="shared" si="2"/>
        <v>0.25652520538511581</v>
      </c>
      <c r="BA28" s="368">
        <f t="shared" si="3"/>
        <v>0.39809154442909589</v>
      </c>
      <c r="BB28" s="368">
        <f t="shared" si="4"/>
        <v>4.3258608830280133E-2</v>
      </c>
      <c r="BC28" s="368">
        <f t="shared" si="5"/>
        <v>0.12995045406253214</v>
      </c>
      <c r="BD28" s="368">
        <f t="shared" si="6"/>
        <v>1.7331316321645376E-2</v>
      </c>
      <c r="BE28" s="368">
        <f t="shared" si="7"/>
        <v>0</v>
      </c>
      <c r="BF28" s="368">
        <f t="shared" si="13"/>
        <v>4.3223444195397906E-2</v>
      </c>
      <c r="BG28" s="368">
        <f t="shared" si="14"/>
        <v>3.2833647517848917E-3</v>
      </c>
      <c r="BH28" s="368">
        <f t="shared" si="15"/>
        <v>0</v>
      </c>
    </row>
    <row r="29" spans="1:60" ht="20" customHeight="1" x14ac:dyDescent="0.35">
      <c r="A29" s="394" t="s">
        <v>99</v>
      </c>
      <c r="B29" s="395" t="s">
        <v>94</v>
      </c>
      <c r="C29" s="394" t="s">
        <v>70</v>
      </c>
      <c r="D29" s="333" t="s">
        <v>71</v>
      </c>
      <c r="E29" s="346">
        <f>'GE2024 results (adjust.)'!E28/'Regional Transition'!$P$32</f>
        <v>1.4400534945245064E-2</v>
      </c>
      <c r="F29" s="346">
        <f>'GE2024 results (adjust.)'!F28/'Regional Transition'!$Q$32</f>
        <v>3.3911722271166102E-2</v>
      </c>
      <c r="G29" s="346">
        <f>'GE2024 results (adjust.)'!G28/'Regional Transition'!$R$32</f>
        <v>1.7369321139118151E-2</v>
      </c>
      <c r="H29" s="346">
        <f>'GE2024 results (adjust.)'!H28/'Regional Transition'!$S$32</f>
        <v>4.5658699033805844E-2</v>
      </c>
      <c r="I29" s="346">
        <f>'GE2024 results (adjust.)'!I28/'Regional Transition'!$T$32</f>
        <v>2.1027074419057754E-2</v>
      </c>
      <c r="J29" s="346">
        <v>5.1424547992053714E-3</v>
      </c>
      <c r="K29" s="346">
        <v>5.1424547992053714E-3</v>
      </c>
      <c r="L29" s="346">
        <f t="shared" si="9"/>
        <v>1.7369321139118151E-2</v>
      </c>
      <c r="M29" s="346">
        <v>1.6322019602710649E-2</v>
      </c>
      <c r="N29" s="346">
        <v>5.1424547992053714E-3</v>
      </c>
      <c r="P29" s="347">
        <f>E29*'Regional Transition'!$P$34</f>
        <v>0</v>
      </c>
      <c r="Q29" s="347">
        <f>F29*'Regional Transition'!$Q$34</f>
        <v>0</v>
      </c>
      <c r="R29" s="347">
        <f>G29*'Regional Transition'!$R$34</f>
        <v>4846.3439146649316</v>
      </c>
      <c r="S29" s="347">
        <f>H29*'Regional Transition'!$S$34</f>
        <v>0</v>
      </c>
      <c r="T29" s="347">
        <f>I29*'Regional Transition'!$T$34</f>
        <v>4579.0602570572746</v>
      </c>
      <c r="U29" s="347">
        <f>J29*'Regional Transition'!$U$34</f>
        <v>0</v>
      </c>
      <c r="V29" s="347">
        <f>K29*'Regional Transition'!$V$34</f>
        <v>0</v>
      </c>
      <c r="W29" s="347">
        <f>L29*'Regional Transition'!$W$34</f>
        <v>1287.1048879055893</v>
      </c>
      <c r="X29" s="347">
        <f>M29*'Regional Transition'!$X$34</f>
        <v>120.94975412612078</v>
      </c>
      <c r="Y29" s="347">
        <f>N29*'Regional Transition'!$Y$34</f>
        <v>0</v>
      </c>
      <c r="Z29" s="348">
        <f t="shared" si="0"/>
        <v>10833.458813753916</v>
      </c>
      <c r="AB29" s="347">
        <f>E29*'Regional Transition'!$P$36</f>
        <v>-5161.1239193083566</v>
      </c>
      <c r="AC29" s="347">
        <f>F29*'Regional Transition'!$Q$36</f>
        <v>-5399.0819672131165</v>
      </c>
      <c r="AD29" s="347">
        <f>G29*'Regional Transition'!$R$36</f>
        <v>0</v>
      </c>
      <c r="AE29" s="347">
        <f>H29*'Regional Transition'!$S$36</f>
        <v>-450.14399999999966</v>
      </c>
      <c r="AF29" s="347">
        <f>I29*'Regional Transition'!$T$36</f>
        <v>0</v>
      </c>
      <c r="AG29" s="347">
        <f>J29*'Regional Transition'!$U$36</f>
        <v>-111.56164618541069</v>
      </c>
      <c r="AH29" s="347">
        <f>K29*'Regional Transition'!$V$36</f>
        <v>-55.565544411629119</v>
      </c>
      <c r="AI29" s="347">
        <f>L29*'Regional Transition'!$W$36</f>
        <v>0</v>
      </c>
      <c r="AJ29" s="347">
        <f>M29*'Regional Transition'!$X$36</f>
        <v>0</v>
      </c>
      <c r="AK29" s="347">
        <f>N29*'Regional Transition'!$Y$36</f>
        <v>-94.277927136393998</v>
      </c>
      <c r="AM29" s="382">
        <f>IF(('GE2024 results (adjust.)'!E28+'Allocation (ENG)'!P29+'Allocation (ENG)'!AB29)&gt;0,('GE2024 results (adjust.)'!E28+'Allocation (ENG)'!P29+'Allocation (ENG)'!AB29),0)</f>
        <v>5692.8760806916434</v>
      </c>
      <c r="AN29" s="382">
        <f>IF(('GE2024 results (adjust.)'!F28+'Allocation (ENG)'!Q29+'Allocation (ENG)'!AC29)&gt;0,('GE2024 results (adjust.)'!F28+'Allocation (ENG)'!Q29+'Allocation (ENG)'!AC29),0)</f>
        <v>15848.918032786883</v>
      </c>
      <c r="AO29" s="382">
        <f>IF(('GE2024 results (adjust.)'!G28+'Allocation (ENG)'!R29+'Allocation (ENG)'!AD29)&gt;0,('GE2024 results (adjust.)'!G28+'Allocation (ENG)'!R29+'Allocation (ENG)'!AD29),0)</f>
        <v>11854.343914664933</v>
      </c>
      <c r="AP29" s="382">
        <f>IF(('GE2024 results (adjust.)'!H28+'Allocation (ENG)'!S29+'Allocation (ENG)'!AE29)&gt;0,('GE2024 results (adjust.)'!H28+'Allocation (ENG)'!S29+'Allocation (ENG)'!AE29),0)</f>
        <v>5801.8560000000007</v>
      </c>
      <c r="AQ29" s="382">
        <f>IF(('GE2024 results (adjust.)'!I28+'Allocation (ENG)'!T29+'Allocation (ENG)'!AF29)&gt;0,('GE2024 results (adjust.)'!I28+'Allocation (ENG)'!T29+'Allocation (ENG)'!AF29),0)</f>
        <v>7385.0602570572746</v>
      </c>
      <c r="AR29" s="382">
        <f>IF(('GE2024 results (adjust.)'!K28+'Allocation (ENG)'!U29+'Allocation (ENG)'!AG29)&gt;0,('GE2024 results (adjust.)'!K28+'Allocation (ENG)'!U29+'Allocation (ENG)'!AG29),0)</f>
        <v>0</v>
      </c>
      <c r="AS29" s="382">
        <f>IF(('GE2024 results (adjust.)'!L28+'Allocation (ENG)'!V29+'Allocation (ENG)'!AH29)&gt;0,('GE2024 results (adjust.)'!L28+'Allocation (ENG)'!V29+'Allocation (ENG)'!AH29),0)</f>
        <v>0</v>
      </c>
      <c r="AT29" s="382">
        <f t="shared" si="10"/>
        <v>1287.1048879055893</v>
      </c>
      <c r="AU29" s="382">
        <f t="shared" si="11"/>
        <v>120.94975412612078</v>
      </c>
      <c r="AV29" s="382">
        <f>IF(('GE2024 results (adjust.)'!N28+'Allocation (ENG)'!Y29+'Allocation (ENG)'!AK29)&gt;0,('GE2024 results (adjust.)'!N28+'Allocation (ENG)'!Y29+'Allocation (ENG)'!AK29),0)</f>
        <v>314.722072863606</v>
      </c>
      <c r="AW29" s="382">
        <f t="shared" si="12"/>
        <v>48305.831000096056</v>
      </c>
      <c r="AX29" s="382"/>
      <c r="AY29" s="368">
        <f t="shared" si="1"/>
        <v>0.11785070172336592</v>
      </c>
      <c r="AZ29" s="368">
        <f t="shared" si="2"/>
        <v>0.32809533972731714</v>
      </c>
      <c r="BA29" s="368">
        <f t="shared" si="3"/>
        <v>0.24540192496929325</v>
      </c>
      <c r="BB29" s="368">
        <f t="shared" si="4"/>
        <v>0.12010674239282756</v>
      </c>
      <c r="BC29" s="368">
        <f t="shared" si="5"/>
        <v>0.15288134173786574</v>
      </c>
      <c r="BD29" s="368">
        <f t="shared" si="6"/>
        <v>0</v>
      </c>
      <c r="BE29" s="368">
        <f t="shared" si="7"/>
        <v>0</v>
      </c>
      <c r="BF29" s="368">
        <f t="shared" si="13"/>
        <v>2.6644917627087917E-2</v>
      </c>
      <c r="BG29" s="368">
        <f t="shared" si="14"/>
        <v>2.5038334218053359E-3</v>
      </c>
      <c r="BH29" s="368">
        <f t="shared" si="15"/>
        <v>6.5151984004370028E-3</v>
      </c>
    </row>
    <row r="30" spans="1:60" ht="20" customHeight="1" x14ac:dyDescent="0.35">
      <c r="A30" s="394" t="s">
        <v>100</v>
      </c>
      <c r="B30" s="395" t="s">
        <v>94</v>
      </c>
      <c r="C30" s="394" t="s">
        <v>70</v>
      </c>
      <c r="D30" s="333" t="s">
        <v>71</v>
      </c>
      <c r="E30" s="346">
        <f>'GE2024 results (adjust.)'!E29/'Regional Transition'!$P$32</f>
        <v>1.7250392054364874E-2</v>
      </c>
      <c r="F30" s="346">
        <f>'GE2024 results (adjust.)'!F29/'Regional Transition'!$Q$32</f>
        <v>2.7687338006409521E-2</v>
      </c>
      <c r="G30" s="346">
        <f>'GE2024 results (adjust.)'!G29/'Regional Transition'!$R$32</f>
        <v>2.5984583736089424E-2</v>
      </c>
      <c r="H30" s="346">
        <f>'GE2024 results (adjust.)'!H29/'Regional Transition'!$S$32</f>
        <v>1.6534116220815166E-2</v>
      </c>
      <c r="I30" s="346">
        <f>'GE2024 results (adjust.)'!I29/'Regional Transition'!$T$32</f>
        <v>1.8246944479830943E-2</v>
      </c>
      <c r="J30" s="346">
        <v>3.81220610053562E-2</v>
      </c>
      <c r="K30" s="346">
        <v>3.81220610053562E-2</v>
      </c>
      <c r="L30" s="346">
        <f t="shared" si="9"/>
        <v>2.5984583736089424E-2</v>
      </c>
      <c r="M30" s="346">
        <v>1.4163976383677985E-2</v>
      </c>
      <c r="N30" s="346">
        <v>3.81220610053562E-2</v>
      </c>
      <c r="P30" s="347">
        <f>E30*'Regional Transition'!$P$34</f>
        <v>0</v>
      </c>
      <c r="Q30" s="347">
        <f>F30*'Regional Transition'!$Q$34</f>
        <v>0</v>
      </c>
      <c r="R30" s="347">
        <f>G30*'Regional Transition'!$R$34</f>
        <v>7250.1526257630048</v>
      </c>
      <c r="S30" s="347">
        <f>H30*'Regional Transition'!$S$34</f>
        <v>0</v>
      </c>
      <c r="T30" s="347">
        <f>I30*'Regional Transition'!$T$34</f>
        <v>3973.6321190072931</v>
      </c>
      <c r="U30" s="347">
        <f>J30*'Regional Transition'!$U$34</f>
        <v>0</v>
      </c>
      <c r="V30" s="347">
        <f>K30*'Regional Transition'!$V$34</f>
        <v>0</v>
      </c>
      <c r="W30" s="347">
        <f>L30*'Regional Transition'!$W$34</f>
        <v>1925.5147894980305</v>
      </c>
      <c r="X30" s="347">
        <f>M30*'Regional Transition'!$X$34</f>
        <v>104.958179364613</v>
      </c>
      <c r="Y30" s="347">
        <f>N30*'Regional Transition'!$Y$34</f>
        <v>0</v>
      </c>
      <c r="Z30" s="348">
        <f t="shared" si="0"/>
        <v>13254.257713632944</v>
      </c>
      <c r="AB30" s="347">
        <f>E30*'Regional Transition'!$P$36</f>
        <v>-6182.5072046109508</v>
      </c>
      <c r="AC30" s="347">
        <f>F30*'Regional Transition'!$Q$36</f>
        <v>-4408.0983606557384</v>
      </c>
      <c r="AD30" s="347">
        <f>G30*'Regional Transition'!$R$36</f>
        <v>0</v>
      </c>
      <c r="AE30" s="347">
        <f>H30*'Regional Transition'!$S$36</f>
        <v>-163.00799999999987</v>
      </c>
      <c r="AF30" s="347">
        <f>I30*'Regional Transition'!$T$36</f>
        <v>0</v>
      </c>
      <c r="AG30" s="347">
        <f>J30*'Regional Transition'!$U$36</f>
        <v>-827.02912282191983</v>
      </c>
      <c r="AH30" s="347">
        <f>K30*'Regional Transition'!$V$36</f>
        <v>-411.91865686078114</v>
      </c>
      <c r="AI30" s="347">
        <f>L30*'Regional Transition'!$W$36</f>
        <v>0</v>
      </c>
      <c r="AJ30" s="347">
        <f>M30*'Regional Transition'!$X$36</f>
        <v>0</v>
      </c>
      <c r="AK30" s="347">
        <f>N30*'Regional Transition'!$Y$36</f>
        <v>-698.90140605757108</v>
      </c>
      <c r="AM30" s="382">
        <f>IF(('GE2024 results (adjust.)'!E29+'Allocation (ENG)'!P30+'Allocation (ENG)'!AB30)&gt;0,('GE2024 results (adjust.)'!E29+'Allocation (ENG)'!P30+'Allocation (ENG)'!AB30),0)</f>
        <v>6819.4927953890492</v>
      </c>
      <c r="AN30" s="382">
        <f>IF(('GE2024 results (adjust.)'!F29+'Allocation (ENG)'!Q30+'Allocation (ENG)'!AC30)&gt;0,('GE2024 results (adjust.)'!F29+'Allocation (ENG)'!Q30+'Allocation (ENG)'!AC30),0)</f>
        <v>12939.901639344262</v>
      </c>
      <c r="AO30" s="382">
        <f>IF(('GE2024 results (adjust.)'!G29+'Allocation (ENG)'!R30+'Allocation (ENG)'!AD30)&gt;0,('GE2024 results (adjust.)'!G29+'Allocation (ENG)'!R30+'Allocation (ENG)'!AD30),0)</f>
        <v>17734.152625763003</v>
      </c>
      <c r="AP30" s="382">
        <f>IF(('GE2024 results (adjust.)'!H29+'Allocation (ENG)'!S30+'Allocation (ENG)'!AE30)&gt;0,('GE2024 results (adjust.)'!H29+'Allocation (ENG)'!S30+'Allocation (ENG)'!AE30),0)</f>
        <v>2100.9920000000002</v>
      </c>
      <c r="AQ30" s="382">
        <f>IF(('GE2024 results (adjust.)'!I29+'Allocation (ENG)'!T30+'Allocation (ENG)'!AF30)&gt;0,('GE2024 results (adjust.)'!I29+'Allocation (ENG)'!T30+'Allocation (ENG)'!AF30),0)</f>
        <v>6408.6321190072931</v>
      </c>
      <c r="AR30" s="382">
        <f>IF(('GE2024 results (adjust.)'!K29+'Allocation (ENG)'!U30+'Allocation (ENG)'!AG30)&gt;0,('GE2024 results (adjust.)'!K29+'Allocation (ENG)'!U30+'Allocation (ENG)'!AG30),0)</f>
        <v>0</v>
      </c>
      <c r="AS30" s="382">
        <f>IF(('GE2024 results (adjust.)'!L29+'Allocation (ENG)'!V30+'Allocation (ENG)'!AH30)&gt;0,('GE2024 results (adjust.)'!L29+'Allocation (ENG)'!V30+'Allocation (ENG)'!AH30),0)</f>
        <v>0</v>
      </c>
      <c r="AT30" s="382">
        <f t="shared" si="10"/>
        <v>1925.5147894980305</v>
      </c>
      <c r="AU30" s="382">
        <f t="shared" si="11"/>
        <v>104.958179364613</v>
      </c>
      <c r="AV30" s="382">
        <f>IF(('GE2024 results (adjust.)'!N29+'Allocation (ENG)'!Y30+'Allocation (ENG)'!AK30)&gt;0,('GE2024 results (adjust.)'!N29+'Allocation (ENG)'!Y30+'Allocation (ENG)'!AK30),0)</f>
        <v>2333.098593942429</v>
      </c>
      <c r="AW30" s="382">
        <f t="shared" si="12"/>
        <v>50366.742742308677</v>
      </c>
      <c r="AX30" s="382"/>
      <c r="AY30" s="368">
        <f t="shared" si="1"/>
        <v>0.13539674046979006</v>
      </c>
      <c r="AZ30" s="368">
        <f t="shared" si="2"/>
        <v>0.256913608758634</v>
      </c>
      <c r="BA30" s="368">
        <f t="shared" si="3"/>
        <v>0.3521004468463691</v>
      </c>
      <c r="BB30" s="368">
        <f t="shared" si="4"/>
        <v>4.1713874783392363E-2</v>
      </c>
      <c r="BC30" s="368">
        <f t="shared" si="5"/>
        <v>0.12723936014277859</v>
      </c>
      <c r="BD30" s="368">
        <f t="shared" si="6"/>
        <v>0</v>
      </c>
      <c r="BE30" s="368">
        <f t="shared" si="7"/>
        <v>0</v>
      </c>
      <c r="BF30" s="368">
        <f t="shared" si="13"/>
        <v>3.8229885131733456E-2</v>
      </c>
      <c r="BG30" s="368">
        <f t="shared" si="14"/>
        <v>2.0838786399511766E-3</v>
      </c>
      <c r="BH30" s="368">
        <f t="shared" si="15"/>
        <v>4.6322205227351296E-2</v>
      </c>
    </row>
    <row r="31" spans="1:60" ht="20" customHeight="1" x14ac:dyDescent="0.35">
      <c r="A31" s="394" t="s">
        <v>101</v>
      </c>
      <c r="B31" s="395" t="s">
        <v>94</v>
      </c>
      <c r="C31" s="394" t="s">
        <v>70</v>
      </c>
      <c r="D31" s="333" t="s">
        <v>71</v>
      </c>
      <c r="E31" s="346">
        <f>'GE2024 results (adjust.)'!E30/'Regional Transition'!$P$32</f>
        <v>1.2054842501612E-2</v>
      </c>
      <c r="F31" s="346">
        <f>'GE2024 results (adjust.)'!F30/'Regional Transition'!$Q$32</f>
        <v>2.7869281546456251E-2</v>
      </c>
      <c r="G31" s="346">
        <f>'GE2024 results (adjust.)'!G30/'Regional Transition'!$R$32</f>
        <v>2.6286960616650555E-2</v>
      </c>
      <c r="H31" s="346">
        <f>'GE2024 results (adjust.)'!H30/'Regional Transition'!$S$32</f>
        <v>1.4204441717970627E-2</v>
      </c>
      <c r="I31" s="346">
        <f>'GE2024 results (adjust.)'!I30/'Regional Transition'!$T$32</f>
        <v>1.3488501052852443E-2</v>
      </c>
      <c r="J31" s="346">
        <v>6.3255966001961428E-2</v>
      </c>
      <c r="K31" s="346">
        <v>6.3255966001961428E-2</v>
      </c>
      <c r="L31" s="346">
        <f t="shared" si="9"/>
        <v>2.6286960616650555E-2</v>
      </c>
      <c r="M31" s="346">
        <v>3.9734752639385758E-2</v>
      </c>
      <c r="N31" s="346">
        <v>6.3255966001961428E-2</v>
      </c>
      <c r="P31" s="347">
        <f>E31*'Regional Transition'!$P$34</f>
        <v>0</v>
      </c>
      <c r="Q31" s="347">
        <f>F31*'Regional Transition'!$Q$34</f>
        <v>0</v>
      </c>
      <c r="R31" s="347">
        <f>G31*'Regional Transition'!$R$34</f>
        <v>7334.5210557842838</v>
      </c>
      <c r="S31" s="347">
        <f>H31*'Regional Transition'!$S$34</f>
        <v>0</v>
      </c>
      <c r="T31" s="347">
        <f>I31*'Regional Transition'!$T$34</f>
        <v>2937.3871926953298</v>
      </c>
      <c r="U31" s="347">
        <f>J31*'Regional Transition'!$U$34</f>
        <v>0</v>
      </c>
      <c r="V31" s="347">
        <f>K31*'Regional Transition'!$V$34</f>
        <v>0</v>
      </c>
      <c r="W31" s="347">
        <f>L31*'Regional Transition'!$W$34</f>
        <v>1947.9215812109987</v>
      </c>
      <c r="X31" s="347">
        <f>M31*'Regional Transition'!$X$34</f>
        <v>294.44325389719563</v>
      </c>
      <c r="Y31" s="347">
        <f>N31*'Regional Transition'!$Y$34</f>
        <v>0</v>
      </c>
      <c r="Z31" s="348">
        <f t="shared" si="0"/>
        <v>12514.273083587806</v>
      </c>
      <c r="AB31" s="347">
        <f>E31*'Regional Transition'!$P$36</f>
        <v>-4320.4322766570594</v>
      </c>
      <c r="AC31" s="347">
        <f>F31*'Regional Transition'!$Q$36</f>
        <v>-4437.0655737704928</v>
      </c>
      <c r="AD31" s="347">
        <f>G31*'Regional Transition'!$R$36</f>
        <v>0</v>
      </c>
      <c r="AE31" s="347">
        <f>H31*'Regional Transition'!$S$36</f>
        <v>-140.03999999999988</v>
      </c>
      <c r="AF31" s="347">
        <f>I31*'Regional Transition'!$T$36</f>
        <v>0</v>
      </c>
      <c r="AG31" s="347">
        <f>J31*'Regional Transition'!$U$36</f>
        <v>-1372.2900781388782</v>
      </c>
      <c r="AH31" s="347">
        <f>K31*'Regional Transition'!$V$36</f>
        <v>-683.49695338607853</v>
      </c>
      <c r="AI31" s="347">
        <f>L31*'Regional Transition'!$W$36</f>
        <v>0</v>
      </c>
      <c r="AJ31" s="347">
        <f>M31*'Regional Transition'!$X$36</f>
        <v>0</v>
      </c>
      <c r="AK31" s="347">
        <f>N31*'Regional Transition'!$Y$36</f>
        <v>-1159.6876562914381</v>
      </c>
      <c r="AM31" s="382">
        <f>IF(('GE2024 results (adjust.)'!E30+'Allocation (ENG)'!P31+'Allocation (ENG)'!AB31)&gt;0,('GE2024 results (adjust.)'!E30+'Allocation (ENG)'!P31+'Allocation (ENG)'!AB31),0)</f>
        <v>4765.5677233429406</v>
      </c>
      <c r="AN31" s="382">
        <f>IF(('GE2024 results (adjust.)'!F30+'Allocation (ENG)'!Q31+'Allocation (ENG)'!AC31)&gt;0,('GE2024 results (adjust.)'!F30+'Allocation (ENG)'!Q31+'Allocation (ENG)'!AC31),0)</f>
        <v>13024.934426229507</v>
      </c>
      <c r="AO31" s="382">
        <f>IF(('GE2024 results (adjust.)'!G30+'Allocation (ENG)'!R31+'Allocation (ENG)'!AD31)&gt;0,('GE2024 results (adjust.)'!G30+'Allocation (ENG)'!R31+'Allocation (ENG)'!AD31),0)</f>
        <v>17940.521055784284</v>
      </c>
      <c r="AP31" s="382">
        <f>IF(('GE2024 results (adjust.)'!H30+'Allocation (ENG)'!S31+'Allocation (ENG)'!AE31)&gt;0,('GE2024 results (adjust.)'!H30+'Allocation (ENG)'!S31+'Allocation (ENG)'!AE31),0)</f>
        <v>1804.96</v>
      </c>
      <c r="AQ31" s="382">
        <f>IF(('GE2024 results (adjust.)'!I30+'Allocation (ENG)'!T31+'Allocation (ENG)'!AF31)&gt;0,('GE2024 results (adjust.)'!I30+'Allocation (ENG)'!T31+'Allocation (ENG)'!AF31),0)</f>
        <v>4737.3871926953298</v>
      </c>
      <c r="AR31" s="382">
        <f>IF(('GE2024 results (adjust.)'!K30+'Allocation (ENG)'!U31+'Allocation (ENG)'!AG31)&gt;0,('GE2024 results (adjust.)'!K30+'Allocation (ENG)'!U31+'Allocation (ENG)'!AG31),0)</f>
        <v>3658.709921861122</v>
      </c>
      <c r="AS31" s="382">
        <f>IF(('GE2024 results (adjust.)'!L30+'Allocation (ENG)'!V31+'Allocation (ENG)'!AH31)&gt;0,('GE2024 results (adjust.)'!L30+'Allocation (ENG)'!V31+'Allocation (ENG)'!AH31),0)</f>
        <v>0</v>
      </c>
      <c r="AT31" s="382">
        <f t="shared" si="10"/>
        <v>1947.9215812109987</v>
      </c>
      <c r="AU31" s="382">
        <f t="shared" si="11"/>
        <v>294.44325389719563</v>
      </c>
      <c r="AV31" s="382">
        <f>IF(('GE2024 results (adjust.)'!N30+'Allocation (ENG)'!Y31+'Allocation (ENG)'!AK31)&gt;0,('GE2024 results (adjust.)'!N30+'Allocation (ENG)'!Y31+'Allocation (ENG)'!AK31),0)</f>
        <v>0</v>
      </c>
      <c r="AW31" s="382">
        <f t="shared" si="12"/>
        <v>48174.445155021371</v>
      </c>
      <c r="AX31" s="382"/>
      <c r="AY31" s="368">
        <f t="shared" si="1"/>
        <v>9.8923147075337114E-2</v>
      </c>
      <c r="AZ31" s="368">
        <f t="shared" si="2"/>
        <v>0.27037020113706234</v>
      </c>
      <c r="BA31" s="368">
        <f t="shared" si="3"/>
        <v>0.37240742468446031</v>
      </c>
      <c r="BB31" s="368">
        <f t="shared" si="4"/>
        <v>3.7467167378716838E-2</v>
      </c>
      <c r="BC31" s="368">
        <f t="shared" si="5"/>
        <v>9.8338178622520936E-2</v>
      </c>
      <c r="BD31" s="368">
        <f t="shared" si="6"/>
        <v>7.5947110757325728E-2</v>
      </c>
      <c r="BE31" s="368">
        <f t="shared" si="7"/>
        <v>0</v>
      </c>
      <c r="BF31" s="368">
        <f t="shared" si="13"/>
        <v>4.0434748650300972E-2</v>
      </c>
      <c r="BG31" s="368">
        <f t="shared" si="14"/>
        <v>6.1120216942759098E-3</v>
      </c>
      <c r="BH31" s="368">
        <f t="shared" si="15"/>
        <v>0</v>
      </c>
    </row>
    <row r="32" spans="1:60" ht="20" customHeight="1" x14ac:dyDescent="0.35">
      <c r="A32" s="394" t="s">
        <v>102</v>
      </c>
      <c r="B32" s="395" t="s">
        <v>103</v>
      </c>
      <c r="C32" s="394" t="s">
        <v>70</v>
      </c>
      <c r="D32" s="333" t="s">
        <v>71</v>
      </c>
      <c r="E32" s="346">
        <f>'GE2024 results (adjust.)'!E31/'Regional Transition'!$P$32</f>
        <v>2.788826649613518E-2</v>
      </c>
      <c r="F32" s="346">
        <f>'GE2024 results (adjust.)'!F31/'Regional Transition'!$Q$32</f>
        <v>2.344358473461779E-2</v>
      </c>
      <c r="G32" s="346">
        <f>'GE2024 results (adjust.)'!G31/'Regional Transition'!$R$32</f>
        <v>2.1711651423897686E-2</v>
      </c>
      <c r="H32" s="346">
        <f>'GE2024 results (adjust.)'!H31/'Regional Transition'!$S$32</f>
        <v>1.6000993215462028E-2</v>
      </c>
      <c r="I32" s="346">
        <f>'GE2024 results (adjust.)'!I31/'Regional Transition'!$T$32</f>
        <v>1.8786484521945042E-2</v>
      </c>
      <c r="J32" s="346">
        <v>5.3059069077375717E-3</v>
      </c>
      <c r="K32" s="346">
        <v>5.3059069077375717E-3</v>
      </c>
      <c r="L32" s="346">
        <f t="shared" si="9"/>
        <v>2.1711651423897686E-2</v>
      </c>
      <c r="M32" s="346">
        <v>1.7037489456999105E-2</v>
      </c>
      <c r="N32" s="346">
        <v>5.3059069077375717E-3</v>
      </c>
      <c r="P32" s="347">
        <f>E32*'Regional Transition'!$P$34</f>
        <v>0</v>
      </c>
      <c r="Q32" s="347">
        <f>F32*'Regional Transition'!$Q$34</f>
        <v>0</v>
      </c>
      <c r="R32" s="347">
        <f>G32*'Regional Transition'!$R$34</f>
        <v>6057.9298933311638</v>
      </c>
      <c r="S32" s="347">
        <f>H32*'Regional Transition'!$S$34</f>
        <v>0</v>
      </c>
      <c r="T32" s="347">
        <f>I32*'Regional Transition'!$T$34</f>
        <v>4091.1276067151061</v>
      </c>
      <c r="U32" s="347">
        <f>J32*'Regional Transition'!$U$34</f>
        <v>0</v>
      </c>
      <c r="V32" s="347">
        <f>K32*'Regional Transition'!$V$34</f>
        <v>0</v>
      </c>
      <c r="W32" s="347">
        <f>L32*'Regional Transition'!$W$34</f>
        <v>1608.8811098819865</v>
      </c>
      <c r="X32" s="347">
        <f>M32*'Regional Transition'!$X$34</f>
        <v>126.25154306322443</v>
      </c>
      <c r="Y32" s="347">
        <f>N32*'Regional Transition'!$Y$34</f>
        <v>0</v>
      </c>
      <c r="Z32" s="348">
        <f t="shared" si="0"/>
        <v>11884.190152991481</v>
      </c>
      <c r="AB32" s="347">
        <f>E32*'Regional Transition'!$P$36</f>
        <v>-9995.1008645533129</v>
      </c>
      <c r="AC32" s="347">
        <f>F32*'Regional Transition'!$Q$36</f>
        <v>-3732.4508196721317</v>
      </c>
      <c r="AD32" s="347">
        <f>G32*'Regional Transition'!$R$36</f>
        <v>0</v>
      </c>
      <c r="AE32" s="347">
        <f>H32*'Regional Transition'!$S$36</f>
        <v>-157.75199999999987</v>
      </c>
      <c r="AF32" s="347">
        <f>I32*'Regional Transition'!$T$36</f>
        <v>0</v>
      </c>
      <c r="AG32" s="347">
        <f>J32*'Regional Transition'!$U$36</f>
        <v>-115.107615379568</v>
      </c>
      <c r="AH32" s="347">
        <f>K32*'Regional Transition'!$V$36</f>
        <v>-57.331686410042764</v>
      </c>
      <c r="AI32" s="347">
        <f>L32*'Regional Transition'!$W$36</f>
        <v>0</v>
      </c>
      <c r="AJ32" s="347">
        <f>M32*'Regional Transition'!$X$36</f>
        <v>0</v>
      </c>
      <c r="AK32" s="347">
        <f>N32*'Regional Transition'!$Y$36</f>
        <v>-97.274536067379628</v>
      </c>
      <c r="AM32" s="382">
        <f>IF(('GE2024 results (adjust.)'!E31+'Allocation (ENG)'!P32+'Allocation (ENG)'!AB32)&gt;0,('GE2024 results (adjust.)'!E31+'Allocation (ENG)'!P32+'Allocation (ENG)'!AB32),0)</f>
        <v>11024.899135446687</v>
      </c>
      <c r="AN32" s="382">
        <f>IF(('GE2024 results (adjust.)'!F31+'Allocation (ENG)'!Q32+'Allocation (ENG)'!AC32)&gt;0,('GE2024 results (adjust.)'!F31+'Allocation (ENG)'!Q32+'Allocation (ENG)'!AC32),0)</f>
        <v>10956.549180327867</v>
      </c>
      <c r="AO32" s="382">
        <f>IF(('GE2024 results (adjust.)'!G31+'Allocation (ENG)'!R32+'Allocation (ENG)'!AD32)&gt;0,('GE2024 results (adjust.)'!G31+'Allocation (ENG)'!R32+'Allocation (ENG)'!AD32),0)</f>
        <v>14817.929893331164</v>
      </c>
      <c r="AP32" s="382">
        <f>IF(('GE2024 results (adjust.)'!H31+'Allocation (ENG)'!S32+'Allocation (ENG)'!AE32)&gt;0,('GE2024 results (adjust.)'!H31+'Allocation (ENG)'!S32+'Allocation (ENG)'!AE32),0)</f>
        <v>2033.248</v>
      </c>
      <c r="AQ32" s="382">
        <f>IF(('GE2024 results (adjust.)'!I31+'Allocation (ENG)'!T32+'Allocation (ENG)'!AF32)&gt;0,('GE2024 results (adjust.)'!I31+'Allocation (ENG)'!T32+'Allocation (ENG)'!AF32),0)</f>
        <v>6598.1276067151066</v>
      </c>
      <c r="AR32" s="382">
        <f>IF(('GE2024 results (adjust.)'!K31+'Allocation (ENG)'!U32+'Allocation (ENG)'!AG32)&gt;0,('GE2024 results (adjust.)'!K31+'Allocation (ENG)'!U32+'Allocation (ENG)'!AG32),0)</f>
        <v>306.89238462043198</v>
      </c>
      <c r="AS32" s="382">
        <f>IF(('GE2024 results (adjust.)'!L31+'Allocation (ENG)'!V32+'Allocation (ENG)'!AH32)&gt;0,('GE2024 results (adjust.)'!L31+'Allocation (ENG)'!V32+'Allocation (ENG)'!AH32),0)</f>
        <v>0</v>
      </c>
      <c r="AT32" s="382">
        <f t="shared" si="10"/>
        <v>1608.8811098819865</v>
      </c>
      <c r="AU32" s="382">
        <f t="shared" si="11"/>
        <v>126.25154306322443</v>
      </c>
      <c r="AV32" s="382">
        <f>IF(('GE2024 results (adjust.)'!N31+'Allocation (ENG)'!Y32+'Allocation (ENG)'!AK32)&gt;0,('GE2024 results (adjust.)'!N31+'Allocation (ENG)'!Y32+'Allocation (ENG)'!AK32),0)</f>
        <v>0</v>
      </c>
      <c r="AW32" s="382">
        <f t="shared" si="12"/>
        <v>47472.778853386473</v>
      </c>
      <c r="AX32" s="382"/>
      <c r="AY32" s="368">
        <f t="shared" si="1"/>
        <v>0.23223622888172735</v>
      </c>
      <c r="AZ32" s="368">
        <f t="shared" si="2"/>
        <v>0.23079645735855805</v>
      </c>
      <c r="BA32" s="368">
        <f t="shared" si="3"/>
        <v>0.31213529629462855</v>
      </c>
      <c r="BB32" s="368">
        <f t="shared" si="4"/>
        <v>4.2829765796508837E-2</v>
      </c>
      <c r="BC32" s="368">
        <f t="shared" si="5"/>
        <v>0.13898760018014888</v>
      </c>
      <c r="BD32" s="368">
        <f t="shared" si="6"/>
        <v>6.4645970181823427E-3</v>
      </c>
      <c r="BE32" s="368">
        <f t="shared" si="7"/>
        <v>0</v>
      </c>
      <c r="BF32" s="368">
        <f t="shared" si="13"/>
        <v>3.3890603178103551E-2</v>
      </c>
      <c r="BG32" s="368">
        <f t="shared" si="14"/>
        <v>2.6594512921423027E-3</v>
      </c>
      <c r="BH32" s="368">
        <f t="shared" si="15"/>
        <v>0</v>
      </c>
    </row>
    <row r="33" spans="1:60" ht="20" customHeight="1" x14ac:dyDescent="0.35">
      <c r="A33" s="394" t="s">
        <v>104</v>
      </c>
      <c r="B33" s="395" t="s">
        <v>103</v>
      </c>
      <c r="C33" s="394" t="s">
        <v>70</v>
      </c>
      <c r="D33" s="333" t="s">
        <v>71</v>
      </c>
      <c r="E33" s="346">
        <f>'GE2024 results (adjust.)'!E32/'Regional Transition'!$P$32</f>
        <v>1.9715491918771113E-2</v>
      </c>
      <c r="F33" s="346">
        <f>'GE2024 results (adjust.)'!F32/'Regional Transition'!$Q$32</f>
        <v>2.8523639892238353E-2</v>
      </c>
      <c r="G33" s="346">
        <f>'GE2024 results (adjust.)'!G32/'Regional Transition'!$R$32</f>
        <v>2.6361315587280342E-2</v>
      </c>
      <c r="H33" s="346">
        <f>'GE2024 results (adjust.)'!H32/'Regional Transition'!$S$32</f>
        <v>4.9332135632335003E-2</v>
      </c>
      <c r="I33" s="346">
        <f>'GE2024 results (adjust.)'!I32/'Regional Transition'!$T$32</f>
        <v>2.2173597008550212E-2</v>
      </c>
      <c r="J33" s="346">
        <v>0</v>
      </c>
      <c r="K33" s="346">
        <v>0</v>
      </c>
      <c r="L33" s="346">
        <f t="shared" si="9"/>
        <v>2.6361315587280342E-2</v>
      </c>
      <c r="M33" s="346">
        <v>1.7211994299508485E-2</v>
      </c>
      <c r="N33" s="346">
        <v>0</v>
      </c>
      <c r="P33" s="347">
        <f>E33*'Regional Transition'!$P$34</f>
        <v>0</v>
      </c>
      <c r="Q33" s="347">
        <f>F33*'Regional Transition'!$Q$34</f>
        <v>0</v>
      </c>
      <c r="R33" s="347">
        <f>G33*'Regional Transition'!$R$34</f>
        <v>7355.2673910354179</v>
      </c>
      <c r="S33" s="347">
        <f>H33*'Regional Transition'!$S$34</f>
        <v>0</v>
      </c>
      <c r="T33" s="347">
        <f>I33*'Regional Transition'!$T$34</f>
        <v>4828.7381684363781</v>
      </c>
      <c r="U33" s="347">
        <f>J33*'Regional Transition'!$U$34</f>
        <v>0</v>
      </c>
      <c r="V33" s="347">
        <f>K33*'Regional Transition'!$V$34</f>
        <v>0</v>
      </c>
      <c r="W33" s="347">
        <f>L33*'Regional Transition'!$W$34</f>
        <v>1953.431448025663</v>
      </c>
      <c r="X33" s="347">
        <f>M33*'Regional Transition'!$X$34</f>
        <v>127.54466231617654</v>
      </c>
      <c r="Y33" s="347">
        <f>N33*'Regional Transition'!$Y$34</f>
        <v>0</v>
      </c>
      <c r="Z33" s="348">
        <f t="shared" si="0"/>
        <v>14264.981669813636</v>
      </c>
      <c r="AB33" s="347">
        <f>E33*'Regional Transition'!$P$36</f>
        <v>-7065.9942363112386</v>
      </c>
      <c r="AC33" s="347">
        <f>F33*'Regional Transition'!$Q$36</f>
        <v>-4541.245901639345</v>
      </c>
      <c r="AD33" s="347">
        <f>G33*'Regional Transition'!$R$36</f>
        <v>0</v>
      </c>
      <c r="AE33" s="347">
        <f>H33*'Regional Transition'!$S$36</f>
        <v>-486.35999999999956</v>
      </c>
      <c r="AF33" s="347">
        <f>I33*'Regional Transition'!$T$36</f>
        <v>0</v>
      </c>
      <c r="AG33" s="347">
        <f>J33*'Regional Transition'!$U$36</f>
        <v>0</v>
      </c>
      <c r="AH33" s="347">
        <f>K33*'Regional Transition'!$V$36</f>
        <v>0</v>
      </c>
      <c r="AI33" s="347">
        <f>L33*'Regional Transition'!$W$36</f>
        <v>0</v>
      </c>
      <c r="AJ33" s="347">
        <f>M33*'Regional Transition'!$X$36</f>
        <v>0</v>
      </c>
      <c r="AK33" s="347">
        <f>N33*'Regional Transition'!$Y$36</f>
        <v>0</v>
      </c>
      <c r="AM33" s="382">
        <f>IF(('GE2024 results (adjust.)'!E32+'Allocation (ENG)'!P33+'Allocation (ENG)'!AB33)&gt;0,('GE2024 results (adjust.)'!E32+'Allocation (ENG)'!P33+'Allocation (ENG)'!AB33),0)</f>
        <v>7794.0057636887614</v>
      </c>
      <c r="AN33" s="382">
        <f>IF(('GE2024 results (adjust.)'!F32+'Allocation (ENG)'!Q33+'Allocation (ENG)'!AC33)&gt;0,('GE2024 results (adjust.)'!F32+'Allocation (ENG)'!Q33+'Allocation (ENG)'!AC33),0)</f>
        <v>13330.754098360656</v>
      </c>
      <c r="AO33" s="382">
        <f>IF(('GE2024 results (adjust.)'!G32+'Allocation (ENG)'!R33+'Allocation (ENG)'!AD33)&gt;0,('GE2024 results (adjust.)'!G32+'Allocation (ENG)'!R33+'Allocation (ENG)'!AD33),0)</f>
        <v>17991.267391035417</v>
      </c>
      <c r="AP33" s="382">
        <f>IF(('GE2024 results (adjust.)'!H32+'Allocation (ENG)'!S33+'Allocation (ENG)'!AE33)&gt;0,('GE2024 results (adjust.)'!H32+'Allocation (ENG)'!S33+'Allocation (ENG)'!AE33),0)</f>
        <v>6268.64</v>
      </c>
      <c r="AQ33" s="382">
        <f>IF(('GE2024 results (adjust.)'!I32+'Allocation (ENG)'!T33+'Allocation (ENG)'!AF33)&gt;0,('GE2024 results (adjust.)'!I32+'Allocation (ENG)'!T33+'Allocation (ENG)'!AF33),0)</f>
        <v>7787.7381684363781</v>
      </c>
      <c r="AR33" s="382">
        <f>IF(('GE2024 results (adjust.)'!K32+'Allocation (ENG)'!U33+'Allocation (ENG)'!AG33)&gt;0,('GE2024 results (adjust.)'!K32+'Allocation (ENG)'!U33+'Allocation (ENG)'!AG33),0)</f>
        <v>0</v>
      </c>
      <c r="AS33" s="382">
        <f>IF(('GE2024 results (adjust.)'!L32+'Allocation (ENG)'!V33+'Allocation (ENG)'!AH33)&gt;0,('GE2024 results (adjust.)'!L32+'Allocation (ENG)'!V33+'Allocation (ENG)'!AH33),0)</f>
        <v>0</v>
      </c>
      <c r="AT33" s="382">
        <f t="shared" si="10"/>
        <v>1953.431448025663</v>
      </c>
      <c r="AU33" s="382">
        <f t="shared" si="11"/>
        <v>127.54466231617654</v>
      </c>
      <c r="AV33" s="382">
        <f>IF(('GE2024 results (adjust.)'!N32+'Allocation (ENG)'!Y33+'Allocation (ENG)'!AK33)&gt;0,('GE2024 results (adjust.)'!N32+'Allocation (ENG)'!Y33+'Allocation (ENG)'!AK33),0)</f>
        <v>0</v>
      </c>
      <c r="AW33" s="382">
        <f t="shared" si="12"/>
        <v>55253.381531863051</v>
      </c>
      <c r="AX33" s="382"/>
      <c r="AY33" s="368">
        <f t="shared" si="1"/>
        <v>0.14105934419948904</v>
      </c>
      <c r="AZ33" s="368">
        <f t="shared" si="2"/>
        <v>0.24126585068233677</v>
      </c>
      <c r="BA33" s="368">
        <f t="shared" si="3"/>
        <v>0.3256138699974474</v>
      </c>
      <c r="BB33" s="368">
        <f t="shared" si="4"/>
        <v>0.11345260373584654</v>
      </c>
      <c r="BC33" s="368">
        <f t="shared" si="5"/>
        <v>0.14094591050405506</v>
      </c>
      <c r="BD33" s="368">
        <f t="shared" si="6"/>
        <v>0</v>
      </c>
      <c r="BE33" s="368">
        <f t="shared" si="7"/>
        <v>0</v>
      </c>
      <c r="BF33" s="368">
        <f t="shared" si="13"/>
        <v>3.5354061486701491E-2</v>
      </c>
      <c r="BG33" s="368">
        <f t="shared" si="14"/>
        <v>2.308359394123691E-3</v>
      </c>
      <c r="BH33" s="368">
        <f t="shared" si="15"/>
        <v>0</v>
      </c>
    </row>
    <row r="34" spans="1:60" ht="20" customHeight="1" x14ac:dyDescent="0.35">
      <c r="A34" s="394" t="s">
        <v>105</v>
      </c>
      <c r="B34" s="395" t="s">
        <v>103</v>
      </c>
      <c r="C34" s="394" t="s">
        <v>70</v>
      </c>
      <c r="D34" s="333" t="s">
        <v>71</v>
      </c>
      <c r="E34" s="346">
        <f>'GE2024 results (adjust.)'!E33/'Regional Transition'!$P$32</f>
        <v>2.3893424896712583E-2</v>
      </c>
      <c r="F34" s="346">
        <f>'GE2024 results (adjust.)'!F33/'Regional Transition'!$Q$32</f>
        <v>2.264558675195669E-2</v>
      </c>
      <c r="G34" s="346">
        <f>'GE2024 results (adjust.)'!G33/'Regional Transition'!$R$32</f>
        <v>2.0987929709767764E-2</v>
      </c>
      <c r="H34" s="346">
        <f>'GE2024 results (adjust.)'!H33/'Regional Transition'!$S$32</f>
        <v>9.9102454556741076E-3</v>
      </c>
      <c r="I34" s="346">
        <f>'GE2024 results (adjust.)'!I33/'Regional Transition'!$T$32</f>
        <v>5.2485256318988066E-2</v>
      </c>
      <c r="J34" s="346">
        <v>1.5138179897905299E-2</v>
      </c>
      <c r="K34" s="346">
        <v>1.5138179897905299E-2</v>
      </c>
      <c r="L34" s="346">
        <f t="shared" si="9"/>
        <v>2.0987929709767764E-2</v>
      </c>
      <c r="M34" s="346">
        <v>4.6889451182270322E-2</v>
      </c>
      <c r="N34" s="346">
        <v>1.5138179897905299E-2</v>
      </c>
      <c r="P34" s="347">
        <f>E34*'Regional Transition'!$P$34</f>
        <v>0</v>
      </c>
      <c r="Q34" s="347">
        <f>F34*'Regional Transition'!$Q$34</f>
        <v>0</v>
      </c>
      <c r="R34" s="347">
        <f>G34*'Regional Transition'!$R$34</f>
        <v>5855.998896886792</v>
      </c>
      <c r="S34" s="347">
        <f>H34*'Regional Transition'!$S$34</f>
        <v>0</v>
      </c>
      <c r="T34" s="347">
        <f>I34*'Regional Transition'!$T$34</f>
        <v>11429.699943132273</v>
      </c>
      <c r="U34" s="347">
        <f>J34*'Regional Transition'!$U$34</f>
        <v>0</v>
      </c>
      <c r="V34" s="347">
        <f>K34*'Regional Transition'!$V$34</f>
        <v>0</v>
      </c>
      <c r="W34" s="347">
        <f>L34*'Regional Transition'!$W$34</f>
        <v>1555.251739552587</v>
      </c>
      <c r="X34" s="347">
        <f>M34*'Regional Transition'!$X$34</f>
        <v>347.46114326823221</v>
      </c>
      <c r="Y34" s="347">
        <f>N34*'Regional Transition'!$Y$34</f>
        <v>0</v>
      </c>
      <c r="Z34" s="348">
        <f t="shared" si="0"/>
        <v>19188.411722839883</v>
      </c>
      <c r="AB34" s="347">
        <f>E34*'Regional Transition'!$P$36</f>
        <v>-8563.3573487031681</v>
      </c>
      <c r="AC34" s="347">
        <f>F34*'Regional Transition'!$Q$36</f>
        <v>-3605.4016393442625</v>
      </c>
      <c r="AD34" s="347">
        <f>G34*'Regional Transition'!$R$36</f>
        <v>0</v>
      </c>
      <c r="AE34" s="347">
        <f>H34*'Regional Transition'!$S$36</f>
        <v>-97.703999999999908</v>
      </c>
      <c r="AF34" s="347">
        <f>I34*'Regional Transition'!$T$36</f>
        <v>0</v>
      </c>
      <c r="AG34" s="347">
        <f>J34*'Regional Transition'!$U$36</f>
        <v>-328.41130075118451</v>
      </c>
      <c r="AH34" s="347">
        <f>K34*'Regional Transition'!$V$36</f>
        <v>-163.57192046846322</v>
      </c>
      <c r="AI34" s="347">
        <f>L34*'Regional Transition'!$W$36</f>
        <v>0</v>
      </c>
      <c r="AJ34" s="347">
        <f>M34*'Regional Transition'!$X$36</f>
        <v>0</v>
      </c>
      <c r="AK34" s="347">
        <f>N34*'Regional Transition'!$Y$36</f>
        <v>-277.53208868513047</v>
      </c>
      <c r="AM34" s="382">
        <f>IF(('GE2024 results (adjust.)'!E33+'Allocation (ENG)'!P34+'Allocation (ENG)'!AB34)&gt;0,('GE2024 results (adjust.)'!E33+'Allocation (ENG)'!P34+'Allocation (ENG)'!AB34),0)</f>
        <v>9445.6426512968319</v>
      </c>
      <c r="AN34" s="382">
        <f>IF(('GE2024 results (adjust.)'!F33+'Allocation (ENG)'!Q34+'Allocation (ENG)'!AC34)&gt;0,('GE2024 results (adjust.)'!F33+'Allocation (ENG)'!Q34+'Allocation (ENG)'!AC34),0)</f>
        <v>10583.598360655738</v>
      </c>
      <c r="AO34" s="382">
        <f>IF(('GE2024 results (adjust.)'!G33+'Allocation (ENG)'!R34+'Allocation (ENG)'!AD34)&gt;0,('GE2024 results (adjust.)'!G33+'Allocation (ENG)'!R34+'Allocation (ENG)'!AD34),0)</f>
        <v>14323.998896886791</v>
      </c>
      <c r="AP34" s="382">
        <f>IF(('GE2024 results (adjust.)'!H33+'Allocation (ENG)'!S34+'Allocation (ENG)'!AE34)&gt;0,('GE2024 results (adjust.)'!H33+'Allocation (ENG)'!S34+'Allocation (ENG)'!AE34),0)</f>
        <v>1259.296</v>
      </c>
      <c r="AQ34" s="382">
        <f>IF(('GE2024 results (adjust.)'!I33+'Allocation (ENG)'!T34+'Allocation (ENG)'!AF34)&gt;0,('GE2024 results (adjust.)'!I33+'Allocation (ENG)'!T34+'Allocation (ENG)'!AF34),0)</f>
        <v>18433.699943132273</v>
      </c>
      <c r="AR34" s="382">
        <f>IF(('GE2024 results (adjust.)'!K33+'Allocation (ENG)'!U34+'Allocation (ENG)'!AG34)&gt;0,('GE2024 results (adjust.)'!K33+'Allocation (ENG)'!U34+'Allocation (ENG)'!AG34),0)</f>
        <v>728.58869924881549</v>
      </c>
      <c r="AS34" s="382">
        <f>IF(('GE2024 results (adjust.)'!L33+'Allocation (ENG)'!V34+'Allocation (ENG)'!AH34)&gt;0,('GE2024 results (adjust.)'!L33+'Allocation (ENG)'!V34+'Allocation (ENG)'!AH34),0)</f>
        <v>0</v>
      </c>
      <c r="AT34" s="382">
        <f t="shared" si="10"/>
        <v>1555.251739552587</v>
      </c>
      <c r="AU34" s="382">
        <f t="shared" si="11"/>
        <v>347.46114326823221</v>
      </c>
      <c r="AV34" s="382">
        <f>IF(('GE2024 results (adjust.)'!N33+'Allocation (ENG)'!Y34+'Allocation (ENG)'!AK34)&gt;0,('GE2024 results (adjust.)'!N33+'Allocation (ENG)'!Y34+'Allocation (ENG)'!AK34),0)</f>
        <v>0</v>
      </c>
      <c r="AW34" s="382">
        <f t="shared" si="12"/>
        <v>56677.537434041267</v>
      </c>
      <c r="AX34" s="382"/>
      <c r="AY34" s="368">
        <f t="shared" si="1"/>
        <v>0.16665584072507103</v>
      </c>
      <c r="AZ34" s="368">
        <f t="shared" si="2"/>
        <v>0.18673356041575462</v>
      </c>
      <c r="BA34" s="368">
        <f t="shared" si="3"/>
        <v>0.25272796852820939</v>
      </c>
      <c r="BB34" s="368">
        <f t="shared" si="4"/>
        <v>2.2218608235502667E-2</v>
      </c>
      <c r="BC34" s="368">
        <f t="shared" si="5"/>
        <v>0.32523819448903496</v>
      </c>
      <c r="BD34" s="368">
        <f t="shared" si="6"/>
        <v>1.2854981571786068E-2</v>
      </c>
      <c r="BE34" s="368">
        <f t="shared" si="7"/>
        <v>0</v>
      </c>
      <c r="BF34" s="368">
        <f t="shared" si="13"/>
        <v>2.7440354855969493E-2</v>
      </c>
      <c r="BG34" s="368">
        <f t="shared" si="14"/>
        <v>6.1304911786718265E-3</v>
      </c>
      <c r="BH34" s="368">
        <f t="shared" si="15"/>
        <v>0</v>
      </c>
    </row>
    <row r="35" spans="1:60" ht="20" customHeight="1" x14ac:dyDescent="0.35">
      <c r="A35" s="394" t="s">
        <v>106</v>
      </c>
      <c r="B35" s="395" t="s">
        <v>103</v>
      </c>
      <c r="C35" s="394" t="s">
        <v>70</v>
      </c>
      <c r="D35" s="333" t="s">
        <v>71</v>
      </c>
      <c r="E35" s="346">
        <f>'GE2024 results (adjust.)'!E34/'Regional Transition'!$P$32</f>
        <v>2.4158774720652972E-2</v>
      </c>
      <c r="F35" s="346">
        <f>'GE2024 results (adjust.)'!F34/'Regional Transition'!$Q$32</f>
        <v>1.4675182901137626E-2</v>
      </c>
      <c r="G35" s="346">
        <f>'GE2024 results (adjust.)'!G34/'Regional Transition'!$R$32</f>
        <v>1.7374278137160137E-2</v>
      </c>
      <c r="H35" s="346">
        <f>'GE2024 results (adjust.)'!H34/'Regional Transition'!$S$32</f>
        <v>1.6439176507533102E-2</v>
      </c>
      <c r="I35" s="346">
        <f>'GE2024 results (adjust.)'!I34/'Regional Transition'!$T$32</f>
        <v>1.9168658718442529E-2</v>
      </c>
      <c r="J35" s="346">
        <v>3.2564689315261394E-2</v>
      </c>
      <c r="K35" s="346">
        <v>3.2564689315261394E-2</v>
      </c>
      <c r="L35" s="346">
        <f t="shared" si="9"/>
        <v>1.7374278137160137E-2</v>
      </c>
      <c r="M35" s="346">
        <v>2.9945030974609557E-2</v>
      </c>
      <c r="N35" s="346">
        <v>3.2564689315261394E-2</v>
      </c>
      <c r="P35" s="347">
        <f>E35*'Regional Transition'!$P$34</f>
        <v>0</v>
      </c>
      <c r="Q35" s="347">
        <f>F35*'Regional Transition'!$Q$34</f>
        <v>0</v>
      </c>
      <c r="R35" s="347">
        <f>G35*'Regional Transition'!$R$34</f>
        <v>4847.7270036816744</v>
      </c>
      <c r="S35" s="347">
        <f>H35*'Regional Transition'!$S$34</f>
        <v>0</v>
      </c>
      <c r="T35" s="347">
        <f>I35*'Regional Transition'!$T$34</f>
        <v>4174.3535771748075</v>
      </c>
      <c r="U35" s="347">
        <f>J35*'Regional Transition'!$U$34</f>
        <v>0</v>
      </c>
      <c r="V35" s="347">
        <f>K35*'Regional Transition'!$V$34</f>
        <v>0</v>
      </c>
      <c r="W35" s="347">
        <f>L35*'Regional Transition'!$W$34</f>
        <v>1287.4722123599004</v>
      </c>
      <c r="X35" s="347">
        <f>M35*'Regional Transition'!$X$34</f>
        <v>221.89926380658224</v>
      </c>
      <c r="Y35" s="347">
        <f>N35*'Regional Transition'!$Y$34</f>
        <v>0</v>
      </c>
      <c r="Z35" s="348">
        <f t="shared" si="0"/>
        <v>10531.452057022965</v>
      </c>
      <c r="AB35" s="347">
        <f>E35*'Regional Transition'!$P$36</f>
        <v>-8658.4582132564828</v>
      </c>
      <c r="AC35" s="347">
        <f>F35*'Regional Transition'!$Q$36</f>
        <v>-2336.4344262295085</v>
      </c>
      <c r="AD35" s="347">
        <f>G35*'Regional Transition'!$R$36</f>
        <v>0</v>
      </c>
      <c r="AE35" s="347">
        <f>H35*'Regional Transition'!$S$36</f>
        <v>-162.07199999999986</v>
      </c>
      <c r="AF35" s="347">
        <f>I35*'Regional Transition'!$T$36</f>
        <v>0</v>
      </c>
      <c r="AG35" s="347">
        <f>J35*'Regional Transition'!$U$36</f>
        <v>-706.46617022057126</v>
      </c>
      <c r="AH35" s="347">
        <f>K35*'Regional Transition'!$V$36</f>
        <v>-351.86982891471735</v>
      </c>
      <c r="AI35" s="347">
        <f>L35*'Regional Transition'!$W$36</f>
        <v>0</v>
      </c>
      <c r="AJ35" s="347">
        <f>M35*'Regional Transition'!$X$36</f>
        <v>0</v>
      </c>
      <c r="AK35" s="347">
        <f>N35*'Regional Transition'!$Y$36</f>
        <v>-597.01670240405974</v>
      </c>
      <c r="AM35" s="382">
        <f>IF(('GE2024 results (adjust.)'!E34+'Allocation (ENG)'!P35+'Allocation (ENG)'!AB35)&gt;0,('GE2024 results (adjust.)'!E34+'Allocation (ENG)'!P35+'Allocation (ENG)'!AB35),0)</f>
        <v>9550.5417867435172</v>
      </c>
      <c r="AN35" s="382">
        <f>IF(('GE2024 results (adjust.)'!F34+'Allocation (ENG)'!Q35+'Allocation (ENG)'!AC35)&gt;0,('GE2024 results (adjust.)'!F34+'Allocation (ENG)'!Q35+'Allocation (ENG)'!AC35),0)</f>
        <v>6858.565573770491</v>
      </c>
      <c r="AO35" s="382">
        <f>IF(('GE2024 results (adjust.)'!G34+'Allocation (ENG)'!R35+'Allocation (ENG)'!AD35)&gt;0,('GE2024 results (adjust.)'!G34+'Allocation (ENG)'!R35+'Allocation (ENG)'!AD35),0)</f>
        <v>11857.727003681674</v>
      </c>
      <c r="AP35" s="382">
        <f>IF(('GE2024 results (adjust.)'!H34+'Allocation (ENG)'!S35+'Allocation (ENG)'!AE35)&gt;0,('GE2024 results (adjust.)'!H34+'Allocation (ENG)'!S35+'Allocation (ENG)'!AE35),0)</f>
        <v>2088.9280000000003</v>
      </c>
      <c r="AQ35" s="382">
        <f>IF(('GE2024 results (adjust.)'!I34+'Allocation (ENG)'!T35+'Allocation (ENG)'!AF35)&gt;0,('GE2024 results (adjust.)'!I34+'Allocation (ENG)'!T35+'Allocation (ENG)'!AF35),0)</f>
        <v>6732.3535771748075</v>
      </c>
      <c r="AR35" s="382">
        <f>IF(('GE2024 results (adjust.)'!K34+'Allocation (ENG)'!U35+'Allocation (ENG)'!AG35)&gt;0,('GE2024 results (adjust.)'!K34+'Allocation (ENG)'!U35+'Allocation (ENG)'!AG35),0)</f>
        <v>352.53382977942874</v>
      </c>
      <c r="AS35" s="382">
        <f>IF(('GE2024 results (adjust.)'!L34+'Allocation (ENG)'!V35+'Allocation (ENG)'!AH35)&gt;0,('GE2024 results (adjust.)'!L34+'Allocation (ENG)'!V35+'Allocation (ENG)'!AH35),0)</f>
        <v>1179.1301710852827</v>
      </c>
      <c r="AT35" s="382">
        <f t="shared" si="10"/>
        <v>1287.4722123599004</v>
      </c>
      <c r="AU35" s="382">
        <f t="shared" si="11"/>
        <v>221.89926380658224</v>
      </c>
      <c r="AV35" s="382">
        <f>IF(('GE2024 results (adjust.)'!N34+'Allocation (ENG)'!Y35+'Allocation (ENG)'!AK35)&gt;0,('GE2024 results (adjust.)'!N34+'Allocation (ENG)'!Y35+'Allocation (ENG)'!AK35),0)</f>
        <v>0</v>
      </c>
      <c r="AW35" s="382">
        <f t="shared" si="12"/>
        <v>40129.151418401685</v>
      </c>
      <c r="AX35" s="382"/>
      <c r="AY35" s="368">
        <f t="shared" si="1"/>
        <v>0.23799510951941052</v>
      </c>
      <c r="AZ35" s="368">
        <f t="shared" si="2"/>
        <v>0.17091230019445208</v>
      </c>
      <c r="BA35" s="368">
        <f t="shared" si="3"/>
        <v>0.2954891041689004</v>
      </c>
      <c r="BB35" s="368">
        <f t="shared" si="4"/>
        <v>5.2055125168734527E-2</v>
      </c>
      <c r="BC35" s="368">
        <f t="shared" si="5"/>
        <v>0.16776715527773681</v>
      </c>
      <c r="BD35" s="368">
        <f t="shared" si="6"/>
        <v>8.7849809258057302E-3</v>
      </c>
      <c r="BE35" s="368">
        <f t="shared" si="7"/>
        <v>2.938338164172041E-2</v>
      </c>
      <c r="BF35" s="368">
        <f t="shared" si="13"/>
        <v>3.2083215489314212E-2</v>
      </c>
      <c r="BG35" s="368">
        <f t="shared" si="14"/>
        <v>5.529627613925267E-3</v>
      </c>
      <c r="BH35" s="368">
        <f t="shared" si="15"/>
        <v>0</v>
      </c>
    </row>
    <row r="36" spans="1:60" ht="20" customHeight="1" x14ac:dyDescent="0.35">
      <c r="A36" s="394" t="s">
        <v>107</v>
      </c>
      <c r="B36" s="395" t="s">
        <v>103</v>
      </c>
      <c r="C36" s="394" t="s">
        <v>70</v>
      </c>
      <c r="D36" s="333" t="s">
        <v>71</v>
      </c>
      <c r="E36" s="346">
        <f>'GE2024 results (adjust.)'!E35/'Regional Transition'!$P$32</f>
        <v>2.2408792631766088E-2</v>
      </c>
      <c r="F36" s="346">
        <f>'GE2024 results (adjust.)'!F35/'Regional Transition'!$Q$32</f>
        <v>2.0459072279465279E-2</v>
      </c>
      <c r="G36" s="346">
        <f>'GE2024 results (adjust.)'!G35/'Regional Transition'!$R$32</f>
        <v>2.0348476962351598E-2</v>
      </c>
      <c r="H36" s="346">
        <f>'GE2024 results (adjust.)'!H35/'Regional Transition'!$S$32</f>
        <v>2.3318654193048953E-2</v>
      </c>
      <c r="I36" s="346">
        <f>'GE2024 results (adjust.)'!I35/'Regional Transition'!$T$32</f>
        <v>1.7969680847077864E-2</v>
      </c>
      <c r="J36" s="346">
        <v>4.9538562124374482E-3</v>
      </c>
      <c r="K36" s="346">
        <v>4.9538562124374482E-3</v>
      </c>
      <c r="L36" s="346">
        <f t="shared" si="9"/>
        <v>2.0348476962351598E-2</v>
      </c>
      <c r="M36" s="346">
        <v>1.3948753744583084E-2</v>
      </c>
      <c r="N36" s="346">
        <v>4.9538562124374482E-3</v>
      </c>
      <c r="P36" s="347">
        <f>E36*'Regional Transition'!$P$34</f>
        <v>0</v>
      </c>
      <c r="Q36" s="347">
        <f>F36*'Regional Transition'!$Q$34</f>
        <v>0</v>
      </c>
      <c r="R36" s="347">
        <f>G36*'Regional Transition'!$R$34</f>
        <v>5677.5804137270379</v>
      </c>
      <c r="S36" s="347">
        <f>H36*'Regional Transition'!$S$34</f>
        <v>0</v>
      </c>
      <c r="T36" s="347">
        <f>I36*'Regional Transition'!$T$34</f>
        <v>3913.2524933796667</v>
      </c>
      <c r="U36" s="347">
        <f>J36*'Regional Transition'!$U$34</f>
        <v>0</v>
      </c>
      <c r="V36" s="347">
        <f>K36*'Regional Transition'!$V$34</f>
        <v>0</v>
      </c>
      <c r="W36" s="347">
        <f>L36*'Regional Transition'!$W$34</f>
        <v>1507.8668849464736</v>
      </c>
      <c r="X36" s="347">
        <f>M36*'Regional Transition'!$X$34</f>
        <v>103.36333228597206</v>
      </c>
      <c r="Y36" s="347">
        <f>N36*'Regional Transition'!$Y$34</f>
        <v>0</v>
      </c>
      <c r="Z36" s="348">
        <f t="shared" si="0"/>
        <v>11202.063124339151</v>
      </c>
      <c r="AB36" s="347">
        <f>E36*'Regional Transition'!$P$36</f>
        <v>-8031.2680115273761</v>
      </c>
      <c r="AC36" s="347">
        <f>F36*'Regional Transition'!$Q$36</f>
        <v>-3257.2868852459023</v>
      </c>
      <c r="AD36" s="347">
        <f>G36*'Regional Transition'!$R$36</f>
        <v>0</v>
      </c>
      <c r="AE36" s="347">
        <f>H36*'Regional Transition'!$S$36</f>
        <v>-229.89599999999982</v>
      </c>
      <c r="AF36" s="347">
        <f>I36*'Regional Transition'!$T$36</f>
        <v>0</v>
      </c>
      <c r="AG36" s="347">
        <f>J36*'Regional Transition'!$U$36</f>
        <v>-107.47014326907534</v>
      </c>
      <c r="AH36" s="347">
        <f>K36*'Regional Transition'!$V$36</f>
        <v>-53.527688259613385</v>
      </c>
      <c r="AI36" s="347">
        <f>L36*'Regional Transition'!$W$36</f>
        <v>0</v>
      </c>
      <c r="AJ36" s="347">
        <f>M36*'Regional Transition'!$X$36</f>
        <v>0</v>
      </c>
      <c r="AK36" s="347">
        <f>N36*'Regional Transition'!$Y$36</f>
        <v>-90.820301446795199</v>
      </c>
      <c r="AM36" s="382">
        <f>IF(('GE2024 results (adjust.)'!E35+'Allocation (ENG)'!P36+'Allocation (ENG)'!AB36)&gt;0,('GE2024 results (adjust.)'!E35+'Allocation (ENG)'!P36+'Allocation (ENG)'!AB36),0)</f>
        <v>8858.7319884726239</v>
      </c>
      <c r="AN36" s="382">
        <f>IF(('GE2024 results (adjust.)'!F35+'Allocation (ENG)'!Q36+'Allocation (ENG)'!AC36)&gt;0,('GE2024 results (adjust.)'!F35+'Allocation (ENG)'!Q36+'Allocation (ENG)'!AC36),0)</f>
        <v>9561.7131147540968</v>
      </c>
      <c r="AO36" s="382">
        <f>IF(('GE2024 results (adjust.)'!G35+'Allocation (ENG)'!R36+'Allocation (ENG)'!AD36)&gt;0,('GE2024 results (adjust.)'!G35+'Allocation (ENG)'!R36+'Allocation (ENG)'!AD36),0)</f>
        <v>13887.580413727039</v>
      </c>
      <c r="AP36" s="382">
        <f>IF(('GE2024 results (adjust.)'!H35+'Allocation (ENG)'!S36+'Allocation (ENG)'!AE36)&gt;0,('GE2024 results (adjust.)'!H35+'Allocation (ENG)'!S36+'Allocation (ENG)'!AE36),0)</f>
        <v>2963.1040000000003</v>
      </c>
      <c r="AQ36" s="382">
        <f>IF(('GE2024 results (adjust.)'!I35+'Allocation (ENG)'!T36+'Allocation (ENG)'!AF36)&gt;0,('GE2024 results (adjust.)'!I35+'Allocation (ENG)'!T36+'Allocation (ENG)'!AF36),0)</f>
        <v>6311.2524933796667</v>
      </c>
      <c r="AR36" s="382">
        <f>IF(('GE2024 results (adjust.)'!K35+'Allocation (ENG)'!U36+'Allocation (ENG)'!AG36)&gt;0,('GE2024 results (adjust.)'!K35+'Allocation (ENG)'!U36+'Allocation (ENG)'!AG36),0)</f>
        <v>0</v>
      </c>
      <c r="AS36" s="382">
        <f>IF(('GE2024 results (adjust.)'!L35+'Allocation (ENG)'!V36+'Allocation (ENG)'!AH36)&gt;0,('GE2024 results (adjust.)'!L35+'Allocation (ENG)'!V36+'Allocation (ENG)'!AH36),0)</f>
        <v>0</v>
      </c>
      <c r="AT36" s="382">
        <f t="shared" si="10"/>
        <v>1507.8668849464736</v>
      </c>
      <c r="AU36" s="382">
        <f t="shared" si="11"/>
        <v>103.36333228597206</v>
      </c>
      <c r="AV36" s="382">
        <f>IF(('GE2024 results (adjust.)'!N35+'Allocation (ENG)'!Y36+'Allocation (ENG)'!AK36)&gt;0,('GE2024 results (adjust.)'!N35+'Allocation (ENG)'!Y36+'Allocation (ENG)'!AK36),0)</f>
        <v>303.17969855320479</v>
      </c>
      <c r="AW36" s="382">
        <f t="shared" si="12"/>
        <v>43496.791926119084</v>
      </c>
      <c r="AX36" s="382"/>
      <c r="AY36" s="368">
        <f t="shared" si="1"/>
        <v>0.20366403121222157</v>
      </c>
      <c r="AZ36" s="368">
        <f t="shared" si="2"/>
        <v>0.21982570877859273</v>
      </c>
      <c r="BA36" s="368">
        <f t="shared" si="3"/>
        <v>0.31927826855174996</v>
      </c>
      <c r="BB36" s="368">
        <f t="shared" si="4"/>
        <v>6.8122357277128454E-2</v>
      </c>
      <c r="BC36" s="368">
        <f t="shared" si="5"/>
        <v>0.14509696494627841</v>
      </c>
      <c r="BD36" s="368">
        <f t="shared" si="6"/>
        <v>0</v>
      </c>
      <c r="BE36" s="368">
        <f t="shared" si="7"/>
        <v>0</v>
      </c>
      <c r="BF36" s="368">
        <f t="shared" si="13"/>
        <v>3.4666163139287179E-2</v>
      </c>
      <c r="BG36" s="368">
        <f t="shared" si="14"/>
        <v>2.3763438108616959E-3</v>
      </c>
      <c r="BH36" s="368">
        <f t="shared" si="15"/>
        <v>6.9701622838798495E-3</v>
      </c>
    </row>
    <row r="37" spans="1:60" ht="20" customHeight="1" x14ac:dyDescent="0.35">
      <c r="A37" s="394" t="s">
        <v>108</v>
      </c>
      <c r="B37" s="395" t="s">
        <v>103</v>
      </c>
      <c r="C37" s="394" t="s">
        <v>70</v>
      </c>
      <c r="D37" s="333" t="s">
        <v>71</v>
      </c>
      <c r="E37" s="346">
        <f>'GE2024 results (adjust.)'!E36/'Regional Transition'!$P$32</f>
        <v>2.0569918351859173E-2</v>
      </c>
      <c r="F37" s="346">
        <f>'GE2024 results (adjust.)'!F36/'Regional Transition'!$Q$32</f>
        <v>3.0628758570498335E-2</v>
      </c>
      <c r="G37" s="346">
        <f>'GE2024 results (adjust.)'!G36/'Regional Transition'!$R$32</f>
        <v>2.2212308226138251E-2</v>
      </c>
      <c r="H37" s="346">
        <f>'GE2024 results (adjust.)'!H36/'Regional Transition'!$S$32</f>
        <v>3.6434940735709749E-2</v>
      </c>
      <c r="I37" s="346">
        <f>'GE2024 results (adjust.)'!I36/'Regional Transition'!$T$32</f>
        <v>2.2780579555928569E-2</v>
      </c>
      <c r="J37" s="346">
        <v>2.5284783866019563E-2</v>
      </c>
      <c r="K37" s="346">
        <v>2.5284783866019563E-2</v>
      </c>
      <c r="L37" s="346">
        <f t="shared" si="9"/>
        <v>2.2212308226138251E-2</v>
      </c>
      <c r="M37" s="346">
        <v>2.8165081581013884E-2</v>
      </c>
      <c r="N37" s="346">
        <v>2.5284783866019563E-2</v>
      </c>
      <c r="P37" s="347">
        <f>E37*'Regional Transition'!$P$34</f>
        <v>0</v>
      </c>
      <c r="Q37" s="347">
        <f>F37*'Regional Transition'!$Q$34</f>
        <v>0</v>
      </c>
      <c r="R37" s="347">
        <f>G37*'Regional Transition'!$R$34</f>
        <v>6197.6218840221336</v>
      </c>
      <c r="S37" s="347">
        <f>H37*'Regional Transition'!$S$34</f>
        <v>0</v>
      </c>
      <c r="T37" s="347">
        <f>I37*'Regional Transition'!$T$34</f>
        <v>4960.9205921076673</v>
      </c>
      <c r="U37" s="347">
        <f>J37*'Regional Transition'!$U$34</f>
        <v>0</v>
      </c>
      <c r="V37" s="347">
        <f>K37*'Regional Transition'!$V$34</f>
        <v>0</v>
      </c>
      <c r="W37" s="347">
        <f>L37*'Regional Transition'!$W$34</f>
        <v>1645.9808797673932</v>
      </c>
      <c r="X37" s="347">
        <f>M37*'Regional Transition'!$X$34</f>
        <v>208.70944742647072</v>
      </c>
      <c r="Y37" s="347">
        <f>N37*'Regional Transition'!$Y$34</f>
        <v>0</v>
      </c>
      <c r="Z37" s="348">
        <f t="shared" si="0"/>
        <v>13013.232803323666</v>
      </c>
      <c r="AB37" s="347">
        <f>E37*'Regional Transition'!$P$36</f>
        <v>-7372.219020172909</v>
      </c>
      <c r="AC37" s="347">
        <f>F37*'Regional Transition'!$Q$36</f>
        <v>-4876.4016393442635</v>
      </c>
      <c r="AD37" s="347">
        <f>G37*'Regional Transition'!$R$36</f>
        <v>0</v>
      </c>
      <c r="AE37" s="347">
        <f>H37*'Regional Transition'!$S$36</f>
        <v>-359.20799999999974</v>
      </c>
      <c r="AF37" s="347">
        <f>I37*'Regional Transition'!$T$36</f>
        <v>0</v>
      </c>
      <c r="AG37" s="347">
        <f>J37*'Regional Transition'!$U$36</f>
        <v>-548.5341576500266</v>
      </c>
      <c r="AH37" s="347">
        <f>K37*'Regional Transition'!$V$36</f>
        <v>-273.20858144690993</v>
      </c>
      <c r="AI37" s="347">
        <f>L37*'Regional Transition'!$W$36</f>
        <v>0</v>
      </c>
      <c r="AJ37" s="347">
        <f>M37*'Regional Transition'!$X$36</f>
        <v>0</v>
      </c>
      <c r="AK37" s="347">
        <f>N37*'Regional Transition'!$Y$36</f>
        <v>-463.55235078554603</v>
      </c>
      <c r="AM37" s="382">
        <f>IF(('GE2024 results (adjust.)'!E36+'Allocation (ENG)'!P37+'Allocation (ENG)'!AB37)&gt;0,('GE2024 results (adjust.)'!E36+'Allocation (ENG)'!P37+'Allocation (ENG)'!AB37),0)</f>
        <v>8131.780979827091</v>
      </c>
      <c r="AN37" s="382">
        <f>IF(('GE2024 results (adjust.)'!F36+'Allocation (ENG)'!Q37+'Allocation (ENG)'!AC37)&gt;0,('GE2024 results (adjust.)'!F36+'Allocation (ENG)'!Q37+'Allocation (ENG)'!AC37),0)</f>
        <v>14314.598360655737</v>
      </c>
      <c r="AO37" s="382">
        <f>IF(('GE2024 results (adjust.)'!G36+'Allocation (ENG)'!R37+'Allocation (ENG)'!AD37)&gt;0,('GE2024 results (adjust.)'!G36+'Allocation (ENG)'!R37+'Allocation (ENG)'!AD37),0)</f>
        <v>15159.621884022134</v>
      </c>
      <c r="AP37" s="382">
        <f>IF(('GE2024 results (adjust.)'!H36+'Allocation (ENG)'!S37+'Allocation (ENG)'!AE37)&gt;0,('GE2024 results (adjust.)'!H36+'Allocation (ENG)'!S37+'Allocation (ENG)'!AE37),0)</f>
        <v>4629.7920000000004</v>
      </c>
      <c r="AQ37" s="382">
        <f>IF(('GE2024 results (adjust.)'!I36+'Allocation (ENG)'!T37+'Allocation (ENG)'!AF37)&gt;0,('GE2024 results (adjust.)'!I36+'Allocation (ENG)'!T37+'Allocation (ENG)'!AF37),0)</f>
        <v>8000.9205921076673</v>
      </c>
      <c r="AR37" s="382">
        <f>IF(('GE2024 results (adjust.)'!K36+'Allocation (ENG)'!U37+'Allocation (ENG)'!AG37)&gt;0,('GE2024 results (adjust.)'!K36+'Allocation (ENG)'!U37+'Allocation (ENG)'!AG37),0)</f>
        <v>1007.4658423499734</v>
      </c>
      <c r="AS37" s="382">
        <f>IF(('GE2024 results (adjust.)'!L36+'Allocation (ENG)'!V37+'Allocation (ENG)'!AH37)&gt;0,('GE2024 results (adjust.)'!L36+'Allocation (ENG)'!V37+'Allocation (ENG)'!AH37),0)</f>
        <v>0</v>
      </c>
      <c r="AT37" s="382">
        <f t="shared" si="10"/>
        <v>1645.9808797673932</v>
      </c>
      <c r="AU37" s="382">
        <f t="shared" si="11"/>
        <v>208.70944742647072</v>
      </c>
      <c r="AV37" s="382">
        <f>IF(('GE2024 results (adjust.)'!N36+'Allocation (ENG)'!Y37+'Allocation (ENG)'!AK37)&gt;0,('GE2024 results (adjust.)'!N36+'Allocation (ENG)'!Y37+'Allocation (ENG)'!AK37),0)</f>
        <v>0</v>
      </c>
      <c r="AW37" s="382">
        <f t="shared" si="12"/>
        <v>53098.86998615646</v>
      </c>
      <c r="AX37" s="382"/>
      <c r="AY37" s="368">
        <f t="shared" si="1"/>
        <v>0.15314414378210212</v>
      </c>
      <c r="AZ37" s="368">
        <f t="shared" si="2"/>
        <v>0.26958386053013428</v>
      </c>
      <c r="BA37" s="368">
        <f t="shared" si="3"/>
        <v>0.28549801319640961</v>
      </c>
      <c r="BB37" s="368">
        <f t="shared" si="4"/>
        <v>8.7191912016339426E-2</v>
      </c>
      <c r="BC37" s="368">
        <f t="shared" si="5"/>
        <v>0.15067967725478165</v>
      </c>
      <c r="BD37" s="368">
        <f t="shared" si="6"/>
        <v>1.8973395151584815E-2</v>
      </c>
      <c r="BE37" s="368">
        <f t="shared" si="7"/>
        <v>0</v>
      </c>
      <c r="BF37" s="368">
        <f t="shared" si="13"/>
        <v>3.0998416354180814E-2</v>
      </c>
      <c r="BG37" s="368">
        <f t="shared" si="14"/>
        <v>3.9305817144674434E-3</v>
      </c>
      <c r="BH37" s="368">
        <f t="shared" si="15"/>
        <v>0</v>
      </c>
    </row>
    <row r="38" spans="1:60" ht="20" customHeight="1" x14ac:dyDescent="0.35">
      <c r="A38" s="394" t="s">
        <v>109</v>
      </c>
      <c r="B38" s="395" t="s">
        <v>103</v>
      </c>
      <c r="C38" s="394" t="s">
        <v>70</v>
      </c>
      <c r="D38" s="333" t="s">
        <v>71</v>
      </c>
      <c r="E38" s="346">
        <f>'GE2024 results (adjust.)'!E37/'Regional Transition'!$P$32</f>
        <v>2.3528568888794541E-2</v>
      </c>
      <c r="F38" s="346">
        <f>'GE2024 results (adjust.)'!F37/'Regional Transition'!$Q$32</f>
        <v>1.9547758583266302E-2</v>
      </c>
      <c r="G38" s="346">
        <f>'GE2024 results (adjust.)'!G37/'Regional Transition'!$R$32</f>
        <v>2.3436686742508737E-2</v>
      </c>
      <c r="H38" s="346">
        <f>'GE2024 results (adjust.)'!H37/'Regional Transition'!$S$32</f>
        <v>1.1465796142526418E-2</v>
      </c>
      <c r="I38" s="346">
        <f>'GE2024 results (adjust.)'!I37/'Regional Transition'!$T$32</f>
        <v>2.0262726026062782E-2</v>
      </c>
      <c r="J38" s="346">
        <v>3.4324942791762012E-3</v>
      </c>
      <c r="K38" s="346">
        <v>3.4324942791762012E-3</v>
      </c>
      <c r="L38" s="346">
        <f t="shared" si="9"/>
        <v>2.3436686742508737E-2</v>
      </c>
      <c r="M38" s="346">
        <v>1.5728703138178757E-2</v>
      </c>
      <c r="N38" s="346">
        <v>3.4324942791762012E-3</v>
      </c>
      <c r="P38" s="347">
        <f>E38*'Regional Transition'!$P$34</f>
        <v>0</v>
      </c>
      <c r="Q38" s="347">
        <f>F38*'Regional Transition'!$Q$34</f>
        <v>0</v>
      </c>
      <c r="R38" s="347">
        <f>G38*'Regional Transition'!$R$34</f>
        <v>6539.2448711574762</v>
      </c>
      <c r="S38" s="347">
        <f>H38*'Regional Transition'!$S$34</f>
        <v>0</v>
      </c>
      <c r="T38" s="347">
        <f>I38*'Regional Transition'!$T$34</f>
        <v>4412.6083161378729</v>
      </c>
      <c r="U38" s="347">
        <f>J38*'Regional Transition'!$U$34</f>
        <v>0</v>
      </c>
      <c r="V38" s="347">
        <f>K38*'Regional Transition'!$V$34</f>
        <v>0</v>
      </c>
      <c r="W38" s="347">
        <f>L38*'Regional Transition'!$W$34</f>
        <v>1736.7100199821991</v>
      </c>
      <c r="X38" s="347">
        <f>M38*'Regional Transition'!$X$34</f>
        <v>116.5531486660836</v>
      </c>
      <c r="Y38" s="347">
        <f>N38*'Regional Transition'!$Y$34</f>
        <v>0</v>
      </c>
      <c r="Z38" s="348">
        <f t="shared" si="0"/>
        <v>12805.116355943634</v>
      </c>
      <c r="AB38" s="347">
        <f>E38*'Regional Transition'!$P$36</f>
        <v>-8432.5936599423603</v>
      </c>
      <c r="AC38" s="347">
        <f>F38*'Regional Transition'!$Q$36</f>
        <v>-3112.1967213114758</v>
      </c>
      <c r="AD38" s="347">
        <f>G38*'Regional Transition'!$R$36</f>
        <v>0</v>
      </c>
      <c r="AE38" s="347">
        <f>H38*'Regional Transition'!$S$36</f>
        <v>-113.03999999999989</v>
      </c>
      <c r="AF38" s="347">
        <f>I38*'Regional Transition'!$T$36</f>
        <v>0</v>
      </c>
      <c r="AG38" s="347">
        <f>J38*'Regional Transition'!$U$36</f>
        <v>-74.465353077303462</v>
      </c>
      <c r="AH38" s="347">
        <f>K38*'Regional Transition'!$V$36</f>
        <v>-37.088981966686426</v>
      </c>
      <c r="AI38" s="347">
        <f>L38*'Regional Transition'!$W$36</f>
        <v>0</v>
      </c>
      <c r="AJ38" s="347">
        <f>M38*'Regional Transition'!$X$36</f>
        <v>0</v>
      </c>
      <c r="AK38" s="347">
        <f>N38*'Regional Transition'!$Y$36</f>
        <v>-62.928787550698189</v>
      </c>
      <c r="AM38" s="382">
        <f>IF(('GE2024 results (adjust.)'!E37+'Allocation (ENG)'!P38+'Allocation (ENG)'!AB38)&gt;0,('GE2024 results (adjust.)'!E37+'Allocation (ENG)'!P38+'Allocation (ENG)'!AB38),0)</f>
        <v>9301.4063400576397</v>
      </c>
      <c r="AN38" s="382">
        <f>IF(('GE2024 results (adjust.)'!F37+'Allocation (ENG)'!Q38+'Allocation (ENG)'!AC38)&gt;0,('GE2024 results (adjust.)'!F37+'Allocation (ENG)'!Q38+'Allocation (ENG)'!AC38),0)</f>
        <v>9135.8032786885233</v>
      </c>
      <c r="AO38" s="382">
        <f>IF(('GE2024 results (adjust.)'!G37+'Allocation (ENG)'!R38+'Allocation (ENG)'!AD38)&gt;0,('GE2024 results (adjust.)'!G37+'Allocation (ENG)'!R38+'Allocation (ENG)'!AD38),0)</f>
        <v>15995.244871157476</v>
      </c>
      <c r="AP38" s="382">
        <f>IF(('GE2024 results (adjust.)'!H37+'Allocation (ENG)'!S38+'Allocation (ENG)'!AE38)&gt;0,('GE2024 results (adjust.)'!H37+'Allocation (ENG)'!S38+'Allocation (ENG)'!AE38),0)</f>
        <v>1456.96</v>
      </c>
      <c r="AQ38" s="382">
        <f>IF(('GE2024 results (adjust.)'!I37+'Allocation (ENG)'!T38+'Allocation (ENG)'!AF38)&gt;0,('GE2024 results (adjust.)'!I37+'Allocation (ENG)'!T38+'Allocation (ENG)'!AF38),0)</f>
        <v>7116.6083161378729</v>
      </c>
      <c r="AR38" s="382">
        <f>IF(('GE2024 results (adjust.)'!K37+'Allocation (ENG)'!U38+'Allocation (ENG)'!AG38)&gt;0,('GE2024 results (adjust.)'!K37+'Allocation (ENG)'!U38+'Allocation (ENG)'!AG38),0)</f>
        <v>0</v>
      </c>
      <c r="AS38" s="382">
        <f>IF(('GE2024 results (adjust.)'!L37+'Allocation (ENG)'!V38+'Allocation (ENG)'!AH38)&gt;0,('GE2024 results (adjust.)'!L37+'Allocation (ENG)'!V38+'Allocation (ENG)'!AH38),0)</f>
        <v>0</v>
      </c>
      <c r="AT38" s="382">
        <f t="shared" si="10"/>
        <v>1736.7100199821991</v>
      </c>
      <c r="AU38" s="382">
        <f t="shared" si="11"/>
        <v>116.5531486660836</v>
      </c>
      <c r="AV38" s="382">
        <f>IF(('GE2024 results (adjust.)'!N37+'Allocation (ENG)'!Y38+'Allocation (ENG)'!AK38)&gt;0,('GE2024 results (adjust.)'!N37+'Allocation (ENG)'!Y38+'Allocation (ENG)'!AK38),0)</f>
        <v>210.07121244930181</v>
      </c>
      <c r="AW38" s="382">
        <f t="shared" si="12"/>
        <v>45069.357187139096</v>
      </c>
      <c r="AX38" s="382"/>
      <c r="AY38" s="368">
        <f t="shared" si="1"/>
        <v>0.20637983145479322</v>
      </c>
      <c r="AZ38" s="368">
        <f t="shared" si="2"/>
        <v>0.20270542667725241</v>
      </c>
      <c r="BA38" s="368">
        <f t="shared" si="3"/>
        <v>0.35490288456392383</v>
      </c>
      <c r="BB38" s="368">
        <f t="shared" si="4"/>
        <v>3.232706412808025E-2</v>
      </c>
      <c r="BC38" s="368">
        <f t="shared" si="5"/>
        <v>0.15790347944364858</v>
      </c>
      <c r="BD38" s="368">
        <f t="shared" si="6"/>
        <v>0</v>
      </c>
      <c r="BE38" s="368">
        <f t="shared" si="7"/>
        <v>0</v>
      </c>
      <c r="BF38" s="368">
        <f t="shared" si="13"/>
        <v>3.8534164416211894E-2</v>
      </c>
      <c r="BG38" s="368">
        <f t="shared" si="14"/>
        <v>2.586084114360144E-3</v>
      </c>
      <c r="BH38" s="368">
        <f t="shared" si="15"/>
        <v>4.6610652017297317E-3</v>
      </c>
    </row>
    <row r="39" spans="1:60" ht="20" customHeight="1" x14ac:dyDescent="0.35">
      <c r="A39" s="394" t="s">
        <v>110</v>
      </c>
      <c r="B39" s="395" t="s">
        <v>111</v>
      </c>
      <c r="C39" s="394" t="s">
        <v>70</v>
      </c>
      <c r="D39" s="333" t="s">
        <v>71</v>
      </c>
      <c r="E39" s="346">
        <f>'GE2024 results (adjust.)'!E38/'Regional Transition'!$P$32</f>
        <v>1.5327932579916733E-2</v>
      </c>
      <c r="F39" s="346">
        <f>'GE2024 results (adjust.)'!F38/'Regional Transition'!$Q$32</f>
        <v>5.2205028025689151E-3</v>
      </c>
      <c r="G39" s="346">
        <f>'GE2024 results (adjust.)'!G38/'Regional Transition'!$R$32</f>
        <v>4.2288150296180632E-2</v>
      </c>
      <c r="H39" s="346">
        <f>'GE2024 results (adjust.)'!H38/'Regional Transition'!$S$32</f>
        <v>4.5205909631999067E-3</v>
      </c>
      <c r="I39" s="346">
        <f>'GE2024 results (adjust.)'!I38/'Regional Transition'!$T$32</f>
        <v>8.2429728656320481E-3</v>
      </c>
      <c r="J39" s="346">
        <v>7.8909648703699042E-2</v>
      </c>
      <c r="K39" s="346">
        <v>7.8909648703699042E-2</v>
      </c>
      <c r="L39" s="346">
        <f t="shared" si="9"/>
        <v>4.2288150296180632E-2</v>
      </c>
      <c r="M39" s="346">
        <v>4.290492394497282E-2</v>
      </c>
      <c r="N39" s="346">
        <v>7.8909648703699042E-2</v>
      </c>
      <c r="P39" s="347">
        <f>E39*'Regional Transition'!$P$34</f>
        <v>0</v>
      </c>
      <c r="Q39" s="347">
        <f>F39*'Regional Transition'!$Q$34</f>
        <v>0</v>
      </c>
      <c r="R39" s="347">
        <f>G39*'Regional Transition'!$R$34</f>
        <v>11799.132401828347</v>
      </c>
      <c r="S39" s="347">
        <f>H39*'Regional Transition'!$S$34</f>
        <v>0</v>
      </c>
      <c r="T39" s="347">
        <f>I39*'Regional Transition'!$T$34</f>
        <v>1795.0699510915902</v>
      </c>
      <c r="U39" s="347">
        <f>J39*'Regional Transition'!$U$34</f>
        <v>0</v>
      </c>
      <c r="V39" s="347">
        <f>K39*'Regional Transition'!$V$34</f>
        <v>0</v>
      </c>
      <c r="W39" s="347">
        <f>L39*'Regional Transition'!$W$34</f>
        <v>3133.6449197267643</v>
      </c>
      <c r="X39" s="347">
        <f>M39*'Regional Transition'!$X$34</f>
        <v>317.93492032582566</v>
      </c>
      <c r="Y39" s="347">
        <f>N39*'Regional Transition'!$Y$34</f>
        <v>0</v>
      </c>
      <c r="Z39" s="348">
        <f t="shared" si="0"/>
        <v>17045.782192972525</v>
      </c>
      <c r="AB39" s="347">
        <f>E39*'Regional Transition'!$P$36</f>
        <v>-5493.5014409221894</v>
      </c>
      <c r="AC39" s="347">
        <f>F39*'Regional Transition'!$Q$36</f>
        <v>-831.15573770491812</v>
      </c>
      <c r="AD39" s="347">
        <f>G39*'Regional Transition'!$R$36</f>
        <v>0</v>
      </c>
      <c r="AE39" s="347">
        <f>H39*'Regional Transition'!$S$36</f>
        <v>-44.567999999999962</v>
      </c>
      <c r="AF39" s="347">
        <f>I39*'Regional Transition'!$T$36</f>
        <v>0</v>
      </c>
      <c r="AG39" s="347">
        <f>J39*'Regional Transition'!$U$36</f>
        <v>-1711.8848201947126</v>
      </c>
      <c r="AH39" s="347">
        <f>K39*'Regional Transition'!$V$36</f>
        <v>-852.63901400338466</v>
      </c>
      <c r="AI39" s="347">
        <f>L39*'Regional Transition'!$W$36</f>
        <v>0</v>
      </c>
      <c r="AJ39" s="347">
        <f>M39*'Regional Transition'!$X$36</f>
        <v>0</v>
      </c>
      <c r="AK39" s="347">
        <f>N39*'Regional Transition'!$Y$36</f>
        <v>-1446.6705885281385</v>
      </c>
      <c r="AM39" s="382">
        <f>IF(('GE2024 results (adjust.)'!E38+'Allocation (ENG)'!P39+'Allocation (ENG)'!AB39)&gt;0,('GE2024 results (adjust.)'!E38+'Allocation (ENG)'!P39+'Allocation (ENG)'!AB39),0)</f>
        <v>6059.4985590778106</v>
      </c>
      <c r="AN39" s="382">
        <f>IF(('GE2024 results (adjust.)'!F38+'Allocation (ENG)'!Q39+'Allocation (ENG)'!AC39)&gt;0,('GE2024 results (adjust.)'!F38+'Allocation (ENG)'!Q39+'Allocation (ENG)'!AC39),0)</f>
        <v>2439.844262295082</v>
      </c>
      <c r="AO39" s="382">
        <f>IF(('GE2024 results (adjust.)'!G38+'Allocation (ENG)'!R39+'Allocation (ENG)'!AD39)&gt;0,('GE2024 results (adjust.)'!G38+'Allocation (ENG)'!R39+'Allocation (ENG)'!AD39),0)</f>
        <v>28861.132401828349</v>
      </c>
      <c r="AP39" s="382">
        <f>IF(('GE2024 results (adjust.)'!H38+'Allocation (ENG)'!S39+'Allocation (ENG)'!AE39)&gt;0,('GE2024 results (adjust.)'!H38+'Allocation (ENG)'!S39+'Allocation (ENG)'!AE39),0)</f>
        <v>574.43200000000002</v>
      </c>
      <c r="AQ39" s="382">
        <f>IF(('GE2024 results (adjust.)'!I38+'Allocation (ENG)'!T39+'Allocation (ENG)'!AF39)&gt;0,('GE2024 results (adjust.)'!I38+'Allocation (ENG)'!T39+'Allocation (ENG)'!AF39),0)</f>
        <v>2895.0699510915902</v>
      </c>
      <c r="AR39" s="382">
        <f>IF(('GE2024 results (adjust.)'!K38+'Allocation (ENG)'!U39+'Allocation (ENG)'!AG39)&gt;0,('GE2024 results (adjust.)'!K38+'Allocation (ENG)'!U39+'Allocation (ENG)'!AG39),0)</f>
        <v>4564.115179805287</v>
      </c>
      <c r="AS39" s="382">
        <f>IF(('GE2024 results (adjust.)'!L38+'Allocation (ENG)'!V39+'Allocation (ENG)'!AH39)&gt;0,('GE2024 results (adjust.)'!L38+'Allocation (ENG)'!V39+'Allocation (ENG)'!AH39),0)</f>
        <v>0</v>
      </c>
      <c r="AT39" s="382">
        <f t="shared" si="10"/>
        <v>3133.6449197267643</v>
      </c>
      <c r="AU39" s="382">
        <f t="shared" si="11"/>
        <v>317.93492032582566</v>
      </c>
      <c r="AV39" s="382">
        <f>IF(('GE2024 results (adjust.)'!N38+'Allocation (ENG)'!Y39+'Allocation (ENG)'!AK39)&gt;0,('GE2024 results (adjust.)'!N38+'Allocation (ENG)'!Y39+'Allocation (ENG)'!AK39),0)</f>
        <v>0</v>
      </c>
      <c r="AW39" s="382">
        <f t="shared" si="12"/>
        <v>48845.672194150706</v>
      </c>
      <c r="AX39" s="382"/>
      <c r="AY39" s="368">
        <f t="shared" si="1"/>
        <v>0.12405394965172449</v>
      </c>
      <c r="AZ39" s="368">
        <f t="shared" si="2"/>
        <v>4.9950060111717626E-2</v>
      </c>
      <c r="BA39" s="368">
        <f t="shared" si="3"/>
        <v>0.59086365496438975</v>
      </c>
      <c r="BB39" s="368">
        <f t="shared" si="4"/>
        <v>1.1760141158806461E-2</v>
      </c>
      <c r="BC39" s="368">
        <f t="shared" si="5"/>
        <v>5.9269733039691408E-2</v>
      </c>
      <c r="BD39" s="368">
        <f t="shared" si="6"/>
        <v>9.3439499853005245E-2</v>
      </c>
      <c r="BE39" s="368">
        <f t="shared" si="7"/>
        <v>0</v>
      </c>
      <c r="BF39" s="368">
        <f t="shared" si="13"/>
        <v>6.4153993157699235E-2</v>
      </c>
      <c r="BG39" s="368">
        <f t="shared" si="14"/>
        <v>6.508968062965843E-3</v>
      </c>
      <c r="BH39" s="368">
        <f t="shared" si="15"/>
        <v>0</v>
      </c>
    </row>
    <row r="40" spans="1:60" ht="20" customHeight="1" x14ac:dyDescent="0.35">
      <c r="A40" s="394" t="s">
        <v>112</v>
      </c>
      <c r="B40" s="395" t="s">
        <v>111</v>
      </c>
      <c r="C40" s="394" t="s">
        <v>70</v>
      </c>
      <c r="D40" s="333" t="s">
        <v>71</v>
      </c>
      <c r="E40" s="346">
        <f>'GE2024 results (adjust.)'!E39/'Regional Transition'!$P$32</f>
        <v>2.4513016735613395E-2</v>
      </c>
      <c r="F40" s="346">
        <f>'GE2024 results (adjust.)'!F39/'Regional Transition'!$Q$32</f>
        <v>2.0281916727314515E-2</v>
      </c>
      <c r="G40" s="346">
        <f>'GE2024 results (adjust.)'!G39/'Regional Transition'!$R$32</f>
        <v>2.416784395370164E-2</v>
      </c>
      <c r="H40" s="346">
        <f>'GE2024 results (adjust.)'!H39/'Regional Transition'!$S$32</f>
        <v>1.4576897516231039E-2</v>
      </c>
      <c r="I40" s="346">
        <f>'GE2024 results (adjust.)'!I39/'Regional Transition'!$T$32</f>
        <v>1.4590061972168725E-2</v>
      </c>
      <c r="J40" s="346">
        <v>0</v>
      </c>
      <c r="K40" s="346">
        <v>0</v>
      </c>
      <c r="L40" s="346">
        <f t="shared" si="9"/>
        <v>2.416784395370164E-2</v>
      </c>
      <c r="M40" s="346">
        <v>1.1325364278858743E-2</v>
      </c>
      <c r="N40" s="346">
        <v>0</v>
      </c>
      <c r="P40" s="347">
        <f>E40*'Regional Transition'!$P$34</f>
        <v>0</v>
      </c>
      <c r="Q40" s="347">
        <f>F40*'Regional Transition'!$Q$34</f>
        <v>0</v>
      </c>
      <c r="R40" s="347">
        <f>G40*'Regional Transition'!$R$34</f>
        <v>6743.2505011269623</v>
      </c>
      <c r="S40" s="347">
        <f>H40*'Regional Transition'!$S$34</f>
        <v>0</v>
      </c>
      <c r="T40" s="347">
        <f>I40*'Regional Transition'!$T$34</f>
        <v>3177.2738134321148</v>
      </c>
      <c r="U40" s="347">
        <f>J40*'Regional Transition'!$U$34</f>
        <v>0</v>
      </c>
      <c r="V40" s="347">
        <f>K40*'Regional Transition'!$V$34</f>
        <v>0</v>
      </c>
      <c r="W40" s="347">
        <f>L40*'Regional Transition'!$W$34</f>
        <v>1790.8903769930653</v>
      </c>
      <c r="X40" s="347">
        <f>M40*'Regional Transition'!$X$34</f>
        <v>83.923439516591998</v>
      </c>
      <c r="Y40" s="347">
        <f>N40*'Regional Transition'!$Y$34</f>
        <v>0</v>
      </c>
      <c r="Z40" s="348">
        <f t="shared" si="0"/>
        <v>11795.338131068735</v>
      </c>
      <c r="AB40" s="347">
        <f>E40*'Regional Transition'!$P$36</f>
        <v>-8785.4178674351569</v>
      </c>
      <c r="AC40" s="347">
        <f>F40*'Regional Transition'!$Q$36</f>
        <v>-3229.0819672131156</v>
      </c>
      <c r="AD40" s="347">
        <f>G40*'Regional Transition'!$R$36</f>
        <v>0</v>
      </c>
      <c r="AE40" s="347">
        <f>H40*'Regional Transition'!$S$36</f>
        <v>-143.71199999999988</v>
      </c>
      <c r="AF40" s="347">
        <f>I40*'Regional Transition'!$T$36</f>
        <v>0</v>
      </c>
      <c r="AG40" s="347">
        <f>J40*'Regional Transition'!$U$36</f>
        <v>0</v>
      </c>
      <c r="AH40" s="347">
        <f>K40*'Regional Transition'!$V$36</f>
        <v>0</v>
      </c>
      <c r="AI40" s="347">
        <f>L40*'Regional Transition'!$W$36</f>
        <v>0</v>
      </c>
      <c r="AJ40" s="347">
        <f>M40*'Regional Transition'!$X$36</f>
        <v>0</v>
      </c>
      <c r="AK40" s="347">
        <f>N40*'Regional Transition'!$Y$36</f>
        <v>0</v>
      </c>
      <c r="AM40" s="382">
        <f>IF(('GE2024 results (adjust.)'!E39+'Allocation (ENG)'!P40+'Allocation (ENG)'!AB40)&gt;0,('GE2024 results (adjust.)'!E39+'Allocation (ENG)'!P40+'Allocation (ENG)'!AB40),0)</f>
        <v>9690.5821325648431</v>
      </c>
      <c r="AN40" s="382">
        <f>IF(('GE2024 results (adjust.)'!F39+'Allocation (ENG)'!Q40+'Allocation (ENG)'!AC40)&gt;0,('GE2024 results (adjust.)'!F39+'Allocation (ENG)'!Q40+'Allocation (ENG)'!AC40),0)</f>
        <v>9478.9180327868853</v>
      </c>
      <c r="AO40" s="382">
        <f>IF(('GE2024 results (adjust.)'!G39+'Allocation (ENG)'!R40+'Allocation (ENG)'!AD40)&gt;0,('GE2024 results (adjust.)'!G39+'Allocation (ENG)'!R40+'Allocation (ENG)'!AD40),0)</f>
        <v>16494.25050112696</v>
      </c>
      <c r="AP40" s="382">
        <f>IF(('GE2024 results (adjust.)'!H39+'Allocation (ENG)'!S40+'Allocation (ENG)'!AE40)&gt;0,('GE2024 results (adjust.)'!H39+'Allocation (ENG)'!S40+'Allocation (ENG)'!AE40),0)</f>
        <v>1852.288</v>
      </c>
      <c r="AQ40" s="382">
        <f>IF(('GE2024 results (adjust.)'!I39+'Allocation (ENG)'!T40+'Allocation (ENG)'!AF40)&gt;0,('GE2024 results (adjust.)'!I39+'Allocation (ENG)'!T40+'Allocation (ENG)'!AF40),0)</f>
        <v>5124.2738134321153</v>
      </c>
      <c r="AR40" s="382">
        <f>IF(('GE2024 results (adjust.)'!K39+'Allocation (ENG)'!U40+'Allocation (ENG)'!AG40)&gt;0,('GE2024 results (adjust.)'!K39+'Allocation (ENG)'!U40+'Allocation (ENG)'!AG40),0)</f>
        <v>0</v>
      </c>
      <c r="AS40" s="382">
        <f>IF(('GE2024 results (adjust.)'!L39+'Allocation (ENG)'!V40+'Allocation (ENG)'!AH40)&gt;0,('GE2024 results (adjust.)'!L39+'Allocation (ENG)'!V40+'Allocation (ENG)'!AH40),0)</f>
        <v>0</v>
      </c>
      <c r="AT40" s="382">
        <f t="shared" si="10"/>
        <v>1790.8903769930653</v>
      </c>
      <c r="AU40" s="382">
        <f t="shared" si="11"/>
        <v>83.923439516591998</v>
      </c>
      <c r="AV40" s="382">
        <f>IF(('GE2024 results (adjust.)'!N39+'Allocation (ENG)'!Y40+'Allocation (ENG)'!AK40)&gt;0,('GE2024 results (adjust.)'!N39+'Allocation (ENG)'!Y40+'Allocation (ENG)'!AK40),0)</f>
        <v>0</v>
      </c>
      <c r="AW40" s="382">
        <f t="shared" si="12"/>
        <v>44515.126296420458</v>
      </c>
      <c r="AX40" s="382"/>
      <c r="AY40" s="368">
        <f t="shared" si="1"/>
        <v>0.21769189349338272</v>
      </c>
      <c r="AZ40" s="368">
        <f t="shared" si="2"/>
        <v>0.21293701313274949</v>
      </c>
      <c r="BA40" s="368">
        <f t="shared" si="3"/>
        <v>0.37053136480606352</v>
      </c>
      <c r="BB40" s="368">
        <f t="shared" si="4"/>
        <v>4.1610305397447471E-2</v>
      </c>
      <c r="BC40" s="368">
        <f t="shared" si="5"/>
        <v>0.11511309165586188</v>
      </c>
      <c r="BD40" s="368">
        <f t="shared" si="6"/>
        <v>0</v>
      </c>
      <c r="BE40" s="368">
        <f t="shared" si="7"/>
        <v>0</v>
      </c>
      <c r="BF40" s="368">
        <f t="shared" si="13"/>
        <v>4.0231052363364272E-2</v>
      </c>
      <c r="BG40" s="368">
        <f t="shared" si="14"/>
        <v>1.885279151130712E-3</v>
      </c>
      <c r="BH40" s="368">
        <f t="shared" si="15"/>
        <v>0</v>
      </c>
    </row>
    <row r="41" spans="1:60" ht="20" customHeight="1" x14ac:dyDescent="0.35">
      <c r="A41" s="394" t="s">
        <v>113</v>
      </c>
      <c r="B41" s="395" t="s">
        <v>111</v>
      </c>
      <c r="C41" s="394" t="s">
        <v>70</v>
      </c>
      <c r="D41" s="333" t="s">
        <v>71</v>
      </c>
      <c r="E41" s="346">
        <f>'GE2024 results (adjust.)'!E40/'Regional Transition'!$P$32</f>
        <v>2.595253953049002E-2</v>
      </c>
      <c r="F41" s="346">
        <f>'GE2024 results (adjust.)'!F40/'Regional Transition'!$Q$32</f>
        <v>1.7808122981065103E-2</v>
      </c>
      <c r="G41" s="346">
        <f>'GE2024 results (adjust.)'!G40/'Regional Transition'!$R$32</f>
        <v>2.0824348774382235E-2</v>
      </c>
      <c r="H41" s="346">
        <f>'GE2024 results (adjust.)'!H40/'Regional Transition'!$S$32</f>
        <v>2.7802729881909603E-2</v>
      </c>
      <c r="I41" s="346">
        <f>'GE2024 results (adjust.)'!I40/'Regional Transition'!$T$32</f>
        <v>2.6137717595749625E-2</v>
      </c>
      <c r="J41" s="346">
        <v>1.7879146025599115E-2</v>
      </c>
      <c r="K41" s="346">
        <v>1.7879146025599115E-2</v>
      </c>
      <c r="L41" s="346">
        <f t="shared" si="9"/>
        <v>2.0824348774382235E-2</v>
      </c>
      <c r="M41" s="346">
        <v>2.856062589070181E-2</v>
      </c>
      <c r="N41" s="346">
        <v>1.7879146025599115E-2</v>
      </c>
      <c r="P41" s="347">
        <f>E41*'Regional Transition'!$P$34</f>
        <v>0</v>
      </c>
      <c r="Q41" s="347">
        <f>F41*'Regional Transition'!$Q$34</f>
        <v>0</v>
      </c>
      <c r="R41" s="347">
        <f>G41*'Regional Transition'!$R$34</f>
        <v>5810.3569593342972</v>
      </c>
      <c r="S41" s="347">
        <f>H41*'Regional Transition'!$S$34</f>
        <v>0</v>
      </c>
      <c r="T41" s="347">
        <f>I41*'Regional Transition'!$T$34</f>
        <v>5692.0036267340611</v>
      </c>
      <c r="U41" s="347">
        <f>J41*'Regional Transition'!$U$34</f>
        <v>0</v>
      </c>
      <c r="V41" s="347">
        <f>K41*'Regional Transition'!$V$34</f>
        <v>0</v>
      </c>
      <c r="W41" s="347">
        <f>L41*'Regional Transition'!$W$34</f>
        <v>1543.1300325603256</v>
      </c>
      <c r="X41" s="347">
        <f>M41*'Regional Transition'!$X$34</f>
        <v>211.64051773316214</v>
      </c>
      <c r="Y41" s="347">
        <f>N41*'Regional Transition'!$Y$34</f>
        <v>0</v>
      </c>
      <c r="Z41" s="348">
        <f t="shared" si="0"/>
        <v>13257.131136361846</v>
      </c>
      <c r="AB41" s="347">
        <f>E41*'Regional Transition'!$P$36</f>
        <v>-9301.3400576368858</v>
      </c>
      <c r="AC41" s="347">
        <f>F41*'Regional Transition'!$Q$36</f>
        <v>-2835.2295081967218</v>
      </c>
      <c r="AD41" s="347">
        <f>G41*'Regional Transition'!$R$36</f>
        <v>0</v>
      </c>
      <c r="AE41" s="347">
        <f>H41*'Regional Transition'!$S$36</f>
        <v>-274.10399999999976</v>
      </c>
      <c r="AF41" s="347">
        <f>I41*'Regional Transition'!$T$36</f>
        <v>0</v>
      </c>
      <c r="AG41" s="347">
        <f>J41*'Regional Transition'!$U$36</f>
        <v>-387.87447646859169</v>
      </c>
      <c r="AH41" s="347">
        <f>K41*'Regional Transition'!$V$36</f>
        <v>-193.18876321109195</v>
      </c>
      <c r="AI41" s="347">
        <f>L41*'Regional Transition'!$W$36</f>
        <v>0</v>
      </c>
      <c r="AJ41" s="347">
        <f>M41*'Regional Transition'!$X$36</f>
        <v>0</v>
      </c>
      <c r="AK41" s="347">
        <f>N41*'Regional Transition'!$Y$36</f>
        <v>-327.78291537396643</v>
      </c>
      <c r="AM41" s="382">
        <f>IF(('GE2024 results (adjust.)'!E40+'Allocation (ENG)'!P41+'Allocation (ENG)'!AB41)&gt;0,('GE2024 results (adjust.)'!E40+'Allocation (ENG)'!P41+'Allocation (ENG)'!AB41),0)</f>
        <v>10259.659942363114</v>
      </c>
      <c r="AN41" s="382">
        <f>IF(('GE2024 results (adjust.)'!F40+'Allocation (ENG)'!Q41+'Allocation (ENG)'!AC41)&gt;0,('GE2024 results (adjust.)'!F40+'Allocation (ENG)'!Q41+'Allocation (ENG)'!AC41),0)</f>
        <v>8322.7704918032778</v>
      </c>
      <c r="AO41" s="382">
        <f>IF(('GE2024 results (adjust.)'!G40+'Allocation (ENG)'!R41+'Allocation (ENG)'!AD41)&gt;0,('GE2024 results (adjust.)'!G40+'Allocation (ENG)'!R41+'Allocation (ENG)'!AD41),0)</f>
        <v>14212.356959334298</v>
      </c>
      <c r="AP41" s="382">
        <f>IF(('GE2024 results (adjust.)'!H40+'Allocation (ENG)'!S41+'Allocation (ENG)'!AE41)&gt;0,('GE2024 results (adjust.)'!H40+'Allocation (ENG)'!S41+'Allocation (ENG)'!AE41),0)</f>
        <v>3532.8960000000002</v>
      </c>
      <c r="AQ41" s="382">
        <f>IF(('GE2024 results (adjust.)'!I40+'Allocation (ENG)'!T41+'Allocation (ENG)'!AF41)&gt;0,('GE2024 results (adjust.)'!I40+'Allocation (ENG)'!T41+'Allocation (ENG)'!AF41),0)</f>
        <v>9180.003626734062</v>
      </c>
      <c r="AR41" s="382">
        <f>IF(('GE2024 results (adjust.)'!K40+'Allocation (ENG)'!U41+'Allocation (ENG)'!AG41)&gt;0,('GE2024 results (adjust.)'!K40+'Allocation (ENG)'!U41+'Allocation (ENG)'!AG41),0)</f>
        <v>646.12552353140836</v>
      </c>
      <c r="AS41" s="382">
        <f>IF(('GE2024 results (adjust.)'!L40+'Allocation (ENG)'!V41+'Allocation (ENG)'!AH41)&gt;0,('GE2024 results (adjust.)'!L40+'Allocation (ENG)'!V41+'Allocation (ENG)'!AH41),0)</f>
        <v>194.81123678890805</v>
      </c>
      <c r="AT41" s="382">
        <f t="shared" si="10"/>
        <v>1543.1300325603256</v>
      </c>
      <c r="AU41" s="382">
        <f t="shared" si="11"/>
        <v>211.64051773316214</v>
      </c>
      <c r="AV41" s="382">
        <f>IF(('GE2024 results (adjust.)'!N40+'Allocation (ENG)'!Y41+'Allocation (ENG)'!AK41)&gt;0,('GE2024 results (adjust.)'!N40+'Allocation (ENG)'!Y41+'Allocation (ENG)'!AK41),0)</f>
        <v>0</v>
      </c>
      <c r="AW41" s="382">
        <f t="shared" si="12"/>
        <v>48103.394330848561</v>
      </c>
      <c r="AX41" s="382"/>
      <c r="AY41" s="368">
        <f t="shared" si="1"/>
        <v>0.21328349246621928</v>
      </c>
      <c r="AZ41" s="368">
        <f t="shared" si="2"/>
        <v>0.17301836195924972</v>
      </c>
      <c r="BA41" s="368">
        <f t="shared" si="3"/>
        <v>0.29545434697567602</v>
      </c>
      <c r="BB41" s="368">
        <f t="shared" si="4"/>
        <v>7.3443798491666198E-2</v>
      </c>
      <c r="BC41" s="368">
        <f t="shared" si="5"/>
        <v>0.19083899908591176</v>
      </c>
      <c r="BD41" s="368">
        <f t="shared" si="6"/>
        <v>1.3432015193926762E-2</v>
      </c>
      <c r="BE41" s="368">
        <f t="shared" si="7"/>
        <v>4.0498438727425978E-3</v>
      </c>
      <c r="BF41" s="368">
        <f t="shared" si="13"/>
        <v>3.2079441669893155E-2</v>
      </c>
      <c r="BG41" s="368">
        <f t="shared" si="14"/>
        <v>4.3997002847143722E-3</v>
      </c>
      <c r="BH41" s="368">
        <f t="shared" si="15"/>
        <v>0</v>
      </c>
    </row>
    <row r="42" spans="1:60" ht="20" customHeight="1" x14ac:dyDescent="0.35">
      <c r="A42" s="394" t="s">
        <v>114</v>
      </c>
      <c r="B42" s="395" t="s">
        <v>111</v>
      </c>
      <c r="C42" s="394" t="s">
        <v>70</v>
      </c>
      <c r="D42" s="333" t="s">
        <v>71</v>
      </c>
      <c r="E42" s="346">
        <f>'GE2024 results (adjust.)'!E41/'Regional Transition'!$P$32</f>
        <v>3.0884066008422202E-2</v>
      </c>
      <c r="F42" s="346">
        <f>'GE2024 results (adjust.)'!F41/'Regional Transition'!$Q$32</f>
        <v>1.8189566016777108E-2</v>
      </c>
      <c r="G42" s="346">
        <f>'GE2024 results (adjust.)'!G41/'Regional Transition'!$R$32</f>
        <v>2.0350955461372593E-2</v>
      </c>
      <c r="H42" s="346">
        <f>'GE2024 results (adjust.)'!H41/'Regional Transition'!$S$32</f>
        <v>1.8060454688196073E-2</v>
      </c>
      <c r="I42" s="346">
        <f>'GE2024 results (adjust.)'!I41/'Regional Transition'!$T$32</f>
        <v>2.3395055715002961E-2</v>
      </c>
      <c r="J42" s="346">
        <v>3.0301506274046318E-3</v>
      </c>
      <c r="K42" s="346">
        <v>3.0301506274046318E-3</v>
      </c>
      <c r="L42" s="346">
        <f t="shared" si="9"/>
        <v>2.0350955461372593E-2</v>
      </c>
      <c r="M42" s="346">
        <v>1.9561992845301465E-2</v>
      </c>
      <c r="N42" s="346">
        <v>3.0301506274046318E-3</v>
      </c>
      <c r="P42" s="347">
        <f>E42*'Regional Transition'!$P$34</f>
        <v>0</v>
      </c>
      <c r="Q42" s="347">
        <f>F42*'Regional Transition'!$Q$34</f>
        <v>0</v>
      </c>
      <c r="R42" s="347">
        <f>G42*'Regional Transition'!$R$34</f>
        <v>5678.2719582354102</v>
      </c>
      <c r="S42" s="347">
        <f>H42*'Regional Transition'!$S$34</f>
        <v>0</v>
      </c>
      <c r="T42" s="347">
        <f>I42*'Regional Transition'!$T$34</f>
        <v>5094.7348975526775</v>
      </c>
      <c r="U42" s="347">
        <f>J42*'Regional Transition'!$U$34</f>
        <v>0</v>
      </c>
      <c r="V42" s="347">
        <f>K42*'Regional Transition'!$V$34</f>
        <v>0</v>
      </c>
      <c r="W42" s="347">
        <f>L42*'Regional Transition'!$W$34</f>
        <v>1508.0505471736292</v>
      </c>
      <c r="X42" s="347">
        <f>M42*'Regional Transition'!$X$34</f>
        <v>144.95866825593163</v>
      </c>
      <c r="Y42" s="347">
        <f>N42*'Regional Transition'!$Y$34</f>
        <v>0</v>
      </c>
      <c r="Z42" s="348">
        <f t="shared" si="0"/>
        <v>12426.016071217648</v>
      </c>
      <c r="AB42" s="347">
        <f>E42*'Regional Transition'!$P$36</f>
        <v>-11068.789625360228</v>
      </c>
      <c r="AC42" s="347">
        <f>F42*'Regional Transition'!$Q$36</f>
        <v>-2895.9590163934427</v>
      </c>
      <c r="AD42" s="347">
        <f>G42*'Regional Transition'!$R$36</f>
        <v>0</v>
      </c>
      <c r="AE42" s="347">
        <f>H42*'Regional Transition'!$S$36</f>
        <v>-178.05599999999987</v>
      </c>
      <c r="AF42" s="347">
        <f>I42*'Regional Transition'!$T$36</f>
        <v>0</v>
      </c>
      <c r="AG42" s="347">
        <f>J42*'Regional Transition'!$U$36</f>
        <v>-65.73681352245471</v>
      </c>
      <c r="AH42" s="347">
        <f>K42*'Regional Transition'!$V$36</f>
        <v>-32.741555509052851</v>
      </c>
      <c r="AI42" s="347">
        <f>L42*'Regional Transition'!$W$36</f>
        <v>0</v>
      </c>
      <c r="AJ42" s="347">
        <f>M42*'Regional Transition'!$X$36</f>
        <v>0</v>
      </c>
      <c r="AK42" s="347">
        <f>N42*'Regional Transition'!$Y$36</f>
        <v>-55.552519412887413</v>
      </c>
      <c r="AM42" s="382">
        <f>IF(('GE2024 results (adjust.)'!E41+'Allocation (ENG)'!P42+'Allocation (ENG)'!AB42)&gt;0,('GE2024 results (adjust.)'!E41+'Allocation (ENG)'!P42+'Allocation (ENG)'!AB42),0)</f>
        <v>12209.210374639772</v>
      </c>
      <c r="AN42" s="382">
        <f>IF(('GE2024 results (adjust.)'!F41+'Allocation (ENG)'!Q42+'Allocation (ENG)'!AC42)&gt;0,('GE2024 results (adjust.)'!F41+'Allocation (ENG)'!Q42+'Allocation (ENG)'!AC42),0)</f>
        <v>8501.0409836065573</v>
      </c>
      <c r="AO42" s="382">
        <f>IF(('GE2024 results (adjust.)'!G41+'Allocation (ENG)'!R42+'Allocation (ENG)'!AD42)&gt;0,('GE2024 results (adjust.)'!G41+'Allocation (ENG)'!R42+'Allocation (ENG)'!AD42),0)</f>
        <v>13889.271958235411</v>
      </c>
      <c r="AP42" s="382">
        <f>IF(('GE2024 results (adjust.)'!H41+'Allocation (ENG)'!S42+'Allocation (ENG)'!AE42)&gt;0,('GE2024 results (adjust.)'!H41+'Allocation (ENG)'!S42+'Allocation (ENG)'!AE42),0)</f>
        <v>2294.944</v>
      </c>
      <c r="AQ42" s="382">
        <f>IF(('GE2024 results (adjust.)'!I41+'Allocation (ENG)'!T42+'Allocation (ENG)'!AF42)&gt;0,('GE2024 results (adjust.)'!I41+'Allocation (ENG)'!T42+'Allocation (ENG)'!AF42),0)</f>
        <v>8216.7348975526766</v>
      </c>
      <c r="AR42" s="382">
        <f>IF(('GE2024 results (adjust.)'!K41+'Allocation (ENG)'!U42+'Allocation (ENG)'!AG42)&gt;0,('GE2024 results (adjust.)'!K41+'Allocation (ENG)'!U42+'Allocation (ENG)'!AG42),0)</f>
        <v>175.26318647754528</v>
      </c>
      <c r="AS42" s="382">
        <f>IF(('GE2024 results (adjust.)'!L41+'Allocation (ENG)'!V42+'Allocation (ENG)'!AH42)&gt;0,('GE2024 results (adjust.)'!L41+'Allocation (ENG)'!V42+'Allocation (ENG)'!AH42),0)</f>
        <v>0</v>
      </c>
      <c r="AT42" s="382">
        <f t="shared" si="10"/>
        <v>1508.0505471736292</v>
      </c>
      <c r="AU42" s="382">
        <f t="shared" si="11"/>
        <v>144.95866825593163</v>
      </c>
      <c r="AV42" s="382">
        <f>IF(('GE2024 results (adjust.)'!N41+'Allocation (ENG)'!Y42+'Allocation (ENG)'!AK42)&gt;0,('GE2024 results (adjust.)'!N41+'Allocation (ENG)'!Y42+'Allocation (ENG)'!AK42),0)</f>
        <v>0</v>
      </c>
      <c r="AW42" s="382">
        <f t="shared" si="12"/>
        <v>46939.47461594153</v>
      </c>
      <c r="AX42" s="382"/>
      <c r="AY42" s="368">
        <f t="shared" si="1"/>
        <v>0.26010539049564252</v>
      </c>
      <c r="AZ42" s="368">
        <f t="shared" si="2"/>
        <v>0.18110643660079323</v>
      </c>
      <c r="BA42" s="368">
        <f t="shared" si="3"/>
        <v>0.29589747375481601</v>
      </c>
      <c r="BB42" s="368">
        <f t="shared" si="4"/>
        <v>4.8891557026941965E-2</v>
      </c>
      <c r="BC42" s="368">
        <f t="shared" si="5"/>
        <v>0.17504957106533353</v>
      </c>
      <c r="BD42" s="368">
        <f t="shared" si="6"/>
        <v>3.7338122744565742E-3</v>
      </c>
      <c r="BE42" s="368">
        <f t="shared" si="7"/>
        <v>0</v>
      </c>
      <c r="BF42" s="368">
        <f t="shared" si="13"/>
        <v>3.2127554888768756E-2</v>
      </c>
      <c r="BG42" s="368">
        <f t="shared" si="14"/>
        <v>3.0882038932472612E-3</v>
      </c>
      <c r="BH42" s="368">
        <f t="shared" si="15"/>
        <v>0</v>
      </c>
    </row>
    <row r="43" spans="1:60" ht="20" customHeight="1" x14ac:dyDescent="0.35">
      <c r="A43" s="394" t="s">
        <v>115</v>
      </c>
      <c r="B43" s="395" t="s">
        <v>111</v>
      </c>
      <c r="C43" s="394" t="s">
        <v>70</v>
      </c>
      <c r="D43" s="333" t="s">
        <v>71</v>
      </c>
      <c r="E43" s="346">
        <f>'GE2024 results (adjust.)'!E42/'Regional Transition'!$P$32</f>
        <v>2.1291669872977041E-2</v>
      </c>
      <c r="F43" s="346">
        <f>'GE2024 results (adjust.)'!F42/'Regional Transition'!$Q$32</f>
        <v>2.0050497312342794E-2</v>
      </c>
      <c r="G43" s="346">
        <f>'GE2024 results (adjust.)'!G42/'Regional Transition'!$R$32</f>
        <v>2.3260713312018243E-2</v>
      </c>
      <c r="H43" s="346">
        <f>'GE2024 results (adjust.)'!H42/'Regional Transition'!$S$32</f>
        <v>5.8351408394131266E-3</v>
      </c>
      <c r="I43" s="346">
        <f>'GE2024 results (adjust.)'!I42/'Regional Transition'!$T$32</f>
        <v>9.9365291089346334E-3</v>
      </c>
      <c r="J43" s="346">
        <v>1.2145748987854251E-2</v>
      </c>
      <c r="K43" s="346">
        <v>1.2145748987854251E-2</v>
      </c>
      <c r="L43" s="346">
        <f t="shared" si="9"/>
        <v>2.3260713312018243E-2</v>
      </c>
      <c r="M43" s="346">
        <v>9.6617514469359896E-3</v>
      </c>
      <c r="N43" s="346">
        <v>1.2145748987854251E-2</v>
      </c>
      <c r="P43" s="347">
        <f>E43*'Regional Transition'!$P$34</f>
        <v>0</v>
      </c>
      <c r="Q43" s="347">
        <f>F43*'Regional Transition'!$Q$34</f>
        <v>0</v>
      </c>
      <c r="R43" s="347">
        <f>G43*'Regional Transition'!$R$34</f>
        <v>6490.1452110631253</v>
      </c>
      <c r="S43" s="347">
        <f>H43*'Regional Transition'!$S$34</f>
        <v>0</v>
      </c>
      <c r="T43" s="347">
        <f>I43*'Regional Transition'!$T$34</f>
        <v>2163.8752319522264</v>
      </c>
      <c r="U43" s="347">
        <f>J43*'Regional Transition'!$U$34</f>
        <v>0</v>
      </c>
      <c r="V43" s="347">
        <f>K43*'Regional Transition'!$V$34</f>
        <v>0</v>
      </c>
      <c r="W43" s="347">
        <f>L43*'Regional Transition'!$W$34</f>
        <v>1723.6700018541603</v>
      </c>
      <c r="X43" s="347">
        <f>M43*'Regional Transition'!$X$34</f>
        <v>71.595702638448543</v>
      </c>
      <c r="Y43" s="347">
        <f>N43*'Regional Transition'!$Y$34</f>
        <v>0</v>
      </c>
      <c r="Z43" s="348">
        <f t="shared" si="0"/>
        <v>10449.286147507961</v>
      </c>
      <c r="AB43" s="347">
        <f>E43*'Regional Transition'!$P$36</f>
        <v>-7630.8933717579239</v>
      </c>
      <c r="AC43" s="347">
        <f>F43*'Regional Transition'!$Q$36</f>
        <v>-3192.2377049180332</v>
      </c>
      <c r="AD43" s="347">
        <f>G43*'Regional Transition'!$R$36</f>
        <v>0</v>
      </c>
      <c r="AE43" s="347">
        <f>H43*'Regional Transition'!$S$36</f>
        <v>-57.527999999999956</v>
      </c>
      <c r="AF43" s="347">
        <f>I43*'Regional Transition'!$T$36</f>
        <v>0</v>
      </c>
      <c r="AG43" s="347">
        <f>J43*'Regional Transition'!$U$36</f>
        <v>-263.49278781199689</v>
      </c>
      <c r="AH43" s="347">
        <f>K43*'Regional Transition'!$V$36</f>
        <v>-131.23793618981352</v>
      </c>
      <c r="AI43" s="347">
        <f>L43*'Regional Transition'!$W$36</f>
        <v>0</v>
      </c>
      <c r="AJ43" s="347">
        <f>M43*'Regional Transition'!$X$36</f>
        <v>0</v>
      </c>
      <c r="AK43" s="347">
        <f>N43*'Regional Transition'!$Y$36</f>
        <v>-222.67109441016282</v>
      </c>
      <c r="AM43" s="382">
        <f>IF(('GE2024 results (adjust.)'!E42+'Allocation (ENG)'!P43+'Allocation (ENG)'!AB43)&gt;0,('GE2024 results (adjust.)'!E42+'Allocation (ENG)'!P43+'Allocation (ENG)'!AB43),0)</f>
        <v>8417.1066282420761</v>
      </c>
      <c r="AN43" s="382">
        <f>IF(('GE2024 results (adjust.)'!F42+'Allocation (ENG)'!Q43+'Allocation (ENG)'!AC43)&gt;0,('GE2024 results (adjust.)'!F42+'Allocation (ENG)'!Q43+'Allocation (ENG)'!AC43),0)</f>
        <v>9370.7622950819677</v>
      </c>
      <c r="AO43" s="382">
        <f>IF(('GE2024 results (adjust.)'!G42+'Allocation (ENG)'!R43+'Allocation (ENG)'!AD43)&gt;0,('GE2024 results (adjust.)'!G42+'Allocation (ENG)'!R43+'Allocation (ENG)'!AD43),0)</f>
        <v>15875.145211063125</v>
      </c>
      <c r="AP43" s="382">
        <f>IF(('GE2024 results (adjust.)'!H42+'Allocation (ENG)'!S43+'Allocation (ENG)'!AE43)&gt;0,('GE2024 results (adjust.)'!H42+'Allocation (ENG)'!S43+'Allocation (ENG)'!AE43),0)</f>
        <v>741.47200000000009</v>
      </c>
      <c r="AQ43" s="382">
        <f>IF(('GE2024 results (adjust.)'!I42+'Allocation (ENG)'!T43+'Allocation (ENG)'!AF43)&gt;0,('GE2024 results (adjust.)'!I42+'Allocation (ENG)'!T43+'Allocation (ENG)'!AF43),0)</f>
        <v>3489.8752319522264</v>
      </c>
      <c r="AR43" s="382">
        <f>IF(('GE2024 results (adjust.)'!K42+'Allocation (ENG)'!U43+'Allocation (ENG)'!AG43)&gt;0,('GE2024 results (adjust.)'!K42+'Allocation (ENG)'!U43+'Allocation (ENG)'!AG43),0)</f>
        <v>71.507212188003109</v>
      </c>
      <c r="AS43" s="382">
        <f>IF(('GE2024 results (adjust.)'!L42+'Allocation (ENG)'!V43+'Allocation (ENG)'!AH43)&gt;0,('GE2024 results (adjust.)'!L42+'Allocation (ENG)'!V43+'Allocation (ENG)'!AH43),0)</f>
        <v>0</v>
      </c>
      <c r="AT43" s="382">
        <f t="shared" si="10"/>
        <v>1723.6700018541603</v>
      </c>
      <c r="AU43" s="382">
        <f t="shared" si="11"/>
        <v>71.595702638448543</v>
      </c>
      <c r="AV43" s="382">
        <f>IF(('GE2024 results (adjust.)'!N42+'Allocation (ENG)'!Y43+'Allocation (ENG)'!AK43)&gt;0,('GE2024 results (adjust.)'!N42+'Allocation (ENG)'!Y43+'Allocation (ENG)'!AK43),0)</f>
        <v>408.32890558983718</v>
      </c>
      <c r="AW43" s="382">
        <f t="shared" si="12"/>
        <v>40169.463188609836</v>
      </c>
      <c r="AX43" s="382"/>
      <c r="AY43" s="368">
        <f t="shared" si="1"/>
        <v>0.20953993307604793</v>
      </c>
      <c r="AZ43" s="368">
        <f t="shared" si="2"/>
        <v>0.23328074490522627</v>
      </c>
      <c r="BA43" s="368">
        <f t="shared" si="3"/>
        <v>0.39520431568935099</v>
      </c>
      <c r="BB43" s="368">
        <f t="shared" si="4"/>
        <v>1.8458598675280446E-2</v>
      </c>
      <c r="BC43" s="368">
        <f t="shared" si="5"/>
        <v>8.6878811787103744E-2</v>
      </c>
      <c r="BD43" s="368">
        <f t="shared" si="6"/>
        <v>1.780138605593295E-3</v>
      </c>
      <c r="BE43" s="368">
        <f t="shared" si="7"/>
        <v>0</v>
      </c>
      <c r="BF43" s="368">
        <f t="shared" si="13"/>
        <v>4.2909958586225566E-2</v>
      </c>
      <c r="BG43" s="368">
        <f t="shared" si="14"/>
        <v>1.7823415339727445E-3</v>
      </c>
      <c r="BH43" s="368">
        <f t="shared" si="15"/>
        <v>1.0165157141199237E-2</v>
      </c>
    </row>
    <row r="44" spans="1:60" ht="20" customHeight="1" x14ac:dyDescent="0.35">
      <c r="A44" s="394" t="s">
        <v>116</v>
      </c>
      <c r="B44" s="395" t="s">
        <v>111</v>
      </c>
      <c r="C44" s="394" t="s">
        <v>70</v>
      </c>
      <c r="D44" s="333" t="s">
        <v>71</v>
      </c>
      <c r="E44" s="346">
        <f>'GE2024 results (adjust.)'!E43/'Regional Transition'!$P$32</f>
        <v>2.3080127686335279E-2</v>
      </c>
      <c r="F44" s="346">
        <f>'GE2024 results (adjust.)'!F43/'Regional Transition'!$Q$32</f>
        <v>3.3464843400875882E-2</v>
      </c>
      <c r="G44" s="346">
        <f>'GE2024 results (adjust.)'!G43/'Regional Transition'!$R$32</f>
        <v>2.05219718938211E-2</v>
      </c>
      <c r="H44" s="346">
        <f>'GE2024 results (adjust.)'!H43/'Regional Transition'!$S$32</f>
        <v>2.2099044030117799E-2</v>
      </c>
      <c r="I44" s="346">
        <f>'GE2024 results (adjust.)'!I43/'Regional Transition'!$T$32</f>
        <v>1.7572519427188321E-2</v>
      </c>
      <c r="J44" s="346">
        <v>1.8155757286192068E-2</v>
      </c>
      <c r="K44" s="346">
        <v>1.8155757286192068E-2</v>
      </c>
      <c r="L44" s="346">
        <f t="shared" si="9"/>
        <v>2.05219718938211E-2</v>
      </c>
      <c r="M44" s="346">
        <v>1.6426722508216276E-2</v>
      </c>
      <c r="N44" s="346">
        <v>1.8155757286192068E-2</v>
      </c>
      <c r="P44" s="347">
        <f>E44*'Regional Transition'!$P$34</f>
        <v>0</v>
      </c>
      <c r="Q44" s="347">
        <f>F44*'Regional Transition'!$Q$34</f>
        <v>0</v>
      </c>
      <c r="R44" s="347">
        <f>G44*'Regional Transition'!$R$34</f>
        <v>5725.9885293130174</v>
      </c>
      <c r="S44" s="347">
        <f>H44*'Regional Transition'!$S$34</f>
        <v>0</v>
      </c>
      <c r="T44" s="347">
        <f>I44*'Regional Transition'!$T$34</f>
        <v>3826.7627593725265</v>
      </c>
      <c r="U44" s="347">
        <f>J44*'Regional Transition'!$U$34</f>
        <v>0</v>
      </c>
      <c r="V44" s="347">
        <f>K44*'Regional Transition'!$V$34</f>
        <v>0</v>
      </c>
      <c r="W44" s="347">
        <f>L44*'Regional Transition'!$W$34</f>
        <v>1520.7232408473571</v>
      </c>
      <c r="X44" s="347">
        <f>M44*'Regional Transition'!$X$34</f>
        <v>121.72562567789204</v>
      </c>
      <c r="Y44" s="347">
        <f>N44*'Regional Transition'!$Y$34</f>
        <v>0</v>
      </c>
      <c r="Z44" s="348">
        <f t="shared" si="0"/>
        <v>11195.200155210794</v>
      </c>
      <c r="AB44" s="347">
        <f>E44*'Regional Transition'!$P$36</f>
        <v>-8271.8731988472609</v>
      </c>
      <c r="AC44" s="347">
        <f>F44*'Regional Transition'!$Q$36</f>
        <v>-5327.934426229509</v>
      </c>
      <c r="AD44" s="347">
        <f>G44*'Regional Transition'!$R$36</f>
        <v>0</v>
      </c>
      <c r="AE44" s="347">
        <f>H44*'Regional Transition'!$S$36</f>
        <v>-217.87199999999982</v>
      </c>
      <c r="AF44" s="347">
        <f>I44*'Regional Transition'!$T$36</f>
        <v>0</v>
      </c>
      <c r="AG44" s="347">
        <f>J44*'Regional Transition'!$U$36</f>
        <v>-393.87534741255018</v>
      </c>
      <c r="AH44" s="347">
        <f>K44*'Regional Transition'!$V$36</f>
        <v>-196.17761890071503</v>
      </c>
      <c r="AI44" s="347">
        <f>L44*'Regional Transition'!$W$36</f>
        <v>0</v>
      </c>
      <c r="AJ44" s="347">
        <f>M44*'Regional Transition'!$X$36</f>
        <v>0</v>
      </c>
      <c r="AK44" s="347">
        <f>N44*'Regional Transition'!$Y$36</f>
        <v>-332.85409971871127</v>
      </c>
      <c r="AM44" s="382">
        <f>IF(('GE2024 results (adjust.)'!E43+'Allocation (ENG)'!P44+'Allocation (ENG)'!AB44)&gt;0,('GE2024 results (adjust.)'!E43+'Allocation (ENG)'!P44+'Allocation (ENG)'!AB44),0)</f>
        <v>9124.1268011527391</v>
      </c>
      <c r="AN44" s="382">
        <f>IF(('GE2024 results (adjust.)'!F43+'Allocation (ENG)'!Q44+'Allocation (ENG)'!AC44)&gt;0,('GE2024 results (adjust.)'!F43+'Allocation (ENG)'!Q44+'Allocation (ENG)'!AC44),0)</f>
        <v>15640.065573770491</v>
      </c>
      <c r="AO44" s="382">
        <f>IF(('GE2024 results (adjust.)'!G43+'Allocation (ENG)'!R44+'Allocation (ENG)'!AD44)&gt;0,('GE2024 results (adjust.)'!G43+'Allocation (ENG)'!R44+'Allocation (ENG)'!AD44),0)</f>
        <v>14005.988529313017</v>
      </c>
      <c r="AP44" s="382">
        <f>IF(('GE2024 results (adjust.)'!H43+'Allocation (ENG)'!S44+'Allocation (ENG)'!AE44)&gt;0,('GE2024 results (adjust.)'!H43+'Allocation (ENG)'!S44+'Allocation (ENG)'!AE44),0)</f>
        <v>2808.1280000000002</v>
      </c>
      <c r="AQ44" s="382">
        <f>IF(('GE2024 results (adjust.)'!I43+'Allocation (ENG)'!T44+'Allocation (ENG)'!AF44)&gt;0,('GE2024 results (adjust.)'!I43+'Allocation (ENG)'!T44+'Allocation (ENG)'!AF44),0)</f>
        <v>6171.7627593725265</v>
      </c>
      <c r="AR44" s="382">
        <f>IF(('GE2024 results (adjust.)'!K43+'Allocation (ENG)'!U44+'Allocation (ENG)'!AG44)&gt;0,('GE2024 results (adjust.)'!K43+'Allocation (ENG)'!U44+'Allocation (ENG)'!AG44),0)</f>
        <v>0</v>
      </c>
      <c r="AS44" s="382">
        <f>IF(('GE2024 results (adjust.)'!L43+'Allocation (ENG)'!V44+'Allocation (ENG)'!AH44)&gt;0,('GE2024 results (adjust.)'!L43+'Allocation (ENG)'!V44+'Allocation (ENG)'!AH44),0)</f>
        <v>0</v>
      </c>
      <c r="AT44" s="382">
        <f t="shared" si="10"/>
        <v>1520.7232408473571</v>
      </c>
      <c r="AU44" s="382">
        <f t="shared" si="11"/>
        <v>121.72562567789204</v>
      </c>
      <c r="AV44" s="382">
        <f>IF(('GE2024 results (adjust.)'!N43+'Allocation (ENG)'!Y44+'Allocation (ENG)'!AK44)&gt;0,('GE2024 results (adjust.)'!N43+'Allocation (ENG)'!Y44+'Allocation (ENG)'!AK44),0)</f>
        <v>632.14590028128873</v>
      </c>
      <c r="AW44" s="382">
        <f t="shared" si="12"/>
        <v>50024.666430415309</v>
      </c>
      <c r="AX44" s="382"/>
      <c r="AY44" s="368">
        <f t="shared" si="1"/>
        <v>0.18239255655696313</v>
      </c>
      <c r="AZ44" s="368">
        <f t="shared" si="2"/>
        <v>0.31264707372963579</v>
      </c>
      <c r="BA44" s="368">
        <f t="shared" si="3"/>
        <v>0.27998164762968392</v>
      </c>
      <c r="BB44" s="368">
        <f t="shared" si="4"/>
        <v>5.6134867064153791E-2</v>
      </c>
      <c r="BC44" s="368">
        <f t="shared" si="5"/>
        <v>0.12337439107080295</v>
      </c>
      <c r="BD44" s="368">
        <f t="shared" si="6"/>
        <v>0</v>
      </c>
      <c r="BE44" s="368">
        <f t="shared" si="7"/>
        <v>0</v>
      </c>
      <c r="BF44" s="368">
        <f t="shared" si="13"/>
        <v>3.0399467889759838E-2</v>
      </c>
      <c r="BG44" s="368">
        <f t="shared" si="14"/>
        <v>2.4333120910903687E-3</v>
      </c>
      <c r="BH44" s="368">
        <f t="shared" si="15"/>
        <v>1.2636683967910281E-2</v>
      </c>
    </row>
    <row r="45" spans="1:60" ht="20" customHeight="1" x14ac:dyDescent="0.35">
      <c r="A45" s="394" t="s">
        <v>117</v>
      </c>
      <c r="B45" s="395" t="s">
        <v>111</v>
      </c>
      <c r="C45" s="394" t="s">
        <v>70</v>
      </c>
      <c r="D45" s="333" t="s">
        <v>71</v>
      </c>
      <c r="E45" s="346">
        <f>'GE2024 results (adjust.)'!E44/'Regional Transition'!$P$32</f>
        <v>2.586364733946999E-2</v>
      </c>
      <c r="F45" s="346">
        <f>'GE2024 results (adjust.)'!F44/'Regional Transition'!$Q$32</f>
        <v>6.2642841638896338E-3</v>
      </c>
      <c r="G45" s="346">
        <f>'GE2024 results (adjust.)'!G44/'Regional Transition'!$R$32</f>
        <v>8.8680694971125483E-3</v>
      </c>
      <c r="H45" s="346">
        <f>'GE2024 results (adjust.)'!H44/'Regional Transition'!$S$32</f>
        <v>1.2714618524928977E-2</v>
      </c>
      <c r="I45" s="346">
        <f>'GE2024 results (adjust.)'!I44/'Regional Transition'!$T$32</f>
        <v>3.2462325867198216E-2</v>
      </c>
      <c r="J45" s="346">
        <v>4.1881459501596802E-2</v>
      </c>
      <c r="K45" s="346">
        <v>4.1881459501596802E-2</v>
      </c>
      <c r="L45" s="346">
        <f t="shared" si="9"/>
        <v>8.8680694971125483E-3</v>
      </c>
      <c r="M45" s="346">
        <v>4.2410493557862909E-2</v>
      </c>
      <c r="N45" s="346">
        <v>4.1881459501596802E-2</v>
      </c>
      <c r="P45" s="347">
        <f>E45*'Regional Transition'!$P$34</f>
        <v>0</v>
      </c>
      <c r="Q45" s="347">
        <f>F45*'Regional Transition'!$Q$34</f>
        <v>0</v>
      </c>
      <c r="R45" s="347">
        <f>G45*'Regional Transition'!$R$34</f>
        <v>2474.34625095193</v>
      </c>
      <c r="S45" s="347">
        <f>H45*'Regional Transition'!$S$34</f>
        <v>0</v>
      </c>
      <c r="T45" s="347">
        <f>I45*'Regional Transition'!$T$34</f>
        <v>7069.3118437534276</v>
      </c>
      <c r="U45" s="347">
        <f>J45*'Regional Transition'!$U$34</f>
        <v>0</v>
      </c>
      <c r="V45" s="347">
        <f>K45*'Regional Transition'!$V$34</f>
        <v>0</v>
      </c>
      <c r="W45" s="347">
        <f>L45*'Regional Transition'!$W$34</f>
        <v>657.14344876229995</v>
      </c>
      <c r="X45" s="347">
        <f>M45*'Regional Transition'!$X$34</f>
        <v>314.27108244246131</v>
      </c>
      <c r="Y45" s="347">
        <f>N45*'Regional Transition'!$Y$34</f>
        <v>0</v>
      </c>
      <c r="Z45" s="348">
        <f t="shared" si="0"/>
        <v>10515.072625910117</v>
      </c>
      <c r="AB45" s="347">
        <f>E45*'Regional Transition'!$P$36</f>
        <v>-9269.4812680115265</v>
      </c>
      <c r="AC45" s="347">
        <f>F45*'Regional Transition'!$Q$36</f>
        <v>-997.33606557377061</v>
      </c>
      <c r="AD45" s="347">
        <f>G45*'Regional Transition'!$R$36</f>
        <v>0</v>
      </c>
      <c r="AE45" s="347">
        <f>H45*'Regional Transition'!$S$36</f>
        <v>-125.35199999999989</v>
      </c>
      <c r="AF45" s="347">
        <f>I45*'Regional Transition'!$T$36</f>
        <v>0</v>
      </c>
      <c r="AG45" s="347">
        <f>J45*'Regional Transition'!$U$36</f>
        <v>-908.58641428753799</v>
      </c>
      <c r="AH45" s="347">
        <f>K45*'Regional Transition'!$V$36</f>
        <v>-452.53992282429488</v>
      </c>
      <c r="AI45" s="347">
        <f>L45*'Regional Transition'!$W$36</f>
        <v>0</v>
      </c>
      <c r="AJ45" s="347">
        <f>M45*'Regional Transition'!$X$36</f>
        <v>0</v>
      </c>
      <c r="AK45" s="347">
        <f>N45*'Regional Transition'!$Y$36</f>
        <v>-767.82341147024056</v>
      </c>
      <c r="AM45" s="382">
        <f>IF(('GE2024 results (adjust.)'!E44+'Allocation (ENG)'!P45+'Allocation (ENG)'!AB45)&gt;0,('GE2024 results (adjust.)'!E44+'Allocation (ENG)'!P45+'Allocation (ENG)'!AB45),0)</f>
        <v>10224.518731988474</v>
      </c>
      <c r="AN45" s="382">
        <f>IF(('GE2024 results (adjust.)'!F44+'Allocation (ENG)'!Q45+'Allocation (ENG)'!AC45)&gt;0,('GE2024 results (adjust.)'!F44+'Allocation (ENG)'!Q45+'Allocation (ENG)'!AC45),0)</f>
        <v>2927.6639344262294</v>
      </c>
      <c r="AO45" s="382">
        <f>IF(('GE2024 results (adjust.)'!G44+'Allocation (ENG)'!R45+'Allocation (ENG)'!AD45)&gt;0,('GE2024 results (adjust.)'!G44+'Allocation (ENG)'!R45+'Allocation (ENG)'!AD45),0)</f>
        <v>6052.3462509519304</v>
      </c>
      <c r="AP45" s="382">
        <f>IF(('GE2024 results (adjust.)'!H44+'Allocation (ENG)'!S45+'Allocation (ENG)'!AE45)&gt;0,('GE2024 results (adjust.)'!H44+'Allocation (ENG)'!S45+'Allocation (ENG)'!AE45),0)</f>
        <v>1615.6480000000001</v>
      </c>
      <c r="AQ45" s="382">
        <f>IF(('GE2024 results (adjust.)'!I44+'Allocation (ENG)'!T45+'Allocation (ENG)'!AF45)&gt;0,('GE2024 results (adjust.)'!I44+'Allocation (ENG)'!T45+'Allocation (ENG)'!AF45),0)</f>
        <v>11401.311843753429</v>
      </c>
      <c r="AR45" s="382">
        <f>IF(('GE2024 results (adjust.)'!K44+'Allocation (ENG)'!U45+'Allocation (ENG)'!AG45)&gt;0,('GE2024 results (adjust.)'!K44+'Allocation (ENG)'!U45+'Allocation (ENG)'!AG45),0)</f>
        <v>0</v>
      </c>
      <c r="AS45" s="382">
        <f>IF(('GE2024 results (adjust.)'!L44+'Allocation (ENG)'!V45+'Allocation (ENG)'!AH45)&gt;0,('GE2024 results (adjust.)'!L44+'Allocation (ENG)'!V45+'Allocation (ENG)'!AH45),0)</f>
        <v>2012.460077175705</v>
      </c>
      <c r="AT45" s="382">
        <f t="shared" si="10"/>
        <v>657.14344876229995</v>
      </c>
      <c r="AU45" s="382">
        <f t="shared" si="11"/>
        <v>314.27108244246131</v>
      </c>
      <c r="AV45" s="382">
        <f>IF(('GE2024 results (adjust.)'!N44+'Allocation (ENG)'!Y45+'Allocation (ENG)'!AK45)&gt;0,('GE2024 results (adjust.)'!N44+'Allocation (ENG)'!Y45+'Allocation (ENG)'!AK45),0)</f>
        <v>0</v>
      </c>
      <c r="AW45" s="382">
        <f t="shared" si="12"/>
        <v>35205.363369500526</v>
      </c>
      <c r="AX45" s="382"/>
      <c r="AY45" s="368">
        <f t="shared" si="1"/>
        <v>0.29042503054651847</v>
      </c>
      <c r="AZ45" s="368">
        <f t="shared" si="2"/>
        <v>8.3159599964889253E-2</v>
      </c>
      <c r="BA45" s="368">
        <f t="shared" si="3"/>
        <v>0.1719154603640666</v>
      </c>
      <c r="BB45" s="368">
        <f t="shared" si="4"/>
        <v>4.5892098401111379E-2</v>
      </c>
      <c r="BC45" s="368">
        <f t="shared" si="5"/>
        <v>0.32385155989131847</v>
      </c>
      <c r="BD45" s="368">
        <f t="shared" si="6"/>
        <v>0</v>
      </c>
      <c r="BE45" s="368">
        <f t="shared" si="7"/>
        <v>5.7163451376819482E-2</v>
      </c>
      <c r="BF45" s="368">
        <f t="shared" si="13"/>
        <v>1.8666003866092837E-2</v>
      </c>
      <c r="BG45" s="368">
        <f t="shared" si="14"/>
        <v>8.926795589183547E-3</v>
      </c>
      <c r="BH45" s="368">
        <f t="shared" si="15"/>
        <v>0</v>
      </c>
    </row>
    <row r="46" spans="1:60" ht="20" customHeight="1" x14ac:dyDescent="0.35">
      <c r="A46" s="394" t="s">
        <v>118</v>
      </c>
      <c r="B46" s="395" t="s">
        <v>111</v>
      </c>
      <c r="C46" s="394" t="s">
        <v>70</v>
      </c>
      <c r="D46" s="333" t="s">
        <v>71</v>
      </c>
      <c r="E46" s="346">
        <f>'GE2024 results (adjust.)'!E45/'Regional Transition'!$P$32</f>
        <v>2.1864825492688287E-2</v>
      </c>
      <c r="F46" s="346">
        <f>'GE2024 results (adjust.)'!F45/'Regional Transition'!$Q$32</f>
        <v>1.083202461664177E-2</v>
      </c>
      <c r="G46" s="346">
        <f>'GE2024 results (adjust.)'!G45/'Regional Transition'!$R$32</f>
        <v>1.748085359506283E-2</v>
      </c>
      <c r="H46" s="346">
        <f>'GE2024 results (adjust.)'!H45/'Regional Transition'!$S$32</f>
        <v>9.756881303449233E-3</v>
      </c>
      <c r="I46" s="346">
        <f>'GE2024 results (adjust.)'!I45/'Regional Transition'!$T$32</f>
        <v>2.5111092793393634E-2</v>
      </c>
      <c r="J46" s="346">
        <v>0</v>
      </c>
      <c r="K46" s="346">
        <v>0</v>
      </c>
      <c r="L46" s="346">
        <f t="shared" si="9"/>
        <v>1.748085359506283E-2</v>
      </c>
      <c r="M46" s="346">
        <v>1.9492190908297711E-2</v>
      </c>
      <c r="N46" s="346">
        <v>0</v>
      </c>
      <c r="P46" s="347">
        <f>E46*'Regional Transition'!$P$34</f>
        <v>0</v>
      </c>
      <c r="Q46" s="347">
        <f>F46*'Regional Transition'!$Q$34</f>
        <v>0</v>
      </c>
      <c r="R46" s="347">
        <f>G46*'Regional Transition'!$R$34</f>
        <v>4877.4634175416322</v>
      </c>
      <c r="S46" s="347">
        <f>H46*'Regional Transition'!$S$34</f>
        <v>0</v>
      </c>
      <c r="T46" s="347">
        <f>I46*'Regional Transition'!$T$34</f>
        <v>5468.4358237344723</v>
      </c>
      <c r="U46" s="347">
        <f>J46*'Regional Transition'!$U$34</f>
        <v>0</v>
      </c>
      <c r="V46" s="347">
        <f>K46*'Regional Transition'!$V$34</f>
        <v>0</v>
      </c>
      <c r="W46" s="347">
        <f>L46*'Regional Transition'!$W$34</f>
        <v>1295.3696881275857</v>
      </c>
      <c r="X46" s="347">
        <f>M46*'Regional Transition'!$X$34</f>
        <v>144.44142055475078</v>
      </c>
      <c r="Y46" s="347">
        <f>N46*'Regional Transition'!$Y$34</f>
        <v>0</v>
      </c>
      <c r="Z46" s="348">
        <f t="shared" si="0"/>
        <v>11785.710349958441</v>
      </c>
      <c r="AB46" s="347">
        <f>E46*'Regional Transition'!$P$36</f>
        <v>-7836.3112391930827</v>
      </c>
      <c r="AC46" s="347">
        <f>F46*'Regional Transition'!$Q$36</f>
        <v>-1724.5655737704922</v>
      </c>
      <c r="AD46" s="347">
        <f>G46*'Regional Transition'!$R$36</f>
        <v>0</v>
      </c>
      <c r="AE46" s="347">
        <f>H46*'Regional Transition'!$S$36</f>
        <v>-96.191999999999922</v>
      </c>
      <c r="AF46" s="347">
        <f>I46*'Regional Transition'!$T$36</f>
        <v>0</v>
      </c>
      <c r="AG46" s="347">
        <f>J46*'Regional Transition'!$U$36</f>
        <v>0</v>
      </c>
      <c r="AH46" s="347">
        <f>K46*'Regional Transition'!$V$36</f>
        <v>0</v>
      </c>
      <c r="AI46" s="347">
        <f>L46*'Regional Transition'!$W$36</f>
        <v>0</v>
      </c>
      <c r="AJ46" s="347">
        <f>M46*'Regional Transition'!$X$36</f>
        <v>0</v>
      </c>
      <c r="AK46" s="347">
        <f>N46*'Regional Transition'!$Y$36</f>
        <v>0</v>
      </c>
      <c r="AM46" s="382">
        <f>IF(('GE2024 results (adjust.)'!E45+'Allocation (ENG)'!P46+'Allocation (ENG)'!AB46)&gt;0,('GE2024 results (adjust.)'!E45+'Allocation (ENG)'!P46+'Allocation (ENG)'!AB46),0)</f>
        <v>8643.6887608069173</v>
      </c>
      <c r="AN46" s="382">
        <f>IF(('GE2024 results (adjust.)'!F45+'Allocation (ENG)'!Q46+'Allocation (ENG)'!AC46)&gt;0,('GE2024 results (adjust.)'!F45+'Allocation (ENG)'!Q46+'Allocation (ENG)'!AC46),0)</f>
        <v>5062.4344262295081</v>
      </c>
      <c r="AO46" s="382">
        <f>IF(('GE2024 results (adjust.)'!G45+'Allocation (ENG)'!R46+'Allocation (ENG)'!AD46)&gt;0,('GE2024 results (adjust.)'!G45+'Allocation (ENG)'!R46+'Allocation (ENG)'!AD46),0)</f>
        <v>11930.463417541632</v>
      </c>
      <c r="AP46" s="382">
        <f>IF(('GE2024 results (adjust.)'!H45+'Allocation (ENG)'!S46+'Allocation (ENG)'!AE46)&gt;0,('GE2024 results (adjust.)'!H45+'Allocation (ENG)'!S46+'Allocation (ENG)'!AE46),0)</f>
        <v>1239.808</v>
      </c>
      <c r="AQ46" s="382">
        <f>IF(('GE2024 results (adjust.)'!I45+'Allocation (ENG)'!T46+'Allocation (ENG)'!AF46)&gt;0,('GE2024 results (adjust.)'!I45+'Allocation (ENG)'!T46+'Allocation (ENG)'!AF46),0)</f>
        <v>8819.4358237344713</v>
      </c>
      <c r="AR46" s="382">
        <f>IF(('GE2024 results (adjust.)'!K45+'Allocation (ENG)'!U46+'Allocation (ENG)'!AG46)&gt;0,('GE2024 results (adjust.)'!K45+'Allocation (ENG)'!U46+'Allocation (ENG)'!AG46),0)</f>
        <v>0</v>
      </c>
      <c r="AS46" s="382">
        <f>IF(('GE2024 results (adjust.)'!L45+'Allocation (ENG)'!V46+'Allocation (ENG)'!AH46)&gt;0,('GE2024 results (adjust.)'!L45+'Allocation (ENG)'!V46+'Allocation (ENG)'!AH46),0)</f>
        <v>0</v>
      </c>
      <c r="AT46" s="382">
        <f t="shared" si="10"/>
        <v>1295.3696881275857</v>
      </c>
      <c r="AU46" s="382">
        <f t="shared" si="11"/>
        <v>144.44142055475078</v>
      </c>
      <c r="AV46" s="382">
        <f>IF(('GE2024 results (adjust.)'!N45+'Allocation (ENG)'!Y46+'Allocation (ENG)'!AK46)&gt;0,('GE2024 results (adjust.)'!N45+'Allocation (ENG)'!Y46+'Allocation (ENG)'!AK46),0)</f>
        <v>0</v>
      </c>
      <c r="AW46" s="382">
        <f t="shared" si="12"/>
        <v>37135.641536994866</v>
      </c>
      <c r="AX46" s="382"/>
      <c r="AY46" s="368">
        <f t="shared" si="1"/>
        <v>0.23275991481649766</v>
      </c>
      <c r="AZ46" s="368">
        <f t="shared" si="2"/>
        <v>0.13632279440187575</v>
      </c>
      <c r="BA46" s="368">
        <f t="shared" si="3"/>
        <v>0.32126719571160217</v>
      </c>
      <c r="BB46" s="368">
        <f t="shared" si="4"/>
        <v>3.3385931915701307E-2</v>
      </c>
      <c r="BC46" s="368">
        <f t="shared" si="5"/>
        <v>0.23749248588982821</v>
      </c>
      <c r="BD46" s="368">
        <f t="shared" si="6"/>
        <v>0</v>
      </c>
      <c r="BE46" s="368">
        <f t="shared" si="7"/>
        <v>0</v>
      </c>
      <c r="BF46" s="368">
        <f t="shared" si="13"/>
        <v>3.4882114176945797E-2</v>
      </c>
      <c r="BG46" s="368">
        <f t="shared" si="14"/>
        <v>3.8895630875491112E-3</v>
      </c>
      <c r="BH46" s="368">
        <f t="shared" si="15"/>
        <v>0</v>
      </c>
    </row>
    <row r="47" spans="1:60" ht="20" customHeight="1" x14ac:dyDescent="0.35">
      <c r="A47" s="394" t="s">
        <v>119</v>
      </c>
      <c r="B47" s="395" t="s">
        <v>111</v>
      </c>
      <c r="C47" s="394" t="s">
        <v>70</v>
      </c>
      <c r="D47" s="333" t="s">
        <v>71</v>
      </c>
      <c r="E47" s="346">
        <f>'GE2024 results (adjust.)'!E46/'Regional Transition'!$P$32</f>
        <v>2.0669424535836822E-2</v>
      </c>
      <c r="F47" s="346">
        <f>'GE2024 results (adjust.)'!F46/'Regional Transition'!$Q$32</f>
        <v>8.4348386767278249E-3</v>
      </c>
      <c r="G47" s="346">
        <f>'GE2024 results (adjust.)'!G46/'Regional Transition'!$R$32</f>
        <v>1.2233871167620888E-2</v>
      </c>
      <c r="H47" s="346">
        <f>'GE2024 results (adjust.)'!H46/'Regional Transition'!$S$32</f>
        <v>1.5036989972905666E-2</v>
      </c>
      <c r="I47" s="346">
        <f>'GE2024 results (adjust.)'!I46/'Regional Transition'!$T$32</f>
        <v>2.1903826987493161E-2</v>
      </c>
      <c r="J47" s="346">
        <v>2.6366082430155657E-2</v>
      </c>
      <c r="K47" s="346">
        <v>2.6366082430155657E-2</v>
      </c>
      <c r="L47" s="346">
        <f t="shared" si="9"/>
        <v>1.2233871167620888E-2</v>
      </c>
      <c r="M47" s="346">
        <v>2.5704563301631629E-2</v>
      </c>
      <c r="N47" s="346">
        <v>2.6366082430155657E-2</v>
      </c>
      <c r="P47" s="347">
        <f>E47*'Regional Transition'!$P$34</f>
        <v>0</v>
      </c>
      <c r="Q47" s="347">
        <f>F47*'Regional Transition'!$Q$34</f>
        <v>0</v>
      </c>
      <c r="R47" s="347">
        <f>G47*'Regional Transition'!$R$34</f>
        <v>3413.4636933199345</v>
      </c>
      <c r="S47" s="347">
        <f>H47*'Regional Transition'!$S$34</f>
        <v>0</v>
      </c>
      <c r="T47" s="347">
        <f>I47*'Regional Transition'!$T$34</f>
        <v>4769.990424582471</v>
      </c>
      <c r="U47" s="347">
        <f>J47*'Regional Transition'!$U$34</f>
        <v>0</v>
      </c>
      <c r="V47" s="347">
        <f>K47*'Regional Transition'!$V$34</f>
        <v>0</v>
      </c>
      <c r="W47" s="347">
        <f>L47*'Regional Transition'!$W$34</f>
        <v>906.55675323943899</v>
      </c>
      <c r="X47" s="347">
        <f>M47*'Regional Transition'!$X$34</f>
        <v>190.47646595984594</v>
      </c>
      <c r="Y47" s="347">
        <f>N47*'Regional Transition'!$Y$34</f>
        <v>0</v>
      </c>
      <c r="Z47" s="348">
        <f t="shared" si="0"/>
        <v>9280.4873371016911</v>
      </c>
      <c r="AB47" s="347">
        <f>E47*'Regional Transition'!$P$36</f>
        <v>-7407.8818443804021</v>
      </c>
      <c r="AC47" s="347">
        <f>F47*'Regional Transition'!$Q$36</f>
        <v>-1342.9098360655739</v>
      </c>
      <c r="AD47" s="347">
        <f>G47*'Regional Transition'!$R$36</f>
        <v>0</v>
      </c>
      <c r="AE47" s="347">
        <f>H47*'Regional Transition'!$S$36</f>
        <v>-148.24799999999988</v>
      </c>
      <c r="AF47" s="347">
        <f>I47*'Regional Transition'!$T$36</f>
        <v>0</v>
      </c>
      <c r="AG47" s="347">
        <f>J47*'Regional Transition'!$U$36</f>
        <v>-571.99210770368268</v>
      </c>
      <c r="AH47" s="347">
        <f>K47*'Regional Transition'!$V$36</f>
        <v>-284.89229005180016</v>
      </c>
      <c r="AI47" s="347">
        <f>L47*'Regional Transition'!$W$36</f>
        <v>0</v>
      </c>
      <c r="AJ47" s="347">
        <f>M47*'Regional Transition'!$X$36</f>
        <v>0</v>
      </c>
      <c r="AK47" s="347">
        <f>N47*'Regional Transition'!$Y$36</f>
        <v>-483.37607140591246</v>
      </c>
      <c r="AM47" s="382">
        <f>IF(('GE2024 results (adjust.)'!E46+'Allocation (ENG)'!P47+'Allocation (ENG)'!AB47)&gt;0,('GE2024 results (adjust.)'!E46+'Allocation (ENG)'!P47+'Allocation (ENG)'!AB47),0)</f>
        <v>8171.1181556195979</v>
      </c>
      <c r="AN47" s="382">
        <f>IF(('GE2024 results (adjust.)'!F46+'Allocation (ENG)'!Q47+'Allocation (ENG)'!AC47)&gt;0,('GE2024 results (adjust.)'!F46+'Allocation (ENG)'!Q47+'Allocation (ENG)'!AC47),0)</f>
        <v>3942.0901639344261</v>
      </c>
      <c r="AO47" s="382">
        <f>IF(('GE2024 results (adjust.)'!G46+'Allocation (ENG)'!R47+'Allocation (ENG)'!AD47)&gt;0,('GE2024 results (adjust.)'!G46+'Allocation (ENG)'!R47+'Allocation (ENG)'!AD47),0)</f>
        <v>8349.4636933199345</v>
      </c>
      <c r="AP47" s="382">
        <f>IF(('GE2024 results (adjust.)'!H46+'Allocation (ENG)'!S47+'Allocation (ENG)'!AE47)&gt;0,('GE2024 results (adjust.)'!H46+'Allocation (ENG)'!S47+'Allocation (ENG)'!AE47),0)</f>
        <v>1910.7520000000002</v>
      </c>
      <c r="AQ47" s="382">
        <f>IF(('GE2024 results (adjust.)'!I46+'Allocation (ENG)'!T47+'Allocation (ENG)'!AF47)&gt;0,('GE2024 results (adjust.)'!I46+'Allocation (ENG)'!T47+'Allocation (ENG)'!AF47),0)</f>
        <v>7692.990424582471</v>
      </c>
      <c r="AR47" s="382">
        <f>IF(('GE2024 results (adjust.)'!K46+'Allocation (ENG)'!U47+'Allocation (ENG)'!AG47)&gt;0,('GE2024 results (adjust.)'!K46+'Allocation (ENG)'!U47+'Allocation (ENG)'!AG47),0)</f>
        <v>0</v>
      </c>
      <c r="AS47" s="382">
        <f>IF(('GE2024 results (adjust.)'!L46+'Allocation (ENG)'!V47+'Allocation (ENG)'!AH47)&gt;0,('GE2024 results (adjust.)'!L46+'Allocation (ENG)'!V47+'Allocation (ENG)'!AH47),0)</f>
        <v>1211.1077099482</v>
      </c>
      <c r="AT47" s="382">
        <f t="shared" si="10"/>
        <v>906.55675323943899</v>
      </c>
      <c r="AU47" s="382">
        <f t="shared" si="11"/>
        <v>190.47646595984594</v>
      </c>
      <c r="AV47" s="382">
        <f>IF(('GE2024 results (adjust.)'!N46+'Allocation (ENG)'!Y47+'Allocation (ENG)'!AK47)&gt;0,('GE2024 results (adjust.)'!N46+'Allocation (ENG)'!Y47+'Allocation (ENG)'!AK47),0)</f>
        <v>117.62392859408754</v>
      </c>
      <c r="AW47" s="382">
        <f t="shared" si="12"/>
        <v>32492.179295197999</v>
      </c>
      <c r="AX47" s="382"/>
      <c r="AY47" s="368">
        <f t="shared" si="1"/>
        <v>0.25147953547170049</v>
      </c>
      <c r="AZ47" s="368">
        <f t="shared" si="2"/>
        <v>0.12132427708587172</v>
      </c>
      <c r="BA47" s="368">
        <f t="shared" si="3"/>
        <v>0.25696841130486736</v>
      </c>
      <c r="BB47" s="368">
        <f t="shared" si="4"/>
        <v>5.880652025955025E-2</v>
      </c>
      <c r="BC47" s="368">
        <f t="shared" si="5"/>
        <v>0.23676437196440725</v>
      </c>
      <c r="BD47" s="368">
        <f t="shared" si="6"/>
        <v>0</v>
      </c>
      <c r="BE47" s="368">
        <f t="shared" si="7"/>
        <v>3.727382207715408E-2</v>
      </c>
      <c r="BF47" s="368">
        <f t="shared" si="13"/>
        <v>2.7900767904891457E-2</v>
      </c>
      <c r="BG47" s="368">
        <f t="shared" si="14"/>
        <v>5.8622250058799948E-3</v>
      </c>
      <c r="BH47" s="368">
        <f t="shared" si="15"/>
        <v>3.6200689256774819E-3</v>
      </c>
    </row>
    <row r="48" spans="1:60" ht="20" customHeight="1" x14ac:dyDescent="0.35">
      <c r="A48" s="394" t="s">
        <v>120</v>
      </c>
      <c r="B48" s="395" t="s">
        <v>111</v>
      </c>
      <c r="C48" s="394" t="s">
        <v>70</v>
      </c>
      <c r="D48" s="333" t="s">
        <v>71</v>
      </c>
      <c r="E48" s="346">
        <f>'GE2024 results (adjust.)'!E47/'Regional Transition'!$P$32</f>
        <v>3.3554811986382244E-2</v>
      </c>
      <c r="F48" s="346">
        <f>'GE2024 results (adjust.)'!F47/'Regional Transition'!$Q$32</f>
        <v>2.8512467920481097E-2</v>
      </c>
      <c r="G48" s="346">
        <f>'GE2024 results (adjust.)'!G47/'Regional Transition'!$R$32</f>
        <v>1.574590428036781E-2</v>
      </c>
      <c r="H48" s="346">
        <f>'GE2024 results (adjust.)'!H47/'Regional Transition'!$S$32</f>
        <v>2.2880470900977879E-2</v>
      </c>
      <c r="I48" s="346">
        <f>'GE2024 results (adjust.)'!I47/'Regional Transition'!$T$32</f>
        <v>3.2724602276559232E-2</v>
      </c>
      <c r="J48" s="346">
        <v>9.2413307516282343E-3</v>
      </c>
      <c r="K48" s="346">
        <v>9.2413307516282343E-3</v>
      </c>
      <c r="L48" s="346">
        <f t="shared" si="9"/>
        <v>1.574590428036781E-2</v>
      </c>
      <c r="M48" s="346">
        <v>2.8595526859203687E-2</v>
      </c>
      <c r="N48" s="346">
        <v>9.2413307516282343E-3</v>
      </c>
      <c r="P48" s="347">
        <f>E48*'Regional Transition'!$P$34</f>
        <v>0</v>
      </c>
      <c r="Q48" s="347">
        <f>F48*'Regional Transition'!$Q$34</f>
        <v>0</v>
      </c>
      <c r="R48" s="347">
        <f>G48*'Regional Transition'!$R$34</f>
        <v>4393.382261681837</v>
      </c>
      <c r="S48" s="347">
        <f>H48*'Regional Transition'!$S$34</f>
        <v>0</v>
      </c>
      <c r="T48" s="347">
        <f>I48*'Regional Transition'!$T$34</f>
        <v>7126.4277058336138</v>
      </c>
      <c r="U48" s="347">
        <f>J48*'Regional Transition'!$U$34</f>
        <v>0</v>
      </c>
      <c r="V48" s="347">
        <f>K48*'Regional Transition'!$V$34</f>
        <v>0</v>
      </c>
      <c r="W48" s="347">
        <f>L48*'Regional Transition'!$W$34</f>
        <v>1166.8061291187514</v>
      </c>
      <c r="X48" s="347">
        <f>M48*'Regional Transition'!$X$34</f>
        <v>211.89914158375257</v>
      </c>
      <c r="Y48" s="347">
        <f>N48*'Regional Transition'!$Y$34</f>
        <v>0</v>
      </c>
      <c r="Z48" s="348">
        <f t="shared" si="0"/>
        <v>12898.515238217955</v>
      </c>
      <c r="AB48" s="347">
        <f>E48*'Regional Transition'!$P$36</f>
        <v>-12025.979827089333</v>
      </c>
      <c r="AC48" s="347">
        <f>F48*'Regional Transition'!$Q$36</f>
        <v>-4539.4672131147545</v>
      </c>
      <c r="AD48" s="347">
        <f>G48*'Regional Transition'!$R$36</f>
        <v>0</v>
      </c>
      <c r="AE48" s="347">
        <f>H48*'Regional Transition'!$S$36</f>
        <v>-225.57599999999982</v>
      </c>
      <c r="AF48" s="347">
        <f>I48*'Regional Transition'!$T$36</f>
        <v>0</v>
      </c>
      <c r="AG48" s="347">
        <f>J48*'Regional Transition'!$U$36</f>
        <v>-200.48364290043241</v>
      </c>
      <c r="AH48" s="347">
        <f>K48*'Regional Transition'!$V$36</f>
        <v>-99.85495144877116</v>
      </c>
      <c r="AI48" s="347">
        <f>L48*'Regional Transition'!$W$36</f>
        <v>0</v>
      </c>
      <c r="AJ48" s="347">
        <f>M48*'Regional Transition'!$X$36</f>
        <v>0</v>
      </c>
      <c r="AK48" s="347">
        <f>N48*'Regional Transition'!$Y$36</f>
        <v>-169.42365879034128</v>
      </c>
      <c r="AM48" s="382">
        <f>IF(('GE2024 results (adjust.)'!E47+'Allocation (ENG)'!P48+'Allocation (ENG)'!AB48)&gt;0,('GE2024 results (adjust.)'!E47+'Allocation (ENG)'!P48+'Allocation (ENG)'!AB48),0)</f>
        <v>13265.020172910667</v>
      </c>
      <c r="AN48" s="382">
        <f>IF(('GE2024 results (adjust.)'!F47+'Allocation (ENG)'!Q48+'Allocation (ENG)'!AC48)&gt;0,('GE2024 results (adjust.)'!F47+'Allocation (ENG)'!Q48+'Allocation (ENG)'!AC48),0)</f>
        <v>13325.532786885246</v>
      </c>
      <c r="AO48" s="382">
        <f>IF(('GE2024 results (adjust.)'!G47+'Allocation (ENG)'!R48+'Allocation (ENG)'!AD48)&gt;0,('GE2024 results (adjust.)'!G47+'Allocation (ENG)'!R48+'Allocation (ENG)'!AD48),0)</f>
        <v>10746.382261681836</v>
      </c>
      <c r="AP48" s="382">
        <f>IF(('GE2024 results (adjust.)'!H47+'Allocation (ENG)'!S48+'Allocation (ENG)'!AE48)&gt;0,('GE2024 results (adjust.)'!H47+'Allocation (ENG)'!S48+'Allocation (ENG)'!AE48),0)</f>
        <v>2907.424</v>
      </c>
      <c r="AQ48" s="382">
        <f>IF(('GE2024 results (adjust.)'!I47+'Allocation (ENG)'!T48+'Allocation (ENG)'!AF48)&gt;0,('GE2024 results (adjust.)'!I47+'Allocation (ENG)'!T48+'Allocation (ENG)'!AF48),0)</f>
        <v>11493.427705833614</v>
      </c>
      <c r="AR48" s="382">
        <f>IF(('GE2024 results (adjust.)'!K47+'Allocation (ENG)'!U48+'Allocation (ENG)'!AG48)&gt;0,('GE2024 results (adjust.)'!K47+'Allocation (ENG)'!U48+'Allocation (ENG)'!AG48),0)</f>
        <v>348.51635709956759</v>
      </c>
      <c r="AS48" s="382">
        <f>IF(('GE2024 results (adjust.)'!L47+'Allocation (ENG)'!V48+'Allocation (ENG)'!AH48)&gt;0,('GE2024 results (adjust.)'!L47+'Allocation (ENG)'!V48+'Allocation (ENG)'!AH48),0)</f>
        <v>0</v>
      </c>
      <c r="AT48" s="382">
        <f t="shared" si="10"/>
        <v>1166.8061291187514</v>
      </c>
      <c r="AU48" s="382">
        <f t="shared" si="11"/>
        <v>211.89914158375257</v>
      </c>
      <c r="AV48" s="382">
        <f>IF(('GE2024 results (adjust.)'!N47+'Allocation (ENG)'!Y48+'Allocation (ENG)'!AK48)&gt;0,('GE2024 results (adjust.)'!N47+'Allocation (ENG)'!Y48+'Allocation (ENG)'!AK48),0)</f>
        <v>16.576341209658722</v>
      </c>
      <c r="AW48" s="382">
        <f t="shared" si="12"/>
        <v>53481.584896323082</v>
      </c>
      <c r="AX48" s="382"/>
      <c r="AY48" s="368">
        <f t="shared" si="1"/>
        <v>0.24802967598334302</v>
      </c>
      <c r="AZ48" s="368">
        <f t="shared" si="2"/>
        <v>0.24916114233932118</v>
      </c>
      <c r="BA48" s="368">
        <f t="shared" si="3"/>
        <v>0.20093612189156837</v>
      </c>
      <c r="BB48" s="368">
        <f t="shared" si="4"/>
        <v>5.436308601617168E-2</v>
      </c>
      <c r="BC48" s="368">
        <f t="shared" si="5"/>
        <v>0.21490439612278206</v>
      </c>
      <c r="BD48" s="368">
        <f t="shared" si="6"/>
        <v>6.5165674834652939E-3</v>
      </c>
      <c r="BE48" s="368">
        <f t="shared" si="7"/>
        <v>0</v>
      </c>
      <c r="BF48" s="368">
        <f t="shared" si="13"/>
        <v>2.1816969923024301E-2</v>
      </c>
      <c r="BG48" s="368">
        <f t="shared" si="14"/>
        <v>3.96209540152055E-3</v>
      </c>
      <c r="BH48" s="368">
        <f t="shared" si="15"/>
        <v>3.0994483880372742E-4</v>
      </c>
    </row>
    <row r="49" spans="1:60" ht="20" customHeight="1" x14ac:dyDescent="0.35">
      <c r="A49" s="394" t="s">
        <v>121</v>
      </c>
      <c r="B49" s="395" t="s">
        <v>111</v>
      </c>
      <c r="C49" s="394" t="s">
        <v>70</v>
      </c>
      <c r="D49" s="333" t="s">
        <v>71</v>
      </c>
      <c r="E49" s="346">
        <f>'GE2024 results (adjust.)'!E48/'Regional Transition'!$P$32</f>
        <v>2.4997280164304612E-2</v>
      </c>
      <c r="F49" s="346">
        <f>'GE2024 results (adjust.)'!F48/'Regional Transition'!$Q$32</f>
        <v>2.1383153943386832E-2</v>
      </c>
      <c r="G49" s="346">
        <f>'GE2024 results (adjust.)'!G48/'Regional Transition'!$R$32</f>
        <v>2.8056608917639479E-2</v>
      </c>
      <c r="H49" s="346">
        <f>'GE2024 results (adjust.)'!H48/'Regional Transition'!$S$32</f>
        <v>1.3423014847110547E-2</v>
      </c>
      <c r="I49" s="346">
        <f>'GE2024 results (adjust.)'!I48/'Regional Transition'!$T$32</f>
        <v>1.6605843518400564E-2</v>
      </c>
      <c r="J49" s="346">
        <v>1.3164181356401036E-2</v>
      </c>
      <c r="K49" s="346">
        <v>1.3164181356401036E-2</v>
      </c>
      <c r="L49" s="346">
        <f t="shared" si="9"/>
        <v>2.8056608917639479E-2</v>
      </c>
      <c r="M49" s="346">
        <v>1.791583049762965E-2</v>
      </c>
      <c r="N49" s="346">
        <v>1.3164181356401036E-2</v>
      </c>
      <c r="P49" s="347">
        <f>E49*'Regional Transition'!$P$34</f>
        <v>0</v>
      </c>
      <c r="Q49" s="347">
        <f>F49*'Regional Transition'!$Q$34</f>
        <v>0</v>
      </c>
      <c r="R49" s="347">
        <f>G49*'Regional Transition'!$R$34</f>
        <v>7828.283834761276</v>
      </c>
      <c r="S49" s="347">
        <f>H49*'Regional Transition'!$S$34</f>
        <v>0</v>
      </c>
      <c r="T49" s="347">
        <f>I49*'Regional Transition'!$T$34</f>
        <v>3616.250010562695</v>
      </c>
      <c r="U49" s="347">
        <f>J49*'Regional Transition'!$U$34</f>
        <v>0</v>
      </c>
      <c r="V49" s="347">
        <f>K49*'Regional Transition'!$V$34</f>
        <v>0</v>
      </c>
      <c r="W49" s="347">
        <f>L49*'Regional Transition'!$W$34</f>
        <v>2079.0564114000103</v>
      </c>
      <c r="X49" s="347">
        <f>M49*'Regional Transition'!$X$34</f>
        <v>132.7602433030834</v>
      </c>
      <c r="Y49" s="347">
        <f>N49*'Regional Transition'!$Y$34</f>
        <v>0</v>
      </c>
      <c r="Z49" s="348">
        <f t="shared" si="0"/>
        <v>13656.350500027065</v>
      </c>
      <c r="AB49" s="347">
        <f>E49*'Regional Transition'!$P$36</f>
        <v>-8958.9769452449545</v>
      </c>
      <c r="AC49" s="347">
        <f>F49*'Regional Transition'!$Q$36</f>
        <v>-3404.4098360655744</v>
      </c>
      <c r="AD49" s="347">
        <f>G49*'Regional Transition'!$R$36</f>
        <v>0</v>
      </c>
      <c r="AE49" s="347">
        <f>H49*'Regional Transition'!$S$36</f>
        <v>-132.3359999999999</v>
      </c>
      <c r="AF49" s="347">
        <f>I49*'Regional Transition'!$T$36</f>
        <v>0</v>
      </c>
      <c r="AG49" s="347">
        <f>J49*'Regional Transition'!$U$36</f>
        <v>-285.58690356020782</v>
      </c>
      <c r="AH49" s="347">
        <f>K49*'Regional Transition'!$V$36</f>
        <v>-142.2423594106985</v>
      </c>
      <c r="AI49" s="347">
        <f>L49*'Regional Transition'!$W$36</f>
        <v>0</v>
      </c>
      <c r="AJ49" s="347">
        <f>M49*'Regional Transition'!$X$36</f>
        <v>0</v>
      </c>
      <c r="AK49" s="347">
        <f>N49*'Regional Transition'!$Y$36</f>
        <v>-241.34227313399634</v>
      </c>
      <c r="AM49" s="382">
        <f>IF(('GE2024 results (adjust.)'!E48+'Allocation (ENG)'!P49+'Allocation (ENG)'!AB49)&gt;0,('GE2024 results (adjust.)'!E48+'Allocation (ENG)'!P49+'Allocation (ENG)'!AB49),0)</f>
        <v>9882.0230547550455</v>
      </c>
      <c r="AN49" s="382">
        <f>IF(('GE2024 results (adjust.)'!F48+'Allocation (ENG)'!Q49+'Allocation (ENG)'!AC49)&gt;0,('GE2024 results (adjust.)'!F48+'Allocation (ENG)'!Q49+'Allocation (ENG)'!AC49),0)</f>
        <v>9993.5901639344265</v>
      </c>
      <c r="AO49" s="382">
        <f>IF(('GE2024 results (adjust.)'!G48+'Allocation (ENG)'!R49+'Allocation (ENG)'!AD49)&gt;0,('GE2024 results (adjust.)'!G48+'Allocation (ENG)'!R49+'Allocation (ENG)'!AD49),0)</f>
        <v>19148.283834761278</v>
      </c>
      <c r="AP49" s="382">
        <f>IF(('GE2024 results (adjust.)'!H48+'Allocation (ENG)'!S49+'Allocation (ENG)'!AE49)&gt;0,('GE2024 results (adjust.)'!H48+'Allocation (ENG)'!S49+'Allocation (ENG)'!AE49),0)</f>
        <v>1705.6640000000002</v>
      </c>
      <c r="AQ49" s="382">
        <f>IF(('GE2024 results (adjust.)'!I48+'Allocation (ENG)'!T49+'Allocation (ENG)'!AF49)&gt;0,('GE2024 results (adjust.)'!I48+'Allocation (ENG)'!T49+'Allocation (ENG)'!AF49),0)</f>
        <v>5832.250010562695</v>
      </c>
      <c r="AR49" s="382">
        <f>IF(('GE2024 results (adjust.)'!K48+'Allocation (ENG)'!U49+'Allocation (ENG)'!AG49)&gt;0,('GE2024 results (adjust.)'!K48+'Allocation (ENG)'!U49+'Allocation (ENG)'!AG49),0)</f>
        <v>578.41309643979218</v>
      </c>
      <c r="AS49" s="382">
        <f>IF(('GE2024 results (adjust.)'!L48+'Allocation (ENG)'!V49+'Allocation (ENG)'!AH49)&gt;0,('GE2024 results (adjust.)'!L48+'Allocation (ENG)'!V49+'Allocation (ENG)'!AH49),0)</f>
        <v>0</v>
      </c>
      <c r="AT49" s="382">
        <f t="shared" si="10"/>
        <v>2079.0564114000103</v>
      </c>
      <c r="AU49" s="382">
        <f t="shared" si="11"/>
        <v>132.7602433030834</v>
      </c>
      <c r="AV49" s="382">
        <f>IF(('GE2024 results (adjust.)'!N48+'Allocation (ENG)'!Y49+'Allocation (ENG)'!AK49)&gt;0,('GE2024 results (adjust.)'!N48+'Allocation (ENG)'!Y49+'Allocation (ENG)'!AK49),0)</f>
        <v>0</v>
      </c>
      <c r="AW49" s="382">
        <f t="shared" si="12"/>
        <v>49352.040815156332</v>
      </c>
      <c r="AX49" s="382"/>
      <c r="AY49" s="368">
        <f t="shared" si="1"/>
        <v>0.20023534774918997</v>
      </c>
      <c r="AZ49" s="368">
        <f t="shared" si="2"/>
        <v>0.2024959859586056</v>
      </c>
      <c r="BA49" s="368">
        <f t="shared" si="3"/>
        <v>0.3879937590925463</v>
      </c>
      <c r="BB49" s="368">
        <f t="shared" si="4"/>
        <v>3.4561164479264647E-2</v>
      </c>
      <c r="BC49" s="368">
        <f t="shared" si="5"/>
        <v>0.11817647080506492</v>
      </c>
      <c r="BD49" s="368">
        <f t="shared" si="6"/>
        <v>1.1720145446592308E-2</v>
      </c>
      <c r="BE49" s="368">
        <f t="shared" si="7"/>
        <v>0</v>
      </c>
      <c r="BF49" s="368">
        <f t="shared" si="13"/>
        <v>4.2127060544201823E-2</v>
      </c>
      <c r="BG49" s="368">
        <f t="shared" si="14"/>
        <v>2.6900659245344088E-3</v>
      </c>
      <c r="BH49" s="368">
        <f t="shared" si="15"/>
        <v>0</v>
      </c>
    </row>
    <row r="50" spans="1:60" ht="20" customHeight="1" x14ac:dyDescent="0.35">
      <c r="A50" s="394" t="s">
        <v>122</v>
      </c>
      <c r="B50" s="395" t="s">
        <v>123</v>
      </c>
      <c r="C50" s="394" t="s">
        <v>56</v>
      </c>
      <c r="D50" s="333" t="s">
        <v>71</v>
      </c>
      <c r="E50" s="346">
        <f>'GE2024 results (adjust.)'!E49/'Regional Transition'!$P$43</f>
        <v>2.1969203349878307E-2</v>
      </c>
      <c r="F50" s="346">
        <f>'GE2024 results (adjust.)'!F49/'Regional Transition'!$Q$43</f>
        <v>1.0250806595391048E-2</v>
      </c>
      <c r="G50" s="346">
        <f>'GE2024 results (adjust.)'!G49/'Regional Transition'!$R$43</f>
        <v>9.1649571375025697E-3</v>
      </c>
      <c r="H50" s="346">
        <f>'GE2024 results (adjust.)'!H49/'Regional Transition'!$S$43</f>
        <v>1.0715017796246949E-2</v>
      </c>
      <c r="I50" s="346">
        <f>'GE2024 results (adjust.)'!I49/'Regional Transition'!$T$43</f>
        <v>1.2235197914803361E-2</v>
      </c>
      <c r="J50" s="346">
        <v>3.567926709692526E-2</v>
      </c>
      <c r="K50" s="346">
        <v>3.567926709692526E-2</v>
      </c>
      <c r="L50" s="346">
        <f t="shared" si="9"/>
        <v>9.1649571375025697E-3</v>
      </c>
      <c r="M50" s="346">
        <v>2.1239933888947508E-2</v>
      </c>
      <c r="N50" s="346">
        <v>3.567926709692526E-2</v>
      </c>
      <c r="P50" s="347">
        <f>E50*'Regional Transition'!$P$45</f>
        <v>0</v>
      </c>
      <c r="Q50" s="347">
        <f>F50*'Regional Transition'!$Q$45</f>
        <v>0</v>
      </c>
      <c r="R50" s="347">
        <f>G50*'Regional Transition'!$R$45</f>
        <v>3049.4718244024243</v>
      </c>
      <c r="S50" s="347">
        <f>H50*'Regional Transition'!$S$45</f>
        <v>0</v>
      </c>
      <c r="T50" s="347">
        <f>I50*'Regional Transition'!$T$45</f>
        <v>3177.3957278233174</v>
      </c>
      <c r="U50" s="347">
        <f>J50*'Regional Transition'!$U$45</f>
        <v>0</v>
      </c>
      <c r="V50" s="347">
        <f>K50*'Regional Transition'!$V$45</f>
        <v>0</v>
      </c>
      <c r="W50" s="347">
        <f>L50*'Regional Transition'!$W$45</f>
        <v>809.88682599305423</v>
      </c>
      <c r="X50" s="347">
        <f>M50*'Regional Transition'!$X$45</f>
        <v>187.69255964365044</v>
      </c>
      <c r="Y50" s="347">
        <f>N50*'Regional Transition'!$Y$45</f>
        <v>0</v>
      </c>
      <c r="Z50" s="348">
        <f t="shared" si="0"/>
        <v>7224.4469378624462</v>
      </c>
      <c r="AB50" s="347">
        <f>E50*'Regional Transition'!$P$47</f>
        <v>-8721.7002881844383</v>
      </c>
      <c r="AC50" s="347">
        <f>F50*'Regional Transition'!$Q$47</f>
        <v>-2264.5245901639341</v>
      </c>
      <c r="AD50" s="347">
        <f>G50*'Regional Transition'!$R$47</f>
        <v>0</v>
      </c>
      <c r="AE50" s="347">
        <f>H50*'Regional Transition'!$S$47</f>
        <v>-289.79999999999939</v>
      </c>
      <c r="AF50" s="347">
        <f>I50*'Regional Transition'!$T$47</f>
        <v>0</v>
      </c>
      <c r="AG50" s="347">
        <f>J50*'Regional Transition'!$U$47</f>
        <v>-687.97208597715314</v>
      </c>
      <c r="AH50" s="347">
        <f>K50*'Regional Transition'!$V$47</f>
        <v>-551.14469771921597</v>
      </c>
      <c r="AI50" s="347">
        <f>L50*'Regional Transition'!$W$47</f>
        <v>0</v>
      </c>
      <c r="AJ50" s="347">
        <f>M50*'Regional Transition'!$X$47</f>
        <v>0</v>
      </c>
      <c r="AK50" s="347">
        <f>N50*'Regional Transition'!$Y$47</f>
        <v>-354.84158724039429</v>
      </c>
      <c r="AM50" s="382">
        <f>IF(('GE2024 results (adjust.)'!E49+'Allocation (ENG)'!P50+'Allocation (ENG)'!AB50)&gt;0,('GE2024 results (adjust.)'!E49+'Allocation (ENG)'!P50+'Allocation (ENG)'!AB50),0)</f>
        <v>9620.2997118155617</v>
      </c>
      <c r="AN50" s="382">
        <f>IF(('GE2024 results (adjust.)'!F49+'Allocation (ENG)'!Q50+'Allocation (ENG)'!AC50)&gt;0,('GE2024 results (adjust.)'!F49+'Allocation (ENG)'!Q50+'Allocation (ENG)'!AC50),0)</f>
        <v>6647.4754098360663</v>
      </c>
      <c r="AO50" s="382">
        <f>IF(('GE2024 results (adjust.)'!G49+'Allocation (ENG)'!R50+'Allocation (ENG)'!AD50)&gt;0,('GE2024 results (adjust.)'!G49+'Allocation (ENG)'!R50+'Allocation (ENG)'!AD50),0)</f>
        <v>7597.4718244024243</v>
      </c>
      <c r="AP50" s="382">
        <f>IF(('GE2024 results (adjust.)'!H49+'Allocation (ENG)'!S50+'Allocation (ENG)'!AE50)&gt;0,('GE2024 results (adjust.)'!H49+'Allocation (ENG)'!S50+'Allocation (ENG)'!AE50),0)</f>
        <v>3735.2000000000007</v>
      </c>
      <c r="AQ50" s="382">
        <f>IF(('GE2024 results (adjust.)'!I49+'Allocation (ENG)'!T50+'Allocation (ENG)'!AF50)&gt;0,('GE2024 results (adjust.)'!I49+'Allocation (ENG)'!T50+'Allocation (ENG)'!AF50),0)</f>
        <v>5571.3957278233174</v>
      </c>
      <c r="AR50" s="382">
        <f>IF(('GE2024 results (adjust.)'!K49+'Allocation (ENG)'!U50+'Allocation (ENG)'!AG50)&gt;0,('GE2024 results (adjust.)'!K49+'Allocation (ENG)'!U50+'Allocation (ENG)'!AG50),0)</f>
        <v>754.02791402284686</v>
      </c>
      <c r="AS50" s="382">
        <f>IF(('GE2024 results (adjust.)'!L49+'Allocation (ENG)'!V50+'Allocation (ENG)'!AH50)&gt;0,('GE2024 results (adjust.)'!L49+'Allocation (ENG)'!V50+'Allocation (ENG)'!AH50),0)</f>
        <v>444.85530228078403</v>
      </c>
      <c r="AT50" s="382">
        <f t="shared" si="10"/>
        <v>809.88682599305423</v>
      </c>
      <c r="AU50" s="382">
        <f t="shared" si="11"/>
        <v>187.69255964365044</v>
      </c>
      <c r="AV50" s="382">
        <f>IF(('GE2024 results (adjust.)'!N49+'Allocation (ENG)'!Y50+'Allocation (ENG)'!AK50)&gt;0,('GE2024 results (adjust.)'!N49+'Allocation (ENG)'!Y50+'Allocation (ENG)'!AK50),0)</f>
        <v>0</v>
      </c>
      <c r="AW50" s="382">
        <f t="shared" si="12"/>
        <v>35368.3052758177</v>
      </c>
      <c r="AX50" s="382"/>
      <c r="AY50" s="368">
        <f t="shared" si="1"/>
        <v>0.27200341200383243</v>
      </c>
      <c r="AZ50" s="368">
        <f t="shared" si="2"/>
        <v>0.18795006879736278</v>
      </c>
      <c r="BA50" s="368">
        <f t="shared" si="3"/>
        <v>0.21481017439636918</v>
      </c>
      <c r="BB50" s="368">
        <f t="shared" si="4"/>
        <v>0.10560867903823092</v>
      </c>
      <c r="BC50" s="368">
        <f t="shared" si="5"/>
        <v>0.15752509724102151</v>
      </c>
      <c r="BD50" s="368">
        <f t="shared" si="6"/>
        <v>2.131931140445106E-2</v>
      </c>
      <c r="BE50" s="368">
        <f t="shared" si="7"/>
        <v>1.2577795255147383E-2</v>
      </c>
      <c r="BF50" s="368">
        <f t="shared" si="13"/>
        <v>2.2898660811627763E-2</v>
      </c>
      <c r="BG50" s="368">
        <f t="shared" si="14"/>
        <v>5.3068010519571347E-3</v>
      </c>
      <c r="BH50" s="368">
        <f t="shared" si="15"/>
        <v>0</v>
      </c>
    </row>
    <row r="51" spans="1:60" ht="20" customHeight="1" x14ac:dyDescent="0.35">
      <c r="A51" s="394" t="s">
        <v>124</v>
      </c>
      <c r="B51" s="395" t="s">
        <v>123</v>
      </c>
      <c r="C51" s="394" t="s">
        <v>56</v>
      </c>
      <c r="D51" s="333" t="s">
        <v>71</v>
      </c>
      <c r="E51" s="346">
        <f>'GE2024 results (adjust.)'!E50/'Regional Transition'!$P$43</f>
        <v>1.7937563480960504E-2</v>
      </c>
      <c r="F51" s="346">
        <f>'GE2024 results (adjust.)'!F50/'Regional Transition'!$Q$43</f>
        <v>1.6458571765423081E-2</v>
      </c>
      <c r="G51" s="346">
        <f>'GE2024 results (adjust.)'!G50/'Regional Transition'!$R$43</f>
        <v>1.6264373143531935E-2</v>
      </c>
      <c r="H51" s="346">
        <f>'GE2024 results (adjust.)'!H50/'Regional Transition'!$S$43</f>
        <v>1.7295769098687311E-2</v>
      </c>
      <c r="I51" s="346">
        <f>'GE2024 results (adjust.)'!I50/'Regional Transition'!$T$43</f>
        <v>1.0809291390897707E-2</v>
      </c>
      <c r="J51" s="346">
        <v>1.1268677467035459E-3</v>
      </c>
      <c r="K51" s="346">
        <v>1.1268677467035459E-3</v>
      </c>
      <c r="L51" s="346">
        <f t="shared" si="9"/>
        <v>1.6264373143531935E-2</v>
      </c>
      <c r="M51" s="346">
        <v>9.29686675809685E-3</v>
      </c>
      <c r="N51" s="346">
        <v>1.1268677467035459E-3</v>
      </c>
      <c r="P51" s="347">
        <f>E51*'Regional Transition'!$P$45</f>
        <v>0</v>
      </c>
      <c r="Q51" s="347">
        <f>F51*'Regional Transition'!$Q$45</f>
        <v>0</v>
      </c>
      <c r="R51" s="347">
        <f>G51*'Regional Transition'!$R$45</f>
        <v>5411.6726241758943</v>
      </c>
      <c r="S51" s="347">
        <f>H51*'Regional Transition'!$S$45</f>
        <v>0</v>
      </c>
      <c r="T51" s="347">
        <f>I51*'Regional Transition'!$T$45</f>
        <v>2807.0977294679683</v>
      </c>
      <c r="U51" s="347">
        <f>J51*'Regional Transition'!$U$45</f>
        <v>0</v>
      </c>
      <c r="V51" s="347">
        <f>K51*'Regional Transition'!$V$45</f>
        <v>0</v>
      </c>
      <c r="W51" s="347">
        <f>L51*'Regional Transition'!$W$45</f>
        <v>1437.2463879925112</v>
      </c>
      <c r="X51" s="347">
        <f>M51*'Regional Transition'!$X$45</f>
        <v>82.154338502963711</v>
      </c>
      <c r="Y51" s="347">
        <f>N51*'Regional Transition'!$Y$45</f>
        <v>0</v>
      </c>
      <c r="Z51" s="348">
        <f t="shared" si="0"/>
        <v>9738.1710801393365</v>
      </c>
      <c r="AB51" s="347">
        <f>E51*'Regional Transition'!$P$47</f>
        <v>-7121.1527377521625</v>
      </c>
      <c r="AC51" s="347">
        <f>F51*'Regional Transition'!$Q$47</f>
        <v>-3635.8934426229503</v>
      </c>
      <c r="AD51" s="347">
        <f>G51*'Regional Transition'!$R$47</f>
        <v>0</v>
      </c>
      <c r="AE51" s="347">
        <f>H51*'Regional Transition'!$S$47</f>
        <v>-467.78399999999903</v>
      </c>
      <c r="AF51" s="347">
        <f>I51*'Regional Transition'!$T$47</f>
        <v>0</v>
      </c>
      <c r="AG51" s="347">
        <f>J51*'Regional Transition'!$U$47</f>
        <v>-21.728404684266117</v>
      </c>
      <c r="AH51" s="347">
        <f>K51*'Regional Transition'!$V$47</f>
        <v>-17.406949025586396</v>
      </c>
      <c r="AI51" s="347">
        <f>L51*'Regional Transition'!$W$47</f>
        <v>0</v>
      </c>
      <c r="AJ51" s="347">
        <f>M51*'Regional Transition'!$X$47</f>
        <v>0</v>
      </c>
      <c r="AK51" s="347">
        <f>N51*'Regional Transition'!$Y$47</f>
        <v>-11.207055872645759</v>
      </c>
      <c r="AM51" s="382">
        <f>IF(('GE2024 results (adjust.)'!E50+'Allocation (ENG)'!P51+'Allocation (ENG)'!AB51)&gt;0,('GE2024 results (adjust.)'!E50+'Allocation (ENG)'!P51+'Allocation (ENG)'!AB51),0)</f>
        <v>7854.8472622478375</v>
      </c>
      <c r="AN51" s="382">
        <f>IF(('GE2024 results (adjust.)'!F50+'Allocation (ENG)'!Q51+'Allocation (ENG)'!AC51)&gt;0,('GE2024 results (adjust.)'!F50+'Allocation (ENG)'!Q51+'Allocation (ENG)'!AC51),0)</f>
        <v>10673.10655737705</v>
      </c>
      <c r="AO51" s="382">
        <f>IF(('GE2024 results (adjust.)'!G50+'Allocation (ENG)'!R51+'Allocation (ENG)'!AD51)&gt;0,('GE2024 results (adjust.)'!G50+'Allocation (ENG)'!R51+'Allocation (ENG)'!AD51),0)</f>
        <v>13482.672624175895</v>
      </c>
      <c r="AP51" s="382">
        <f>IF(('GE2024 results (adjust.)'!H50+'Allocation (ENG)'!S51+'Allocation (ENG)'!AE51)&gt;0,('GE2024 results (adjust.)'!H50+'Allocation (ENG)'!S51+'Allocation (ENG)'!AE51),0)</f>
        <v>6029.2160000000013</v>
      </c>
      <c r="AQ51" s="382">
        <f>IF(('GE2024 results (adjust.)'!I50+'Allocation (ENG)'!T51+'Allocation (ENG)'!AF51)&gt;0,('GE2024 results (adjust.)'!I50+'Allocation (ENG)'!T51+'Allocation (ENG)'!AF51),0)</f>
        <v>4922.0977294679687</v>
      </c>
      <c r="AR51" s="382">
        <f>IF(('GE2024 results (adjust.)'!K50+'Allocation (ENG)'!U51+'Allocation (ENG)'!AG51)&gt;0,('GE2024 results (adjust.)'!K50+'Allocation (ENG)'!U51+'Allocation (ENG)'!AG51),0)</f>
        <v>0</v>
      </c>
      <c r="AS51" s="382">
        <f>IF(('GE2024 results (adjust.)'!L50+'Allocation (ENG)'!V51+'Allocation (ENG)'!AH51)&gt;0,('GE2024 results (adjust.)'!L50+'Allocation (ENG)'!V51+'Allocation (ENG)'!AH51),0)</f>
        <v>0</v>
      </c>
      <c r="AT51" s="382">
        <f t="shared" si="10"/>
        <v>1437.2463879925112</v>
      </c>
      <c r="AU51" s="382">
        <f t="shared" si="11"/>
        <v>82.154338502963711</v>
      </c>
      <c r="AV51" s="382">
        <f>IF(('GE2024 results (adjust.)'!N50+'Allocation (ENG)'!Y51+'Allocation (ENG)'!AK51)&gt;0,('GE2024 results (adjust.)'!N50+'Allocation (ENG)'!Y51+'Allocation (ENG)'!AK51),0)</f>
        <v>65.792944127354247</v>
      </c>
      <c r="AW51" s="382">
        <f t="shared" si="12"/>
        <v>44547.133843891585</v>
      </c>
      <c r="AX51" s="382"/>
      <c r="AY51" s="368">
        <f t="shared" si="1"/>
        <v>0.17632665863024796</v>
      </c>
      <c r="AZ51" s="368">
        <f t="shared" si="2"/>
        <v>0.23959131904600803</v>
      </c>
      <c r="BA51" s="368">
        <f t="shared" si="3"/>
        <v>0.30266083271313926</v>
      </c>
      <c r="BB51" s="368">
        <f t="shared" si="4"/>
        <v>0.13534464464377077</v>
      </c>
      <c r="BC51" s="368">
        <f t="shared" si="5"/>
        <v>0.11049190609471499</v>
      </c>
      <c r="BD51" s="368">
        <f t="shared" si="6"/>
        <v>0</v>
      </c>
      <c r="BE51" s="368">
        <f t="shared" si="7"/>
        <v>0</v>
      </c>
      <c r="BF51" s="368">
        <f t="shared" si="13"/>
        <v>3.2263498545812508E-2</v>
      </c>
      <c r="BG51" s="368">
        <f t="shared" si="14"/>
        <v>1.8442115443579525E-3</v>
      </c>
      <c r="BH51" s="368">
        <f t="shared" si="15"/>
        <v>1.4769287819484697E-3</v>
      </c>
    </row>
    <row r="52" spans="1:60" ht="20" customHeight="1" x14ac:dyDescent="0.35">
      <c r="A52" s="394" t="s">
        <v>125</v>
      </c>
      <c r="B52" s="395" t="s">
        <v>123</v>
      </c>
      <c r="C52" s="394" t="s">
        <v>56</v>
      </c>
      <c r="D52" s="333" t="s">
        <v>71</v>
      </c>
      <c r="E52" s="346">
        <f>'GE2024 results (adjust.)'!E51/'Regional Transition'!$P$43</f>
        <v>1.7579435043406606E-2</v>
      </c>
      <c r="F52" s="346">
        <f>'GE2024 results (adjust.)'!F51/'Regional Transition'!$Q$43</f>
        <v>8.2436636971687204E-3</v>
      </c>
      <c r="G52" s="346">
        <f>'GE2024 results (adjust.)'!G51/'Regional Transition'!$R$43</f>
        <v>9.4027462628819228E-3</v>
      </c>
      <c r="H52" s="346">
        <f>'GE2024 results (adjust.)'!H51/'Regional Transition'!$S$43</f>
        <v>5.031399660846393E-3</v>
      </c>
      <c r="I52" s="346">
        <f>'GE2024 results (adjust.)'!I51/'Regional Transition'!$T$43</f>
        <v>9.9149055784120803E-3</v>
      </c>
      <c r="J52" s="346">
        <v>0.12298956549735844</v>
      </c>
      <c r="K52" s="346">
        <v>0.12298956549735844</v>
      </c>
      <c r="L52" s="346">
        <f t="shared" si="9"/>
        <v>9.4027462628819228E-3</v>
      </c>
      <c r="M52" s="346">
        <v>4.5038154517002521E-2</v>
      </c>
      <c r="N52" s="346">
        <v>0.12298956549735844</v>
      </c>
      <c r="P52" s="347">
        <f>E52*'Regional Transition'!$P$45</f>
        <v>0</v>
      </c>
      <c r="Q52" s="347">
        <f>F52*'Regional Transition'!$Q$45</f>
        <v>0</v>
      </c>
      <c r="R52" s="347">
        <f>G52*'Regional Transition'!$R$45</f>
        <v>3128.5918057743424</v>
      </c>
      <c r="S52" s="347">
        <f>H52*'Regional Transition'!$S$45</f>
        <v>0</v>
      </c>
      <c r="T52" s="347">
        <f>I52*'Regional Transition'!$T$45</f>
        <v>2574.8319598902403</v>
      </c>
      <c r="U52" s="347">
        <f>J52*'Regional Transition'!$U$45</f>
        <v>0</v>
      </c>
      <c r="V52" s="347">
        <f>K52*'Regional Transition'!$V$45</f>
        <v>0</v>
      </c>
      <c r="W52" s="347">
        <f>L52*'Regional Transition'!$W$45</f>
        <v>830.89972077475613</v>
      </c>
      <c r="X52" s="347">
        <f>M52*'Regional Transition'!$X$45</f>
        <v>397.99212874769091</v>
      </c>
      <c r="Y52" s="347">
        <f>N52*'Regional Transition'!$Y$45</f>
        <v>0</v>
      </c>
      <c r="Z52" s="348">
        <f t="shared" si="0"/>
        <v>6932.3156151870298</v>
      </c>
      <c r="AB52" s="347">
        <f>E52*'Regional Transition'!$P$47</f>
        <v>-6978.9769452449573</v>
      </c>
      <c r="AC52" s="347">
        <f>F52*'Regional Transition'!$Q$47</f>
        <v>-1821.1229508196718</v>
      </c>
      <c r="AD52" s="347">
        <f>G52*'Regional Transition'!$R$47</f>
        <v>0</v>
      </c>
      <c r="AE52" s="347">
        <f>H52*'Regional Transition'!$S$47</f>
        <v>-136.0799999999997</v>
      </c>
      <c r="AF52" s="347">
        <f>I52*'Regional Transition'!$T$47</f>
        <v>0</v>
      </c>
      <c r="AG52" s="347">
        <f>J52*'Regional Transition'!$U$47</f>
        <v>-2371.5001683970445</v>
      </c>
      <c r="AH52" s="347">
        <f>K52*'Regional Transition'!$V$47</f>
        <v>-1899.8441507925722</v>
      </c>
      <c r="AI52" s="347">
        <f>L52*'Regional Transition'!$W$47</f>
        <v>0</v>
      </c>
      <c r="AJ52" s="347">
        <f>M52*'Regional Transition'!$X$47</f>
        <v>0</v>
      </c>
      <c r="AK52" s="347">
        <f>N52*'Regional Transition'!$Y$47</f>
        <v>-1223.1700981001943</v>
      </c>
      <c r="AM52" s="382">
        <f>IF(('GE2024 results (adjust.)'!E51+'Allocation (ENG)'!P52+'Allocation (ENG)'!AB52)&gt;0,('GE2024 results (adjust.)'!E51+'Allocation (ENG)'!P52+'Allocation (ENG)'!AB52),0)</f>
        <v>7698.0230547550427</v>
      </c>
      <c r="AN52" s="382">
        <f>IF(('GE2024 results (adjust.)'!F51+'Allocation (ENG)'!Q52+'Allocation (ENG)'!AC52)&gt;0,('GE2024 results (adjust.)'!F51+'Allocation (ENG)'!Q52+'Allocation (ENG)'!AC52),0)</f>
        <v>5345.877049180328</v>
      </c>
      <c r="AO52" s="382">
        <f>IF(('GE2024 results (adjust.)'!G51+'Allocation (ENG)'!R52+'Allocation (ENG)'!AD52)&gt;0,('GE2024 results (adjust.)'!G51+'Allocation (ENG)'!R52+'Allocation (ENG)'!AD52),0)</f>
        <v>7794.591805774342</v>
      </c>
      <c r="AP52" s="382">
        <f>IF(('GE2024 results (adjust.)'!H51+'Allocation (ENG)'!S52+'Allocation (ENG)'!AE52)&gt;0,('GE2024 results (adjust.)'!H51+'Allocation (ENG)'!S52+'Allocation (ENG)'!AE52),0)</f>
        <v>1753.9200000000003</v>
      </c>
      <c r="AQ52" s="382">
        <f>IF(('GE2024 results (adjust.)'!I51+'Allocation (ENG)'!T52+'Allocation (ENG)'!AF52)&gt;0,('GE2024 results (adjust.)'!I51+'Allocation (ENG)'!T52+'Allocation (ENG)'!AF52),0)</f>
        <v>4514.8319598902399</v>
      </c>
      <c r="AR52" s="382">
        <f>IF(('GE2024 results (adjust.)'!K51+'Allocation (ENG)'!U52+'Allocation (ENG)'!AG52)&gt;0,('GE2024 results (adjust.)'!K51+'Allocation (ENG)'!U52+'Allocation (ENG)'!AG52),0)</f>
        <v>2020.4998316029555</v>
      </c>
      <c r="AS52" s="382">
        <f>IF(('GE2024 results (adjust.)'!L51+'Allocation (ENG)'!V52+'Allocation (ENG)'!AH52)&gt;0,('GE2024 results (adjust.)'!L51+'Allocation (ENG)'!V52+'Allocation (ENG)'!AH52),0)</f>
        <v>2014.1558492074278</v>
      </c>
      <c r="AT52" s="382">
        <f t="shared" si="10"/>
        <v>830.89972077475613</v>
      </c>
      <c r="AU52" s="382">
        <f t="shared" si="11"/>
        <v>397.99212874769091</v>
      </c>
      <c r="AV52" s="382">
        <f>IF(('GE2024 results (adjust.)'!N51+'Allocation (ENG)'!Y52+'Allocation (ENG)'!AK52)&gt;0,('GE2024 results (adjust.)'!N51+'Allocation (ENG)'!Y52+'Allocation (ENG)'!AK52),0)</f>
        <v>0</v>
      </c>
      <c r="AW52" s="382">
        <f t="shared" si="12"/>
        <v>32370.79139993279</v>
      </c>
      <c r="AX52" s="382"/>
      <c r="AY52" s="368">
        <f t="shared" si="1"/>
        <v>0.23780768779014239</v>
      </c>
      <c r="AZ52" s="368">
        <f t="shared" si="2"/>
        <v>0.16514508351474619</v>
      </c>
      <c r="BA52" s="368">
        <f t="shared" si="3"/>
        <v>0.24079089415745719</v>
      </c>
      <c r="BB52" s="368">
        <f t="shared" si="4"/>
        <v>5.4182178567424272E-2</v>
      </c>
      <c r="BC52" s="368">
        <f t="shared" si="5"/>
        <v>0.1394723997974178</v>
      </c>
      <c r="BD52" s="368">
        <f t="shared" si="6"/>
        <v>6.2417375177523479E-2</v>
      </c>
      <c r="BE52" s="368">
        <f t="shared" si="7"/>
        <v>6.2221396577026834E-2</v>
      </c>
      <c r="BF52" s="368">
        <f t="shared" si="13"/>
        <v>2.5668192986362432E-2</v>
      </c>
      <c r="BG52" s="368">
        <f t="shared" si="14"/>
        <v>1.2294791431899229E-2</v>
      </c>
      <c r="BH52" s="368">
        <f t="shared" si="15"/>
        <v>0</v>
      </c>
    </row>
    <row r="53" spans="1:60" ht="20" customHeight="1" x14ac:dyDescent="0.35">
      <c r="A53" s="394" t="s">
        <v>126</v>
      </c>
      <c r="B53" s="395" t="s">
        <v>123</v>
      </c>
      <c r="C53" s="394" t="s">
        <v>56</v>
      </c>
      <c r="D53" s="333" t="s">
        <v>71</v>
      </c>
      <c r="E53" s="346">
        <f>'GE2024 results (adjust.)'!E52/'Regional Transition'!$P$43</f>
        <v>1.6281069738027253E-2</v>
      </c>
      <c r="F53" s="346">
        <f>'GE2024 results (adjust.)'!F52/'Regional Transition'!$Q$43</f>
        <v>7.7467664295285798E-3</v>
      </c>
      <c r="G53" s="346">
        <f>'GE2024 results (adjust.)'!G52/'Regional Transition'!$R$43</f>
        <v>9.5901563362741273E-3</v>
      </c>
      <c r="H53" s="346">
        <f>'GE2024 results (adjust.)'!H52/'Regional Transition'!$S$43</f>
        <v>6.389078934408118E-3</v>
      </c>
      <c r="I53" s="346">
        <f>'GE2024 results (adjust.)'!I52/'Regional Transition'!$T$43</f>
        <v>1.2270973347302786E-2</v>
      </c>
      <c r="J53" s="346">
        <v>0.1243066836428561</v>
      </c>
      <c r="K53" s="346">
        <v>0.1243066836428561</v>
      </c>
      <c r="L53" s="346">
        <f t="shared" si="9"/>
        <v>9.5901563362741273E-3</v>
      </c>
      <c r="M53" s="346">
        <v>4.789095192882515E-2</v>
      </c>
      <c r="N53" s="346">
        <v>0.1243066836428561</v>
      </c>
      <c r="P53" s="347">
        <f>E53*'Regional Transition'!$P$45</f>
        <v>0</v>
      </c>
      <c r="Q53" s="347">
        <f>F53*'Regional Transition'!$Q$45</f>
        <v>0</v>
      </c>
      <c r="R53" s="347">
        <f>G53*'Regional Transition'!$R$45</f>
        <v>3190.9490792284823</v>
      </c>
      <c r="S53" s="347">
        <f>H53*'Regional Transition'!$S$45</f>
        <v>0</v>
      </c>
      <c r="T53" s="347">
        <f>I53*'Regional Transition'!$T$45</f>
        <v>3186.6863586064264</v>
      </c>
      <c r="U53" s="347">
        <f>J53*'Regional Transition'!$U$45</f>
        <v>0</v>
      </c>
      <c r="V53" s="347">
        <f>K53*'Regional Transition'!$V$45</f>
        <v>0</v>
      </c>
      <c r="W53" s="347">
        <f>L53*'Regional Transition'!$W$45</f>
        <v>847.46073106880942</v>
      </c>
      <c r="X53" s="347">
        <f>M53*'Regional Transition'!$X$45</f>
        <v>423.20166335214645</v>
      </c>
      <c r="Y53" s="347">
        <f>N53*'Regional Transition'!$Y$45</f>
        <v>0</v>
      </c>
      <c r="Z53" s="348">
        <f t="shared" si="0"/>
        <v>7648.2978322558647</v>
      </c>
      <c r="AB53" s="347">
        <f>E53*'Regional Transition'!$P$47</f>
        <v>-6463.5302593659953</v>
      </c>
      <c r="AC53" s="347">
        <f>F53*'Regional Transition'!$Q$47</f>
        <v>-1711.3524590163931</v>
      </c>
      <c r="AD53" s="347">
        <f>G53*'Regional Transition'!$R$47</f>
        <v>0</v>
      </c>
      <c r="AE53" s="347">
        <f>H53*'Regional Transition'!$S$47</f>
        <v>-172.79999999999964</v>
      </c>
      <c r="AF53" s="347">
        <f>I53*'Regional Transition'!$T$47</f>
        <v>0</v>
      </c>
      <c r="AG53" s="347">
        <f>J53*'Regional Transition'!$U$47</f>
        <v>-2396.8970050409921</v>
      </c>
      <c r="AH53" s="347">
        <f>K53*'Regional Transition'!$V$47</f>
        <v>-1920.1899353679332</v>
      </c>
      <c r="AI53" s="347">
        <f>L53*'Regional Transition'!$W$47</f>
        <v>0</v>
      </c>
      <c r="AJ53" s="347">
        <f>M53*'Regional Transition'!$X$47</f>
        <v>0</v>
      </c>
      <c r="AK53" s="347">
        <f>N53*'Regional Transition'!$Y$47</f>
        <v>-1236.2692543149751</v>
      </c>
      <c r="AM53" s="382">
        <f>IF(('GE2024 results (adjust.)'!E52+'Allocation (ENG)'!P53+'Allocation (ENG)'!AB53)&gt;0,('GE2024 results (adjust.)'!E52+'Allocation (ENG)'!P53+'Allocation (ENG)'!AB53),0)</f>
        <v>7129.4697406340047</v>
      </c>
      <c r="AN53" s="382">
        <f>IF(('GE2024 results (adjust.)'!F52+'Allocation (ENG)'!Q53+'Allocation (ENG)'!AC53)&gt;0,('GE2024 results (adjust.)'!F52+'Allocation (ENG)'!Q53+'Allocation (ENG)'!AC53),0)</f>
        <v>5023.6475409836066</v>
      </c>
      <c r="AO53" s="382">
        <f>IF(('GE2024 results (adjust.)'!G52+'Allocation (ENG)'!R53+'Allocation (ENG)'!AD53)&gt;0,('GE2024 results (adjust.)'!G52+'Allocation (ENG)'!R53+'Allocation (ENG)'!AD53),0)</f>
        <v>7949.9490792284823</v>
      </c>
      <c r="AP53" s="382">
        <f>IF(('GE2024 results (adjust.)'!H52+'Allocation (ENG)'!S53+'Allocation (ENG)'!AE53)&gt;0,('GE2024 results (adjust.)'!H52+'Allocation (ENG)'!S53+'Allocation (ENG)'!AE53),0)</f>
        <v>2227.2000000000003</v>
      </c>
      <c r="AQ53" s="382">
        <f>IF(('GE2024 results (adjust.)'!I52+'Allocation (ENG)'!T53+'Allocation (ENG)'!AF53)&gt;0,('GE2024 results (adjust.)'!I52+'Allocation (ENG)'!T53+'Allocation (ENG)'!AF53),0)</f>
        <v>5587.6863586064264</v>
      </c>
      <c r="AR53" s="382">
        <f>IF(('GE2024 results (adjust.)'!K52+'Allocation (ENG)'!U53+'Allocation (ENG)'!AG53)&gt;0,('GE2024 results (adjust.)'!K52+'Allocation (ENG)'!U53+'Allocation (ENG)'!AG53),0)</f>
        <v>2987.1029949590079</v>
      </c>
      <c r="AS53" s="382">
        <f>IF(('GE2024 results (adjust.)'!L52+'Allocation (ENG)'!V53+'Allocation (ENG)'!AH53)&gt;0,('GE2024 results (adjust.)'!L52+'Allocation (ENG)'!V53+'Allocation (ENG)'!AH53),0)</f>
        <v>1189.8100646320668</v>
      </c>
      <c r="AT53" s="382">
        <f t="shared" si="10"/>
        <v>847.46073106880942</v>
      </c>
      <c r="AU53" s="382">
        <f t="shared" si="11"/>
        <v>423.20166335214645</v>
      </c>
      <c r="AV53" s="382">
        <f>IF(('GE2024 results (adjust.)'!N52+'Allocation (ENG)'!Y53+'Allocation (ENG)'!AK53)&gt;0,('GE2024 results (adjust.)'!N52+'Allocation (ENG)'!Y53+'Allocation (ENG)'!AK53),0)</f>
        <v>0</v>
      </c>
      <c r="AW53" s="382">
        <f t="shared" si="12"/>
        <v>33365.528173464554</v>
      </c>
      <c r="AX53" s="382"/>
      <c r="AY53" s="368">
        <f t="shared" si="1"/>
        <v>0.21367771262509305</v>
      </c>
      <c r="AZ53" s="368">
        <f t="shared" si="2"/>
        <v>0.15056400470767581</v>
      </c>
      <c r="BA53" s="368">
        <f t="shared" si="3"/>
        <v>0.23826834204144381</v>
      </c>
      <c r="BB53" s="368">
        <f t="shared" si="4"/>
        <v>6.675152835648146E-2</v>
      </c>
      <c r="BC53" s="368">
        <f t="shared" si="5"/>
        <v>0.16746884178055021</v>
      </c>
      <c r="BD53" s="368">
        <f t="shared" si="6"/>
        <v>8.9526620991261172E-2</v>
      </c>
      <c r="BE53" s="368">
        <f t="shared" si="7"/>
        <v>3.5659860034174942E-2</v>
      </c>
      <c r="BF53" s="368">
        <f t="shared" si="13"/>
        <v>2.5399290149490002E-2</v>
      </c>
      <c r="BG53" s="368">
        <f t="shared" si="14"/>
        <v>1.2683799313829437E-2</v>
      </c>
      <c r="BH53" s="368">
        <f t="shared" si="15"/>
        <v>0</v>
      </c>
    </row>
    <row r="54" spans="1:60" ht="20" customHeight="1" x14ac:dyDescent="0.35">
      <c r="A54" s="394" t="s">
        <v>127</v>
      </c>
      <c r="B54" s="395" t="s">
        <v>123</v>
      </c>
      <c r="C54" s="394" t="s">
        <v>56</v>
      </c>
      <c r="D54" s="333" t="s">
        <v>71</v>
      </c>
      <c r="E54" s="346">
        <f>'GE2024 results (adjust.)'!E53/'Regional Transition'!$P$43</f>
        <v>1.8674182173588089E-2</v>
      </c>
      <c r="F54" s="346">
        <f>'GE2024 results (adjust.)'!F53/'Regional Transition'!$Q$43</f>
        <v>1.9452607847986244E-2</v>
      </c>
      <c r="G54" s="346">
        <f>'GE2024 results (adjust.)'!G53/'Regional Transition'!$R$43</f>
        <v>1.7318302911103142E-2</v>
      </c>
      <c r="H54" s="346">
        <f>'GE2024 results (adjust.)'!H53/'Regional Transition'!$S$43</f>
        <v>1.082948879382176E-2</v>
      </c>
      <c r="I54" s="346">
        <f>'GE2024 results (adjust.)'!I53/'Regional Transition'!$T$43</f>
        <v>1.3206245368359184E-2</v>
      </c>
      <c r="J54" s="346">
        <v>4.0567238881327655E-2</v>
      </c>
      <c r="K54" s="346">
        <v>4.0567238881327655E-2</v>
      </c>
      <c r="L54" s="346">
        <f t="shared" si="9"/>
        <v>1.7318302911103142E-2</v>
      </c>
      <c r="M54" s="346">
        <v>1.8831100327038726E-2</v>
      </c>
      <c r="N54" s="346">
        <v>4.0567238881327655E-2</v>
      </c>
      <c r="P54" s="347">
        <f>E54*'Regional Transition'!$P$45</f>
        <v>0</v>
      </c>
      <c r="Q54" s="347">
        <f>F54*'Regional Transition'!$Q$45</f>
        <v>0</v>
      </c>
      <c r="R54" s="347">
        <f>G54*'Regional Transition'!$R$45</f>
        <v>5762.3484738158386</v>
      </c>
      <c r="S54" s="347">
        <f>H54*'Regional Transition'!$S$45</f>
        <v>0</v>
      </c>
      <c r="T54" s="347">
        <f>I54*'Regional Transition'!$T$45</f>
        <v>3429.5699919362792</v>
      </c>
      <c r="U54" s="347">
        <f>J54*'Regional Transition'!$U$45</f>
        <v>0</v>
      </c>
      <c r="V54" s="347">
        <f>K54*'Regional Transition'!$V$45</f>
        <v>0</v>
      </c>
      <c r="W54" s="347">
        <f>L54*'Regional Transition'!$W$45</f>
        <v>1530.3798114741223</v>
      </c>
      <c r="X54" s="347">
        <f>M54*'Regional Transition'!$X$45</f>
        <v>166.40623458472649</v>
      </c>
      <c r="Y54" s="347">
        <f>N54*'Regional Transition'!$Y$45</f>
        <v>0</v>
      </c>
      <c r="Z54" s="348">
        <f t="shared" si="0"/>
        <v>10888.704511810967</v>
      </c>
      <c r="AB54" s="347">
        <f>E54*'Regional Transition'!$P$47</f>
        <v>-7413.5878962536035</v>
      </c>
      <c r="AC54" s="347">
        <f>F54*'Regional Transition'!$Q$47</f>
        <v>-4297.311475409836</v>
      </c>
      <c r="AD54" s="347">
        <f>G54*'Regional Transition'!$R$47</f>
        <v>0</v>
      </c>
      <c r="AE54" s="347">
        <f>H54*'Regional Transition'!$S$47</f>
        <v>-292.89599999999939</v>
      </c>
      <c r="AF54" s="347">
        <f>I54*'Regional Transition'!$T$47</f>
        <v>0</v>
      </c>
      <c r="AG54" s="347">
        <f>J54*'Regional Transition'!$U$47</f>
        <v>-782.22256863358018</v>
      </c>
      <c r="AH54" s="347">
        <f>K54*'Regional Transition'!$V$47</f>
        <v>-626.65016492111022</v>
      </c>
      <c r="AI54" s="347">
        <f>L54*'Regional Transition'!$W$47</f>
        <v>0</v>
      </c>
      <c r="AJ54" s="347">
        <f>M54*'Regional Transition'!$X$47</f>
        <v>0</v>
      </c>
      <c r="AK54" s="347">
        <f>N54*'Regional Transition'!$Y$47</f>
        <v>-403.45401141524729</v>
      </c>
      <c r="AM54" s="382">
        <f>IF(('GE2024 results (adjust.)'!E53+'Allocation (ENG)'!P54+'Allocation (ENG)'!AB54)&gt;0,('GE2024 results (adjust.)'!E53+'Allocation (ENG)'!P54+'Allocation (ENG)'!AB54),0)</f>
        <v>8177.4121037463965</v>
      </c>
      <c r="AN54" s="382">
        <f>IF(('GE2024 results (adjust.)'!F53+'Allocation (ENG)'!Q54+'Allocation (ENG)'!AC54)&gt;0,('GE2024 results (adjust.)'!F53+'Allocation (ENG)'!Q54+'Allocation (ENG)'!AC54),0)</f>
        <v>12614.688524590165</v>
      </c>
      <c r="AO54" s="382">
        <f>IF(('GE2024 results (adjust.)'!G53+'Allocation (ENG)'!R54+'Allocation (ENG)'!AD54)&gt;0,('GE2024 results (adjust.)'!G53+'Allocation (ENG)'!R54+'Allocation (ENG)'!AD54),0)</f>
        <v>14356.348473815839</v>
      </c>
      <c r="AP54" s="382">
        <f>IF(('GE2024 results (adjust.)'!H53+'Allocation (ENG)'!S54+'Allocation (ENG)'!AE54)&gt;0,('GE2024 results (adjust.)'!H53+'Allocation (ENG)'!S54+'Allocation (ENG)'!AE54),0)</f>
        <v>3775.1040000000007</v>
      </c>
      <c r="AQ54" s="382">
        <f>IF(('GE2024 results (adjust.)'!I53+'Allocation (ENG)'!T54+'Allocation (ENG)'!AF54)&gt;0,('GE2024 results (adjust.)'!I53+'Allocation (ENG)'!T54+'Allocation (ENG)'!AF54),0)</f>
        <v>6013.5699919362796</v>
      </c>
      <c r="AR54" s="382">
        <f>IF(('GE2024 results (adjust.)'!K53+'Allocation (ENG)'!U54+'Allocation (ENG)'!AG54)&gt;0,('GE2024 results (adjust.)'!K53+'Allocation (ENG)'!U54+'Allocation (ENG)'!AG54),0)</f>
        <v>917.77743136641982</v>
      </c>
      <c r="AS54" s="382">
        <f>IF(('GE2024 results (adjust.)'!L53+'Allocation (ENG)'!V54+'Allocation (ENG)'!AH54)&gt;0,('GE2024 results (adjust.)'!L53+'Allocation (ENG)'!V54+'Allocation (ENG)'!AH54),0)</f>
        <v>0</v>
      </c>
      <c r="AT54" s="382">
        <f t="shared" si="10"/>
        <v>1530.3798114741223</v>
      </c>
      <c r="AU54" s="382">
        <f t="shared" si="11"/>
        <v>166.40623458472649</v>
      </c>
      <c r="AV54" s="382">
        <f>IF(('GE2024 results (adjust.)'!N53+'Allocation (ENG)'!Y54+'Allocation (ENG)'!AK54)&gt;0,('GE2024 results (adjust.)'!N53+'Allocation (ENG)'!Y54+'Allocation (ENG)'!AK54),0)</f>
        <v>668.54598858475265</v>
      </c>
      <c r="AW54" s="382">
        <f t="shared" si="12"/>
        <v>48220.232560098702</v>
      </c>
      <c r="AX54" s="382"/>
      <c r="AY54" s="368">
        <f t="shared" si="1"/>
        <v>0.16958466746411016</v>
      </c>
      <c r="AZ54" s="368">
        <f t="shared" si="2"/>
        <v>0.26160571724468562</v>
      </c>
      <c r="BA54" s="368">
        <f t="shared" si="3"/>
        <v>0.29772457973783056</v>
      </c>
      <c r="BB54" s="368">
        <f t="shared" si="4"/>
        <v>7.828879703752871E-2</v>
      </c>
      <c r="BC54" s="368">
        <f t="shared" si="5"/>
        <v>0.12471051408641258</v>
      </c>
      <c r="BD54" s="368">
        <f t="shared" si="6"/>
        <v>1.9033036189167254E-2</v>
      </c>
      <c r="BE54" s="368">
        <f t="shared" si="7"/>
        <v>0</v>
      </c>
      <c r="BF54" s="368">
        <f t="shared" si="13"/>
        <v>3.1737296363445612E-2</v>
      </c>
      <c r="BG54" s="368">
        <f t="shared" si="14"/>
        <v>3.4509629205402132E-3</v>
      </c>
      <c r="BH54" s="368">
        <f t="shared" si="15"/>
        <v>1.3864428956279264E-2</v>
      </c>
    </row>
    <row r="55" spans="1:60" ht="20" customHeight="1" x14ac:dyDescent="0.35">
      <c r="A55" s="394" t="s">
        <v>128</v>
      </c>
      <c r="B55" s="395" t="s">
        <v>123</v>
      </c>
      <c r="C55" s="394" t="s">
        <v>56</v>
      </c>
      <c r="D55" s="333" t="s">
        <v>71</v>
      </c>
      <c r="E55" s="346">
        <f>'GE2024 results (adjust.)'!E54/'Regional Transition'!$P$43</f>
        <v>1.7447682106513866E-2</v>
      </c>
      <c r="F55" s="346">
        <f>'GE2024 results (adjust.)'!F54/'Regional Transition'!$Q$43</f>
        <v>2.2982648853513074E-2</v>
      </c>
      <c r="G55" s="346">
        <f>'GE2024 results (adjust.)'!G54/'Regional Transition'!$R$43</f>
        <v>1.6993861816305886E-2</v>
      </c>
      <c r="H55" s="346">
        <f>'GE2024 results (adjust.)'!H54/'Regional Transition'!$S$43</f>
        <v>1.4782731384486785E-2</v>
      </c>
      <c r="I55" s="346">
        <f>'GE2024 results (adjust.)'!I54/'Regional Transition'!$T$43</f>
        <v>1.5470319167965653E-2</v>
      </c>
      <c r="J55" s="346">
        <v>0</v>
      </c>
      <c r="K55" s="346">
        <v>0</v>
      </c>
      <c r="L55" s="346">
        <f t="shared" si="9"/>
        <v>1.6993861816305886E-2</v>
      </c>
      <c r="M55" s="346">
        <v>1.3305728452368401E-2</v>
      </c>
      <c r="N55" s="346">
        <v>0</v>
      </c>
      <c r="P55" s="347">
        <f>E55*'Regional Transition'!$P$45</f>
        <v>0</v>
      </c>
      <c r="Q55" s="347">
        <f>F55*'Regional Transition'!$Q$45</f>
        <v>0</v>
      </c>
      <c r="R55" s="347">
        <f>G55*'Regional Transition'!$R$45</f>
        <v>5654.3966348253398</v>
      </c>
      <c r="S55" s="347">
        <f>H55*'Regional Transition'!$S$45</f>
        <v>0</v>
      </c>
      <c r="T55" s="347">
        <f>I55*'Regional Transition'!$T$45</f>
        <v>4017.5341972101846</v>
      </c>
      <c r="U55" s="347">
        <f>J55*'Regional Transition'!$U$45</f>
        <v>0</v>
      </c>
      <c r="V55" s="347">
        <f>K55*'Regional Transition'!$V$45</f>
        <v>0</v>
      </c>
      <c r="W55" s="347">
        <f>L55*'Regional Transition'!$W$45</f>
        <v>1501.7096753736646</v>
      </c>
      <c r="X55" s="347">
        <f>M55*'Regional Transition'!$X$45</f>
        <v>117.57975538934808</v>
      </c>
      <c r="Y55" s="347">
        <f>N55*'Regional Transition'!$Y$45</f>
        <v>0</v>
      </c>
      <c r="Z55" s="348">
        <f t="shared" si="0"/>
        <v>11291.220262798537</v>
      </c>
      <c r="AB55" s="347">
        <f>E55*'Regional Transition'!$P$47</f>
        <v>-6926.6714697406351</v>
      </c>
      <c r="AC55" s="347">
        <f>F55*'Regional Transition'!$Q$47</f>
        <v>-5077.1393442622939</v>
      </c>
      <c r="AD55" s="347">
        <f>G55*'Regional Transition'!$R$47</f>
        <v>0</v>
      </c>
      <c r="AE55" s="347">
        <f>H55*'Regional Transition'!$S$47</f>
        <v>-399.81599999999918</v>
      </c>
      <c r="AF55" s="347">
        <f>I55*'Regional Transition'!$T$47</f>
        <v>0</v>
      </c>
      <c r="AG55" s="347">
        <f>J55*'Regional Transition'!$U$47</f>
        <v>0</v>
      </c>
      <c r="AH55" s="347">
        <f>K55*'Regional Transition'!$V$47</f>
        <v>0</v>
      </c>
      <c r="AI55" s="347">
        <f>L55*'Regional Transition'!$W$47</f>
        <v>0</v>
      </c>
      <c r="AJ55" s="347">
        <f>M55*'Regional Transition'!$X$47</f>
        <v>0</v>
      </c>
      <c r="AK55" s="347">
        <f>N55*'Regional Transition'!$Y$47</f>
        <v>0</v>
      </c>
      <c r="AM55" s="382">
        <f>IF(('GE2024 results (adjust.)'!E54+'Allocation (ENG)'!P55+'Allocation (ENG)'!AB55)&gt;0,('GE2024 results (adjust.)'!E54+'Allocation (ENG)'!P55+'Allocation (ENG)'!AB55),0)</f>
        <v>7640.3285302593649</v>
      </c>
      <c r="AN55" s="382">
        <f>IF(('GE2024 results (adjust.)'!F54+'Allocation (ENG)'!Q55+'Allocation (ENG)'!AC55)&gt;0,('GE2024 results (adjust.)'!F54+'Allocation (ENG)'!Q55+'Allocation (ENG)'!AC55),0)</f>
        <v>14903.860655737706</v>
      </c>
      <c r="AO55" s="382">
        <f>IF(('GE2024 results (adjust.)'!G54+'Allocation (ENG)'!R55+'Allocation (ENG)'!AD55)&gt;0,('GE2024 results (adjust.)'!G54+'Allocation (ENG)'!R55+'Allocation (ENG)'!AD55),0)</f>
        <v>14087.39663482534</v>
      </c>
      <c r="AP55" s="382">
        <f>IF(('GE2024 results (adjust.)'!H54+'Allocation (ENG)'!S55+'Allocation (ENG)'!AE55)&gt;0,('GE2024 results (adjust.)'!H54+'Allocation (ENG)'!S55+'Allocation (ENG)'!AE55),0)</f>
        <v>5153.1840000000011</v>
      </c>
      <c r="AQ55" s="382">
        <f>IF(('GE2024 results (adjust.)'!I54+'Allocation (ENG)'!T55+'Allocation (ENG)'!AF55)&gt;0,('GE2024 results (adjust.)'!I54+'Allocation (ENG)'!T55+'Allocation (ENG)'!AF55),0)</f>
        <v>7044.5341972101851</v>
      </c>
      <c r="AR55" s="382">
        <f>IF(('GE2024 results (adjust.)'!K54+'Allocation (ENG)'!U55+'Allocation (ENG)'!AG55)&gt;0,('GE2024 results (adjust.)'!K54+'Allocation (ENG)'!U55+'Allocation (ENG)'!AG55),0)</f>
        <v>0</v>
      </c>
      <c r="AS55" s="382">
        <f>IF(('GE2024 results (adjust.)'!L54+'Allocation (ENG)'!V55+'Allocation (ENG)'!AH55)&gt;0,('GE2024 results (adjust.)'!L54+'Allocation (ENG)'!V55+'Allocation (ENG)'!AH55),0)</f>
        <v>0</v>
      </c>
      <c r="AT55" s="382">
        <f t="shared" si="10"/>
        <v>1501.7096753736646</v>
      </c>
      <c r="AU55" s="382">
        <f t="shared" si="11"/>
        <v>117.57975538934808</v>
      </c>
      <c r="AV55" s="382">
        <f>IF(('GE2024 results (adjust.)'!N54+'Allocation (ENG)'!Y55+'Allocation (ENG)'!AK55)&gt;0,('GE2024 results (adjust.)'!N54+'Allocation (ENG)'!Y55+'Allocation (ENG)'!AK55),0)</f>
        <v>0</v>
      </c>
      <c r="AW55" s="382">
        <f t="shared" si="12"/>
        <v>50448.593448795604</v>
      </c>
      <c r="AX55" s="382"/>
      <c r="AY55" s="368">
        <f t="shared" si="1"/>
        <v>0.1514478007799</v>
      </c>
      <c r="AZ55" s="368">
        <f t="shared" si="2"/>
        <v>0.29542668361735103</v>
      </c>
      <c r="BA55" s="368">
        <f t="shared" si="3"/>
        <v>0.2792426046352271</v>
      </c>
      <c r="BB55" s="368">
        <f t="shared" si="4"/>
        <v>0.10214722845009323</v>
      </c>
      <c r="BC55" s="368">
        <f t="shared" si="5"/>
        <v>0.13963787125919097</v>
      </c>
      <c r="BD55" s="368">
        <f t="shared" si="6"/>
        <v>0</v>
      </c>
      <c r="BE55" s="368">
        <f t="shared" si="7"/>
        <v>0</v>
      </c>
      <c r="BF55" s="368">
        <f t="shared" si="13"/>
        <v>2.9767126746514199E-2</v>
      </c>
      <c r="BG55" s="368">
        <f t="shared" si="14"/>
        <v>2.3306845117235901E-3</v>
      </c>
      <c r="BH55" s="368">
        <f t="shared" si="15"/>
        <v>0</v>
      </c>
    </row>
    <row r="56" spans="1:60" ht="20" customHeight="1" x14ac:dyDescent="0.35">
      <c r="A56" s="394" t="s">
        <v>129</v>
      </c>
      <c r="B56" s="395" t="s">
        <v>130</v>
      </c>
      <c r="C56" s="394" t="s">
        <v>56</v>
      </c>
      <c r="D56" s="333" t="s">
        <v>71</v>
      </c>
      <c r="E56" s="346">
        <f>'GE2024 results (adjust.)'!E55/'Regional Transition'!$P$43</f>
        <v>2.331968628427972E-2</v>
      </c>
      <c r="F56" s="346">
        <f>'GE2024 results (adjust.)'!F55/'Regional Transition'!$Q$43</f>
        <v>3.9591278992862858E-3</v>
      </c>
      <c r="G56" s="346">
        <f>'GE2024 results (adjust.)'!G55/'Regional Transition'!$R$43</f>
        <v>4.4115928244108666E-3</v>
      </c>
      <c r="H56" s="346">
        <f>'GE2024 results (adjust.)'!H55/'Regional Transition'!$S$43</f>
        <v>2.263057759935683E-2</v>
      </c>
      <c r="I56" s="346">
        <f>'GE2024 results (adjust.)'!I55/'Regional Transition'!$T$43</f>
        <v>3.4822479237472205E-2</v>
      </c>
      <c r="J56" s="346">
        <v>2.9781504734308E-2</v>
      </c>
      <c r="K56" s="346">
        <v>2.9781504734308E-2</v>
      </c>
      <c r="L56" s="346">
        <f t="shared" si="9"/>
        <v>4.4115928244108666E-3</v>
      </c>
      <c r="M56" s="346">
        <v>3.7730511305693305E-2</v>
      </c>
      <c r="N56" s="346">
        <v>2.9781504734308E-2</v>
      </c>
      <c r="P56" s="347">
        <f>E56*'Regional Transition'!$P$45</f>
        <v>0</v>
      </c>
      <c r="Q56" s="347">
        <f>F56*'Regional Transition'!$Q$45</f>
        <v>0</v>
      </c>
      <c r="R56" s="347">
        <f>G56*'Regional Transition'!$R$45</f>
        <v>1467.8768069441041</v>
      </c>
      <c r="S56" s="347">
        <f>H56*'Regional Transition'!$S$45</f>
        <v>0</v>
      </c>
      <c r="T56" s="347">
        <f>I56*'Regional Transition'!$T$45</f>
        <v>9043.1554545996569</v>
      </c>
      <c r="U56" s="347">
        <f>J56*'Regional Transition'!$U$45</f>
        <v>0</v>
      </c>
      <c r="V56" s="347">
        <f>K56*'Regional Transition'!$V$45</f>
        <v>0</v>
      </c>
      <c r="W56" s="347">
        <f>L56*'Regional Transition'!$W$45</f>
        <v>389.84262081442262</v>
      </c>
      <c r="X56" s="347">
        <f>M56*'Regional Transition'!$X$45</f>
        <v>333.4161151657043</v>
      </c>
      <c r="Y56" s="347">
        <f>N56*'Regional Transition'!$Y$45</f>
        <v>0</v>
      </c>
      <c r="Z56" s="348">
        <f t="shared" si="0"/>
        <v>11234.290997523889</v>
      </c>
      <c r="AB56" s="347">
        <f>E56*'Regional Transition'!$P$47</f>
        <v>-9257.8374985590781</v>
      </c>
      <c r="AC56" s="347">
        <f>F56*'Regional Transition'!$Q$47</f>
        <v>-874.6182459016394</v>
      </c>
      <c r="AD56" s="347">
        <f>G56*'Regional Transition'!$R$47</f>
        <v>0</v>
      </c>
      <c r="AE56" s="347">
        <f>H56*'Regional Transition'!$S$47</f>
        <v>-612.07004159999872</v>
      </c>
      <c r="AF56" s="347">
        <f>I56*'Regional Transition'!$T$47</f>
        <v>0</v>
      </c>
      <c r="AG56" s="347">
        <f>J56*'Regional Transition'!$U$47</f>
        <v>-574.25069522703302</v>
      </c>
      <c r="AH56" s="347">
        <f>K56*'Regional Transition'!$V$47</f>
        <v>-460.04079567621187</v>
      </c>
      <c r="AI56" s="347">
        <f>L56*'Regional Transition'!$W$47</f>
        <v>0</v>
      </c>
      <c r="AJ56" s="347">
        <f>M56*'Regional Transition'!$X$47</f>
        <v>0</v>
      </c>
      <c r="AK56" s="347">
        <f>N56*'Regional Transition'!$Y$47</f>
        <v>-296.18647663420933</v>
      </c>
      <c r="AM56" s="382">
        <f>IF(('GE2024 results (adjust.)'!E55+'Allocation (ENG)'!P56+'Allocation (ENG)'!AB56)&gt;0,('GE2024 results (adjust.)'!E55+'Allocation (ENG)'!P56+'Allocation (ENG)'!AB56),0)</f>
        <v>10211.675301440922</v>
      </c>
      <c r="AN56" s="382">
        <f>IF(('GE2024 results (adjust.)'!F55+'Allocation (ENG)'!Q56+'Allocation (ENG)'!AC56)&gt;0,('GE2024 results (adjust.)'!F55+'Allocation (ENG)'!Q56+'Allocation (ENG)'!AC56),0)</f>
        <v>2567.4277540983608</v>
      </c>
      <c r="AO56" s="382">
        <f>IF(('GE2024 results (adjust.)'!G55+'Allocation (ENG)'!R56+'Allocation (ENG)'!AD56)&gt;0,('GE2024 results (adjust.)'!G55+'Allocation (ENG)'!R56+'Allocation (ENG)'!AD56),0)</f>
        <v>3657.0768069441037</v>
      </c>
      <c r="AP56" s="382">
        <f>IF(('GE2024 results (adjust.)'!H55+'Allocation (ENG)'!S56+'Allocation (ENG)'!AE56)&gt;0,('GE2024 results (adjust.)'!H55+'Allocation (ENG)'!S56+'Allocation (ENG)'!AE56),0)</f>
        <v>7888.9027584000005</v>
      </c>
      <c r="AQ56" s="382">
        <f>IF(('GE2024 results (adjust.)'!I55+'Allocation (ENG)'!T56+'Allocation (ENG)'!AF56)&gt;0,('GE2024 results (adjust.)'!I55+'Allocation (ENG)'!T56+'Allocation (ENG)'!AF56),0)</f>
        <v>15856.695854599657</v>
      </c>
      <c r="AR56" s="382">
        <f>IF(('GE2024 results (adjust.)'!K55+'Allocation (ENG)'!U56+'Allocation (ENG)'!AG56)&gt;0,('GE2024 results (adjust.)'!K55+'Allocation (ENG)'!U56+'Allocation (ENG)'!AG56),0)</f>
        <v>244.74930477296698</v>
      </c>
      <c r="AS56" s="382">
        <f>IF(('GE2024 results (adjust.)'!L55+'Allocation (ENG)'!V56+'Allocation (ENG)'!AH56)&gt;0,('GE2024 results (adjust.)'!L55+'Allocation (ENG)'!V56+'Allocation (ENG)'!AH56),0)</f>
        <v>490.95920432378813</v>
      </c>
      <c r="AT56" s="382">
        <f t="shared" si="10"/>
        <v>389.84262081442262</v>
      </c>
      <c r="AU56" s="382">
        <f t="shared" si="11"/>
        <v>333.4161151657043</v>
      </c>
      <c r="AV56" s="382">
        <f>IF(('GE2024 results (adjust.)'!N55+'Allocation (ENG)'!Y56+'Allocation (ENG)'!AK56)&gt;0,('GE2024 results (adjust.)'!N55+'Allocation (ENG)'!Y56+'Allocation (ENG)'!AK56),0)</f>
        <v>0</v>
      </c>
      <c r="AW56" s="382">
        <f t="shared" si="12"/>
        <v>41640.74572055992</v>
      </c>
      <c r="AX56" s="382"/>
      <c r="AY56" s="368">
        <f t="shared" si="1"/>
        <v>0.24523276720279666</v>
      </c>
      <c r="AZ56" s="368">
        <f t="shared" si="2"/>
        <v>6.1656622850313307E-2</v>
      </c>
      <c r="BA56" s="368">
        <f t="shared" si="3"/>
        <v>8.7824479212879211E-2</v>
      </c>
      <c r="BB56" s="368">
        <f t="shared" si="4"/>
        <v>0.18945152450775857</v>
      </c>
      <c r="BC56" s="368">
        <f t="shared" si="5"/>
        <v>0.38079759572534477</v>
      </c>
      <c r="BD56" s="368">
        <f t="shared" si="6"/>
        <v>5.8776398101853195E-3</v>
      </c>
      <c r="BE56" s="368">
        <f t="shared" si="7"/>
        <v>1.1790355715973149E-2</v>
      </c>
      <c r="BF56" s="368">
        <f t="shared" si="13"/>
        <v>9.3620470543576192E-3</v>
      </c>
      <c r="BG56" s="368">
        <f t="shared" si="14"/>
        <v>8.0069679203915323E-3</v>
      </c>
      <c r="BH56" s="368">
        <f t="shared" si="15"/>
        <v>0</v>
      </c>
    </row>
    <row r="57" spans="1:60" ht="20" customHeight="1" x14ac:dyDescent="0.35">
      <c r="A57" s="394" t="s">
        <v>131</v>
      </c>
      <c r="B57" s="395" t="s">
        <v>130</v>
      </c>
      <c r="C57" s="394" t="s">
        <v>56</v>
      </c>
      <c r="D57" s="333" t="s">
        <v>71</v>
      </c>
      <c r="E57" s="346">
        <f>'GE2024 results (adjust.)'!E56/'Regional Transition'!$P$43</f>
        <v>1.097142638124988E-2</v>
      </c>
      <c r="F57" s="346">
        <f>'GE2024 results (adjust.)'!F56/'Regional Transition'!$Q$43</f>
        <v>1.9130544804145413E-2</v>
      </c>
      <c r="G57" s="346">
        <f>'GE2024 results (adjust.)'!G56/'Regional Transition'!$R$43</f>
        <v>1.298368927812864E-2</v>
      </c>
      <c r="H57" s="346">
        <f>'GE2024 results (adjust.)'!H56/'Regional Transition'!$S$43</f>
        <v>4.5594064545669936E-2</v>
      </c>
      <c r="I57" s="346">
        <f>'GE2024 results (adjust.)'!I56/'Regional Transition'!$T$43</f>
        <v>1.2056320752306235E-2</v>
      </c>
      <c r="J57" s="346">
        <v>9.4832506475830882E-3</v>
      </c>
      <c r="K57" s="346">
        <v>9.4832506475830882E-3</v>
      </c>
      <c r="L57" s="346">
        <f t="shared" si="9"/>
        <v>1.298368927812864E-2</v>
      </c>
      <c r="M57" s="346">
        <v>1.0822168301860257E-2</v>
      </c>
      <c r="N57" s="346">
        <v>9.4832506475830882E-3</v>
      </c>
      <c r="P57" s="347">
        <f>E57*'Regional Transition'!$P$45</f>
        <v>0</v>
      </c>
      <c r="Q57" s="347">
        <f>F57*'Regional Transition'!$Q$45</f>
        <v>0</v>
      </c>
      <c r="R57" s="347">
        <f>G57*'Regional Transition'!$R$45</f>
        <v>4320.0850845701007</v>
      </c>
      <c r="S57" s="347">
        <f>H57*'Regional Transition'!$S$45</f>
        <v>0</v>
      </c>
      <c r="T57" s="347">
        <f>I57*'Regional Transition'!$T$45</f>
        <v>3130.9425739077715</v>
      </c>
      <c r="U57" s="347">
        <f>J57*'Regional Transition'!$U$45</f>
        <v>0</v>
      </c>
      <c r="V57" s="347">
        <f>K57*'Regional Transition'!$V$45</f>
        <v>0</v>
      </c>
      <c r="W57" s="347">
        <f>L57*'Regional Transition'!$W$45</f>
        <v>1147.3396701568267</v>
      </c>
      <c r="X57" s="347">
        <f>M57*'Regional Transition'!$X$45</f>
        <v>95.633088129691089</v>
      </c>
      <c r="Y57" s="347">
        <f>N57*'Regional Transition'!$Y$45</f>
        <v>0</v>
      </c>
      <c r="Z57" s="348">
        <f t="shared" si="0"/>
        <v>8694.0004167643892</v>
      </c>
      <c r="AB57" s="347">
        <f>E57*'Regional Transition'!$P$47</f>
        <v>-4355.6195965417864</v>
      </c>
      <c r="AC57" s="347">
        <f>F57*'Regional Transition'!$Q$47</f>
        <v>-4226.1639344262294</v>
      </c>
      <c r="AD57" s="347">
        <f>G57*'Regional Transition'!$R$47</f>
        <v>0</v>
      </c>
      <c r="AE57" s="347">
        <f>H57*'Regional Transition'!$S$47</f>
        <v>-1233.1439999999975</v>
      </c>
      <c r="AF57" s="347">
        <f>I57*'Regional Transition'!$T$47</f>
        <v>0</v>
      </c>
      <c r="AG57" s="347">
        <f>J57*'Regional Transition'!$U$47</f>
        <v>-182.85722383642135</v>
      </c>
      <c r="AH57" s="347">
        <f>K57*'Regional Transition'!$V$47</f>
        <v>-146.4896489425972</v>
      </c>
      <c r="AI57" s="347">
        <f>L57*'Regional Transition'!$W$47</f>
        <v>0</v>
      </c>
      <c r="AJ57" s="347">
        <f>M57*'Regional Transition'!$X$47</f>
        <v>0</v>
      </c>
      <c r="AK57" s="347">
        <f>N57*'Regional Transition'!$Y$47</f>
        <v>-94.313924746421449</v>
      </c>
      <c r="AM57" s="382">
        <f>IF(('GE2024 results (adjust.)'!E56+'Allocation (ENG)'!P57+'Allocation (ENG)'!AB57)&gt;0,('GE2024 results (adjust.)'!E56+'Allocation (ENG)'!P57+'Allocation (ENG)'!AB57),0)</f>
        <v>4804.3804034582136</v>
      </c>
      <c r="AN57" s="382">
        <f>IF(('GE2024 results (adjust.)'!F56+'Allocation (ENG)'!Q57+'Allocation (ENG)'!AC57)&gt;0,('GE2024 results (adjust.)'!F56+'Allocation (ENG)'!Q57+'Allocation (ENG)'!AC57),0)</f>
        <v>12405.836065573771</v>
      </c>
      <c r="AO57" s="382">
        <f>IF(('GE2024 results (adjust.)'!G56+'Allocation (ENG)'!R57+'Allocation (ENG)'!AD57)&gt;0,('GE2024 results (adjust.)'!G56+'Allocation (ENG)'!R57+'Allocation (ENG)'!AD57),0)</f>
        <v>10763.085084570101</v>
      </c>
      <c r="AP57" s="382">
        <f>IF(('GE2024 results (adjust.)'!H56+'Allocation (ENG)'!S57+'Allocation (ENG)'!AE57)&gt;0,('GE2024 results (adjust.)'!H56+'Allocation (ENG)'!S57+'Allocation (ENG)'!AE57),0)</f>
        <v>15893.856000000003</v>
      </c>
      <c r="AQ57" s="382">
        <f>IF(('GE2024 results (adjust.)'!I56+'Allocation (ENG)'!T57+'Allocation (ENG)'!AF57)&gt;0,('GE2024 results (adjust.)'!I56+'Allocation (ENG)'!T57+'Allocation (ENG)'!AF57),0)</f>
        <v>5489.9425739077715</v>
      </c>
      <c r="AR57" s="382">
        <f>IF(('GE2024 results (adjust.)'!K56+'Allocation (ENG)'!U57+'Allocation (ENG)'!AG57)&gt;0,('GE2024 results (adjust.)'!K56+'Allocation (ENG)'!U57+'Allocation (ENG)'!AG57),0)</f>
        <v>0</v>
      </c>
      <c r="AS57" s="382">
        <f>IF(('GE2024 results (adjust.)'!L56+'Allocation (ENG)'!V57+'Allocation (ENG)'!AH57)&gt;0,('GE2024 results (adjust.)'!L56+'Allocation (ENG)'!V57+'Allocation (ENG)'!AH57),0)</f>
        <v>0</v>
      </c>
      <c r="AT57" s="382">
        <f t="shared" si="10"/>
        <v>1147.3396701568267</v>
      </c>
      <c r="AU57" s="382">
        <f t="shared" si="11"/>
        <v>95.633088129691089</v>
      </c>
      <c r="AV57" s="382">
        <f>IF(('GE2024 results (adjust.)'!N56+'Allocation (ENG)'!Y57+'Allocation (ENG)'!AK57)&gt;0,('GE2024 results (adjust.)'!N56+'Allocation (ENG)'!Y57+'Allocation (ENG)'!AK57),0)</f>
        <v>450.68607525357857</v>
      </c>
      <c r="AW57" s="382">
        <f t="shared" si="12"/>
        <v>51050.758961049949</v>
      </c>
      <c r="AX57" s="382"/>
      <c r="AY57" s="368">
        <f t="shared" si="1"/>
        <v>9.4109872237625264E-2</v>
      </c>
      <c r="AZ57" s="368">
        <f t="shared" si="2"/>
        <v>0.24300982626015444</v>
      </c>
      <c r="BA57" s="368">
        <f t="shared" si="3"/>
        <v>0.21083104940284983</v>
      </c>
      <c r="BB57" s="368">
        <f t="shared" si="4"/>
        <v>0.31133437236704931</v>
      </c>
      <c r="BC57" s="368">
        <f t="shared" si="5"/>
        <v>0.10753890217570354</v>
      </c>
      <c r="BD57" s="368">
        <f t="shared" si="6"/>
        <v>0</v>
      </c>
      <c r="BE57" s="368">
        <f t="shared" si="7"/>
        <v>0</v>
      </c>
      <c r="BF57" s="368">
        <f t="shared" si="13"/>
        <v>2.2474488009712239E-2</v>
      </c>
      <c r="BG57" s="368">
        <f t="shared" si="14"/>
        <v>1.8732941502917907E-3</v>
      </c>
      <c r="BH57" s="368">
        <f t="shared" si="15"/>
        <v>8.8281953966137354E-3</v>
      </c>
    </row>
    <row r="58" spans="1:60" ht="20" customHeight="1" x14ac:dyDescent="0.35">
      <c r="A58" s="394" t="s">
        <v>132</v>
      </c>
      <c r="B58" s="395" t="s">
        <v>130</v>
      </c>
      <c r="C58" s="394" t="s">
        <v>56</v>
      </c>
      <c r="D58" s="333" t="s">
        <v>71</v>
      </c>
      <c r="E58" s="346">
        <f>'GE2024 results (adjust.)'!E57/'Regional Transition'!$P$43</f>
        <v>2.007196105862287E-2</v>
      </c>
      <c r="F58" s="346">
        <f>'GE2024 results (adjust.)'!F57/'Regional Transition'!$Q$43</f>
        <v>2.0999660683578811E-2</v>
      </c>
      <c r="G58" s="346">
        <f>'GE2024 results (adjust.)'!G57/'Regional Transition'!$R$43</f>
        <v>1.6199887956988381E-2</v>
      </c>
      <c r="H58" s="346">
        <f>'GE2024 results (adjust.)'!H57/'Regional Transition'!$S$43</f>
        <v>1.2834062309492307E-2</v>
      </c>
      <c r="I58" s="346">
        <f>'GE2024 results (adjust.)'!I57/'Regional Transition'!$T$43</f>
        <v>1.5546980809035851E-2</v>
      </c>
      <c r="J58" s="346">
        <v>1.6434707526598469E-2</v>
      </c>
      <c r="K58" s="346">
        <v>1.6434707526598469E-2</v>
      </c>
      <c r="L58" s="346">
        <f t="shared" si="9"/>
        <v>1.6199887956988381E-2</v>
      </c>
      <c r="M58" s="346">
        <v>1.3371663677603129E-2</v>
      </c>
      <c r="N58" s="346">
        <v>1.6434707526598469E-2</v>
      </c>
      <c r="P58" s="347">
        <f>E58*'Regional Transition'!$P$45</f>
        <v>0</v>
      </c>
      <c r="Q58" s="347">
        <f>F58*'Regional Transition'!$Q$45</f>
        <v>0</v>
      </c>
      <c r="R58" s="347">
        <f>G58*'Regional Transition'!$R$45</f>
        <v>5390.2163580411361</v>
      </c>
      <c r="S58" s="347">
        <f>H58*'Regional Transition'!$S$45</f>
        <v>0</v>
      </c>
      <c r="T58" s="347">
        <f>I58*'Regional Transition'!$T$45</f>
        <v>4037.4426917454184</v>
      </c>
      <c r="U58" s="347">
        <f>J58*'Regional Transition'!$U$45</f>
        <v>0</v>
      </c>
      <c r="V58" s="347">
        <f>K58*'Regional Transition'!$V$45</f>
        <v>0</v>
      </c>
      <c r="W58" s="347">
        <f>L58*'Regional Transition'!$W$45</f>
        <v>1431.5479758483207</v>
      </c>
      <c r="X58" s="347">
        <f>M58*'Regional Transition'!$X$45</f>
        <v>118.1624102723478</v>
      </c>
      <c r="Y58" s="347">
        <f>N58*'Regional Transition'!$Y$45</f>
        <v>0</v>
      </c>
      <c r="Z58" s="348">
        <f t="shared" si="0"/>
        <v>10977.369435907221</v>
      </c>
      <c r="AB58" s="347">
        <f>E58*'Regional Transition'!$P$47</f>
        <v>-7968.5014409221903</v>
      </c>
      <c r="AC58" s="347">
        <f>F58*'Regional Transition'!$Q$47</f>
        <v>-4639.0737704918029</v>
      </c>
      <c r="AD58" s="347">
        <f>G58*'Regional Transition'!$R$47</f>
        <v>0</v>
      </c>
      <c r="AE58" s="347">
        <f>H58*'Regional Transition'!$S$47</f>
        <v>-347.11199999999923</v>
      </c>
      <c r="AF58" s="347">
        <f>I58*'Regional Transition'!$T$47</f>
        <v>0</v>
      </c>
      <c r="AG58" s="347">
        <f>J58*'Regional Transition'!$U$47</f>
        <v>-316.89608390169934</v>
      </c>
      <c r="AH58" s="347">
        <f>K58*'Regional Transition'!$V$47</f>
        <v>-253.87017864588989</v>
      </c>
      <c r="AI58" s="347">
        <f>L58*'Regional Transition'!$W$47</f>
        <v>0</v>
      </c>
      <c r="AJ58" s="347">
        <f>M58*'Regional Transition'!$X$47</f>
        <v>0</v>
      </c>
      <c r="AK58" s="347">
        <f>N58*'Regional Transition'!$Y$47</f>
        <v>-163.44836032443101</v>
      </c>
      <c r="AM58" s="382">
        <f>IF(('GE2024 results (adjust.)'!E57+'Allocation (ENG)'!P58+'Allocation (ENG)'!AB58)&gt;0,('GE2024 results (adjust.)'!E57+'Allocation (ENG)'!P58+'Allocation (ENG)'!AB58),0)</f>
        <v>8789.4985590778087</v>
      </c>
      <c r="AN58" s="382">
        <f>IF(('GE2024 results (adjust.)'!F57+'Allocation (ENG)'!Q58+'Allocation (ENG)'!AC58)&gt;0,('GE2024 results (adjust.)'!F57+'Allocation (ENG)'!Q58+'Allocation (ENG)'!AC58),0)</f>
        <v>13617.926229508197</v>
      </c>
      <c r="AO58" s="382">
        <f>IF(('GE2024 results (adjust.)'!G57+'Allocation (ENG)'!R58+'Allocation (ENG)'!AD58)&gt;0,('GE2024 results (adjust.)'!G57+'Allocation (ENG)'!R58+'Allocation (ENG)'!AD58),0)</f>
        <v>13429.216358041136</v>
      </c>
      <c r="AP58" s="382">
        <f>IF(('GE2024 results (adjust.)'!H57+'Allocation (ENG)'!S58+'Allocation (ENG)'!AE58)&gt;0,('GE2024 results (adjust.)'!H57+'Allocation (ENG)'!S58+'Allocation (ENG)'!AE58),0)</f>
        <v>4473.8880000000008</v>
      </c>
      <c r="AQ58" s="382">
        <f>IF(('GE2024 results (adjust.)'!I57+'Allocation (ENG)'!T58+'Allocation (ENG)'!AF58)&gt;0,('GE2024 results (adjust.)'!I57+'Allocation (ENG)'!T58+'Allocation (ENG)'!AF58),0)</f>
        <v>7079.4426917454184</v>
      </c>
      <c r="AR58" s="382">
        <f>IF(('GE2024 results (adjust.)'!K57+'Allocation (ENG)'!U58+'Allocation (ENG)'!AG58)&gt;0,('GE2024 results (adjust.)'!K57+'Allocation (ENG)'!U58+'Allocation (ENG)'!AG58),0)</f>
        <v>0</v>
      </c>
      <c r="AS58" s="382">
        <f>IF(('GE2024 results (adjust.)'!L57+'Allocation (ENG)'!V58+'Allocation (ENG)'!AH58)&gt;0,('GE2024 results (adjust.)'!L57+'Allocation (ENG)'!V58+'Allocation (ENG)'!AH58),0)</f>
        <v>0</v>
      </c>
      <c r="AT58" s="382">
        <f t="shared" si="10"/>
        <v>1431.5479758483207</v>
      </c>
      <c r="AU58" s="382">
        <f t="shared" si="11"/>
        <v>118.1624102723478</v>
      </c>
      <c r="AV58" s="382">
        <f>IF(('GE2024 results (adjust.)'!N57+'Allocation (ENG)'!Y58+'Allocation (ENG)'!AK58)&gt;0,('GE2024 results (adjust.)'!N57+'Allocation (ENG)'!Y58+'Allocation (ENG)'!AK58),0)</f>
        <v>959.55163967556905</v>
      </c>
      <c r="AW58" s="382">
        <f t="shared" si="12"/>
        <v>49899.233864168797</v>
      </c>
      <c r="AX58" s="382"/>
      <c r="AY58" s="368">
        <f t="shared" si="1"/>
        <v>0.17614496012110709</v>
      </c>
      <c r="AZ58" s="368">
        <f t="shared" si="2"/>
        <v>0.27290852333680493</v>
      </c>
      <c r="BA58" s="368">
        <f t="shared" si="3"/>
        <v>0.26912670432169239</v>
      </c>
      <c r="BB58" s="368">
        <f t="shared" si="4"/>
        <v>8.9658450712458149E-2</v>
      </c>
      <c r="BC58" s="368">
        <f t="shared" si="5"/>
        <v>0.14187477729651002</v>
      </c>
      <c r="BD58" s="368">
        <f t="shared" si="6"/>
        <v>0</v>
      </c>
      <c r="BE58" s="368">
        <f t="shared" si="7"/>
        <v>0</v>
      </c>
      <c r="BF58" s="368">
        <f t="shared" si="13"/>
        <v>2.8688776660282033E-2</v>
      </c>
      <c r="BG58" s="368">
        <f t="shared" si="14"/>
        <v>2.3680205310165456E-3</v>
      </c>
      <c r="BH58" s="368">
        <f t="shared" si="15"/>
        <v>1.922978702012889E-2</v>
      </c>
    </row>
    <row r="59" spans="1:60" ht="20" customHeight="1" x14ac:dyDescent="0.35">
      <c r="A59" s="394" t="s">
        <v>133</v>
      </c>
      <c r="B59" s="395" t="s">
        <v>130</v>
      </c>
      <c r="C59" s="394" t="s">
        <v>56</v>
      </c>
      <c r="D59" s="333" t="s">
        <v>71</v>
      </c>
      <c r="E59" s="346">
        <f>'GE2024 results (adjust.)'!E58/'Regional Transition'!$P$43</f>
        <v>9.5916138057913804E-3</v>
      </c>
      <c r="F59" s="346">
        <f>'GE2024 results (adjust.)'!F58/'Regional Transition'!$Q$43</f>
        <v>1.8686557893707694E-2</v>
      </c>
      <c r="G59" s="346">
        <f>'GE2024 results (adjust.)'!G58/'Regional Transition'!$R$43</f>
        <v>1.8251322953905181E-2</v>
      </c>
      <c r="H59" s="346">
        <f>'GE2024 results (adjust.)'!H58/'Regional Transition'!$S$43</f>
        <v>7.230307660771854E-3</v>
      </c>
      <c r="I59" s="346">
        <f>'GE2024 results (adjust.)'!I58/'Regional Transition'!$T$43</f>
        <v>1.0226662918764213E-2</v>
      </c>
      <c r="J59" s="346">
        <v>1.6800573678125593E-2</v>
      </c>
      <c r="K59" s="346">
        <v>1.6800573678125593E-2</v>
      </c>
      <c r="L59" s="346">
        <f t="shared" si="9"/>
        <v>1.8251322953905181E-2</v>
      </c>
      <c r="M59" s="346">
        <v>1.3842001617610867E-2</v>
      </c>
      <c r="N59" s="346">
        <v>1.6800573678125593E-2</v>
      </c>
      <c r="P59" s="347">
        <f>E59*'Regional Transition'!$P$45</f>
        <v>0</v>
      </c>
      <c r="Q59" s="347">
        <f>F59*'Regional Transition'!$Q$45</f>
        <v>0</v>
      </c>
      <c r="R59" s="347">
        <f>G59*'Regional Transition'!$R$45</f>
        <v>6072.7938244531115</v>
      </c>
      <c r="S59" s="347">
        <f>H59*'Regional Transition'!$S$45</f>
        <v>0</v>
      </c>
      <c r="T59" s="347">
        <f>I59*'Regional Transition'!$T$45</f>
        <v>2655.7931710001913</v>
      </c>
      <c r="U59" s="347">
        <f>J59*'Regional Transition'!$U$45</f>
        <v>0</v>
      </c>
      <c r="V59" s="347">
        <f>K59*'Regional Transition'!$V$45</f>
        <v>0</v>
      </c>
      <c r="W59" s="347">
        <f>L59*'Regional Transition'!$W$45</f>
        <v>1612.8287121853764</v>
      </c>
      <c r="X59" s="347">
        <f>M59*'Regional Transition'!$X$45</f>
        <v>122.31868177107931</v>
      </c>
      <c r="Y59" s="347">
        <f>N59*'Regional Transition'!$Y$45</f>
        <v>0</v>
      </c>
      <c r="Z59" s="348">
        <f t="shared" si="0"/>
        <v>10463.734389409759</v>
      </c>
      <c r="AB59" s="347">
        <f>E59*'Regional Transition'!$P$47</f>
        <v>-3807.8386167146978</v>
      </c>
      <c r="AC59" s="347">
        <f>F59*'Regional Transition'!$Q$47</f>
        <v>-4128.0819672131147</v>
      </c>
      <c r="AD59" s="347">
        <f>G59*'Regional Transition'!$R$47</f>
        <v>0</v>
      </c>
      <c r="AE59" s="347">
        <f>H59*'Regional Transition'!$S$47</f>
        <v>-195.55199999999959</v>
      </c>
      <c r="AF59" s="347">
        <f>I59*'Regional Transition'!$T$47</f>
        <v>0</v>
      </c>
      <c r="AG59" s="347">
        <f>J59*'Regional Transition'!$U$47</f>
        <v>-323.95076074724028</v>
      </c>
      <c r="AH59" s="347">
        <f>K59*'Regional Transition'!$V$47</f>
        <v>-259.52178547237895</v>
      </c>
      <c r="AI59" s="347">
        <f>L59*'Regional Transition'!$W$47</f>
        <v>0</v>
      </c>
      <c r="AJ59" s="347">
        <f>M59*'Regional Transition'!$X$47</f>
        <v>0</v>
      </c>
      <c r="AK59" s="347">
        <f>N59*'Regional Transition'!$Y$47</f>
        <v>-167.08701482853675</v>
      </c>
      <c r="AM59" s="382">
        <f>IF(('GE2024 results (adjust.)'!E58+'Allocation (ENG)'!P59+'Allocation (ENG)'!AB59)&gt;0,('GE2024 results (adjust.)'!E58+'Allocation (ENG)'!P59+'Allocation (ENG)'!AB59),0)</f>
        <v>4200.1613832853018</v>
      </c>
      <c r="AN59" s="382">
        <f>IF(('GE2024 results (adjust.)'!F58+'Allocation (ENG)'!Q59+'Allocation (ENG)'!AC59)&gt;0,('GE2024 results (adjust.)'!F58+'Allocation (ENG)'!Q59+'Allocation (ENG)'!AC59),0)</f>
        <v>12117.918032786885</v>
      </c>
      <c r="AO59" s="382">
        <f>IF(('GE2024 results (adjust.)'!G58+'Allocation (ENG)'!R59+'Allocation (ENG)'!AD59)&gt;0,('GE2024 results (adjust.)'!G58+'Allocation (ENG)'!R59+'Allocation (ENG)'!AD59),0)</f>
        <v>15129.793824453111</v>
      </c>
      <c r="AP59" s="382">
        <f>IF(('GE2024 results (adjust.)'!H58+'Allocation (ENG)'!S59+'Allocation (ENG)'!AE59)&gt;0,('GE2024 results (adjust.)'!H58+'Allocation (ENG)'!S59+'Allocation (ENG)'!AE59),0)</f>
        <v>2520.4480000000003</v>
      </c>
      <c r="AQ59" s="382">
        <f>IF(('GE2024 results (adjust.)'!I58+'Allocation (ENG)'!T59+'Allocation (ENG)'!AF59)&gt;0,('GE2024 results (adjust.)'!I58+'Allocation (ENG)'!T59+'Allocation (ENG)'!AF59),0)</f>
        <v>4656.7931710001913</v>
      </c>
      <c r="AR59" s="382">
        <f>IF(('GE2024 results (adjust.)'!K58+'Allocation (ENG)'!U59+'Allocation (ENG)'!AG59)&gt;0,('GE2024 results (adjust.)'!K58+'Allocation (ENG)'!U59+'Allocation (ENG)'!AG59),0)</f>
        <v>634.04923925275966</v>
      </c>
      <c r="AS59" s="382">
        <f>IF(('GE2024 results (adjust.)'!L58+'Allocation (ENG)'!V59+'Allocation (ENG)'!AH59)&gt;0,('GE2024 results (adjust.)'!L58+'Allocation (ENG)'!V59+'Allocation (ENG)'!AH59),0)</f>
        <v>0</v>
      </c>
      <c r="AT59" s="382">
        <f t="shared" si="10"/>
        <v>1612.8287121853764</v>
      </c>
      <c r="AU59" s="382">
        <f t="shared" si="11"/>
        <v>122.31868177107931</v>
      </c>
      <c r="AV59" s="382">
        <f>IF(('GE2024 results (adjust.)'!N58+'Allocation (ENG)'!Y59+'Allocation (ENG)'!AK59)&gt;0,('GE2024 results (adjust.)'!N58+'Allocation (ENG)'!Y59+'Allocation (ENG)'!AK59),0)</f>
        <v>0</v>
      </c>
      <c r="AW59" s="382">
        <f t="shared" si="12"/>
        <v>40994.311044734714</v>
      </c>
      <c r="AX59" s="382"/>
      <c r="AY59" s="368">
        <f t="shared" si="1"/>
        <v>0.10245717701419374</v>
      </c>
      <c r="AZ59" s="368">
        <f t="shared" si="2"/>
        <v>0.29559999238829271</v>
      </c>
      <c r="BA59" s="368">
        <f t="shared" si="3"/>
        <v>0.36907057196162768</v>
      </c>
      <c r="BB59" s="368">
        <f t="shared" si="4"/>
        <v>6.1482872519788942E-2</v>
      </c>
      <c r="BC59" s="368">
        <f t="shared" si="5"/>
        <v>0.11359608326917613</v>
      </c>
      <c r="BD59" s="368">
        <f t="shared" si="6"/>
        <v>1.5466761682148005E-2</v>
      </c>
      <c r="BE59" s="368">
        <f t="shared" si="7"/>
        <v>0</v>
      </c>
      <c r="BF59" s="368">
        <f t="shared" si="13"/>
        <v>3.9342744665848632E-2</v>
      </c>
      <c r="BG59" s="368">
        <f t="shared" si="14"/>
        <v>2.9837964989239611E-3</v>
      </c>
      <c r="BH59" s="368">
        <f t="shared" si="15"/>
        <v>0</v>
      </c>
    </row>
    <row r="60" spans="1:60" ht="20" customHeight="1" x14ac:dyDescent="0.35">
      <c r="A60" s="394" t="s">
        <v>134</v>
      </c>
      <c r="B60" s="395" t="s">
        <v>130</v>
      </c>
      <c r="C60" s="394" t="s">
        <v>56</v>
      </c>
      <c r="D60" s="333" t="s">
        <v>71</v>
      </c>
      <c r="E60" s="346">
        <f>'GE2024 results (adjust.)'!E59/'Regional Transition'!$P$43</f>
        <v>1.7708792472355839E-2</v>
      </c>
      <c r="F60" s="346">
        <f>'GE2024 results (adjust.)'!F59/'Regional Transition'!$Q$43</f>
        <v>1.6961220158846095E-2</v>
      </c>
      <c r="G60" s="346">
        <f>'GE2024 results (adjust.)'!G59/'Regional Transition'!$R$43</f>
        <v>1.7614531736787589E-2</v>
      </c>
      <c r="H60" s="346">
        <f>'GE2024 results (adjust.)'!H59/'Regional Transition'!$S$43</f>
        <v>8.4974749827627979E-3</v>
      </c>
      <c r="I60" s="346">
        <f>'GE2024 results (adjust.)'!I59/'Regional Transition'!$T$43</f>
        <v>1.5127897171185442E-2</v>
      </c>
      <c r="J60" s="346">
        <v>0</v>
      </c>
      <c r="K60" s="346">
        <v>0</v>
      </c>
      <c r="L60" s="346">
        <f t="shared" si="9"/>
        <v>1.7614531736787589E-2</v>
      </c>
      <c r="M60" s="346">
        <v>1.3011217779653275E-2</v>
      </c>
      <c r="N60" s="346">
        <v>0</v>
      </c>
      <c r="P60" s="347">
        <f>E60*'Regional Transition'!$P$45</f>
        <v>0</v>
      </c>
      <c r="Q60" s="347">
        <f>F60*'Regional Transition'!$Q$45</f>
        <v>0</v>
      </c>
      <c r="R60" s="347">
        <f>G60*'Regional Transition'!$R$45</f>
        <v>5860.9131963723803</v>
      </c>
      <c r="S60" s="347">
        <f>H60*'Regional Transition'!$S$45</f>
        <v>0</v>
      </c>
      <c r="T60" s="347">
        <f>I60*'Regional Transition'!$T$45</f>
        <v>3928.60958828614</v>
      </c>
      <c r="U60" s="347">
        <f>J60*'Regional Transition'!$U$45</f>
        <v>0</v>
      </c>
      <c r="V60" s="347">
        <f>K60*'Regional Transition'!$V$45</f>
        <v>0</v>
      </c>
      <c r="W60" s="347">
        <f>L60*'Regional Transition'!$W$45</f>
        <v>1556.5568922614966</v>
      </c>
      <c r="X60" s="347">
        <f>M60*'Regional Transition'!$X$45</f>
        <v>114.97723024528254</v>
      </c>
      <c r="Y60" s="347">
        <f>N60*'Regional Transition'!$Y$45</f>
        <v>0</v>
      </c>
      <c r="Z60" s="348">
        <f t="shared" si="0"/>
        <v>11461.056907165299</v>
      </c>
      <c r="AB60" s="347">
        <f>E60*'Regional Transition'!$P$47</f>
        <v>-7030.3314121037474</v>
      </c>
      <c r="AC60" s="347">
        <f>F60*'Regional Transition'!$Q$47</f>
        <v>-3746.9344262295081</v>
      </c>
      <c r="AD60" s="347">
        <f>G60*'Regional Transition'!$R$47</f>
        <v>0</v>
      </c>
      <c r="AE60" s="347">
        <f>H60*'Regional Transition'!$S$47</f>
        <v>-229.82399999999953</v>
      </c>
      <c r="AF60" s="347">
        <f>I60*'Regional Transition'!$T$47</f>
        <v>0</v>
      </c>
      <c r="AG60" s="347">
        <f>J60*'Regional Transition'!$U$47</f>
        <v>0</v>
      </c>
      <c r="AH60" s="347">
        <f>K60*'Regional Transition'!$V$47</f>
        <v>0</v>
      </c>
      <c r="AI60" s="347">
        <f>L60*'Regional Transition'!$W$47</f>
        <v>0</v>
      </c>
      <c r="AJ60" s="347">
        <f>M60*'Regional Transition'!$X$47</f>
        <v>0</v>
      </c>
      <c r="AK60" s="347">
        <f>N60*'Regional Transition'!$Y$47</f>
        <v>0</v>
      </c>
      <c r="AM60" s="382">
        <f>IF(('GE2024 results (adjust.)'!E59+'Allocation (ENG)'!P60+'Allocation (ENG)'!AB60)&gt;0,('GE2024 results (adjust.)'!E59+'Allocation (ENG)'!P60+'Allocation (ENG)'!AB60),0)</f>
        <v>7754.6685878962526</v>
      </c>
      <c r="AN60" s="382">
        <f>IF(('GE2024 results (adjust.)'!F59+'Allocation (ENG)'!Q60+'Allocation (ENG)'!AC60)&gt;0,('GE2024 results (adjust.)'!F59+'Allocation (ENG)'!Q60+'Allocation (ENG)'!AC60),0)</f>
        <v>10999.065573770491</v>
      </c>
      <c r="AO60" s="382">
        <f>IF(('GE2024 results (adjust.)'!G59+'Allocation (ENG)'!R60+'Allocation (ENG)'!AD60)&gt;0,('GE2024 results (adjust.)'!G59+'Allocation (ENG)'!R60+'Allocation (ENG)'!AD60),0)</f>
        <v>14601.913196372381</v>
      </c>
      <c r="AP60" s="382">
        <f>IF(('GE2024 results (adjust.)'!H59+'Allocation (ENG)'!S60+'Allocation (ENG)'!AE60)&gt;0,('GE2024 results (adjust.)'!H59+'Allocation (ENG)'!S60+'Allocation (ENG)'!AE60),0)</f>
        <v>2962.1760000000004</v>
      </c>
      <c r="AQ60" s="382">
        <f>IF(('GE2024 results (adjust.)'!I59+'Allocation (ENG)'!T60+'Allocation (ENG)'!AF60)&gt;0,('GE2024 results (adjust.)'!I59+'Allocation (ENG)'!T60+'Allocation (ENG)'!AF60),0)</f>
        <v>6888.60958828614</v>
      </c>
      <c r="AR60" s="382">
        <f>IF(('GE2024 results (adjust.)'!K59+'Allocation (ENG)'!U60+'Allocation (ENG)'!AG60)&gt;0,('GE2024 results (adjust.)'!K59+'Allocation (ENG)'!U60+'Allocation (ENG)'!AG60),0)</f>
        <v>0</v>
      </c>
      <c r="AS60" s="382">
        <f>IF(('GE2024 results (adjust.)'!L59+'Allocation (ENG)'!V60+'Allocation (ENG)'!AH60)&gt;0,('GE2024 results (adjust.)'!L59+'Allocation (ENG)'!V60+'Allocation (ENG)'!AH60),0)</f>
        <v>0</v>
      </c>
      <c r="AT60" s="382">
        <f t="shared" si="10"/>
        <v>1556.5568922614966</v>
      </c>
      <c r="AU60" s="382">
        <f t="shared" si="11"/>
        <v>114.97723024528254</v>
      </c>
      <c r="AV60" s="382">
        <f>IF(('GE2024 results (adjust.)'!N59+'Allocation (ENG)'!Y60+'Allocation (ENG)'!AK60)&gt;0,('GE2024 results (adjust.)'!N59+'Allocation (ENG)'!Y60+'Allocation (ENG)'!AK60),0)</f>
        <v>0</v>
      </c>
      <c r="AW60" s="382">
        <f t="shared" si="12"/>
        <v>44877.967068832048</v>
      </c>
      <c r="AX60" s="382"/>
      <c r="AY60" s="368">
        <f t="shared" si="1"/>
        <v>0.17279456032405499</v>
      </c>
      <c r="AZ60" s="368">
        <f t="shared" si="2"/>
        <v>0.24508832044242468</v>
      </c>
      <c r="BA60" s="368">
        <f t="shared" si="3"/>
        <v>0.32536931037844352</v>
      </c>
      <c r="BB60" s="368">
        <f t="shared" si="4"/>
        <v>6.6005128874414745E-2</v>
      </c>
      <c r="BC60" s="368">
        <f t="shared" si="5"/>
        <v>0.15349647139142161</v>
      </c>
      <c r="BD60" s="368">
        <f t="shared" si="6"/>
        <v>0</v>
      </c>
      <c r="BE60" s="368">
        <f t="shared" si="7"/>
        <v>0</v>
      </c>
      <c r="BF60" s="368">
        <f t="shared" si="13"/>
        <v>3.4684211294021217E-2</v>
      </c>
      <c r="BG60" s="368">
        <f t="shared" si="14"/>
        <v>2.5619972952191667E-3</v>
      </c>
      <c r="BH60" s="368">
        <f t="shared" si="15"/>
        <v>0</v>
      </c>
    </row>
    <row r="61" spans="1:60" ht="20" customHeight="1" x14ac:dyDescent="0.35">
      <c r="A61" s="394" t="s">
        <v>135</v>
      </c>
      <c r="B61" s="395" t="s">
        <v>130</v>
      </c>
      <c r="C61" s="394" t="s">
        <v>56</v>
      </c>
      <c r="D61" s="333" t="s">
        <v>71</v>
      </c>
      <c r="E61" s="346">
        <f>'GE2024 results (adjust.)'!E60/'Regional Transition'!$P$43</f>
        <v>1.6071462792970621E-2</v>
      </c>
      <c r="F61" s="346">
        <f>'GE2024 results (adjust.)'!F60/'Regional Transition'!$Q$43</f>
        <v>1.5297994582439512E-2</v>
      </c>
      <c r="G61" s="346">
        <f>'GE2024 results (adjust.)'!G60/'Regional Transition'!$R$43</f>
        <v>1.083955682555548E-2</v>
      </c>
      <c r="H61" s="346">
        <f>'GE2024 results (adjust.)'!H60/'Regional Transition'!$S$43</f>
        <v>4.648054924781906E-3</v>
      </c>
      <c r="I61" s="346">
        <f>'GE2024 results (adjust.)'!I60/'Regional Transition'!$T$43</f>
        <v>1.2991592773362632E-2</v>
      </c>
      <c r="J61" s="346">
        <v>8.0300302937173468E-2</v>
      </c>
      <c r="K61" s="346">
        <v>8.0300302937173468E-2</v>
      </c>
      <c r="L61" s="346">
        <f t="shared" si="9"/>
        <v>1.083955682555548E-2</v>
      </c>
      <c r="M61" s="346">
        <v>3.4303899848788566E-2</v>
      </c>
      <c r="N61" s="346">
        <v>8.0300302937173468E-2</v>
      </c>
      <c r="P61" s="347">
        <f>E61*'Regional Transition'!$P$45</f>
        <v>0</v>
      </c>
      <c r="Q61" s="347">
        <f>F61*'Regional Transition'!$Q$45</f>
        <v>0</v>
      </c>
      <c r="R61" s="347">
        <f>G61*'Regional Transition'!$R$45</f>
        <v>3606.664235589411</v>
      </c>
      <c r="S61" s="347">
        <f>H61*'Regional Transition'!$S$45</f>
        <v>0</v>
      </c>
      <c r="T61" s="347">
        <f>I61*'Regional Transition'!$T$45</f>
        <v>3373.8262072376242</v>
      </c>
      <c r="U61" s="347">
        <f>J61*'Regional Transition'!$U$45</f>
        <v>0</v>
      </c>
      <c r="V61" s="347">
        <f>K61*'Regional Transition'!$V$45</f>
        <v>0</v>
      </c>
      <c r="W61" s="347">
        <f>L61*'Regional Transition'!$W$45</f>
        <v>957.86746636249757</v>
      </c>
      <c r="X61" s="347">
        <f>M61*'Regional Transition'!$X$45</f>
        <v>303.13591379533278</v>
      </c>
      <c r="Y61" s="347">
        <f>N61*'Regional Transition'!$Y$45</f>
        <v>0</v>
      </c>
      <c r="Z61" s="348">
        <f t="shared" si="0"/>
        <v>8241.4938229848649</v>
      </c>
      <c r="AB61" s="347">
        <f>E61*'Regional Transition'!$P$47</f>
        <v>-6380.3170028818449</v>
      </c>
      <c r="AC61" s="347">
        <f>F61*'Regional Transition'!$Q$47</f>
        <v>-3379.5081967213109</v>
      </c>
      <c r="AD61" s="347">
        <f>G61*'Regional Transition'!$R$47</f>
        <v>0</v>
      </c>
      <c r="AE61" s="347">
        <f>H61*'Regional Transition'!$S$47</f>
        <v>-125.71199999999973</v>
      </c>
      <c r="AF61" s="347">
        <f>I61*'Regional Transition'!$T$47</f>
        <v>0</v>
      </c>
      <c r="AG61" s="347">
        <f>J61*'Regional Transition'!$U$47</f>
        <v>-1548.3604740593271</v>
      </c>
      <c r="AH61" s="347">
        <f>K61*'Regional Transition'!$V$47</f>
        <v>-1240.4146662778255</v>
      </c>
      <c r="AI61" s="347">
        <f>L61*'Regional Transition'!$W$47</f>
        <v>0</v>
      </c>
      <c r="AJ61" s="347">
        <f>M61*'Regional Transition'!$X$47</f>
        <v>0</v>
      </c>
      <c r="AK61" s="347">
        <f>N61*'Regional Transition'!$Y$47</f>
        <v>-798.61189056113358</v>
      </c>
      <c r="AM61" s="382">
        <f>IF(('GE2024 results (adjust.)'!E60+'Allocation (ENG)'!P61+'Allocation (ENG)'!AB61)&gt;0,('GE2024 results (adjust.)'!E60+'Allocation (ENG)'!P61+'Allocation (ENG)'!AB61),0)</f>
        <v>7037.6829971181551</v>
      </c>
      <c r="AN61" s="382">
        <f>IF(('GE2024 results (adjust.)'!F60+'Allocation (ENG)'!Q61+'Allocation (ENG)'!AC61)&gt;0,('GE2024 results (adjust.)'!F60+'Allocation (ENG)'!Q61+'Allocation (ENG)'!AC61),0)</f>
        <v>9920.4918032786882</v>
      </c>
      <c r="AO61" s="382">
        <f>IF(('GE2024 results (adjust.)'!G60+'Allocation (ENG)'!R61+'Allocation (ENG)'!AD61)&gt;0,('GE2024 results (adjust.)'!G60+'Allocation (ENG)'!R61+'Allocation (ENG)'!AD61),0)</f>
        <v>8985.664235589411</v>
      </c>
      <c r="AP61" s="382">
        <f>IF(('GE2024 results (adjust.)'!H60+'Allocation (ENG)'!S61+'Allocation (ENG)'!AE61)&gt;0,('GE2024 results (adjust.)'!H60+'Allocation (ENG)'!S61+'Allocation (ENG)'!AE61),0)</f>
        <v>1620.2880000000002</v>
      </c>
      <c r="AQ61" s="382">
        <f>IF(('GE2024 results (adjust.)'!I60+'Allocation (ENG)'!T61+'Allocation (ENG)'!AF61)&gt;0,('GE2024 results (adjust.)'!I60+'Allocation (ENG)'!T61+'Allocation (ENG)'!AF61),0)</f>
        <v>5915.8262072376237</v>
      </c>
      <c r="AR61" s="382">
        <f>IF(('GE2024 results (adjust.)'!K60+'Allocation (ENG)'!U61+'Allocation (ENG)'!AG61)&gt;0,('GE2024 results (adjust.)'!K60+'Allocation (ENG)'!U61+'Allocation (ENG)'!AG61),0)</f>
        <v>0</v>
      </c>
      <c r="AS61" s="382">
        <f>IF(('GE2024 results (adjust.)'!L60+'Allocation (ENG)'!V61+'Allocation (ENG)'!AH61)&gt;0,('GE2024 results (adjust.)'!L60+'Allocation (ENG)'!V61+'Allocation (ENG)'!AH61),0)</f>
        <v>3810.5853337221743</v>
      </c>
      <c r="AT61" s="382">
        <f t="shared" si="10"/>
        <v>957.86746636249757</v>
      </c>
      <c r="AU61" s="382">
        <f t="shared" si="11"/>
        <v>303.13591379533278</v>
      </c>
      <c r="AV61" s="382">
        <f>IF(('GE2024 results (adjust.)'!N60+'Allocation (ENG)'!Y61+'Allocation (ENG)'!AK61)&gt;0,('GE2024 results (adjust.)'!N60+'Allocation (ENG)'!Y61+'Allocation (ENG)'!AK61),0)</f>
        <v>0</v>
      </c>
      <c r="AW61" s="382">
        <f t="shared" si="12"/>
        <v>38551.541957103887</v>
      </c>
      <c r="AX61" s="382"/>
      <c r="AY61" s="368">
        <f t="shared" si="1"/>
        <v>0.18255256832395836</v>
      </c>
      <c r="AZ61" s="368">
        <f t="shared" si="2"/>
        <v>0.25733060987073281</v>
      </c>
      <c r="BA61" s="368">
        <f t="shared" si="3"/>
        <v>0.23308183744213695</v>
      </c>
      <c r="BB61" s="368">
        <f t="shared" si="4"/>
        <v>4.2029136001949984E-2</v>
      </c>
      <c r="BC61" s="368">
        <f t="shared" si="5"/>
        <v>0.15345238885179055</v>
      </c>
      <c r="BD61" s="368">
        <f t="shared" si="6"/>
        <v>0</v>
      </c>
      <c r="BE61" s="368">
        <f t="shared" si="7"/>
        <v>9.8843914932434968E-2</v>
      </c>
      <c r="BF61" s="368">
        <f t="shared" si="13"/>
        <v>2.4846411264906394E-2</v>
      </c>
      <c r="BG61" s="368">
        <f t="shared" si="14"/>
        <v>7.8631333120898414E-3</v>
      </c>
      <c r="BH61" s="368">
        <f t="shared" si="15"/>
        <v>0</v>
      </c>
    </row>
    <row r="62" spans="1:60" ht="20" customHeight="1" x14ac:dyDescent="0.35">
      <c r="A62" s="394" t="s">
        <v>136</v>
      </c>
      <c r="B62" s="395" t="s">
        <v>130</v>
      </c>
      <c r="C62" s="394" t="s">
        <v>56</v>
      </c>
      <c r="D62" s="333" t="s">
        <v>71</v>
      </c>
      <c r="E62" s="346">
        <f>'GE2024 results (adjust.)'!E61/'Regional Transition'!$P$43</f>
        <v>7.3134857515187524E-3</v>
      </c>
      <c r="F62" s="346">
        <f>'GE2024 results (adjust.)'!F61/'Regional Transition'!$Q$43</f>
        <v>1.7325841533480178E-2</v>
      </c>
      <c r="G62" s="346">
        <f>'GE2024 results (adjust.)'!G61/'Regional Transition'!$R$43</f>
        <v>9.8682487032432011E-3</v>
      </c>
      <c r="H62" s="346">
        <f>'GE2024 results (adjust.)'!H61/'Regional Transition'!$S$43</f>
        <v>6.8427035387510951E-2</v>
      </c>
      <c r="I62" s="346">
        <f>'GE2024 results (adjust.)'!I61/'Regional Transition'!$T$43</f>
        <v>1.3574221245496126E-2</v>
      </c>
      <c r="J62" s="346">
        <v>6.7173025420380209E-3</v>
      </c>
      <c r="K62" s="346">
        <v>6.7173025420380209E-3</v>
      </c>
      <c r="L62" s="346">
        <f t="shared" si="9"/>
        <v>9.8682487032432011E-3</v>
      </c>
      <c r="M62" s="346">
        <v>1.3692548440412147E-2</v>
      </c>
      <c r="N62" s="346">
        <v>6.7173025420380209E-3</v>
      </c>
      <c r="P62" s="347">
        <f>E62*'Regional Transition'!$P$45</f>
        <v>0</v>
      </c>
      <c r="Q62" s="347">
        <f>F62*'Regional Transition'!$Q$45</f>
        <v>0</v>
      </c>
      <c r="R62" s="347">
        <f>G62*'Regional Transition'!$R$45</f>
        <v>3283.479226934624</v>
      </c>
      <c r="S62" s="347">
        <f>H62*'Regional Transition'!$S$45</f>
        <v>0</v>
      </c>
      <c r="T62" s="347">
        <f>I62*'Regional Transition'!$T$45</f>
        <v>3525.1307657054012</v>
      </c>
      <c r="U62" s="347">
        <f>J62*'Regional Transition'!$U$45</f>
        <v>0</v>
      </c>
      <c r="V62" s="347">
        <f>K62*'Regional Transition'!$V$45</f>
        <v>0</v>
      </c>
      <c r="W62" s="347">
        <f>L62*'Regional Transition'!$W$45</f>
        <v>872.03513344063026</v>
      </c>
      <c r="X62" s="347">
        <f>M62*'Regional Transition'!$X$45</f>
        <v>120.99799736961323</v>
      </c>
      <c r="Y62" s="347">
        <f>N62*'Regional Transition'!$Y$45</f>
        <v>0</v>
      </c>
      <c r="Z62" s="348">
        <f t="shared" si="0"/>
        <v>7801.6431234502697</v>
      </c>
      <c r="AB62" s="347">
        <f>E62*'Regional Transition'!$P$47</f>
        <v>-2903.4293948126801</v>
      </c>
      <c r="AC62" s="347">
        <f>F62*'Regional Transition'!$Q$47</f>
        <v>-3827.4836065573763</v>
      </c>
      <c r="AD62" s="347">
        <f>G62*'Regional Transition'!$R$47</f>
        <v>0</v>
      </c>
      <c r="AE62" s="347">
        <f>H62*'Regional Transition'!$S$47</f>
        <v>-1850.6879999999962</v>
      </c>
      <c r="AF62" s="347">
        <f>I62*'Regional Transition'!$T$47</f>
        <v>0</v>
      </c>
      <c r="AG62" s="347">
        <f>J62*'Regional Transition'!$U$47</f>
        <v>-129.52386688413179</v>
      </c>
      <c r="AH62" s="347">
        <f>K62*'Regional Transition'!$V$47</f>
        <v>-103.76350133433968</v>
      </c>
      <c r="AI62" s="347">
        <f>L62*'Regional Transition'!$W$47</f>
        <v>0</v>
      </c>
      <c r="AJ62" s="347">
        <f>M62*'Regional Transition'!$X$47</f>
        <v>0</v>
      </c>
      <c r="AK62" s="347">
        <f>N62*'Regional Transition'!$Y$47</f>
        <v>-66.805696695381869</v>
      </c>
      <c r="AM62" s="382">
        <f>IF(('GE2024 results (adjust.)'!E61+'Allocation (ENG)'!P62+'Allocation (ENG)'!AB62)&gt;0,('GE2024 results (adjust.)'!E61+'Allocation (ENG)'!P62+'Allocation (ENG)'!AB62),0)</f>
        <v>3202.5706051873199</v>
      </c>
      <c r="AN62" s="382">
        <f>IF(('GE2024 results (adjust.)'!F61+'Allocation (ENG)'!Q62+'Allocation (ENG)'!AC62)&gt;0,('GE2024 results (adjust.)'!F61+'Allocation (ENG)'!Q62+'Allocation (ENG)'!AC62),0)</f>
        <v>11235.516393442624</v>
      </c>
      <c r="AO62" s="382">
        <f>IF(('GE2024 results (adjust.)'!G61+'Allocation (ENG)'!R62+'Allocation (ENG)'!AD62)&gt;0,('GE2024 results (adjust.)'!G61+'Allocation (ENG)'!R62+'Allocation (ENG)'!AD62),0)</f>
        <v>8180.4792269346235</v>
      </c>
      <c r="AP62" s="382">
        <f>IF(('GE2024 results (adjust.)'!H61+'Allocation (ENG)'!S62+'Allocation (ENG)'!AE62)&gt;0,('GE2024 results (adjust.)'!H61+'Allocation (ENG)'!S62+'Allocation (ENG)'!AE62),0)</f>
        <v>23853.312000000005</v>
      </c>
      <c r="AQ62" s="382">
        <f>IF(('GE2024 results (adjust.)'!I61+'Allocation (ENG)'!T62+'Allocation (ENG)'!AF62)&gt;0,('GE2024 results (adjust.)'!I61+'Allocation (ENG)'!T62+'Allocation (ENG)'!AF62),0)</f>
        <v>6181.1307657054012</v>
      </c>
      <c r="AR62" s="382">
        <f>IF(('GE2024 results (adjust.)'!K61+'Allocation (ENG)'!U62+'Allocation (ENG)'!AG62)&gt;0,('GE2024 results (adjust.)'!K61+'Allocation (ENG)'!U62+'Allocation (ENG)'!AG62),0)</f>
        <v>329.47613311586821</v>
      </c>
      <c r="AS62" s="382">
        <f>IF(('GE2024 results (adjust.)'!L61+'Allocation (ENG)'!V62+'Allocation (ENG)'!AH62)&gt;0,('GE2024 results (adjust.)'!L61+'Allocation (ENG)'!V62+'Allocation (ENG)'!AH62),0)</f>
        <v>0</v>
      </c>
      <c r="AT62" s="382">
        <f t="shared" si="10"/>
        <v>872.03513344063026</v>
      </c>
      <c r="AU62" s="382">
        <f t="shared" si="11"/>
        <v>120.99799736961323</v>
      </c>
      <c r="AV62" s="382">
        <f>IF(('GE2024 results (adjust.)'!N61+'Allocation (ENG)'!Y62+'Allocation (ENG)'!AK62)&gt;0,('GE2024 results (adjust.)'!N61+'Allocation (ENG)'!Y62+'Allocation (ENG)'!AK62),0)</f>
        <v>0</v>
      </c>
      <c r="AW62" s="382">
        <f t="shared" si="12"/>
        <v>53975.518255196075</v>
      </c>
      <c r="AX62" s="382"/>
      <c r="AY62" s="368">
        <f t="shared" si="1"/>
        <v>5.9333762948705307E-2</v>
      </c>
      <c r="AZ62" s="368">
        <f t="shared" si="2"/>
        <v>0.20815949075877582</v>
      </c>
      <c r="BA62" s="368">
        <f t="shared" si="3"/>
        <v>0.15155906772876815</v>
      </c>
      <c r="BB62" s="368">
        <f t="shared" si="4"/>
        <v>0.44192835513355561</v>
      </c>
      <c r="BC62" s="368">
        <f t="shared" si="5"/>
        <v>0.11451730276087457</v>
      </c>
      <c r="BD62" s="368">
        <f t="shared" si="6"/>
        <v>6.1041772967904842E-3</v>
      </c>
      <c r="BE62" s="368">
        <f t="shared" si="7"/>
        <v>0</v>
      </c>
      <c r="BF62" s="368">
        <f t="shared" si="13"/>
        <v>1.6156123398716637E-2</v>
      </c>
      <c r="BG62" s="368">
        <f t="shared" si="14"/>
        <v>2.2417199738135924E-3</v>
      </c>
      <c r="BH62" s="368">
        <f t="shared" si="15"/>
        <v>0</v>
      </c>
    </row>
    <row r="63" spans="1:60" ht="20" customHeight="1" x14ac:dyDescent="0.35">
      <c r="A63" s="394" t="s">
        <v>137</v>
      </c>
      <c r="B63" s="395" t="s">
        <v>130</v>
      </c>
      <c r="C63" s="394" t="s">
        <v>56</v>
      </c>
      <c r="D63" s="333" t="s">
        <v>71</v>
      </c>
      <c r="E63" s="346">
        <f>'GE2024 results (adjust.)'!E62/'Regional Transition'!$P$43</f>
        <v>8.2860619765815144E-3</v>
      </c>
      <c r="F63" s="346">
        <f>'GE2024 results (adjust.)'!F62/'Regional Transition'!$Q$43</f>
        <v>1.7133753932332255E-2</v>
      </c>
      <c r="G63" s="346">
        <f>'GE2024 results (adjust.)'!G62/'Regional Transition'!$R$43</f>
        <v>1.1432014476924379E-2</v>
      </c>
      <c r="H63" s="346">
        <f>'GE2024 results (adjust.)'!H62/'Regional Transition'!$S$43</f>
        <v>5.1956522317851354E-2</v>
      </c>
      <c r="I63" s="346">
        <f>'GE2024 results (adjust.)'!I62/'Regional Transition'!$T$43</f>
        <v>1.3609996677995551E-2</v>
      </c>
      <c r="J63" s="346">
        <v>4.7050387086388312E-2</v>
      </c>
      <c r="K63" s="346">
        <v>4.7050387086388312E-2</v>
      </c>
      <c r="L63" s="346">
        <f t="shared" si="9"/>
        <v>1.1432014476924379E-2</v>
      </c>
      <c r="M63" s="346">
        <v>2.4633400147694919E-2</v>
      </c>
      <c r="N63" s="346">
        <v>4.7050387086388312E-2</v>
      </c>
      <c r="P63" s="347">
        <f>E63*'Regional Transition'!$P$45</f>
        <v>0</v>
      </c>
      <c r="Q63" s="347">
        <f>F63*'Regional Transition'!$Q$45</f>
        <v>0</v>
      </c>
      <c r="R63" s="347">
        <f>G63*'Regional Transition'!$R$45</f>
        <v>3803.7936807024962</v>
      </c>
      <c r="S63" s="347">
        <f>H63*'Regional Transition'!$S$45</f>
        <v>0</v>
      </c>
      <c r="T63" s="347">
        <f>I63*'Regional Transition'!$T$45</f>
        <v>3534.4213964885103</v>
      </c>
      <c r="U63" s="347">
        <f>J63*'Regional Transition'!$U$45</f>
        <v>0</v>
      </c>
      <c r="V63" s="347">
        <f>K63*'Regional Transition'!$V$45</f>
        <v>0</v>
      </c>
      <c r="W63" s="347">
        <f>L63*'Regional Transition'!$W$45</f>
        <v>1010.2216279372464</v>
      </c>
      <c r="X63" s="347">
        <f>M63*'Regional Transition'!$X$45</f>
        <v>217.67986428870387</v>
      </c>
      <c r="Y63" s="347">
        <f>N63*'Regional Transition'!$Y$45</f>
        <v>0</v>
      </c>
      <c r="Z63" s="348">
        <f t="shared" si="0"/>
        <v>8566.1165694169576</v>
      </c>
      <c r="AB63" s="347">
        <f>E63*'Regional Transition'!$P$47</f>
        <v>-3289.5389048991356</v>
      </c>
      <c r="AC63" s="347">
        <f>F63*'Regional Transition'!$Q$47</f>
        <v>-3785.0491803278683</v>
      </c>
      <c r="AD63" s="347">
        <f>G63*'Regional Transition'!$R$47</f>
        <v>0</v>
      </c>
      <c r="AE63" s="347">
        <f>H63*'Regional Transition'!$S$47</f>
        <v>-1405.2239999999972</v>
      </c>
      <c r="AF63" s="347">
        <f>I63*'Regional Transition'!$T$47</f>
        <v>0</v>
      </c>
      <c r="AG63" s="347">
        <f>J63*'Regional Transition'!$U$47</f>
        <v>-907.23144233656569</v>
      </c>
      <c r="AH63" s="347">
        <f>K63*'Regional Transition'!$V$47</f>
        <v>-726.79663788649691</v>
      </c>
      <c r="AI63" s="347">
        <f>L63*'Regional Transition'!$W$47</f>
        <v>0</v>
      </c>
      <c r="AJ63" s="347">
        <f>M63*'Regional Transition'!$X$47</f>
        <v>0</v>
      </c>
      <c r="AK63" s="347">
        <f>N63*'Regional Transition'!$Y$47</f>
        <v>-467.93096922800146</v>
      </c>
      <c r="AM63" s="382">
        <f>IF(('GE2024 results (adjust.)'!E62+'Allocation (ENG)'!P63+'Allocation (ENG)'!AB63)&gt;0,('GE2024 results (adjust.)'!E62+'Allocation (ENG)'!P63+'Allocation (ENG)'!AB63),0)</f>
        <v>3628.4610951008644</v>
      </c>
      <c r="AN63" s="382">
        <f>IF(('GE2024 results (adjust.)'!F62+'Allocation (ENG)'!Q63+'Allocation (ENG)'!AC63)&gt;0,('GE2024 results (adjust.)'!F62+'Allocation (ENG)'!Q63+'Allocation (ENG)'!AC63),0)</f>
        <v>11110.950819672133</v>
      </c>
      <c r="AO63" s="382">
        <f>IF(('GE2024 results (adjust.)'!G62+'Allocation (ENG)'!R63+'Allocation (ENG)'!AD63)&gt;0,('GE2024 results (adjust.)'!G62+'Allocation (ENG)'!R63+'Allocation (ENG)'!AD63),0)</f>
        <v>9476.7936807024962</v>
      </c>
      <c r="AP63" s="382">
        <f>IF(('GE2024 results (adjust.)'!H62+'Allocation (ENG)'!S63+'Allocation (ENG)'!AE63)&gt;0,('GE2024 results (adjust.)'!H62+'Allocation (ENG)'!S63+'Allocation (ENG)'!AE63),0)</f>
        <v>18111.776000000002</v>
      </c>
      <c r="AQ63" s="382">
        <f>IF(('GE2024 results (adjust.)'!I62+'Allocation (ENG)'!T63+'Allocation (ENG)'!AF63)&gt;0,('GE2024 results (adjust.)'!I62+'Allocation (ENG)'!T63+'Allocation (ENG)'!AF63),0)</f>
        <v>6197.4213964885103</v>
      </c>
      <c r="AR63" s="382">
        <f>IF(('GE2024 results (adjust.)'!K62+'Allocation (ENG)'!U63+'Allocation (ENG)'!AG63)&gt;0,('GE2024 results (adjust.)'!K62+'Allocation (ENG)'!U63+'Allocation (ENG)'!AG63),0)</f>
        <v>2033.7685576634344</v>
      </c>
      <c r="AS63" s="382">
        <f>IF(('GE2024 results (adjust.)'!L62+'Allocation (ENG)'!V63+'Allocation (ENG)'!AH63)&gt;0,('GE2024 results (adjust.)'!L62+'Allocation (ENG)'!V63+'Allocation (ENG)'!AH63),0)</f>
        <v>0</v>
      </c>
      <c r="AT63" s="382">
        <f t="shared" si="10"/>
        <v>1010.2216279372464</v>
      </c>
      <c r="AU63" s="382">
        <f t="shared" si="11"/>
        <v>217.67986428870387</v>
      </c>
      <c r="AV63" s="382">
        <f>IF(('GE2024 results (adjust.)'!N62+'Allocation (ENG)'!Y63+'Allocation (ENG)'!AK63)&gt;0,('GE2024 results (adjust.)'!N62+'Allocation (ENG)'!Y63+'Allocation (ENG)'!AK63),0)</f>
        <v>0</v>
      </c>
      <c r="AW63" s="382">
        <f t="shared" si="12"/>
        <v>51787.073041853386</v>
      </c>
      <c r="AX63" s="382"/>
      <c r="AY63" s="368">
        <f t="shared" si="1"/>
        <v>7.0064996571024718E-2</v>
      </c>
      <c r="AZ63" s="368">
        <f t="shared" si="2"/>
        <v>0.21455066229930511</v>
      </c>
      <c r="BA63" s="368">
        <f t="shared" si="3"/>
        <v>0.18299535239312562</v>
      </c>
      <c r="BB63" s="368">
        <f t="shared" si="4"/>
        <v>0.34973546362356467</v>
      </c>
      <c r="BC63" s="368">
        <f t="shared" si="5"/>
        <v>0.11967120426906276</v>
      </c>
      <c r="BD63" s="368">
        <f t="shared" si="6"/>
        <v>3.927174173407675E-2</v>
      </c>
      <c r="BE63" s="368">
        <f t="shared" si="7"/>
        <v>0</v>
      </c>
      <c r="BF63" s="368">
        <f t="shared" si="13"/>
        <v>1.950721615644899E-2</v>
      </c>
      <c r="BG63" s="368">
        <f t="shared" si="14"/>
        <v>4.2033629533914556E-3</v>
      </c>
      <c r="BH63" s="368">
        <f t="shared" si="15"/>
        <v>0</v>
      </c>
    </row>
    <row r="64" spans="1:60" ht="20" customHeight="1" x14ac:dyDescent="0.35">
      <c r="A64" s="394" t="s">
        <v>138</v>
      </c>
      <c r="B64" s="395" t="s">
        <v>139</v>
      </c>
      <c r="C64" s="394" t="s">
        <v>56</v>
      </c>
      <c r="D64" s="333" t="s">
        <v>71</v>
      </c>
      <c r="E64" s="346">
        <f>'GE2024 results (adjust.)'!E63/'Regional Transition'!$P$43</f>
        <v>1.5433059926026714E-2</v>
      </c>
      <c r="F64" s="346">
        <f>'GE2024 results (adjust.)'!F63/'Regional Transition'!$Q$43</f>
        <v>1.4843655645592625E-2</v>
      </c>
      <c r="G64" s="346">
        <f>'GE2024 results (adjust.)'!G63/'Regional Transition'!$R$43</f>
        <v>2.2880150250484645E-2</v>
      </c>
      <c r="H64" s="346">
        <f>'GE2024 results (adjust.)'!H63/'Regional Transition'!$S$43</f>
        <v>6.101570382359753E-3</v>
      </c>
      <c r="I64" s="346">
        <f>'GE2024 results (adjust.)'!I63/'Regional Transition'!$T$43</f>
        <v>1.0850177599468477E-2</v>
      </c>
      <c r="J64" s="346">
        <v>8.2685750245130325E-3</v>
      </c>
      <c r="K64" s="346">
        <v>8.2685750245130325E-3</v>
      </c>
      <c r="L64" s="346">
        <f t="shared" si="9"/>
        <v>2.2880150250484645E-2</v>
      </c>
      <c r="M64" s="346">
        <v>9.3320322115553727E-3</v>
      </c>
      <c r="N64" s="346">
        <v>8.2685750245130325E-3</v>
      </c>
      <c r="P64" s="347">
        <f>E64*'Regional Transition'!$P$45</f>
        <v>0</v>
      </c>
      <c r="Q64" s="347">
        <f>F64*'Regional Transition'!$Q$45</f>
        <v>0</v>
      </c>
      <c r="R64" s="347">
        <f>G64*'Regional Transition'!$R$45</f>
        <v>7612.9514279386813</v>
      </c>
      <c r="S64" s="347">
        <f>H64*'Regional Transition'!$S$45</f>
        <v>0</v>
      </c>
      <c r="T64" s="347">
        <f>I64*'Regional Transition'!$T$45</f>
        <v>2817.7155932200931</v>
      </c>
      <c r="U64" s="347">
        <f>J64*'Regional Transition'!$U$45</f>
        <v>0</v>
      </c>
      <c r="V64" s="347">
        <f>K64*'Regional Transition'!$V$45</f>
        <v>0</v>
      </c>
      <c r="W64" s="347">
        <f>L64*'Regional Transition'!$W$45</f>
        <v>2021.8678589105402</v>
      </c>
      <c r="X64" s="347">
        <f>M64*'Regional Transition'!$X$45</f>
        <v>82.465087773896911</v>
      </c>
      <c r="Y64" s="347">
        <f>N64*'Regional Transition'!$Y$45</f>
        <v>0</v>
      </c>
      <c r="Z64" s="348">
        <f t="shared" si="0"/>
        <v>12534.99996784321</v>
      </c>
      <c r="AB64" s="347">
        <f>E64*'Regional Transition'!$P$47</f>
        <v>-6126.8731988472618</v>
      </c>
      <c r="AC64" s="347">
        <f>F64*'Regional Transition'!$Q$47</f>
        <v>-3279.1393442622948</v>
      </c>
      <c r="AD64" s="347">
        <f>G64*'Regional Transition'!$R$47</f>
        <v>0</v>
      </c>
      <c r="AE64" s="347">
        <f>H64*'Regional Transition'!$S$47</f>
        <v>-165.02399999999966</v>
      </c>
      <c r="AF64" s="347">
        <f>I64*'Regional Transition'!$T$47</f>
        <v>0</v>
      </c>
      <c r="AG64" s="347">
        <f>J64*'Regional Transition'!$U$47</f>
        <v>-159.4356967092254</v>
      </c>
      <c r="AH64" s="347">
        <f>K64*'Regional Transition'!$V$47</f>
        <v>-127.72631427865343</v>
      </c>
      <c r="AI64" s="347">
        <f>L64*'Regional Transition'!$W$47</f>
        <v>0</v>
      </c>
      <c r="AJ64" s="347">
        <f>M64*'Regional Transition'!$X$47</f>
        <v>0</v>
      </c>
      <c r="AK64" s="347">
        <f>N64*'Regional Transition'!$Y$47</f>
        <v>-82.233591792790307</v>
      </c>
      <c r="AM64" s="382">
        <f>IF(('GE2024 results (adjust.)'!E63+'Allocation (ENG)'!P64+'Allocation (ENG)'!AB64)&gt;0,('GE2024 results (adjust.)'!E63+'Allocation (ENG)'!P64+'Allocation (ENG)'!AB64),0)</f>
        <v>6758.1268011527382</v>
      </c>
      <c r="AN64" s="382">
        <f>IF(('GE2024 results (adjust.)'!F63+'Allocation (ENG)'!Q64+'Allocation (ENG)'!AC64)&gt;0,('GE2024 results (adjust.)'!F63+'Allocation (ENG)'!Q64+'Allocation (ENG)'!AC64),0)</f>
        <v>9625.8606557377061</v>
      </c>
      <c r="AO64" s="382">
        <f>IF(('GE2024 results (adjust.)'!G63+'Allocation (ENG)'!R64+'Allocation (ENG)'!AD64)&gt;0,('GE2024 results (adjust.)'!G63+'Allocation (ENG)'!R64+'Allocation (ENG)'!AD64),0)</f>
        <v>18966.951427938682</v>
      </c>
      <c r="AP64" s="382">
        <f>IF(('GE2024 results (adjust.)'!H63+'Allocation (ENG)'!S64+'Allocation (ENG)'!AE64)&gt;0,('GE2024 results (adjust.)'!H63+'Allocation (ENG)'!S64+'Allocation (ENG)'!AE64),0)</f>
        <v>2126.9760000000006</v>
      </c>
      <c r="AQ64" s="382">
        <f>IF(('GE2024 results (adjust.)'!I63+'Allocation (ENG)'!T64+'Allocation (ENG)'!AF64)&gt;0,('GE2024 results (adjust.)'!I63+'Allocation (ENG)'!T64+'Allocation (ENG)'!AF64),0)</f>
        <v>4940.7155932200931</v>
      </c>
      <c r="AR64" s="382">
        <f>IF(('GE2024 results (adjust.)'!K63+'Allocation (ENG)'!U64+'Allocation (ENG)'!AG64)&gt;0,('GE2024 results (adjust.)'!K63+'Allocation (ENG)'!U64+'Allocation (ENG)'!AG64),0)</f>
        <v>0</v>
      </c>
      <c r="AS64" s="382">
        <f>IF(('GE2024 results (adjust.)'!L63+'Allocation (ENG)'!V64+'Allocation (ENG)'!AH64)&gt;0,('GE2024 results (adjust.)'!L63+'Allocation (ENG)'!V64+'Allocation (ENG)'!AH64),0)</f>
        <v>0</v>
      </c>
      <c r="AT64" s="382">
        <f t="shared" si="10"/>
        <v>2021.8678589105402</v>
      </c>
      <c r="AU64" s="382">
        <f t="shared" si="11"/>
        <v>82.465087773896911</v>
      </c>
      <c r="AV64" s="382">
        <f>IF(('GE2024 results (adjust.)'!N63+'Allocation (ENG)'!Y64+'Allocation (ENG)'!AK64)&gt;0,('GE2024 results (adjust.)'!N63+'Allocation (ENG)'!Y64+'Allocation (ENG)'!AK64),0)</f>
        <v>482.76640820720968</v>
      </c>
      <c r="AW64" s="382">
        <f t="shared" si="12"/>
        <v>45005.729832940866</v>
      </c>
      <c r="AX64" s="382"/>
      <c r="AY64" s="368">
        <f t="shared" si="1"/>
        <v>0.15016147557741169</v>
      </c>
      <c r="AZ64" s="368">
        <f t="shared" si="2"/>
        <v>0.21388078121315762</v>
      </c>
      <c r="BA64" s="368">
        <f t="shared" si="3"/>
        <v>0.42143414845938743</v>
      </c>
      <c r="BB64" s="368">
        <f t="shared" si="4"/>
        <v>4.7260115720714556E-2</v>
      </c>
      <c r="BC64" s="368">
        <f t="shared" si="5"/>
        <v>0.10977970164154198</v>
      </c>
      <c r="BD64" s="368">
        <f t="shared" si="6"/>
        <v>0</v>
      </c>
      <c r="BE64" s="368">
        <f t="shared" si="7"/>
        <v>0</v>
      </c>
      <c r="BF64" s="368">
        <f t="shared" si="13"/>
        <v>4.4924676622634892E-2</v>
      </c>
      <c r="BG64" s="368">
        <f t="shared" si="14"/>
        <v>1.8323241969412207E-3</v>
      </c>
      <c r="BH64" s="368">
        <f t="shared" si="15"/>
        <v>1.0726776568210663E-2</v>
      </c>
    </row>
    <row r="65" spans="1:60" ht="20" customHeight="1" x14ac:dyDescent="0.35">
      <c r="A65" s="394" t="s">
        <v>140</v>
      </c>
      <c r="B65" s="395" t="s">
        <v>139</v>
      </c>
      <c r="C65" s="394" t="s">
        <v>56</v>
      </c>
      <c r="D65" s="333" t="s">
        <v>71</v>
      </c>
      <c r="E65" s="346">
        <f>'GE2024 results (adjust.)'!E64/'Regional Transition'!$P$43</f>
        <v>1.6461930587761828E-2</v>
      </c>
      <c r="F65" s="346">
        <f>'GE2024 results (adjust.)'!F64/'Regional Transition'!$Q$43</f>
        <v>2.0030020876586591E-2</v>
      </c>
      <c r="G65" s="346">
        <f>'GE2024 results (adjust.)'!G64/'Regional Transition'!$R$43</f>
        <v>2.2864028953848758E-2</v>
      </c>
      <c r="H65" s="346">
        <f>'GE2024 results (adjust.)'!H64/'Regional Transition'!$S$43</f>
        <v>7.664232605067072E-3</v>
      </c>
      <c r="I65" s="346">
        <f>'GE2024 results (adjust.)'!I64/'Regional Transition'!$T$43</f>
        <v>1.4708813533335035E-2</v>
      </c>
      <c r="J65" s="346">
        <v>1.1224773528852205E-2</v>
      </c>
      <c r="K65" s="346">
        <v>1.1224773528852205E-2</v>
      </c>
      <c r="L65" s="346">
        <f t="shared" si="9"/>
        <v>2.2864028953848758E-2</v>
      </c>
      <c r="M65" s="346">
        <v>1.6022259732039253E-2</v>
      </c>
      <c r="N65" s="346">
        <v>1.1224773528852205E-2</v>
      </c>
      <c r="P65" s="347">
        <f>E65*'Regional Transition'!$P$45</f>
        <v>0</v>
      </c>
      <c r="Q65" s="347">
        <f>F65*'Regional Transition'!$Q$45</f>
        <v>0</v>
      </c>
      <c r="R65" s="347">
        <f>G65*'Regional Transition'!$R$45</f>
        <v>7607.5873614049924</v>
      </c>
      <c r="S65" s="347">
        <f>H65*'Regional Transition'!$S$45</f>
        <v>0</v>
      </c>
      <c r="T65" s="347">
        <f>I65*'Regional Transition'!$T$45</f>
        <v>3819.7764848268621</v>
      </c>
      <c r="U65" s="347">
        <f>J65*'Regional Transition'!$U$45</f>
        <v>0</v>
      </c>
      <c r="V65" s="347">
        <f>K65*'Regional Transition'!$V$45</f>
        <v>0</v>
      </c>
      <c r="W65" s="347">
        <f>L65*'Regional Transition'!$W$45</f>
        <v>2020.4432558744927</v>
      </c>
      <c r="X65" s="347">
        <f>M65*'Regional Transition'!$X$45</f>
        <v>141.58513656893746</v>
      </c>
      <c r="Y65" s="347">
        <f>N65*'Regional Transition'!$Y$45</f>
        <v>0</v>
      </c>
      <c r="Z65" s="348">
        <f t="shared" si="0"/>
        <v>13589.392238675284</v>
      </c>
      <c r="AB65" s="347">
        <f>E65*'Regional Transition'!$P$47</f>
        <v>-6535.3314121037465</v>
      </c>
      <c r="AC65" s="347">
        <f>F65*'Regional Transition'!$Q$47</f>
        <v>-4424.8688524590152</v>
      </c>
      <c r="AD65" s="347">
        <f>G65*'Regional Transition'!$R$47</f>
        <v>0</v>
      </c>
      <c r="AE65" s="347">
        <f>H65*'Regional Transition'!$S$47</f>
        <v>-207.28799999999956</v>
      </c>
      <c r="AF65" s="347">
        <f>I65*'Regional Transition'!$T$47</f>
        <v>0</v>
      </c>
      <c r="AG65" s="347">
        <f>J65*'Regional Transition'!$U$47</f>
        <v>-216.43748562119626</v>
      </c>
      <c r="AH65" s="347">
        <f>K65*'Regional Transition'!$V$47</f>
        <v>-173.39129743668528</v>
      </c>
      <c r="AI65" s="347">
        <f>L65*'Regional Transition'!$W$47</f>
        <v>0</v>
      </c>
      <c r="AJ65" s="347">
        <f>M65*'Regional Transition'!$X$47</f>
        <v>0</v>
      </c>
      <c r="AK65" s="347">
        <f>N65*'Regional Transition'!$Y$47</f>
        <v>-111.63392018596491</v>
      </c>
      <c r="AM65" s="382">
        <f>IF(('GE2024 results (adjust.)'!E64+'Allocation (ENG)'!P65+'Allocation (ENG)'!AB65)&gt;0,('GE2024 results (adjust.)'!E64+'Allocation (ENG)'!P65+'Allocation (ENG)'!AB65),0)</f>
        <v>7208.6685878962535</v>
      </c>
      <c r="AN65" s="382">
        <f>IF(('GE2024 results (adjust.)'!F64+'Allocation (ENG)'!Q65+'Allocation (ENG)'!AC65)&gt;0,('GE2024 results (adjust.)'!F64+'Allocation (ENG)'!Q65+'Allocation (ENG)'!AC65),0)</f>
        <v>12989.131147540986</v>
      </c>
      <c r="AO65" s="382">
        <f>IF(('GE2024 results (adjust.)'!G64+'Allocation (ENG)'!R65+'Allocation (ENG)'!AD65)&gt;0,('GE2024 results (adjust.)'!G64+'Allocation (ENG)'!R65+'Allocation (ENG)'!AD65),0)</f>
        <v>18953.587361404992</v>
      </c>
      <c r="AP65" s="382">
        <f>IF(('GE2024 results (adjust.)'!H64+'Allocation (ENG)'!S65+'Allocation (ENG)'!AE65)&gt;0,('GE2024 results (adjust.)'!H64+'Allocation (ENG)'!S65+'Allocation (ENG)'!AE65),0)</f>
        <v>2671.7120000000004</v>
      </c>
      <c r="AQ65" s="382">
        <f>IF(('GE2024 results (adjust.)'!I64+'Allocation (ENG)'!T65+'Allocation (ENG)'!AF65)&gt;0,('GE2024 results (adjust.)'!I64+'Allocation (ENG)'!T65+'Allocation (ENG)'!AF65),0)</f>
        <v>6697.7764848268616</v>
      </c>
      <c r="AR65" s="382">
        <f>IF(('GE2024 results (adjust.)'!K64+'Allocation (ENG)'!U65+'Allocation (ENG)'!AG65)&gt;0,('GE2024 results (adjust.)'!K64+'Allocation (ENG)'!U65+'Allocation (ENG)'!AG65),0)</f>
        <v>550.56251437880371</v>
      </c>
      <c r="AS65" s="382">
        <f>IF(('GE2024 results (adjust.)'!L64+'Allocation (ENG)'!V65+'Allocation (ENG)'!AH65)&gt;0,('GE2024 results (adjust.)'!L64+'Allocation (ENG)'!V65+'Allocation (ENG)'!AH65),0)</f>
        <v>0</v>
      </c>
      <c r="AT65" s="382">
        <f t="shared" si="10"/>
        <v>2020.4432558744927</v>
      </c>
      <c r="AU65" s="382">
        <f t="shared" si="11"/>
        <v>141.58513656893746</v>
      </c>
      <c r="AV65" s="382">
        <f>IF(('GE2024 results (adjust.)'!N64+'Allocation (ENG)'!Y65+'Allocation (ENG)'!AK65)&gt;0,('GE2024 results (adjust.)'!N64+'Allocation (ENG)'!Y65+'Allocation (ENG)'!AK65),0)</f>
        <v>0</v>
      </c>
      <c r="AW65" s="382">
        <f t="shared" si="12"/>
        <v>51233.466488491329</v>
      </c>
      <c r="AX65" s="382"/>
      <c r="AY65" s="368">
        <f t="shared" si="1"/>
        <v>0.1407023393491352</v>
      </c>
      <c r="AZ65" s="368">
        <f t="shared" si="2"/>
        <v>0.25352825092283693</v>
      </c>
      <c r="BA65" s="368">
        <f t="shared" si="3"/>
        <v>0.36994544114368239</v>
      </c>
      <c r="BB65" s="368">
        <f t="shared" si="4"/>
        <v>5.2147788996478546E-2</v>
      </c>
      <c r="BC65" s="368">
        <f t="shared" si="5"/>
        <v>0.13073049598022801</v>
      </c>
      <c r="BD65" s="368">
        <f t="shared" si="6"/>
        <v>1.0746149970205073E-2</v>
      </c>
      <c r="BE65" s="368">
        <f t="shared" si="7"/>
        <v>0</v>
      </c>
      <c r="BF65" s="368">
        <f t="shared" si="13"/>
        <v>3.943600529798913E-2</v>
      </c>
      <c r="BG65" s="368">
        <f t="shared" si="14"/>
        <v>2.7635283394447261E-3</v>
      </c>
      <c r="BH65" s="368">
        <f t="shared" si="15"/>
        <v>0</v>
      </c>
    </row>
    <row r="66" spans="1:60" ht="20" customHeight="1" x14ac:dyDescent="0.35">
      <c r="A66" s="394" t="s">
        <v>141</v>
      </c>
      <c r="B66" s="395" t="s">
        <v>139</v>
      </c>
      <c r="C66" s="394" t="s">
        <v>56</v>
      </c>
      <c r="D66" s="333" t="s">
        <v>71</v>
      </c>
      <c r="E66" s="346">
        <f>'GE2024 results (adjust.)'!E65/'Regional Transition'!$P$43</f>
        <v>1.3273509514957552E-2</v>
      </c>
      <c r="F66" s="346">
        <f>'GE2024 results (adjust.)'!F65/'Regional Transition'!$Q$43</f>
        <v>2.0394642251220677E-2</v>
      </c>
      <c r="G66" s="346">
        <f>'GE2024 results (adjust.)'!G65/'Regional Transition'!$R$43</f>
        <v>2.368016959604061E-2</v>
      </c>
      <c r="H66" s="346">
        <f>'GE2024 results (adjust.)'!H65/'Regional Transition'!$S$43</f>
        <v>1.5464233137490317E-2</v>
      </c>
      <c r="I66" s="346">
        <f>'GE2024 results (adjust.)'!I65/'Regional Transition'!$T$43</f>
        <v>9.0460736462831867E-3</v>
      </c>
      <c r="J66" s="346">
        <v>2.7659481055450673E-3</v>
      </c>
      <c r="K66" s="346">
        <v>2.7659481055450673E-3</v>
      </c>
      <c r="L66" s="346">
        <f t="shared" si="9"/>
        <v>2.368016959604061E-2</v>
      </c>
      <c r="M66" s="346">
        <v>7.7803565776980738E-3</v>
      </c>
      <c r="N66" s="346">
        <v>2.7659481055450673E-3</v>
      </c>
      <c r="P66" s="347">
        <f>E66*'Regional Transition'!$P$45</f>
        <v>0</v>
      </c>
      <c r="Q66" s="347">
        <f>F66*'Regional Transition'!$Q$45</f>
        <v>0</v>
      </c>
      <c r="R66" s="347">
        <f>G66*'Regional Transition'!$R$45</f>
        <v>7879.1432296730181</v>
      </c>
      <c r="S66" s="347">
        <f>H66*'Regional Transition'!$S$45</f>
        <v>0</v>
      </c>
      <c r="T66" s="347">
        <f>I66*'Regional Transition'!$T$45</f>
        <v>2349.2023551575903</v>
      </c>
      <c r="U66" s="347">
        <f>J66*'Regional Transition'!$U$45</f>
        <v>0</v>
      </c>
      <c r="V66" s="347">
        <f>K66*'Regional Transition'!$V$45</f>
        <v>0</v>
      </c>
      <c r="W66" s="347">
        <f>L66*'Regional Transition'!$W$45</f>
        <v>2092.5637845744018</v>
      </c>
      <c r="X66" s="347">
        <f>M66*'Regional Transition'!$X$45</f>
        <v>68.75327619396964</v>
      </c>
      <c r="Y66" s="347">
        <f>N66*'Regional Transition'!$Y$45</f>
        <v>0</v>
      </c>
      <c r="Z66" s="348">
        <f t="shared" si="0"/>
        <v>12389.662645598979</v>
      </c>
      <c r="AB66" s="347">
        <f>E66*'Regional Transition'!$P$47</f>
        <v>-5269.5389048991356</v>
      </c>
      <c r="AC66" s="347">
        <f>F66*'Regional Transition'!$Q$47</f>
        <v>-4505.4180327868844</v>
      </c>
      <c r="AD66" s="347">
        <f>G66*'Regional Transition'!$R$47</f>
        <v>0</v>
      </c>
      <c r="AE66" s="347">
        <f>H66*'Regional Transition'!$S$47</f>
        <v>-418.24799999999914</v>
      </c>
      <c r="AF66" s="347">
        <f>I66*'Regional Transition'!$T$47</f>
        <v>0</v>
      </c>
      <c r="AG66" s="347">
        <f>J66*'Regional Transition'!$U$47</f>
        <v>-53.333356952289556</v>
      </c>
      <c r="AH66" s="347">
        <f>K66*'Regional Transition'!$V$47</f>
        <v>-42.726147608257513</v>
      </c>
      <c r="AI66" s="347">
        <f>L66*'Regional Transition'!$W$47</f>
        <v>0</v>
      </c>
      <c r="AJ66" s="347">
        <f>M66*'Regional Transition'!$X$47</f>
        <v>0</v>
      </c>
      <c r="AK66" s="347">
        <f>N66*'Regional Transition'!$Y$47</f>
        <v>-27.508228051039588</v>
      </c>
      <c r="AM66" s="382">
        <f>IF(('GE2024 results (adjust.)'!E65+'Allocation (ENG)'!P66+'Allocation (ENG)'!AB66)&gt;0,('GE2024 results (adjust.)'!E65+'Allocation (ENG)'!P66+'Allocation (ENG)'!AB66),0)</f>
        <v>5812.4610951008644</v>
      </c>
      <c r="AN66" s="382">
        <f>IF(('GE2024 results (adjust.)'!F65+'Allocation (ENG)'!Q66+'Allocation (ENG)'!AC66)&gt;0,('GE2024 results (adjust.)'!F65+'Allocation (ENG)'!Q66+'Allocation (ENG)'!AC66),0)</f>
        <v>13225.581967213115</v>
      </c>
      <c r="AO66" s="382">
        <f>IF(('GE2024 results (adjust.)'!G65+'Allocation (ENG)'!R66+'Allocation (ENG)'!AD66)&gt;0,('GE2024 results (adjust.)'!G65+'Allocation (ENG)'!R66+'Allocation (ENG)'!AD66),0)</f>
        <v>19630.14322967302</v>
      </c>
      <c r="AP66" s="382">
        <f>IF(('GE2024 results (adjust.)'!H65+'Allocation (ENG)'!S66+'Allocation (ENG)'!AE66)&gt;0,('GE2024 results (adjust.)'!H65+'Allocation (ENG)'!S66+'Allocation (ENG)'!AE66),0)</f>
        <v>5390.7520000000004</v>
      </c>
      <c r="AQ66" s="382">
        <f>IF(('GE2024 results (adjust.)'!I65+'Allocation (ENG)'!T66+'Allocation (ENG)'!AF66)&gt;0,('GE2024 results (adjust.)'!I65+'Allocation (ENG)'!T66+'Allocation (ENG)'!AF66),0)</f>
        <v>4119.2023551575903</v>
      </c>
      <c r="AR66" s="382">
        <f>IF(('GE2024 results (adjust.)'!K65+'Allocation (ENG)'!U66+'Allocation (ENG)'!AG66)&gt;0,('GE2024 results (adjust.)'!K65+'Allocation (ENG)'!U66+'Allocation (ENG)'!AG66),0)</f>
        <v>0</v>
      </c>
      <c r="AS66" s="382">
        <f>IF(('GE2024 results (adjust.)'!L65+'Allocation (ENG)'!V66+'Allocation (ENG)'!AH66)&gt;0,('GE2024 results (adjust.)'!L65+'Allocation (ENG)'!V66+'Allocation (ENG)'!AH66),0)</f>
        <v>0</v>
      </c>
      <c r="AT66" s="382">
        <f t="shared" si="10"/>
        <v>2092.5637845744018</v>
      </c>
      <c r="AU66" s="382">
        <f t="shared" si="11"/>
        <v>68.75327619396964</v>
      </c>
      <c r="AV66" s="382">
        <f>IF(('GE2024 results (adjust.)'!N65+'Allocation (ENG)'!Y66+'Allocation (ENG)'!AK66)&gt;0,('GE2024 results (adjust.)'!N65+'Allocation (ENG)'!Y66+'Allocation (ENG)'!AK66),0)</f>
        <v>161.49177194896041</v>
      </c>
      <c r="AW66" s="382">
        <f t="shared" si="12"/>
        <v>50500.949479861927</v>
      </c>
      <c r="AX66" s="382"/>
      <c r="AY66" s="368">
        <f t="shared" si="1"/>
        <v>0.11509607551871233</v>
      </c>
      <c r="AZ66" s="368">
        <f t="shared" si="2"/>
        <v>0.26188778831746579</v>
      </c>
      <c r="BA66" s="368">
        <f t="shared" si="3"/>
        <v>0.38870839918566003</v>
      </c>
      <c r="BB66" s="368">
        <f t="shared" si="4"/>
        <v>0.10674555737114706</v>
      </c>
      <c r="BC66" s="368">
        <f t="shared" si="5"/>
        <v>8.1566829883073566E-2</v>
      </c>
      <c r="BD66" s="368">
        <f t="shared" si="6"/>
        <v>0</v>
      </c>
      <c r="BE66" s="368">
        <f t="shared" si="7"/>
        <v>0</v>
      </c>
      <c r="BF66" s="368">
        <f t="shared" si="13"/>
        <v>4.1436127560509441E-2</v>
      </c>
      <c r="BG66" s="368">
        <f t="shared" si="14"/>
        <v>1.3614254167911462E-3</v>
      </c>
      <c r="BH66" s="368">
        <f t="shared" si="15"/>
        <v>3.1977967466405334E-3</v>
      </c>
    </row>
    <row r="67" spans="1:60" ht="20" customHeight="1" x14ac:dyDescent="0.35">
      <c r="A67" s="394" t="s">
        <v>142</v>
      </c>
      <c r="B67" s="395" t="s">
        <v>139</v>
      </c>
      <c r="C67" s="394" t="s">
        <v>56</v>
      </c>
      <c r="D67" s="333" t="s">
        <v>71</v>
      </c>
      <c r="E67" s="346">
        <f>'GE2024 results (adjust.)'!E66/'Regional Transition'!$P$43</f>
        <v>1.1324763802916771E-2</v>
      </c>
      <c r="F67" s="346">
        <f>'GE2024 results (adjust.)'!F66/'Regional Transition'!$Q$43</f>
        <v>1.7811236549554577E-2</v>
      </c>
      <c r="G67" s="346">
        <f>'GE2024 results (adjust.)'!G66/'Regional Transition'!$R$43</f>
        <v>2.4653492880432372E-2</v>
      </c>
      <c r="H67" s="346">
        <f>'GE2024 results (adjust.)'!H66/'Regional Transition'!$S$43</f>
        <v>3.569897854600536E-3</v>
      </c>
      <c r="I67" s="346">
        <f>'GE2024 results (adjust.)'!I66/'Regional Transition'!$T$43</f>
        <v>1.0824623719111746E-2</v>
      </c>
      <c r="J67" s="346">
        <v>0</v>
      </c>
      <c r="K67" s="346">
        <v>0</v>
      </c>
      <c r="L67" s="346">
        <f t="shared" si="9"/>
        <v>2.4653492880432372E-2</v>
      </c>
      <c r="M67" s="346">
        <v>9.3100538031437967E-3</v>
      </c>
      <c r="N67" s="346">
        <v>0</v>
      </c>
      <c r="P67" s="347">
        <f>E67*'Regional Transition'!$P$45</f>
        <v>0</v>
      </c>
      <c r="Q67" s="347">
        <f>F67*'Regional Transition'!$Q$45</f>
        <v>0</v>
      </c>
      <c r="R67" s="347">
        <f>G67*'Regional Transition'!$R$45</f>
        <v>8202.9987466445145</v>
      </c>
      <c r="S67" s="347">
        <f>H67*'Regional Transition'!$S$45</f>
        <v>0</v>
      </c>
      <c r="T67" s="347">
        <f>I67*'Regional Transition'!$T$45</f>
        <v>2811.0794283750151</v>
      </c>
      <c r="U67" s="347">
        <f>J67*'Regional Transition'!$U$45</f>
        <v>0</v>
      </c>
      <c r="V67" s="347">
        <f>K67*'Regional Transition'!$V$45</f>
        <v>0</v>
      </c>
      <c r="W67" s="347">
        <f>L67*'Regional Transition'!$W$45</f>
        <v>2178.5741928757752</v>
      </c>
      <c r="X67" s="347">
        <f>M67*'Regional Transition'!$X$45</f>
        <v>82.270869479563672</v>
      </c>
      <c r="Y67" s="347">
        <f>N67*'Regional Transition'!$Y$45</f>
        <v>0</v>
      </c>
      <c r="Z67" s="348">
        <f t="shared" ref="Z67:Z130" si="16">SUM(P67:Y67)</f>
        <v>13274.923237374869</v>
      </c>
      <c r="AB67" s="347">
        <f>E67*'Regional Transition'!$P$47</f>
        <v>-4495.8933717579257</v>
      </c>
      <c r="AC67" s="347">
        <f>F67*'Regional Transition'!$Q$47</f>
        <v>-3934.7131147540981</v>
      </c>
      <c r="AD67" s="347">
        <f>G67*'Regional Transition'!$R$47</f>
        <v>0</v>
      </c>
      <c r="AE67" s="347">
        <f>H67*'Regional Transition'!$S$47</f>
        <v>-96.551999999999794</v>
      </c>
      <c r="AF67" s="347">
        <f>I67*'Regional Transition'!$T$47</f>
        <v>0</v>
      </c>
      <c r="AG67" s="347">
        <f>J67*'Regional Transition'!$U$47</f>
        <v>0</v>
      </c>
      <c r="AH67" s="347">
        <f>K67*'Regional Transition'!$V$47</f>
        <v>0</v>
      </c>
      <c r="AI67" s="347">
        <f>L67*'Regional Transition'!$W$47</f>
        <v>0</v>
      </c>
      <c r="AJ67" s="347">
        <f>M67*'Regional Transition'!$X$47</f>
        <v>0</v>
      </c>
      <c r="AK67" s="347">
        <f>N67*'Regional Transition'!$Y$47</f>
        <v>0</v>
      </c>
      <c r="AM67" s="382">
        <f>IF(('GE2024 results (adjust.)'!E66+'Allocation (ENG)'!P67+'Allocation (ENG)'!AB67)&gt;0,('GE2024 results (adjust.)'!E66+'Allocation (ENG)'!P67+'Allocation (ENG)'!AB67),0)</f>
        <v>4959.1066282420743</v>
      </c>
      <c r="AN67" s="382">
        <f>IF(('GE2024 results (adjust.)'!F66+'Allocation (ENG)'!Q67+'Allocation (ENG)'!AC67)&gt;0,('GE2024 results (adjust.)'!F66+'Allocation (ENG)'!Q67+'Allocation (ENG)'!AC67),0)</f>
        <v>11550.286885245901</v>
      </c>
      <c r="AO67" s="382">
        <f>IF(('GE2024 results (adjust.)'!G66+'Allocation (ENG)'!R67+'Allocation (ENG)'!AD67)&gt;0,('GE2024 results (adjust.)'!G66+'Allocation (ENG)'!R67+'Allocation (ENG)'!AD67),0)</f>
        <v>20436.998746644516</v>
      </c>
      <c r="AP67" s="382">
        <f>IF(('GE2024 results (adjust.)'!H66+'Allocation (ENG)'!S67+'Allocation (ENG)'!AE67)&gt;0,('GE2024 results (adjust.)'!H66+'Allocation (ENG)'!S67+'Allocation (ENG)'!AE67),0)</f>
        <v>1244.4480000000003</v>
      </c>
      <c r="AQ67" s="382">
        <f>IF(('GE2024 results (adjust.)'!I66+'Allocation (ENG)'!T67+'Allocation (ENG)'!AF67)&gt;0,('GE2024 results (adjust.)'!I66+'Allocation (ENG)'!T67+'Allocation (ENG)'!AF67),0)</f>
        <v>4929.0794283750147</v>
      </c>
      <c r="AR67" s="382">
        <f>IF(('GE2024 results (adjust.)'!K66+'Allocation (ENG)'!U67+'Allocation (ENG)'!AG67)&gt;0,('GE2024 results (adjust.)'!K66+'Allocation (ENG)'!U67+'Allocation (ENG)'!AG67),0)</f>
        <v>0</v>
      </c>
      <c r="AS67" s="382">
        <f>IF(('GE2024 results (adjust.)'!L66+'Allocation (ENG)'!V67+'Allocation (ENG)'!AH67)&gt;0,('GE2024 results (adjust.)'!L66+'Allocation (ENG)'!V67+'Allocation (ENG)'!AH67),0)</f>
        <v>0</v>
      </c>
      <c r="AT67" s="382">
        <f t="shared" si="10"/>
        <v>2178.5741928757752</v>
      </c>
      <c r="AU67" s="382">
        <f t="shared" si="11"/>
        <v>82.270869479563672</v>
      </c>
      <c r="AV67" s="382">
        <f>IF(('GE2024 results (adjust.)'!N66+'Allocation (ENG)'!Y67+'Allocation (ENG)'!AK67)&gt;0,('GE2024 results (adjust.)'!N66+'Allocation (ENG)'!Y67+'Allocation (ENG)'!AK67),0)</f>
        <v>0</v>
      </c>
      <c r="AW67" s="382">
        <f t="shared" ref="AW67:AW130" si="17">SUM(AM67:AV67)</f>
        <v>45380.764750862851</v>
      </c>
      <c r="AX67" s="382"/>
      <c r="AY67" s="368">
        <f t="shared" ref="AY67:AY130" si="18">AM67/AW67</f>
        <v>0.10927772274150105</v>
      </c>
      <c r="AZ67" s="368">
        <f t="shared" ref="AZ67:AZ130" si="19">AN67/AW67</f>
        <v>0.25451944119179459</v>
      </c>
      <c r="BA67" s="368">
        <f t="shared" ref="BA67:BA130" si="20">AO67/AW67</f>
        <v>0.45034496132540242</v>
      </c>
      <c r="BB67" s="368">
        <f t="shared" ref="BB67:BB130" si="21">AP67/AW67</f>
        <v>2.7422367314255958E-2</v>
      </c>
      <c r="BC67" s="368">
        <f t="shared" ref="BC67:BC130" si="22">AQ67/AW67</f>
        <v>0.1086160503339974</v>
      </c>
      <c r="BD67" s="368">
        <f t="shared" ref="BD67:BD130" si="23">AR67/AW67</f>
        <v>0</v>
      </c>
      <c r="BE67" s="368">
        <f t="shared" ref="BE67:BE130" si="24">AS67/AW67</f>
        <v>0</v>
      </c>
      <c r="BF67" s="368">
        <f t="shared" si="13"/>
        <v>4.8006555306769103E-2</v>
      </c>
      <c r="BG67" s="368">
        <f t="shared" si="14"/>
        <v>1.8129017862793819E-3</v>
      </c>
      <c r="BH67" s="368">
        <f t="shared" si="15"/>
        <v>0</v>
      </c>
    </row>
    <row r="68" spans="1:60" ht="20" customHeight="1" x14ac:dyDescent="0.35">
      <c r="A68" s="394" t="s">
        <v>143</v>
      </c>
      <c r="B68" s="395" t="s">
        <v>139</v>
      </c>
      <c r="C68" s="394" t="s">
        <v>56</v>
      </c>
      <c r="D68" s="333" t="s">
        <v>71</v>
      </c>
      <c r="E68" s="346">
        <f>'GE2024 results (adjust.)'!E67/'Regional Transition'!$P$43</f>
        <v>7.3158812594622561E-3</v>
      </c>
      <c r="F68" s="346">
        <f>'GE2024 results (adjust.)'!F67/'Regional Transition'!$Q$43</f>
        <v>1.7783631145796789E-2</v>
      </c>
      <c r="G68" s="346">
        <f>'GE2024 results (adjust.)'!G67/'Regional Transition'!$R$43</f>
        <v>1.3610404684848802E-2</v>
      </c>
      <c r="H68" s="346">
        <f>'GE2024 results (adjust.)'!H67/'Regional Transition'!$S$43</f>
        <v>5.3812017325052378E-2</v>
      </c>
      <c r="I68" s="346">
        <f>'GE2024 results (adjust.)'!I67/'Regional Transition'!$T$43</f>
        <v>8.1159124012981365E-3</v>
      </c>
      <c r="J68" s="346">
        <v>8.6490758221012421E-3</v>
      </c>
      <c r="K68" s="346">
        <v>8.6490758221012421E-3</v>
      </c>
      <c r="L68" s="346">
        <f t="shared" ref="L68:L131" si="25">G68</f>
        <v>1.3610404684848802E-2</v>
      </c>
      <c r="M68" s="346">
        <v>7.7451911242395512E-3</v>
      </c>
      <c r="N68" s="346">
        <v>8.6490758221012421E-3</v>
      </c>
      <c r="P68" s="347">
        <f>E68*'Regional Transition'!$P$45</f>
        <v>0</v>
      </c>
      <c r="Q68" s="347">
        <f>F68*'Regional Transition'!$Q$45</f>
        <v>0</v>
      </c>
      <c r="R68" s="347">
        <f>G68*'Regional Transition'!$R$45</f>
        <v>4528.6131710672762</v>
      </c>
      <c r="S68" s="347">
        <f>H68*'Regional Transition'!$S$45</f>
        <v>0</v>
      </c>
      <c r="T68" s="347">
        <f>I68*'Regional Transition'!$T$45</f>
        <v>2107.6459547967538</v>
      </c>
      <c r="U68" s="347">
        <f>J68*'Regional Transition'!$U$45</f>
        <v>0</v>
      </c>
      <c r="V68" s="347">
        <f>K68*'Regional Transition'!$V$45</f>
        <v>0</v>
      </c>
      <c r="W68" s="347">
        <f>L68*'Regional Transition'!$W$45</f>
        <v>1202.7211131831768</v>
      </c>
      <c r="X68" s="347">
        <f>M68*'Regional Transition'!$X$45</f>
        <v>68.442526923036439</v>
      </c>
      <c r="Y68" s="347">
        <f>N68*'Regional Transition'!$Y$45</f>
        <v>0</v>
      </c>
      <c r="Z68" s="348">
        <f t="shared" si="16"/>
        <v>7907.4227659702428</v>
      </c>
      <c r="AB68" s="347">
        <f>E68*'Regional Transition'!$P$47</f>
        <v>-2904.3804034582131</v>
      </c>
      <c r="AC68" s="347">
        <f>F68*'Regional Transition'!$Q$47</f>
        <v>-3928.6147540983598</v>
      </c>
      <c r="AD68" s="347">
        <f>G68*'Regional Transition'!$R$47</f>
        <v>0</v>
      </c>
      <c r="AE68" s="347">
        <f>H68*'Regional Transition'!$S$47</f>
        <v>-1455.4079999999969</v>
      </c>
      <c r="AF68" s="347">
        <f>I68*'Regional Transition'!$T$47</f>
        <v>0</v>
      </c>
      <c r="AG68" s="347">
        <f>J68*'Regional Transition'!$U$47</f>
        <v>-166.77256062858797</v>
      </c>
      <c r="AH68" s="347">
        <f>K68*'Regional Transition'!$V$47</f>
        <v>-133.60398537820208</v>
      </c>
      <c r="AI68" s="347">
        <f>L68*'Regional Transition'!$W$47</f>
        <v>0</v>
      </c>
      <c r="AJ68" s="347">
        <f>M68*'Regional Transition'!$X$47</f>
        <v>0</v>
      </c>
      <c r="AK68" s="347">
        <f>N68*'Regional Transition'!$Y$47</f>
        <v>-86.017792477060297</v>
      </c>
      <c r="AM68" s="382">
        <f>IF(('GE2024 results (adjust.)'!E67+'Allocation (ENG)'!P68+'Allocation (ENG)'!AB68)&gt;0,('GE2024 results (adjust.)'!E67+'Allocation (ENG)'!P68+'Allocation (ENG)'!AB68),0)</f>
        <v>3203.6195965417869</v>
      </c>
      <c r="AN68" s="382">
        <f>IF(('GE2024 results (adjust.)'!F67+'Allocation (ENG)'!Q68+'Allocation (ENG)'!AC68)&gt;0,('GE2024 results (adjust.)'!F67+'Allocation (ENG)'!Q68+'Allocation (ENG)'!AC68),0)</f>
        <v>11532.38524590164</v>
      </c>
      <c r="AO68" s="382">
        <f>IF(('GE2024 results (adjust.)'!G67+'Allocation (ENG)'!R68+'Allocation (ENG)'!AD68)&gt;0,('GE2024 results (adjust.)'!G67+'Allocation (ENG)'!R68+'Allocation (ENG)'!AD68),0)</f>
        <v>11282.613171067276</v>
      </c>
      <c r="AP68" s="382">
        <f>IF(('GE2024 results (adjust.)'!H67+'Allocation (ENG)'!S68+'Allocation (ENG)'!AE68)&gt;0,('GE2024 results (adjust.)'!H67+'Allocation (ENG)'!S68+'Allocation (ENG)'!AE68),0)</f>
        <v>18758.592000000004</v>
      </c>
      <c r="AQ68" s="382">
        <f>IF(('GE2024 results (adjust.)'!I67+'Allocation (ENG)'!T68+'Allocation (ENG)'!AF68)&gt;0,('GE2024 results (adjust.)'!I67+'Allocation (ENG)'!T68+'Allocation (ENG)'!AF68),0)</f>
        <v>3695.6459547967538</v>
      </c>
      <c r="AR68" s="382">
        <f>IF(('GE2024 results (adjust.)'!K67+'Allocation (ENG)'!U68+'Allocation (ENG)'!AG68)&gt;0,('GE2024 results (adjust.)'!K67+'Allocation (ENG)'!U68+'Allocation (ENG)'!AG68),0)</f>
        <v>0</v>
      </c>
      <c r="AS68" s="382">
        <f>IF(('GE2024 results (adjust.)'!L67+'Allocation (ENG)'!V68+'Allocation (ENG)'!AH68)&gt;0,('GE2024 results (adjust.)'!L67+'Allocation (ENG)'!V68+'Allocation (ENG)'!AH68),0)</f>
        <v>0</v>
      </c>
      <c r="AT68" s="382">
        <f t="shared" ref="AT68:AT131" si="26">W68+AI68</f>
        <v>1202.7211131831768</v>
      </c>
      <c r="AU68" s="382">
        <f t="shared" ref="AU68:AU131" si="27">X68+AJ68</f>
        <v>68.442526923036439</v>
      </c>
      <c r="AV68" s="382">
        <f>IF(('GE2024 results (adjust.)'!N67+'Allocation (ENG)'!Y68+'Allocation (ENG)'!AK68)&gt;0,('GE2024 results (adjust.)'!N67+'Allocation (ENG)'!Y68+'Allocation (ENG)'!AK68),0)</f>
        <v>330.98220752293969</v>
      </c>
      <c r="AW68" s="382">
        <f t="shared" si="17"/>
        <v>50075.001815936608</v>
      </c>
      <c r="AX68" s="382"/>
      <c r="AY68" s="368">
        <f t="shared" si="18"/>
        <v>6.3976424969838339E-2</v>
      </c>
      <c r="AZ68" s="368">
        <f t="shared" si="19"/>
        <v>0.23030224318896386</v>
      </c>
      <c r="BA68" s="368">
        <f t="shared" si="20"/>
        <v>0.22531428381249766</v>
      </c>
      <c r="BB68" s="368">
        <f t="shared" si="21"/>
        <v>0.37460991152735201</v>
      </c>
      <c r="BC68" s="368">
        <f t="shared" si="22"/>
        <v>7.3802213095888428E-2</v>
      </c>
      <c r="BD68" s="368">
        <f t="shared" si="23"/>
        <v>0</v>
      </c>
      <c r="BE68" s="368">
        <f t="shared" si="24"/>
        <v>0</v>
      </c>
      <c r="BF68" s="368">
        <f t="shared" ref="BF68:BF131" si="28">AT68/AW68</f>
        <v>2.4018393800644959E-2</v>
      </c>
      <c r="BG68" s="368">
        <f t="shared" ref="BG68:BG131" si="29">AU68/AW68</f>
        <v>1.3668002883876935E-3</v>
      </c>
      <c r="BH68" s="368">
        <f t="shared" ref="BH68:BH131" si="30">AV68/AW68</f>
        <v>6.6097293164271639E-3</v>
      </c>
    </row>
    <row r="69" spans="1:60" ht="20" customHeight="1" x14ac:dyDescent="0.35">
      <c r="A69" s="394" t="s">
        <v>144</v>
      </c>
      <c r="B69" s="395" t="s">
        <v>139</v>
      </c>
      <c r="C69" s="394" t="s">
        <v>56</v>
      </c>
      <c r="D69" s="333" t="s">
        <v>71</v>
      </c>
      <c r="E69" s="346">
        <f>'GE2024 results (adjust.)'!E68/'Regional Transition'!$P$43</f>
        <v>8.9208715816101649E-3</v>
      </c>
      <c r="F69" s="346">
        <f>'GE2024 results (adjust.)'!F68/'Regional Transition'!$Q$43</f>
        <v>1.4745886507283801E-2</v>
      </c>
      <c r="G69" s="346">
        <f>'GE2024 results (adjust.)'!G68/'Regional Transition'!$R$43</f>
        <v>4.2771815137091475E-2</v>
      </c>
      <c r="H69" s="346">
        <f>'GE2024 results (adjust.)'!H68/'Regional Transition'!$S$43</f>
        <v>5.366826304902819E-3</v>
      </c>
      <c r="I69" s="346">
        <f>'GE2024 results (adjust.)'!I68/'Regional Transition'!$T$43</f>
        <v>9.889351698055349E-3</v>
      </c>
      <c r="J69" s="346">
        <v>7.5222080753976966E-3</v>
      </c>
      <c r="K69" s="346">
        <v>7.5222080753976966E-3</v>
      </c>
      <c r="L69" s="346">
        <f t="shared" si="25"/>
        <v>4.2771815137091475E-2</v>
      </c>
      <c r="M69" s="346">
        <v>9.8990751485740457E-3</v>
      </c>
      <c r="N69" s="346">
        <v>7.5222080753976966E-3</v>
      </c>
      <c r="P69" s="347">
        <f>E69*'Regional Transition'!$P$45</f>
        <v>0</v>
      </c>
      <c r="Q69" s="347">
        <f>F69*'Regional Transition'!$Q$45</f>
        <v>0</v>
      </c>
      <c r="R69" s="347">
        <f>G69*'Regional Transition'!$R$45</f>
        <v>14231.539022194689</v>
      </c>
      <c r="S69" s="347">
        <f>H69*'Regional Transition'!$S$45</f>
        <v>0</v>
      </c>
      <c r="T69" s="347">
        <f>I69*'Regional Transition'!$T$45</f>
        <v>2568.1957950451629</v>
      </c>
      <c r="U69" s="347">
        <f>J69*'Regional Transition'!$U$45</f>
        <v>0</v>
      </c>
      <c r="V69" s="347">
        <f>K69*'Regional Transition'!$V$45</f>
        <v>0</v>
      </c>
      <c r="W69" s="347">
        <f>L69*'Regional Transition'!$W$45</f>
        <v>3779.6499300137589</v>
      </c>
      <c r="X69" s="347">
        <f>M69*'Regional Transition'!$X$45</f>
        <v>87.475919767694691</v>
      </c>
      <c r="Y69" s="347">
        <f>N69*'Regional Transition'!$Y$45</f>
        <v>0</v>
      </c>
      <c r="Z69" s="348">
        <f t="shared" si="16"/>
        <v>20666.860667021305</v>
      </c>
      <c r="AB69" s="347">
        <f>E69*'Regional Transition'!$P$47</f>
        <v>-3541.5561959654183</v>
      </c>
      <c r="AC69" s="347">
        <f>F69*'Regional Transition'!$Q$47</f>
        <v>-3257.5409836065569</v>
      </c>
      <c r="AD69" s="347">
        <f>G69*'Regional Transition'!$R$47</f>
        <v>0</v>
      </c>
      <c r="AE69" s="347">
        <f>H69*'Regional Transition'!$S$47</f>
        <v>-145.15199999999967</v>
      </c>
      <c r="AF69" s="347">
        <f>I69*'Regional Transition'!$T$47</f>
        <v>0</v>
      </c>
      <c r="AG69" s="347">
        <f>J69*'Regional Transition'!$U$47</f>
        <v>-145.04415594432186</v>
      </c>
      <c r="AH69" s="347">
        <f>K69*'Regional Transition'!$V$47</f>
        <v>-116.19703635261568</v>
      </c>
      <c r="AI69" s="347">
        <f>L69*'Regional Transition'!$W$47</f>
        <v>0</v>
      </c>
      <c r="AJ69" s="347">
        <f>M69*'Regional Transition'!$X$47</f>
        <v>0</v>
      </c>
      <c r="AK69" s="347">
        <f>N69*'Regional Transition'!$Y$47</f>
        <v>-74.810736604414544</v>
      </c>
      <c r="AM69" s="382">
        <f>IF(('GE2024 results (adjust.)'!E68+'Allocation (ENG)'!P69+'Allocation (ENG)'!AB69)&gt;0,('GE2024 results (adjust.)'!E68+'Allocation (ENG)'!P69+'Allocation (ENG)'!AB69),0)</f>
        <v>3906.4438040345817</v>
      </c>
      <c r="AN69" s="382">
        <f>IF(('GE2024 results (adjust.)'!F68+'Allocation (ENG)'!Q69+'Allocation (ENG)'!AC69)&gt;0,('GE2024 results (adjust.)'!F68+'Allocation (ENG)'!Q69+'Allocation (ENG)'!AC69),0)</f>
        <v>9562.4590163934427</v>
      </c>
      <c r="AO69" s="382">
        <f>IF(('GE2024 results (adjust.)'!G68+'Allocation (ENG)'!R69+'Allocation (ENG)'!AD69)&gt;0,('GE2024 results (adjust.)'!G68+'Allocation (ENG)'!R69+'Allocation (ENG)'!AD69),0)</f>
        <v>35456.539022194687</v>
      </c>
      <c r="AP69" s="382">
        <f>IF(('GE2024 results (adjust.)'!H68+'Allocation (ENG)'!S69+'Allocation (ENG)'!AE69)&gt;0,('GE2024 results (adjust.)'!H68+'Allocation (ENG)'!S69+'Allocation (ENG)'!AE69),0)</f>
        <v>1870.8480000000004</v>
      </c>
      <c r="AQ69" s="382">
        <f>IF(('GE2024 results (adjust.)'!I68+'Allocation (ENG)'!T69+'Allocation (ENG)'!AF69)&gt;0,('GE2024 results (adjust.)'!I68+'Allocation (ENG)'!T69+'Allocation (ENG)'!AF69),0)</f>
        <v>4503.1957950451633</v>
      </c>
      <c r="AR69" s="382">
        <f>IF(('GE2024 results (adjust.)'!K68+'Allocation (ENG)'!U69+'Allocation (ENG)'!AG69)&gt;0,('GE2024 results (adjust.)'!K68+'Allocation (ENG)'!U69+'Allocation (ENG)'!AG69),0)</f>
        <v>171.95584405567814</v>
      </c>
      <c r="AS69" s="382">
        <f>IF(('GE2024 results (adjust.)'!L68+'Allocation (ENG)'!V69+'Allocation (ENG)'!AH69)&gt;0,('GE2024 results (adjust.)'!L68+'Allocation (ENG)'!V69+'Allocation (ENG)'!AH69),0)</f>
        <v>0</v>
      </c>
      <c r="AT69" s="382">
        <f t="shared" si="26"/>
        <v>3779.6499300137589</v>
      </c>
      <c r="AU69" s="382">
        <f t="shared" si="27"/>
        <v>87.475919767694691</v>
      </c>
      <c r="AV69" s="382">
        <f>IF(('GE2024 results (adjust.)'!N68+'Allocation (ENG)'!Y69+'Allocation (ENG)'!AK69)&gt;0,('GE2024 results (adjust.)'!N68+'Allocation (ENG)'!Y69+'Allocation (ENG)'!AK69),0)</f>
        <v>122.18926339558546</v>
      </c>
      <c r="AW69" s="382">
        <f t="shared" si="17"/>
        <v>59460.756594900595</v>
      </c>
      <c r="AX69" s="382"/>
      <c r="AY69" s="368">
        <f t="shared" si="18"/>
        <v>6.5697848929988242E-2</v>
      </c>
      <c r="AZ69" s="368">
        <f t="shared" si="19"/>
        <v>0.16081966601167547</v>
      </c>
      <c r="BA69" s="368">
        <f t="shared" si="20"/>
        <v>0.59630151132714426</v>
      </c>
      <c r="BB69" s="368">
        <f t="shared" si="21"/>
        <v>3.1463575425820366E-2</v>
      </c>
      <c r="BC69" s="368">
        <f t="shared" si="22"/>
        <v>7.573391347380469E-2</v>
      </c>
      <c r="BD69" s="368">
        <f t="shared" si="23"/>
        <v>2.891921561429059E-3</v>
      </c>
      <c r="BE69" s="368">
        <f t="shared" si="24"/>
        <v>0</v>
      </c>
      <c r="BF69" s="368">
        <f t="shared" si="28"/>
        <v>6.356545302247138E-2</v>
      </c>
      <c r="BG69" s="368">
        <f t="shared" si="29"/>
        <v>1.471153829468707E-3</v>
      </c>
      <c r="BH69" s="368">
        <f t="shared" si="30"/>
        <v>2.0549564181977548E-3</v>
      </c>
    </row>
    <row r="70" spans="1:60" ht="20" customHeight="1" x14ac:dyDescent="0.35">
      <c r="A70" s="394" t="s">
        <v>145</v>
      </c>
      <c r="B70" s="395" t="s">
        <v>139</v>
      </c>
      <c r="C70" s="394" t="s">
        <v>56</v>
      </c>
      <c r="D70" s="333" t="s">
        <v>71</v>
      </c>
      <c r="E70" s="346">
        <f>'GE2024 results (adjust.)'!E69/'Regional Transition'!$P$43</f>
        <v>2.252256568482781E-2</v>
      </c>
      <c r="F70" s="346">
        <f>'GE2024 results (adjust.)'!F69/'Regional Transition'!$Q$43</f>
        <v>1.2139476302486211E-2</v>
      </c>
      <c r="G70" s="346">
        <f>'GE2024 results (adjust.)'!G69/'Regional Transition'!$R$43</f>
        <v>1.3429040097695058E-2</v>
      </c>
      <c r="H70" s="346">
        <f>'GE2024 results (adjust.)'!H69/'Regional Transition'!$S$43</f>
        <v>1.7018909011529627E-2</v>
      </c>
      <c r="I70" s="346">
        <f>'GE2024 results (adjust.)'!I69/'Regional Transition'!$T$43</f>
        <v>1.233741343623029E-2</v>
      </c>
      <c r="J70" s="346">
        <v>1.082963808520291E-3</v>
      </c>
      <c r="K70" s="346">
        <v>1.082963808520291E-3</v>
      </c>
      <c r="L70" s="346">
        <f t="shared" si="25"/>
        <v>1.3429040097695058E-2</v>
      </c>
      <c r="M70" s="346">
        <v>1.0611175581109123E-2</v>
      </c>
      <c r="N70" s="346">
        <v>1.082963808520291E-3</v>
      </c>
      <c r="P70" s="347">
        <f>E70*'Regional Transition'!$P$45</f>
        <v>0</v>
      </c>
      <c r="Q70" s="347">
        <f>F70*'Regional Transition'!$Q$45</f>
        <v>0</v>
      </c>
      <c r="R70" s="347">
        <f>G70*'Regional Transition'!$R$45</f>
        <v>4468.2674225632709</v>
      </c>
      <c r="S70" s="347">
        <f>H70*'Regional Transition'!$S$45</f>
        <v>0</v>
      </c>
      <c r="T70" s="347">
        <f>I70*'Regional Transition'!$T$45</f>
        <v>3203.9403872036291</v>
      </c>
      <c r="U70" s="347">
        <f>J70*'Regional Transition'!$U$45</f>
        <v>0</v>
      </c>
      <c r="V70" s="347">
        <f>K70*'Regional Transition'!$V$45</f>
        <v>0</v>
      </c>
      <c r="W70" s="347">
        <f>L70*'Regional Transition'!$W$45</f>
        <v>1186.6943290276415</v>
      </c>
      <c r="X70" s="347">
        <f>M70*'Regional Transition'!$X$45</f>
        <v>93.768592504091913</v>
      </c>
      <c r="Y70" s="347">
        <f>N70*'Regional Transition'!$Y$45</f>
        <v>0</v>
      </c>
      <c r="Z70" s="348">
        <f t="shared" si="16"/>
        <v>8952.6707312986327</v>
      </c>
      <c r="AB70" s="347">
        <f>E70*'Regional Transition'!$P$47</f>
        <v>-8941.3832853025942</v>
      </c>
      <c r="AC70" s="347">
        <f>F70*'Regional Transition'!$Q$47</f>
        <v>-2681.7540983606555</v>
      </c>
      <c r="AD70" s="347">
        <f>G70*'Regional Transition'!$R$47</f>
        <v>0</v>
      </c>
      <c r="AE70" s="347">
        <f>H70*'Regional Transition'!$S$47</f>
        <v>-460.29599999999908</v>
      </c>
      <c r="AF70" s="347">
        <f>I70*'Regional Transition'!$T$47</f>
        <v>0</v>
      </c>
      <c r="AG70" s="347">
        <f>J70*'Regional Transition'!$U$47</f>
        <v>-20.881843462801204</v>
      </c>
      <c r="AH70" s="347">
        <f>K70*'Regional Transition'!$V$47</f>
        <v>-16.728756206407706</v>
      </c>
      <c r="AI70" s="347">
        <f>L70*'Regional Transition'!$W$47</f>
        <v>0</v>
      </c>
      <c r="AJ70" s="347">
        <f>M70*'Regional Transition'!$X$47</f>
        <v>0</v>
      </c>
      <c r="AK70" s="347">
        <f>N70*'Regional Transition'!$Y$47</f>
        <v>-10.770417332153068</v>
      </c>
      <c r="AM70" s="382">
        <f>IF(('GE2024 results (adjust.)'!E69+'Allocation (ENG)'!P70+'Allocation (ENG)'!AB70)&gt;0,('GE2024 results (adjust.)'!E69+'Allocation (ENG)'!P70+'Allocation (ENG)'!AB70),0)</f>
        <v>9862.6167146974058</v>
      </c>
      <c r="AN70" s="382">
        <f>IF(('GE2024 results (adjust.)'!F69+'Allocation (ENG)'!Q70+'Allocation (ENG)'!AC70)&gt;0,('GE2024 results (adjust.)'!F69+'Allocation (ENG)'!Q70+'Allocation (ENG)'!AC70),0)</f>
        <v>7872.2459016393441</v>
      </c>
      <c r="AO70" s="382">
        <f>IF(('GE2024 results (adjust.)'!G69+'Allocation (ENG)'!R70+'Allocation (ENG)'!AD70)&gt;0,('GE2024 results (adjust.)'!G69+'Allocation (ENG)'!R70+'Allocation (ENG)'!AD70),0)</f>
        <v>11132.267422563271</v>
      </c>
      <c r="AP70" s="382">
        <f>IF(('GE2024 results (adjust.)'!H69+'Allocation (ENG)'!S70+'Allocation (ENG)'!AE70)&gt;0,('GE2024 results (adjust.)'!H69+'Allocation (ENG)'!S70+'Allocation (ENG)'!AE70),0)</f>
        <v>5932.7040000000006</v>
      </c>
      <c r="AQ70" s="382">
        <f>IF(('GE2024 results (adjust.)'!I69+'Allocation (ENG)'!T70+'Allocation (ENG)'!AF70)&gt;0,('GE2024 results (adjust.)'!I69+'Allocation (ENG)'!T70+'Allocation (ENG)'!AF70),0)</f>
        <v>5617.9403872036291</v>
      </c>
      <c r="AR70" s="382">
        <f>IF(('GE2024 results (adjust.)'!K69+'Allocation (ENG)'!U70+'Allocation (ENG)'!AG70)&gt;0,('GE2024 results (adjust.)'!K69+'Allocation (ENG)'!U70+'Allocation (ENG)'!AG70),0)</f>
        <v>0</v>
      </c>
      <c r="AS70" s="382">
        <f>IF(('GE2024 results (adjust.)'!L69+'Allocation (ENG)'!V70+'Allocation (ENG)'!AH70)&gt;0,('GE2024 results (adjust.)'!L69+'Allocation (ENG)'!V70+'Allocation (ENG)'!AH70),0)</f>
        <v>0</v>
      </c>
      <c r="AT70" s="382">
        <f t="shared" si="26"/>
        <v>1186.6943290276415</v>
      </c>
      <c r="AU70" s="382">
        <f t="shared" si="27"/>
        <v>93.768592504091913</v>
      </c>
      <c r="AV70" s="382">
        <f>IF(('GE2024 results (adjust.)'!N69+'Allocation (ENG)'!Y70+'Allocation (ENG)'!AK70)&gt;0,('GE2024 results (adjust.)'!N69+'Allocation (ENG)'!Y70+'Allocation (ENG)'!AK70),0)</f>
        <v>63.229582667846934</v>
      </c>
      <c r="AW70" s="382">
        <f t="shared" si="17"/>
        <v>41761.466930303228</v>
      </c>
      <c r="AX70" s="382"/>
      <c r="AY70" s="368">
        <f t="shared" si="18"/>
        <v>0.2361654759675319</v>
      </c>
      <c r="AZ70" s="368">
        <f t="shared" si="19"/>
        <v>0.18850501383913393</v>
      </c>
      <c r="BA70" s="368">
        <f t="shared" si="20"/>
        <v>0.26656792112073541</v>
      </c>
      <c r="BB70" s="368">
        <f t="shared" si="21"/>
        <v>0.14206167637504785</v>
      </c>
      <c r="BC70" s="368">
        <f t="shared" si="22"/>
        <v>0.1345244983031739</v>
      </c>
      <c r="BD70" s="368">
        <f t="shared" si="23"/>
        <v>0</v>
      </c>
      <c r="BE70" s="368">
        <f t="shared" si="24"/>
        <v>0</v>
      </c>
      <c r="BF70" s="368">
        <f t="shared" si="28"/>
        <v>2.8416011607258571E-2</v>
      </c>
      <c r="BG70" s="368">
        <f t="shared" si="29"/>
        <v>2.2453376137525219E-3</v>
      </c>
      <c r="BH70" s="368">
        <f t="shared" si="30"/>
        <v>1.5140651733659737E-3</v>
      </c>
    </row>
    <row r="71" spans="1:60" ht="20" customHeight="1" x14ac:dyDescent="0.35">
      <c r="A71" s="394" t="s">
        <v>146</v>
      </c>
      <c r="B71" s="395" t="s">
        <v>139</v>
      </c>
      <c r="C71" s="394" t="s">
        <v>56</v>
      </c>
      <c r="D71" s="333" t="s">
        <v>71</v>
      </c>
      <c r="E71" s="346">
        <f>'GE2024 results (adjust.)'!E70/'Regional Transition'!$P$43</f>
        <v>1.4195429449895556E-2</v>
      </c>
      <c r="F71" s="346">
        <f>'GE2024 results (adjust.)'!F70/'Regional Transition'!$Q$43</f>
        <v>1.4200225150823274E-2</v>
      </c>
      <c r="G71" s="346">
        <f>'GE2024 results (adjust.)'!G70/'Regional Transition'!$R$43</f>
        <v>1.5397448401774955E-2</v>
      </c>
      <c r="H71" s="346">
        <f>'GE2024 results (adjust.)'!H70/'Regional Transition'!$S$43</f>
        <v>1.3698577141472842E-2</v>
      </c>
      <c r="I71" s="346">
        <f>'GE2024 results (adjust.)'!I70/'Regional Transition'!$T$43</f>
        <v>1.2197733948330052E-2</v>
      </c>
      <c r="J71" s="346">
        <v>5.2757899050211471E-2</v>
      </c>
      <c r="K71" s="346">
        <v>5.2757899050211471E-2</v>
      </c>
      <c r="L71" s="346">
        <f t="shared" si="25"/>
        <v>1.5397448401774955E-2</v>
      </c>
      <c r="M71" s="346">
        <v>2.3840725168794191E-2</v>
      </c>
      <c r="N71" s="346">
        <v>5.2757899050211471E-2</v>
      </c>
      <c r="P71" s="347">
        <f>E71*'Regional Transition'!$P$45</f>
        <v>0</v>
      </c>
      <c r="Q71" s="347">
        <f>F71*'Regional Transition'!$Q$45</f>
        <v>0</v>
      </c>
      <c r="R71" s="347">
        <f>G71*'Regional Transition'!$R$45</f>
        <v>5123.2192758184292</v>
      </c>
      <c r="S71" s="347">
        <f>H71*'Regional Transition'!$S$45</f>
        <v>0</v>
      </c>
      <c r="T71" s="347">
        <f>I71*'Regional Transition'!$T$45</f>
        <v>3167.6665965212742</v>
      </c>
      <c r="U71" s="347">
        <f>J71*'Regional Transition'!$U$45</f>
        <v>0</v>
      </c>
      <c r="V71" s="347">
        <f>K71*'Regional Transition'!$V$45</f>
        <v>0</v>
      </c>
      <c r="W71" s="347">
        <f>L71*'Regional Transition'!$W$45</f>
        <v>1360.6381816536725</v>
      </c>
      <c r="X71" s="347">
        <f>M71*'Regional Transition'!$X$45</f>
        <v>210.67517225278499</v>
      </c>
      <c r="Y71" s="347">
        <f>N71*'Regional Transition'!$Y$45</f>
        <v>0</v>
      </c>
      <c r="Z71" s="348">
        <f t="shared" si="16"/>
        <v>9862.199226246159</v>
      </c>
      <c r="AB71" s="347">
        <f>E71*'Regional Transition'!$P$47</f>
        <v>-5635.5380371469737</v>
      </c>
      <c r="AC71" s="347">
        <f>F71*'Regional Transition'!$Q$47</f>
        <v>-3136.9979270081963</v>
      </c>
      <c r="AD71" s="347">
        <f>G71*'Regional Transition'!$R$47</f>
        <v>0</v>
      </c>
      <c r="AE71" s="347">
        <f>H71*'Regional Transition'!$S$47</f>
        <v>-370.49379955199925</v>
      </c>
      <c r="AF71" s="347">
        <f>I71*'Regional Transition'!$T$47</f>
        <v>0</v>
      </c>
      <c r="AG71" s="347">
        <f>J71*'Regional Transition'!$U$47</f>
        <v>-1017.2844011270046</v>
      </c>
      <c r="AH71" s="347">
        <f>K71*'Regional Transition'!$V$47</f>
        <v>-814.96170437972671</v>
      </c>
      <c r="AI71" s="347">
        <f>L71*'Regional Transition'!$W$47</f>
        <v>0</v>
      </c>
      <c r="AJ71" s="347">
        <f>M71*'Regional Transition'!$X$47</f>
        <v>0</v>
      </c>
      <c r="AK71" s="347">
        <f>N71*'Regional Transition'!$Y$47</f>
        <v>-524.69397949205143</v>
      </c>
      <c r="AM71" s="382">
        <f>IF(('GE2024 results (adjust.)'!E70+'Allocation (ENG)'!P71+'Allocation (ENG)'!AB71)&gt;0,('GE2024 results (adjust.)'!E70+'Allocation (ENG)'!P71+'Allocation (ENG)'!AB71),0)</f>
        <v>6216.1692288530257</v>
      </c>
      <c r="AN71" s="382">
        <f>IF(('GE2024 results (adjust.)'!F70+'Allocation (ENG)'!Q71+'Allocation (ENG)'!AC71)&gt;0,('GE2024 results (adjust.)'!F70+'Allocation (ENG)'!Q71+'Allocation (ENG)'!AC71),0)</f>
        <v>9208.6068179918038</v>
      </c>
      <c r="AO71" s="382">
        <f>IF(('GE2024 results (adjust.)'!G70+'Allocation (ENG)'!R71+'Allocation (ENG)'!AD71)&gt;0,('GE2024 results (adjust.)'!G70+'Allocation (ENG)'!R71+'Allocation (ENG)'!AD71),0)</f>
        <v>12764.018275818429</v>
      </c>
      <c r="AP71" s="382">
        <f>IF(('GE2024 results (adjust.)'!H70+'Allocation (ENG)'!S71+'Allocation (ENG)'!AE71)&gt;0,('GE2024 results (adjust.)'!H70+'Allocation (ENG)'!S71+'Allocation (ENG)'!AE71),0)</f>
        <v>4775.2534164480003</v>
      </c>
      <c r="AQ71" s="382">
        <f>IF(('GE2024 results (adjust.)'!I70+'Allocation (ENG)'!T71+'Allocation (ENG)'!AF71)&gt;0,('GE2024 results (adjust.)'!I70+'Allocation (ENG)'!T71+'Allocation (ENG)'!AF71),0)</f>
        <v>5554.3362095212742</v>
      </c>
      <c r="AR71" s="382">
        <f>IF(('GE2024 results (adjust.)'!K70+'Allocation (ENG)'!U71+'Allocation (ENG)'!AG71)&gt;0,('GE2024 results (adjust.)'!K70+'Allocation (ENG)'!U71+'Allocation (ENG)'!AG71),0)</f>
        <v>2019.7155988729955</v>
      </c>
      <c r="AS71" s="382">
        <f>IF(('GE2024 results (adjust.)'!L70+'Allocation (ENG)'!V71+'Allocation (ENG)'!AH71)&gt;0,('GE2024 results (adjust.)'!L70+'Allocation (ENG)'!V71+'Allocation (ENG)'!AH71),0)</f>
        <v>0</v>
      </c>
      <c r="AT71" s="382">
        <f t="shared" si="26"/>
        <v>1360.6381816536725</v>
      </c>
      <c r="AU71" s="382">
        <f t="shared" si="27"/>
        <v>210.67517225278499</v>
      </c>
      <c r="AV71" s="382">
        <f>IF(('GE2024 results (adjust.)'!N70+'Allocation (ENG)'!Y71+'Allocation (ENG)'!AK71)&gt;0,('GE2024 results (adjust.)'!N70+'Allocation (ENG)'!Y71+'Allocation (ENG)'!AK71),0)</f>
        <v>43.306020507948574</v>
      </c>
      <c r="AW71" s="382">
        <f t="shared" si="17"/>
        <v>42152.718921919928</v>
      </c>
      <c r="AX71" s="382"/>
      <c r="AY71" s="368">
        <f t="shared" si="18"/>
        <v>0.14746781199019032</v>
      </c>
      <c r="AZ71" s="368">
        <f t="shared" si="19"/>
        <v>0.21845819329113825</v>
      </c>
      <c r="BA71" s="368">
        <f t="shared" si="20"/>
        <v>0.30280415124493865</v>
      </c>
      <c r="BB71" s="368">
        <f t="shared" si="21"/>
        <v>0.11328458848154657</v>
      </c>
      <c r="BC71" s="368">
        <f t="shared" si="22"/>
        <v>0.13176697379378183</v>
      </c>
      <c r="BD71" s="368">
        <f t="shared" si="23"/>
        <v>4.7914242557262871E-2</v>
      </c>
      <c r="BE71" s="368">
        <f t="shared" si="24"/>
        <v>0</v>
      </c>
      <c r="BF71" s="368">
        <f t="shared" si="28"/>
        <v>3.2278776232062316E-2</v>
      </c>
      <c r="BG71" s="368">
        <f t="shared" si="29"/>
        <v>4.9979023332521345E-3</v>
      </c>
      <c r="BH71" s="368">
        <f t="shared" si="30"/>
        <v>1.0273600758272537E-3</v>
      </c>
    </row>
    <row r="72" spans="1:60" ht="20" customHeight="1" x14ac:dyDescent="0.35">
      <c r="A72" s="394" t="s">
        <v>147</v>
      </c>
      <c r="B72" s="395" t="s">
        <v>139</v>
      </c>
      <c r="C72" s="394" t="s">
        <v>56</v>
      </c>
      <c r="D72" s="333" t="s">
        <v>71</v>
      </c>
      <c r="E72" s="346">
        <f>'GE2024 results (adjust.)'!E71/'Regional Transition'!$P$43</f>
        <v>1.9538960541193154E-2</v>
      </c>
      <c r="F72" s="346">
        <f>'GE2024 results (adjust.)'!F71/'Regional Transition'!$Q$43</f>
        <v>1.5883459187135882E-2</v>
      </c>
      <c r="G72" s="346">
        <f>'GE2024 results (adjust.)'!G71/'Regional Transition'!$R$43</f>
        <v>1.9065448434017546E-2</v>
      </c>
      <c r="H72" s="346">
        <f>'GE2024 results (adjust.)'!H71/'Regional Transition'!$S$43</f>
        <v>3.5938569006045665E-3</v>
      </c>
      <c r="I72" s="346">
        <f>'GE2024 results (adjust.)'!I71/'Regional Transition'!$T$43</f>
        <v>1.1586129353742364E-2</v>
      </c>
      <c r="J72" s="346">
        <v>2.297639431590347E-3</v>
      </c>
      <c r="K72" s="346">
        <v>2.297639431590347E-3</v>
      </c>
      <c r="L72" s="346">
        <f t="shared" si="25"/>
        <v>1.9065448434017546E-2</v>
      </c>
      <c r="M72" s="346">
        <v>9.9650103738087754E-3</v>
      </c>
      <c r="N72" s="346">
        <v>2.297639431590347E-3</v>
      </c>
      <c r="P72" s="347">
        <f>E72*'Regional Transition'!$P$45</f>
        <v>0</v>
      </c>
      <c r="Q72" s="347">
        <f>F72*'Regional Transition'!$Q$45</f>
        <v>0</v>
      </c>
      <c r="R72" s="347">
        <f>G72*'Regional Transition'!$R$45</f>
        <v>6343.6791844044265</v>
      </c>
      <c r="S72" s="347">
        <f>H72*'Regional Transition'!$S$45</f>
        <v>0</v>
      </c>
      <c r="T72" s="347">
        <f>I72*'Regional Transition'!$T$45</f>
        <v>3008.8371407583377</v>
      </c>
      <c r="U72" s="347">
        <f>J72*'Regional Transition'!$U$45</f>
        <v>0</v>
      </c>
      <c r="V72" s="347">
        <f>K72*'Regional Transition'!$V$45</f>
        <v>0</v>
      </c>
      <c r="W72" s="347">
        <f>L72*'Regional Transition'!$W$45</f>
        <v>1684.7711655057794</v>
      </c>
      <c r="X72" s="347">
        <f>M72*'Regional Transition'!$X$45</f>
        <v>88.058574650694439</v>
      </c>
      <c r="Y72" s="347">
        <f>N72*'Regional Transition'!$Y$45</f>
        <v>0</v>
      </c>
      <c r="Z72" s="348">
        <f t="shared" si="16"/>
        <v>11125.346065319238</v>
      </c>
      <c r="AB72" s="347">
        <f>E72*'Regional Transition'!$P$47</f>
        <v>-7756.9020172910659</v>
      </c>
      <c r="AC72" s="347">
        <f>F72*'Regional Transition'!$Q$47</f>
        <v>-3508.8442622950815</v>
      </c>
      <c r="AD72" s="347">
        <f>G72*'Regional Transition'!$R$47</f>
        <v>0</v>
      </c>
      <c r="AE72" s="347">
        <f>H72*'Regional Transition'!$S$47</f>
        <v>-97.19999999999979</v>
      </c>
      <c r="AF72" s="347">
        <f>I72*'Regional Transition'!$T$47</f>
        <v>0</v>
      </c>
      <c r="AG72" s="347">
        <f>J72*'Regional Transition'!$U$47</f>
        <v>-44.303370589997144</v>
      </c>
      <c r="AH72" s="347">
        <f>K72*'Regional Transition'!$V$47</f>
        <v>-35.492090870351483</v>
      </c>
      <c r="AI72" s="347">
        <f>L72*'Regional Transition'!$W$47</f>
        <v>0</v>
      </c>
      <c r="AJ72" s="347">
        <f>M72*'Regional Transition'!$X$47</f>
        <v>0</v>
      </c>
      <c r="AK72" s="347">
        <f>N72*'Regional Transition'!$Y$47</f>
        <v>-22.850750285784208</v>
      </c>
      <c r="AM72" s="382">
        <f>IF(('GE2024 results (adjust.)'!E71+'Allocation (ENG)'!P72+'Allocation (ENG)'!AB72)&gt;0,('GE2024 results (adjust.)'!E71+'Allocation (ENG)'!P72+'Allocation (ENG)'!AB72),0)</f>
        <v>8556.0979827089341</v>
      </c>
      <c r="AN72" s="382">
        <f>IF(('GE2024 results (adjust.)'!F71+'Allocation (ENG)'!Q72+'Allocation (ENG)'!AC72)&gt;0,('GE2024 results (adjust.)'!F71+'Allocation (ENG)'!Q72+'Allocation (ENG)'!AC72),0)</f>
        <v>10300.155737704918</v>
      </c>
      <c r="AO72" s="382">
        <f>IF(('GE2024 results (adjust.)'!G71+'Allocation (ENG)'!R72+'Allocation (ENG)'!AD72)&gt;0,('GE2024 results (adjust.)'!G71+'Allocation (ENG)'!R72+'Allocation (ENG)'!AD72),0)</f>
        <v>15804.679184404427</v>
      </c>
      <c r="AP72" s="382">
        <f>IF(('GE2024 results (adjust.)'!H71+'Allocation (ENG)'!S72+'Allocation (ENG)'!AE72)&gt;0,('GE2024 results (adjust.)'!H71+'Allocation (ENG)'!S72+'Allocation (ENG)'!AE72),0)</f>
        <v>1252.8000000000002</v>
      </c>
      <c r="AQ72" s="382">
        <f>IF(('GE2024 results (adjust.)'!I71+'Allocation (ENG)'!T72+'Allocation (ENG)'!AF72)&gt;0,('GE2024 results (adjust.)'!I71+'Allocation (ENG)'!T72+'Allocation (ENG)'!AF72),0)</f>
        <v>5275.8371407583381</v>
      </c>
      <c r="AR72" s="382">
        <f>IF(('GE2024 results (adjust.)'!K71+'Allocation (ENG)'!U72+'Allocation (ENG)'!AG72)&gt;0,('GE2024 results (adjust.)'!K71+'Allocation (ENG)'!U72+'Allocation (ENG)'!AG72),0)</f>
        <v>0</v>
      </c>
      <c r="AS72" s="382">
        <f>IF(('GE2024 results (adjust.)'!L71+'Allocation (ENG)'!V72+'Allocation (ENG)'!AH72)&gt;0,('GE2024 results (adjust.)'!L71+'Allocation (ENG)'!V72+'Allocation (ENG)'!AH72),0)</f>
        <v>0</v>
      </c>
      <c r="AT72" s="382">
        <f t="shared" si="26"/>
        <v>1684.7711655057794</v>
      </c>
      <c r="AU72" s="382">
        <f t="shared" si="27"/>
        <v>88.058574650694439</v>
      </c>
      <c r="AV72" s="382">
        <f>IF(('GE2024 results (adjust.)'!N71+'Allocation (ENG)'!Y72+'Allocation (ENG)'!AK72)&gt;0,('GE2024 results (adjust.)'!N71+'Allocation (ENG)'!Y72+'Allocation (ENG)'!AK72),0)</f>
        <v>134.14924971421578</v>
      </c>
      <c r="AW72" s="382">
        <f t="shared" si="17"/>
        <v>43096.549035447308</v>
      </c>
      <c r="AX72" s="382"/>
      <c r="AY72" s="368">
        <f t="shared" si="18"/>
        <v>0.19853325090302393</v>
      </c>
      <c r="AZ72" s="368">
        <f t="shared" si="19"/>
        <v>0.23900186832205392</v>
      </c>
      <c r="BA72" s="368">
        <f t="shared" si="20"/>
        <v>0.36672725631476744</v>
      </c>
      <c r="BB72" s="368">
        <f t="shared" si="21"/>
        <v>2.9069612951365564E-2</v>
      </c>
      <c r="BC72" s="368">
        <f t="shared" si="22"/>
        <v>0.12241901634441574</v>
      </c>
      <c r="BD72" s="368">
        <f t="shared" si="23"/>
        <v>0</v>
      </c>
      <c r="BE72" s="368">
        <f t="shared" si="24"/>
        <v>0</v>
      </c>
      <c r="BF72" s="368">
        <f t="shared" si="28"/>
        <v>3.9092948349995257E-2</v>
      </c>
      <c r="BG72" s="368">
        <f t="shared" si="29"/>
        <v>2.04328598510905E-3</v>
      </c>
      <c r="BH72" s="368">
        <f t="shared" si="30"/>
        <v>3.1127608292691091E-3</v>
      </c>
    </row>
    <row r="73" spans="1:60" ht="20" customHeight="1" x14ac:dyDescent="0.35">
      <c r="A73" s="394" t="s">
        <v>148</v>
      </c>
      <c r="B73" s="395" t="s">
        <v>139</v>
      </c>
      <c r="C73" s="394" t="s">
        <v>56</v>
      </c>
      <c r="D73" s="333" t="s">
        <v>71</v>
      </c>
      <c r="E73" s="346">
        <f>'GE2024 results (adjust.)'!E72/'Regional Transition'!$P$43</f>
        <v>1.8397501006113336E-2</v>
      </c>
      <c r="F73" s="346">
        <f>'GE2024 results (adjust.)'!F72/'Regional Transition'!$Q$43</f>
        <v>1.9004020036922229E-2</v>
      </c>
      <c r="G73" s="346">
        <f>'GE2024 results (adjust.)'!G72/'Regional Transition'!$R$43</f>
        <v>1.9760679351440238E-2</v>
      </c>
      <c r="H73" s="346">
        <f>'GE2024 results (adjust.)'!H72/'Regional Transition'!$S$43</f>
        <v>9.479795868928045E-3</v>
      </c>
      <c r="I73" s="346">
        <f>'GE2024 results (adjust.)'!I72/'Regional Transition'!$T$43</f>
        <v>1.4279508343341935E-2</v>
      </c>
      <c r="J73" s="346">
        <v>0</v>
      </c>
      <c r="K73" s="346">
        <v>0</v>
      </c>
      <c r="L73" s="346">
        <f t="shared" si="25"/>
        <v>1.9760679351440238E-2</v>
      </c>
      <c r="M73" s="346">
        <v>1.2281534620388937E-2</v>
      </c>
      <c r="N73" s="346">
        <v>0</v>
      </c>
      <c r="P73" s="347">
        <f>E73*'Regional Transition'!$P$45</f>
        <v>0</v>
      </c>
      <c r="Q73" s="347">
        <f>F73*'Regional Transition'!$Q$45</f>
        <v>0</v>
      </c>
      <c r="R73" s="347">
        <f>G73*'Regional Transition'!$R$45</f>
        <v>6575.0045536697826</v>
      </c>
      <c r="S73" s="347">
        <f>H73*'Regional Transition'!$S$45</f>
        <v>0</v>
      </c>
      <c r="T73" s="347">
        <f>I73*'Regional Transition'!$T$45</f>
        <v>3708.2889154295526</v>
      </c>
      <c r="U73" s="347">
        <f>J73*'Regional Transition'!$U$45</f>
        <v>0</v>
      </c>
      <c r="V73" s="347">
        <f>K73*'Regional Transition'!$V$45</f>
        <v>0</v>
      </c>
      <c r="W73" s="347">
        <f>L73*'Regional Transition'!$W$45</f>
        <v>1746.2071714353322</v>
      </c>
      <c r="X73" s="347">
        <f>M73*'Regional Transition'!$X$45</f>
        <v>108.52918287341873</v>
      </c>
      <c r="Y73" s="347">
        <f>N73*'Regional Transition'!$Y$45</f>
        <v>0</v>
      </c>
      <c r="Z73" s="348">
        <f t="shared" si="16"/>
        <v>12138.029823408086</v>
      </c>
      <c r="AB73" s="347">
        <f>E73*'Regional Transition'!$P$47</f>
        <v>-7303.7463976945246</v>
      </c>
      <c r="AC73" s="347">
        <f>F73*'Regional Transition'!$Q$47</f>
        <v>-4198.2131147540986</v>
      </c>
      <c r="AD73" s="347">
        <f>G73*'Regional Transition'!$R$47</f>
        <v>0</v>
      </c>
      <c r="AE73" s="347">
        <f>H73*'Regional Transition'!$S$47</f>
        <v>-256.39199999999943</v>
      </c>
      <c r="AF73" s="347">
        <f>I73*'Regional Transition'!$T$47</f>
        <v>0</v>
      </c>
      <c r="AG73" s="347">
        <f>J73*'Regional Transition'!$U$47</f>
        <v>0</v>
      </c>
      <c r="AH73" s="347">
        <f>K73*'Regional Transition'!$V$47</f>
        <v>0</v>
      </c>
      <c r="AI73" s="347">
        <f>L73*'Regional Transition'!$W$47</f>
        <v>0</v>
      </c>
      <c r="AJ73" s="347">
        <f>M73*'Regional Transition'!$X$47</f>
        <v>0</v>
      </c>
      <c r="AK73" s="347">
        <f>N73*'Regional Transition'!$Y$47</f>
        <v>0</v>
      </c>
      <c r="AM73" s="382">
        <f>IF(('GE2024 results (adjust.)'!E72+'Allocation (ENG)'!P73+'Allocation (ENG)'!AB73)&gt;0,('GE2024 results (adjust.)'!E72+'Allocation (ENG)'!P73+'Allocation (ENG)'!AB73),0)</f>
        <v>8056.2536023054754</v>
      </c>
      <c r="AN73" s="382">
        <f>IF(('GE2024 results (adjust.)'!F72+'Allocation (ENG)'!Q73+'Allocation (ENG)'!AC73)&gt;0,('GE2024 results (adjust.)'!F72+'Allocation (ENG)'!Q73+'Allocation (ENG)'!AC73),0)</f>
        <v>12323.786885245901</v>
      </c>
      <c r="AO73" s="382">
        <f>IF(('GE2024 results (adjust.)'!G72+'Allocation (ENG)'!R73+'Allocation (ENG)'!AD73)&gt;0,('GE2024 results (adjust.)'!G72+'Allocation (ENG)'!R73+'Allocation (ENG)'!AD73),0)</f>
        <v>16381.004553669783</v>
      </c>
      <c r="AP73" s="382">
        <f>IF(('GE2024 results (adjust.)'!H72+'Allocation (ENG)'!S73+'Allocation (ENG)'!AE73)&gt;0,('GE2024 results (adjust.)'!H72+'Allocation (ENG)'!S73+'Allocation (ENG)'!AE73),0)</f>
        <v>3304.6080000000006</v>
      </c>
      <c r="AQ73" s="382">
        <f>IF(('GE2024 results (adjust.)'!I72+'Allocation (ENG)'!T73+'Allocation (ENG)'!AF73)&gt;0,('GE2024 results (adjust.)'!I72+'Allocation (ENG)'!T73+'Allocation (ENG)'!AF73),0)</f>
        <v>6502.2889154295526</v>
      </c>
      <c r="AR73" s="382">
        <f>IF(('GE2024 results (adjust.)'!K72+'Allocation (ENG)'!U73+'Allocation (ENG)'!AG73)&gt;0,('GE2024 results (adjust.)'!K72+'Allocation (ENG)'!U73+'Allocation (ENG)'!AG73),0)</f>
        <v>0</v>
      </c>
      <c r="AS73" s="382">
        <f>IF(('GE2024 results (adjust.)'!L72+'Allocation (ENG)'!V73+'Allocation (ENG)'!AH73)&gt;0,('GE2024 results (adjust.)'!L72+'Allocation (ENG)'!V73+'Allocation (ENG)'!AH73),0)</f>
        <v>0</v>
      </c>
      <c r="AT73" s="382">
        <f t="shared" si="26"/>
        <v>1746.2071714353322</v>
      </c>
      <c r="AU73" s="382">
        <f t="shared" si="27"/>
        <v>108.52918287341873</v>
      </c>
      <c r="AV73" s="382">
        <f>IF(('GE2024 results (adjust.)'!N72+'Allocation (ENG)'!Y73+'Allocation (ENG)'!AK73)&gt;0,('GE2024 results (adjust.)'!N72+'Allocation (ENG)'!Y73+'Allocation (ENG)'!AK73),0)</f>
        <v>0</v>
      </c>
      <c r="AW73" s="382">
        <f t="shared" si="17"/>
        <v>48422.678310959469</v>
      </c>
      <c r="AX73" s="382"/>
      <c r="AY73" s="368">
        <f t="shared" si="18"/>
        <v>0.16637356468739792</v>
      </c>
      <c r="AZ73" s="368">
        <f t="shared" si="19"/>
        <v>0.25450444533665267</v>
      </c>
      <c r="BA73" s="368">
        <f t="shared" si="20"/>
        <v>0.33829199716039421</v>
      </c>
      <c r="BB73" s="368">
        <f t="shared" si="21"/>
        <v>6.8245047883938939E-2</v>
      </c>
      <c r="BC73" s="368">
        <f t="shared" si="22"/>
        <v>0.13428189315909636</v>
      </c>
      <c r="BD73" s="368">
        <f t="shared" si="23"/>
        <v>0</v>
      </c>
      <c r="BE73" s="368">
        <f t="shared" si="24"/>
        <v>0</v>
      </c>
      <c r="BF73" s="368">
        <f t="shared" si="28"/>
        <v>3.6061763461772714E-2</v>
      </c>
      <c r="BG73" s="368">
        <f t="shared" si="29"/>
        <v>2.2412883107470619E-3</v>
      </c>
      <c r="BH73" s="368">
        <f t="shared" si="30"/>
        <v>0</v>
      </c>
    </row>
    <row r="74" spans="1:60" ht="20" customHeight="1" x14ac:dyDescent="0.35">
      <c r="A74" s="394" t="s">
        <v>149</v>
      </c>
      <c r="B74" s="395" t="s">
        <v>139</v>
      </c>
      <c r="C74" s="394" t="s">
        <v>56</v>
      </c>
      <c r="D74" s="333" t="s">
        <v>71</v>
      </c>
      <c r="E74" s="346">
        <f>'GE2024 results (adjust.)'!E73/'Regional Transition'!$P$43</f>
        <v>1.1758350740691056E-2</v>
      </c>
      <c r="F74" s="346">
        <f>'GE2024 results (adjust.)'!F73/'Regional Transition'!$Q$43</f>
        <v>2.2284462183472416E-2</v>
      </c>
      <c r="G74" s="346">
        <f>'GE2024 results (adjust.)'!G73/'Regional Transition'!$R$43</f>
        <v>2.5125040807032109E-2</v>
      </c>
      <c r="H74" s="346">
        <f>'GE2024 results (adjust.)'!H73/'Regional Transition'!$S$43</f>
        <v>1.565856762174523E-2</v>
      </c>
      <c r="I74" s="346">
        <f>'GE2024 results (adjust.)'!I73/'Regional Transition'!$T$43</f>
        <v>1.1754784964096796E-2</v>
      </c>
      <c r="J74" s="346">
        <v>0</v>
      </c>
      <c r="K74" s="346">
        <v>0</v>
      </c>
      <c r="L74" s="346">
        <f t="shared" si="25"/>
        <v>2.5125040807032109E-2</v>
      </c>
      <c r="M74" s="346">
        <v>1.011006786932518E-2</v>
      </c>
      <c r="N74" s="346">
        <v>0</v>
      </c>
      <c r="P74" s="347">
        <f>E74*'Regional Transition'!$P$45</f>
        <v>0</v>
      </c>
      <c r="Q74" s="347">
        <f>F74*'Regional Transition'!$Q$45</f>
        <v>0</v>
      </c>
      <c r="R74" s="347">
        <f>G74*'Regional Transition'!$R$45</f>
        <v>8359.8976927549302</v>
      </c>
      <c r="S74" s="347">
        <f>H74*'Regional Transition'!$S$45</f>
        <v>0</v>
      </c>
      <c r="T74" s="347">
        <f>I74*'Regional Transition'!$T$45</f>
        <v>3052.6358287358521</v>
      </c>
      <c r="U74" s="347">
        <f>J74*'Regional Transition'!$U$45</f>
        <v>0</v>
      </c>
      <c r="V74" s="347">
        <f>K74*'Regional Transition'!$V$45</f>
        <v>0</v>
      </c>
      <c r="W74" s="347">
        <f>L74*'Regional Transition'!$W$45</f>
        <v>2220.2438316801672</v>
      </c>
      <c r="X74" s="347">
        <f>M74*'Regional Transition'!$X$45</f>
        <v>89.340415393293867</v>
      </c>
      <c r="Y74" s="347">
        <f>N74*'Regional Transition'!$Y$45</f>
        <v>0</v>
      </c>
      <c r="Z74" s="348">
        <f t="shared" si="16"/>
        <v>13722.117768564243</v>
      </c>
      <c r="AB74" s="347">
        <f>E74*'Regional Transition'!$P$47</f>
        <v>-4668.0259365994234</v>
      </c>
      <c r="AC74" s="347">
        <f>F74*'Regional Transition'!$Q$47</f>
        <v>-4922.9016393442616</v>
      </c>
      <c r="AD74" s="347">
        <f>G74*'Regional Transition'!$R$47</f>
        <v>0</v>
      </c>
      <c r="AE74" s="347">
        <f>H74*'Regional Transition'!$S$47</f>
        <v>-423.50399999999911</v>
      </c>
      <c r="AF74" s="347">
        <f>I74*'Regional Transition'!$T$47</f>
        <v>0</v>
      </c>
      <c r="AG74" s="347">
        <f>J74*'Regional Transition'!$U$47</f>
        <v>0</v>
      </c>
      <c r="AH74" s="347">
        <f>K74*'Regional Transition'!$V$47</f>
        <v>0</v>
      </c>
      <c r="AI74" s="347">
        <f>L74*'Regional Transition'!$W$47</f>
        <v>0</v>
      </c>
      <c r="AJ74" s="347">
        <f>M74*'Regional Transition'!$X$47</f>
        <v>0</v>
      </c>
      <c r="AK74" s="347">
        <f>N74*'Regional Transition'!$Y$47</f>
        <v>0</v>
      </c>
      <c r="AM74" s="382">
        <f>IF(('GE2024 results (adjust.)'!E73+'Allocation (ENG)'!P74+'Allocation (ENG)'!AB74)&gt;0,('GE2024 results (adjust.)'!E73+'Allocation (ENG)'!P74+'Allocation (ENG)'!AB74),0)</f>
        <v>5148.9740634005766</v>
      </c>
      <c r="AN74" s="382">
        <f>IF(('GE2024 results (adjust.)'!F73+'Allocation (ENG)'!Q74+'Allocation (ENG)'!AC74)&gt;0,('GE2024 results (adjust.)'!F73+'Allocation (ENG)'!Q74+'Allocation (ENG)'!AC74),0)</f>
        <v>14451.098360655738</v>
      </c>
      <c r="AO74" s="382">
        <f>IF(('GE2024 results (adjust.)'!G73+'Allocation (ENG)'!R74+'Allocation (ENG)'!AD74)&gt;0,('GE2024 results (adjust.)'!G73+'Allocation (ENG)'!R74+'Allocation (ENG)'!AD74),0)</f>
        <v>20827.89769275493</v>
      </c>
      <c r="AP74" s="382">
        <f>IF(('GE2024 results (adjust.)'!H73+'Allocation (ENG)'!S74+'Allocation (ENG)'!AE74)&gt;0,('GE2024 results (adjust.)'!H73+'Allocation (ENG)'!S74+'Allocation (ENG)'!AE74),0)</f>
        <v>5458.496000000001</v>
      </c>
      <c r="AQ74" s="382">
        <f>IF(('GE2024 results (adjust.)'!I73+'Allocation (ENG)'!T74+'Allocation (ENG)'!AF74)&gt;0,('GE2024 results (adjust.)'!I73+'Allocation (ENG)'!T74+'Allocation (ENG)'!AF74),0)</f>
        <v>5352.6358287358526</v>
      </c>
      <c r="AR74" s="382">
        <f>IF(('GE2024 results (adjust.)'!K73+'Allocation (ENG)'!U74+'Allocation (ENG)'!AG74)&gt;0,('GE2024 results (adjust.)'!K73+'Allocation (ENG)'!U74+'Allocation (ENG)'!AG74),0)</f>
        <v>0</v>
      </c>
      <c r="AS74" s="382">
        <f>IF(('GE2024 results (adjust.)'!L73+'Allocation (ENG)'!V74+'Allocation (ENG)'!AH74)&gt;0,('GE2024 results (adjust.)'!L73+'Allocation (ENG)'!V74+'Allocation (ENG)'!AH74),0)</f>
        <v>0</v>
      </c>
      <c r="AT74" s="382">
        <f t="shared" si="26"/>
        <v>2220.2438316801672</v>
      </c>
      <c r="AU74" s="382">
        <f t="shared" si="27"/>
        <v>89.340415393293867</v>
      </c>
      <c r="AV74" s="382">
        <f>IF(('GE2024 results (adjust.)'!N73+'Allocation (ENG)'!Y74+'Allocation (ENG)'!AK74)&gt;0,('GE2024 results (adjust.)'!N73+'Allocation (ENG)'!Y74+'Allocation (ENG)'!AK74),0)</f>
        <v>0</v>
      </c>
      <c r="AW74" s="382">
        <f t="shared" si="17"/>
        <v>53548.68619262056</v>
      </c>
      <c r="AX74" s="382"/>
      <c r="AY74" s="368">
        <f t="shared" si="18"/>
        <v>9.6155002662047503E-2</v>
      </c>
      <c r="AZ74" s="368">
        <f t="shared" si="19"/>
        <v>0.26986840178811361</v>
      </c>
      <c r="BA74" s="368">
        <f t="shared" si="20"/>
        <v>0.38895254344494418</v>
      </c>
      <c r="BB74" s="368">
        <f t="shared" si="21"/>
        <v>0.10193519931311079</v>
      </c>
      <c r="BC74" s="368">
        <f t="shared" si="22"/>
        <v>9.9958303542347013E-2</v>
      </c>
      <c r="BD74" s="368">
        <f t="shared" si="23"/>
        <v>0</v>
      </c>
      <c r="BE74" s="368">
        <f t="shared" si="24"/>
        <v>0</v>
      </c>
      <c r="BF74" s="368">
        <f t="shared" si="28"/>
        <v>4.1462153220598243E-2</v>
      </c>
      <c r="BG74" s="368">
        <f t="shared" si="29"/>
        <v>1.6683960288386252E-3</v>
      </c>
      <c r="BH74" s="368">
        <f t="shared" si="30"/>
        <v>0</v>
      </c>
    </row>
    <row r="75" spans="1:60" ht="20" customHeight="1" x14ac:dyDescent="0.35">
      <c r="A75" s="394" t="s">
        <v>150</v>
      </c>
      <c r="B75" s="395" t="s">
        <v>139</v>
      </c>
      <c r="C75" s="394" t="s">
        <v>56</v>
      </c>
      <c r="D75" s="333" t="s">
        <v>71</v>
      </c>
      <c r="E75" s="346">
        <f>'GE2024 results (adjust.)'!E74/'Regional Transition'!$P$43</f>
        <v>2.0062379026848855E-2</v>
      </c>
      <c r="F75" s="346">
        <f>'GE2024 results (adjust.)'!F74/'Regional Transition'!$Q$43</f>
        <v>2.2268359031280372E-2</v>
      </c>
      <c r="G75" s="346">
        <f>'GE2024 results (adjust.)'!G74/'Regional Transition'!$R$43</f>
        <v>1.5452262825499054E-2</v>
      </c>
      <c r="H75" s="346">
        <f>'GE2024 results (adjust.)'!H74/'Regional Transition'!$S$43</f>
        <v>1.6119113728267149E-2</v>
      </c>
      <c r="I75" s="346">
        <f>'GE2024 results (adjust.)'!I74/'Regional Transition'!$T$43</f>
        <v>1.4545268699051948E-2</v>
      </c>
      <c r="J75" s="346">
        <v>2.4981340826272118E-2</v>
      </c>
      <c r="K75" s="346">
        <v>2.4981340826272118E-2</v>
      </c>
      <c r="L75" s="346">
        <f t="shared" si="25"/>
        <v>1.5452262825499054E-2</v>
      </c>
      <c r="M75" s="346">
        <v>1.6255230861201963E-2</v>
      </c>
      <c r="N75" s="346">
        <v>2.4981340826272118E-2</v>
      </c>
      <c r="P75" s="347">
        <f>E75*'Regional Transition'!$P$45</f>
        <v>0</v>
      </c>
      <c r="Q75" s="347">
        <f>F75*'Regional Transition'!$Q$45</f>
        <v>0</v>
      </c>
      <c r="R75" s="347">
        <f>G75*'Regional Transition'!$R$45</f>
        <v>5141.4577725412901</v>
      </c>
      <c r="S75" s="347">
        <f>H75*'Regional Transition'!$S$45</f>
        <v>0</v>
      </c>
      <c r="T75" s="347">
        <f>I75*'Regional Transition'!$T$45</f>
        <v>3777.305029818363</v>
      </c>
      <c r="U75" s="347">
        <f>J75*'Regional Transition'!$U$45</f>
        <v>0</v>
      </c>
      <c r="V75" s="347">
        <f>K75*'Regional Transition'!$V$45</f>
        <v>0</v>
      </c>
      <c r="W75" s="347">
        <f>L75*'Regional Transition'!$W$45</f>
        <v>1365.4820100516138</v>
      </c>
      <c r="X75" s="347">
        <f>M75*'Regional Transition'!$X$45</f>
        <v>143.64385048886987</v>
      </c>
      <c r="Y75" s="347">
        <f>N75*'Regional Transition'!$Y$45</f>
        <v>0</v>
      </c>
      <c r="Z75" s="348">
        <f t="shared" si="16"/>
        <v>10427.888662900137</v>
      </c>
      <c r="AB75" s="347">
        <f>E75*'Regional Transition'!$P$47</f>
        <v>-7964.6974063400585</v>
      </c>
      <c r="AC75" s="347">
        <f>F75*'Regional Transition'!$Q$47</f>
        <v>-4919.3442622950815</v>
      </c>
      <c r="AD75" s="347">
        <f>G75*'Regional Transition'!$R$47</f>
        <v>0</v>
      </c>
      <c r="AE75" s="347">
        <f>H75*'Regional Transition'!$S$47</f>
        <v>-435.95999999999907</v>
      </c>
      <c r="AF75" s="347">
        <f>I75*'Regional Transition'!$T$47</f>
        <v>0</v>
      </c>
      <c r="AG75" s="347">
        <f>J75*'Regional Transition'!$U$47</f>
        <v>-481.69333501353589</v>
      </c>
      <c r="AH75" s="347">
        <f>K75*'Regional Transition'!$V$47</f>
        <v>-385.89171411267506</v>
      </c>
      <c r="AI75" s="347">
        <f>L75*'Regional Transition'!$W$47</f>
        <v>0</v>
      </c>
      <c r="AJ75" s="347">
        <f>M75*'Regional Transition'!$X$47</f>
        <v>0</v>
      </c>
      <c r="AK75" s="347">
        <f>N75*'Regional Transition'!$Y$47</f>
        <v>-248.44732954034171</v>
      </c>
      <c r="AM75" s="382">
        <f>IF(('GE2024 results (adjust.)'!E74+'Allocation (ENG)'!P75+'Allocation (ENG)'!AB75)&gt;0,('GE2024 results (adjust.)'!E74+'Allocation (ENG)'!P75+'Allocation (ENG)'!AB75),0)</f>
        <v>8785.3025936599406</v>
      </c>
      <c r="AN75" s="382">
        <f>IF(('GE2024 results (adjust.)'!F74+'Allocation (ENG)'!Q75+'Allocation (ENG)'!AC75)&gt;0,('GE2024 results (adjust.)'!F74+'Allocation (ENG)'!Q75+'Allocation (ENG)'!AC75),0)</f>
        <v>14440.655737704918</v>
      </c>
      <c r="AO75" s="382">
        <f>IF(('GE2024 results (adjust.)'!G74+'Allocation (ENG)'!R75+'Allocation (ENG)'!AD75)&gt;0,('GE2024 results (adjust.)'!G74+'Allocation (ENG)'!R75+'Allocation (ENG)'!AD75),0)</f>
        <v>12809.457772541289</v>
      </c>
      <c r="AP75" s="382">
        <f>IF(('GE2024 results (adjust.)'!H74+'Allocation (ENG)'!S75+'Allocation (ENG)'!AE75)&gt;0,('GE2024 results (adjust.)'!H74+'Allocation (ENG)'!S75+'Allocation (ENG)'!AE75),0)</f>
        <v>5619.0400000000009</v>
      </c>
      <c r="AQ75" s="382">
        <f>IF(('GE2024 results (adjust.)'!I74+'Allocation (ENG)'!T75+'Allocation (ENG)'!AF75)&gt;0,('GE2024 results (adjust.)'!I74+'Allocation (ENG)'!T75+'Allocation (ENG)'!AF75),0)</f>
        <v>6623.3050298183625</v>
      </c>
      <c r="AR75" s="382">
        <f>IF(('GE2024 results (adjust.)'!K74+'Allocation (ENG)'!U75+'Allocation (ENG)'!AG75)&gt;0,('GE2024 results (adjust.)'!K74+'Allocation (ENG)'!U75+'Allocation (ENG)'!AG75),0)</f>
        <v>370.30666498646411</v>
      </c>
      <c r="AS75" s="382">
        <f>IF(('GE2024 results (adjust.)'!L74+'Allocation (ENG)'!V75+'Allocation (ENG)'!AH75)&gt;0,('GE2024 results (adjust.)'!L74+'Allocation (ENG)'!V75+'Allocation (ENG)'!AH75),0)</f>
        <v>0</v>
      </c>
      <c r="AT75" s="382">
        <f t="shared" si="26"/>
        <v>1365.4820100516138</v>
      </c>
      <c r="AU75" s="382">
        <f t="shared" si="27"/>
        <v>143.64385048886987</v>
      </c>
      <c r="AV75" s="382">
        <f>IF(('GE2024 results (adjust.)'!N74+'Allocation (ENG)'!Y75+'Allocation (ENG)'!AK75)&gt;0,('GE2024 results (adjust.)'!N74+'Allocation (ENG)'!Y75+'Allocation (ENG)'!AK75),0)</f>
        <v>606.55267045965832</v>
      </c>
      <c r="AW75" s="382">
        <f t="shared" si="17"/>
        <v>50763.74632971111</v>
      </c>
      <c r="AX75" s="382"/>
      <c r="AY75" s="368">
        <f t="shared" si="18"/>
        <v>0.17306253436456995</v>
      </c>
      <c r="AZ75" s="368">
        <f t="shared" si="19"/>
        <v>0.28446788863675848</v>
      </c>
      <c r="BA75" s="368">
        <f t="shared" si="20"/>
        <v>0.25233476050691206</v>
      </c>
      <c r="BB75" s="368">
        <f t="shared" si="21"/>
        <v>0.11069001809882731</v>
      </c>
      <c r="BC75" s="368">
        <f t="shared" si="22"/>
        <v>0.1304731330662619</v>
      </c>
      <c r="BD75" s="368">
        <f t="shared" si="23"/>
        <v>7.2947071829828737E-3</v>
      </c>
      <c r="BE75" s="368">
        <f t="shared" si="24"/>
        <v>0</v>
      </c>
      <c r="BF75" s="368">
        <f t="shared" si="28"/>
        <v>2.689876356214517E-2</v>
      </c>
      <c r="BG75" s="368">
        <f t="shared" si="29"/>
        <v>2.8296542488393476E-3</v>
      </c>
      <c r="BH75" s="368">
        <f t="shared" si="30"/>
        <v>1.1948540332703024E-2</v>
      </c>
    </row>
    <row r="76" spans="1:60" ht="20" customHeight="1" x14ac:dyDescent="0.35">
      <c r="A76" s="394" t="s">
        <v>151</v>
      </c>
      <c r="B76" s="395" t="s">
        <v>139</v>
      </c>
      <c r="C76" s="394" t="s">
        <v>56</v>
      </c>
      <c r="D76" s="333" t="s">
        <v>71</v>
      </c>
      <c r="E76" s="346">
        <f>'GE2024 results (adjust.)'!E75/'Regional Transition'!$P$43</f>
        <v>1.416104520802591E-2</v>
      </c>
      <c r="F76" s="346">
        <f>'GE2024 results (adjust.)'!F75/'Regional Transition'!$Q$43</f>
        <v>2.0423397880135037E-2</v>
      </c>
      <c r="G76" s="346">
        <f>'GE2024 results (adjust.)'!G75/'Regional Transition'!$R$43</f>
        <v>2.4453991834563253E-2</v>
      </c>
      <c r="H76" s="346">
        <f>'GE2024 results (adjust.)'!H75/'Regional Transition'!$S$43</f>
        <v>1.082948879382176E-2</v>
      </c>
      <c r="I76" s="346">
        <f>'GE2024 results (adjust.)'!I75/'Regional Transition'!$T$43</f>
        <v>1.1223264252676767E-2</v>
      </c>
      <c r="J76" s="346">
        <v>0</v>
      </c>
      <c r="K76" s="346">
        <v>0</v>
      </c>
      <c r="L76" s="346">
        <f t="shared" si="25"/>
        <v>2.4453991834563253E-2</v>
      </c>
      <c r="M76" s="346">
        <v>9.6529169743643888E-3</v>
      </c>
      <c r="N76" s="346">
        <v>0</v>
      </c>
      <c r="P76" s="347">
        <f>E76*'Regional Transition'!$P$45</f>
        <v>0</v>
      </c>
      <c r="Q76" s="347">
        <f>F76*'Regional Transition'!$Q$45</f>
        <v>0</v>
      </c>
      <c r="R76" s="347">
        <f>G76*'Regional Transition'!$R$45</f>
        <v>8136.6184232901087</v>
      </c>
      <c r="S76" s="347">
        <f>H76*'Regional Transition'!$S$45</f>
        <v>0</v>
      </c>
      <c r="T76" s="347">
        <f>I76*'Regional Transition'!$T$45</f>
        <v>2914.6035999582309</v>
      </c>
      <c r="U76" s="347">
        <f>J76*'Regional Transition'!$U$45</f>
        <v>0</v>
      </c>
      <c r="V76" s="347">
        <f>K76*'Regional Transition'!$V$45</f>
        <v>0</v>
      </c>
      <c r="W76" s="347">
        <f>L76*'Regional Transition'!$W$45</f>
        <v>2160.9447303046863</v>
      </c>
      <c r="X76" s="347">
        <f>M76*'Regional Transition'!$X$45</f>
        <v>85.300674871162315</v>
      </c>
      <c r="Y76" s="347">
        <f>N76*'Regional Transition'!$Y$45</f>
        <v>0</v>
      </c>
      <c r="Z76" s="348">
        <f t="shared" si="16"/>
        <v>13297.467428424188</v>
      </c>
      <c r="AB76" s="347">
        <f>E76*'Regional Transition'!$P$47</f>
        <v>-5621.8876080691643</v>
      </c>
      <c r="AC76" s="347">
        <f>F76*'Regional Transition'!$Q$47</f>
        <v>-4511.7704918032787</v>
      </c>
      <c r="AD76" s="347">
        <f>G76*'Regional Transition'!$R$47</f>
        <v>0</v>
      </c>
      <c r="AE76" s="347">
        <f>H76*'Regional Transition'!$S$47</f>
        <v>-292.89599999999939</v>
      </c>
      <c r="AF76" s="347">
        <f>I76*'Regional Transition'!$T$47</f>
        <v>0</v>
      </c>
      <c r="AG76" s="347">
        <f>J76*'Regional Transition'!$U$47</f>
        <v>0</v>
      </c>
      <c r="AH76" s="347">
        <f>K76*'Regional Transition'!$V$47</f>
        <v>0</v>
      </c>
      <c r="AI76" s="347">
        <f>L76*'Regional Transition'!$W$47</f>
        <v>0</v>
      </c>
      <c r="AJ76" s="347">
        <f>M76*'Regional Transition'!$X$47</f>
        <v>0</v>
      </c>
      <c r="AK76" s="347">
        <f>N76*'Regional Transition'!$Y$47</f>
        <v>0</v>
      </c>
      <c r="AM76" s="382">
        <f>IF(('GE2024 results (adjust.)'!E75+'Allocation (ENG)'!P76+'Allocation (ENG)'!AB76)&gt;0,('GE2024 results (adjust.)'!E75+'Allocation (ENG)'!P76+'Allocation (ENG)'!AB76),0)</f>
        <v>6201.1123919308357</v>
      </c>
      <c r="AN76" s="382">
        <f>IF(('GE2024 results (adjust.)'!F75+'Allocation (ENG)'!Q76+'Allocation (ENG)'!AC76)&gt;0,('GE2024 results (adjust.)'!F75+'Allocation (ENG)'!Q76+'Allocation (ENG)'!AC76),0)</f>
        <v>13244.22950819672</v>
      </c>
      <c r="AO76" s="382">
        <f>IF(('GE2024 results (adjust.)'!G75+'Allocation (ENG)'!R76+'Allocation (ENG)'!AD76)&gt;0,('GE2024 results (adjust.)'!G75+'Allocation (ENG)'!R76+'Allocation (ENG)'!AD76),0)</f>
        <v>20271.618423290107</v>
      </c>
      <c r="AP76" s="382">
        <f>IF(('GE2024 results (adjust.)'!H75+'Allocation (ENG)'!S76+'Allocation (ENG)'!AE76)&gt;0,('GE2024 results (adjust.)'!H75+'Allocation (ENG)'!S76+'Allocation (ENG)'!AE76),0)</f>
        <v>3775.1040000000007</v>
      </c>
      <c r="AQ76" s="382">
        <f>IF(('GE2024 results (adjust.)'!I75+'Allocation (ENG)'!T76+'Allocation (ENG)'!AF76)&gt;0,('GE2024 results (adjust.)'!I75+'Allocation (ENG)'!T76+'Allocation (ENG)'!AF76),0)</f>
        <v>5110.6035999582309</v>
      </c>
      <c r="AR76" s="382">
        <f>IF(('GE2024 results (adjust.)'!K75+'Allocation (ENG)'!U76+'Allocation (ENG)'!AG76)&gt;0,('GE2024 results (adjust.)'!K75+'Allocation (ENG)'!U76+'Allocation (ENG)'!AG76),0)</f>
        <v>0</v>
      </c>
      <c r="AS76" s="382">
        <f>IF(('GE2024 results (adjust.)'!L75+'Allocation (ENG)'!V76+'Allocation (ENG)'!AH76)&gt;0,('GE2024 results (adjust.)'!L75+'Allocation (ENG)'!V76+'Allocation (ENG)'!AH76),0)</f>
        <v>0</v>
      </c>
      <c r="AT76" s="382">
        <f t="shared" si="26"/>
        <v>2160.9447303046863</v>
      </c>
      <c r="AU76" s="382">
        <f t="shared" si="27"/>
        <v>85.300674871162315</v>
      </c>
      <c r="AV76" s="382">
        <f>IF(('GE2024 results (adjust.)'!N75+'Allocation (ENG)'!Y76+'Allocation (ENG)'!AK76)&gt;0,('GE2024 results (adjust.)'!N75+'Allocation (ENG)'!Y76+'Allocation (ENG)'!AK76),0)</f>
        <v>0</v>
      </c>
      <c r="AW76" s="382">
        <f t="shared" si="17"/>
        <v>50848.913328551738</v>
      </c>
      <c r="AX76" s="382"/>
      <c r="AY76" s="368">
        <f t="shared" si="18"/>
        <v>0.12195171904389356</v>
      </c>
      <c r="AZ76" s="368">
        <f t="shared" si="19"/>
        <v>0.26046239027019807</v>
      </c>
      <c r="BA76" s="368">
        <f t="shared" si="20"/>
        <v>0.39866374906201907</v>
      </c>
      <c r="BB76" s="368">
        <f t="shared" si="21"/>
        <v>7.4241586552849195E-2</v>
      </c>
      <c r="BC76" s="368">
        <f t="shared" si="22"/>
        <v>0.10050566010992057</v>
      </c>
      <c r="BD76" s="368">
        <f t="shared" si="23"/>
        <v>0</v>
      </c>
      <c r="BE76" s="368">
        <f t="shared" si="24"/>
        <v>0</v>
      </c>
      <c r="BF76" s="368">
        <f t="shared" si="28"/>
        <v>4.2497363047703768E-2</v>
      </c>
      <c r="BG76" s="368">
        <f t="shared" si="29"/>
        <v>1.6775319134158539E-3</v>
      </c>
      <c r="BH76" s="368">
        <f t="shared" si="30"/>
        <v>0</v>
      </c>
    </row>
    <row r="77" spans="1:60" ht="20" customHeight="1" x14ac:dyDescent="0.35">
      <c r="A77" s="394" t="s">
        <v>152</v>
      </c>
      <c r="B77" s="395" t="s">
        <v>139</v>
      </c>
      <c r="C77" s="394" t="s">
        <v>56</v>
      </c>
      <c r="D77" s="333" t="s">
        <v>71</v>
      </c>
      <c r="E77" s="346">
        <f>'GE2024 results (adjust.)'!E76/'Regional Transition'!$P$43</f>
        <v>1.4468867978766217E-2</v>
      </c>
      <c r="F77" s="346">
        <f>'GE2024 results (adjust.)'!F76/'Regional Transition'!$Q$43</f>
        <v>1.1685137365639324E-2</v>
      </c>
      <c r="G77" s="346">
        <f>'GE2024 results (adjust.)'!G76/'Regional Transition'!$R$43</f>
        <v>2.4540643803981153E-2</v>
      </c>
      <c r="H77" s="346">
        <f>'GE2024 results (adjust.)'!H76/'Regional Transition'!$S$43</f>
        <v>2.851126474479623E-3</v>
      </c>
      <c r="I77" s="346">
        <f>'GE2024 results (adjust.)'!I76/'Regional Transition'!$T$43</f>
        <v>8.7803132905731728E-3</v>
      </c>
      <c r="J77" s="346">
        <v>3.4288975721122182E-2</v>
      </c>
      <c r="K77" s="346">
        <v>3.4288975721122182E-2</v>
      </c>
      <c r="L77" s="346">
        <f t="shared" si="25"/>
        <v>2.4540643803981153E-2</v>
      </c>
      <c r="M77" s="346">
        <v>1.6026655413721568E-2</v>
      </c>
      <c r="N77" s="346">
        <v>3.4288975721122182E-2</v>
      </c>
      <c r="P77" s="347">
        <f>E77*'Regional Transition'!$P$45</f>
        <v>0</v>
      </c>
      <c r="Q77" s="347">
        <f>F77*'Regional Transition'!$Q$45</f>
        <v>0</v>
      </c>
      <c r="R77" s="347">
        <f>G77*'Regional Transition'!$R$45</f>
        <v>8165.4502809086898</v>
      </c>
      <c r="S77" s="347">
        <f>H77*'Regional Transition'!$S$45</f>
        <v>0</v>
      </c>
      <c r="T77" s="347">
        <f>I77*'Regional Transition'!$T$45</f>
        <v>2280.18624076878</v>
      </c>
      <c r="U77" s="347">
        <f>J77*'Regional Transition'!$U$45</f>
        <v>0</v>
      </c>
      <c r="V77" s="347">
        <f>K77*'Regional Transition'!$V$45</f>
        <v>0</v>
      </c>
      <c r="W77" s="347">
        <f>L77*'Regional Transition'!$W$45</f>
        <v>2168.6019716234418</v>
      </c>
      <c r="X77" s="347">
        <f>M77*'Regional Transition'!$X$45</f>
        <v>141.62398022780411</v>
      </c>
      <c r="Y77" s="347">
        <f>N77*'Regional Transition'!$Y$45</f>
        <v>0</v>
      </c>
      <c r="Z77" s="348">
        <f t="shared" si="16"/>
        <v>12755.862473528716</v>
      </c>
      <c r="AB77" s="347">
        <f>E77*'Regional Transition'!$P$47</f>
        <v>-5744.0922190201727</v>
      </c>
      <c r="AC77" s="347">
        <f>F77*'Regional Transition'!$Q$47</f>
        <v>-2581.3852459016389</v>
      </c>
      <c r="AD77" s="347">
        <f>G77*'Regional Transition'!$R$47</f>
        <v>0</v>
      </c>
      <c r="AE77" s="347">
        <f>H77*'Regional Transition'!$S$47</f>
        <v>-77.111999999999838</v>
      </c>
      <c r="AF77" s="347">
        <f>I77*'Regional Transition'!$T$47</f>
        <v>0</v>
      </c>
      <c r="AG77" s="347">
        <f>J77*'Regional Transition'!$U$47</f>
        <v>-661.16431396409746</v>
      </c>
      <c r="AH77" s="347">
        <f>K77*'Regional Transition'!$V$47</f>
        <v>-529.66859177855747</v>
      </c>
      <c r="AI77" s="347">
        <f>L77*'Regional Transition'!$W$47</f>
        <v>0</v>
      </c>
      <c r="AJ77" s="347">
        <f>M77*'Regional Transition'!$X$47</f>
        <v>0</v>
      </c>
      <c r="AK77" s="347">
        <f>N77*'Regional Transition'!$Y$47</f>
        <v>-341.01470012479234</v>
      </c>
      <c r="AM77" s="382">
        <f>IF(('GE2024 results (adjust.)'!E76+'Allocation (ENG)'!P77+'Allocation (ENG)'!AB77)&gt;0,('GE2024 results (adjust.)'!E76+'Allocation (ENG)'!P77+'Allocation (ENG)'!AB77),0)</f>
        <v>6335.9077809798273</v>
      </c>
      <c r="AN77" s="382">
        <f>IF(('GE2024 results (adjust.)'!F76+'Allocation (ENG)'!Q77+'Allocation (ENG)'!AC77)&gt;0,('GE2024 results (adjust.)'!F76+'Allocation (ENG)'!Q77+'Allocation (ENG)'!AC77),0)</f>
        <v>7577.6147540983611</v>
      </c>
      <c r="AO77" s="382">
        <f>IF(('GE2024 results (adjust.)'!G76+'Allocation (ENG)'!R77+'Allocation (ENG)'!AD77)&gt;0,('GE2024 results (adjust.)'!G76+'Allocation (ENG)'!R77+'Allocation (ENG)'!AD77),0)</f>
        <v>20343.450280908692</v>
      </c>
      <c r="AP77" s="382">
        <f>IF(('GE2024 results (adjust.)'!H76+'Allocation (ENG)'!S77+'Allocation (ENG)'!AE77)&gt;0,('GE2024 results (adjust.)'!H76+'Allocation (ENG)'!S77+'Allocation (ENG)'!AE77),0)</f>
        <v>993.88800000000015</v>
      </c>
      <c r="AQ77" s="382">
        <f>IF(('GE2024 results (adjust.)'!I76+'Allocation (ENG)'!T77+'Allocation (ENG)'!AF77)&gt;0,('GE2024 results (adjust.)'!I76+'Allocation (ENG)'!T77+'Allocation (ENG)'!AF77),0)</f>
        <v>3998.18624076878</v>
      </c>
      <c r="AR77" s="382">
        <f>IF(('GE2024 results (adjust.)'!K76+'Allocation (ENG)'!U77+'Allocation (ENG)'!AG77)&gt;0,('GE2024 results (adjust.)'!K76+'Allocation (ENG)'!U77+'Allocation (ENG)'!AG77),0)</f>
        <v>1266.8356860359027</v>
      </c>
      <c r="AS77" s="382">
        <f>IF(('GE2024 results (adjust.)'!L76+'Allocation (ENG)'!V77+'Allocation (ENG)'!AH77)&gt;0,('GE2024 results (adjust.)'!L76+'Allocation (ENG)'!V77+'Allocation (ENG)'!AH77),0)</f>
        <v>0</v>
      </c>
      <c r="AT77" s="382">
        <f t="shared" si="26"/>
        <v>2168.6019716234418</v>
      </c>
      <c r="AU77" s="382">
        <f t="shared" si="27"/>
        <v>141.62398022780411</v>
      </c>
      <c r="AV77" s="382">
        <f>IF(('GE2024 results (adjust.)'!N76+'Allocation (ENG)'!Y77+'Allocation (ENG)'!AK77)&gt;0,('GE2024 results (adjust.)'!N76+'Allocation (ENG)'!Y77+'Allocation (ENG)'!AK77),0)</f>
        <v>73.985299875207659</v>
      </c>
      <c r="AW77" s="382">
        <f t="shared" si="17"/>
        <v>42900.093994518029</v>
      </c>
      <c r="AX77" s="382"/>
      <c r="AY77" s="368">
        <f t="shared" si="18"/>
        <v>0.14768983447424286</v>
      </c>
      <c r="AZ77" s="368">
        <f t="shared" si="19"/>
        <v>0.17663398954479362</v>
      </c>
      <c r="BA77" s="368">
        <f t="shared" si="20"/>
        <v>0.47420526126372292</v>
      </c>
      <c r="BB77" s="368">
        <f t="shared" si="21"/>
        <v>2.3167501687222498E-2</v>
      </c>
      <c r="BC77" s="368">
        <f t="shared" si="22"/>
        <v>9.3197610272827996E-2</v>
      </c>
      <c r="BD77" s="368">
        <f t="shared" si="23"/>
        <v>2.9529904671019711E-2</v>
      </c>
      <c r="BE77" s="368">
        <f t="shared" si="24"/>
        <v>0</v>
      </c>
      <c r="BF77" s="368">
        <f t="shared" si="28"/>
        <v>5.055005175281331E-2</v>
      </c>
      <c r="BG77" s="368">
        <f t="shared" si="29"/>
        <v>3.301251047279791E-3</v>
      </c>
      <c r="BH77" s="368">
        <f t="shared" si="30"/>
        <v>1.7245952860770384E-3</v>
      </c>
    </row>
    <row r="78" spans="1:60" ht="20" customHeight="1" x14ac:dyDescent="0.35">
      <c r="A78" s="394" t="s">
        <v>153</v>
      </c>
      <c r="B78" s="395" t="s">
        <v>139</v>
      </c>
      <c r="C78" s="394" t="s">
        <v>56</v>
      </c>
      <c r="D78" s="333" t="s">
        <v>71</v>
      </c>
      <c r="E78" s="346">
        <f>'GE2024 results (adjust.)'!E77/'Regional Transition'!$P$43</f>
        <v>1.8439422395124663E-2</v>
      </c>
      <c r="F78" s="346">
        <f>'GE2024 results (adjust.)'!F77/'Regional Transition'!$Q$43</f>
        <v>1.3015947871795904E-2</v>
      </c>
      <c r="G78" s="346">
        <f>'GE2024 results (adjust.)'!G77/'Regional Transition'!$R$43</f>
        <v>1.4537379241412386E-2</v>
      </c>
      <c r="H78" s="346">
        <f>'GE2024 results (adjust.)'!H77/'Regional Transition'!$S$43</f>
        <v>6.040341709238342E-3</v>
      </c>
      <c r="I78" s="346">
        <f>'GE2024 results (adjust.)'!I77/'Regional Transition'!$T$43</f>
        <v>1.3880867809776912E-2</v>
      </c>
      <c r="J78" s="346">
        <v>1.0156444366392998E-2</v>
      </c>
      <c r="K78" s="346">
        <v>1.0156444366392998E-2</v>
      </c>
      <c r="L78" s="346">
        <f t="shared" si="25"/>
        <v>1.4537379241412386E-2</v>
      </c>
      <c r="M78" s="346">
        <v>1.1938671449168343E-2</v>
      </c>
      <c r="N78" s="346">
        <v>1.0156444366392998E-2</v>
      </c>
      <c r="P78" s="347">
        <f>E78*'Regional Transition'!$P$45</f>
        <v>0</v>
      </c>
      <c r="Q78" s="347">
        <f>F78*'Regional Transition'!$Q$45</f>
        <v>0</v>
      </c>
      <c r="R78" s="347">
        <f>G78*'Regional Transition'!$R$45</f>
        <v>4837.0469967544168</v>
      </c>
      <c r="S78" s="347">
        <f>H78*'Regional Transition'!$S$45</f>
        <v>0</v>
      </c>
      <c r="T78" s="347">
        <f>I78*'Regional Transition'!$T$45</f>
        <v>3604.7647438463364</v>
      </c>
      <c r="U78" s="347">
        <f>J78*'Regional Transition'!$U$45</f>
        <v>0</v>
      </c>
      <c r="V78" s="347">
        <f>K78*'Regional Transition'!$V$45</f>
        <v>0</v>
      </c>
      <c r="W78" s="347">
        <f>L78*'Regional Transition'!$W$45</f>
        <v>1284.635787755913</v>
      </c>
      <c r="X78" s="347">
        <f>M78*'Regional Transition'!$X$45</f>
        <v>105.49937748182006</v>
      </c>
      <c r="Y78" s="347">
        <f>N78*'Regional Transition'!$Y$45</f>
        <v>0</v>
      </c>
      <c r="Z78" s="348">
        <f t="shared" si="16"/>
        <v>9831.9469058384857</v>
      </c>
      <c r="AB78" s="347">
        <f>E78*'Regional Transition'!$P$47</f>
        <v>-7320.3890489913547</v>
      </c>
      <c r="AC78" s="347">
        <f>F78*'Regional Transition'!$Q$47</f>
        <v>-2875.3770491803275</v>
      </c>
      <c r="AD78" s="347">
        <f>G78*'Regional Transition'!$R$47</f>
        <v>0</v>
      </c>
      <c r="AE78" s="347">
        <f>H78*'Regional Transition'!$S$47</f>
        <v>-163.36799999999965</v>
      </c>
      <c r="AF78" s="347">
        <f>I78*'Regional Transition'!$T$47</f>
        <v>0</v>
      </c>
      <c r="AG78" s="347">
        <f>J78*'Regional Transition'!$U$47</f>
        <v>-195.83782923221668</v>
      </c>
      <c r="AH78" s="347">
        <f>K78*'Regional Transition'!$V$47</f>
        <v>-156.88860550333712</v>
      </c>
      <c r="AI78" s="347">
        <f>L78*'Regional Transition'!$W$47</f>
        <v>0</v>
      </c>
      <c r="AJ78" s="347">
        <f>M78*'Regional Transition'!$X$47</f>
        <v>0</v>
      </c>
      <c r="AK78" s="347">
        <f>N78*'Regional Transition'!$Y$47</f>
        <v>-101.00904903397605</v>
      </c>
      <c r="AM78" s="382">
        <f>IF(('GE2024 results (adjust.)'!E77+'Allocation (ENG)'!P78+'Allocation (ENG)'!AB78)&gt;0,('GE2024 results (adjust.)'!E77+'Allocation (ENG)'!P78+'Allocation (ENG)'!AB78),0)</f>
        <v>8074.6109510086453</v>
      </c>
      <c r="AN78" s="382">
        <f>IF(('GE2024 results (adjust.)'!F77+'Allocation (ENG)'!Q78+'Allocation (ENG)'!AC78)&gt;0,('GE2024 results (adjust.)'!F77+'Allocation (ENG)'!Q78+'Allocation (ENG)'!AC78),0)</f>
        <v>8440.622950819672</v>
      </c>
      <c r="AO78" s="382">
        <f>IF(('GE2024 results (adjust.)'!G77+'Allocation (ENG)'!R78+'Allocation (ENG)'!AD78)&gt;0,('GE2024 results (adjust.)'!G77+'Allocation (ENG)'!R78+'Allocation (ENG)'!AD78),0)</f>
        <v>12051.046996754416</v>
      </c>
      <c r="AP78" s="382">
        <f>IF(('GE2024 results (adjust.)'!H77+'Allocation (ENG)'!S78+'Allocation (ENG)'!AE78)&gt;0,('GE2024 results (adjust.)'!H77+'Allocation (ENG)'!S78+'Allocation (ENG)'!AE78),0)</f>
        <v>2105.6320000000005</v>
      </c>
      <c r="AQ78" s="382">
        <f>IF(('GE2024 results (adjust.)'!I77+'Allocation (ENG)'!T78+'Allocation (ENG)'!AF78)&gt;0,('GE2024 results (adjust.)'!I77+'Allocation (ENG)'!T78+'Allocation (ENG)'!AF78),0)</f>
        <v>6320.7647438463364</v>
      </c>
      <c r="AR78" s="382">
        <f>IF(('GE2024 results (adjust.)'!K77+'Allocation (ENG)'!U78+'Allocation (ENG)'!AG78)&gt;0,('GE2024 results (adjust.)'!K77+'Allocation (ENG)'!U78+'Allocation (ENG)'!AG78),0)</f>
        <v>0</v>
      </c>
      <c r="AS78" s="382">
        <f>IF(('GE2024 results (adjust.)'!L77+'Allocation (ENG)'!V78+'Allocation (ENG)'!AH78)&gt;0,('GE2024 results (adjust.)'!L77+'Allocation (ENG)'!V78+'Allocation (ENG)'!AH78),0)</f>
        <v>0</v>
      </c>
      <c r="AT78" s="382">
        <f t="shared" si="26"/>
        <v>1284.635787755913</v>
      </c>
      <c r="AU78" s="382">
        <f t="shared" si="27"/>
        <v>105.49937748182006</v>
      </c>
      <c r="AV78" s="382">
        <f>IF(('GE2024 results (adjust.)'!N77+'Allocation (ENG)'!Y78+'Allocation (ENG)'!AK78)&gt;0,('GE2024 results (adjust.)'!N77+'Allocation (ENG)'!Y78+'Allocation (ENG)'!AK78),0)</f>
        <v>592.990950966024</v>
      </c>
      <c r="AW78" s="382">
        <f t="shared" si="17"/>
        <v>38975.803758632828</v>
      </c>
      <c r="AX78" s="382"/>
      <c r="AY78" s="368">
        <f t="shared" si="18"/>
        <v>0.20716983801059352</v>
      </c>
      <c r="AZ78" s="368">
        <f t="shared" si="19"/>
        <v>0.21656058725793798</v>
      </c>
      <c r="BA78" s="368">
        <f t="shared" si="20"/>
        <v>0.30919303348773675</v>
      </c>
      <c r="BB78" s="368">
        <f t="shared" si="21"/>
        <v>5.4024081531188949E-2</v>
      </c>
      <c r="BC78" s="368">
        <f t="shared" si="22"/>
        <v>0.16217150473635422</v>
      </c>
      <c r="BD78" s="368">
        <f t="shared" si="23"/>
        <v>0</v>
      </c>
      <c r="BE78" s="368">
        <f t="shared" si="24"/>
        <v>0</v>
      </c>
      <c r="BF78" s="368">
        <f t="shared" si="28"/>
        <v>3.2959827992549776E-2</v>
      </c>
      <c r="BG78" s="368">
        <f t="shared" si="29"/>
        <v>2.7067915811345594E-3</v>
      </c>
      <c r="BH78" s="368">
        <f t="shared" si="30"/>
        <v>1.5214335402504208E-2</v>
      </c>
    </row>
    <row r="79" spans="1:60" ht="20" customHeight="1" x14ac:dyDescent="0.35">
      <c r="A79" s="394" t="s">
        <v>154</v>
      </c>
      <c r="B79" s="395" t="s">
        <v>139</v>
      </c>
      <c r="C79" s="394" t="s">
        <v>56</v>
      </c>
      <c r="D79" s="333" t="s">
        <v>71</v>
      </c>
      <c r="E79" s="346">
        <f>'GE2024 results (adjust.)'!E78/'Regional Transition'!$P$43</f>
        <v>2.004920373315958E-2</v>
      </c>
      <c r="F79" s="346">
        <f>'GE2024 results (adjust.)'!F78/'Regional Transition'!$Q$43</f>
        <v>1.7011830065735367E-2</v>
      </c>
      <c r="G79" s="346">
        <f>'GE2024 results (adjust.)'!G78/'Regional Transition'!$R$43</f>
        <v>1.6671435883588118E-2</v>
      </c>
      <c r="H79" s="346">
        <f>'GE2024 results (adjust.)'!H78/'Regional Transition'!$S$43</f>
        <v>8.449556890754736E-3</v>
      </c>
      <c r="I79" s="346">
        <f>'GE2024 results (adjust.)'!I78/'Regional Transition'!$T$43</f>
        <v>1.6671351544732066E-2</v>
      </c>
      <c r="J79" s="346">
        <v>1.068329162459206E-2</v>
      </c>
      <c r="K79" s="346">
        <v>1.068329162459206E-2</v>
      </c>
      <c r="L79" s="346">
        <f t="shared" si="25"/>
        <v>1.6671435883588118E-2</v>
      </c>
      <c r="M79" s="346">
        <v>1.5094770897070725E-2</v>
      </c>
      <c r="N79" s="346">
        <v>1.068329162459206E-2</v>
      </c>
      <c r="P79" s="347">
        <f>E79*'Regional Transition'!$P$45</f>
        <v>0</v>
      </c>
      <c r="Q79" s="347">
        <f>F79*'Regional Transition'!$Q$45</f>
        <v>0</v>
      </c>
      <c r="R79" s="347">
        <f>G79*'Regional Transition'!$R$45</f>
        <v>5547.1153041515518</v>
      </c>
      <c r="S79" s="347">
        <f>H79*'Regional Transition'!$S$45</f>
        <v>0</v>
      </c>
      <c r="T79" s="347">
        <f>I79*'Regional Transition'!$T$45</f>
        <v>4329.4339449288482</v>
      </c>
      <c r="U79" s="347">
        <f>J79*'Regional Transition'!$U$45</f>
        <v>0</v>
      </c>
      <c r="V79" s="347">
        <f>K79*'Regional Transition'!$V$45</f>
        <v>0</v>
      </c>
      <c r="W79" s="347">
        <f>L79*'Regional Transition'!$W$45</f>
        <v>1473.2176146527129</v>
      </c>
      <c r="X79" s="347">
        <f>M79*'Regional Transition'!$X$45</f>
        <v>133.38912454807442</v>
      </c>
      <c r="Y79" s="347">
        <f>N79*'Regional Transition'!$Y$45</f>
        <v>0</v>
      </c>
      <c r="Z79" s="348">
        <f t="shared" si="16"/>
        <v>11483.155988281185</v>
      </c>
      <c r="AB79" s="347">
        <f>E79*'Regional Transition'!$P$47</f>
        <v>-7959.4668587896258</v>
      </c>
      <c r="AC79" s="347">
        <f>F79*'Regional Transition'!$Q$47</f>
        <v>-3758.1147540983602</v>
      </c>
      <c r="AD79" s="347">
        <f>G79*'Regional Transition'!$R$47</f>
        <v>0</v>
      </c>
      <c r="AE79" s="347">
        <f>H79*'Regional Transition'!$S$47</f>
        <v>-228.52799999999951</v>
      </c>
      <c r="AF79" s="347">
        <f>I79*'Regional Transition'!$T$47</f>
        <v>0</v>
      </c>
      <c r="AG79" s="347">
        <f>J79*'Regional Transition'!$U$47</f>
        <v>-205.99656388979565</v>
      </c>
      <c r="AH79" s="347">
        <f>K79*'Regional Transition'!$V$47</f>
        <v>-165.02691933348143</v>
      </c>
      <c r="AI79" s="347">
        <f>L79*'Regional Transition'!$W$47</f>
        <v>0</v>
      </c>
      <c r="AJ79" s="347">
        <f>M79*'Regional Transition'!$X$47</f>
        <v>0</v>
      </c>
      <c r="AK79" s="347">
        <f>N79*'Regional Transition'!$Y$47</f>
        <v>-106.24871151988837</v>
      </c>
      <c r="AM79" s="382">
        <f>IF(('GE2024 results (adjust.)'!E78+'Allocation (ENG)'!P79+'Allocation (ENG)'!AB79)&gt;0,('GE2024 results (adjust.)'!E78+'Allocation (ENG)'!P79+'Allocation (ENG)'!AB79),0)</f>
        <v>8779.5331412103733</v>
      </c>
      <c r="AN79" s="382">
        <f>IF(('GE2024 results (adjust.)'!F78+'Allocation (ENG)'!Q79+'Allocation (ENG)'!AC79)&gt;0,('GE2024 results (adjust.)'!F78+'Allocation (ENG)'!Q79+'Allocation (ENG)'!AC79),0)</f>
        <v>11031.88524590164</v>
      </c>
      <c r="AO79" s="382">
        <f>IF(('GE2024 results (adjust.)'!G78+'Allocation (ENG)'!R79+'Allocation (ENG)'!AD79)&gt;0,('GE2024 results (adjust.)'!G78+'Allocation (ENG)'!R79+'Allocation (ENG)'!AD79),0)</f>
        <v>13820.115304151552</v>
      </c>
      <c r="AP79" s="382">
        <f>IF(('GE2024 results (adjust.)'!H78+'Allocation (ENG)'!S79+'Allocation (ENG)'!AE79)&gt;0,('GE2024 results (adjust.)'!H78+'Allocation (ENG)'!S79+'Allocation (ENG)'!AE79),0)</f>
        <v>2945.4720000000007</v>
      </c>
      <c r="AQ79" s="382">
        <f>IF(('GE2024 results (adjust.)'!I78+'Allocation (ENG)'!T79+'Allocation (ENG)'!AF79)&gt;0,('GE2024 results (adjust.)'!I78+'Allocation (ENG)'!T79+'Allocation (ENG)'!AF79),0)</f>
        <v>7591.4339449288482</v>
      </c>
      <c r="AR79" s="382">
        <f>IF(('GE2024 results (adjust.)'!K78+'Allocation (ENG)'!U79+'Allocation (ENG)'!AG79)&gt;0,('GE2024 results (adjust.)'!K78+'Allocation (ENG)'!U79+'Allocation (ENG)'!AG79),0)</f>
        <v>0</v>
      </c>
      <c r="AS79" s="382">
        <f>IF(('GE2024 results (adjust.)'!L78+'Allocation (ENG)'!V79+'Allocation (ENG)'!AH79)&gt;0,('GE2024 results (adjust.)'!L78+'Allocation (ENG)'!V79+'Allocation (ENG)'!AH79),0)</f>
        <v>0</v>
      </c>
      <c r="AT79" s="382">
        <f t="shared" si="26"/>
        <v>1473.2176146527129</v>
      </c>
      <c r="AU79" s="382">
        <f t="shared" si="27"/>
        <v>133.38912454807442</v>
      </c>
      <c r="AV79" s="382">
        <f>IF(('GE2024 results (adjust.)'!N78+'Allocation (ENG)'!Y79+'Allocation (ENG)'!AK79)&gt;0,('GE2024 results (adjust.)'!N78+'Allocation (ENG)'!Y79+'Allocation (ENG)'!AK79),0)</f>
        <v>451.75128848011161</v>
      </c>
      <c r="AW79" s="382">
        <f t="shared" si="17"/>
        <v>46226.797663873309</v>
      </c>
      <c r="AX79" s="382"/>
      <c r="AY79" s="368">
        <f t="shared" si="18"/>
        <v>0.18992302268153141</v>
      </c>
      <c r="AZ79" s="368">
        <f t="shared" si="19"/>
        <v>0.23864697109493191</v>
      </c>
      <c r="BA79" s="368">
        <f t="shared" si="20"/>
        <v>0.29896328542247491</v>
      </c>
      <c r="BB79" s="368">
        <f t="shared" si="21"/>
        <v>6.3717846549035687E-2</v>
      </c>
      <c r="BC79" s="368">
        <f t="shared" si="22"/>
        <v>0.16422149767172012</v>
      </c>
      <c r="BD79" s="368">
        <f t="shared" si="23"/>
        <v>0</v>
      </c>
      <c r="BE79" s="368">
        <f t="shared" si="24"/>
        <v>0</v>
      </c>
      <c r="BF79" s="368">
        <f t="shared" si="28"/>
        <v>3.1869341790985592E-2</v>
      </c>
      <c r="BG79" s="368">
        <f t="shared" si="29"/>
        <v>2.8855367728039556E-3</v>
      </c>
      <c r="BH79" s="368">
        <f t="shared" si="30"/>
        <v>9.7724980165165027E-3</v>
      </c>
    </row>
    <row r="80" spans="1:60" ht="20" customHeight="1" x14ac:dyDescent="0.35">
      <c r="A80" s="394" t="s">
        <v>155</v>
      </c>
      <c r="B80" s="395" t="s">
        <v>139</v>
      </c>
      <c r="C80" s="394" t="s">
        <v>56</v>
      </c>
      <c r="D80" s="333" t="s">
        <v>71</v>
      </c>
      <c r="E80" s="346">
        <f>'GE2024 results (adjust.)'!E79/'Regional Transition'!$P$43</f>
        <v>1.9223951246622333E-2</v>
      </c>
      <c r="F80" s="346">
        <f>'GE2024 results (adjust.)'!F79/'Regional Transition'!$Q$43</f>
        <v>9.2121532790043655E-3</v>
      </c>
      <c r="G80" s="346">
        <f>'GE2024 results (adjust.)'!G79/'Regional Transition'!$R$43</f>
        <v>1.9297192073158446E-2</v>
      </c>
      <c r="H80" s="346">
        <f>'GE2024 results (adjust.)'!H79/'Regional Transition'!$S$43</f>
        <v>3.080068469629247E-3</v>
      </c>
      <c r="I80" s="346">
        <f>'GE2024 results (adjust.)'!I79/'Regional Transition'!$T$43</f>
        <v>8.3407865484373782E-3</v>
      </c>
      <c r="J80" s="346">
        <v>1.6595688633270406E-2</v>
      </c>
      <c r="K80" s="346">
        <v>1.6595688633270406E-2</v>
      </c>
      <c r="L80" s="346">
        <f t="shared" si="25"/>
        <v>1.9297192073158446E-2</v>
      </c>
      <c r="M80" s="346">
        <v>1.2158455533284108E-2</v>
      </c>
      <c r="N80" s="346">
        <v>1.6595688633270406E-2</v>
      </c>
      <c r="P80" s="347">
        <f>E80*'Regional Transition'!$P$45</f>
        <v>0</v>
      </c>
      <c r="Q80" s="347">
        <f>F80*'Regional Transition'!$Q$45</f>
        <v>0</v>
      </c>
      <c r="R80" s="347">
        <f>G80*'Regional Transition'!$R$45</f>
        <v>6420.7876408262127</v>
      </c>
      <c r="S80" s="347">
        <f>H80*'Regional Transition'!$S$45</f>
        <v>0</v>
      </c>
      <c r="T80" s="347">
        <f>I80*'Regional Transition'!$T$45</f>
        <v>2166.0442054334394</v>
      </c>
      <c r="U80" s="347">
        <f>J80*'Regional Transition'!$U$45</f>
        <v>0</v>
      </c>
      <c r="V80" s="347">
        <f>K80*'Regional Transition'!$V$45</f>
        <v>0</v>
      </c>
      <c r="W80" s="347">
        <f>L80*'Regional Transition'!$W$45</f>
        <v>1705.2498341489638</v>
      </c>
      <c r="X80" s="347">
        <f>M80*'Regional Transition'!$X$45</f>
        <v>107.44156042515255</v>
      </c>
      <c r="Y80" s="347">
        <f>N80*'Regional Transition'!$Y$45</f>
        <v>0</v>
      </c>
      <c r="Z80" s="348">
        <f t="shared" si="16"/>
        <v>10399.523240833769</v>
      </c>
      <c r="AB80" s="347">
        <f>E80*'Regional Transition'!$P$47</f>
        <v>-7631.8443804034578</v>
      </c>
      <c r="AC80" s="347">
        <f>F80*'Regional Transition'!$Q$47</f>
        <v>-2035.0737704918031</v>
      </c>
      <c r="AD80" s="347">
        <f>G80*'Regional Transition'!$R$47</f>
        <v>0</v>
      </c>
      <c r="AE80" s="347">
        <f>H80*'Regional Transition'!$S$47</f>
        <v>-83.303999999999817</v>
      </c>
      <c r="AF80" s="347">
        <f>I80*'Regional Transition'!$T$47</f>
        <v>0</v>
      </c>
      <c r="AG80" s="347">
        <f>J80*'Regional Transition'!$U$47</f>
        <v>-320.00014171373738</v>
      </c>
      <c r="AH80" s="347">
        <f>K80*'Regional Transition'!$V$47</f>
        <v>-256.35688564954512</v>
      </c>
      <c r="AI80" s="347">
        <f>L80*'Regional Transition'!$W$47</f>
        <v>0</v>
      </c>
      <c r="AJ80" s="347">
        <f>M80*'Regional Transition'!$X$47</f>
        <v>0</v>
      </c>
      <c r="AK80" s="347">
        <f>N80*'Regional Transition'!$Y$47</f>
        <v>-165.04936830623754</v>
      </c>
      <c r="AM80" s="382">
        <f>IF(('GE2024 results (adjust.)'!E79+'Allocation (ENG)'!P80+'Allocation (ENG)'!AB80)&gt;0,('GE2024 results (adjust.)'!E79+'Allocation (ENG)'!P80+'Allocation (ENG)'!AB80),0)</f>
        <v>8418.1556195965422</v>
      </c>
      <c r="AN80" s="382">
        <f>IF(('GE2024 results (adjust.)'!F79+'Allocation (ENG)'!Q80+'Allocation (ENG)'!AC80)&gt;0,('GE2024 results (adjust.)'!F79+'Allocation (ENG)'!Q80+'Allocation (ENG)'!AC80),0)</f>
        <v>5973.9262295081971</v>
      </c>
      <c r="AO80" s="382">
        <f>IF(('GE2024 results (adjust.)'!G79+'Allocation (ENG)'!R80+'Allocation (ENG)'!AD80)&gt;0,('GE2024 results (adjust.)'!G79+'Allocation (ENG)'!R80+'Allocation (ENG)'!AD80),0)</f>
        <v>15996.787640826213</v>
      </c>
      <c r="AP80" s="382">
        <f>IF(('GE2024 results (adjust.)'!H79+'Allocation (ENG)'!S80+'Allocation (ENG)'!AE80)&gt;0,('GE2024 results (adjust.)'!H79+'Allocation (ENG)'!S80+'Allocation (ENG)'!AE80),0)</f>
        <v>1073.6960000000001</v>
      </c>
      <c r="AQ80" s="382">
        <f>IF(('GE2024 results (adjust.)'!I79+'Allocation (ENG)'!T80+'Allocation (ENG)'!AF80)&gt;0,('GE2024 results (adjust.)'!I79+'Allocation (ENG)'!T80+'Allocation (ENG)'!AF80),0)</f>
        <v>3798.0442054334394</v>
      </c>
      <c r="AR80" s="382">
        <f>IF(('GE2024 results (adjust.)'!K79+'Allocation (ENG)'!U80+'Allocation (ENG)'!AG80)&gt;0,('GE2024 results (adjust.)'!K79+'Allocation (ENG)'!U80+'Allocation (ENG)'!AG80),0)</f>
        <v>122.99985828626262</v>
      </c>
      <c r="AS80" s="382">
        <f>IF(('GE2024 results (adjust.)'!L79+'Allocation (ENG)'!V80+'Allocation (ENG)'!AH80)&gt;0,('GE2024 results (adjust.)'!L79+'Allocation (ENG)'!V80+'Allocation (ENG)'!AH80),0)</f>
        <v>434.64311435045488</v>
      </c>
      <c r="AT80" s="382">
        <f t="shared" si="26"/>
        <v>1705.2498341489638</v>
      </c>
      <c r="AU80" s="382">
        <f t="shared" si="27"/>
        <v>107.44156042515255</v>
      </c>
      <c r="AV80" s="382">
        <f>IF(('GE2024 results (adjust.)'!N79+'Allocation (ENG)'!Y80+'Allocation (ENG)'!AK80)&gt;0,('GE2024 results (adjust.)'!N79+'Allocation (ENG)'!Y80+'Allocation (ENG)'!AK80),0)</f>
        <v>0</v>
      </c>
      <c r="AW80" s="382">
        <f t="shared" si="17"/>
        <v>37630.944062575225</v>
      </c>
      <c r="AX80" s="382"/>
      <c r="AY80" s="368">
        <f t="shared" si="18"/>
        <v>0.22370301434899628</v>
      </c>
      <c r="AZ80" s="368">
        <f t="shared" si="19"/>
        <v>0.15875036830259578</v>
      </c>
      <c r="BA80" s="368">
        <f t="shared" si="20"/>
        <v>0.42509663361688976</v>
      </c>
      <c r="BB80" s="368">
        <f t="shared" si="21"/>
        <v>2.8532263187832529E-2</v>
      </c>
      <c r="BC80" s="368">
        <f t="shared" si="22"/>
        <v>0.10092875159118517</v>
      </c>
      <c r="BD80" s="368">
        <f t="shared" si="23"/>
        <v>3.2685828471836985E-3</v>
      </c>
      <c r="BE80" s="368">
        <f t="shared" si="24"/>
        <v>1.1550151748191635E-2</v>
      </c>
      <c r="BF80" s="368">
        <f t="shared" si="28"/>
        <v>4.5315095771005946E-2</v>
      </c>
      <c r="BG80" s="368">
        <f t="shared" si="29"/>
        <v>2.8551385861192214E-3</v>
      </c>
      <c r="BH80" s="368">
        <f t="shared" si="30"/>
        <v>0</v>
      </c>
    </row>
    <row r="81" spans="1:60" ht="20" customHeight="1" x14ac:dyDescent="0.35">
      <c r="A81" s="394" t="s">
        <v>156</v>
      </c>
      <c r="B81" s="395" t="s">
        <v>139</v>
      </c>
      <c r="C81" s="394" t="s">
        <v>56</v>
      </c>
      <c r="D81" s="333" t="s">
        <v>71</v>
      </c>
      <c r="E81" s="346">
        <f>'GE2024 results (adjust.)'!E80/'Regional Transition'!$P$43</f>
        <v>1.6387669841513193E-2</v>
      </c>
      <c r="F81" s="346">
        <f>'GE2024 results (adjust.)'!F80/'Regional Transition'!$Q$43</f>
        <v>2.1655289022826218E-2</v>
      </c>
      <c r="G81" s="346">
        <f>'GE2024 results (adjust.)'!G80/'Regional Transition'!$R$43</f>
        <v>1.9889649724527343E-2</v>
      </c>
      <c r="H81" s="346">
        <f>'GE2024 results (adjust.)'!H80/'Regional Transition'!$S$43</f>
        <v>9.155017689762299E-3</v>
      </c>
      <c r="I81" s="346">
        <f>'GE2024 results (adjust.)'!I80/'Regional Transition'!$T$43</f>
        <v>1.8087036516495028E-2</v>
      </c>
      <c r="J81" s="346">
        <v>1.8234768992111926E-2</v>
      </c>
      <c r="K81" s="346">
        <v>1.8234768992111926E-2</v>
      </c>
      <c r="L81" s="346">
        <f t="shared" si="25"/>
        <v>1.9889649724527343E-2</v>
      </c>
      <c r="M81" s="346">
        <v>2.1033336849878691E-2</v>
      </c>
      <c r="N81" s="346">
        <v>1.8234768992111926E-2</v>
      </c>
      <c r="P81" s="347">
        <f>E81*'Regional Transition'!$P$45</f>
        <v>0</v>
      </c>
      <c r="Q81" s="347">
        <f>F81*'Regional Transition'!$Q$45</f>
        <v>0</v>
      </c>
      <c r="R81" s="347">
        <f>G81*'Regional Transition'!$R$45</f>
        <v>6617.9170859392971</v>
      </c>
      <c r="S81" s="347">
        <f>H81*'Regional Transition'!$S$45</f>
        <v>0</v>
      </c>
      <c r="T81" s="347">
        <f>I81*'Regional Transition'!$T$45</f>
        <v>4697.0774773461653</v>
      </c>
      <c r="U81" s="347">
        <f>J81*'Regional Transition'!$U$45</f>
        <v>0</v>
      </c>
      <c r="V81" s="347">
        <f>K81*'Regional Transition'!$V$45</f>
        <v>0</v>
      </c>
      <c r="W81" s="347">
        <f>L81*'Regional Transition'!$W$45</f>
        <v>1757.6039957237126</v>
      </c>
      <c r="X81" s="347">
        <f>M81*'Regional Transition'!$X$45</f>
        <v>185.86690767691792</v>
      </c>
      <c r="Y81" s="347">
        <f>N81*'Regional Transition'!$Y$45</f>
        <v>0</v>
      </c>
      <c r="Z81" s="348">
        <f t="shared" si="16"/>
        <v>13258.465466686092</v>
      </c>
      <c r="AB81" s="347">
        <f>E81*'Regional Transition'!$P$47</f>
        <v>-6505.8501440922182</v>
      </c>
      <c r="AC81" s="347">
        <f>F81*'Regional Transition'!$Q$47</f>
        <v>-4783.9098360655735</v>
      </c>
      <c r="AD81" s="347">
        <f>G81*'Regional Transition'!$R$47</f>
        <v>0</v>
      </c>
      <c r="AE81" s="347">
        <f>H81*'Regional Transition'!$S$47</f>
        <v>-247.60799999999946</v>
      </c>
      <c r="AF81" s="347">
        <f>I81*'Regional Transition'!$T$47</f>
        <v>0</v>
      </c>
      <c r="AG81" s="347">
        <f>J81*'Regional Transition'!$U$47</f>
        <v>-351.60509398176077</v>
      </c>
      <c r="AH81" s="347">
        <f>K81*'Regional Transition'!$V$47</f>
        <v>-281.67608423221623</v>
      </c>
      <c r="AI81" s="347">
        <f>L81*'Regional Transition'!$W$47</f>
        <v>0</v>
      </c>
      <c r="AJ81" s="347">
        <f>M81*'Regional Transition'!$X$47</f>
        <v>0</v>
      </c>
      <c r="AK81" s="347">
        <f>N81*'Regional Transition'!$Y$47</f>
        <v>-181.35054048463138</v>
      </c>
      <c r="AM81" s="382">
        <f>IF(('GE2024 results (adjust.)'!E80+'Allocation (ENG)'!P81+'Allocation (ENG)'!AB81)&gt;0,('GE2024 results (adjust.)'!E80+'Allocation (ENG)'!P81+'Allocation (ENG)'!AB81),0)</f>
        <v>7176.1498559077818</v>
      </c>
      <c r="AN81" s="382">
        <f>IF(('GE2024 results (adjust.)'!F80+'Allocation (ENG)'!Q81+'Allocation (ENG)'!AC81)&gt;0,('GE2024 results (adjust.)'!F80+'Allocation (ENG)'!Q81+'Allocation (ENG)'!AC81),0)</f>
        <v>14043.090163934427</v>
      </c>
      <c r="AO81" s="382">
        <f>IF(('GE2024 results (adjust.)'!G80+'Allocation (ENG)'!R81+'Allocation (ENG)'!AD81)&gt;0,('GE2024 results (adjust.)'!G80+'Allocation (ENG)'!R81+'Allocation (ENG)'!AD81),0)</f>
        <v>16487.917085939298</v>
      </c>
      <c r="AP81" s="382">
        <f>IF(('GE2024 results (adjust.)'!H80+'Allocation (ENG)'!S81+'Allocation (ENG)'!AE81)&gt;0,('GE2024 results (adjust.)'!H80+'Allocation (ENG)'!S81+'Allocation (ENG)'!AE81),0)</f>
        <v>3191.3920000000007</v>
      </c>
      <c r="AQ81" s="382">
        <f>IF(('GE2024 results (adjust.)'!I80+'Allocation (ENG)'!T81+'Allocation (ENG)'!AF81)&gt;0,('GE2024 results (adjust.)'!I80+'Allocation (ENG)'!T81+'Allocation (ENG)'!AF81),0)</f>
        <v>8236.0774773461653</v>
      </c>
      <c r="AR81" s="382">
        <f>IF(('GE2024 results (adjust.)'!K80+'Allocation (ENG)'!U81+'Allocation (ENG)'!AG81)&gt;0,('GE2024 results (adjust.)'!K80+'Allocation (ENG)'!U81+'Allocation (ENG)'!AG81),0)</f>
        <v>894.39490601823923</v>
      </c>
      <c r="AS81" s="382">
        <f>IF(('GE2024 results (adjust.)'!L80+'Allocation (ENG)'!V81+'Allocation (ENG)'!AH81)&gt;0,('GE2024 results (adjust.)'!L80+'Allocation (ENG)'!V81+'Allocation (ENG)'!AH81),0)</f>
        <v>0</v>
      </c>
      <c r="AT81" s="382">
        <f t="shared" si="26"/>
        <v>1757.6039957237126</v>
      </c>
      <c r="AU81" s="382">
        <f t="shared" si="27"/>
        <v>185.86690767691792</v>
      </c>
      <c r="AV81" s="382">
        <f>IF(('GE2024 results (adjust.)'!N80+'Allocation (ENG)'!Y81+'Allocation (ENG)'!AK81)&gt;0,('GE2024 results (adjust.)'!N80+'Allocation (ENG)'!Y81+'Allocation (ENG)'!AK81),0)</f>
        <v>0</v>
      </c>
      <c r="AW81" s="382">
        <f t="shared" si="17"/>
        <v>51972.492392546541</v>
      </c>
      <c r="AX81" s="382"/>
      <c r="AY81" s="368">
        <f t="shared" si="18"/>
        <v>0.1380759229652978</v>
      </c>
      <c r="AZ81" s="368">
        <f t="shared" si="19"/>
        <v>0.27020236123885349</v>
      </c>
      <c r="BA81" s="368">
        <f t="shared" si="20"/>
        <v>0.31724314780608553</v>
      </c>
      <c r="BB81" s="368">
        <f t="shared" si="21"/>
        <v>6.1405406073188118E-2</v>
      </c>
      <c r="BC81" s="368">
        <f t="shared" si="22"/>
        <v>0.15846993473276866</v>
      </c>
      <c r="BD81" s="368">
        <f t="shared" si="23"/>
        <v>1.7209005472797103E-2</v>
      </c>
      <c r="BE81" s="368">
        <f t="shared" si="24"/>
        <v>0</v>
      </c>
      <c r="BF81" s="368">
        <f t="shared" si="28"/>
        <v>3.3817966289717012E-2</v>
      </c>
      <c r="BG81" s="368">
        <f t="shared" si="29"/>
        <v>3.57625542129231E-3</v>
      </c>
      <c r="BH81" s="368">
        <f t="shared" si="30"/>
        <v>0</v>
      </c>
    </row>
    <row r="82" spans="1:60" ht="20" customHeight="1" x14ac:dyDescent="0.35">
      <c r="A82" s="394" t="s">
        <v>157</v>
      </c>
      <c r="B82" s="395" t="s">
        <v>158</v>
      </c>
      <c r="C82" s="394" t="s">
        <v>56</v>
      </c>
      <c r="D82" s="333" t="s">
        <v>71</v>
      </c>
      <c r="E82" s="346">
        <f>'GE2024 results (adjust.)'!E81/'Regional Transition'!$P$43</f>
        <v>1.551330944213411E-2</v>
      </c>
      <c r="F82" s="346">
        <f>'GE2024 results (adjust.)'!F81/'Regional Transition'!$Q$43</f>
        <v>1.8185059725441256E-2</v>
      </c>
      <c r="G82" s="346">
        <f>'GE2024 results (adjust.)'!G81/'Regional Transition'!$R$43</f>
        <v>1.769715338204652E-2</v>
      </c>
      <c r="H82" s="346">
        <f>'GE2024 results (adjust.)'!H81/'Regional Transition'!$S$43</f>
        <v>7.1557684065370929E-3</v>
      </c>
      <c r="I82" s="346">
        <f>'GE2024 results (adjust.)'!I81/'Regional Transition'!$T$43</f>
        <v>1.2577619911583572E-2</v>
      </c>
      <c r="J82" s="346">
        <v>3.7903733298210182E-3</v>
      </c>
      <c r="K82" s="346">
        <v>3.7903733298210182E-3</v>
      </c>
      <c r="L82" s="346">
        <f t="shared" si="25"/>
        <v>1.769715338204652E-2</v>
      </c>
      <c r="M82" s="346">
        <v>1.0817772620177944E-2</v>
      </c>
      <c r="N82" s="346">
        <v>3.7903733298210182E-3</v>
      </c>
      <c r="P82" s="347">
        <f>E82*'Regional Transition'!$P$45</f>
        <v>0</v>
      </c>
      <c r="Q82" s="347">
        <f>F82*'Regional Transition'!$Q$45</f>
        <v>0</v>
      </c>
      <c r="R82" s="347">
        <f>G82*'Regional Transition'!$R$45</f>
        <v>5888.4040373575399</v>
      </c>
      <c r="S82" s="347">
        <f>H82*'Regional Transition'!$S$45</f>
        <v>0</v>
      </c>
      <c r="T82" s="347">
        <f>I82*'Regional Transition'!$T$45</f>
        <v>3266.320336747362</v>
      </c>
      <c r="U82" s="347">
        <f>J82*'Regional Transition'!$U$45</f>
        <v>0</v>
      </c>
      <c r="V82" s="347">
        <f>K82*'Regional Transition'!$V$45</f>
        <v>0</v>
      </c>
      <c r="W82" s="347">
        <f>L82*'Regional Transition'!$W$45</f>
        <v>1563.8579828212407</v>
      </c>
      <c r="X82" s="347">
        <f>M82*'Regional Transition'!$X$45</f>
        <v>95.594244470824449</v>
      </c>
      <c r="Y82" s="347">
        <f>N82*'Regional Transition'!$Y$45</f>
        <v>0</v>
      </c>
      <c r="Z82" s="348">
        <f t="shared" si="16"/>
        <v>10814.176601396968</v>
      </c>
      <c r="AB82" s="347">
        <f>E82*'Regional Transition'!$P$47</f>
        <v>-6158.731988472623</v>
      </c>
      <c r="AC82" s="347">
        <f>F82*'Regional Transition'!$Q$47</f>
        <v>-4017.2950819672128</v>
      </c>
      <c r="AD82" s="347">
        <f>G82*'Regional Transition'!$R$47</f>
        <v>0</v>
      </c>
      <c r="AE82" s="347">
        <f>H82*'Regional Transition'!$S$47</f>
        <v>-193.5359999999996</v>
      </c>
      <c r="AF82" s="347">
        <f>I82*'Regional Transition'!$T$47</f>
        <v>0</v>
      </c>
      <c r="AG82" s="347">
        <f>J82*'Regional Transition'!$U$47</f>
        <v>-73.086452119804207</v>
      </c>
      <c r="AH82" s="347">
        <f>K82*'Regional Transition'!$V$47</f>
        <v>-58.550646722426968</v>
      </c>
      <c r="AI82" s="347">
        <f>L82*'Regional Transition'!$W$47</f>
        <v>0</v>
      </c>
      <c r="AJ82" s="347">
        <f>M82*'Regional Transition'!$X$47</f>
        <v>0</v>
      </c>
      <c r="AK82" s="347">
        <f>N82*'Regional Transition'!$Y$47</f>
        <v>-37.696460662535735</v>
      </c>
      <c r="AM82" s="382">
        <f>IF(('GE2024 results (adjust.)'!E81+'Allocation (ENG)'!P82+'Allocation (ENG)'!AB82)&gt;0,('GE2024 results (adjust.)'!E81+'Allocation (ENG)'!P82+'Allocation (ENG)'!AB82),0)</f>
        <v>6793.268011527377</v>
      </c>
      <c r="AN82" s="382">
        <f>IF(('GE2024 results (adjust.)'!F81+'Allocation (ENG)'!Q82+'Allocation (ENG)'!AC82)&gt;0,('GE2024 results (adjust.)'!F81+'Allocation (ENG)'!Q82+'Allocation (ENG)'!AC82),0)</f>
        <v>11792.704918032787</v>
      </c>
      <c r="AO82" s="382">
        <f>IF(('GE2024 results (adjust.)'!G81+'Allocation (ENG)'!R82+'Allocation (ENG)'!AD82)&gt;0,('GE2024 results (adjust.)'!G81+'Allocation (ENG)'!R82+'Allocation (ENG)'!AD82),0)</f>
        <v>14670.404037357541</v>
      </c>
      <c r="AP82" s="382">
        <f>IF(('GE2024 results (adjust.)'!H81+'Allocation (ENG)'!S82+'Allocation (ENG)'!AE82)&gt;0,('GE2024 results (adjust.)'!H81+'Allocation (ENG)'!S82+'Allocation (ENG)'!AE82),0)</f>
        <v>2494.4640000000004</v>
      </c>
      <c r="AQ82" s="382">
        <f>IF(('GE2024 results (adjust.)'!I81+'Allocation (ENG)'!T82+'Allocation (ENG)'!AF82)&gt;0,('GE2024 results (adjust.)'!I81+'Allocation (ENG)'!T82+'Allocation (ENG)'!AF82),0)</f>
        <v>5727.3203367473616</v>
      </c>
      <c r="AR82" s="382">
        <f>IF(('GE2024 results (adjust.)'!K81+'Allocation (ENG)'!U82+'Allocation (ENG)'!AG82)&gt;0,('GE2024 results (adjust.)'!K81+'Allocation (ENG)'!U82+'Allocation (ENG)'!AG82),0)</f>
        <v>0</v>
      </c>
      <c r="AS82" s="382">
        <f>IF(('GE2024 results (adjust.)'!L81+'Allocation (ENG)'!V82+'Allocation (ENG)'!AH82)&gt;0,('GE2024 results (adjust.)'!L81+'Allocation (ENG)'!V82+'Allocation (ENG)'!AH82),0)</f>
        <v>0</v>
      </c>
      <c r="AT82" s="382">
        <f t="shared" si="26"/>
        <v>1563.8579828212407</v>
      </c>
      <c r="AU82" s="382">
        <f t="shared" si="27"/>
        <v>95.594244470824449</v>
      </c>
      <c r="AV82" s="382">
        <f>IF(('GE2024 results (adjust.)'!N81+'Allocation (ENG)'!Y82+'Allocation (ENG)'!AK82)&gt;0,('GE2024 results (adjust.)'!N81+'Allocation (ENG)'!Y82+'Allocation (ENG)'!AK82),0)</f>
        <v>221.30353933746426</v>
      </c>
      <c r="AW82" s="382">
        <f t="shared" si="17"/>
        <v>43358.917070294599</v>
      </c>
      <c r="AX82" s="382"/>
      <c r="AY82" s="368">
        <f t="shared" si="18"/>
        <v>0.15667522324217542</v>
      </c>
      <c r="AZ82" s="368">
        <f t="shared" si="19"/>
        <v>0.27197876964764012</v>
      </c>
      <c r="BA82" s="368">
        <f t="shared" si="20"/>
        <v>0.33834802685624049</v>
      </c>
      <c r="BB82" s="368">
        <f t="shared" si="21"/>
        <v>5.7530588136136124E-2</v>
      </c>
      <c r="BC82" s="368">
        <f t="shared" si="22"/>
        <v>0.13209094515580455</v>
      </c>
      <c r="BD82" s="368">
        <f t="shared" si="23"/>
        <v>0</v>
      </c>
      <c r="BE82" s="368">
        <f t="shared" si="24"/>
        <v>0</v>
      </c>
      <c r="BF82" s="368">
        <f t="shared" si="28"/>
        <v>3.6067736200280871E-2</v>
      </c>
      <c r="BG82" s="368">
        <f t="shared" si="29"/>
        <v>2.2047193733147116E-3</v>
      </c>
      <c r="BH82" s="368">
        <f t="shared" si="30"/>
        <v>5.1039913884076311E-3</v>
      </c>
    </row>
    <row r="83" spans="1:60" ht="20" customHeight="1" x14ac:dyDescent="0.35">
      <c r="A83" s="394" t="s">
        <v>159</v>
      </c>
      <c r="B83" s="395" t="s">
        <v>158</v>
      </c>
      <c r="C83" s="394" t="s">
        <v>56</v>
      </c>
      <c r="D83" s="333" t="s">
        <v>71</v>
      </c>
      <c r="E83" s="346">
        <f>'GE2024 results (adjust.)'!E82/'Regional Transition'!$P$43</f>
        <v>4.8640788792855636E-3</v>
      </c>
      <c r="F83" s="346">
        <f>'GE2024 results (adjust.)'!F82/'Regional Transition'!$Q$43</f>
        <v>1.9063831745064097E-2</v>
      </c>
      <c r="G83" s="346">
        <f>'GE2024 results (adjust.)'!G82/'Regional Transition'!$R$43</f>
        <v>8.5543630274182957E-3</v>
      </c>
      <c r="H83" s="346">
        <f>'GE2024 results (adjust.)'!H82/'Regional Transition'!$S$43</f>
        <v>7.2627854786884286E-2</v>
      </c>
      <c r="I83" s="346">
        <f>'GE2024 results (adjust.)'!I82/'Regional Transition'!$T$43</f>
        <v>9.9711241151968916E-3</v>
      </c>
      <c r="J83" s="346">
        <v>3.263526071621958E-3</v>
      </c>
      <c r="K83" s="346">
        <v>3.263526071621958E-3</v>
      </c>
      <c r="L83" s="346">
        <f t="shared" si="25"/>
        <v>8.5543630274182957E-3</v>
      </c>
      <c r="M83" s="346">
        <v>8.5759749621971415E-3</v>
      </c>
      <c r="N83" s="346">
        <v>3.263526071621958E-3</v>
      </c>
      <c r="P83" s="347">
        <f>E83*'Regional Transition'!$P$45</f>
        <v>0</v>
      </c>
      <c r="Q83" s="347">
        <f>F83*'Regional Transition'!$Q$45</f>
        <v>0</v>
      </c>
      <c r="R83" s="347">
        <f>G83*'Regional Transition'!$R$45</f>
        <v>2846.3078044389381</v>
      </c>
      <c r="S83" s="347">
        <f>H83*'Regional Transition'!$S$45</f>
        <v>0</v>
      </c>
      <c r="T83" s="347">
        <f>I83*'Regional Transition'!$T$45</f>
        <v>2589.431522549412</v>
      </c>
      <c r="U83" s="347">
        <f>J83*'Regional Transition'!$U$45</f>
        <v>0</v>
      </c>
      <c r="V83" s="347">
        <f>K83*'Regional Transition'!$V$45</f>
        <v>0</v>
      </c>
      <c r="W83" s="347">
        <f>L83*'Regional Transition'!$W$45</f>
        <v>755.92998600275178</v>
      </c>
      <c r="X83" s="347">
        <f>M83*'Regional Transition'!$X$45</f>
        <v>75.783978448833196</v>
      </c>
      <c r="Y83" s="347">
        <f>N83*'Regional Transition'!$Y$45</f>
        <v>0</v>
      </c>
      <c r="Z83" s="348">
        <f t="shared" si="16"/>
        <v>6267.4532914399351</v>
      </c>
      <c r="AB83" s="347">
        <f>E83*'Regional Transition'!$P$47</f>
        <v>-1931.0230547550432</v>
      </c>
      <c r="AC83" s="347">
        <f>F83*'Regional Transition'!$Q$47</f>
        <v>-4211.4262295081962</v>
      </c>
      <c r="AD83" s="347">
        <f>G83*'Regional Transition'!$R$47</f>
        <v>0</v>
      </c>
      <c r="AE83" s="347">
        <f>H83*'Regional Transition'!$S$47</f>
        <v>-1964.303999999996</v>
      </c>
      <c r="AF83" s="347">
        <f>I83*'Regional Transition'!$T$47</f>
        <v>0</v>
      </c>
      <c r="AG83" s="347">
        <f>J83*'Regional Transition'!$U$47</f>
        <v>-62.927717462225253</v>
      </c>
      <c r="AH83" s="347">
        <f>K83*'Regional Transition'!$V$47</f>
        <v>-50.412332892282684</v>
      </c>
      <c r="AI83" s="347">
        <f>L83*'Regional Transition'!$W$47</f>
        <v>0</v>
      </c>
      <c r="AJ83" s="347">
        <f>M83*'Regional Transition'!$X$47</f>
        <v>0</v>
      </c>
      <c r="AK83" s="347">
        <f>N83*'Regional Transition'!$Y$47</f>
        <v>-32.456798176623437</v>
      </c>
      <c r="AM83" s="382">
        <f>IF(('GE2024 results (adjust.)'!E82+'Allocation (ENG)'!P83+'Allocation (ENG)'!AB83)&gt;0,('GE2024 results (adjust.)'!E82+'Allocation (ENG)'!P83+'Allocation (ENG)'!AB83),0)</f>
        <v>2129.9769452449568</v>
      </c>
      <c r="AN83" s="382">
        <f>IF(('GE2024 results (adjust.)'!F82+'Allocation (ENG)'!Q83+'Allocation (ENG)'!AC83)&gt;0,('GE2024 results (adjust.)'!F82+'Allocation (ENG)'!Q83+'Allocation (ENG)'!AC83),0)</f>
        <v>12362.573770491803</v>
      </c>
      <c r="AO83" s="382">
        <f>IF(('GE2024 results (adjust.)'!G82+'Allocation (ENG)'!R83+'Allocation (ENG)'!AD83)&gt;0,('GE2024 results (adjust.)'!G82+'Allocation (ENG)'!R83+'Allocation (ENG)'!AD83),0)</f>
        <v>7091.3078044389385</v>
      </c>
      <c r="AP83" s="382">
        <f>IF(('GE2024 results (adjust.)'!H82+'Allocation (ENG)'!S83+'Allocation (ENG)'!AE83)&gt;0,('GE2024 results (adjust.)'!H82+'Allocation (ENG)'!S83+'Allocation (ENG)'!AE83),0)</f>
        <v>25317.696000000004</v>
      </c>
      <c r="AQ83" s="382">
        <f>IF(('GE2024 results (adjust.)'!I82+'Allocation (ENG)'!T83+'Allocation (ENG)'!AF83)&gt;0,('GE2024 results (adjust.)'!I82+'Allocation (ENG)'!T83+'Allocation (ENG)'!AF83),0)</f>
        <v>4540.431522549412</v>
      </c>
      <c r="AR83" s="382">
        <f>IF(('GE2024 results (adjust.)'!K82+'Allocation (ENG)'!U83+'Allocation (ENG)'!AG83)&gt;0,('GE2024 results (adjust.)'!K82+'Allocation (ENG)'!U83+'Allocation (ENG)'!AG83),0)</f>
        <v>0</v>
      </c>
      <c r="AS83" s="382">
        <f>IF(('GE2024 results (adjust.)'!L82+'Allocation (ENG)'!V83+'Allocation (ENG)'!AH83)&gt;0,('GE2024 results (adjust.)'!L82+'Allocation (ENG)'!V83+'Allocation (ENG)'!AH83),0)</f>
        <v>0</v>
      </c>
      <c r="AT83" s="382">
        <f t="shared" si="26"/>
        <v>755.92998600275178</v>
      </c>
      <c r="AU83" s="382">
        <f t="shared" si="27"/>
        <v>75.783978448833196</v>
      </c>
      <c r="AV83" s="382">
        <f>IF(('GE2024 results (adjust.)'!N82+'Allocation (ENG)'!Y83+'Allocation (ENG)'!AK83)&gt;0,('GE2024 results (adjust.)'!N82+'Allocation (ENG)'!Y83+'Allocation (ENG)'!AK83),0)</f>
        <v>190.54320182337656</v>
      </c>
      <c r="AW83" s="382">
        <f t="shared" si="17"/>
        <v>52464.24320900008</v>
      </c>
      <c r="AX83" s="382"/>
      <c r="AY83" s="368">
        <f t="shared" si="18"/>
        <v>4.0598640425629273E-2</v>
      </c>
      <c r="AZ83" s="368">
        <f t="shared" si="19"/>
        <v>0.23563808442339337</v>
      </c>
      <c r="BA83" s="368">
        <f t="shared" si="20"/>
        <v>0.13516458774006382</v>
      </c>
      <c r="BB83" s="368">
        <f t="shared" si="21"/>
        <v>0.48257049852301748</v>
      </c>
      <c r="BC83" s="368">
        <f t="shared" si="22"/>
        <v>8.6543353050225924E-2</v>
      </c>
      <c r="BD83" s="368">
        <f t="shared" si="23"/>
        <v>0</v>
      </c>
      <c r="BE83" s="368">
        <f t="shared" si="24"/>
        <v>0</v>
      </c>
      <c r="BF83" s="368">
        <f t="shared" si="28"/>
        <v>1.4408479752416867E-2</v>
      </c>
      <c r="BG83" s="368">
        <f t="shared" si="29"/>
        <v>1.444488165910162E-3</v>
      </c>
      <c r="BH83" s="368">
        <f t="shared" si="30"/>
        <v>3.6318679193430062E-3</v>
      </c>
    </row>
    <row r="84" spans="1:60" ht="20" customHeight="1" x14ac:dyDescent="0.35">
      <c r="A84" s="394" t="s">
        <v>160</v>
      </c>
      <c r="B84" s="395" t="s">
        <v>158</v>
      </c>
      <c r="C84" s="394" t="s">
        <v>56</v>
      </c>
      <c r="D84" s="333" t="s">
        <v>71</v>
      </c>
      <c r="E84" s="346">
        <f>'GE2024 results (adjust.)'!E83/'Regional Transition'!$P$43</f>
        <v>2.0174967900193557E-2</v>
      </c>
      <c r="F84" s="346">
        <f>'GE2024 results (adjust.)'!F83/'Regional Transition'!$Q$43</f>
        <v>1.3787748951857326E-2</v>
      </c>
      <c r="G84" s="346">
        <f>'GE2024 results (adjust.)'!G83/'Regional Transition'!$R$43</f>
        <v>1.5494581229168263E-2</v>
      </c>
      <c r="H84" s="346">
        <f>'GE2024 results (adjust.)'!H83/'Regional Transition'!$S$43</f>
        <v>1.3566144270726572E-2</v>
      </c>
      <c r="I84" s="346">
        <f>'GE2024 results (adjust.)'!I83/'Regional Transition'!$T$43</f>
        <v>1.2736053969795311E-2</v>
      </c>
      <c r="J84" s="346">
        <v>0</v>
      </c>
      <c r="K84" s="346">
        <v>0</v>
      </c>
      <c r="L84" s="346">
        <f t="shared" si="25"/>
        <v>1.5494581229168263E-2</v>
      </c>
      <c r="M84" s="346">
        <v>1.0954038752329717E-2</v>
      </c>
      <c r="N84" s="346">
        <v>0</v>
      </c>
      <c r="P84" s="347">
        <f>E84*'Regional Transition'!$P$45</f>
        <v>0</v>
      </c>
      <c r="Q84" s="347">
        <f>F84*'Regional Transition'!$Q$45</f>
        <v>0</v>
      </c>
      <c r="R84" s="347">
        <f>G84*'Regional Transition'!$R$45</f>
        <v>5155.5384471922252</v>
      </c>
      <c r="S84" s="347">
        <f>H84*'Regional Transition'!$S$45</f>
        <v>0</v>
      </c>
      <c r="T84" s="347">
        <f>I84*'Regional Transition'!$T$45</f>
        <v>3307.4645587868449</v>
      </c>
      <c r="U84" s="347">
        <f>J84*'Regional Transition'!$U$45</f>
        <v>0</v>
      </c>
      <c r="V84" s="347">
        <f>K84*'Regional Transition'!$V$45</f>
        <v>0</v>
      </c>
      <c r="W84" s="347">
        <f>L84*'Regional Transition'!$W$45</f>
        <v>1369.2215930212387</v>
      </c>
      <c r="X84" s="347">
        <f>M84*'Regional Transition'!$X$45</f>
        <v>96.798397895690584</v>
      </c>
      <c r="Y84" s="347">
        <f>N84*'Regional Transition'!$Y$45</f>
        <v>0</v>
      </c>
      <c r="Z84" s="348">
        <f t="shared" si="16"/>
        <v>9929.0229968959993</v>
      </c>
      <c r="AB84" s="347">
        <f>E84*'Regional Transition'!$P$47</f>
        <v>-8009.3948126801151</v>
      </c>
      <c r="AC84" s="347">
        <f>F84*'Regional Transition'!$Q$47</f>
        <v>-3045.8770491803275</v>
      </c>
      <c r="AD84" s="347">
        <f>G84*'Regional Transition'!$R$47</f>
        <v>0</v>
      </c>
      <c r="AE84" s="347">
        <f>H84*'Regional Transition'!$S$47</f>
        <v>-366.91199999999924</v>
      </c>
      <c r="AF84" s="347">
        <f>I84*'Regional Transition'!$T$47</f>
        <v>0</v>
      </c>
      <c r="AG84" s="347">
        <f>J84*'Regional Transition'!$U$47</f>
        <v>0</v>
      </c>
      <c r="AH84" s="347">
        <f>K84*'Regional Transition'!$V$47</f>
        <v>0</v>
      </c>
      <c r="AI84" s="347">
        <f>L84*'Regional Transition'!$W$47</f>
        <v>0</v>
      </c>
      <c r="AJ84" s="347">
        <f>M84*'Regional Transition'!$X$47</f>
        <v>0</v>
      </c>
      <c r="AK84" s="347">
        <f>N84*'Regional Transition'!$Y$47</f>
        <v>0</v>
      </c>
      <c r="AM84" s="382">
        <f>IF(('GE2024 results (adjust.)'!E83+'Allocation (ENG)'!P84+'Allocation (ENG)'!AB84)&gt;0,('GE2024 results (adjust.)'!E83+'Allocation (ENG)'!P84+'Allocation (ENG)'!AB84),0)</f>
        <v>8834.6051873198849</v>
      </c>
      <c r="AN84" s="382">
        <f>IF(('GE2024 results (adjust.)'!F83+'Allocation (ENG)'!Q84+'Allocation (ENG)'!AC84)&gt;0,('GE2024 results (adjust.)'!F83+'Allocation (ENG)'!Q84+'Allocation (ENG)'!AC84),0)</f>
        <v>8941.122950819672</v>
      </c>
      <c r="AO84" s="382">
        <f>IF(('GE2024 results (adjust.)'!G83+'Allocation (ENG)'!R84+'Allocation (ENG)'!AD84)&gt;0,('GE2024 results (adjust.)'!G83+'Allocation (ENG)'!R84+'Allocation (ENG)'!AD84),0)</f>
        <v>12844.538447192226</v>
      </c>
      <c r="AP84" s="382">
        <f>IF(('GE2024 results (adjust.)'!H83+'Allocation (ENG)'!S84+'Allocation (ENG)'!AE84)&gt;0,('GE2024 results (adjust.)'!H83+'Allocation (ENG)'!S84+'Allocation (ENG)'!AE84),0)</f>
        <v>4729.0880000000006</v>
      </c>
      <c r="AQ84" s="382">
        <f>IF(('GE2024 results (adjust.)'!I83+'Allocation (ENG)'!T84+'Allocation (ENG)'!AF84)&gt;0,('GE2024 results (adjust.)'!I83+'Allocation (ENG)'!T84+'Allocation (ENG)'!AF84),0)</f>
        <v>5799.4645587868454</v>
      </c>
      <c r="AR84" s="382">
        <f>IF(('GE2024 results (adjust.)'!K83+'Allocation (ENG)'!U84+'Allocation (ENG)'!AG84)&gt;0,('GE2024 results (adjust.)'!K83+'Allocation (ENG)'!U84+'Allocation (ENG)'!AG84),0)</f>
        <v>0</v>
      </c>
      <c r="AS84" s="382">
        <f>IF(('GE2024 results (adjust.)'!L83+'Allocation (ENG)'!V84+'Allocation (ENG)'!AH84)&gt;0,('GE2024 results (adjust.)'!L83+'Allocation (ENG)'!V84+'Allocation (ENG)'!AH84),0)</f>
        <v>0</v>
      </c>
      <c r="AT84" s="382">
        <f t="shared" si="26"/>
        <v>1369.2215930212387</v>
      </c>
      <c r="AU84" s="382">
        <f t="shared" si="27"/>
        <v>96.798397895690584</v>
      </c>
      <c r="AV84" s="382">
        <f>IF(('GE2024 results (adjust.)'!N83+'Allocation (ENG)'!Y84+'Allocation (ENG)'!AK84)&gt;0,('GE2024 results (adjust.)'!N83+'Allocation (ENG)'!Y84+'Allocation (ENG)'!AK84),0)</f>
        <v>0</v>
      </c>
      <c r="AW84" s="382">
        <f t="shared" si="17"/>
        <v>42614.83913503556</v>
      </c>
      <c r="AX84" s="382"/>
      <c r="AY84" s="368">
        <f t="shared" si="18"/>
        <v>0.20731288364893913</v>
      </c>
      <c r="AZ84" s="368">
        <f t="shared" si="19"/>
        <v>0.2098124299492844</v>
      </c>
      <c r="BA84" s="368">
        <f t="shared" si="20"/>
        <v>0.30140999491963721</v>
      </c>
      <c r="BB84" s="368">
        <f t="shared" si="21"/>
        <v>0.11097279952212717</v>
      </c>
      <c r="BC84" s="368">
        <f t="shared" si="22"/>
        <v>0.13609026049376419</v>
      </c>
      <c r="BD84" s="368">
        <f t="shared" si="23"/>
        <v>0</v>
      </c>
      <c r="BE84" s="368">
        <f t="shared" si="24"/>
        <v>0</v>
      </c>
      <c r="BF84" s="368">
        <f t="shared" si="28"/>
        <v>3.213015984132956E-2</v>
      </c>
      <c r="BG84" s="368">
        <f t="shared" si="29"/>
        <v>2.2714716249182861E-3</v>
      </c>
      <c r="BH84" s="368">
        <f t="shared" si="30"/>
        <v>0</v>
      </c>
    </row>
    <row r="85" spans="1:60" ht="20" customHeight="1" x14ac:dyDescent="0.35">
      <c r="A85" s="394" t="s">
        <v>161</v>
      </c>
      <c r="B85" s="395" t="s">
        <v>158</v>
      </c>
      <c r="C85" s="394" t="s">
        <v>56</v>
      </c>
      <c r="D85" s="333" t="s">
        <v>71</v>
      </c>
      <c r="E85" s="346">
        <f>'GE2024 results (adjust.)'!E84/'Regional Transition'!$P$43</f>
        <v>2.492286464421916E-2</v>
      </c>
      <c r="F85" s="346">
        <f>'GE2024 results (adjust.)'!F84/'Regional Transition'!$Q$43</f>
        <v>1.8472616014584855E-2</v>
      </c>
      <c r="G85" s="346">
        <f>'GE2024 results (adjust.)'!G84/'Regional Transition'!$R$43</f>
        <v>1.6776224311721391E-2</v>
      </c>
      <c r="H85" s="346">
        <f>'GE2024 results (adjust.)'!H84/'Regional Transition'!$S$43</f>
        <v>1.1093038299866095E-2</v>
      </c>
      <c r="I85" s="346">
        <f>'GE2024 results (adjust.)'!I84/'Regional Transition'!$T$43</f>
        <v>2.2349423759997954E-2</v>
      </c>
      <c r="J85" s="346">
        <v>4.0391623128594638E-3</v>
      </c>
      <c r="K85" s="346">
        <v>4.0391623128594638E-3</v>
      </c>
      <c r="L85" s="346">
        <f t="shared" si="25"/>
        <v>1.6776224311721391E-2</v>
      </c>
      <c r="M85" s="346">
        <v>1.9222315996764789E-2</v>
      </c>
      <c r="N85" s="346">
        <v>4.0391623128594638E-3</v>
      </c>
      <c r="P85" s="347">
        <f>E85*'Regional Transition'!$P$45</f>
        <v>0</v>
      </c>
      <c r="Q85" s="347">
        <f>F85*'Regional Transition'!$Q$45</f>
        <v>0</v>
      </c>
      <c r="R85" s="347">
        <f>G85*'Regional Transition'!$R$45</f>
        <v>5581.9817366205316</v>
      </c>
      <c r="S85" s="347">
        <f>H85*'Regional Transition'!$S$45</f>
        <v>0</v>
      </c>
      <c r="T85" s="347">
        <f>I85*'Regional Transition'!$T$45</f>
        <v>5803.9897735051663</v>
      </c>
      <c r="U85" s="347">
        <f>J85*'Regional Transition'!$U$45</f>
        <v>0</v>
      </c>
      <c r="V85" s="347">
        <f>K85*'Regional Transition'!$V$45</f>
        <v>0</v>
      </c>
      <c r="W85" s="347">
        <f>L85*'Regional Transition'!$W$45</f>
        <v>1482.4775343870219</v>
      </c>
      <c r="X85" s="347">
        <f>M85*'Regional Transition'!$X$45</f>
        <v>169.86332022385832</v>
      </c>
      <c r="Y85" s="347">
        <f>N85*'Regional Transition'!$Y$45</f>
        <v>0</v>
      </c>
      <c r="Z85" s="348">
        <f t="shared" si="16"/>
        <v>13038.312364736579</v>
      </c>
      <c r="AB85" s="347">
        <f>E85*'Regional Transition'!$P$47</f>
        <v>-9894.2939481268022</v>
      </c>
      <c r="AC85" s="347">
        <f>F85*'Regional Transition'!$Q$47</f>
        <v>-4080.8196721311469</v>
      </c>
      <c r="AD85" s="347">
        <f>G85*'Regional Transition'!$R$47</f>
        <v>0</v>
      </c>
      <c r="AE85" s="347">
        <f>H85*'Regional Transition'!$S$47</f>
        <v>-300.02399999999938</v>
      </c>
      <c r="AF85" s="347">
        <f>I85*'Regional Transition'!$T$47</f>
        <v>0</v>
      </c>
      <c r="AG85" s="347">
        <f>J85*'Regional Transition'!$U$47</f>
        <v>-77.883632374772063</v>
      </c>
      <c r="AH85" s="347">
        <f>K85*'Regional Transition'!$V$47</f>
        <v>-62.393739364439554</v>
      </c>
      <c r="AI85" s="347">
        <f>L85*'Regional Transition'!$W$47</f>
        <v>0</v>
      </c>
      <c r="AJ85" s="347">
        <f>M85*'Regional Transition'!$X$47</f>
        <v>0</v>
      </c>
      <c r="AK85" s="347">
        <f>N85*'Regional Transition'!$Y$47</f>
        <v>-40.170745725327656</v>
      </c>
      <c r="AM85" s="382">
        <f>IF(('GE2024 results (adjust.)'!E84+'Allocation (ENG)'!P85+'Allocation (ENG)'!AB85)&gt;0,('GE2024 results (adjust.)'!E84+'Allocation (ENG)'!P85+'Allocation (ENG)'!AB85),0)</f>
        <v>10913.706051873198</v>
      </c>
      <c r="AN85" s="382">
        <f>IF(('GE2024 results (adjust.)'!F84+'Allocation (ENG)'!Q85+'Allocation (ENG)'!AC85)&gt;0,('GE2024 results (adjust.)'!F84+'Allocation (ENG)'!Q85+'Allocation (ENG)'!AC85),0)</f>
        <v>11979.180327868853</v>
      </c>
      <c r="AO85" s="382">
        <f>IF(('GE2024 results (adjust.)'!G84+'Allocation (ENG)'!R85+'Allocation (ENG)'!AD85)&gt;0,('GE2024 results (adjust.)'!G84+'Allocation (ENG)'!R85+'Allocation (ENG)'!AD85),0)</f>
        <v>13906.981736620532</v>
      </c>
      <c r="AP85" s="382">
        <f>IF(('GE2024 results (adjust.)'!H84+'Allocation (ENG)'!S85+'Allocation (ENG)'!AE85)&gt;0,('GE2024 results (adjust.)'!H84+'Allocation (ENG)'!S85+'Allocation (ENG)'!AE85),0)</f>
        <v>3866.9760000000006</v>
      </c>
      <c r="AQ85" s="382">
        <f>IF(('GE2024 results (adjust.)'!I84+'Allocation (ENG)'!T85+'Allocation (ENG)'!AF85)&gt;0,('GE2024 results (adjust.)'!I84+'Allocation (ENG)'!T85+'Allocation (ENG)'!AF85),0)</f>
        <v>10176.989773505167</v>
      </c>
      <c r="AR85" s="382">
        <f>IF(('GE2024 results (adjust.)'!K84+'Allocation (ENG)'!U85+'Allocation (ENG)'!AG85)&gt;0,('GE2024 results (adjust.)'!K84+'Allocation (ENG)'!U85+'Allocation (ENG)'!AG85),0)</f>
        <v>0</v>
      </c>
      <c r="AS85" s="382">
        <f>IF(('GE2024 results (adjust.)'!L84+'Allocation (ENG)'!V85+'Allocation (ENG)'!AH85)&gt;0,('GE2024 results (adjust.)'!L84+'Allocation (ENG)'!V85+'Allocation (ENG)'!AH85),0)</f>
        <v>0</v>
      </c>
      <c r="AT85" s="382">
        <f t="shared" si="26"/>
        <v>1482.4775343870219</v>
      </c>
      <c r="AU85" s="382">
        <f t="shared" si="27"/>
        <v>169.86332022385832</v>
      </c>
      <c r="AV85" s="382">
        <f>IF(('GE2024 results (adjust.)'!N84+'Allocation (ENG)'!Y85+'Allocation (ENG)'!AK85)&gt;0,('GE2024 results (adjust.)'!N84+'Allocation (ENG)'!Y85+'Allocation (ENG)'!AK85),0)</f>
        <v>235.82925427467234</v>
      </c>
      <c r="AW85" s="382">
        <f t="shared" si="17"/>
        <v>52732.003998753295</v>
      </c>
      <c r="AX85" s="382"/>
      <c r="AY85" s="368">
        <f t="shared" si="18"/>
        <v>0.20696550906980934</v>
      </c>
      <c r="AZ85" s="368">
        <f t="shared" si="19"/>
        <v>0.22717096676530762</v>
      </c>
      <c r="BA85" s="368">
        <f t="shared" si="20"/>
        <v>0.26372943719243674</v>
      </c>
      <c r="BB85" s="368">
        <f t="shared" si="21"/>
        <v>7.3332619789898842E-2</v>
      </c>
      <c r="BC85" s="368">
        <f t="shared" si="22"/>
        <v>0.19299455741802976</v>
      </c>
      <c r="BD85" s="368">
        <f t="shared" si="23"/>
        <v>0</v>
      </c>
      <c r="BE85" s="368">
        <f t="shared" si="24"/>
        <v>0</v>
      </c>
      <c r="BF85" s="368">
        <f t="shared" si="28"/>
        <v>2.8113430591829417E-2</v>
      </c>
      <c r="BG85" s="368">
        <f t="shared" si="29"/>
        <v>3.2212566817652953E-3</v>
      </c>
      <c r="BH85" s="368">
        <f t="shared" si="30"/>
        <v>4.4722224909231195E-3</v>
      </c>
    </row>
    <row r="86" spans="1:60" ht="20" customHeight="1" x14ac:dyDescent="0.35">
      <c r="A86" s="394" t="s">
        <v>162</v>
      </c>
      <c r="B86" s="395" t="s">
        <v>158</v>
      </c>
      <c r="C86" s="394" t="s">
        <v>56</v>
      </c>
      <c r="D86" s="333" t="s">
        <v>71</v>
      </c>
      <c r="E86" s="346">
        <f>'GE2024 results (adjust.)'!E85/'Regional Transition'!$P$43</f>
        <v>1.6120570705812461E-2</v>
      </c>
      <c r="F86" s="346">
        <f>'GE2024 results (adjust.)'!F85/'Regional Transition'!$Q$43</f>
        <v>2.4673479833677441E-2</v>
      </c>
      <c r="G86" s="346">
        <f>'GE2024 results (adjust.)'!G85/'Regional Transition'!$R$43</f>
        <v>1.3267827131336174E-2</v>
      </c>
      <c r="H86" s="346">
        <f>'GE2024 results (adjust.)'!H85/'Regional Transition'!$S$43</f>
        <v>9.8764511861058838E-3</v>
      </c>
      <c r="I86" s="346">
        <f>'GE2024 results (adjust.)'!I85/'Regional Transition'!$T$43</f>
        <v>1.1586129353742364E-2</v>
      </c>
      <c r="J86" s="346">
        <v>7.8441702887415664E-3</v>
      </c>
      <c r="K86" s="346">
        <v>7.8441702887415664E-3</v>
      </c>
      <c r="L86" s="346">
        <f t="shared" si="25"/>
        <v>1.3267827131336174E-2</v>
      </c>
      <c r="M86" s="346">
        <v>1.2321095755529773E-2</v>
      </c>
      <c r="N86" s="346">
        <v>7.8441702887415664E-3</v>
      </c>
      <c r="P86" s="347">
        <f>E86*'Regional Transition'!$P$45</f>
        <v>0</v>
      </c>
      <c r="Q86" s="347">
        <f>F86*'Regional Transition'!$Q$45</f>
        <v>0</v>
      </c>
      <c r="R86" s="347">
        <f>G86*'Regional Transition'!$R$45</f>
        <v>4414.6267572263769</v>
      </c>
      <c r="S86" s="347">
        <f>H86*'Regional Transition'!$S$45</f>
        <v>0</v>
      </c>
      <c r="T86" s="347">
        <f>I86*'Regional Transition'!$T$45</f>
        <v>3008.8371407583377</v>
      </c>
      <c r="U86" s="347">
        <f>J86*'Regional Transition'!$U$45</f>
        <v>0</v>
      </c>
      <c r="V86" s="347">
        <f>K86*'Regional Transition'!$V$45</f>
        <v>0</v>
      </c>
      <c r="W86" s="347">
        <f>L86*'Regional Transition'!$W$45</f>
        <v>1172.4482986671655</v>
      </c>
      <c r="X86" s="347">
        <f>M86*'Regional Transition'!$X$45</f>
        <v>108.87877580321857</v>
      </c>
      <c r="Y86" s="347">
        <f>N86*'Regional Transition'!$Y$45</f>
        <v>0</v>
      </c>
      <c r="Z86" s="348">
        <f t="shared" si="16"/>
        <v>8704.7909724550991</v>
      </c>
      <c r="AB86" s="347">
        <f>E86*'Regional Transition'!$P$47</f>
        <v>-6399.8126801152739</v>
      </c>
      <c r="AC86" s="347">
        <f>F86*'Regional Transition'!$Q$47</f>
        <v>-5450.6639344262285</v>
      </c>
      <c r="AD86" s="347">
        <f>G86*'Regional Transition'!$R$47</f>
        <v>0</v>
      </c>
      <c r="AE86" s="347">
        <f>H86*'Regional Transition'!$S$47</f>
        <v>-267.11999999999949</v>
      </c>
      <c r="AF86" s="347">
        <f>I86*'Regional Transition'!$T$47</f>
        <v>0</v>
      </c>
      <c r="AG86" s="347">
        <f>J86*'Regional Transition'!$U$47</f>
        <v>-151.2522715683979</v>
      </c>
      <c r="AH86" s="347">
        <f>K86*'Regional Transition'!$V$47</f>
        <v>-121.17045035992608</v>
      </c>
      <c r="AI86" s="347">
        <f>L86*'Regional Transition'!$W$47</f>
        <v>0</v>
      </c>
      <c r="AJ86" s="347">
        <f>M86*'Regional Transition'!$X$47</f>
        <v>0</v>
      </c>
      <c r="AK86" s="347">
        <f>N86*'Regional Transition'!$Y$47</f>
        <v>-78.012752568027622</v>
      </c>
      <c r="AM86" s="382">
        <f>IF(('GE2024 results (adjust.)'!E85+'Allocation (ENG)'!P86+'Allocation (ENG)'!AB86)&gt;0,('GE2024 results (adjust.)'!E85+'Allocation (ENG)'!P86+'Allocation (ENG)'!AB86),0)</f>
        <v>7059.1873198847261</v>
      </c>
      <c r="AN86" s="382">
        <f>IF(('GE2024 results (adjust.)'!F85+'Allocation (ENG)'!Q86+'Allocation (ENG)'!AC86)&gt;0,('GE2024 results (adjust.)'!F85+'Allocation (ENG)'!Q86+'Allocation (ENG)'!AC86),0)</f>
        <v>16000.336065573771</v>
      </c>
      <c r="AO86" s="382">
        <f>IF(('GE2024 results (adjust.)'!G85+'Allocation (ENG)'!R86+'Allocation (ENG)'!AD86)&gt;0,('GE2024 results (adjust.)'!G85+'Allocation (ENG)'!R86+'Allocation (ENG)'!AD86),0)</f>
        <v>10998.626757226377</v>
      </c>
      <c r="AP86" s="382">
        <f>IF(('GE2024 results (adjust.)'!H85+'Allocation (ENG)'!S86+'Allocation (ENG)'!AE86)&gt;0,('GE2024 results (adjust.)'!H85+'Allocation (ENG)'!S86+'Allocation (ENG)'!AE86),0)</f>
        <v>3442.8800000000006</v>
      </c>
      <c r="AQ86" s="382">
        <f>IF(('GE2024 results (adjust.)'!I85+'Allocation (ENG)'!T86+'Allocation (ENG)'!AF86)&gt;0,('GE2024 results (adjust.)'!I85+'Allocation (ENG)'!T86+'Allocation (ENG)'!AF86),0)</f>
        <v>5275.8371407583381</v>
      </c>
      <c r="AR86" s="382">
        <f>IF(('GE2024 results (adjust.)'!K85+'Allocation (ENG)'!U86+'Allocation (ENG)'!AG86)&gt;0,('GE2024 results (adjust.)'!K85+'Allocation (ENG)'!U86+'Allocation (ENG)'!AG86),0)</f>
        <v>384.74772843160213</v>
      </c>
      <c r="AS86" s="382">
        <f>IF(('GE2024 results (adjust.)'!L85+'Allocation (ENG)'!V86+'Allocation (ENG)'!AH86)&gt;0,('GE2024 results (adjust.)'!L85+'Allocation (ENG)'!V86+'Allocation (ENG)'!AH86),0)</f>
        <v>0</v>
      </c>
      <c r="AT86" s="382">
        <f t="shared" si="26"/>
        <v>1172.4482986671655</v>
      </c>
      <c r="AU86" s="382">
        <f t="shared" si="27"/>
        <v>108.87877580321857</v>
      </c>
      <c r="AV86" s="382">
        <f>IF(('GE2024 results (adjust.)'!N85+'Allocation (ENG)'!Y86+'Allocation (ENG)'!AK86)&gt;0,('GE2024 results (adjust.)'!N85+'Allocation (ENG)'!Y86+'Allocation (ENG)'!AK86),0)</f>
        <v>0</v>
      </c>
      <c r="AW86" s="382">
        <f t="shared" si="17"/>
        <v>44442.942086345196</v>
      </c>
      <c r="AX86" s="382"/>
      <c r="AY86" s="368">
        <f t="shared" si="18"/>
        <v>0.15883708387644335</v>
      </c>
      <c r="AZ86" s="368">
        <f t="shared" si="19"/>
        <v>0.36001973124299008</v>
      </c>
      <c r="BA86" s="368">
        <f t="shared" si="20"/>
        <v>0.24747746753259239</v>
      </c>
      <c r="BB86" s="368">
        <f t="shared" si="21"/>
        <v>7.7467418635585858E-2</v>
      </c>
      <c r="BC86" s="368">
        <f t="shared" si="22"/>
        <v>0.11871034843976508</v>
      </c>
      <c r="BD86" s="368">
        <f t="shared" si="23"/>
        <v>8.6571165267164737E-3</v>
      </c>
      <c r="BE86" s="368">
        <f t="shared" si="24"/>
        <v>0</v>
      </c>
      <c r="BF86" s="368">
        <f t="shared" si="28"/>
        <v>2.6380978477736572E-2</v>
      </c>
      <c r="BG86" s="368">
        <f t="shared" si="29"/>
        <v>2.4498552681702607E-3</v>
      </c>
      <c r="BH86" s="368">
        <f t="shared" si="30"/>
        <v>0</v>
      </c>
    </row>
    <row r="87" spans="1:60" ht="20" customHeight="1" x14ac:dyDescent="0.35">
      <c r="A87" s="394" t="s">
        <v>163</v>
      </c>
      <c r="B87" s="395" t="s">
        <v>158</v>
      </c>
      <c r="C87" s="394" t="s">
        <v>56</v>
      </c>
      <c r="D87" s="333" t="s">
        <v>71</v>
      </c>
      <c r="E87" s="346">
        <f>'GE2024 results (adjust.)'!E86/'Regional Transition'!$P$43</f>
        <v>2.7628590866407312E-2</v>
      </c>
      <c r="F87" s="346">
        <f>'GE2024 results (adjust.)'!F86/'Regional Transition'!$Q$43</f>
        <v>1.7205067892039867E-2</v>
      </c>
      <c r="G87" s="346">
        <f>'GE2024 results (adjust.)'!G86/'Regional Transition'!$R$43</f>
        <v>1.3622495657325718E-2</v>
      </c>
      <c r="H87" s="346">
        <f>'GE2024 results (adjust.)'!H86/'Regional Transition'!$S$43</f>
        <v>1.3078977001977953E-2</v>
      </c>
      <c r="I87" s="346">
        <f>'GE2024 results (adjust.)'!I86/'Regional Transition'!$T$43</f>
        <v>1.3446451843712466E-2</v>
      </c>
      <c r="J87" s="346">
        <v>2.6488709370563871E-3</v>
      </c>
      <c r="K87" s="346">
        <v>2.6488709370563871E-3</v>
      </c>
      <c r="L87" s="346">
        <f t="shared" si="25"/>
        <v>1.3622495657325718E-2</v>
      </c>
      <c r="M87" s="346">
        <v>1.1565038506171544E-2</v>
      </c>
      <c r="N87" s="346">
        <v>2.6488709370563871E-3</v>
      </c>
      <c r="P87" s="347">
        <f>E87*'Regional Transition'!$P$45</f>
        <v>0</v>
      </c>
      <c r="Q87" s="347">
        <f>F87*'Regional Transition'!$Q$45</f>
        <v>0</v>
      </c>
      <c r="R87" s="347">
        <f>G87*'Regional Transition'!$R$45</f>
        <v>4532.6362209675435</v>
      </c>
      <c r="S87" s="347">
        <f>H87*'Regional Transition'!$S$45</f>
        <v>0</v>
      </c>
      <c r="T87" s="347">
        <f>I87*'Regional Transition'!$T$45</f>
        <v>3491.9499414800116</v>
      </c>
      <c r="U87" s="347">
        <f>J87*'Regional Transition'!$U$45</f>
        <v>0</v>
      </c>
      <c r="V87" s="347">
        <f>K87*'Regional Transition'!$V$45</f>
        <v>0</v>
      </c>
      <c r="W87" s="347">
        <f>L87*'Regional Transition'!$W$45</f>
        <v>1203.7895654602125</v>
      </c>
      <c r="X87" s="347">
        <f>M87*'Regional Transition'!$X$45</f>
        <v>102.19766647815487</v>
      </c>
      <c r="Y87" s="347">
        <f>N87*'Regional Transition'!$Y$45</f>
        <v>0</v>
      </c>
      <c r="Z87" s="348">
        <f t="shared" si="16"/>
        <v>9330.5733943859213</v>
      </c>
      <c r="AB87" s="347">
        <f>E87*'Regional Transition'!$P$47</f>
        <v>-10968.458213256485</v>
      </c>
      <c r="AC87" s="347">
        <f>F87*'Regional Transition'!$Q$47</f>
        <v>-3800.8032786885242</v>
      </c>
      <c r="AD87" s="347">
        <f>G87*'Regional Transition'!$R$47</f>
        <v>0</v>
      </c>
      <c r="AE87" s="347">
        <f>H87*'Regional Transition'!$S$47</f>
        <v>-353.73599999999925</v>
      </c>
      <c r="AF87" s="347">
        <f>I87*'Regional Transition'!$T$47</f>
        <v>0</v>
      </c>
      <c r="AG87" s="347">
        <f>J87*'Regional Transition'!$U$47</f>
        <v>-51.075860361716451</v>
      </c>
      <c r="AH87" s="347">
        <f>K87*'Regional Transition'!$V$47</f>
        <v>-40.917633423781005</v>
      </c>
      <c r="AI87" s="347">
        <f>L87*'Regional Transition'!$W$47</f>
        <v>0</v>
      </c>
      <c r="AJ87" s="347">
        <f>M87*'Regional Transition'!$X$47</f>
        <v>0</v>
      </c>
      <c r="AK87" s="347">
        <f>N87*'Regional Transition'!$Y$47</f>
        <v>-26.343858609725743</v>
      </c>
      <c r="AM87" s="382">
        <f>IF(('GE2024 results (adjust.)'!E86+'Allocation (ENG)'!P87+'Allocation (ENG)'!AB87)&gt;0,('GE2024 results (adjust.)'!E86+'Allocation (ENG)'!P87+'Allocation (ENG)'!AB87),0)</f>
        <v>12098.541786743515</v>
      </c>
      <c r="AN87" s="382">
        <f>IF(('GE2024 results (adjust.)'!F86+'Allocation (ENG)'!Q87+'Allocation (ENG)'!AC87)&gt;0,('GE2024 results (adjust.)'!F86+'Allocation (ENG)'!Q87+'Allocation (ENG)'!AC87),0)</f>
        <v>11157.196721311477</v>
      </c>
      <c r="AO87" s="382">
        <f>IF(('GE2024 results (adjust.)'!G86+'Allocation (ENG)'!R87+'Allocation (ENG)'!AD87)&gt;0,('GE2024 results (adjust.)'!G86+'Allocation (ENG)'!R87+'Allocation (ENG)'!AD87),0)</f>
        <v>11292.636220967543</v>
      </c>
      <c r="AP87" s="382">
        <f>IF(('GE2024 results (adjust.)'!H86+'Allocation (ENG)'!S87+'Allocation (ENG)'!AE87)&gt;0,('GE2024 results (adjust.)'!H86+'Allocation (ENG)'!S87+'Allocation (ENG)'!AE87),0)</f>
        <v>4559.264000000001</v>
      </c>
      <c r="AQ87" s="382">
        <f>IF(('GE2024 results (adjust.)'!I86+'Allocation (ENG)'!T87+'Allocation (ENG)'!AF87)&gt;0,('GE2024 results (adjust.)'!I86+'Allocation (ENG)'!T87+'Allocation (ENG)'!AF87),0)</f>
        <v>6122.9499414800121</v>
      </c>
      <c r="AR87" s="382">
        <f>IF(('GE2024 results (adjust.)'!K86+'Allocation (ENG)'!U87+'Allocation (ENG)'!AG87)&gt;0,('GE2024 results (adjust.)'!K86+'Allocation (ENG)'!U87+'Allocation (ENG)'!AG87),0)</f>
        <v>0</v>
      </c>
      <c r="AS87" s="382">
        <f>IF(('GE2024 results (adjust.)'!L86+'Allocation (ENG)'!V87+'Allocation (ENG)'!AH87)&gt;0,('GE2024 results (adjust.)'!L86+'Allocation (ENG)'!V87+'Allocation (ENG)'!AH87),0)</f>
        <v>0</v>
      </c>
      <c r="AT87" s="382">
        <f t="shared" si="26"/>
        <v>1203.7895654602125</v>
      </c>
      <c r="AU87" s="382">
        <f t="shared" si="27"/>
        <v>102.19766647815487</v>
      </c>
      <c r="AV87" s="382">
        <f>IF(('GE2024 results (adjust.)'!N86+'Allocation (ENG)'!Y87+'Allocation (ENG)'!AK87)&gt;0,('GE2024 results (adjust.)'!N86+'Allocation (ENG)'!Y87+'Allocation (ENG)'!AK87),0)</f>
        <v>154.65614139027426</v>
      </c>
      <c r="AW87" s="382">
        <f t="shared" si="17"/>
        <v>46691.232043831187</v>
      </c>
      <c r="AX87" s="382"/>
      <c r="AY87" s="368">
        <f t="shared" si="18"/>
        <v>0.25911806686501787</v>
      </c>
      <c r="AZ87" s="368">
        <f t="shared" si="19"/>
        <v>0.23895699969616796</v>
      </c>
      <c r="BA87" s="368">
        <f t="shared" si="20"/>
        <v>0.24185774773230723</v>
      </c>
      <c r="BB87" s="368">
        <f t="shared" si="21"/>
        <v>9.7647112753846632E-2</v>
      </c>
      <c r="BC87" s="368">
        <f t="shared" si="22"/>
        <v>0.13113703951380251</v>
      </c>
      <c r="BD87" s="368">
        <f t="shared" si="23"/>
        <v>0</v>
      </c>
      <c r="BE87" s="368">
        <f t="shared" si="24"/>
        <v>0</v>
      </c>
      <c r="BF87" s="368">
        <f t="shared" si="28"/>
        <v>2.5781919062023474E-2</v>
      </c>
      <c r="BG87" s="368">
        <f t="shared" si="29"/>
        <v>2.1887978107370835E-3</v>
      </c>
      <c r="BH87" s="368">
        <f t="shared" si="30"/>
        <v>3.3123165660972811E-3</v>
      </c>
    </row>
    <row r="88" spans="1:60" ht="20" customHeight="1" x14ac:dyDescent="0.35">
      <c r="A88" s="394" t="s">
        <v>164</v>
      </c>
      <c r="B88" s="395" t="s">
        <v>158</v>
      </c>
      <c r="C88" s="394" t="s">
        <v>56</v>
      </c>
      <c r="D88" s="333" t="s">
        <v>71</v>
      </c>
      <c r="E88" s="346">
        <f>'GE2024 results (adjust.)'!E87/'Regional Transition'!$P$43</f>
        <v>2.1988367413426343E-2</v>
      </c>
      <c r="F88" s="346">
        <f>'GE2024 results (adjust.)'!F87/'Regional Transition'!$Q$43</f>
        <v>1.8903950448300254E-2</v>
      </c>
      <c r="G88" s="346">
        <f>'GE2024 results (adjust.)'!G87/'Regional Transition'!$R$43</f>
        <v>1.7054316678690468E-2</v>
      </c>
      <c r="H88" s="346">
        <f>'GE2024 results (adjust.)'!H87/'Regional Transition'!$S$43</f>
        <v>1.454047880822381E-2</v>
      </c>
      <c r="I88" s="346">
        <f>'GE2024 results (adjust.)'!I87/'Regional Transition'!$T$43</f>
        <v>1.943117062325914E-2</v>
      </c>
      <c r="J88" s="346">
        <v>0</v>
      </c>
      <c r="K88" s="346">
        <v>0</v>
      </c>
      <c r="L88" s="346">
        <f t="shared" si="25"/>
        <v>1.7054316678690468E-2</v>
      </c>
      <c r="M88" s="346">
        <v>1.6712381756162756E-2</v>
      </c>
      <c r="N88" s="346">
        <v>0</v>
      </c>
      <c r="P88" s="347">
        <f>E88*'Regional Transition'!$P$45</f>
        <v>0</v>
      </c>
      <c r="Q88" s="347">
        <f>F88*'Regional Transition'!$Q$45</f>
        <v>0</v>
      </c>
      <c r="R88" s="347">
        <f>G88*'Regional Transition'!$R$45</f>
        <v>5674.5118843266746</v>
      </c>
      <c r="S88" s="347">
        <f>H88*'Regional Transition'!$S$45</f>
        <v>0</v>
      </c>
      <c r="T88" s="347">
        <f>I88*'Regional Transition'!$T$45</f>
        <v>5046.1397481972654</v>
      </c>
      <c r="U88" s="347">
        <f>J88*'Regional Transition'!$U$45</f>
        <v>0</v>
      </c>
      <c r="V88" s="347">
        <f>K88*'Regional Transition'!$V$45</f>
        <v>0</v>
      </c>
      <c r="W88" s="347">
        <f>L88*'Regional Transition'!$W$45</f>
        <v>1507.0519367588431</v>
      </c>
      <c r="X88" s="347">
        <f>M88*'Regional Transition'!$X$45</f>
        <v>147.68359101100145</v>
      </c>
      <c r="Y88" s="347">
        <f>N88*'Regional Transition'!$Y$45</f>
        <v>0</v>
      </c>
      <c r="Z88" s="348">
        <f t="shared" si="16"/>
        <v>12375.387160293783</v>
      </c>
      <c r="AB88" s="347">
        <f>E88*'Regional Transition'!$P$47</f>
        <v>-8729.3083573487038</v>
      </c>
      <c r="AC88" s="347">
        <f>F88*'Regional Transition'!$Q$47</f>
        <v>-4176.1065573770484</v>
      </c>
      <c r="AD88" s="347">
        <f>G88*'Regional Transition'!$R$47</f>
        <v>0</v>
      </c>
      <c r="AE88" s="347">
        <f>H88*'Regional Transition'!$S$47</f>
        <v>-393.26399999999921</v>
      </c>
      <c r="AF88" s="347">
        <f>I88*'Regional Transition'!$T$47</f>
        <v>0</v>
      </c>
      <c r="AG88" s="347">
        <f>J88*'Regional Transition'!$U$47</f>
        <v>0</v>
      </c>
      <c r="AH88" s="347">
        <f>K88*'Regional Transition'!$V$47</f>
        <v>0</v>
      </c>
      <c r="AI88" s="347">
        <f>L88*'Regional Transition'!$W$47</f>
        <v>0</v>
      </c>
      <c r="AJ88" s="347">
        <f>M88*'Regional Transition'!$X$47</f>
        <v>0</v>
      </c>
      <c r="AK88" s="347">
        <f>N88*'Regional Transition'!$Y$47</f>
        <v>0</v>
      </c>
      <c r="AM88" s="382">
        <f>IF(('GE2024 results (adjust.)'!E87+'Allocation (ENG)'!P88+'Allocation (ENG)'!AB88)&gt;0,('GE2024 results (adjust.)'!E87+'Allocation (ENG)'!P88+'Allocation (ENG)'!AB88),0)</f>
        <v>9628.6916426512962</v>
      </c>
      <c r="AN88" s="382">
        <f>IF(('GE2024 results (adjust.)'!F87+'Allocation (ENG)'!Q88+'Allocation (ENG)'!AC88)&gt;0,('GE2024 results (adjust.)'!F87+'Allocation (ENG)'!Q88+'Allocation (ENG)'!AC88),0)</f>
        <v>12258.893442622952</v>
      </c>
      <c r="AO88" s="382">
        <f>IF(('GE2024 results (adjust.)'!G87+'Allocation (ENG)'!R88+'Allocation (ENG)'!AD88)&gt;0,('GE2024 results (adjust.)'!G87+'Allocation (ENG)'!R88+'Allocation (ENG)'!AD88),0)</f>
        <v>14137.511884326675</v>
      </c>
      <c r="AP88" s="382">
        <f>IF(('GE2024 results (adjust.)'!H87+'Allocation (ENG)'!S88+'Allocation (ENG)'!AE88)&gt;0,('GE2024 results (adjust.)'!H87+'Allocation (ENG)'!S88+'Allocation (ENG)'!AE88),0)</f>
        <v>5068.7360000000008</v>
      </c>
      <c r="AQ88" s="382">
        <f>IF(('GE2024 results (adjust.)'!I87+'Allocation (ENG)'!T88+'Allocation (ENG)'!AF88)&gt;0,('GE2024 results (adjust.)'!I87+'Allocation (ENG)'!T88+'Allocation (ENG)'!AF88),0)</f>
        <v>8848.1397481972654</v>
      </c>
      <c r="AR88" s="382">
        <f>IF(('GE2024 results (adjust.)'!K87+'Allocation (ENG)'!U88+'Allocation (ENG)'!AG88)&gt;0,('GE2024 results (adjust.)'!K87+'Allocation (ENG)'!U88+'Allocation (ENG)'!AG88),0)</f>
        <v>0</v>
      </c>
      <c r="AS88" s="382">
        <f>IF(('GE2024 results (adjust.)'!L87+'Allocation (ENG)'!V88+'Allocation (ENG)'!AH88)&gt;0,('GE2024 results (adjust.)'!L87+'Allocation (ENG)'!V88+'Allocation (ENG)'!AH88),0)</f>
        <v>0</v>
      </c>
      <c r="AT88" s="382">
        <f t="shared" si="26"/>
        <v>1507.0519367588431</v>
      </c>
      <c r="AU88" s="382">
        <f t="shared" si="27"/>
        <v>147.68359101100145</v>
      </c>
      <c r="AV88" s="382">
        <f>IF(('GE2024 results (adjust.)'!N87+'Allocation (ENG)'!Y88+'Allocation (ENG)'!AK88)&gt;0,('GE2024 results (adjust.)'!N87+'Allocation (ENG)'!Y88+'Allocation (ENG)'!AK88),0)</f>
        <v>0</v>
      </c>
      <c r="AW88" s="382">
        <f t="shared" si="17"/>
        <v>51596.708245568043</v>
      </c>
      <c r="AX88" s="382"/>
      <c r="AY88" s="368">
        <f t="shared" si="18"/>
        <v>0.1866144560390316</v>
      </c>
      <c r="AZ88" s="368">
        <f t="shared" si="19"/>
        <v>0.23759061109631821</v>
      </c>
      <c r="BA88" s="368">
        <f t="shared" si="20"/>
        <v>0.27400026794424492</v>
      </c>
      <c r="BB88" s="368">
        <f t="shared" si="21"/>
        <v>9.8237584767539618E-2</v>
      </c>
      <c r="BC88" s="368">
        <f t="shared" si="22"/>
        <v>0.17148651627320211</v>
      </c>
      <c r="BD88" s="368">
        <f t="shared" si="23"/>
        <v>0</v>
      </c>
      <c r="BE88" s="368">
        <f t="shared" si="24"/>
        <v>0</v>
      </c>
      <c r="BF88" s="368">
        <f t="shared" si="28"/>
        <v>2.9208296187931582E-2</v>
      </c>
      <c r="BG88" s="368">
        <f t="shared" si="29"/>
        <v>2.8622676917318055E-3</v>
      </c>
      <c r="BH88" s="368">
        <f t="shared" si="30"/>
        <v>0</v>
      </c>
    </row>
    <row r="89" spans="1:60" ht="20" customHeight="1" x14ac:dyDescent="0.35">
      <c r="A89" s="394" t="s">
        <v>165</v>
      </c>
      <c r="B89" s="395" t="s">
        <v>158</v>
      </c>
      <c r="C89" s="394" t="s">
        <v>56</v>
      </c>
      <c r="D89" s="333" t="s">
        <v>71</v>
      </c>
      <c r="E89" s="346">
        <f>'GE2024 results (adjust.)'!E88/'Regional Transition'!$P$43</f>
        <v>1.1542755025775665E-2</v>
      </c>
      <c r="F89" s="346">
        <f>'GE2024 results (adjust.)'!F88/'Regional Transition'!$Q$43</f>
        <v>1.8930405626901466E-2</v>
      </c>
      <c r="G89" s="346">
        <f>'GE2024 results (adjust.)'!G88/'Regional Transition'!$R$43</f>
        <v>1.36829505197103E-2</v>
      </c>
      <c r="H89" s="346">
        <f>'GE2024 results (adjust.)'!H88/'Regional Transition'!$S$43</f>
        <v>3.1950718904485934E-2</v>
      </c>
      <c r="I89" s="346">
        <f>'GE2024 results (adjust.)'!I88/'Regional Transition'!$T$43</f>
        <v>1.2940485012649168E-2</v>
      </c>
      <c r="J89" s="346">
        <v>1.2219929461005986E-2</v>
      </c>
      <c r="K89" s="346">
        <v>1.2219929461005986E-2</v>
      </c>
      <c r="L89" s="346">
        <f t="shared" si="25"/>
        <v>1.36829505197103E-2</v>
      </c>
      <c r="M89" s="346">
        <v>1.1129866019622328E-2</v>
      </c>
      <c r="N89" s="346">
        <v>1.2219929461005986E-2</v>
      </c>
      <c r="P89" s="347">
        <f>E89*'Regional Transition'!$P$45</f>
        <v>0</v>
      </c>
      <c r="Q89" s="347">
        <f>F89*'Regional Transition'!$Q$45</f>
        <v>0</v>
      </c>
      <c r="R89" s="347">
        <f>G89*'Regional Transition'!$R$45</f>
        <v>4552.7514704688783</v>
      </c>
      <c r="S89" s="347">
        <f>H89*'Regional Transition'!$S$45</f>
        <v>0</v>
      </c>
      <c r="T89" s="347">
        <f>I89*'Regional Transition'!$T$45</f>
        <v>3360.5538775474683</v>
      </c>
      <c r="U89" s="347">
        <f>J89*'Regional Transition'!$U$45</f>
        <v>0</v>
      </c>
      <c r="V89" s="347">
        <f>K89*'Regional Transition'!$V$45</f>
        <v>0</v>
      </c>
      <c r="W89" s="347">
        <f>L89*'Regional Transition'!$W$45</f>
        <v>1209.1318268453908</v>
      </c>
      <c r="X89" s="347">
        <f>M89*'Regional Transition'!$X$45</f>
        <v>98.352144250356559</v>
      </c>
      <c r="Y89" s="347">
        <f>N89*'Regional Transition'!$Y$45</f>
        <v>0</v>
      </c>
      <c r="Z89" s="348">
        <f t="shared" si="16"/>
        <v>9220.7893191120947</v>
      </c>
      <c r="AB89" s="347">
        <f>E89*'Regional Transition'!$P$47</f>
        <v>-4582.435158501441</v>
      </c>
      <c r="AC89" s="347">
        <f>F89*'Regional Transition'!$Q$47</f>
        <v>-4181.9508196721308</v>
      </c>
      <c r="AD89" s="347">
        <f>G89*'Regional Transition'!$R$47</f>
        <v>0</v>
      </c>
      <c r="AE89" s="347">
        <f>H89*'Regional Transition'!$S$47</f>
        <v>-864.14399999999819</v>
      </c>
      <c r="AF89" s="347">
        <f>I89*'Regional Transition'!$T$47</f>
        <v>0</v>
      </c>
      <c r="AG89" s="347">
        <f>J89*'Regional Transition'!$U$47</f>
        <v>-235.62620664106763</v>
      </c>
      <c r="AH89" s="347">
        <f>K89*'Regional Transition'!$V$47</f>
        <v>-188.76366800473559</v>
      </c>
      <c r="AI89" s="347">
        <f>L89*'Regional Transition'!$W$47</f>
        <v>0</v>
      </c>
      <c r="AJ89" s="347">
        <f>M89*'Regional Transition'!$X$47</f>
        <v>0</v>
      </c>
      <c r="AK89" s="347">
        <f>N89*'Regional Transition'!$Y$47</f>
        <v>-121.53106043713258</v>
      </c>
      <c r="AM89" s="382">
        <f>IF(('GE2024 results (adjust.)'!E88+'Allocation (ENG)'!P89+'Allocation (ENG)'!AB89)&gt;0,('GE2024 results (adjust.)'!E88+'Allocation (ENG)'!P89+'Allocation (ENG)'!AB89),0)</f>
        <v>5054.564841498559</v>
      </c>
      <c r="AN89" s="382">
        <f>IF(('GE2024 results (adjust.)'!F88+'Allocation (ENG)'!Q89+'Allocation (ENG)'!AC89)&gt;0,('GE2024 results (adjust.)'!F88+'Allocation (ENG)'!Q89+'Allocation (ENG)'!AC89),0)</f>
        <v>12276.049180327869</v>
      </c>
      <c r="AO89" s="382">
        <f>IF(('GE2024 results (adjust.)'!G88+'Allocation (ENG)'!R89+'Allocation (ENG)'!AD89)&gt;0,('GE2024 results (adjust.)'!G88+'Allocation (ENG)'!R89+'Allocation (ENG)'!AD89),0)</f>
        <v>11342.751470468878</v>
      </c>
      <c r="AP89" s="382">
        <f>IF(('GE2024 results (adjust.)'!H88+'Allocation (ENG)'!S89+'Allocation (ENG)'!AE89)&gt;0,('GE2024 results (adjust.)'!H88+'Allocation (ENG)'!S89+'Allocation (ENG)'!AE89),0)</f>
        <v>11137.856000000002</v>
      </c>
      <c r="AQ89" s="382">
        <f>IF(('GE2024 results (adjust.)'!I88+'Allocation (ENG)'!T89+'Allocation (ENG)'!AF89)&gt;0,('GE2024 results (adjust.)'!I88+'Allocation (ENG)'!T89+'Allocation (ENG)'!AF89),0)</f>
        <v>5892.5538775474688</v>
      </c>
      <c r="AR89" s="382">
        <f>IF(('GE2024 results (adjust.)'!K88+'Allocation (ENG)'!U89+'Allocation (ENG)'!AG89)&gt;0,('GE2024 results (adjust.)'!K88+'Allocation (ENG)'!U89+'Allocation (ENG)'!AG89),0)</f>
        <v>0</v>
      </c>
      <c r="AS89" s="382">
        <f>IF(('GE2024 results (adjust.)'!L88+'Allocation (ENG)'!V89+'Allocation (ENG)'!AH89)&gt;0,('GE2024 results (adjust.)'!L88+'Allocation (ENG)'!V89+'Allocation (ENG)'!AH89),0)</f>
        <v>0</v>
      </c>
      <c r="AT89" s="382">
        <f t="shared" si="26"/>
        <v>1209.1318268453908</v>
      </c>
      <c r="AU89" s="382">
        <f t="shared" si="27"/>
        <v>98.352144250356559</v>
      </c>
      <c r="AV89" s="382">
        <f>IF(('GE2024 results (adjust.)'!N88+'Allocation (ENG)'!Y89+'Allocation (ENG)'!AK89)&gt;0,('GE2024 results (adjust.)'!N88+'Allocation (ENG)'!Y89+'Allocation (ENG)'!AK89),0)</f>
        <v>713.46893956286738</v>
      </c>
      <c r="AW89" s="382">
        <f t="shared" si="17"/>
        <v>47724.728280501389</v>
      </c>
      <c r="AX89" s="382"/>
      <c r="AY89" s="368">
        <f t="shared" si="18"/>
        <v>0.10591081444802426</v>
      </c>
      <c r="AZ89" s="368">
        <f t="shared" si="19"/>
        <v>0.25722617231418415</v>
      </c>
      <c r="BA89" s="368">
        <f t="shared" si="20"/>
        <v>0.23767032058940227</v>
      </c>
      <c r="BB89" s="368">
        <f t="shared" si="21"/>
        <v>0.23337704375261012</v>
      </c>
      <c r="BC89" s="368">
        <f t="shared" si="22"/>
        <v>0.12346961606390025</v>
      </c>
      <c r="BD89" s="368">
        <f t="shared" si="23"/>
        <v>0</v>
      </c>
      <c r="BE89" s="368">
        <f t="shared" si="24"/>
        <v>0</v>
      </c>
      <c r="BF89" s="368">
        <f t="shared" si="28"/>
        <v>2.533554135161831E-2</v>
      </c>
      <c r="BG89" s="368">
        <f t="shared" si="29"/>
        <v>2.0608214607801072E-3</v>
      </c>
      <c r="BH89" s="368">
        <f t="shared" si="30"/>
        <v>1.4949670019480554E-2</v>
      </c>
    </row>
    <row r="90" spans="1:60" ht="20" customHeight="1" x14ac:dyDescent="0.35">
      <c r="A90" s="394" t="s">
        <v>166</v>
      </c>
      <c r="B90" s="395" t="s">
        <v>158</v>
      </c>
      <c r="C90" s="394" t="s">
        <v>56</v>
      </c>
      <c r="D90" s="333" t="s">
        <v>71</v>
      </c>
      <c r="E90" s="346">
        <f>'GE2024 results (adjust.)'!E89/'Regional Transition'!$P$43</f>
        <v>6.2151453594220122E-3</v>
      </c>
      <c r="F90" s="346">
        <f>'GE2024 results (adjust.)'!F89/'Regional Transition'!$Q$43</f>
        <v>1.0798313769920461E-2</v>
      </c>
      <c r="G90" s="346">
        <f>'GE2024 results (adjust.)'!G89/'Regional Transition'!$R$43</f>
        <v>8.7377427766515258E-3</v>
      </c>
      <c r="H90" s="346">
        <f>'GE2024 results (adjust.)'!H89/'Regional Transition'!$S$43</f>
        <v>7.7792360258864185E-2</v>
      </c>
      <c r="I90" s="346">
        <f>'GE2024 results (adjust.)'!I89/'Regional Transition'!$T$43</f>
        <v>1.6727570081516877E-2</v>
      </c>
      <c r="J90" s="346">
        <v>3.0293717346445976E-3</v>
      </c>
      <c r="K90" s="346">
        <v>3.0293717346445976E-3</v>
      </c>
      <c r="L90" s="346">
        <f t="shared" si="25"/>
        <v>8.7377427766515258E-3</v>
      </c>
      <c r="M90" s="346">
        <v>1.4387066146217964E-2</v>
      </c>
      <c r="N90" s="346">
        <v>3.0293717346445976E-3</v>
      </c>
      <c r="P90" s="347">
        <f>E90*'Regional Transition'!$P$45</f>
        <v>0</v>
      </c>
      <c r="Q90" s="347">
        <f>F90*'Regional Transition'!$Q$45</f>
        <v>0</v>
      </c>
      <c r="R90" s="347">
        <f>G90*'Regional Transition'!$R$45</f>
        <v>2907.3240612596551</v>
      </c>
      <c r="S90" s="347">
        <f>H90*'Regional Transition'!$S$45</f>
        <v>0</v>
      </c>
      <c r="T90" s="347">
        <f>I90*'Regional Transition'!$T$45</f>
        <v>4344.0335075880193</v>
      </c>
      <c r="U90" s="347">
        <f>J90*'Regional Transition'!$U$45</f>
        <v>0</v>
      </c>
      <c r="V90" s="347">
        <f>K90*'Regional Transition'!$V$45</f>
        <v>0</v>
      </c>
      <c r="W90" s="347">
        <f>L90*'Regional Transition'!$W$45</f>
        <v>772.13484553779313</v>
      </c>
      <c r="X90" s="347">
        <f>M90*'Regional Transition'!$X$45</f>
        <v>127.13529547054385</v>
      </c>
      <c r="Y90" s="347">
        <f>N90*'Regional Transition'!$Y$45</f>
        <v>0</v>
      </c>
      <c r="Z90" s="348">
        <f t="shared" si="16"/>
        <v>8150.6277098560104</v>
      </c>
      <c r="AB90" s="347">
        <f>E90*'Regional Transition'!$P$47</f>
        <v>-2467.3919308357349</v>
      </c>
      <c r="AC90" s="347">
        <f>F90*'Regional Transition'!$Q$47</f>
        <v>-2385.475409836065</v>
      </c>
      <c r="AD90" s="347">
        <f>G90*'Regional Transition'!$R$47</f>
        <v>0</v>
      </c>
      <c r="AE90" s="347">
        <f>H90*'Regional Transition'!$S$47</f>
        <v>-2103.9839999999958</v>
      </c>
      <c r="AF90" s="347">
        <f>I90*'Regional Transition'!$T$47</f>
        <v>0</v>
      </c>
      <c r="AG90" s="347">
        <f>J90*'Regional Transition'!$U$47</f>
        <v>-58.412724281079043</v>
      </c>
      <c r="AH90" s="347">
        <f>K90*'Regional Transition'!$V$47</f>
        <v>-46.795304523329662</v>
      </c>
      <c r="AI90" s="347">
        <f>L90*'Regional Transition'!$W$47</f>
        <v>0</v>
      </c>
      <c r="AJ90" s="347">
        <f>M90*'Regional Transition'!$X$47</f>
        <v>0</v>
      </c>
      <c r="AK90" s="347">
        <f>N90*'Regional Transition'!$Y$47</f>
        <v>-30.12805929399574</v>
      </c>
      <c r="AM90" s="382">
        <f>IF(('GE2024 results (adjust.)'!E89+'Allocation (ENG)'!P90+'Allocation (ENG)'!AB90)&gt;0,('GE2024 results (adjust.)'!E89+'Allocation (ENG)'!P90+'Allocation (ENG)'!AB90),0)</f>
        <v>2721.6080691642651</v>
      </c>
      <c r="AN90" s="382">
        <f>IF(('GE2024 results (adjust.)'!F89+'Allocation (ENG)'!Q90+'Allocation (ENG)'!AC90)&gt;0,('GE2024 results (adjust.)'!F89+'Allocation (ENG)'!Q90+'Allocation (ENG)'!AC90),0)</f>
        <v>7002.5245901639355</v>
      </c>
      <c r="AO90" s="382">
        <f>IF(('GE2024 results (adjust.)'!G89+'Allocation (ENG)'!R90+'Allocation (ENG)'!AD90)&gt;0,('GE2024 results (adjust.)'!G89+'Allocation (ENG)'!R90+'Allocation (ENG)'!AD90),0)</f>
        <v>7243.3240612596546</v>
      </c>
      <c r="AP90" s="382">
        <f>IF(('GE2024 results (adjust.)'!H89+'Allocation (ENG)'!S90+'Allocation (ENG)'!AE90)&gt;0,('GE2024 results (adjust.)'!H89+'Allocation (ENG)'!S90+'Allocation (ENG)'!AE90),0)</f>
        <v>27118.016000000003</v>
      </c>
      <c r="AQ90" s="382">
        <f>IF(('GE2024 results (adjust.)'!I89+'Allocation (ENG)'!T90+'Allocation (ENG)'!AF90)&gt;0,('GE2024 results (adjust.)'!I89+'Allocation (ENG)'!T90+'Allocation (ENG)'!AF90),0)</f>
        <v>7617.0335075880193</v>
      </c>
      <c r="AR90" s="382">
        <f>IF(('GE2024 results (adjust.)'!K89+'Allocation (ENG)'!U90+'Allocation (ENG)'!AG90)&gt;0,('GE2024 results (adjust.)'!K89+'Allocation (ENG)'!U90+'Allocation (ENG)'!AG90),0)</f>
        <v>0</v>
      </c>
      <c r="AS90" s="382">
        <f>IF(('GE2024 results (adjust.)'!L89+'Allocation (ENG)'!V90+'Allocation (ENG)'!AH90)&gt;0,('GE2024 results (adjust.)'!L89+'Allocation (ENG)'!V90+'Allocation (ENG)'!AH90),0)</f>
        <v>0</v>
      </c>
      <c r="AT90" s="382">
        <f t="shared" si="26"/>
        <v>772.13484553779313</v>
      </c>
      <c r="AU90" s="382">
        <f t="shared" si="27"/>
        <v>127.13529547054385</v>
      </c>
      <c r="AV90" s="382">
        <f>IF(('GE2024 results (adjust.)'!N89+'Allocation (ENG)'!Y90+'Allocation (ENG)'!AK90)&gt;0,('GE2024 results (adjust.)'!N89+'Allocation (ENG)'!Y90+'Allocation (ENG)'!AK90),0)</f>
        <v>176.87194070600427</v>
      </c>
      <c r="AW90" s="382">
        <f t="shared" si="17"/>
        <v>52778.648309890224</v>
      </c>
      <c r="AX90" s="382"/>
      <c r="AY90" s="368">
        <f t="shared" si="18"/>
        <v>5.1566460231878677E-2</v>
      </c>
      <c r="AZ90" s="368">
        <f t="shared" si="19"/>
        <v>0.13267722487034075</v>
      </c>
      <c r="BA90" s="368">
        <f t="shared" si="20"/>
        <v>0.1372396659105482</v>
      </c>
      <c r="BB90" s="368">
        <f t="shared" si="21"/>
        <v>0.51380656512414591</v>
      </c>
      <c r="BC90" s="368">
        <f t="shared" si="22"/>
        <v>0.14432035968152407</v>
      </c>
      <c r="BD90" s="368">
        <f t="shared" si="23"/>
        <v>0</v>
      </c>
      <c r="BE90" s="368">
        <f t="shared" si="24"/>
        <v>0</v>
      </c>
      <c r="BF90" s="368">
        <f t="shared" si="28"/>
        <v>1.462968208287938E-2</v>
      </c>
      <c r="BG90" s="368">
        <f t="shared" si="29"/>
        <v>2.408839550495269E-3</v>
      </c>
      <c r="BH90" s="368">
        <f t="shared" si="30"/>
        <v>3.3512025481876565E-3</v>
      </c>
    </row>
    <row r="91" spans="1:60" ht="20" customHeight="1" x14ac:dyDescent="0.35">
      <c r="A91" s="394" t="s">
        <v>167</v>
      </c>
      <c r="B91" s="395" t="s">
        <v>158</v>
      </c>
      <c r="C91" s="394" t="s">
        <v>56</v>
      </c>
      <c r="D91" s="333" t="s">
        <v>71</v>
      </c>
      <c r="E91" s="346">
        <f>'GE2024 results (adjust.)'!E90/'Regional Transition'!$P$43</f>
        <v>2.1197849792069911E-2</v>
      </c>
      <c r="F91" s="346">
        <f>'GE2024 results (adjust.)'!F90/'Regional Transition'!$Q$43</f>
        <v>1.2744494734844345E-2</v>
      </c>
      <c r="G91" s="346">
        <f>'GE2024 results (adjust.)'!G90/'Regional Transition'!$R$43</f>
        <v>1.545024766341957E-2</v>
      </c>
      <c r="H91" s="346">
        <f>'GE2024 results (adjust.)'!H90/'Regional Transition'!$S$43</f>
        <v>9.2295569439970609E-3</v>
      </c>
      <c r="I91" s="346">
        <f>'GE2024 results (adjust.)'!I90/'Regional Transition'!$T$43</f>
        <v>1.3569110469424781E-2</v>
      </c>
      <c r="J91" s="346">
        <v>2.165927617040582E-3</v>
      </c>
      <c r="K91" s="346">
        <v>2.165927617040582E-3</v>
      </c>
      <c r="L91" s="346">
        <f t="shared" si="25"/>
        <v>1.545024766341957E-2</v>
      </c>
      <c r="M91" s="346">
        <v>1.167053486654711E-2</v>
      </c>
      <c r="N91" s="346">
        <v>2.165927617040582E-3</v>
      </c>
      <c r="P91" s="347">
        <f>E91*'Regional Transition'!$P$45</f>
        <v>0</v>
      </c>
      <c r="Q91" s="347">
        <f>F91*'Regional Transition'!$Q$45</f>
        <v>0</v>
      </c>
      <c r="R91" s="347">
        <f>G91*'Regional Transition'!$R$45</f>
        <v>5140.7872642245793</v>
      </c>
      <c r="S91" s="347">
        <f>H91*'Regional Transition'!$S$45</f>
        <v>0</v>
      </c>
      <c r="T91" s="347">
        <f>I91*'Regional Transition'!$T$45</f>
        <v>3523.8035327363859</v>
      </c>
      <c r="U91" s="347">
        <f>J91*'Regional Transition'!$U$45</f>
        <v>0</v>
      </c>
      <c r="V91" s="347">
        <f>K91*'Regional Transition'!$V$45</f>
        <v>0</v>
      </c>
      <c r="W91" s="347">
        <f>L91*'Regional Transition'!$W$45</f>
        <v>1365.303934672108</v>
      </c>
      <c r="X91" s="347">
        <f>M91*'Regional Transition'!$X$45</f>
        <v>103.12991429095445</v>
      </c>
      <c r="Y91" s="347">
        <f>N91*'Regional Transition'!$Y$45</f>
        <v>0</v>
      </c>
      <c r="Z91" s="348">
        <f t="shared" si="16"/>
        <v>10133.024645924028</v>
      </c>
      <c r="AB91" s="347">
        <f>E91*'Regional Transition'!$P$47</f>
        <v>-8415.4755043227669</v>
      </c>
      <c r="AC91" s="347">
        <f>F91*'Regional Transition'!$Q$47</f>
        <v>-2815.4098360655735</v>
      </c>
      <c r="AD91" s="347">
        <f>G91*'Regional Transition'!$R$47</f>
        <v>0</v>
      </c>
      <c r="AE91" s="347">
        <f>H91*'Regional Transition'!$S$47</f>
        <v>-249.62399999999948</v>
      </c>
      <c r="AF91" s="347">
        <f>I91*'Regional Transition'!$T$47</f>
        <v>0</v>
      </c>
      <c r="AG91" s="347">
        <f>J91*'Regional Transition'!$U$47</f>
        <v>-41.763686925602407</v>
      </c>
      <c r="AH91" s="347">
        <f>K91*'Regional Transition'!$V$47</f>
        <v>-33.457512412815412</v>
      </c>
      <c r="AI91" s="347">
        <f>L91*'Regional Transition'!$W$47</f>
        <v>0</v>
      </c>
      <c r="AJ91" s="347">
        <f>M91*'Regional Transition'!$X$47</f>
        <v>0</v>
      </c>
      <c r="AK91" s="347">
        <f>N91*'Regional Transition'!$Y$47</f>
        <v>-21.540834664306136</v>
      </c>
      <c r="AM91" s="382">
        <f>IF(('GE2024 results (adjust.)'!E90+'Allocation (ENG)'!P91+'Allocation (ENG)'!AB91)&gt;0,('GE2024 results (adjust.)'!E90+'Allocation (ENG)'!P91+'Allocation (ENG)'!AB91),0)</f>
        <v>9282.5244956772331</v>
      </c>
      <c r="AN91" s="382">
        <f>IF(('GE2024 results (adjust.)'!F90+'Allocation (ENG)'!Q91+'Allocation (ENG)'!AC91)&gt;0,('GE2024 results (adjust.)'!F90+'Allocation (ENG)'!Q91+'Allocation (ENG)'!AC91),0)</f>
        <v>8264.5901639344265</v>
      </c>
      <c r="AO91" s="382">
        <f>IF(('GE2024 results (adjust.)'!G90+'Allocation (ENG)'!R91+'Allocation (ENG)'!AD91)&gt;0,('GE2024 results (adjust.)'!G90+'Allocation (ENG)'!R91+'Allocation (ENG)'!AD91),0)</f>
        <v>12807.787264224578</v>
      </c>
      <c r="AP91" s="382">
        <f>IF(('GE2024 results (adjust.)'!H90+'Allocation (ENG)'!S91+'Allocation (ENG)'!AE91)&gt;0,('GE2024 results (adjust.)'!H90+'Allocation (ENG)'!S91+'Allocation (ENG)'!AE91),0)</f>
        <v>3217.3760000000007</v>
      </c>
      <c r="AQ91" s="382">
        <f>IF(('GE2024 results (adjust.)'!I90+'Allocation (ENG)'!T91+'Allocation (ENG)'!AF91)&gt;0,('GE2024 results (adjust.)'!I90+'Allocation (ENG)'!T91+'Allocation (ENG)'!AF91),0)</f>
        <v>6178.8035327363859</v>
      </c>
      <c r="AR91" s="382">
        <f>IF(('GE2024 results (adjust.)'!K90+'Allocation (ENG)'!U91+'Allocation (ENG)'!AG91)&gt;0,('GE2024 results (adjust.)'!K90+'Allocation (ENG)'!U91+'Allocation (ENG)'!AG91),0)</f>
        <v>0</v>
      </c>
      <c r="AS91" s="382">
        <f>IF(('GE2024 results (adjust.)'!L90+'Allocation (ENG)'!V91+'Allocation (ENG)'!AH91)&gt;0,('GE2024 results (adjust.)'!L90+'Allocation (ENG)'!V91+'Allocation (ENG)'!AH91),0)</f>
        <v>0</v>
      </c>
      <c r="AT91" s="382">
        <f t="shared" si="26"/>
        <v>1365.303934672108</v>
      </c>
      <c r="AU91" s="382">
        <f t="shared" si="27"/>
        <v>103.12991429095445</v>
      </c>
      <c r="AV91" s="382">
        <f>IF(('GE2024 results (adjust.)'!N90+'Allocation (ENG)'!Y91+'Allocation (ENG)'!AK91)&gt;0,('GE2024 results (adjust.)'!N90+'Allocation (ENG)'!Y91+'Allocation (ENG)'!AK91),0)</f>
        <v>126.45916533569387</v>
      </c>
      <c r="AW91" s="382">
        <f t="shared" si="17"/>
        <v>41345.974470871377</v>
      </c>
      <c r="AX91" s="382"/>
      <c r="AY91" s="368">
        <f t="shared" si="18"/>
        <v>0.22450854320090721</v>
      </c>
      <c r="AZ91" s="368">
        <f t="shared" si="19"/>
        <v>0.19988862929707721</v>
      </c>
      <c r="BA91" s="368">
        <f t="shared" si="20"/>
        <v>0.30977108238790657</v>
      </c>
      <c r="BB91" s="368">
        <f t="shared" si="21"/>
        <v>7.7815943176443261E-2</v>
      </c>
      <c r="BC91" s="368">
        <f t="shared" si="22"/>
        <v>0.14944147796273155</v>
      </c>
      <c r="BD91" s="368">
        <f t="shared" si="23"/>
        <v>0</v>
      </c>
      <c r="BE91" s="368">
        <f t="shared" si="24"/>
        <v>0</v>
      </c>
      <c r="BF91" s="368">
        <f t="shared" si="28"/>
        <v>3.3021447726041077E-2</v>
      </c>
      <c r="BG91" s="368">
        <f t="shared" si="29"/>
        <v>2.4943157250679974E-3</v>
      </c>
      <c r="BH91" s="368">
        <f t="shared" si="30"/>
        <v>3.0585605238252524E-3</v>
      </c>
    </row>
    <row r="92" spans="1:60" ht="20" customHeight="1" x14ac:dyDescent="0.35">
      <c r="A92" s="394" t="s">
        <v>168</v>
      </c>
      <c r="B92" s="395" t="s">
        <v>158</v>
      </c>
      <c r="C92" s="394" t="s">
        <v>56</v>
      </c>
      <c r="D92" s="333" t="s">
        <v>71</v>
      </c>
      <c r="E92" s="346">
        <f>'GE2024 results (adjust.)'!E91/'Regional Transition'!$P$43</f>
        <v>1.8814319388283093E-2</v>
      </c>
      <c r="F92" s="346">
        <f>'GE2024 results (adjust.)'!F91/'Regional Transition'!$Q$43</f>
        <v>1.2635223344969778E-2</v>
      </c>
      <c r="G92" s="346">
        <f>'GE2024 results (adjust.)'!G91/'Regional Transition'!$R$43</f>
        <v>9.9347490518662419E-3</v>
      </c>
      <c r="H92" s="346">
        <f>'GE2024 results (adjust.)'!H91/'Regional Transition'!$S$43</f>
        <v>2.0170854619170963E-2</v>
      </c>
      <c r="I92" s="346">
        <f>'GE2024 results (adjust.)'!I91/'Regional Transition'!$T$43</f>
        <v>1.240896430122914E-2</v>
      </c>
      <c r="J92" s="346">
        <v>4.1372144414687333E-2</v>
      </c>
      <c r="K92" s="346">
        <v>4.1372144414687333E-2</v>
      </c>
      <c r="L92" s="346">
        <f t="shared" si="25"/>
        <v>9.9347490518662419E-3</v>
      </c>
      <c r="M92" s="346">
        <v>2.2360832717937908E-2</v>
      </c>
      <c r="N92" s="346">
        <v>4.1372144414687333E-2</v>
      </c>
      <c r="P92" s="347">
        <f>E92*'Regional Transition'!$P$45</f>
        <v>0</v>
      </c>
      <c r="Q92" s="347">
        <f>F92*'Regional Transition'!$Q$45</f>
        <v>0</v>
      </c>
      <c r="R92" s="347">
        <f>G92*'Regional Transition'!$R$45</f>
        <v>3305.6060013860929</v>
      </c>
      <c r="S92" s="347">
        <f>H92*'Regional Transition'!$S$45</f>
        <v>0</v>
      </c>
      <c r="T92" s="347">
        <f>I92*'Regional Transition'!$T$45</f>
        <v>3222.5216487698476</v>
      </c>
      <c r="U92" s="347">
        <f>J92*'Regional Transition'!$U$45</f>
        <v>0</v>
      </c>
      <c r="V92" s="347">
        <f>K92*'Regional Transition'!$V$45</f>
        <v>0</v>
      </c>
      <c r="W92" s="347">
        <f>L92*'Regional Transition'!$W$45</f>
        <v>877.91162096432663</v>
      </c>
      <c r="X92" s="347">
        <f>M92*'Regional Transition'!$X$45</f>
        <v>197.59769265464604</v>
      </c>
      <c r="Y92" s="347">
        <f>N92*'Regional Transition'!$Y$45</f>
        <v>0</v>
      </c>
      <c r="Z92" s="348">
        <f t="shared" si="16"/>
        <v>7603.636963774914</v>
      </c>
      <c r="AB92" s="347">
        <f>E92*'Regional Transition'!$P$47</f>
        <v>-7469.2219020172915</v>
      </c>
      <c r="AC92" s="347">
        <f>F92*'Regional Transition'!$Q$47</f>
        <v>-2791.2704918032782</v>
      </c>
      <c r="AD92" s="347">
        <f>G92*'Regional Transition'!$R$47</f>
        <v>0</v>
      </c>
      <c r="AE92" s="347">
        <f>H92*'Regional Transition'!$S$47</f>
        <v>-545.54399999999885</v>
      </c>
      <c r="AF92" s="347">
        <f>I92*'Regional Transition'!$T$47</f>
        <v>0</v>
      </c>
      <c r="AG92" s="347">
        <f>J92*'Regional Transition'!$U$47</f>
        <v>-797.74285769377036</v>
      </c>
      <c r="AH92" s="347">
        <f>K92*'Regional Transition'!$V$47</f>
        <v>-639.08369993938629</v>
      </c>
      <c r="AI92" s="347">
        <f>L92*'Regional Transition'!$W$47</f>
        <v>0</v>
      </c>
      <c r="AJ92" s="347">
        <f>M92*'Regional Transition'!$X$47</f>
        <v>0</v>
      </c>
      <c r="AK92" s="347">
        <f>N92*'Regional Transition'!$Y$47</f>
        <v>-411.45905132428004</v>
      </c>
      <c r="AM92" s="382">
        <f>IF(('GE2024 results (adjust.)'!E91+'Allocation (ENG)'!P92+'Allocation (ENG)'!AB92)&gt;0,('GE2024 results (adjust.)'!E91+'Allocation (ENG)'!P92+'Allocation (ENG)'!AB92),0)</f>
        <v>8238.7780979827075</v>
      </c>
      <c r="AN92" s="382">
        <f>IF(('GE2024 results (adjust.)'!F91+'Allocation (ENG)'!Q92+'Allocation (ENG)'!AC92)&gt;0,('GE2024 results (adjust.)'!F91+'Allocation (ENG)'!Q92+'Allocation (ENG)'!AC92),0)</f>
        <v>8193.7295081967222</v>
      </c>
      <c r="AO92" s="382">
        <f>IF(('GE2024 results (adjust.)'!G91+'Allocation (ENG)'!R92+'Allocation (ENG)'!AD92)&gt;0,('GE2024 results (adjust.)'!G91+'Allocation (ENG)'!R92+'Allocation (ENG)'!AD92),0)</f>
        <v>8235.6060013860933</v>
      </c>
      <c r="AP92" s="382">
        <f>IF(('GE2024 results (adjust.)'!H91+'Allocation (ENG)'!S92+'Allocation (ENG)'!AE92)&gt;0,('GE2024 results (adjust.)'!H91+'Allocation (ENG)'!S92+'Allocation (ENG)'!AE92),0)</f>
        <v>7031.456000000001</v>
      </c>
      <c r="AQ92" s="382">
        <f>IF(('GE2024 results (adjust.)'!I91+'Allocation (ENG)'!T92+'Allocation (ENG)'!AF92)&gt;0,('GE2024 results (adjust.)'!I91+'Allocation (ENG)'!T92+'Allocation (ENG)'!AF92),0)</f>
        <v>5650.5216487698472</v>
      </c>
      <c r="AR92" s="382">
        <f>IF(('GE2024 results (adjust.)'!K91+'Allocation (ENG)'!U92+'Allocation (ENG)'!AG92)&gt;0,('GE2024 results (adjust.)'!K91+'Allocation (ENG)'!U92+'Allocation (ENG)'!AG92),0)</f>
        <v>0</v>
      </c>
      <c r="AS92" s="382">
        <f>IF(('GE2024 results (adjust.)'!L91+'Allocation (ENG)'!V92+'Allocation (ENG)'!AH92)&gt;0,('GE2024 results (adjust.)'!L91+'Allocation (ENG)'!V92+'Allocation (ENG)'!AH92),0)</f>
        <v>2019.9163000606136</v>
      </c>
      <c r="AT92" s="382">
        <f t="shared" si="26"/>
        <v>877.91162096432663</v>
      </c>
      <c r="AU92" s="382">
        <f t="shared" si="27"/>
        <v>197.59769265464604</v>
      </c>
      <c r="AV92" s="382">
        <f>IF(('GE2024 results (adjust.)'!N91+'Allocation (ENG)'!Y92+'Allocation (ENG)'!AK92)&gt;0,('GE2024 results (adjust.)'!N91+'Allocation (ENG)'!Y92+'Allocation (ENG)'!AK92),0)</f>
        <v>0</v>
      </c>
      <c r="AW92" s="382">
        <f t="shared" si="17"/>
        <v>40445.516870014952</v>
      </c>
      <c r="AX92" s="382"/>
      <c r="AY92" s="368">
        <f t="shared" si="18"/>
        <v>0.20370065054331599</v>
      </c>
      <c r="AZ92" s="368">
        <f t="shared" si="19"/>
        <v>0.20258684131865548</v>
      </c>
      <c r="BA92" s="368">
        <f t="shared" si="20"/>
        <v>0.20362222166313113</v>
      </c>
      <c r="BB92" s="368">
        <f t="shared" si="21"/>
        <v>0.17385007150725532</v>
      </c>
      <c r="BC92" s="368">
        <f t="shared" si="22"/>
        <v>0.13970699563389602</v>
      </c>
      <c r="BD92" s="368">
        <f t="shared" si="23"/>
        <v>0</v>
      </c>
      <c r="BE92" s="368">
        <f t="shared" si="24"/>
        <v>4.9941661187129414E-2</v>
      </c>
      <c r="BF92" s="368">
        <f t="shared" si="28"/>
        <v>2.1706030455384859E-2</v>
      </c>
      <c r="BG92" s="368">
        <f t="shared" si="29"/>
        <v>4.8855276912319256E-3</v>
      </c>
      <c r="BH92" s="368">
        <f t="shared" si="30"/>
        <v>0</v>
      </c>
    </row>
    <row r="93" spans="1:60" ht="20" customHeight="1" x14ac:dyDescent="0.35">
      <c r="A93" s="394" t="s">
        <v>169</v>
      </c>
      <c r="B93" s="395" t="s">
        <v>158</v>
      </c>
      <c r="C93" s="394" t="s">
        <v>56</v>
      </c>
      <c r="D93" s="333" t="s">
        <v>71</v>
      </c>
      <c r="E93" s="346">
        <f>'GE2024 results (adjust.)'!E92/'Regional Transition'!$P$43</f>
        <v>2.3807755696517888E-2</v>
      </c>
      <c r="F93" s="346">
        <f>'GE2024 results (adjust.)'!F92/'Regional Transition'!$Q$43</f>
        <v>1.8493320067403195E-2</v>
      </c>
      <c r="G93" s="346">
        <f>'GE2024 results (adjust.)'!G92/'Regional Transition'!$R$43</f>
        <v>1.2890991822472282E-2</v>
      </c>
      <c r="H93" s="346">
        <f>'GE2024 results (adjust.)'!H92/'Regional Transition'!$S$43</f>
        <v>8.2978162660625431E-3</v>
      </c>
      <c r="I93" s="346">
        <f>'GE2024 results (adjust.)'!I92/'Regional Transition'!$T$43</f>
        <v>1.5260777349040449E-2</v>
      </c>
      <c r="J93" s="346">
        <v>0</v>
      </c>
      <c r="K93" s="346">
        <v>0</v>
      </c>
      <c r="L93" s="346">
        <f t="shared" si="25"/>
        <v>1.2890991822472282E-2</v>
      </c>
      <c r="M93" s="346">
        <v>1.3125505503393474E-2</v>
      </c>
      <c r="N93" s="346">
        <v>0</v>
      </c>
      <c r="P93" s="347">
        <f>E93*'Regional Transition'!$P$45</f>
        <v>0</v>
      </c>
      <c r="Q93" s="347">
        <f>F93*'Regional Transition'!$Q$45</f>
        <v>0</v>
      </c>
      <c r="R93" s="347">
        <f>G93*'Regional Transition'!$R$45</f>
        <v>4289.2417020013872</v>
      </c>
      <c r="S93" s="347">
        <f>H93*'Regional Transition'!$S$45</f>
        <v>0</v>
      </c>
      <c r="T93" s="347">
        <f>I93*'Regional Transition'!$T$45</f>
        <v>3963.1176454805454</v>
      </c>
      <c r="U93" s="347">
        <f>J93*'Regional Transition'!$U$45</f>
        <v>0</v>
      </c>
      <c r="V93" s="347">
        <f>K93*'Regional Transition'!$V$45</f>
        <v>0</v>
      </c>
      <c r="W93" s="347">
        <f>L93*'Regional Transition'!$W$45</f>
        <v>1139.1482026995532</v>
      </c>
      <c r="X93" s="347">
        <f>M93*'Regional Transition'!$X$45</f>
        <v>115.98716537581545</v>
      </c>
      <c r="Y93" s="347">
        <f>N93*'Regional Transition'!$Y$45</f>
        <v>0</v>
      </c>
      <c r="Z93" s="348">
        <f t="shared" si="16"/>
        <v>9507.4947155572991</v>
      </c>
      <c r="AB93" s="347">
        <f>E93*'Regional Transition'!$P$47</f>
        <v>-9451.5994236311235</v>
      </c>
      <c r="AC93" s="347">
        <f>F93*'Regional Transition'!$Q$47</f>
        <v>-4085.3934426229503</v>
      </c>
      <c r="AD93" s="347">
        <f>G93*'Regional Transition'!$R$47</f>
        <v>0</v>
      </c>
      <c r="AE93" s="347">
        <f>H93*'Regional Transition'!$S$47</f>
        <v>-224.42399999999952</v>
      </c>
      <c r="AF93" s="347">
        <f>I93*'Regional Transition'!$T$47</f>
        <v>0</v>
      </c>
      <c r="AG93" s="347">
        <f>J93*'Regional Transition'!$U$47</f>
        <v>0</v>
      </c>
      <c r="AH93" s="347">
        <f>K93*'Regional Transition'!$V$47</f>
        <v>0</v>
      </c>
      <c r="AI93" s="347">
        <f>L93*'Regional Transition'!$W$47</f>
        <v>0</v>
      </c>
      <c r="AJ93" s="347">
        <f>M93*'Regional Transition'!$X$47</f>
        <v>0</v>
      </c>
      <c r="AK93" s="347">
        <f>N93*'Regional Transition'!$Y$47</f>
        <v>0</v>
      </c>
      <c r="AM93" s="382">
        <f>IF(('GE2024 results (adjust.)'!E92+'Allocation (ENG)'!P93+'Allocation (ENG)'!AB93)&gt;0,('GE2024 results (adjust.)'!E92+'Allocation (ENG)'!P93+'Allocation (ENG)'!AB93),0)</f>
        <v>10425.400576368877</v>
      </c>
      <c r="AN93" s="382">
        <f>IF(('GE2024 results (adjust.)'!F92+'Allocation (ENG)'!Q93+'Allocation (ENG)'!AC93)&gt;0,('GE2024 results (adjust.)'!F92+'Allocation (ENG)'!Q93+'Allocation (ENG)'!AC93),0)</f>
        <v>11992.60655737705</v>
      </c>
      <c r="AO93" s="382">
        <f>IF(('GE2024 results (adjust.)'!G92+'Allocation (ENG)'!R93+'Allocation (ENG)'!AD93)&gt;0,('GE2024 results (adjust.)'!G92+'Allocation (ENG)'!R93+'Allocation (ENG)'!AD93),0)</f>
        <v>10686.241702001387</v>
      </c>
      <c r="AP93" s="382">
        <f>IF(('GE2024 results (adjust.)'!H92+'Allocation (ENG)'!S93+'Allocation (ENG)'!AE93)&gt;0,('GE2024 results (adjust.)'!H92+'Allocation (ENG)'!S93+'Allocation (ENG)'!AE93),0)</f>
        <v>2892.5760000000005</v>
      </c>
      <c r="AQ93" s="382">
        <f>IF(('GE2024 results (adjust.)'!I92+'Allocation (ENG)'!T93+'Allocation (ENG)'!AF93)&gt;0,('GE2024 results (adjust.)'!I92+'Allocation (ENG)'!T93+'Allocation (ENG)'!AF93),0)</f>
        <v>6949.1176454805454</v>
      </c>
      <c r="AR93" s="382">
        <f>IF(('GE2024 results (adjust.)'!K92+'Allocation (ENG)'!U93+'Allocation (ENG)'!AG93)&gt;0,('GE2024 results (adjust.)'!K92+'Allocation (ENG)'!U93+'Allocation (ENG)'!AG93),0)</f>
        <v>0</v>
      </c>
      <c r="AS93" s="382">
        <f>IF(('GE2024 results (adjust.)'!L92+'Allocation (ENG)'!V93+'Allocation (ENG)'!AH93)&gt;0,('GE2024 results (adjust.)'!L92+'Allocation (ENG)'!V93+'Allocation (ENG)'!AH93),0)</f>
        <v>0</v>
      </c>
      <c r="AT93" s="382">
        <f t="shared" si="26"/>
        <v>1139.1482026995532</v>
      </c>
      <c r="AU93" s="382">
        <f t="shared" si="27"/>
        <v>115.98716537581545</v>
      </c>
      <c r="AV93" s="382">
        <f>IF(('GE2024 results (adjust.)'!N92+'Allocation (ENG)'!Y93+'Allocation (ENG)'!AK93)&gt;0,('GE2024 results (adjust.)'!N92+'Allocation (ENG)'!Y93+'Allocation (ENG)'!AK93),0)</f>
        <v>0</v>
      </c>
      <c r="AW93" s="382">
        <f t="shared" si="17"/>
        <v>44201.077849303227</v>
      </c>
      <c r="AX93" s="382"/>
      <c r="AY93" s="368">
        <f t="shared" si="18"/>
        <v>0.23586303962796282</v>
      </c>
      <c r="AZ93" s="368">
        <f t="shared" si="19"/>
        <v>0.27131932389214575</v>
      </c>
      <c r="BA93" s="368">
        <f t="shared" si="20"/>
        <v>0.24176427865479852</v>
      </c>
      <c r="BB93" s="368">
        <f t="shared" si="21"/>
        <v>6.5441300093671773E-2</v>
      </c>
      <c r="BC93" s="368">
        <f t="shared" si="22"/>
        <v>0.15721602240498508</v>
      </c>
      <c r="BD93" s="368">
        <f t="shared" si="23"/>
        <v>0</v>
      </c>
      <c r="BE93" s="368">
        <f t="shared" si="24"/>
        <v>0</v>
      </c>
      <c r="BF93" s="368">
        <f t="shared" si="28"/>
        <v>2.5771955303517793E-2</v>
      </c>
      <c r="BG93" s="368">
        <f t="shared" si="29"/>
        <v>2.6240800229183517E-3</v>
      </c>
      <c r="BH93" s="368">
        <f t="shared" si="30"/>
        <v>0</v>
      </c>
    </row>
    <row r="94" spans="1:60" ht="20" customHeight="1" x14ac:dyDescent="0.35">
      <c r="A94" s="394" t="s">
        <v>170</v>
      </c>
      <c r="B94" s="395" t="s">
        <v>171</v>
      </c>
      <c r="C94" s="394" t="s">
        <v>56</v>
      </c>
      <c r="D94" s="333" t="s">
        <v>71</v>
      </c>
      <c r="E94" s="346">
        <f>'GE2024 results (adjust.)'!E93/'Regional Transition'!$P$43</f>
        <v>1.8688555221249115E-2</v>
      </c>
      <c r="F94" s="346">
        <f>'GE2024 results (adjust.)'!F93/'Regional Transition'!$Q$43</f>
        <v>1.8773975005607346E-2</v>
      </c>
      <c r="G94" s="346">
        <f>'GE2024 results (adjust.)'!G93/'Regional Transition'!$R$43</f>
        <v>1.7852320862166943E-2</v>
      </c>
      <c r="H94" s="346">
        <f>'GE2024 results (adjust.)'!H93/'Regional Transition'!$S$43</f>
        <v>1.4710854246474692E-2</v>
      </c>
      <c r="I94" s="346">
        <f>'GE2024 results (adjust.)'!I93/'Regional Transition'!$T$43</f>
        <v>1.636470498045128E-2</v>
      </c>
      <c r="J94" s="346">
        <v>0</v>
      </c>
      <c r="K94" s="346">
        <v>0</v>
      </c>
      <c r="L94" s="346">
        <f t="shared" si="25"/>
        <v>1.7852320862166943E-2</v>
      </c>
      <c r="M94" s="346">
        <v>1.4074972746773577E-2</v>
      </c>
      <c r="N94" s="346">
        <v>0</v>
      </c>
      <c r="P94" s="347">
        <f>E94*'Regional Transition'!$P$45</f>
        <v>0</v>
      </c>
      <c r="Q94" s="347">
        <f>F94*'Regional Transition'!$Q$45</f>
        <v>0</v>
      </c>
      <c r="R94" s="347">
        <f>G94*'Regional Transition'!$R$45</f>
        <v>5940.0331777442998</v>
      </c>
      <c r="S94" s="347">
        <f>H94*'Regional Transition'!$S$45</f>
        <v>0</v>
      </c>
      <c r="T94" s="347">
        <f>I94*'Regional Transition'!$T$45</f>
        <v>4249.7999667879121</v>
      </c>
      <c r="U94" s="347">
        <f>J94*'Regional Transition'!$U$45</f>
        <v>0</v>
      </c>
      <c r="V94" s="347">
        <f>K94*'Regional Transition'!$V$45</f>
        <v>0</v>
      </c>
      <c r="W94" s="347">
        <f>L94*'Regional Transition'!$W$45</f>
        <v>1577.5697870431986</v>
      </c>
      <c r="X94" s="347">
        <f>M94*'Regional Transition'!$X$45</f>
        <v>124.37739569101173</v>
      </c>
      <c r="Y94" s="347">
        <f>N94*'Regional Transition'!$Y$45</f>
        <v>0</v>
      </c>
      <c r="Z94" s="348">
        <f t="shared" si="16"/>
        <v>11891.78032726642</v>
      </c>
      <c r="AB94" s="347">
        <f>E94*'Regional Transition'!$P$47</f>
        <v>-7419.2939481268022</v>
      </c>
      <c r="AC94" s="347">
        <f>F94*'Regional Transition'!$Q$47</f>
        <v>-4147.3934426229498</v>
      </c>
      <c r="AD94" s="347">
        <f>G94*'Regional Transition'!$R$47</f>
        <v>0</v>
      </c>
      <c r="AE94" s="347">
        <f>H94*'Regional Transition'!$S$47</f>
        <v>-397.87199999999916</v>
      </c>
      <c r="AF94" s="347">
        <f>I94*'Regional Transition'!$T$47</f>
        <v>0</v>
      </c>
      <c r="AG94" s="347">
        <f>J94*'Regional Transition'!$U$47</f>
        <v>0</v>
      </c>
      <c r="AH94" s="347">
        <f>K94*'Regional Transition'!$V$47</f>
        <v>0</v>
      </c>
      <c r="AI94" s="347">
        <f>L94*'Regional Transition'!$W$47</f>
        <v>0</v>
      </c>
      <c r="AJ94" s="347">
        <f>M94*'Regional Transition'!$X$47</f>
        <v>0</v>
      </c>
      <c r="AK94" s="347">
        <f>N94*'Regional Transition'!$Y$47</f>
        <v>0</v>
      </c>
      <c r="AM94" s="382">
        <f>IF(('GE2024 results (adjust.)'!E93+'Allocation (ENG)'!P94+'Allocation (ENG)'!AB94)&gt;0,('GE2024 results (adjust.)'!E93+'Allocation (ENG)'!P94+'Allocation (ENG)'!AB94),0)</f>
        <v>8183.7060518731978</v>
      </c>
      <c r="AN94" s="382">
        <f>IF(('GE2024 results (adjust.)'!F93+'Allocation (ENG)'!Q94+'Allocation (ENG)'!AC94)&gt;0,('GE2024 results (adjust.)'!F93+'Allocation (ENG)'!Q94+'Allocation (ENG)'!AC94),0)</f>
        <v>12174.60655737705</v>
      </c>
      <c r="AO94" s="382">
        <f>IF(('GE2024 results (adjust.)'!G93+'Allocation (ENG)'!R94+'Allocation (ENG)'!AD94)&gt;0,('GE2024 results (adjust.)'!G93+'Allocation (ENG)'!R94+'Allocation (ENG)'!AD94),0)</f>
        <v>14799.033177744299</v>
      </c>
      <c r="AP94" s="382">
        <f>IF(('GE2024 results (adjust.)'!H93+'Allocation (ENG)'!S94+'Allocation (ENG)'!AE94)&gt;0,('GE2024 results (adjust.)'!H93+'Allocation (ENG)'!S94+'Allocation (ENG)'!AE94),0)</f>
        <v>5128.1280000000006</v>
      </c>
      <c r="AQ94" s="382">
        <f>IF(('GE2024 results (adjust.)'!I93+'Allocation (ENG)'!T94+'Allocation (ENG)'!AF94)&gt;0,('GE2024 results (adjust.)'!I93+'Allocation (ENG)'!T94+'Allocation (ENG)'!AF94),0)</f>
        <v>7451.7999667879121</v>
      </c>
      <c r="AR94" s="382">
        <f>IF(('GE2024 results (adjust.)'!K93+'Allocation (ENG)'!U94+'Allocation (ENG)'!AG94)&gt;0,('GE2024 results (adjust.)'!K93+'Allocation (ENG)'!U94+'Allocation (ENG)'!AG94),0)</f>
        <v>0</v>
      </c>
      <c r="AS94" s="382">
        <f>IF(('GE2024 results (adjust.)'!L93+'Allocation (ENG)'!V94+'Allocation (ENG)'!AH94)&gt;0,('GE2024 results (adjust.)'!L93+'Allocation (ENG)'!V94+'Allocation (ENG)'!AH94),0)</f>
        <v>0</v>
      </c>
      <c r="AT94" s="382">
        <f t="shared" si="26"/>
        <v>1577.5697870431986</v>
      </c>
      <c r="AU94" s="382">
        <f t="shared" si="27"/>
        <v>124.37739569101173</v>
      </c>
      <c r="AV94" s="382">
        <f>IF(('GE2024 results (adjust.)'!N93+'Allocation (ENG)'!Y94+'Allocation (ENG)'!AK94)&gt;0,('GE2024 results (adjust.)'!N93+'Allocation (ENG)'!Y94+'Allocation (ENG)'!AK94),0)</f>
        <v>0</v>
      </c>
      <c r="AW94" s="382">
        <f t="shared" si="17"/>
        <v>49439.220936516671</v>
      </c>
      <c r="AX94" s="382"/>
      <c r="AY94" s="368">
        <f t="shared" si="18"/>
        <v>0.16553064342137661</v>
      </c>
      <c r="AZ94" s="368">
        <f t="shared" si="19"/>
        <v>0.24625401304381545</v>
      </c>
      <c r="BA94" s="368">
        <f t="shared" si="20"/>
        <v>0.29933791223666867</v>
      </c>
      <c r="BB94" s="368">
        <f t="shared" si="21"/>
        <v>0.10372590633223906</v>
      </c>
      <c r="BC94" s="368">
        <f t="shared" si="22"/>
        <v>0.15072648447184334</v>
      </c>
      <c r="BD94" s="368">
        <f t="shared" si="23"/>
        <v>0</v>
      </c>
      <c r="BE94" s="368">
        <f t="shared" si="24"/>
        <v>0</v>
      </c>
      <c r="BF94" s="368">
        <f t="shared" si="28"/>
        <v>3.1909276828389059E-2</v>
      </c>
      <c r="BG94" s="368">
        <f t="shared" si="29"/>
        <v>2.5157636656678063E-3</v>
      </c>
      <c r="BH94" s="368">
        <f t="shared" si="30"/>
        <v>0</v>
      </c>
    </row>
    <row r="95" spans="1:60" ht="20" customHeight="1" x14ac:dyDescent="0.35">
      <c r="A95" s="394" t="s">
        <v>172</v>
      </c>
      <c r="B95" s="395" t="s">
        <v>171</v>
      </c>
      <c r="C95" s="394" t="s">
        <v>56</v>
      </c>
      <c r="D95" s="333" t="s">
        <v>71</v>
      </c>
      <c r="E95" s="346">
        <f>'GE2024 results (adjust.)'!E94/'Regional Transition'!$P$43</f>
        <v>1.5521693719936376E-2</v>
      </c>
      <c r="F95" s="346">
        <f>'GE2024 results (adjust.)'!F94/'Regional Transition'!$Q$43</f>
        <v>1.1541359221067525E-2</v>
      </c>
      <c r="G95" s="346">
        <f>'GE2024 results (adjust.)'!G94/'Regional Transition'!$R$43</f>
        <v>2.8988106513406872E-2</v>
      </c>
      <c r="H95" s="346">
        <f>'GE2024 results (adjust.)'!H94/'Regional Transition'!$S$43</f>
        <v>2.9336520773823945E-3</v>
      </c>
      <c r="I95" s="346">
        <f>'GE2024 results (adjust.)'!I94/'Regional Transition'!$T$43</f>
        <v>8.8723072598574076E-3</v>
      </c>
      <c r="J95" s="346">
        <v>7.7856317044972265E-3</v>
      </c>
      <c r="K95" s="346">
        <v>7.7856317044972265E-3</v>
      </c>
      <c r="L95" s="346">
        <f t="shared" si="25"/>
        <v>2.8988106513406872E-2</v>
      </c>
      <c r="M95" s="346">
        <v>8.6419101874318713E-3</v>
      </c>
      <c r="N95" s="346">
        <v>7.7856317044972265E-3</v>
      </c>
      <c r="P95" s="347">
        <f>E95*'Regional Transition'!$P$45</f>
        <v>0</v>
      </c>
      <c r="Q95" s="347">
        <f>F95*'Regional Transition'!$Q$45</f>
        <v>0</v>
      </c>
      <c r="R95" s="347">
        <f>G95*'Regional Transition'!$R$45</f>
        <v>9645.2621358902525</v>
      </c>
      <c r="S95" s="347">
        <f>H95*'Regional Transition'!$S$45</f>
        <v>0</v>
      </c>
      <c r="T95" s="347">
        <f>I95*'Regional Transition'!$T$45</f>
        <v>2304.0764342110606</v>
      </c>
      <c r="U95" s="347">
        <f>J95*'Regional Transition'!$U$45</f>
        <v>0</v>
      </c>
      <c r="V95" s="347">
        <f>K95*'Regional Transition'!$V$45</f>
        <v>0</v>
      </c>
      <c r="W95" s="347">
        <f>L95*'Regional Transition'!$W$45</f>
        <v>2561.6143341930706</v>
      </c>
      <c r="X95" s="347">
        <f>M95*'Regional Transition'!$X$45</f>
        <v>76.366633331832944</v>
      </c>
      <c r="Y95" s="347">
        <f>N95*'Regional Transition'!$Y$45</f>
        <v>0</v>
      </c>
      <c r="Z95" s="348">
        <f t="shared" si="16"/>
        <v>14587.319537626217</v>
      </c>
      <c r="AB95" s="347">
        <f>E95*'Regional Transition'!$P$47</f>
        <v>-6162.0605187319889</v>
      </c>
      <c r="AC95" s="347">
        <f>F95*'Regional Transition'!$Q$47</f>
        <v>-2549.622950819672</v>
      </c>
      <c r="AD95" s="347">
        <f>G95*'Regional Transition'!$R$47</f>
        <v>0</v>
      </c>
      <c r="AE95" s="347">
        <f>H95*'Regional Transition'!$S$47</f>
        <v>-79.343999999999838</v>
      </c>
      <c r="AF95" s="347">
        <f>I95*'Regional Transition'!$T$47</f>
        <v>0</v>
      </c>
      <c r="AG95" s="347">
        <f>J95*'Regional Transition'!$U$47</f>
        <v>-150.12352327311135</v>
      </c>
      <c r="AH95" s="347">
        <f>K95*'Regional Transition'!$V$47</f>
        <v>-120.26619326768783</v>
      </c>
      <c r="AI95" s="347">
        <f>L95*'Regional Transition'!$W$47</f>
        <v>0</v>
      </c>
      <c r="AJ95" s="347">
        <f>M95*'Regional Transition'!$X$47</f>
        <v>0</v>
      </c>
      <c r="AK95" s="347">
        <f>N95*'Regional Transition'!$Y$47</f>
        <v>-77.430567847370696</v>
      </c>
      <c r="AM95" s="382">
        <f>IF(('GE2024 results (adjust.)'!E94+'Allocation (ENG)'!P95+'Allocation (ENG)'!AB95)&gt;0,('GE2024 results (adjust.)'!E94+'Allocation (ENG)'!P95+'Allocation (ENG)'!AB95),0)</f>
        <v>6796.9394812680111</v>
      </c>
      <c r="AN95" s="382">
        <f>IF(('GE2024 results (adjust.)'!F94+'Allocation (ENG)'!Q95+'Allocation (ENG)'!AC95)&gt;0,('GE2024 results (adjust.)'!F94+'Allocation (ENG)'!Q95+'Allocation (ENG)'!AC95),0)</f>
        <v>7484.377049180328</v>
      </c>
      <c r="AO95" s="382">
        <f>IF(('GE2024 results (adjust.)'!G94+'Allocation (ENG)'!R95+'Allocation (ENG)'!AD95)&gt;0,('GE2024 results (adjust.)'!G94+'Allocation (ENG)'!R95+'Allocation (ENG)'!AD95),0)</f>
        <v>24030.262135890254</v>
      </c>
      <c r="AP95" s="382">
        <f>IF(('GE2024 results (adjust.)'!H94+'Allocation (ENG)'!S95+'Allocation (ENG)'!AE95)&gt;0,('GE2024 results (adjust.)'!H94+'Allocation (ENG)'!S95+'Allocation (ENG)'!AE95),0)</f>
        <v>1022.6560000000002</v>
      </c>
      <c r="AQ95" s="382">
        <f>IF(('GE2024 results (adjust.)'!I94+'Allocation (ENG)'!T95+'Allocation (ENG)'!AF95)&gt;0,('GE2024 results (adjust.)'!I94+'Allocation (ENG)'!T95+'Allocation (ENG)'!AF95),0)</f>
        <v>4040.0764342110606</v>
      </c>
      <c r="AR95" s="382">
        <f>IF(('GE2024 results (adjust.)'!K94+'Allocation (ENG)'!U95+'Allocation (ENG)'!AG95)&gt;0,('GE2024 results (adjust.)'!K94+'Allocation (ENG)'!U95+'Allocation (ENG)'!AG95),0)</f>
        <v>79.876476726888654</v>
      </c>
      <c r="AS95" s="382">
        <f>IF(('GE2024 results (adjust.)'!L94+'Allocation (ENG)'!V95+'Allocation (ENG)'!AH95)&gt;0,('GE2024 results (adjust.)'!L94+'Allocation (ENG)'!V95+'Allocation (ENG)'!AH95),0)</f>
        <v>0</v>
      </c>
      <c r="AT95" s="382">
        <f t="shared" si="26"/>
        <v>2561.6143341930706</v>
      </c>
      <c r="AU95" s="382">
        <f t="shared" si="27"/>
        <v>76.366633331832944</v>
      </c>
      <c r="AV95" s="382">
        <f>IF(('GE2024 results (adjust.)'!N94+'Allocation (ENG)'!Y95+'Allocation (ENG)'!AK95)&gt;0,('GE2024 results (adjust.)'!N94+'Allocation (ENG)'!Y95+'Allocation (ENG)'!AK95),0)</f>
        <v>224.5694321526293</v>
      </c>
      <c r="AW95" s="382">
        <f t="shared" si="17"/>
        <v>46316.737976954086</v>
      </c>
      <c r="AX95" s="382"/>
      <c r="AY95" s="368">
        <f t="shared" si="18"/>
        <v>0.14674909715468257</v>
      </c>
      <c r="AZ95" s="368">
        <f t="shared" si="19"/>
        <v>0.1615911952371159</v>
      </c>
      <c r="BA95" s="368">
        <f t="shared" si="20"/>
        <v>0.51882458017330668</v>
      </c>
      <c r="BB95" s="368">
        <f t="shared" si="21"/>
        <v>2.2079620557666328E-2</v>
      </c>
      <c r="BC95" s="368">
        <f t="shared" si="22"/>
        <v>8.7227136682667281E-2</v>
      </c>
      <c r="BD95" s="368">
        <f t="shared" si="23"/>
        <v>1.7245704299519746E-3</v>
      </c>
      <c r="BE95" s="368">
        <f t="shared" si="24"/>
        <v>0</v>
      </c>
      <c r="BF95" s="368">
        <f t="shared" si="28"/>
        <v>5.530644959210336E-2</v>
      </c>
      <c r="BG95" s="368">
        <f t="shared" si="29"/>
        <v>1.6487912721709988E-3</v>
      </c>
      <c r="BH95" s="368">
        <f t="shared" si="30"/>
        <v>4.8485589003346647E-3</v>
      </c>
    </row>
    <row r="96" spans="1:60" ht="20" customHeight="1" x14ac:dyDescent="0.35">
      <c r="A96" s="394" t="s">
        <v>173</v>
      </c>
      <c r="B96" s="395" t="s">
        <v>171</v>
      </c>
      <c r="C96" s="394" t="s">
        <v>56</v>
      </c>
      <c r="D96" s="333" t="s">
        <v>71</v>
      </c>
      <c r="E96" s="346">
        <f>'GE2024 results (adjust.)'!E95/'Regional Transition'!$P$43</f>
        <v>1.6428393476552769E-2</v>
      </c>
      <c r="F96" s="346">
        <f>'GE2024 results (adjust.)'!F95/'Regional Transition'!$Q$43</f>
        <v>1.928927587575268E-2</v>
      </c>
      <c r="G96" s="346">
        <f>'GE2024 results (adjust.)'!G95/'Regional Transition'!$R$43</f>
        <v>1.8996932923315023E-2</v>
      </c>
      <c r="H96" s="346">
        <f>'GE2024 results (adjust.)'!H95/'Regional Transition'!$S$43</f>
        <v>8.321775312066574E-3</v>
      </c>
      <c r="I96" s="346">
        <f>'GE2024 results (adjust.)'!I95/'Regional Transition'!$T$43</f>
        <v>1.4606598011908107E-2</v>
      </c>
      <c r="J96" s="346">
        <v>0</v>
      </c>
      <c r="K96" s="346">
        <v>0</v>
      </c>
      <c r="L96" s="346">
        <f t="shared" si="25"/>
        <v>1.8996932923315023E-2</v>
      </c>
      <c r="M96" s="346">
        <v>1.2562858248057114E-2</v>
      </c>
      <c r="N96" s="346">
        <v>0</v>
      </c>
      <c r="P96" s="347">
        <f>E96*'Regional Transition'!$P$45</f>
        <v>0</v>
      </c>
      <c r="Q96" s="347">
        <f>F96*'Regional Transition'!$Q$45</f>
        <v>0</v>
      </c>
      <c r="R96" s="347">
        <f>G96*'Regional Transition'!$R$45</f>
        <v>6320.8819016362477</v>
      </c>
      <c r="S96" s="347">
        <f>H96*'Regional Transition'!$S$45</f>
        <v>0</v>
      </c>
      <c r="T96" s="347">
        <f>I96*'Regional Transition'!$T$45</f>
        <v>3793.2318254465504</v>
      </c>
      <c r="U96" s="347">
        <f>J96*'Regional Transition'!$U$45</f>
        <v>0</v>
      </c>
      <c r="V96" s="347">
        <f>K96*'Regional Transition'!$V$45</f>
        <v>0</v>
      </c>
      <c r="W96" s="347">
        <f>L96*'Regional Transition'!$W$45</f>
        <v>1678.7166026025775</v>
      </c>
      <c r="X96" s="347">
        <f>M96*'Regional Transition'!$X$45</f>
        <v>111.0151770408843</v>
      </c>
      <c r="Y96" s="347">
        <f>N96*'Regional Transition'!$Y$45</f>
        <v>0</v>
      </c>
      <c r="Z96" s="348">
        <f t="shared" si="16"/>
        <v>11903.84550672626</v>
      </c>
      <c r="AB96" s="347">
        <f>E96*'Regional Transition'!$P$47</f>
        <v>-6522.0172910662832</v>
      </c>
      <c r="AC96" s="347">
        <f>F96*'Regional Transition'!$Q$47</f>
        <v>-4261.2295081967213</v>
      </c>
      <c r="AD96" s="347">
        <f>G96*'Regional Transition'!$R$47</f>
        <v>0</v>
      </c>
      <c r="AE96" s="347">
        <f>H96*'Regional Transition'!$S$47</f>
        <v>-225.07199999999952</v>
      </c>
      <c r="AF96" s="347">
        <f>I96*'Regional Transition'!$T$47</f>
        <v>0</v>
      </c>
      <c r="AG96" s="347">
        <f>J96*'Regional Transition'!$U$47</f>
        <v>0</v>
      </c>
      <c r="AH96" s="347">
        <f>K96*'Regional Transition'!$V$47</f>
        <v>0</v>
      </c>
      <c r="AI96" s="347">
        <f>L96*'Regional Transition'!$W$47</f>
        <v>0</v>
      </c>
      <c r="AJ96" s="347">
        <f>M96*'Regional Transition'!$X$47</f>
        <v>0</v>
      </c>
      <c r="AK96" s="347">
        <f>N96*'Regional Transition'!$Y$47</f>
        <v>0</v>
      </c>
      <c r="AM96" s="382">
        <f>IF(('GE2024 results (adjust.)'!E95+'Allocation (ENG)'!P96+'Allocation (ENG)'!AB96)&gt;0,('GE2024 results (adjust.)'!E95+'Allocation (ENG)'!P96+'Allocation (ENG)'!AB96),0)</f>
        <v>7193.9827089337168</v>
      </c>
      <c r="AN96" s="382">
        <f>IF(('GE2024 results (adjust.)'!F95+'Allocation (ENG)'!Q96+'Allocation (ENG)'!AC96)&gt;0,('GE2024 results (adjust.)'!F95+'Allocation (ENG)'!Q96+'Allocation (ENG)'!AC96),0)</f>
        <v>12508.77049180328</v>
      </c>
      <c r="AO96" s="382">
        <f>IF(('GE2024 results (adjust.)'!G95+'Allocation (ENG)'!R96+'Allocation (ENG)'!AD96)&gt;0,('GE2024 results (adjust.)'!G95+'Allocation (ENG)'!R96+'Allocation (ENG)'!AD96),0)</f>
        <v>15747.881901636247</v>
      </c>
      <c r="AP96" s="382">
        <f>IF(('GE2024 results (adjust.)'!H95+'Allocation (ENG)'!S96+'Allocation (ENG)'!AE96)&gt;0,('GE2024 results (adjust.)'!H95+'Allocation (ENG)'!S96+'Allocation (ENG)'!AE96),0)</f>
        <v>2900.9280000000003</v>
      </c>
      <c r="AQ96" s="382">
        <f>IF(('GE2024 results (adjust.)'!I95+'Allocation (ENG)'!T96+'Allocation (ENG)'!AF96)&gt;0,('GE2024 results (adjust.)'!I95+'Allocation (ENG)'!T96+'Allocation (ENG)'!AF96),0)</f>
        <v>6651.2318254465499</v>
      </c>
      <c r="AR96" s="382">
        <f>IF(('GE2024 results (adjust.)'!K95+'Allocation (ENG)'!U96+'Allocation (ENG)'!AG96)&gt;0,('GE2024 results (adjust.)'!K95+'Allocation (ENG)'!U96+'Allocation (ENG)'!AG96),0)</f>
        <v>0</v>
      </c>
      <c r="AS96" s="382">
        <f>IF(('GE2024 results (adjust.)'!L95+'Allocation (ENG)'!V96+'Allocation (ENG)'!AH96)&gt;0,('GE2024 results (adjust.)'!L95+'Allocation (ENG)'!V96+'Allocation (ENG)'!AH96),0)</f>
        <v>0</v>
      </c>
      <c r="AT96" s="382">
        <f t="shared" si="26"/>
        <v>1678.7166026025775</v>
      </c>
      <c r="AU96" s="382">
        <f t="shared" si="27"/>
        <v>111.0151770408843</v>
      </c>
      <c r="AV96" s="382">
        <f>IF(('GE2024 results (adjust.)'!N95+'Allocation (ENG)'!Y96+'Allocation (ENG)'!AK96)&gt;0,('GE2024 results (adjust.)'!N95+'Allocation (ENG)'!Y96+'Allocation (ENG)'!AK96),0)</f>
        <v>0</v>
      </c>
      <c r="AW96" s="382">
        <f t="shared" si="17"/>
        <v>46792.526707463257</v>
      </c>
      <c r="AX96" s="382"/>
      <c r="AY96" s="368">
        <f t="shared" si="18"/>
        <v>0.15374212967615403</v>
      </c>
      <c r="AZ96" s="368">
        <f t="shared" si="19"/>
        <v>0.26732410861258687</v>
      </c>
      <c r="BA96" s="368">
        <f t="shared" si="20"/>
        <v>0.33654694477365144</v>
      </c>
      <c r="BB96" s="368">
        <f t="shared" si="21"/>
        <v>6.1995540829328878E-2</v>
      </c>
      <c r="BC96" s="368">
        <f t="shared" si="22"/>
        <v>0.14214303636622597</v>
      </c>
      <c r="BD96" s="368">
        <f t="shared" si="23"/>
        <v>0</v>
      </c>
      <c r="BE96" s="368">
        <f t="shared" si="24"/>
        <v>0</v>
      </c>
      <c r="BF96" s="368">
        <f t="shared" si="28"/>
        <v>3.5875741720415105E-2</v>
      </c>
      <c r="BG96" s="368">
        <f t="shared" si="29"/>
        <v>2.3724980216376676E-3</v>
      </c>
      <c r="BH96" s="368">
        <f t="shared" si="30"/>
        <v>0</v>
      </c>
    </row>
    <row r="97" spans="1:60" ht="20" customHeight="1" x14ac:dyDescent="0.35">
      <c r="A97" s="394" t="s">
        <v>174</v>
      </c>
      <c r="B97" s="395" t="s">
        <v>171</v>
      </c>
      <c r="C97" s="394" t="s">
        <v>56</v>
      </c>
      <c r="D97" s="333" t="s">
        <v>71</v>
      </c>
      <c r="E97" s="346">
        <f>'GE2024 results (adjust.)'!E96/'Regional Transition'!$P$43</f>
        <v>3.4471359307027463E-3</v>
      </c>
      <c r="F97" s="346">
        <f>'GE2024 results (adjust.)'!F96/'Regional Transition'!$Q$43</f>
        <v>1.9442255821577072E-2</v>
      </c>
      <c r="G97" s="346">
        <f>'GE2024 results (adjust.)'!G96/'Regional Transition'!$R$43</f>
        <v>1.2832552122167187E-2</v>
      </c>
      <c r="H97" s="346">
        <f>'GE2024 results (adjust.)'!H96/'Regional Transition'!$S$43</f>
        <v>5.187932094739392E-2</v>
      </c>
      <c r="I97" s="346">
        <f>'GE2024 results (adjust.)'!I96/'Regional Transition'!$T$43</f>
        <v>7.1857511563130846E-3</v>
      </c>
      <c r="J97" s="346">
        <v>0</v>
      </c>
      <c r="K97" s="346">
        <v>0</v>
      </c>
      <c r="L97" s="346">
        <f t="shared" si="25"/>
        <v>1.2832552122167187E-2</v>
      </c>
      <c r="M97" s="346">
        <v>6.1803284453353056E-3</v>
      </c>
      <c r="N97" s="346">
        <v>0</v>
      </c>
      <c r="P97" s="347">
        <f>E97*'Regional Transition'!$P$45</f>
        <v>0</v>
      </c>
      <c r="Q97" s="347">
        <f>F97*'Regional Transition'!$Q$45</f>
        <v>0</v>
      </c>
      <c r="R97" s="347">
        <f>G97*'Regional Transition'!$R$45</f>
        <v>4269.7969608167632</v>
      </c>
      <c r="S97" s="347">
        <f>H97*'Regional Transition'!$S$45</f>
        <v>0</v>
      </c>
      <c r="T97" s="347">
        <f>I97*'Regional Transition'!$T$45</f>
        <v>1866.0895544359164</v>
      </c>
      <c r="U97" s="347">
        <f>J97*'Regional Transition'!$U$45</f>
        <v>0</v>
      </c>
      <c r="V97" s="347">
        <f>K97*'Regional Transition'!$V$45</f>
        <v>0</v>
      </c>
      <c r="W97" s="347">
        <f>L97*'Regional Transition'!$W$45</f>
        <v>1133.9840166938807</v>
      </c>
      <c r="X97" s="347">
        <f>M97*'Regional Transition'!$X$45</f>
        <v>54.614184366509214</v>
      </c>
      <c r="Y97" s="347">
        <f>N97*'Regional Transition'!$Y$45</f>
        <v>0</v>
      </c>
      <c r="Z97" s="348">
        <f t="shared" si="16"/>
        <v>7324.4847163130698</v>
      </c>
      <c r="AB97" s="347">
        <f>E97*'Regional Transition'!$P$47</f>
        <v>-1368.5014409221903</v>
      </c>
      <c r="AC97" s="347">
        <f>F97*'Regional Transition'!$Q$47</f>
        <v>-4295.0245901639337</v>
      </c>
      <c r="AD97" s="347">
        <f>G97*'Regional Transition'!$R$47</f>
        <v>0</v>
      </c>
      <c r="AE97" s="347">
        <f>H97*'Regional Transition'!$S$47</f>
        <v>-1403.135999999997</v>
      </c>
      <c r="AF97" s="347">
        <f>I97*'Regional Transition'!$T$47</f>
        <v>0</v>
      </c>
      <c r="AG97" s="347">
        <f>J97*'Regional Transition'!$U$47</f>
        <v>0</v>
      </c>
      <c r="AH97" s="347">
        <f>K97*'Regional Transition'!$V$47</f>
        <v>0</v>
      </c>
      <c r="AI97" s="347">
        <f>L97*'Regional Transition'!$W$47</f>
        <v>0</v>
      </c>
      <c r="AJ97" s="347">
        <f>M97*'Regional Transition'!$X$47</f>
        <v>0</v>
      </c>
      <c r="AK97" s="347">
        <f>N97*'Regional Transition'!$Y$47</f>
        <v>0</v>
      </c>
      <c r="AM97" s="382">
        <f>IF(('GE2024 results (adjust.)'!E96+'Allocation (ENG)'!P97+'Allocation (ENG)'!AB97)&gt;0,('GE2024 results (adjust.)'!E96+'Allocation (ENG)'!P97+'Allocation (ENG)'!AB97),0)</f>
        <v>1509.4985590778097</v>
      </c>
      <c r="AN97" s="382">
        <f>IF(('GE2024 results (adjust.)'!F96+'Allocation (ENG)'!Q97+'Allocation (ENG)'!AC97)&gt;0,('GE2024 results (adjust.)'!F96+'Allocation (ENG)'!Q97+'Allocation (ENG)'!AC97),0)</f>
        <v>12607.975409836066</v>
      </c>
      <c r="AO97" s="382">
        <f>IF(('GE2024 results (adjust.)'!G96+'Allocation (ENG)'!R97+'Allocation (ENG)'!AD97)&gt;0,('GE2024 results (adjust.)'!G96+'Allocation (ENG)'!R97+'Allocation (ENG)'!AD97),0)</f>
        <v>10637.796960816762</v>
      </c>
      <c r="AP97" s="382">
        <f>IF(('GE2024 results (adjust.)'!H96+'Allocation (ENG)'!S97+'Allocation (ENG)'!AE97)&gt;0,('GE2024 results (adjust.)'!H96+'Allocation (ENG)'!S97+'Allocation (ENG)'!AE97),0)</f>
        <v>18084.864000000001</v>
      </c>
      <c r="AQ97" s="382">
        <f>IF(('GE2024 results (adjust.)'!I96+'Allocation (ENG)'!T97+'Allocation (ENG)'!AF97)&gt;0,('GE2024 results (adjust.)'!I96+'Allocation (ENG)'!T97+'Allocation (ENG)'!AF97),0)</f>
        <v>3272.0895544359164</v>
      </c>
      <c r="AR97" s="382">
        <f>IF(('GE2024 results (adjust.)'!K96+'Allocation (ENG)'!U97+'Allocation (ENG)'!AG97)&gt;0,('GE2024 results (adjust.)'!K96+'Allocation (ENG)'!U97+'Allocation (ENG)'!AG97),0)</f>
        <v>0</v>
      </c>
      <c r="AS97" s="382">
        <f>IF(('GE2024 results (adjust.)'!L96+'Allocation (ENG)'!V97+'Allocation (ENG)'!AH97)&gt;0,('GE2024 results (adjust.)'!L96+'Allocation (ENG)'!V97+'Allocation (ENG)'!AH97),0)</f>
        <v>0</v>
      </c>
      <c r="AT97" s="382">
        <f t="shared" si="26"/>
        <v>1133.9840166938807</v>
      </c>
      <c r="AU97" s="382">
        <f t="shared" si="27"/>
        <v>54.614184366509214</v>
      </c>
      <c r="AV97" s="382">
        <f>IF(('GE2024 results (adjust.)'!N96+'Allocation (ENG)'!Y97+'Allocation (ENG)'!AK97)&gt;0,('GE2024 results (adjust.)'!N96+'Allocation (ENG)'!Y97+'Allocation (ENG)'!AK97),0)</f>
        <v>0</v>
      </c>
      <c r="AW97" s="382">
        <f t="shared" si="17"/>
        <v>47300.822685226951</v>
      </c>
      <c r="AX97" s="382"/>
      <c r="AY97" s="368">
        <f t="shared" si="18"/>
        <v>3.1912733719729955E-2</v>
      </c>
      <c r="AZ97" s="368">
        <f t="shared" si="19"/>
        <v>0.26654875526665639</v>
      </c>
      <c r="BA97" s="368">
        <f t="shared" si="20"/>
        <v>0.22489665838601094</v>
      </c>
      <c r="BB97" s="368">
        <f t="shared" si="21"/>
        <v>0.38233719781893533</v>
      </c>
      <c r="BC97" s="368">
        <f t="shared" si="22"/>
        <v>6.9176165839877859E-2</v>
      </c>
      <c r="BD97" s="368">
        <f t="shared" si="23"/>
        <v>0</v>
      </c>
      <c r="BE97" s="368">
        <f t="shared" si="24"/>
        <v>0</v>
      </c>
      <c r="BF97" s="368">
        <f t="shared" si="28"/>
        <v>2.3973875131944544E-2</v>
      </c>
      <c r="BG97" s="368">
        <f t="shared" si="29"/>
        <v>1.1546138368448797E-3</v>
      </c>
      <c r="BH97" s="368">
        <f t="shared" si="30"/>
        <v>0</v>
      </c>
    </row>
    <row r="98" spans="1:60" ht="20" customHeight="1" x14ac:dyDescent="0.35">
      <c r="A98" s="394" t="s">
        <v>175</v>
      </c>
      <c r="B98" s="395" t="s">
        <v>171</v>
      </c>
      <c r="C98" s="394" t="s">
        <v>56</v>
      </c>
      <c r="D98" s="333" t="s">
        <v>71</v>
      </c>
      <c r="E98" s="346">
        <f>'GE2024 results (adjust.)'!E97/'Regional Transition'!$P$43</f>
        <v>1.3346572507234434E-2</v>
      </c>
      <c r="F98" s="346">
        <f>'GE2024 results (adjust.)'!F97/'Regional Transition'!$Q$43</f>
        <v>1.8515174345378107E-2</v>
      </c>
      <c r="G98" s="346">
        <f>'GE2024 results (adjust.)'!G97/'Regional Transition'!$R$43</f>
        <v>1.7525864605290202E-2</v>
      </c>
      <c r="H98" s="346">
        <f>'GE2024 results (adjust.)'!H97/'Regional Transition'!$S$43</f>
        <v>1.728245851757396E-2</v>
      </c>
      <c r="I98" s="346">
        <f>'GE2024 results (adjust.)'!I97/'Regional Transition'!$T$43</f>
        <v>1.0921728464467328E-2</v>
      </c>
      <c r="J98" s="346">
        <v>0</v>
      </c>
      <c r="K98" s="346">
        <v>0</v>
      </c>
      <c r="L98" s="346">
        <f t="shared" si="25"/>
        <v>1.7525864605290202E-2</v>
      </c>
      <c r="M98" s="346">
        <v>9.3935717551077869E-3</v>
      </c>
      <c r="N98" s="346">
        <v>0</v>
      </c>
      <c r="P98" s="347">
        <f>E98*'Regional Transition'!$P$45</f>
        <v>0</v>
      </c>
      <c r="Q98" s="347">
        <f>F98*'Regional Transition'!$Q$45</f>
        <v>0</v>
      </c>
      <c r="R98" s="347">
        <f>G98*'Regional Transition'!$R$45</f>
        <v>5831.4108304370893</v>
      </c>
      <c r="S98" s="347">
        <f>H98*'Regional Transition'!$S$45</f>
        <v>0</v>
      </c>
      <c r="T98" s="347">
        <f>I98*'Regional Transition'!$T$45</f>
        <v>2836.2968547863111</v>
      </c>
      <c r="U98" s="347">
        <f>J98*'Regional Transition'!$U$45</f>
        <v>0</v>
      </c>
      <c r="V98" s="347">
        <f>K98*'Regional Transition'!$V$45</f>
        <v>0</v>
      </c>
      <c r="W98" s="347">
        <f>L98*'Regional Transition'!$W$45</f>
        <v>1548.7215755632349</v>
      </c>
      <c r="X98" s="347">
        <f>M98*'Regional Transition'!$X$45</f>
        <v>83.008898998030006</v>
      </c>
      <c r="Y98" s="347">
        <f>N98*'Regional Transition'!$Y$45</f>
        <v>0</v>
      </c>
      <c r="Z98" s="348">
        <f t="shared" si="16"/>
        <v>10299.438159784666</v>
      </c>
      <c r="AB98" s="347">
        <f>E98*'Regional Transition'!$P$47</f>
        <v>-5298.5446685878969</v>
      </c>
      <c r="AC98" s="347">
        <f>F98*'Regional Transition'!$Q$47</f>
        <v>-4090.221311475409</v>
      </c>
      <c r="AD98" s="347">
        <f>G98*'Regional Transition'!$R$47</f>
        <v>0</v>
      </c>
      <c r="AE98" s="347">
        <f>H98*'Regional Transition'!$S$47</f>
        <v>-467.42399999999901</v>
      </c>
      <c r="AF98" s="347">
        <f>I98*'Regional Transition'!$T$47</f>
        <v>0</v>
      </c>
      <c r="AG98" s="347">
        <f>J98*'Regional Transition'!$U$47</f>
        <v>0</v>
      </c>
      <c r="AH98" s="347">
        <f>K98*'Regional Transition'!$V$47</f>
        <v>0</v>
      </c>
      <c r="AI98" s="347">
        <f>L98*'Regional Transition'!$W$47</f>
        <v>0</v>
      </c>
      <c r="AJ98" s="347">
        <f>M98*'Regional Transition'!$X$47</f>
        <v>0</v>
      </c>
      <c r="AK98" s="347">
        <f>N98*'Regional Transition'!$Y$47</f>
        <v>0</v>
      </c>
      <c r="AM98" s="382">
        <f>IF(('GE2024 results (adjust.)'!E97+'Allocation (ENG)'!P98+'Allocation (ENG)'!AB98)&gt;0,('GE2024 results (adjust.)'!E97+'Allocation (ENG)'!P98+'Allocation (ENG)'!AB98),0)</f>
        <v>5844.4553314121031</v>
      </c>
      <c r="AN98" s="382">
        <f>IF(('GE2024 results (adjust.)'!F97+'Allocation (ENG)'!Q98+'Allocation (ENG)'!AC98)&gt;0,('GE2024 results (adjust.)'!F97+'Allocation (ENG)'!Q98+'Allocation (ENG)'!AC98),0)</f>
        <v>12006.778688524591</v>
      </c>
      <c r="AO98" s="382">
        <f>IF(('GE2024 results (adjust.)'!G97+'Allocation (ENG)'!R98+'Allocation (ENG)'!AD98)&gt;0,('GE2024 results (adjust.)'!G97+'Allocation (ENG)'!R98+'Allocation (ENG)'!AD98),0)</f>
        <v>14528.410830437089</v>
      </c>
      <c r="AP98" s="382">
        <f>IF(('GE2024 results (adjust.)'!H97+'Allocation (ENG)'!S98+'Allocation (ENG)'!AE98)&gt;0,('GE2024 results (adjust.)'!H97+'Allocation (ENG)'!S98+'Allocation (ENG)'!AE98),0)</f>
        <v>6024.5760000000009</v>
      </c>
      <c r="AQ98" s="382">
        <f>IF(('GE2024 results (adjust.)'!I97+'Allocation (ENG)'!T98+'Allocation (ENG)'!AF98)&gt;0,('GE2024 results (adjust.)'!I97+'Allocation (ENG)'!T98+'Allocation (ENG)'!AF98),0)</f>
        <v>4973.2968547863111</v>
      </c>
      <c r="AR98" s="382">
        <f>IF(('GE2024 results (adjust.)'!K97+'Allocation (ENG)'!U98+'Allocation (ENG)'!AG98)&gt;0,('GE2024 results (adjust.)'!K97+'Allocation (ENG)'!U98+'Allocation (ENG)'!AG98),0)</f>
        <v>0</v>
      </c>
      <c r="AS98" s="382">
        <f>IF(('GE2024 results (adjust.)'!L97+'Allocation (ENG)'!V98+'Allocation (ENG)'!AH98)&gt;0,('GE2024 results (adjust.)'!L97+'Allocation (ENG)'!V98+'Allocation (ENG)'!AH98),0)</f>
        <v>0</v>
      </c>
      <c r="AT98" s="382">
        <f t="shared" si="26"/>
        <v>1548.7215755632349</v>
      </c>
      <c r="AU98" s="382">
        <f t="shared" si="27"/>
        <v>83.008898998030006</v>
      </c>
      <c r="AV98" s="382">
        <f>IF(('GE2024 results (adjust.)'!N97+'Allocation (ENG)'!Y98+'Allocation (ENG)'!AK98)&gt;0,('GE2024 results (adjust.)'!N97+'Allocation (ENG)'!Y98+'Allocation (ENG)'!AK98),0)</f>
        <v>0</v>
      </c>
      <c r="AW98" s="382">
        <f t="shared" si="17"/>
        <v>45009.248179721362</v>
      </c>
      <c r="AX98" s="382"/>
      <c r="AY98" s="368">
        <f t="shared" si="18"/>
        <v>0.12985009898577435</v>
      </c>
      <c r="AZ98" s="368">
        <f t="shared" si="19"/>
        <v>0.26676248047027301</v>
      </c>
      <c r="BA98" s="368">
        <f t="shared" si="20"/>
        <v>0.3227872363569666</v>
      </c>
      <c r="BB98" s="368">
        <f t="shared" si="21"/>
        <v>0.13385195806746081</v>
      </c>
      <c r="BC98" s="368">
        <f t="shared" si="22"/>
        <v>0.11049499949272645</v>
      </c>
      <c r="BD98" s="368">
        <f t="shared" si="23"/>
        <v>0</v>
      </c>
      <c r="BE98" s="368">
        <f t="shared" si="24"/>
        <v>0</v>
      </c>
      <c r="BF98" s="368">
        <f t="shared" si="28"/>
        <v>3.4408963450782586E-2</v>
      </c>
      <c r="BG98" s="368">
        <f t="shared" si="29"/>
        <v>1.8442631760161048E-3</v>
      </c>
      <c r="BH98" s="368">
        <f t="shared" si="30"/>
        <v>0</v>
      </c>
    </row>
    <row r="99" spans="1:60" ht="20" customHeight="1" x14ac:dyDescent="0.35">
      <c r="A99" s="394" t="s">
        <v>176</v>
      </c>
      <c r="B99" s="395" t="s">
        <v>171</v>
      </c>
      <c r="C99" s="394" t="s">
        <v>56</v>
      </c>
      <c r="D99" s="333" t="s">
        <v>71</v>
      </c>
      <c r="E99" s="346">
        <f>'GE2024 results (adjust.)'!E98/'Regional Transition'!$P$43</f>
        <v>2.4906096088614629E-2</v>
      </c>
      <c r="F99" s="346">
        <f>'GE2024 results (adjust.)'!F98/'Regional Transition'!$Q$43</f>
        <v>1.1437838956975827E-2</v>
      </c>
      <c r="G99" s="346">
        <f>'GE2024 results (adjust.)'!G98/'Regional Transition'!$R$43</f>
        <v>1.6582768752090731E-2</v>
      </c>
      <c r="H99" s="346">
        <f>'GE2024 results (adjust.)'!H98/'Regional Transition'!$S$43</f>
        <v>5.518566929595012E-3</v>
      </c>
      <c r="I99" s="346">
        <f>'GE2024 results (adjust.)'!I98/'Regional Transition'!$T$43</f>
        <v>2.2344312983926605E-2</v>
      </c>
      <c r="J99" s="346">
        <v>5.1660300595630093E-3</v>
      </c>
      <c r="K99" s="346">
        <v>5.1660300595630093E-3</v>
      </c>
      <c r="L99" s="346">
        <f t="shared" si="25"/>
        <v>1.6582768752090731E-2</v>
      </c>
      <c r="M99" s="346">
        <v>2.0769595948939772E-2</v>
      </c>
      <c r="N99" s="346">
        <v>5.1660300595630093E-3</v>
      </c>
      <c r="P99" s="347">
        <f>E99*'Regional Transition'!$P$45</f>
        <v>0</v>
      </c>
      <c r="Q99" s="347">
        <f>F99*'Regional Transition'!$Q$45</f>
        <v>0</v>
      </c>
      <c r="R99" s="347">
        <f>G99*'Regional Transition'!$R$45</f>
        <v>5517.6129382162599</v>
      </c>
      <c r="S99" s="347">
        <f>H99*'Regional Transition'!$S$45</f>
        <v>0</v>
      </c>
      <c r="T99" s="347">
        <f>I99*'Regional Transition'!$T$45</f>
        <v>5802.6625405361501</v>
      </c>
      <c r="U99" s="347">
        <f>J99*'Regional Transition'!$U$45</f>
        <v>0</v>
      </c>
      <c r="V99" s="347">
        <f>K99*'Regional Transition'!$V$45</f>
        <v>0</v>
      </c>
      <c r="W99" s="347">
        <f>L99*'Regional Transition'!$W$45</f>
        <v>1465.3822979544511</v>
      </c>
      <c r="X99" s="347">
        <f>M99*'Regional Transition'!$X$45</f>
        <v>183.53628814491893</v>
      </c>
      <c r="Y99" s="347">
        <f>N99*'Regional Transition'!$Y$45</f>
        <v>0</v>
      </c>
      <c r="Z99" s="348">
        <f t="shared" si="16"/>
        <v>12969.194064851779</v>
      </c>
      <c r="AB99" s="347">
        <f>E99*'Regional Transition'!$P$47</f>
        <v>-9887.6368876080687</v>
      </c>
      <c r="AC99" s="347">
        <f>F99*'Regional Transition'!$Q$47</f>
        <v>-2526.7540983606555</v>
      </c>
      <c r="AD99" s="347">
        <f>G99*'Regional Transition'!$R$47</f>
        <v>0</v>
      </c>
      <c r="AE99" s="347">
        <f>H99*'Regional Transition'!$S$47</f>
        <v>-149.25599999999969</v>
      </c>
      <c r="AF99" s="347">
        <f>I99*'Regional Transition'!$T$47</f>
        <v>0</v>
      </c>
      <c r="AG99" s="347">
        <f>J99*'Regional Transition'!$U$47</f>
        <v>-99.612037059038173</v>
      </c>
      <c r="AH99" s="347">
        <f>K99*'Regional Transition'!$V$47</f>
        <v>-79.80068839002594</v>
      </c>
      <c r="AI99" s="347">
        <f>L99*'Regional Transition'!$W$47</f>
        <v>0</v>
      </c>
      <c r="AJ99" s="347">
        <f>M99*'Regional Transition'!$X$47</f>
        <v>0</v>
      </c>
      <c r="AK99" s="347">
        <f>N99*'Regional Transition'!$Y$47</f>
        <v>-51.377801597973409</v>
      </c>
      <c r="AM99" s="382">
        <f>IF(('GE2024 results (adjust.)'!E98+'Allocation (ENG)'!P99+'Allocation (ENG)'!AB99)&gt;0,('GE2024 results (adjust.)'!E98+'Allocation (ENG)'!P99+'Allocation (ENG)'!AB99),0)</f>
        <v>10906.363112391931</v>
      </c>
      <c r="AN99" s="382">
        <f>IF(('GE2024 results (adjust.)'!F98+'Allocation (ENG)'!Q99+'Allocation (ENG)'!AC99)&gt;0,('GE2024 results (adjust.)'!F98+'Allocation (ENG)'!Q99+'Allocation (ENG)'!AC99),0)</f>
        <v>7417.2459016393441</v>
      </c>
      <c r="AO99" s="382">
        <f>IF(('GE2024 results (adjust.)'!G98+'Allocation (ENG)'!R99+'Allocation (ENG)'!AD99)&gt;0,('GE2024 results (adjust.)'!G98+'Allocation (ENG)'!R99+'Allocation (ENG)'!AD99),0)</f>
        <v>13746.61293821626</v>
      </c>
      <c r="AP99" s="382">
        <f>IF(('GE2024 results (adjust.)'!H98+'Allocation (ENG)'!S99+'Allocation (ENG)'!AE99)&gt;0,('GE2024 results (adjust.)'!H98+'Allocation (ENG)'!S99+'Allocation (ENG)'!AE99),0)</f>
        <v>1923.7440000000004</v>
      </c>
      <c r="AQ99" s="382">
        <f>IF(('GE2024 results (adjust.)'!I98+'Allocation (ENG)'!T99+'Allocation (ENG)'!AF99)&gt;0,('GE2024 results (adjust.)'!I98+'Allocation (ENG)'!T99+'Allocation (ENG)'!AF99),0)</f>
        <v>10174.66254053615</v>
      </c>
      <c r="AR99" s="382">
        <f>IF(('GE2024 results (adjust.)'!K98+'Allocation (ENG)'!U99+'Allocation (ENG)'!AG99)&gt;0,('GE2024 results (adjust.)'!K98+'Allocation (ENG)'!U99+'Allocation (ENG)'!AG99),0)</f>
        <v>253.38796294096181</v>
      </c>
      <c r="AS99" s="382">
        <f>IF(('GE2024 results (adjust.)'!L98+'Allocation (ENG)'!V99+'Allocation (ENG)'!AH99)&gt;0,('GE2024 results (adjust.)'!L98+'Allocation (ENG)'!V99+'Allocation (ENG)'!AH99),0)</f>
        <v>0</v>
      </c>
      <c r="AT99" s="382">
        <f t="shared" si="26"/>
        <v>1465.3822979544511</v>
      </c>
      <c r="AU99" s="382">
        <f t="shared" si="27"/>
        <v>183.53628814491893</v>
      </c>
      <c r="AV99" s="382">
        <f>IF(('GE2024 results (adjust.)'!N98+'Allocation (ENG)'!Y99+'Allocation (ENG)'!AK99)&gt;0,('GE2024 results (adjust.)'!N98+'Allocation (ENG)'!Y99+'Allocation (ENG)'!AK99),0)</f>
        <v>0</v>
      </c>
      <c r="AW99" s="382">
        <f t="shared" si="17"/>
        <v>46070.935041824014</v>
      </c>
      <c r="AX99" s="382"/>
      <c r="AY99" s="368">
        <f t="shared" si="18"/>
        <v>0.23672979726786403</v>
      </c>
      <c r="AZ99" s="368">
        <f t="shared" si="19"/>
        <v>0.16099620932168701</v>
      </c>
      <c r="BA99" s="368">
        <f t="shared" si="20"/>
        <v>0.29837929110266248</v>
      </c>
      <c r="BB99" s="368">
        <f t="shared" si="21"/>
        <v>4.1756131023900238E-2</v>
      </c>
      <c r="BC99" s="368">
        <f t="shared" si="22"/>
        <v>0.22084775425763359</v>
      </c>
      <c r="BD99" s="368">
        <f t="shared" si="23"/>
        <v>5.4999526862420248E-3</v>
      </c>
      <c r="BE99" s="368">
        <f t="shared" si="24"/>
        <v>0</v>
      </c>
      <c r="BF99" s="368">
        <f t="shared" si="28"/>
        <v>3.1807088278632746E-2</v>
      </c>
      <c r="BG99" s="368">
        <f t="shared" si="29"/>
        <v>3.9837760613779909E-3</v>
      </c>
      <c r="BH99" s="368">
        <f t="shared" si="30"/>
        <v>0</v>
      </c>
    </row>
    <row r="100" spans="1:60" ht="20" customHeight="1" x14ac:dyDescent="0.35">
      <c r="A100" s="394" t="s">
        <v>177</v>
      </c>
      <c r="B100" s="395" t="s">
        <v>171</v>
      </c>
      <c r="C100" s="394" t="s">
        <v>56</v>
      </c>
      <c r="D100" s="333" t="s">
        <v>71</v>
      </c>
      <c r="E100" s="346">
        <f>'GE2024 results (adjust.)'!E99/'Regional Transition'!$P$43</f>
        <v>2.5732546329123626E-2</v>
      </c>
      <c r="F100" s="346">
        <f>'GE2024 results (adjust.)'!F99/'Regional Transition'!$Q$43</f>
        <v>6.6782072590709628E-3</v>
      </c>
      <c r="G100" s="346">
        <f>'GE2024 results (adjust.)'!G99/'Regional Transition'!$R$43</f>
        <v>1.05332521894736E-2</v>
      </c>
      <c r="H100" s="346">
        <f>'GE2024 results (adjust.)'!H99/'Regional Transition'!$S$43</f>
        <v>9.5223897284907669E-3</v>
      </c>
      <c r="I100" s="346">
        <f>'GE2024 results (adjust.)'!I99/'Regional Transition'!$T$43</f>
        <v>4.2138348708251339E-2</v>
      </c>
      <c r="J100" s="346">
        <v>1.1063792422180269E-2</v>
      </c>
      <c r="K100" s="346">
        <v>1.1063792422180269E-2</v>
      </c>
      <c r="L100" s="346">
        <f t="shared" si="25"/>
        <v>1.05332521894736E-2</v>
      </c>
      <c r="M100" s="346">
        <v>3.7565495657066517E-2</v>
      </c>
      <c r="N100" s="346">
        <v>1.1063792422180269E-2</v>
      </c>
      <c r="P100" s="347">
        <f>E100*'Regional Transition'!$P$45</f>
        <v>0</v>
      </c>
      <c r="Q100" s="347">
        <f>F100*'Regional Transition'!$Q$45</f>
        <v>0</v>
      </c>
      <c r="R100" s="347">
        <f>G100*'Regional Transition'!$R$45</f>
        <v>3504.7469714493122</v>
      </c>
      <c r="S100" s="347">
        <f>H100*'Regional Transition'!$S$45</f>
        <v>0</v>
      </c>
      <c r="T100" s="347">
        <f>I100*'Regional Transition'!$T$45</f>
        <v>10943.035829533521</v>
      </c>
      <c r="U100" s="347">
        <f>J100*'Regional Transition'!$U$45</f>
        <v>0</v>
      </c>
      <c r="V100" s="347">
        <f>K100*'Regional Transition'!$V$45</f>
        <v>0</v>
      </c>
      <c r="W100" s="347">
        <f>L100*'Regional Transition'!$W$45</f>
        <v>930.80000867759338</v>
      </c>
      <c r="X100" s="347">
        <f>M100*'Regional Transition'!$X$45</f>
        <v>331.95790867438672</v>
      </c>
      <c r="Y100" s="347">
        <f>N100*'Regional Transition'!$Y$45</f>
        <v>0</v>
      </c>
      <c r="Z100" s="348">
        <f t="shared" si="16"/>
        <v>15710.540718334814</v>
      </c>
      <c r="AB100" s="347">
        <f>E100*'Regional Transition'!$P$47</f>
        <v>-10215.734870317003</v>
      </c>
      <c r="AC100" s="347">
        <f>F100*'Regional Transition'!$Q$47</f>
        <v>-1475.2950819672128</v>
      </c>
      <c r="AD100" s="347">
        <f>G100*'Regional Transition'!$R$47</f>
        <v>0</v>
      </c>
      <c r="AE100" s="347">
        <f>H100*'Regional Transition'!$S$47</f>
        <v>-257.54399999999947</v>
      </c>
      <c r="AF100" s="347">
        <f>I100*'Regional Transition'!$T$47</f>
        <v>0</v>
      </c>
      <c r="AG100" s="347">
        <f>J100*'Regional Transition'!$U$47</f>
        <v>-213.33342780915822</v>
      </c>
      <c r="AH100" s="347">
        <f>K100*'Regional Transition'!$V$47</f>
        <v>-170.90459043303005</v>
      </c>
      <c r="AI100" s="347">
        <f>L100*'Regional Transition'!$W$47</f>
        <v>0</v>
      </c>
      <c r="AJ100" s="347">
        <f>M100*'Regional Transition'!$X$47</f>
        <v>0</v>
      </c>
      <c r="AK100" s="347">
        <f>N100*'Regional Transition'!$Y$47</f>
        <v>-110.03291220415835</v>
      </c>
      <c r="AM100" s="382">
        <f>IF(('GE2024 results (adjust.)'!E99+'Allocation (ENG)'!P100+'Allocation (ENG)'!AB100)&gt;0,('GE2024 results (adjust.)'!E99+'Allocation (ENG)'!P100+'Allocation (ENG)'!AB100),0)</f>
        <v>11268.265129682997</v>
      </c>
      <c r="AN100" s="382">
        <f>IF(('GE2024 results (adjust.)'!F99+'Allocation (ENG)'!Q100+'Allocation (ENG)'!AC100)&gt;0,('GE2024 results (adjust.)'!F99+'Allocation (ENG)'!Q100+'Allocation (ENG)'!AC100),0)</f>
        <v>4330.7049180327867</v>
      </c>
      <c r="AO100" s="382">
        <f>IF(('GE2024 results (adjust.)'!G99+'Allocation (ENG)'!R100+'Allocation (ENG)'!AD100)&gt;0,('GE2024 results (adjust.)'!G99+'Allocation (ENG)'!R100+'Allocation (ENG)'!AD100),0)</f>
        <v>8731.7469714493127</v>
      </c>
      <c r="AP100" s="382">
        <f>IF(('GE2024 results (adjust.)'!H99+'Allocation (ENG)'!S100+'Allocation (ENG)'!AE100)&gt;0,('GE2024 results (adjust.)'!H99+'Allocation (ENG)'!S100+'Allocation (ENG)'!AE100),0)</f>
        <v>3319.4560000000006</v>
      </c>
      <c r="AQ100" s="382">
        <f>IF(('GE2024 results (adjust.)'!I99+'Allocation (ENG)'!T100+'Allocation (ENG)'!AF100)&gt;0,('GE2024 results (adjust.)'!I99+'Allocation (ENG)'!T100+'Allocation (ENG)'!AF100),0)</f>
        <v>19188.035829533521</v>
      </c>
      <c r="AR100" s="382">
        <f>IF(('GE2024 results (adjust.)'!K99+'Allocation (ENG)'!U100+'Allocation (ENG)'!AG100)&gt;0,('GE2024 results (adjust.)'!K99+'Allocation (ENG)'!U100+'Allocation (ENG)'!AG100),0)</f>
        <v>87.666572190841777</v>
      </c>
      <c r="AS100" s="382">
        <f>IF(('GE2024 results (adjust.)'!L99+'Allocation (ENG)'!V100+'Allocation (ENG)'!AH100)&gt;0,('GE2024 results (adjust.)'!L99+'Allocation (ENG)'!V100+'Allocation (ENG)'!AH100),0)</f>
        <v>0</v>
      </c>
      <c r="AT100" s="382">
        <f t="shared" si="26"/>
        <v>930.80000867759338</v>
      </c>
      <c r="AU100" s="382">
        <f t="shared" si="27"/>
        <v>331.95790867438672</v>
      </c>
      <c r="AV100" s="382">
        <f>IF(('GE2024 results (adjust.)'!N99+'Allocation (ENG)'!Y100+'Allocation (ENG)'!AK100)&gt;0,('GE2024 results (adjust.)'!N99+'Allocation (ENG)'!Y100+'Allocation (ENG)'!AK100),0)</f>
        <v>344.96708779584162</v>
      </c>
      <c r="AW100" s="382">
        <f t="shared" si="17"/>
        <v>48533.600426037279</v>
      </c>
      <c r="AX100" s="382"/>
      <c r="AY100" s="368">
        <f t="shared" si="18"/>
        <v>0.23217451478497367</v>
      </c>
      <c r="AZ100" s="368">
        <f t="shared" si="19"/>
        <v>8.9231066313173263E-2</v>
      </c>
      <c r="BA100" s="368">
        <f t="shared" si="20"/>
        <v>0.17991137881386005</v>
      </c>
      <c r="BB100" s="368">
        <f t="shared" si="21"/>
        <v>6.8395008218248329E-2</v>
      </c>
      <c r="BC100" s="368">
        <f t="shared" si="22"/>
        <v>0.39535570534840297</v>
      </c>
      <c r="BD100" s="368">
        <f t="shared" si="23"/>
        <v>1.8063067940826097E-3</v>
      </c>
      <c r="BE100" s="368">
        <f t="shared" si="24"/>
        <v>0</v>
      </c>
      <c r="BF100" s="368">
        <f t="shared" si="28"/>
        <v>1.9178466062827648E-2</v>
      </c>
      <c r="BG100" s="368">
        <f t="shared" si="29"/>
        <v>6.8397544332255665E-3</v>
      </c>
      <c r="BH100" s="368">
        <f t="shared" si="30"/>
        <v>7.1077992312058901E-3</v>
      </c>
    </row>
    <row r="101" spans="1:60" ht="20" customHeight="1" x14ac:dyDescent="0.35">
      <c r="A101" s="394" t="s">
        <v>178</v>
      </c>
      <c r="B101" s="395" t="s">
        <v>171</v>
      </c>
      <c r="C101" s="394" t="s">
        <v>56</v>
      </c>
      <c r="D101" s="333" t="s">
        <v>71</v>
      </c>
      <c r="E101" s="346">
        <f>'GE2024 results (adjust.)'!E100/'Regional Transition'!$P$43</f>
        <v>2.078462467181541E-2</v>
      </c>
      <c r="F101" s="346">
        <f>'GE2024 results (adjust.)'!F100/'Regional Transition'!$Q$43</f>
        <v>1.67093208495563E-2</v>
      </c>
      <c r="G101" s="346">
        <f>'GE2024 results (adjust.)'!G100/'Regional Transition'!$R$43</f>
        <v>1.528097404874274E-2</v>
      </c>
      <c r="H101" s="346">
        <f>'GE2024 results (adjust.)'!H100/'Regional Transition'!$S$43</f>
        <v>1.5296519815462104E-2</v>
      </c>
      <c r="I101" s="346">
        <f>'GE2024 results (adjust.)'!I100/'Regional Transition'!$T$43</f>
        <v>2.0376664196458231E-2</v>
      </c>
      <c r="J101" s="346">
        <v>5.6050694413955597E-3</v>
      </c>
      <c r="K101" s="346">
        <v>5.6050694413955597E-3</v>
      </c>
      <c r="L101" s="346">
        <f t="shared" si="25"/>
        <v>1.528097404874274E-2</v>
      </c>
      <c r="M101" s="346">
        <v>1.8642086014699168E-2</v>
      </c>
      <c r="N101" s="346">
        <v>5.6050694413955597E-3</v>
      </c>
      <c r="P101" s="347">
        <f>E101*'Regional Transition'!$P$45</f>
        <v>0</v>
      </c>
      <c r="Q101" s="347">
        <f>F101*'Regional Transition'!$Q$45</f>
        <v>0</v>
      </c>
      <c r="R101" s="347">
        <f>G101*'Regional Transition'!$R$45</f>
        <v>5084.4645656208404</v>
      </c>
      <c r="S101" s="347">
        <f>H101*'Regional Transition'!$S$45</f>
        <v>0</v>
      </c>
      <c r="T101" s="347">
        <f>I101*'Regional Transition'!$T$45</f>
        <v>5291.6778474651492</v>
      </c>
      <c r="U101" s="347">
        <f>J101*'Regional Transition'!$U$45</f>
        <v>0</v>
      </c>
      <c r="V101" s="347">
        <f>K101*'Regional Transition'!$V$45</f>
        <v>0</v>
      </c>
      <c r="W101" s="347">
        <f>L101*'Regional Transition'!$W$45</f>
        <v>1350.3456027936081</v>
      </c>
      <c r="X101" s="347">
        <f>M101*'Regional Transition'!$X$45</f>
        <v>164.73595725346055</v>
      </c>
      <c r="Y101" s="347">
        <f>N101*'Regional Transition'!$Y$45</f>
        <v>0</v>
      </c>
      <c r="Z101" s="348">
        <f t="shared" si="16"/>
        <v>11891.223973133057</v>
      </c>
      <c r="AB101" s="347">
        <f>E101*'Regional Transition'!$P$47</f>
        <v>-8251.426512968299</v>
      </c>
      <c r="AC101" s="347">
        <f>F101*'Regional Transition'!$Q$47</f>
        <v>-3691.286885245901</v>
      </c>
      <c r="AD101" s="347">
        <f>G101*'Regional Transition'!$R$47</f>
        <v>0</v>
      </c>
      <c r="AE101" s="347">
        <f>H101*'Regional Transition'!$S$47</f>
        <v>-413.71199999999914</v>
      </c>
      <c r="AF101" s="347">
        <f>I101*'Regional Transition'!$T$47</f>
        <v>0</v>
      </c>
      <c r="AG101" s="347">
        <f>J101*'Regional Transition'!$U$47</f>
        <v>-108.0776492736873</v>
      </c>
      <c r="AH101" s="347">
        <f>K101*'Regional Transition'!$V$47</f>
        <v>-86.582616581812843</v>
      </c>
      <c r="AI101" s="347">
        <f>L101*'Regional Transition'!$W$47</f>
        <v>0</v>
      </c>
      <c r="AJ101" s="347">
        <f>M101*'Regional Transition'!$X$47</f>
        <v>0</v>
      </c>
      <c r="AK101" s="347">
        <f>N101*'Regional Transition'!$Y$47</f>
        <v>-55.744187002900333</v>
      </c>
      <c r="AM101" s="382">
        <f>IF(('GE2024 results (adjust.)'!E100+'Allocation (ENG)'!P101+'Allocation (ENG)'!AB101)&gt;0,('GE2024 results (adjust.)'!E100+'Allocation (ENG)'!P101+'Allocation (ENG)'!AB101),0)</f>
        <v>9101.573487031701</v>
      </c>
      <c r="AN101" s="382">
        <f>IF(('GE2024 results (adjust.)'!F100+'Allocation (ENG)'!Q101+'Allocation (ENG)'!AC101)&gt;0,('GE2024 results (adjust.)'!F100+'Allocation (ENG)'!Q101+'Allocation (ENG)'!AC101),0)</f>
        <v>10835.713114754099</v>
      </c>
      <c r="AO101" s="382">
        <f>IF(('GE2024 results (adjust.)'!G100+'Allocation (ENG)'!R101+'Allocation (ENG)'!AD101)&gt;0,('GE2024 results (adjust.)'!G100+'Allocation (ENG)'!R101+'Allocation (ENG)'!AD101),0)</f>
        <v>12667.464565620841</v>
      </c>
      <c r="AP101" s="382">
        <f>IF(('GE2024 results (adjust.)'!H100+'Allocation (ENG)'!S101+'Allocation (ENG)'!AE101)&gt;0,('GE2024 results (adjust.)'!H100+'Allocation (ENG)'!S101+'Allocation (ENG)'!AE101),0)</f>
        <v>5332.2880000000005</v>
      </c>
      <c r="AQ101" s="382">
        <f>IF(('GE2024 results (adjust.)'!I100+'Allocation (ENG)'!T101+'Allocation (ENG)'!AF101)&gt;0,('GE2024 results (adjust.)'!I100+'Allocation (ENG)'!T101+'Allocation (ENG)'!AF101),0)</f>
        <v>9278.6778474651492</v>
      </c>
      <c r="AR101" s="382">
        <f>IF(('GE2024 results (adjust.)'!K100+'Allocation (ENG)'!U101+'Allocation (ENG)'!AG101)&gt;0,('GE2024 results (adjust.)'!K100+'Allocation (ENG)'!U101+'Allocation (ENG)'!AG101),0)</f>
        <v>145.92235072631269</v>
      </c>
      <c r="AS101" s="382">
        <f>IF(('GE2024 results (adjust.)'!L100+'Allocation (ENG)'!V101+'Allocation (ENG)'!AH101)&gt;0,('GE2024 results (adjust.)'!L100+'Allocation (ENG)'!V101+'Allocation (ENG)'!AH101),0)</f>
        <v>0</v>
      </c>
      <c r="AT101" s="382">
        <f t="shared" si="26"/>
        <v>1350.3456027936081</v>
      </c>
      <c r="AU101" s="382">
        <f t="shared" si="27"/>
        <v>164.73595725346055</v>
      </c>
      <c r="AV101" s="382">
        <f>IF(('GE2024 results (adjust.)'!N100+'Allocation (ENG)'!Y101+'Allocation (ENG)'!AK101)&gt;0,('GE2024 results (adjust.)'!N100+'Allocation (ENG)'!Y101+'Allocation (ENG)'!AK101),0)</f>
        <v>73.255812997099667</v>
      </c>
      <c r="AW101" s="382">
        <f t="shared" si="17"/>
        <v>48949.976738642275</v>
      </c>
      <c r="AX101" s="382"/>
      <c r="AY101" s="368">
        <f t="shared" si="18"/>
        <v>0.18593621679592551</v>
      </c>
      <c r="AZ101" s="368">
        <f t="shared" si="19"/>
        <v>0.22136298802773749</v>
      </c>
      <c r="BA101" s="368">
        <f t="shared" si="20"/>
        <v>0.25878387303953188</v>
      </c>
      <c r="BB101" s="368">
        <f t="shared" si="21"/>
        <v>0.10893341233787687</v>
      </c>
      <c r="BC101" s="368">
        <f t="shared" si="22"/>
        <v>0.18955428512267994</v>
      </c>
      <c r="BD101" s="368">
        <f t="shared" si="23"/>
        <v>2.9810504610744402E-3</v>
      </c>
      <c r="BE101" s="368">
        <f t="shared" si="24"/>
        <v>0</v>
      </c>
      <c r="BF101" s="368">
        <f t="shared" si="28"/>
        <v>2.7586235842429179E-2</v>
      </c>
      <c r="BG101" s="368">
        <f t="shared" si="29"/>
        <v>3.3653939844145845E-3</v>
      </c>
      <c r="BH101" s="368">
        <f t="shared" si="30"/>
        <v>1.496544388330011E-3</v>
      </c>
    </row>
    <row r="102" spans="1:60" ht="20" customHeight="1" x14ac:dyDescent="0.35">
      <c r="A102" s="394" t="s">
        <v>179</v>
      </c>
      <c r="B102" s="395" t="s">
        <v>171</v>
      </c>
      <c r="C102" s="394" t="s">
        <v>56</v>
      </c>
      <c r="D102" s="333" t="s">
        <v>71</v>
      </c>
      <c r="E102" s="346">
        <f>'GE2024 results (adjust.)'!E101/'Regional Transition'!$P$43</f>
        <v>1.4189791303347962E-2</v>
      </c>
      <c r="F102" s="346">
        <f>'GE2024 results (adjust.)'!F101/'Regional Transition'!$Q$43</f>
        <v>1.2902075581295039E-2</v>
      </c>
      <c r="G102" s="346">
        <f>'GE2024 results (adjust.)'!G101/'Regional Transition'!$R$43</f>
        <v>2.0066983987522116E-2</v>
      </c>
      <c r="H102" s="346">
        <f>'GE2024 results (adjust.)'!H101/'Regional Transition'!$S$43</f>
        <v>6.969420270950189E-3</v>
      </c>
      <c r="I102" s="346">
        <f>'GE2024 results (adjust.)'!I101/'Regional Transition'!$T$43</f>
        <v>9.3936064191347448E-3</v>
      </c>
      <c r="J102" s="346">
        <v>0.10034976804085993</v>
      </c>
      <c r="K102" s="346">
        <v>0.10034976804085993</v>
      </c>
      <c r="L102" s="346">
        <f t="shared" si="25"/>
        <v>2.0066983987522116E-2</v>
      </c>
      <c r="M102" s="346">
        <v>3.5692935260400203E-2</v>
      </c>
      <c r="N102" s="346">
        <v>0.10034976804085993</v>
      </c>
      <c r="P102" s="347">
        <f>E102*'Regional Transition'!$P$45</f>
        <v>0</v>
      </c>
      <c r="Q102" s="347">
        <f>F102*'Regional Transition'!$Q$45</f>
        <v>0</v>
      </c>
      <c r="R102" s="347">
        <f>G102*'Regional Transition'!$R$45</f>
        <v>6676.9218178098808</v>
      </c>
      <c r="S102" s="347">
        <f>H102*'Regional Transition'!$S$45</f>
        <v>0</v>
      </c>
      <c r="T102" s="347">
        <f>I102*'Regional Transition'!$T$45</f>
        <v>2439.4541970506507</v>
      </c>
      <c r="U102" s="347">
        <f>J102*'Regional Transition'!$U$45</f>
        <v>0</v>
      </c>
      <c r="V102" s="347">
        <f>K102*'Regional Transition'!$V$45</f>
        <v>0</v>
      </c>
      <c r="W102" s="347">
        <f>L102*'Regional Transition'!$W$45</f>
        <v>1773.2746291202361</v>
      </c>
      <c r="X102" s="347">
        <f>M102*'Regional Transition'!$X$45</f>
        <v>315.41050999719403</v>
      </c>
      <c r="Y102" s="347">
        <f>N102*'Regional Transition'!$Y$45</f>
        <v>0</v>
      </c>
      <c r="Z102" s="348">
        <f t="shared" si="16"/>
        <v>11205.061153977964</v>
      </c>
      <c r="AB102" s="347">
        <f>E102*'Regional Transition'!$P$47</f>
        <v>-5633.2997118155617</v>
      </c>
      <c r="AC102" s="347">
        <f>F102*'Regional Transition'!$Q$47</f>
        <v>-2850.2213114754095</v>
      </c>
      <c r="AD102" s="347">
        <f>G102*'Regional Transition'!$R$47</f>
        <v>0</v>
      </c>
      <c r="AE102" s="347">
        <f>H102*'Regional Transition'!$S$47</f>
        <v>-188.49599999999961</v>
      </c>
      <c r="AF102" s="347">
        <f>I102*'Regional Transition'!$T$47</f>
        <v>0</v>
      </c>
      <c r="AG102" s="347">
        <f>J102*'Regional Transition'!$U$47</f>
        <v>-1934.956765194971</v>
      </c>
      <c r="AH102" s="347">
        <f>K102*'Regional Transition'!$V$47</f>
        <v>-1550.1227203694275</v>
      </c>
      <c r="AI102" s="347">
        <f>L102*'Regional Transition'!$W$47</f>
        <v>0</v>
      </c>
      <c r="AJ102" s="347">
        <f>M102*'Regional Transition'!$X$47</f>
        <v>0</v>
      </c>
      <c r="AK102" s="347">
        <f>N102*'Regional Transition'!$Y$47</f>
        <v>-998.01015738612944</v>
      </c>
      <c r="AM102" s="382">
        <f>IF(('GE2024 results (adjust.)'!E101+'Allocation (ENG)'!P102+'Allocation (ENG)'!AB102)&gt;0,('GE2024 results (adjust.)'!E101+'Allocation (ENG)'!P102+'Allocation (ENG)'!AB102),0)</f>
        <v>6213.7002881844383</v>
      </c>
      <c r="AN102" s="382">
        <f>IF(('GE2024 results (adjust.)'!F101+'Allocation (ENG)'!Q102+'Allocation (ENG)'!AC102)&gt;0,('GE2024 results (adjust.)'!F101+'Allocation (ENG)'!Q102+'Allocation (ENG)'!AC102),0)</f>
        <v>8366.7786885245914</v>
      </c>
      <c r="AO102" s="382">
        <f>IF(('GE2024 results (adjust.)'!G101+'Allocation (ENG)'!R102+'Allocation (ENG)'!AD102)&gt;0,('GE2024 results (adjust.)'!G101+'Allocation (ENG)'!R102+'Allocation (ENG)'!AD102),0)</f>
        <v>16634.921817809882</v>
      </c>
      <c r="AP102" s="382">
        <f>IF(('GE2024 results (adjust.)'!H101+'Allocation (ENG)'!S102+'Allocation (ENG)'!AE102)&gt;0,('GE2024 results (adjust.)'!H101+'Allocation (ENG)'!S102+'Allocation (ENG)'!AE102),0)</f>
        <v>2429.5040000000004</v>
      </c>
      <c r="AQ102" s="382">
        <f>IF(('GE2024 results (adjust.)'!I101+'Allocation (ENG)'!T102+'Allocation (ENG)'!AF102)&gt;0,('GE2024 results (adjust.)'!I101+'Allocation (ENG)'!T102+'Allocation (ENG)'!AF102),0)</f>
        <v>4277.4541970506507</v>
      </c>
      <c r="AR102" s="382">
        <f>IF(('GE2024 results (adjust.)'!K101+'Allocation (ENG)'!U102+'Allocation (ENG)'!AG102)&gt;0,('GE2024 results (adjust.)'!K101+'Allocation (ENG)'!U102+'Allocation (ENG)'!AG102),0)</f>
        <v>4347.043234805029</v>
      </c>
      <c r="AS102" s="382">
        <f>IF(('GE2024 results (adjust.)'!L101+'Allocation (ENG)'!V102+'Allocation (ENG)'!AH102)&gt;0,('GE2024 results (adjust.)'!L101+'Allocation (ENG)'!V102+'Allocation (ENG)'!AH102),0)</f>
        <v>0</v>
      </c>
      <c r="AT102" s="382">
        <f t="shared" si="26"/>
        <v>1773.2746291202361</v>
      </c>
      <c r="AU102" s="382">
        <f t="shared" si="27"/>
        <v>315.41050999719403</v>
      </c>
      <c r="AV102" s="382">
        <f>IF(('GE2024 results (adjust.)'!N101+'Allocation (ENG)'!Y102+'Allocation (ENG)'!AK102)&gt;0,('GE2024 results (adjust.)'!N101+'Allocation (ENG)'!Y102+'Allocation (ENG)'!AK102),0)</f>
        <v>0</v>
      </c>
      <c r="AW102" s="382">
        <f t="shared" si="17"/>
        <v>44358.087365492021</v>
      </c>
      <c r="AX102" s="382"/>
      <c r="AY102" s="368">
        <f t="shared" si="18"/>
        <v>0.14008043757581692</v>
      </c>
      <c r="AZ102" s="368">
        <f t="shared" si="19"/>
        <v>0.18861901370060993</v>
      </c>
      <c r="BA102" s="368">
        <f t="shared" si="20"/>
        <v>0.375014406747187</v>
      </c>
      <c r="BB102" s="368">
        <f t="shared" si="21"/>
        <v>5.4770260493467789E-2</v>
      </c>
      <c r="BC102" s="368">
        <f t="shared" si="22"/>
        <v>9.6430086396787656E-2</v>
      </c>
      <c r="BD102" s="368">
        <f t="shared" si="23"/>
        <v>9.7998887981513211E-2</v>
      </c>
      <c r="BE102" s="368">
        <f t="shared" si="24"/>
        <v>0</v>
      </c>
      <c r="BF102" s="368">
        <f t="shared" si="28"/>
        <v>3.9976354582405629E-2</v>
      </c>
      <c r="BG102" s="368">
        <f t="shared" si="29"/>
        <v>7.1105525222118753E-3</v>
      </c>
      <c r="BH102" s="368">
        <f t="shared" si="30"/>
        <v>0</v>
      </c>
    </row>
    <row r="103" spans="1:60" ht="20" customHeight="1" x14ac:dyDescent="0.35">
      <c r="A103" s="394" t="s">
        <v>180</v>
      </c>
      <c r="B103" s="395" t="s">
        <v>181</v>
      </c>
      <c r="C103" s="394" t="s">
        <v>56</v>
      </c>
      <c r="D103" s="333" t="s">
        <v>71</v>
      </c>
      <c r="E103" s="346">
        <f>'GE2024 results (adjust.)'!E102/'Regional Transition'!$P$43</f>
        <v>2.0056390256990093E-2</v>
      </c>
      <c r="F103" s="346">
        <f>'GE2024 results (adjust.)'!F102/'Regional Transition'!$Q$43</f>
        <v>1.759039331949229E-2</v>
      </c>
      <c r="G103" s="346">
        <f>'GE2024 results (adjust.)'!G102/'Regional Transition'!$R$43</f>
        <v>1.7320318073182624E-2</v>
      </c>
      <c r="H103" s="346">
        <f>'GE2024 results (adjust.)'!H102/'Regional Transition'!$S$43</f>
        <v>8.3963145663013359E-3</v>
      </c>
      <c r="I103" s="346">
        <f>'GE2024 results (adjust.)'!I102/'Regional Transition'!$T$43</f>
        <v>2.94431809470268E-2</v>
      </c>
      <c r="J103" s="346">
        <v>1.9683598952159341E-2</v>
      </c>
      <c r="K103" s="346">
        <v>1.9683598952159341E-2</v>
      </c>
      <c r="L103" s="346">
        <f t="shared" si="25"/>
        <v>1.7320318073182624E-2</v>
      </c>
      <c r="M103" s="346">
        <v>2.8923585469634645E-2</v>
      </c>
      <c r="N103" s="346">
        <v>1.9683598952159341E-2</v>
      </c>
      <c r="P103" s="347">
        <f>E103*'Regional Transition'!$P$45</f>
        <v>0</v>
      </c>
      <c r="Q103" s="347">
        <f>F103*'Regional Transition'!$Q$45</f>
        <v>0</v>
      </c>
      <c r="R103" s="347">
        <f>G103*'Regional Transition'!$R$45</f>
        <v>5763.0189821325494</v>
      </c>
      <c r="S103" s="347">
        <f>H103*'Regional Transition'!$S$45</f>
        <v>0</v>
      </c>
      <c r="T103" s="347">
        <f>I103*'Regional Transition'!$T$45</f>
        <v>7646.1891344988016</v>
      </c>
      <c r="U103" s="347">
        <f>J103*'Regional Transition'!$U$45</f>
        <v>0</v>
      </c>
      <c r="V103" s="347">
        <f>K103*'Regional Transition'!$V$45</f>
        <v>0</v>
      </c>
      <c r="W103" s="347">
        <f>L103*'Regional Transition'!$W$45</f>
        <v>1530.5578868536281</v>
      </c>
      <c r="X103" s="347">
        <f>M103*'Regional Transition'!$X$45</f>
        <v>255.59127534255379</v>
      </c>
      <c r="Y103" s="347">
        <f>N103*'Regional Transition'!$Y$45</f>
        <v>0</v>
      </c>
      <c r="Z103" s="348">
        <f t="shared" si="16"/>
        <v>15195.357278827534</v>
      </c>
      <c r="AB103" s="347">
        <f>E103*'Regional Transition'!$P$47</f>
        <v>-7962.3198847262256</v>
      </c>
      <c r="AC103" s="347">
        <f>F103*'Regional Transition'!$Q$47</f>
        <v>-3885.9262295081958</v>
      </c>
      <c r="AD103" s="347">
        <f>G103*'Regional Transition'!$R$47</f>
        <v>0</v>
      </c>
      <c r="AE103" s="347">
        <f>H103*'Regional Transition'!$S$47</f>
        <v>-227.08799999999954</v>
      </c>
      <c r="AF103" s="347">
        <f>I103*'Regional Transition'!$T$47</f>
        <v>0</v>
      </c>
      <c r="AG103" s="347">
        <f>J103*'Regional Transition'!$U$47</f>
        <v>-379.54161429010293</v>
      </c>
      <c r="AH103" s="347">
        <f>K103*'Regional Transition'!$V$47</f>
        <v>-304.05644726511298</v>
      </c>
      <c r="AI103" s="347">
        <f>L103*'Regional Transition'!$W$47</f>
        <v>0</v>
      </c>
      <c r="AJ103" s="347">
        <f>M103*'Regional Transition'!$X$47</f>
        <v>0</v>
      </c>
      <c r="AK103" s="347">
        <f>N103*'Regional Transition'!$Y$47</f>
        <v>-195.7596123208902</v>
      </c>
      <c r="AM103" s="382">
        <f>IF(('GE2024 results (adjust.)'!E102+'Allocation (ENG)'!P103+'Allocation (ENG)'!AB103)&gt;0,('GE2024 results (adjust.)'!E102+'Allocation (ENG)'!P103+'Allocation (ENG)'!AB103),0)</f>
        <v>8782.6801152737753</v>
      </c>
      <c r="AN103" s="382">
        <f>IF(('GE2024 results (adjust.)'!F102+'Allocation (ENG)'!Q103+'Allocation (ENG)'!AC103)&gt;0,('GE2024 results (adjust.)'!F102+'Allocation (ENG)'!Q103+'Allocation (ENG)'!AC103),0)</f>
        <v>11407.073770491805</v>
      </c>
      <c r="AO103" s="382">
        <f>IF(('GE2024 results (adjust.)'!G102+'Allocation (ENG)'!R103+'Allocation (ENG)'!AD103)&gt;0,('GE2024 results (adjust.)'!G102+'Allocation (ENG)'!R103+'Allocation (ENG)'!AD103),0)</f>
        <v>14358.018982132549</v>
      </c>
      <c r="AP103" s="382">
        <f>IF(('GE2024 results (adjust.)'!H102+'Allocation (ENG)'!S103+'Allocation (ENG)'!AE103)&gt;0,('GE2024 results (adjust.)'!H102+'Allocation (ENG)'!S103+'Allocation (ENG)'!AE103),0)</f>
        <v>2926.9120000000003</v>
      </c>
      <c r="AQ103" s="382">
        <f>IF(('GE2024 results (adjust.)'!I102+'Allocation (ENG)'!T103+'Allocation (ENG)'!AF103)&gt;0,('GE2024 results (adjust.)'!I102+'Allocation (ENG)'!T103+'Allocation (ENG)'!AF103),0)</f>
        <v>13407.189134498802</v>
      </c>
      <c r="AR103" s="382">
        <f>IF(('GE2024 results (adjust.)'!K102+'Allocation (ENG)'!U103+'Allocation (ENG)'!AG103)&gt;0,('GE2024 results (adjust.)'!K102+'Allocation (ENG)'!U103+'Allocation (ENG)'!AG103),0)</f>
        <v>439.45838570989707</v>
      </c>
      <c r="AS103" s="382">
        <f>IF(('GE2024 results (adjust.)'!L102+'Allocation (ENG)'!V103+'Allocation (ENG)'!AH103)&gt;0,('GE2024 results (adjust.)'!L102+'Allocation (ENG)'!V103+'Allocation (ENG)'!AH103),0)</f>
        <v>0</v>
      </c>
      <c r="AT103" s="382">
        <f t="shared" si="26"/>
        <v>1530.5578868536281</v>
      </c>
      <c r="AU103" s="382">
        <f t="shared" si="27"/>
        <v>255.59127534255379</v>
      </c>
      <c r="AV103" s="382">
        <f>IF(('GE2024 results (adjust.)'!N102+'Allocation (ENG)'!Y103+'Allocation (ENG)'!AK103)&gt;0,('GE2024 results (adjust.)'!N102+'Allocation (ENG)'!Y103+'Allocation (ENG)'!AK103),0)</f>
        <v>330.2403876791098</v>
      </c>
      <c r="AW103" s="382">
        <f t="shared" si="17"/>
        <v>53437.721937982118</v>
      </c>
      <c r="AX103" s="382"/>
      <c r="AY103" s="368">
        <f t="shared" si="18"/>
        <v>0.16435356517380428</v>
      </c>
      <c r="AZ103" s="368">
        <f t="shared" si="19"/>
        <v>0.21346482141829401</v>
      </c>
      <c r="BA103" s="368">
        <f t="shared" si="20"/>
        <v>0.26868695860193936</v>
      </c>
      <c r="BB103" s="368">
        <f t="shared" si="21"/>
        <v>5.4772394740121376E-2</v>
      </c>
      <c r="BC103" s="368">
        <f t="shared" si="22"/>
        <v>0.25089372541102517</v>
      </c>
      <c r="BD103" s="368">
        <f t="shared" si="23"/>
        <v>8.2237485014783479E-3</v>
      </c>
      <c r="BE103" s="368">
        <f t="shared" si="24"/>
        <v>0</v>
      </c>
      <c r="BF103" s="368">
        <f t="shared" si="28"/>
        <v>2.864189997900618E-2</v>
      </c>
      <c r="BG103" s="368">
        <f t="shared" si="29"/>
        <v>4.7829747615211549E-3</v>
      </c>
      <c r="BH103" s="368">
        <f t="shared" si="30"/>
        <v>6.179911412810127E-3</v>
      </c>
    </row>
    <row r="104" spans="1:60" ht="20" customHeight="1" x14ac:dyDescent="0.35">
      <c r="A104" s="394" t="s">
        <v>182</v>
      </c>
      <c r="B104" s="395" t="s">
        <v>181</v>
      </c>
      <c r="C104" s="394" t="s">
        <v>56</v>
      </c>
      <c r="D104" s="333" t="s">
        <v>71</v>
      </c>
      <c r="E104" s="346">
        <f>'GE2024 results (adjust.)'!E103/'Regional Transition'!$P$43</f>
        <v>1.3000421609398056E-2</v>
      </c>
      <c r="F104" s="346">
        <f>'GE2024 results (adjust.)'!F103/'Regional Transition'!$Q$43</f>
        <v>1.7419009771162706E-2</v>
      </c>
      <c r="G104" s="346">
        <f>'GE2024 results (adjust.)'!G103/'Regional Transition'!$R$43</f>
        <v>1.7745517271954184E-2</v>
      </c>
      <c r="H104" s="346">
        <f>'GE2024 results (adjust.)'!H103/'Regional Transition'!$S$43</f>
        <v>1.4394062415976957E-2</v>
      </c>
      <c r="I104" s="346">
        <f>'GE2024 results (adjust.)'!I103/'Regional Transition'!$T$43</f>
        <v>2.8886106355250039E-2</v>
      </c>
      <c r="J104" s="346">
        <v>8.1954017942076074E-3</v>
      </c>
      <c r="K104" s="346">
        <v>8.1954017942076074E-3</v>
      </c>
      <c r="L104" s="346">
        <f t="shared" si="25"/>
        <v>1.7745517271954184E-2</v>
      </c>
      <c r="M104" s="346">
        <v>2.4844392868446051E-2</v>
      </c>
      <c r="N104" s="346">
        <v>8.1954017942076074E-3</v>
      </c>
      <c r="P104" s="347">
        <f>E104*'Regional Transition'!$P$45</f>
        <v>0</v>
      </c>
      <c r="Q104" s="347">
        <f>F104*'Regional Transition'!$Q$45</f>
        <v>0</v>
      </c>
      <c r="R104" s="347">
        <f>G104*'Regional Transition'!$R$45</f>
        <v>5904.4962369586074</v>
      </c>
      <c r="S104" s="347">
        <f>H104*'Regional Transition'!$S$45</f>
        <v>0</v>
      </c>
      <c r="T104" s="347">
        <f>I104*'Regional Transition'!$T$45</f>
        <v>7501.5207408761025</v>
      </c>
      <c r="U104" s="347">
        <f>J104*'Regional Transition'!$U$45</f>
        <v>0</v>
      </c>
      <c r="V104" s="347">
        <f>K104*'Regional Transition'!$V$45</f>
        <v>0</v>
      </c>
      <c r="W104" s="347">
        <f>L104*'Regional Transition'!$W$45</f>
        <v>1568.1317919293833</v>
      </c>
      <c r="X104" s="347">
        <f>M104*'Regional Transition'!$X$45</f>
        <v>219.54435991430304</v>
      </c>
      <c r="Y104" s="347">
        <f>N104*'Regional Transition'!$Y$45</f>
        <v>0</v>
      </c>
      <c r="Z104" s="348">
        <f t="shared" si="16"/>
        <v>15193.693129678397</v>
      </c>
      <c r="AB104" s="347">
        <f>E104*'Regional Transition'!$P$47</f>
        <v>-5161.1239193083575</v>
      </c>
      <c r="AC104" s="347">
        <f>F104*'Regional Transition'!$Q$47</f>
        <v>-3848.0655737704915</v>
      </c>
      <c r="AD104" s="347">
        <f>G104*'Regional Transition'!$R$47</f>
        <v>0</v>
      </c>
      <c r="AE104" s="347">
        <f>H104*'Regional Transition'!$S$47</f>
        <v>-389.30399999999918</v>
      </c>
      <c r="AF104" s="347">
        <f>I104*'Regional Transition'!$T$47</f>
        <v>0</v>
      </c>
      <c r="AG104" s="347">
        <f>J104*'Regional Transition'!$U$47</f>
        <v>-158.02476134011721</v>
      </c>
      <c r="AH104" s="347">
        <f>K104*'Regional Transition'!$V$47</f>
        <v>-126.59599291335562</v>
      </c>
      <c r="AI104" s="347">
        <f>L104*'Regional Transition'!$W$47</f>
        <v>0</v>
      </c>
      <c r="AJ104" s="347">
        <f>M104*'Regional Transition'!$X$47</f>
        <v>0</v>
      </c>
      <c r="AK104" s="347">
        <f>N104*'Regional Transition'!$Y$47</f>
        <v>-81.505860891969164</v>
      </c>
      <c r="AM104" s="382">
        <f>IF(('GE2024 results (adjust.)'!E103+'Allocation (ENG)'!P104+'Allocation (ENG)'!AB104)&gt;0,('GE2024 results (adjust.)'!E103+'Allocation (ENG)'!P104+'Allocation (ENG)'!AB104),0)</f>
        <v>5692.8760806916425</v>
      </c>
      <c r="AN104" s="382">
        <f>IF(('GE2024 results (adjust.)'!F103+'Allocation (ENG)'!Q104+'Allocation (ENG)'!AC104)&gt;0,('GE2024 results (adjust.)'!F103+'Allocation (ENG)'!Q104+'Allocation (ENG)'!AC104),0)</f>
        <v>11295.934426229509</v>
      </c>
      <c r="AO104" s="382">
        <f>IF(('GE2024 results (adjust.)'!G103+'Allocation (ENG)'!R104+'Allocation (ENG)'!AD104)&gt;0,('GE2024 results (adjust.)'!G103+'Allocation (ENG)'!R104+'Allocation (ENG)'!AD104),0)</f>
        <v>14710.496236958606</v>
      </c>
      <c r="AP104" s="382">
        <f>IF(('GE2024 results (adjust.)'!H103+'Allocation (ENG)'!S104+'Allocation (ENG)'!AE104)&gt;0,('GE2024 results (adjust.)'!H103+'Allocation (ENG)'!S104+'Allocation (ENG)'!AE104),0)</f>
        <v>5017.6960000000008</v>
      </c>
      <c r="AQ104" s="382">
        <f>IF(('GE2024 results (adjust.)'!I103+'Allocation (ENG)'!T104+'Allocation (ENG)'!AF104)&gt;0,('GE2024 results (adjust.)'!I103+'Allocation (ENG)'!T104+'Allocation (ENG)'!AF104),0)</f>
        <v>13153.520740876102</v>
      </c>
      <c r="AR104" s="382">
        <f>IF(('GE2024 results (adjust.)'!K103+'Allocation (ENG)'!U104+'Allocation (ENG)'!AG104)&gt;0,('GE2024 results (adjust.)'!K103+'Allocation (ENG)'!U104+'Allocation (ENG)'!AG104),0)</f>
        <v>0</v>
      </c>
      <c r="AS104" s="382">
        <f>IF(('GE2024 results (adjust.)'!L103+'Allocation (ENG)'!V104+'Allocation (ENG)'!AH104)&gt;0,('GE2024 results (adjust.)'!L103+'Allocation (ENG)'!V104+'Allocation (ENG)'!AH104),0)</f>
        <v>0</v>
      </c>
      <c r="AT104" s="382">
        <f t="shared" si="26"/>
        <v>1568.1317919293833</v>
      </c>
      <c r="AU104" s="382">
        <f t="shared" si="27"/>
        <v>219.54435991430304</v>
      </c>
      <c r="AV104" s="382">
        <f>IF(('GE2024 results (adjust.)'!N103+'Allocation (ENG)'!Y104+'Allocation (ENG)'!AK104)&gt;0,('GE2024 results (adjust.)'!N103+'Allocation (ENG)'!Y104+'Allocation (ENG)'!AK104),0)</f>
        <v>478.49413910803082</v>
      </c>
      <c r="AW104" s="382">
        <f t="shared" si="17"/>
        <v>52136.693775707572</v>
      </c>
      <c r="AX104" s="382"/>
      <c r="AY104" s="368">
        <f t="shared" si="18"/>
        <v>0.10919135197146247</v>
      </c>
      <c r="AZ104" s="368">
        <f t="shared" si="19"/>
        <v>0.21665996840583523</v>
      </c>
      <c r="BA104" s="368">
        <f t="shared" si="20"/>
        <v>0.28215245677532347</v>
      </c>
      <c r="BB104" s="368">
        <f t="shared" si="21"/>
        <v>9.6241162157043647E-2</v>
      </c>
      <c r="BC104" s="368">
        <f t="shared" si="22"/>
        <v>0.25228912284815452</v>
      </c>
      <c r="BD104" s="368">
        <f t="shared" si="23"/>
        <v>0</v>
      </c>
      <c r="BE104" s="368">
        <f t="shared" si="24"/>
        <v>0</v>
      </c>
      <c r="BF104" s="368">
        <f t="shared" si="28"/>
        <v>3.0077315578841603E-2</v>
      </c>
      <c r="BG104" s="368">
        <f t="shared" si="29"/>
        <v>4.2109375185696366E-3</v>
      </c>
      <c r="BH104" s="368">
        <f t="shared" si="30"/>
        <v>9.1776847447695101E-3</v>
      </c>
    </row>
    <row r="105" spans="1:60" ht="20" customHeight="1" x14ac:dyDescent="0.35">
      <c r="A105" s="394" t="s">
        <v>183</v>
      </c>
      <c r="B105" s="395" t="s">
        <v>181</v>
      </c>
      <c r="C105" s="394" t="s">
        <v>56</v>
      </c>
      <c r="D105" s="333" t="s">
        <v>71</v>
      </c>
      <c r="E105" s="346">
        <f>'GE2024 results (adjust.)'!E104/'Regional Transition'!$P$43</f>
        <v>2.2875903106494701E-2</v>
      </c>
      <c r="F105" s="346">
        <f>'GE2024 results (adjust.)'!F104/'Regional Transition'!$Q$43</f>
        <v>1.3453033431294175E-2</v>
      </c>
      <c r="G105" s="346">
        <f>'GE2024 results (adjust.)'!G104/'Regional Transition'!$R$43</f>
        <v>1.4160543932548494E-2</v>
      </c>
      <c r="H105" s="346">
        <f>'GE2024 results (adjust.)'!H104/'Regional Transition'!$S$43</f>
        <v>5.9658024550035809E-3</v>
      </c>
      <c r="I105" s="346">
        <f>'GE2024 results (adjust.)'!I104/'Regional Transition'!$T$43</f>
        <v>1.8664554212557173E-2</v>
      </c>
      <c r="J105" s="346">
        <v>5.2099339977462649E-3</v>
      </c>
      <c r="K105" s="346">
        <v>5.2099339977462649E-3</v>
      </c>
      <c r="L105" s="346">
        <f t="shared" si="25"/>
        <v>1.4160543932548494E-2</v>
      </c>
      <c r="M105" s="346">
        <v>1.6053029503815461E-2</v>
      </c>
      <c r="N105" s="346">
        <v>5.2099339977462649E-3</v>
      </c>
      <c r="P105" s="347">
        <f>E105*'Regional Transition'!$P$45</f>
        <v>0</v>
      </c>
      <c r="Q105" s="347">
        <f>F105*'Regional Transition'!$Q$45</f>
        <v>0</v>
      </c>
      <c r="R105" s="347">
        <f>G105*'Regional Transition'!$R$45</f>
        <v>4711.6619415294272</v>
      </c>
      <c r="S105" s="347">
        <f>H105*'Regional Transition'!$S$45</f>
        <v>0</v>
      </c>
      <c r="T105" s="347">
        <f>I105*'Regional Transition'!$T$45</f>
        <v>4847.0548028449266</v>
      </c>
      <c r="U105" s="347">
        <f>J105*'Regional Transition'!$U$45</f>
        <v>0</v>
      </c>
      <c r="V105" s="347">
        <f>K105*'Regional Transition'!$V$45</f>
        <v>0</v>
      </c>
      <c r="W105" s="347">
        <f>L105*'Regional Transition'!$W$45</f>
        <v>1251.3356917883007</v>
      </c>
      <c r="X105" s="347">
        <f>M105*'Regional Transition'!$X$45</f>
        <v>141.85704218100403</v>
      </c>
      <c r="Y105" s="347">
        <f>N105*'Regional Transition'!$Y$45</f>
        <v>0</v>
      </c>
      <c r="Z105" s="348">
        <f t="shared" si="16"/>
        <v>10951.909478343658</v>
      </c>
      <c r="AB105" s="347">
        <f>E105*'Regional Transition'!$P$47</f>
        <v>-9081.6570605187317</v>
      </c>
      <c r="AC105" s="347">
        <f>F105*'Regional Transition'!$Q$47</f>
        <v>-2971.9344262295076</v>
      </c>
      <c r="AD105" s="347">
        <f>G105*'Regional Transition'!$R$47</f>
        <v>0</v>
      </c>
      <c r="AE105" s="347">
        <f>H105*'Regional Transition'!$S$47</f>
        <v>-161.35199999999966</v>
      </c>
      <c r="AF105" s="347">
        <f>I105*'Regional Transition'!$T$47</f>
        <v>0</v>
      </c>
      <c r="AG105" s="347">
        <f>J105*'Regional Transition'!$U$47</f>
        <v>-100.4585982805031</v>
      </c>
      <c r="AH105" s="347">
        <f>K105*'Regional Transition'!$V$47</f>
        <v>-80.478881209204644</v>
      </c>
      <c r="AI105" s="347">
        <f>L105*'Regional Transition'!$W$47</f>
        <v>0</v>
      </c>
      <c r="AJ105" s="347">
        <f>M105*'Regional Transition'!$X$47</f>
        <v>0</v>
      </c>
      <c r="AK105" s="347">
        <f>N105*'Regional Transition'!$Y$47</f>
        <v>-51.814440138466111</v>
      </c>
      <c r="AM105" s="382">
        <f>IF(('GE2024 results (adjust.)'!E104+'Allocation (ENG)'!P105+'Allocation (ENG)'!AB105)&gt;0,('GE2024 results (adjust.)'!E104+'Allocation (ENG)'!P105+'Allocation (ENG)'!AB105),0)</f>
        <v>10017.342939481268</v>
      </c>
      <c r="AN105" s="382">
        <f>IF(('GE2024 results (adjust.)'!F104+'Allocation (ENG)'!Q105+'Allocation (ENG)'!AC105)&gt;0,('GE2024 results (adjust.)'!F104+'Allocation (ENG)'!Q105+'Allocation (ENG)'!AC105),0)</f>
        <v>8724.0655737704928</v>
      </c>
      <c r="AO105" s="382">
        <f>IF(('GE2024 results (adjust.)'!G104+'Allocation (ENG)'!R105+'Allocation (ENG)'!AD105)&gt;0,('GE2024 results (adjust.)'!G104+'Allocation (ENG)'!R105+'Allocation (ENG)'!AD105),0)</f>
        <v>11738.661941529426</v>
      </c>
      <c r="AP105" s="382">
        <f>IF(('GE2024 results (adjust.)'!H104+'Allocation (ENG)'!S105+'Allocation (ENG)'!AE105)&gt;0,('GE2024 results (adjust.)'!H104+'Allocation (ENG)'!S105+'Allocation (ENG)'!AE105),0)</f>
        <v>2079.6480000000001</v>
      </c>
      <c r="AQ105" s="382">
        <f>IF(('GE2024 results (adjust.)'!I104+'Allocation (ENG)'!T105+'Allocation (ENG)'!AF105)&gt;0,('GE2024 results (adjust.)'!I104+'Allocation (ENG)'!T105+'Allocation (ENG)'!AF105),0)</f>
        <v>8499.0548028449266</v>
      </c>
      <c r="AR105" s="382">
        <f>IF(('GE2024 results (adjust.)'!K104+'Allocation (ENG)'!U105+'Allocation (ENG)'!AG105)&gt;0,('GE2024 results (adjust.)'!K104+'Allocation (ENG)'!U105+'Allocation (ENG)'!AG105),0)</f>
        <v>0</v>
      </c>
      <c r="AS105" s="382">
        <f>IF(('GE2024 results (adjust.)'!L104+'Allocation (ENG)'!V105+'Allocation (ENG)'!AH105)&gt;0,('GE2024 results (adjust.)'!L104+'Allocation (ENG)'!V105+'Allocation (ENG)'!AH105),0)</f>
        <v>0</v>
      </c>
      <c r="AT105" s="382">
        <f t="shared" si="26"/>
        <v>1251.3356917883007</v>
      </c>
      <c r="AU105" s="382">
        <f t="shared" si="27"/>
        <v>141.85704218100403</v>
      </c>
      <c r="AV105" s="382">
        <f>IF(('GE2024 results (adjust.)'!N104+'Allocation (ENG)'!Y105+'Allocation (ENG)'!AK105)&gt;0,('GE2024 results (adjust.)'!N104+'Allocation (ENG)'!Y105+'Allocation (ENG)'!AK105),0)</f>
        <v>304.18555986153387</v>
      </c>
      <c r="AW105" s="382">
        <f t="shared" si="17"/>
        <v>42756.151551456962</v>
      </c>
      <c r="AX105" s="382"/>
      <c r="AY105" s="368">
        <f t="shared" si="18"/>
        <v>0.23429009805584144</v>
      </c>
      <c r="AZ105" s="368">
        <f t="shared" si="19"/>
        <v>0.20404234846232813</v>
      </c>
      <c r="BA105" s="368">
        <f t="shared" si="20"/>
        <v>0.2745490769299469</v>
      </c>
      <c r="BB105" s="368">
        <f t="shared" si="21"/>
        <v>4.8639737781290888E-2</v>
      </c>
      <c r="BC105" s="368">
        <f t="shared" si="22"/>
        <v>0.19877969589045749</v>
      </c>
      <c r="BD105" s="368">
        <f t="shared" si="23"/>
        <v>0</v>
      </c>
      <c r="BE105" s="368">
        <f t="shared" si="24"/>
        <v>0</v>
      </c>
      <c r="BF105" s="368">
        <f t="shared" si="28"/>
        <v>2.9266798960666984E-2</v>
      </c>
      <c r="BG105" s="368">
        <f t="shared" si="29"/>
        <v>3.3178159641023657E-3</v>
      </c>
      <c r="BH105" s="368">
        <f t="shared" si="30"/>
        <v>7.1144279553656048E-3</v>
      </c>
    </row>
    <row r="106" spans="1:60" ht="20" customHeight="1" x14ac:dyDescent="0.35">
      <c r="A106" s="394" t="s">
        <v>184</v>
      </c>
      <c r="B106" s="395" t="s">
        <v>181</v>
      </c>
      <c r="C106" s="394" t="s">
        <v>56</v>
      </c>
      <c r="D106" s="333" t="s">
        <v>71</v>
      </c>
      <c r="E106" s="346">
        <f>'GE2024 results (adjust.)'!E105/'Regional Transition'!$P$43</f>
        <v>1.7324313447423391E-2</v>
      </c>
      <c r="F106" s="346">
        <f>'GE2024 results (adjust.)'!F105/'Regional Transition'!$Q$43</f>
        <v>1.4318002749038125E-2</v>
      </c>
      <c r="G106" s="346">
        <f>'GE2024 results (adjust.)'!G105/'Regional Transition'!$R$43</f>
        <v>2.0812593956931955E-2</v>
      </c>
      <c r="H106" s="346">
        <f>'GE2024 results (adjust.)'!H105/'Regional Transition'!$S$43</f>
        <v>3.963891055555703E-3</v>
      </c>
      <c r="I106" s="346">
        <f>'GE2024 results (adjust.)'!I105/'Regional Transition'!$T$43</f>
        <v>1.581785194081721E-2</v>
      </c>
      <c r="J106" s="346">
        <v>0</v>
      </c>
      <c r="K106" s="346">
        <v>0</v>
      </c>
      <c r="L106" s="346">
        <f t="shared" si="25"/>
        <v>2.0812593956931955E-2</v>
      </c>
      <c r="M106" s="346">
        <v>1.3604634806765841E-2</v>
      </c>
      <c r="N106" s="346">
        <v>0</v>
      </c>
      <c r="P106" s="347">
        <f>E106*'Regional Transition'!$P$45</f>
        <v>0</v>
      </c>
      <c r="Q106" s="347">
        <f>F106*'Regional Transition'!$Q$45</f>
        <v>0</v>
      </c>
      <c r="R106" s="347">
        <f>G106*'Regional Transition'!$R$45</f>
        <v>6925.0098949930152</v>
      </c>
      <c r="S106" s="347">
        <f>H106*'Regional Transition'!$S$45</f>
        <v>0</v>
      </c>
      <c r="T106" s="347">
        <f>I106*'Regional Transition'!$T$45</f>
        <v>4107.7860391032445</v>
      </c>
      <c r="U106" s="347">
        <f>J106*'Regional Transition'!$U$45</f>
        <v>0</v>
      </c>
      <c r="V106" s="347">
        <f>K106*'Regional Transition'!$V$45</f>
        <v>0</v>
      </c>
      <c r="W106" s="347">
        <f>L106*'Regional Transition'!$W$45</f>
        <v>1839.162519537437</v>
      </c>
      <c r="X106" s="347">
        <f>M106*'Regional Transition'!$X$45</f>
        <v>120.22112419228024</v>
      </c>
      <c r="Y106" s="347">
        <f>N106*'Regional Transition'!$Y$45</f>
        <v>0</v>
      </c>
      <c r="Z106" s="348">
        <f t="shared" si="16"/>
        <v>12992.179577825975</v>
      </c>
      <c r="AB106" s="347">
        <f>E106*'Regional Transition'!$P$47</f>
        <v>-6877.6945244956769</v>
      </c>
      <c r="AC106" s="347">
        <f>F106*'Regional Transition'!$Q$47</f>
        <v>-3163.0163934426228</v>
      </c>
      <c r="AD106" s="347">
        <f>G106*'Regional Transition'!$R$47</f>
        <v>0</v>
      </c>
      <c r="AE106" s="347">
        <f>H106*'Regional Transition'!$S$47</f>
        <v>-107.20799999999977</v>
      </c>
      <c r="AF106" s="347">
        <f>I106*'Regional Transition'!$T$47</f>
        <v>0</v>
      </c>
      <c r="AG106" s="347">
        <f>J106*'Regional Transition'!$U$47</f>
        <v>0</v>
      </c>
      <c r="AH106" s="347">
        <f>K106*'Regional Transition'!$V$47</f>
        <v>0</v>
      </c>
      <c r="AI106" s="347">
        <f>L106*'Regional Transition'!$W$47</f>
        <v>0</v>
      </c>
      <c r="AJ106" s="347">
        <f>M106*'Regional Transition'!$X$47</f>
        <v>0</v>
      </c>
      <c r="AK106" s="347">
        <f>N106*'Regional Transition'!$Y$47</f>
        <v>0</v>
      </c>
      <c r="AM106" s="382">
        <f>IF(('GE2024 results (adjust.)'!E105+'Allocation (ENG)'!P106+'Allocation (ENG)'!AB106)&gt;0,('GE2024 results (adjust.)'!E105+'Allocation (ENG)'!P106+'Allocation (ENG)'!AB106),0)</f>
        <v>7586.3054755043231</v>
      </c>
      <c r="AN106" s="382">
        <f>IF(('GE2024 results (adjust.)'!F105+'Allocation (ENG)'!Q106+'Allocation (ENG)'!AC106)&gt;0,('GE2024 results (adjust.)'!F105+'Allocation (ENG)'!Q106+'Allocation (ENG)'!AC106),0)</f>
        <v>9284.9836065573763</v>
      </c>
      <c r="AO106" s="382">
        <f>IF(('GE2024 results (adjust.)'!G105+'Allocation (ENG)'!R106+'Allocation (ENG)'!AD106)&gt;0,('GE2024 results (adjust.)'!G105+'Allocation (ENG)'!R106+'Allocation (ENG)'!AD106),0)</f>
        <v>17253.009894993014</v>
      </c>
      <c r="AP106" s="382">
        <f>IF(('GE2024 results (adjust.)'!H105+'Allocation (ENG)'!S106+'Allocation (ENG)'!AE106)&gt;0,('GE2024 results (adjust.)'!H105+'Allocation (ENG)'!S106+'Allocation (ENG)'!AE106),0)</f>
        <v>1381.7920000000001</v>
      </c>
      <c r="AQ106" s="382">
        <f>IF(('GE2024 results (adjust.)'!I105+'Allocation (ENG)'!T106+'Allocation (ENG)'!AF106)&gt;0,('GE2024 results (adjust.)'!I105+'Allocation (ENG)'!T106+'Allocation (ENG)'!AF106),0)</f>
        <v>7202.7860391032445</v>
      </c>
      <c r="AR106" s="382">
        <f>IF(('GE2024 results (adjust.)'!K105+'Allocation (ENG)'!U106+'Allocation (ENG)'!AG106)&gt;0,('GE2024 results (adjust.)'!K105+'Allocation (ENG)'!U106+'Allocation (ENG)'!AG106),0)</f>
        <v>0</v>
      </c>
      <c r="AS106" s="382">
        <f>IF(('GE2024 results (adjust.)'!L105+'Allocation (ENG)'!V106+'Allocation (ENG)'!AH106)&gt;0,('GE2024 results (adjust.)'!L105+'Allocation (ENG)'!V106+'Allocation (ENG)'!AH106),0)</f>
        <v>0</v>
      </c>
      <c r="AT106" s="382">
        <f t="shared" si="26"/>
        <v>1839.162519537437</v>
      </c>
      <c r="AU106" s="382">
        <f t="shared" si="27"/>
        <v>120.22112419228024</v>
      </c>
      <c r="AV106" s="382">
        <f>IF(('GE2024 results (adjust.)'!N105+'Allocation (ENG)'!Y106+'Allocation (ENG)'!AK106)&gt;0,('GE2024 results (adjust.)'!N105+'Allocation (ENG)'!Y106+'Allocation (ENG)'!AK106),0)</f>
        <v>0</v>
      </c>
      <c r="AW106" s="382">
        <f t="shared" si="17"/>
        <v>44668.260659887674</v>
      </c>
      <c r="AX106" s="382"/>
      <c r="AY106" s="368">
        <f t="shared" si="18"/>
        <v>0.16983659903992779</v>
      </c>
      <c r="AZ106" s="368">
        <f t="shared" si="19"/>
        <v>0.20786534934178305</v>
      </c>
      <c r="BA106" s="368">
        <f t="shared" si="20"/>
        <v>0.38624763176611232</v>
      </c>
      <c r="BB106" s="368">
        <f t="shared" si="21"/>
        <v>3.0934537848277051E-2</v>
      </c>
      <c r="BC106" s="368">
        <f t="shared" si="22"/>
        <v>0.16125064940286299</v>
      </c>
      <c r="BD106" s="368">
        <f t="shared" si="23"/>
        <v>0</v>
      </c>
      <c r="BE106" s="368">
        <f t="shared" si="24"/>
        <v>0</v>
      </c>
      <c r="BF106" s="368">
        <f t="shared" si="28"/>
        <v>4.1173810942430861E-2</v>
      </c>
      <c r="BG106" s="368">
        <f t="shared" si="29"/>
        <v>2.6914216586060051E-3</v>
      </c>
      <c r="BH106" s="368">
        <f t="shared" si="30"/>
        <v>0</v>
      </c>
    </row>
    <row r="107" spans="1:60" ht="20" customHeight="1" x14ac:dyDescent="0.35">
      <c r="A107" s="394" t="s">
        <v>185</v>
      </c>
      <c r="B107" s="395" t="s">
        <v>181</v>
      </c>
      <c r="C107" s="394" t="s">
        <v>56</v>
      </c>
      <c r="D107" s="333" t="s">
        <v>71</v>
      </c>
      <c r="E107" s="346">
        <f>'GE2024 results (adjust.)'!E106/'Regional Transition'!$P$43</f>
        <v>1.5612723021789541E-2</v>
      </c>
      <c r="F107" s="346">
        <f>'GE2024 results (adjust.)'!F106/'Regional Transition'!$Q$43</f>
        <v>1.8497920968029491E-2</v>
      </c>
      <c r="G107" s="346">
        <f>'GE2024 results (adjust.)'!G106/'Regional Transition'!$R$43</f>
        <v>1.8644279559404963E-2</v>
      </c>
      <c r="H107" s="346">
        <f>'GE2024 results (adjust.)'!H106/'Regional Transition'!$S$43</f>
        <v>1.7101434614432396E-2</v>
      </c>
      <c r="I107" s="346">
        <f>'GE2024 results (adjust.)'!I106/'Regional Transition'!$T$43</f>
        <v>2.0483990493956505E-2</v>
      </c>
      <c r="J107" s="346">
        <v>0</v>
      </c>
      <c r="K107" s="346">
        <v>0</v>
      </c>
      <c r="L107" s="346">
        <f t="shared" si="25"/>
        <v>1.8644279559404963E-2</v>
      </c>
      <c r="M107" s="346">
        <v>1.7617892182719704E-2</v>
      </c>
      <c r="N107" s="346">
        <v>0</v>
      </c>
      <c r="P107" s="347">
        <f>E107*'Regional Transition'!$P$45</f>
        <v>0</v>
      </c>
      <c r="Q107" s="347">
        <f>F107*'Regional Transition'!$Q$45</f>
        <v>0</v>
      </c>
      <c r="R107" s="347">
        <f>G107*'Regional Transition'!$R$45</f>
        <v>6203.5429462117918</v>
      </c>
      <c r="S107" s="347">
        <f>H107*'Regional Transition'!$S$45</f>
        <v>0</v>
      </c>
      <c r="T107" s="347">
        <f>I107*'Regional Transition'!$T$45</f>
        <v>5319.5497398144762</v>
      </c>
      <c r="U107" s="347">
        <f>J107*'Regional Transition'!$U$45</f>
        <v>0</v>
      </c>
      <c r="V107" s="347">
        <f>K107*'Regional Transition'!$V$45</f>
        <v>0</v>
      </c>
      <c r="W107" s="347">
        <f>L107*'Regional Transition'!$W$45</f>
        <v>1647.5534111890365</v>
      </c>
      <c r="X107" s="347">
        <f>M107*'Regional Transition'!$X$45</f>
        <v>155.68538473753122</v>
      </c>
      <c r="Y107" s="347">
        <f>N107*'Regional Transition'!$Y$45</f>
        <v>0</v>
      </c>
      <c r="Z107" s="348">
        <f t="shared" si="16"/>
        <v>13326.331481952835</v>
      </c>
      <c r="AB107" s="347">
        <f>E107*'Regional Transition'!$P$47</f>
        <v>-6198.1988472622479</v>
      </c>
      <c r="AC107" s="347">
        <f>F107*'Regional Transition'!$Q$47</f>
        <v>-4086.409836065573</v>
      </c>
      <c r="AD107" s="347">
        <f>G107*'Regional Transition'!$R$47</f>
        <v>0</v>
      </c>
      <c r="AE107" s="347">
        <f>H107*'Regional Transition'!$S$47</f>
        <v>-462.527999999999</v>
      </c>
      <c r="AF107" s="347">
        <f>I107*'Regional Transition'!$T$47</f>
        <v>0</v>
      </c>
      <c r="AG107" s="347">
        <f>J107*'Regional Transition'!$U$47</f>
        <v>0</v>
      </c>
      <c r="AH107" s="347">
        <f>K107*'Regional Transition'!$V$47</f>
        <v>0</v>
      </c>
      <c r="AI107" s="347">
        <f>L107*'Regional Transition'!$W$47</f>
        <v>0</v>
      </c>
      <c r="AJ107" s="347">
        <f>M107*'Regional Transition'!$X$47</f>
        <v>0</v>
      </c>
      <c r="AK107" s="347">
        <f>N107*'Regional Transition'!$Y$47</f>
        <v>0</v>
      </c>
      <c r="AM107" s="382">
        <f>IF(('GE2024 results (adjust.)'!E106+'Allocation (ENG)'!P107+'Allocation (ENG)'!AB107)&gt;0,('GE2024 results (adjust.)'!E106+'Allocation (ENG)'!P107+'Allocation (ENG)'!AB107),0)</f>
        <v>6836.8011527377521</v>
      </c>
      <c r="AN107" s="382">
        <f>IF(('GE2024 results (adjust.)'!F106+'Allocation (ENG)'!Q107+'Allocation (ENG)'!AC107)&gt;0,('GE2024 results (adjust.)'!F106+'Allocation (ENG)'!Q107+'Allocation (ENG)'!AC107),0)</f>
        <v>11995.590163934427</v>
      </c>
      <c r="AO107" s="382">
        <f>IF(('GE2024 results (adjust.)'!G106+'Allocation (ENG)'!R107+'Allocation (ENG)'!AD107)&gt;0,('GE2024 results (adjust.)'!G106+'Allocation (ENG)'!R107+'Allocation (ENG)'!AD107),0)</f>
        <v>15455.542946211792</v>
      </c>
      <c r="AP107" s="382">
        <f>IF(('GE2024 results (adjust.)'!H106+'Allocation (ENG)'!S107+'Allocation (ENG)'!AE107)&gt;0,('GE2024 results (adjust.)'!H106+'Allocation (ENG)'!S107+'Allocation (ENG)'!AE107),0)</f>
        <v>5961.4720000000007</v>
      </c>
      <c r="AQ107" s="382">
        <f>IF(('GE2024 results (adjust.)'!I106+'Allocation (ENG)'!T107+'Allocation (ENG)'!AF107)&gt;0,('GE2024 results (adjust.)'!I106+'Allocation (ENG)'!T107+'Allocation (ENG)'!AF107),0)</f>
        <v>9327.5497398144762</v>
      </c>
      <c r="AR107" s="382">
        <f>IF(('GE2024 results (adjust.)'!K106+'Allocation (ENG)'!U107+'Allocation (ENG)'!AG107)&gt;0,('GE2024 results (adjust.)'!K106+'Allocation (ENG)'!U107+'Allocation (ENG)'!AG107),0)</f>
        <v>0</v>
      </c>
      <c r="AS107" s="382">
        <f>IF(('GE2024 results (adjust.)'!L106+'Allocation (ENG)'!V107+'Allocation (ENG)'!AH107)&gt;0,('GE2024 results (adjust.)'!L106+'Allocation (ENG)'!V107+'Allocation (ENG)'!AH107),0)</f>
        <v>0</v>
      </c>
      <c r="AT107" s="382">
        <f t="shared" si="26"/>
        <v>1647.5534111890365</v>
      </c>
      <c r="AU107" s="382">
        <f t="shared" si="27"/>
        <v>155.68538473753122</v>
      </c>
      <c r="AV107" s="382">
        <f>IF(('GE2024 results (adjust.)'!N106+'Allocation (ENG)'!Y107+'Allocation (ENG)'!AK107)&gt;0,('GE2024 results (adjust.)'!N106+'Allocation (ENG)'!Y107+'Allocation (ENG)'!AK107),0)</f>
        <v>0</v>
      </c>
      <c r="AW107" s="382">
        <f t="shared" si="17"/>
        <v>51380.194798625023</v>
      </c>
      <c r="AX107" s="382"/>
      <c r="AY107" s="368">
        <f t="shared" si="18"/>
        <v>0.13306296676245202</v>
      </c>
      <c r="AZ107" s="368">
        <f t="shared" si="19"/>
        <v>0.23346719900438054</v>
      </c>
      <c r="BA107" s="368">
        <f t="shared" si="20"/>
        <v>0.30080740267308981</v>
      </c>
      <c r="BB107" s="368">
        <f t="shared" si="21"/>
        <v>0.116026652358265</v>
      </c>
      <c r="BC107" s="368">
        <f t="shared" si="22"/>
        <v>0.18153978933657311</v>
      </c>
      <c r="BD107" s="368">
        <f t="shared" si="23"/>
        <v>0</v>
      </c>
      <c r="BE107" s="368">
        <f t="shared" si="24"/>
        <v>0</v>
      </c>
      <c r="BF107" s="368">
        <f t="shared" si="28"/>
        <v>3.2065923798971788E-2</v>
      </c>
      <c r="BG107" s="368">
        <f t="shared" si="29"/>
        <v>3.0300660662675705E-3</v>
      </c>
      <c r="BH107" s="368">
        <f t="shared" si="30"/>
        <v>0</v>
      </c>
    </row>
    <row r="108" spans="1:60" ht="20" customHeight="1" x14ac:dyDescent="0.35">
      <c r="A108" s="394" t="s">
        <v>186</v>
      </c>
      <c r="B108" s="395" t="s">
        <v>181</v>
      </c>
      <c r="C108" s="394" t="s">
        <v>56</v>
      </c>
      <c r="D108" s="333" t="s">
        <v>71</v>
      </c>
      <c r="E108" s="346">
        <f>'GE2024 results (adjust.)'!E107/'Regional Transition'!$P$43</f>
        <v>1.8771200245300015E-2</v>
      </c>
      <c r="F108" s="346">
        <f>'GE2024 results (adjust.)'!F107/'Regional Transition'!$Q$43</f>
        <v>1.679558773629938E-2</v>
      </c>
      <c r="G108" s="346">
        <f>'GE2024 results (adjust.)'!G107/'Regional Transition'!$R$43</f>
        <v>1.5819022323965516E-2</v>
      </c>
      <c r="H108" s="346">
        <f>'GE2024 results (adjust.)'!H107/'Regional Transition'!$S$43</f>
        <v>1.8493721398888833E-2</v>
      </c>
      <c r="I108" s="346">
        <f>'GE2024 results (adjust.)'!I107/'Regional Transition'!$T$43</f>
        <v>2.2385199192497377E-2</v>
      </c>
      <c r="J108" s="346">
        <v>0</v>
      </c>
      <c r="K108" s="346">
        <v>0</v>
      </c>
      <c r="L108" s="346">
        <f t="shared" si="25"/>
        <v>1.5819022323965516E-2</v>
      </c>
      <c r="M108" s="346">
        <v>1.9253085768540994E-2</v>
      </c>
      <c r="N108" s="346">
        <v>0</v>
      </c>
      <c r="P108" s="347">
        <f>E108*'Regional Transition'!$P$45</f>
        <v>0</v>
      </c>
      <c r="Q108" s="347">
        <f>F108*'Regional Transition'!$Q$45</f>
        <v>0</v>
      </c>
      <c r="R108" s="347">
        <f>G108*'Regional Transition'!$R$45</f>
        <v>5263.490286182724</v>
      </c>
      <c r="S108" s="347">
        <f>H108*'Regional Transition'!$S$45</f>
        <v>0</v>
      </c>
      <c r="T108" s="347">
        <f>I108*'Regional Transition'!$T$45</f>
        <v>5813.2804042882744</v>
      </c>
      <c r="U108" s="347">
        <f>J108*'Regional Transition'!$U$45</f>
        <v>0</v>
      </c>
      <c r="V108" s="347">
        <f>K108*'Regional Transition'!$V$45</f>
        <v>0</v>
      </c>
      <c r="W108" s="347">
        <f>L108*'Regional Transition'!$W$45</f>
        <v>1397.8917291216965</v>
      </c>
      <c r="X108" s="347">
        <f>M108*'Regional Transition'!$X$45</f>
        <v>170.13522583592484</v>
      </c>
      <c r="Y108" s="347">
        <f>N108*'Regional Transition'!$Y$45</f>
        <v>0</v>
      </c>
      <c r="Z108" s="348">
        <f t="shared" si="16"/>
        <v>12644.797645428622</v>
      </c>
      <c r="AB108" s="347">
        <f>E108*'Regional Transition'!$P$47</f>
        <v>-7452.1037463976954</v>
      </c>
      <c r="AC108" s="347">
        <f>F108*'Regional Transition'!$Q$47</f>
        <v>-3710.3442622950815</v>
      </c>
      <c r="AD108" s="347">
        <f>G108*'Regional Transition'!$R$47</f>
        <v>0</v>
      </c>
      <c r="AE108" s="347">
        <f>H108*'Regional Transition'!$S$47</f>
        <v>-500.18399999999895</v>
      </c>
      <c r="AF108" s="347">
        <f>I108*'Regional Transition'!$T$47</f>
        <v>0</v>
      </c>
      <c r="AG108" s="347">
        <f>J108*'Regional Transition'!$U$47</f>
        <v>0</v>
      </c>
      <c r="AH108" s="347">
        <f>K108*'Regional Transition'!$V$47</f>
        <v>0</v>
      </c>
      <c r="AI108" s="347">
        <f>L108*'Regional Transition'!$W$47</f>
        <v>0</v>
      </c>
      <c r="AJ108" s="347">
        <f>M108*'Regional Transition'!$X$47</f>
        <v>0</v>
      </c>
      <c r="AK108" s="347">
        <f>N108*'Regional Transition'!$Y$47</f>
        <v>0</v>
      </c>
      <c r="AM108" s="382">
        <f>IF(('GE2024 results (adjust.)'!E107+'Allocation (ENG)'!P108+'Allocation (ENG)'!AB108)&gt;0,('GE2024 results (adjust.)'!E107+'Allocation (ENG)'!P108+'Allocation (ENG)'!AB108),0)</f>
        <v>8219.8962536023046</v>
      </c>
      <c r="AN108" s="382">
        <f>IF(('GE2024 results (adjust.)'!F107+'Allocation (ENG)'!Q108+'Allocation (ENG)'!AC108)&gt;0,('GE2024 results (adjust.)'!F107+'Allocation (ENG)'!Q108+'Allocation (ENG)'!AC108),0)</f>
        <v>10891.655737704918</v>
      </c>
      <c r="AO108" s="382">
        <f>IF(('GE2024 results (adjust.)'!G107+'Allocation (ENG)'!R108+'Allocation (ENG)'!AD108)&gt;0,('GE2024 results (adjust.)'!G107+'Allocation (ENG)'!R108+'Allocation (ENG)'!AD108),0)</f>
        <v>13113.490286182725</v>
      </c>
      <c r="AP108" s="382">
        <f>IF(('GE2024 results (adjust.)'!H107+'Allocation (ENG)'!S108+'Allocation (ENG)'!AE108)&gt;0,('GE2024 results (adjust.)'!H107+'Allocation (ENG)'!S108+'Allocation (ENG)'!AE108),0)</f>
        <v>6446.8160000000007</v>
      </c>
      <c r="AQ108" s="382">
        <f>IF(('GE2024 results (adjust.)'!I107+'Allocation (ENG)'!T108+'Allocation (ENG)'!AF108)&gt;0,('GE2024 results (adjust.)'!I107+'Allocation (ENG)'!T108+'Allocation (ENG)'!AF108),0)</f>
        <v>10193.280404288274</v>
      </c>
      <c r="AR108" s="382">
        <f>IF(('GE2024 results (adjust.)'!K107+'Allocation (ENG)'!U108+'Allocation (ENG)'!AG108)&gt;0,('GE2024 results (adjust.)'!K107+'Allocation (ENG)'!U108+'Allocation (ENG)'!AG108),0)</f>
        <v>0</v>
      </c>
      <c r="AS108" s="382">
        <f>IF(('GE2024 results (adjust.)'!L107+'Allocation (ENG)'!V108+'Allocation (ENG)'!AH108)&gt;0,('GE2024 results (adjust.)'!L107+'Allocation (ENG)'!V108+'Allocation (ENG)'!AH108),0)</f>
        <v>0</v>
      </c>
      <c r="AT108" s="382">
        <f t="shared" si="26"/>
        <v>1397.8917291216965</v>
      </c>
      <c r="AU108" s="382">
        <f t="shared" si="27"/>
        <v>170.13522583592484</v>
      </c>
      <c r="AV108" s="382">
        <f>IF(('GE2024 results (adjust.)'!N107+'Allocation (ENG)'!Y108+'Allocation (ENG)'!AK108)&gt;0,('GE2024 results (adjust.)'!N107+'Allocation (ENG)'!Y108+'Allocation (ENG)'!AK108),0)</f>
        <v>0</v>
      </c>
      <c r="AW108" s="382">
        <f t="shared" si="17"/>
        <v>50433.165636735837</v>
      </c>
      <c r="AX108" s="382"/>
      <c r="AY108" s="368">
        <f t="shared" si="18"/>
        <v>0.16298592701495779</v>
      </c>
      <c r="AZ108" s="368">
        <f t="shared" si="19"/>
        <v>0.21596216696283221</v>
      </c>
      <c r="BA108" s="368">
        <f t="shared" si="20"/>
        <v>0.26001719544312674</v>
      </c>
      <c r="BB108" s="368">
        <f t="shared" si="21"/>
        <v>0.12782889827768612</v>
      </c>
      <c r="BC108" s="368">
        <f t="shared" si="22"/>
        <v>0.20211462587356255</v>
      </c>
      <c r="BD108" s="368">
        <f t="shared" si="23"/>
        <v>0</v>
      </c>
      <c r="BE108" s="368">
        <f t="shared" si="24"/>
        <v>0</v>
      </c>
      <c r="BF108" s="368">
        <f t="shared" si="28"/>
        <v>2.7717707414810052E-2</v>
      </c>
      <c r="BG108" s="368">
        <f t="shared" si="29"/>
        <v>3.3734790130246608E-3</v>
      </c>
      <c r="BH108" s="368">
        <f t="shared" si="30"/>
        <v>0</v>
      </c>
    </row>
    <row r="109" spans="1:60" ht="20" customHeight="1" x14ac:dyDescent="0.35">
      <c r="A109" s="394" t="s">
        <v>187</v>
      </c>
      <c r="B109" s="395" t="s">
        <v>181</v>
      </c>
      <c r="C109" s="394" t="s">
        <v>56</v>
      </c>
      <c r="D109" s="333" t="s">
        <v>71</v>
      </c>
      <c r="E109" s="346">
        <f>'GE2024 results (adjust.)'!E108/'Regional Transition'!$P$43</f>
        <v>5.5348211034667791E-3</v>
      </c>
      <c r="F109" s="346">
        <f>'GE2024 results (adjust.)'!F108/'Regional Transition'!$Q$43</f>
        <v>1.7107298753731043E-2</v>
      </c>
      <c r="G109" s="346">
        <f>'GE2024 results (adjust.)'!G108/'Regional Transition'!$R$43</f>
        <v>1.5675945816322007E-2</v>
      </c>
      <c r="H109" s="346">
        <f>'GE2024 results (adjust.)'!H108/'Regional Transition'!$S$43</f>
        <v>3.23180909432144E-3</v>
      </c>
      <c r="I109" s="346">
        <f>'GE2024 results (adjust.)'!I108/'Regional Transition'!$T$43</f>
        <v>0.10460225385224745</v>
      </c>
      <c r="J109" s="346">
        <v>1.7268882352080314E-3</v>
      </c>
      <c r="K109" s="346">
        <v>1.7268882352080314E-3</v>
      </c>
      <c r="L109" s="346">
        <f t="shared" si="25"/>
        <v>1.5675945816322007E-2</v>
      </c>
      <c r="M109" s="346">
        <v>8.9966416991947157E-2</v>
      </c>
      <c r="N109" s="346">
        <v>1.7268882352080314E-3</v>
      </c>
      <c r="P109" s="347">
        <f>E109*'Regional Transition'!$P$45</f>
        <v>0</v>
      </c>
      <c r="Q109" s="347">
        <f>F109*'Regional Transition'!$Q$45</f>
        <v>0</v>
      </c>
      <c r="R109" s="347">
        <f>G109*'Regional Transition'!$R$45</f>
        <v>5215.8841956962306</v>
      </c>
      <c r="S109" s="347">
        <f>H109*'Regional Transition'!$S$45</f>
        <v>0</v>
      </c>
      <c r="T109" s="347">
        <f>I109*'Regional Transition'!$T$45</f>
        <v>27164.477176842036</v>
      </c>
      <c r="U109" s="347">
        <f>J109*'Regional Transition'!$U$45</f>
        <v>0</v>
      </c>
      <c r="V109" s="347">
        <f>K109*'Regional Transition'!$V$45</f>
        <v>0</v>
      </c>
      <c r="W109" s="347">
        <f>L109*'Regional Transition'!$W$45</f>
        <v>1385.2483771767741</v>
      </c>
      <c r="X109" s="347">
        <f>M109*'Regional Transition'!$X$45</f>
        <v>795.01316602371548</v>
      </c>
      <c r="Y109" s="347">
        <f>N109*'Regional Transition'!$Y$45</f>
        <v>0</v>
      </c>
      <c r="Z109" s="348">
        <f t="shared" si="16"/>
        <v>34560.622915738757</v>
      </c>
      <c r="AB109" s="347">
        <f>E109*'Regional Transition'!$P$47</f>
        <v>-2197.3054755043227</v>
      </c>
      <c r="AC109" s="347">
        <f>F109*'Regional Transition'!$Q$47</f>
        <v>-3779.2049180327863</v>
      </c>
      <c r="AD109" s="347">
        <f>G109*'Regional Transition'!$R$47</f>
        <v>0</v>
      </c>
      <c r="AE109" s="347">
        <f>H109*'Regional Transition'!$S$47</f>
        <v>-87.407999999999817</v>
      </c>
      <c r="AF109" s="347">
        <f>I109*'Regional Transition'!$T$47</f>
        <v>0</v>
      </c>
      <c r="AG109" s="347">
        <f>J109*'Regional Transition'!$U$47</f>
        <v>-33.298074710953266</v>
      </c>
      <c r="AH109" s="347">
        <f>K109*'Regional Transition'!$V$47</f>
        <v>-26.675584221028501</v>
      </c>
      <c r="AI109" s="347">
        <f>L109*'Regional Transition'!$W$47</f>
        <v>0</v>
      </c>
      <c r="AJ109" s="347">
        <f>M109*'Regional Transition'!$X$47</f>
        <v>0</v>
      </c>
      <c r="AK109" s="347">
        <f>N109*'Regional Transition'!$Y$47</f>
        <v>-17.174449259379216</v>
      </c>
      <c r="AM109" s="382">
        <f>IF(('GE2024 results (adjust.)'!E108+'Allocation (ENG)'!P109+'Allocation (ENG)'!AB109)&gt;0,('GE2024 results (adjust.)'!E108+'Allocation (ENG)'!P109+'Allocation (ENG)'!AB109),0)</f>
        <v>2423.6945244956773</v>
      </c>
      <c r="AN109" s="382">
        <f>IF(('GE2024 results (adjust.)'!F108+'Allocation (ENG)'!Q109+'Allocation (ENG)'!AC109)&gt;0,('GE2024 results (adjust.)'!F108+'Allocation (ENG)'!Q109+'Allocation (ENG)'!AC109),0)</f>
        <v>11093.795081967213</v>
      </c>
      <c r="AO109" s="382">
        <f>IF(('GE2024 results (adjust.)'!G108+'Allocation (ENG)'!R109+'Allocation (ENG)'!AD109)&gt;0,('GE2024 results (adjust.)'!G108+'Allocation (ENG)'!R109+'Allocation (ENG)'!AD109),0)</f>
        <v>12994.884195696231</v>
      </c>
      <c r="AP109" s="382">
        <f>IF(('GE2024 results (adjust.)'!H108+'Allocation (ENG)'!S109+'Allocation (ENG)'!AE109)&gt;0,('GE2024 results (adjust.)'!H108+'Allocation (ENG)'!S109+'Allocation (ENG)'!AE109),0)</f>
        <v>1126.5920000000001</v>
      </c>
      <c r="AQ109" s="382">
        <f>IF(('GE2024 results (adjust.)'!I108+'Allocation (ENG)'!T109+'Allocation (ENG)'!AF109)&gt;0,('GE2024 results (adjust.)'!I108+'Allocation (ENG)'!T109+'Allocation (ENG)'!AF109),0)</f>
        <v>47631.477176842032</v>
      </c>
      <c r="AR109" s="382">
        <f>IF(('GE2024 results (adjust.)'!K108+'Allocation (ENG)'!U109+'Allocation (ENG)'!AG109)&gt;0,('GE2024 results (adjust.)'!K108+'Allocation (ENG)'!U109+'Allocation (ENG)'!AG109),0)</f>
        <v>0</v>
      </c>
      <c r="AS109" s="382">
        <f>IF(('GE2024 results (adjust.)'!L108+'Allocation (ENG)'!V109+'Allocation (ENG)'!AH109)&gt;0,('GE2024 results (adjust.)'!L108+'Allocation (ENG)'!V109+'Allocation (ENG)'!AH109),0)</f>
        <v>0</v>
      </c>
      <c r="AT109" s="382">
        <f t="shared" si="26"/>
        <v>1385.2483771767741</v>
      </c>
      <c r="AU109" s="382">
        <f t="shared" si="27"/>
        <v>795.01316602371548</v>
      </c>
      <c r="AV109" s="382">
        <f>IF(('GE2024 results (adjust.)'!N108+'Allocation (ENG)'!Y109+'Allocation (ENG)'!AK109)&gt;0,('GE2024 results (adjust.)'!N108+'Allocation (ENG)'!Y109+'Allocation (ENG)'!AK109),0)</f>
        <v>100.82555074062078</v>
      </c>
      <c r="AW109" s="382">
        <f t="shared" si="17"/>
        <v>77551.530072942245</v>
      </c>
      <c r="AX109" s="382"/>
      <c r="AY109" s="368">
        <f t="shared" si="18"/>
        <v>3.1252697686506445E-2</v>
      </c>
      <c r="AZ109" s="368">
        <f t="shared" si="19"/>
        <v>0.14305062803445373</v>
      </c>
      <c r="BA109" s="368">
        <f t="shared" si="20"/>
        <v>0.16756451076430987</v>
      </c>
      <c r="BB109" s="368">
        <f t="shared" si="21"/>
        <v>1.4527011896997613E-2</v>
      </c>
      <c r="BC109" s="368">
        <f t="shared" si="22"/>
        <v>0.61419132713489388</v>
      </c>
      <c r="BD109" s="368">
        <f t="shared" si="23"/>
        <v>0</v>
      </c>
      <c r="BE109" s="368">
        <f t="shared" si="24"/>
        <v>0</v>
      </c>
      <c r="BF109" s="368">
        <f t="shared" si="28"/>
        <v>1.786229589376068E-2</v>
      </c>
      <c r="BG109" s="368">
        <f t="shared" si="29"/>
        <v>1.0251418189634093E-2</v>
      </c>
      <c r="BH109" s="368">
        <f t="shared" si="30"/>
        <v>1.3001103994439286E-3</v>
      </c>
    </row>
    <row r="110" spans="1:60" ht="20" customHeight="1" x14ac:dyDescent="0.35">
      <c r="A110" s="394" t="s">
        <v>188</v>
      </c>
      <c r="B110" s="395" t="s">
        <v>181</v>
      </c>
      <c r="C110" s="394" t="s">
        <v>56</v>
      </c>
      <c r="D110" s="333" t="s">
        <v>71</v>
      </c>
      <c r="E110" s="346">
        <f>'GE2024 results (adjust.)'!E109/'Regional Transition'!$P$43</f>
        <v>1.5052174163009524E-2</v>
      </c>
      <c r="F110" s="346">
        <f>'GE2024 results (adjust.)'!F109/'Regional Transition'!$Q$43</f>
        <v>1.8189660626067552E-2</v>
      </c>
      <c r="G110" s="346">
        <f>'GE2024 results (adjust.)'!G109/'Regional Transition'!$R$43</f>
        <v>1.9391904690894288E-2</v>
      </c>
      <c r="H110" s="346">
        <f>'GE2024 results (adjust.)'!H109/'Regional Transition'!$S$43</f>
        <v>1.1404505897918492E-2</v>
      </c>
      <c r="I110" s="346">
        <f>'GE2024 results (adjust.)'!I109/'Regional Transition'!$T$43</f>
        <v>1.487235836761812E-2</v>
      </c>
      <c r="J110" s="346">
        <v>1.4093164156824867E-2</v>
      </c>
      <c r="K110" s="346">
        <v>1.4093164156824867E-2</v>
      </c>
      <c r="L110" s="346">
        <f t="shared" si="25"/>
        <v>1.9391904690894288E-2</v>
      </c>
      <c r="M110" s="346">
        <v>1.4923339311460429E-2</v>
      </c>
      <c r="N110" s="346">
        <v>1.4093164156824867E-2</v>
      </c>
      <c r="P110" s="347">
        <f>E110*'Regional Transition'!$P$45</f>
        <v>0</v>
      </c>
      <c r="Q110" s="347">
        <f>F110*'Regional Transition'!$Q$45</f>
        <v>0</v>
      </c>
      <c r="R110" s="347">
        <f>G110*'Regional Transition'!$R$45</f>
        <v>6452.3015317116369</v>
      </c>
      <c r="S110" s="347">
        <f>H110*'Regional Transition'!$S$45</f>
        <v>0</v>
      </c>
      <c r="T110" s="347">
        <f>I110*'Regional Transition'!$T$45</f>
        <v>3862.2479398353607</v>
      </c>
      <c r="U110" s="347">
        <f>J110*'Regional Transition'!$U$45</f>
        <v>0</v>
      </c>
      <c r="V110" s="347">
        <f>K110*'Regional Transition'!$V$45</f>
        <v>0</v>
      </c>
      <c r="W110" s="347">
        <f>L110*'Regional Transition'!$W$45</f>
        <v>1713.6193769857432</v>
      </c>
      <c r="X110" s="347">
        <f>M110*'Regional Transition'!$X$45</f>
        <v>131.8742218522751</v>
      </c>
      <c r="Y110" s="347">
        <f>N110*'Regional Transition'!$Y$45</f>
        <v>0</v>
      </c>
      <c r="Z110" s="348">
        <f t="shared" si="16"/>
        <v>12160.043070385016</v>
      </c>
      <c r="AB110" s="347">
        <f>E110*'Regional Transition'!$P$47</f>
        <v>-5975.662824207493</v>
      </c>
      <c r="AC110" s="347">
        <f>F110*'Regional Transition'!$Q$47</f>
        <v>-4018.3114754098356</v>
      </c>
      <c r="AD110" s="347">
        <f>G110*'Regional Transition'!$R$47</f>
        <v>0</v>
      </c>
      <c r="AE110" s="347">
        <f>H110*'Regional Transition'!$S$47</f>
        <v>-308.44799999999935</v>
      </c>
      <c r="AF110" s="347">
        <f>I110*'Regional Transition'!$T$47</f>
        <v>0</v>
      </c>
      <c r="AG110" s="347">
        <f>J110*'Regional Transition'!$U$47</f>
        <v>-271.74615209023727</v>
      </c>
      <c r="AH110" s="347">
        <f>K110*'Regional Transition'!$V$47</f>
        <v>-217.69989495635974</v>
      </c>
      <c r="AI110" s="347">
        <f>L110*'Regional Transition'!$W$47</f>
        <v>0</v>
      </c>
      <c r="AJ110" s="347">
        <f>M110*'Regional Transition'!$X$47</f>
        <v>0</v>
      </c>
      <c r="AK110" s="347">
        <f>N110*'Regional Transition'!$Y$47</f>
        <v>-140.16097149815411</v>
      </c>
      <c r="AM110" s="382">
        <f>IF(('GE2024 results (adjust.)'!E109+'Allocation (ENG)'!P110+'Allocation (ENG)'!AB110)&gt;0,('GE2024 results (adjust.)'!E109+'Allocation (ENG)'!P110+'Allocation (ENG)'!AB110),0)</f>
        <v>6591.337175792507</v>
      </c>
      <c r="AN110" s="382">
        <f>IF(('GE2024 results (adjust.)'!F109+'Allocation (ENG)'!Q110+'Allocation (ENG)'!AC110)&gt;0,('GE2024 results (adjust.)'!F109+'Allocation (ENG)'!Q110+'Allocation (ENG)'!AC110),0)</f>
        <v>11795.688524590165</v>
      </c>
      <c r="AO110" s="382">
        <f>IF(('GE2024 results (adjust.)'!G109+'Allocation (ENG)'!R110+'Allocation (ENG)'!AD110)&gt;0,('GE2024 results (adjust.)'!G109+'Allocation (ENG)'!R110+'Allocation (ENG)'!AD110),0)</f>
        <v>16075.301531711637</v>
      </c>
      <c r="AP110" s="382">
        <f>IF(('GE2024 results (adjust.)'!H109+'Allocation (ENG)'!S110+'Allocation (ENG)'!AE110)&gt;0,('GE2024 results (adjust.)'!H109+'Allocation (ENG)'!S110+'Allocation (ENG)'!AE110),0)</f>
        <v>3975.5520000000006</v>
      </c>
      <c r="AQ110" s="382">
        <f>IF(('GE2024 results (adjust.)'!I109+'Allocation (ENG)'!T110+'Allocation (ENG)'!AF110)&gt;0,('GE2024 results (adjust.)'!I109+'Allocation (ENG)'!T110+'Allocation (ENG)'!AF110),0)</f>
        <v>6772.2479398353607</v>
      </c>
      <c r="AR110" s="382">
        <f>IF(('GE2024 results (adjust.)'!K109+'Allocation (ENG)'!U110+'Allocation (ENG)'!AG110)&gt;0,('GE2024 results (adjust.)'!K109+'Allocation (ENG)'!U110+'Allocation (ENG)'!AG110),0)</f>
        <v>213.25384790976273</v>
      </c>
      <c r="AS110" s="382">
        <f>IF(('GE2024 results (adjust.)'!L109+'Allocation (ENG)'!V110+'Allocation (ENG)'!AH110)&gt;0,('GE2024 results (adjust.)'!L109+'Allocation (ENG)'!V110+'Allocation (ENG)'!AH110),0)</f>
        <v>0</v>
      </c>
      <c r="AT110" s="382">
        <f t="shared" si="26"/>
        <v>1713.6193769857432</v>
      </c>
      <c r="AU110" s="382">
        <f t="shared" si="27"/>
        <v>131.8742218522751</v>
      </c>
      <c r="AV110" s="382">
        <f>IF(('GE2024 results (adjust.)'!N109+'Allocation (ENG)'!Y110+'Allocation (ENG)'!AK110)&gt;0,('GE2024 results (adjust.)'!N109+'Allocation (ENG)'!Y110+'Allocation (ENG)'!AK110),0)</f>
        <v>337.83902850184586</v>
      </c>
      <c r="AW110" s="382">
        <f t="shared" si="17"/>
        <v>47606.713647179298</v>
      </c>
      <c r="AX110" s="382"/>
      <c r="AY110" s="368">
        <f t="shared" si="18"/>
        <v>0.13845394211921294</v>
      </c>
      <c r="AZ110" s="368">
        <f t="shared" si="19"/>
        <v>0.24777363571049732</v>
      </c>
      <c r="BA110" s="368">
        <f t="shared" si="20"/>
        <v>0.33766879291118845</v>
      </c>
      <c r="BB110" s="368">
        <f t="shared" si="21"/>
        <v>8.3508221749214406E-2</v>
      </c>
      <c r="BC110" s="368">
        <f t="shared" si="22"/>
        <v>0.14225405244364345</v>
      </c>
      <c r="BD110" s="368">
        <f t="shared" si="23"/>
        <v>4.4794910543546418E-3</v>
      </c>
      <c r="BE110" s="368">
        <f t="shared" si="24"/>
        <v>0</v>
      </c>
      <c r="BF110" s="368">
        <f t="shared" si="28"/>
        <v>3.5995330189889624E-2</v>
      </c>
      <c r="BG110" s="368">
        <f t="shared" si="29"/>
        <v>2.7700761457641315E-3</v>
      </c>
      <c r="BH110" s="368">
        <f t="shared" si="30"/>
        <v>7.0964576762349747E-3</v>
      </c>
    </row>
    <row r="111" spans="1:60" ht="20" customHeight="1" x14ac:dyDescent="0.35">
      <c r="A111" s="394" t="s">
        <v>189</v>
      </c>
      <c r="B111" s="395" t="s">
        <v>190</v>
      </c>
      <c r="C111" s="394" t="s">
        <v>57</v>
      </c>
      <c r="D111" s="333" t="s">
        <v>71</v>
      </c>
      <c r="E111" s="346">
        <f>'GE2024 results (adjust.)'!E110/'Regional Transition'!$P$54</f>
        <v>1.135183915604494E-2</v>
      </c>
      <c r="F111" s="346">
        <f>'GE2024 results (adjust.)'!F110/'Regional Transition'!$Q$54</f>
        <v>6.3486149551723325E-3</v>
      </c>
      <c r="G111" s="346">
        <f>'GE2024 results (adjust.)'!G110/'Regional Transition'!$R$54</f>
        <v>1.7895319472792059E-2</v>
      </c>
      <c r="H111" s="346">
        <f>'GE2024 results (adjust.)'!H110/'Regional Transition'!$S$54</f>
        <v>2.7680811606850659E-3</v>
      </c>
      <c r="I111" s="346">
        <f>'GE2024 results (adjust.)'!I110/'Regional Transition'!$T$54</f>
        <v>1.491840934105374E-2</v>
      </c>
      <c r="J111" s="346">
        <v>2.1661402371878243E-2</v>
      </c>
      <c r="K111" s="346">
        <v>2.1661402371878243E-2</v>
      </c>
      <c r="L111" s="346">
        <f t="shared" si="25"/>
        <v>1.7895319472792059E-2</v>
      </c>
      <c r="M111" s="346">
        <v>2.1879438868345365E-2</v>
      </c>
      <c r="N111" s="346">
        <v>2.1661402371878243E-2</v>
      </c>
      <c r="P111" s="347">
        <f>E111*'Regional Transition'!$P$56</f>
        <v>0</v>
      </c>
      <c r="Q111" s="347">
        <f>F111*'Regional Transition'!$Q$56</f>
        <v>0</v>
      </c>
      <c r="R111" s="347">
        <f>G111*'Regional Transition'!$R$56</f>
        <v>8801.6097173591679</v>
      </c>
      <c r="S111" s="347">
        <f>H111*'Regional Transition'!$S$56</f>
        <v>0</v>
      </c>
      <c r="T111" s="347">
        <f>I111*'Regional Transition'!$T$56</f>
        <v>5726.7904514235406</v>
      </c>
      <c r="U111" s="347">
        <f>J111*'Regional Transition'!$U$56</f>
        <v>0</v>
      </c>
      <c r="V111" s="347">
        <f>K111*'Regional Transition'!$V$56</f>
        <v>0</v>
      </c>
      <c r="W111" s="347">
        <f>L111*'Regional Transition'!$W$56</f>
        <v>2337.5548842850867</v>
      </c>
      <c r="X111" s="347">
        <f>M111*'Regional Transition'!$X$56</f>
        <v>285.79757556090198</v>
      </c>
      <c r="Y111" s="347">
        <f>N111*'Regional Transition'!$Y$56</f>
        <v>0</v>
      </c>
      <c r="Z111" s="348">
        <f t="shared" si="16"/>
        <v>17151.752628628696</v>
      </c>
      <c r="AB111" s="347">
        <f>E111*'Regional Transition'!$P$58</f>
        <v>-7716.0086455331402</v>
      </c>
      <c r="AC111" s="347">
        <f>F111*'Regional Transition'!$Q$58</f>
        <v>-1091.0983606557377</v>
      </c>
      <c r="AD111" s="347">
        <f>G111*'Regional Transition'!$R$58</f>
        <v>0</v>
      </c>
      <c r="AE111" s="347">
        <f>H111*'Regional Transition'!$S$58</f>
        <v>-73.079999999999899</v>
      </c>
      <c r="AF111" s="347">
        <f>I111*'Regional Transition'!$T$58</f>
        <v>0</v>
      </c>
      <c r="AG111" s="347">
        <f>J111*'Regional Transition'!$U$58</f>
        <v>-1477.2751208298127</v>
      </c>
      <c r="AH111" s="347">
        <f>K111*'Regional Transition'!$V$58</f>
        <v>-981.38034012591925</v>
      </c>
      <c r="AI111" s="347">
        <f>L111*'Regional Transition'!$W$58</f>
        <v>0</v>
      </c>
      <c r="AJ111" s="347">
        <f>M111*'Regional Transition'!$X$58</f>
        <v>0</v>
      </c>
      <c r="AK111" s="347">
        <f>N111*'Regional Transition'!$Y$58</f>
        <v>-604.69008252585024</v>
      </c>
      <c r="AM111" s="382">
        <f>IF(('GE2024 results (adjust.)'!E110+'Allocation (ENG)'!P111+'Allocation (ENG)'!AB111)&gt;0,('GE2024 results (adjust.)'!E110+'Allocation (ENG)'!P111+'Allocation (ENG)'!AB111),0)</f>
        <v>8510.9913544668598</v>
      </c>
      <c r="AN111" s="382">
        <f>IF(('GE2024 results (adjust.)'!F110+'Allocation (ENG)'!Q111+'Allocation (ENG)'!AC111)&gt;0,('GE2024 results (adjust.)'!F110+'Allocation (ENG)'!Q111+'Allocation (ENG)'!AC111),0)</f>
        <v>3202.9016393442625</v>
      </c>
      <c r="AO111" s="382">
        <f>IF(('GE2024 results (adjust.)'!G110+'Allocation (ENG)'!R111+'Allocation (ENG)'!AD111)&gt;0,('GE2024 results (adjust.)'!G110+'Allocation (ENG)'!R111+'Allocation (ENG)'!AD111),0)</f>
        <v>13974.609717359168</v>
      </c>
      <c r="AP111" s="382">
        <f>IF(('GE2024 results (adjust.)'!H110+'Allocation (ENG)'!S111+'Allocation (ENG)'!AE111)&gt;0,('GE2024 results (adjust.)'!H110+'Allocation (ENG)'!S111+'Allocation (ENG)'!AE111),0)</f>
        <v>941.92000000000007</v>
      </c>
      <c r="AQ111" s="382">
        <f>IF(('GE2024 results (adjust.)'!I110+'Allocation (ENG)'!T111+'Allocation (ENG)'!AF111)&gt;0,('GE2024 results (adjust.)'!I110+'Allocation (ENG)'!T111+'Allocation (ENG)'!AF111),0)</f>
        <v>10714.790451423542</v>
      </c>
      <c r="AR111" s="382">
        <f>IF(('GE2024 results (adjust.)'!K110+'Allocation (ENG)'!U111+'Allocation (ENG)'!AG111)&gt;0,('GE2024 results (adjust.)'!K110+'Allocation (ENG)'!U111+'Allocation (ENG)'!AG111),0)</f>
        <v>0</v>
      </c>
      <c r="AS111" s="382">
        <f>IF(('GE2024 results (adjust.)'!L110+'Allocation (ENG)'!V111+'Allocation (ENG)'!AH111)&gt;0,('GE2024 results (adjust.)'!L110+'Allocation (ENG)'!V111+'Allocation (ENG)'!AH111),0)</f>
        <v>2596.6196598740808</v>
      </c>
      <c r="AT111" s="382">
        <f t="shared" si="26"/>
        <v>2337.5548842850867</v>
      </c>
      <c r="AU111" s="382">
        <f t="shared" si="27"/>
        <v>285.79757556090198</v>
      </c>
      <c r="AV111" s="382">
        <f>IF(('GE2024 results (adjust.)'!N110+'Allocation (ENG)'!Y111+'Allocation (ENG)'!AK111)&gt;0,('GE2024 results (adjust.)'!N110+'Allocation (ENG)'!Y111+'Allocation (ENG)'!AK111),0)</f>
        <v>0</v>
      </c>
      <c r="AW111" s="382">
        <f t="shared" si="17"/>
        <v>42565.185282313891</v>
      </c>
      <c r="AX111" s="382"/>
      <c r="AY111" s="368">
        <f t="shared" si="18"/>
        <v>0.19995193954913271</v>
      </c>
      <c r="AZ111" s="368">
        <f t="shared" si="19"/>
        <v>7.5246979852219481E-2</v>
      </c>
      <c r="BA111" s="368">
        <f t="shared" si="20"/>
        <v>0.32831079260368468</v>
      </c>
      <c r="BB111" s="368">
        <f t="shared" si="21"/>
        <v>2.2128882882870331E-2</v>
      </c>
      <c r="BC111" s="368">
        <f t="shared" si="22"/>
        <v>0.25172662541834645</v>
      </c>
      <c r="BD111" s="368">
        <f t="shared" si="23"/>
        <v>0</v>
      </c>
      <c r="BE111" s="368">
        <f t="shared" si="24"/>
        <v>6.1003367955571736E-2</v>
      </c>
      <c r="BF111" s="368">
        <f t="shared" si="28"/>
        <v>5.4917061179958163E-2</v>
      </c>
      <c r="BG111" s="368">
        <f t="shared" si="29"/>
        <v>6.7143505582167107E-3</v>
      </c>
      <c r="BH111" s="368">
        <f t="shared" si="30"/>
        <v>0</v>
      </c>
    </row>
    <row r="112" spans="1:60" ht="20" customHeight="1" x14ac:dyDescent="0.35">
      <c r="A112" s="394" t="s">
        <v>192</v>
      </c>
      <c r="B112" s="395" t="s">
        <v>190</v>
      </c>
      <c r="C112" s="394" t="s">
        <v>57</v>
      </c>
      <c r="D112" s="333" t="s">
        <v>71</v>
      </c>
      <c r="E112" s="346">
        <f>'GE2024 results (adjust.)'!E111/'Regional Transition'!$P$54</f>
        <v>1.6078099422159417E-2</v>
      </c>
      <c r="F112" s="346">
        <f>'GE2024 results (adjust.)'!F111/'Regional Transition'!$Q$54</f>
        <v>1.6180540770704705E-2</v>
      </c>
      <c r="G112" s="346">
        <f>'GE2024 results (adjust.)'!G111/'Regional Transition'!$R$54</f>
        <v>9.7727194105234026E-3</v>
      </c>
      <c r="H112" s="346">
        <f>'GE2024 results (adjust.)'!H111/'Regional Transition'!$S$54</f>
        <v>1.3161339587651357E-2</v>
      </c>
      <c r="I112" s="346">
        <f>'GE2024 results (adjust.)'!I111/'Regional Transition'!$T$54</f>
        <v>1.267825525195004E-2</v>
      </c>
      <c r="J112" s="346">
        <v>5.732567782515895E-3</v>
      </c>
      <c r="K112" s="346">
        <v>5.732567782515895E-3</v>
      </c>
      <c r="L112" s="346">
        <f t="shared" si="25"/>
        <v>9.7727194105234026E-3</v>
      </c>
      <c r="M112" s="346">
        <v>1.163115571990374E-2</v>
      </c>
      <c r="N112" s="346">
        <v>5.732567782515895E-3</v>
      </c>
      <c r="P112" s="347">
        <f>E112*'Regional Transition'!$P$56</f>
        <v>0</v>
      </c>
      <c r="Q112" s="347">
        <f>F112*'Regional Transition'!$Q$56</f>
        <v>0</v>
      </c>
      <c r="R112" s="347">
        <f>G112*'Regional Transition'!$R$56</f>
        <v>4806.6010925071805</v>
      </c>
      <c r="S112" s="347">
        <f>H112*'Regional Transition'!$S$56</f>
        <v>0</v>
      </c>
      <c r="T112" s="347">
        <f>I112*'Regional Transition'!$T$56</f>
        <v>4866.8533928597408</v>
      </c>
      <c r="U112" s="347">
        <f>J112*'Regional Transition'!$U$56</f>
        <v>0</v>
      </c>
      <c r="V112" s="347">
        <f>K112*'Regional Transition'!$V$56</f>
        <v>0</v>
      </c>
      <c r="W112" s="347">
        <f>L112*'Regional Transition'!$W$56</f>
        <v>1276.5498836468914</v>
      </c>
      <c r="X112" s="347">
        <f>M112*'Regional Transition'!$X$56</f>
        <v>151.930592266199</v>
      </c>
      <c r="Y112" s="347">
        <f>N112*'Regional Transition'!$Y$56</f>
        <v>0</v>
      </c>
      <c r="Z112" s="348">
        <f t="shared" si="16"/>
        <v>11101.934961280011</v>
      </c>
      <c r="AB112" s="347">
        <f>E112*'Regional Transition'!$P$58</f>
        <v>-10928.515850144091</v>
      </c>
      <c r="AC112" s="347">
        <f>F112*'Regional Transition'!$Q$58</f>
        <v>-2780.8524590163934</v>
      </c>
      <c r="AD112" s="347">
        <f>G112*'Regional Transition'!$R$58</f>
        <v>0</v>
      </c>
      <c r="AE112" s="347">
        <f>H112*'Regional Transition'!$S$58</f>
        <v>-347.47199999999947</v>
      </c>
      <c r="AF112" s="347">
        <f>I112*'Regional Transition'!$T$58</f>
        <v>0</v>
      </c>
      <c r="AG112" s="347">
        <f>J112*'Regional Transition'!$U$58</f>
        <v>-390.95251628655092</v>
      </c>
      <c r="AH112" s="347">
        <f>K112*'Regional Transition'!$V$58</f>
        <v>-259.71676365257071</v>
      </c>
      <c r="AI112" s="347">
        <f>L112*'Regional Transition'!$W$58</f>
        <v>0</v>
      </c>
      <c r="AJ112" s="347">
        <f>M112*'Regional Transition'!$X$58</f>
        <v>0</v>
      </c>
      <c r="AK112" s="347">
        <f>N112*'Regional Transition'!$Y$58</f>
        <v>-160.02781472702941</v>
      </c>
      <c r="AM112" s="382">
        <f>IF(('GE2024 results (adjust.)'!E111+'Allocation (ENG)'!P112+'Allocation (ENG)'!AB112)&gt;0,('GE2024 results (adjust.)'!E111+'Allocation (ENG)'!P112+'Allocation (ENG)'!AB112),0)</f>
        <v>12054.484149855909</v>
      </c>
      <c r="AN112" s="382">
        <f>IF(('GE2024 results (adjust.)'!F111+'Allocation (ENG)'!Q112+'Allocation (ENG)'!AC112)&gt;0,('GE2024 results (adjust.)'!F111+'Allocation (ENG)'!Q112+'Allocation (ENG)'!AC112),0)</f>
        <v>8163.1475409836066</v>
      </c>
      <c r="AO112" s="382">
        <f>IF(('GE2024 results (adjust.)'!G111+'Allocation (ENG)'!R112+'Allocation (ENG)'!AD112)&gt;0,('GE2024 results (adjust.)'!G111+'Allocation (ENG)'!R112+'Allocation (ENG)'!AD112),0)</f>
        <v>7631.6010925071805</v>
      </c>
      <c r="AP112" s="382">
        <f>IF(('GE2024 results (adjust.)'!H111+'Allocation (ENG)'!S112+'Allocation (ENG)'!AE112)&gt;0,('GE2024 results (adjust.)'!H111+'Allocation (ENG)'!S112+'Allocation (ENG)'!AE112),0)</f>
        <v>4478.5280000000002</v>
      </c>
      <c r="AQ112" s="382">
        <f>IF(('GE2024 results (adjust.)'!I111+'Allocation (ENG)'!T112+'Allocation (ENG)'!AF112)&gt;0,('GE2024 results (adjust.)'!I111+'Allocation (ENG)'!T112+'Allocation (ENG)'!AF112),0)</f>
        <v>9105.8533928597408</v>
      </c>
      <c r="AR112" s="382">
        <f>IF(('GE2024 results (adjust.)'!K111+'Allocation (ENG)'!U112+'Allocation (ENG)'!AG112)&gt;0,('GE2024 results (adjust.)'!K111+'Allocation (ENG)'!U112+'Allocation (ENG)'!AG112),0)</f>
        <v>0</v>
      </c>
      <c r="AS112" s="382">
        <f>IF(('GE2024 results (adjust.)'!L111+'Allocation (ENG)'!V112+'Allocation (ENG)'!AH112)&gt;0,('GE2024 results (adjust.)'!L111+'Allocation (ENG)'!V112+'Allocation (ENG)'!AH112),0)</f>
        <v>239.28323634742929</v>
      </c>
      <c r="AT112" s="382">
        <f t="shared" si="26"/>
        <v>1276.5498836468914</v>
      </c>
      <c r="AU112" s="382">
        <f t="shared" si="27"/>
        <v>151.930592266199</v>
      </c>
      <c r="AV112" s="382">
        <f>IF(('GE2024 results (adjust.)'!N111+'Allocation (ENG)'!Y112+'Allocation (ENG)'!AK112)&gt;0,('GE2024 results (adjust.)'!N111+'Allocation (ENG)'!Y112+'Allocation (ENG)'!AK112),0)</f>
        <v>389.97218527297059</v>
      </c>
      <c r="AW112" s="382">
        <f t="shared" si="17"/>
        <v>43491.35007373993</v>
      </c>
      <c r="AX112" s="382"/>
      <c r="AY112" s="368">
        <f t="shared" si="18"/>
        <v>0.27716969304051114</v>
      </c>
      <c r="AZ112" s="368">
        <f t="shared" si="19"/>
        <v>0.1876958872774224</v>
      </c>
      <c r="BA112" s="368">
        <f t="shared" si="20"/>
        <v>0.17547399838284486</v>
      </c>
      <c r="BB112" s="368">
        <f t="shared" si="21"/>
        <v>0.1029751431585044</v>
      </c>
      <c r="BC112" s="368">
        <f t="shared" si="22"/>
        <v>0.20937159636159131</v>
      </c>
      <c r="BD112" s="368">
        <f t="shared" si="23"/>
        <v>0</v>
      </c>
      <c r="BE112" s="368">
        <f t="shared" si="24"/>
        <v>5.5018580922809399E-3</v>
      </c>
      <c r="BF112" s="368">
        <f t="shared" si="28"/>
        <v>2.9351810911422409E-2</v>
      </c>
      <c r="BG112" s="368">
        <f t="shared" si="29"/>
        <v>3.4933519425954696E-3</v>
      </c>
      <c r="BH112" s="368">
        <f t="shared" si="30"/>
        <v>8.9666608328269788E-3</v>
      </c>
    </row>
    <row r="113" spans="1:60" ht="20" customHeight="1" x14ac:dyDescent="0.35">
      <c r="A113" s="394" t="s">
        <v>193</v>
      </c>
      <c r="B113" s="395" t="s">
        <v>190</v>
      </c>
      <c r="C113" s="394" t="s">
        <v>57</v>
      </c>
      <c r="D113" s="333" t="s">
        <v>71</v>
      </c>
      <c r="E113" s="346">
        <f>'GE2024 results (adjust.)'!E112/'Regional Transition'!$P$54</f>
        <v>1.8015894113861178E-2</v>
      </c>
      <c r="F113" s="346">
        <f>'GE2024 results (adjust.)'!F112/'Regional Transition'!$Q$54</f>
        <v>1.8995576372625552E-2</v>
      </c>
      <c r="G113" s="346">
        <f>'GE2024 results (adjust.)'!G112/'Regional Transition'!$R$54</f>
        <v>1.8524924758708962E-2</v>
      </c>
      <c r="H113" s="346">
        <f>'GE2024 results (adjust.)'!H112/'Regional Transition'!$S$54</f>
        <v>1.2097741900294535E-2</v>
      </c>
      <c r="I113" s="346">
        <f>'GE2024 results (adjust.)'!I112/'Regional Transition'!$T$54</f>
        <v>1.1454993539742546E-2</v>
      </c>
      <c r="J113" s="346">
        <v>0</v>
      </c>
      <c r="K113" s="346">
        <v>0</v>
      </c>
      <c r="L113" s="346">
        <f t="shared" si="25"/>
        <v>1.8524924758708962E-2</v>
      </c>
      <c r="M113" s="346">
        <v>8.9921934612901336E-3</v>
      </c>
      <c r="N113" s="346">
        <v>0</v>
      </c>
      <c r="P113" s="347">
        <f>E113*'Regional Transition'!$P$56</f>
        <v>0</v>
      </c>
      <c r="Q113" s="347">
        <f>F113*'Regional Transition'!$Q$56</f>
        <v>0</v>
      </c>
      <c r="R113" s="347">
        <f>G113*'Regional Transition'!$R$56</f>
        <v>9111.2739293366194</v>
      </c>
      <c r="S113" s="347">
        <f>H113*'Regional Transition'!$S$56</f>
        <v>0</v>
      </c>
      <c r="T113" s="347">
        <f>I113*'Regional Transition'!$T$56</f>
        <v>4397.2749456600159</v>
      </c>
      <c r="U113" s="347">
        <f>J113*'Regional Transition'!$U$56</f>
        <v>0</v>
      </c>
      <c r="V113" s="347">
        <f>K113*'Regional Transition'!$V$56</f>
        <v>0</v>
      </c>
      <c r="W113" s="347">
        <f>L113*'Regional Transition'!$W$56</f>
        <v>2419.7963281164971</v>
      </c>
      <c r="X113" s="347">
        <f>M113*'Regional Transition'!$X$56</f>
        <v>117.45946071448165</v>
      </c>
      <c r="Y113" s="347">
        <f>N113*'Regional Transition'!$Y$56</f>
        <v>0</v>
      </c>
      <c r="Z113" s="348">
        <f t="shared" si="16"/>
        <v>16045.804663827614</v>
      </c>
      <c r="AB113" s="347">
        <f>E113*'Regional Transition'!$P$58</f>
        <v>-12245.662824207491</v>
      </c>
      <c r="AC113" s="347">
        <f>F113*'Regional Transition'!$Q$58</f>
        <v>-3264.655737704918</v>
      </c>
      <c r="AD113" s="347">
        <f>G113*'Regional Transition'!$R$58</f>
        <v>0</v>
      </c>
      <c r="AE113" s="347">
        <f>H113*'Regional Transition'!$S$58</f>
        <v>-319.39199999999954</v>
      </c>
      <c r="AF113" s="347">
        <f>I113*'Regional Transition'!$T$58</f>
        <v>0</v>
      </c>
      <c r="AG113" s="347">
        <f>J113*'Regional Transition'!$U$58</f>
        <v>0</v>
      </c>
      <c r="AH113" s="347">
        <f>K113*'Regional Transition'!$V$58</f>
        <v>0</v>
      </c>
      <c r="AI113" s="347">
        <f>L113*'Regional Transition'!$W$58</f>
        <v>0</v>
      </c>
      <c r="AJ113" s="347">
        <f>M113*'Regional Transition'!$X$58</f>
        <v>0</v>
      </c>
      <c r="AK113" s="347">
        <f>N113*'Regional Transition'!$Y$58</f>
        <v>0</v>
      </c>
      <c r="AM113" s="382">
        <f>IF(('GE2024 results (adjust.)'!E112+'Allocation (ENG)'!P113+'Allocation (ENG)'!AB113)&gt;0,('GE2024 results (adjust.)'!E112+'Allocation (ENG)'!P113+'Allocation (ENG)'!AB113),0)</f>
        <v>13507.337175792509</v>
      </c>
      <c r="AN113" s="382">
        <f>IF(('GE2024 results (adjust.)'!F112+'Allocation (ENG)'!Q113+'Allocation (ENG)'!AC113)&gt;0,('GE2024 results (adjust.)'!F112+'Allocation (ENG)'!Q113+'Allocation (ENG)'!AC113),0)</f>
        <v>9583.3442622950824</v>
      </c>
      <c r="AO113" s="382">
        <f>IF(('GE2024 results (adjust.)'!G112+'Allocation (ENG)'!R113+'Allocation (ENG)'!AD113)&gt;0,('GE2024 results (adjust.)'!G112+'Allocation (ENG)'!R113+'Allocation (ENG)'!AD113),0)</f>
        <v>14466.273929336619</v>
      </c>
      <c r="AP113" s="382">
        <f>IF(('GE2024 results (adjust.)'!H112+'Allocation (ENG)'!S113+'Allocation (ENG)'!AE113)&gt;0,('GE2024 results (adjust.)'!H112+'Allocation (ENG)'!S113+'Allocation (ENG)'!AE113),0)</f>
        <v>4116.6080000000002</v>
      </c>
      <c r="AQ113" s="382">
        <f>IF(('GE2024 results (adjust.)'!I112+'Allocation (ENG)'!T113+'Allocation (ENG)'!AF113)&gt;0,('GE2024 results (adjust.)'!I112+'Allocation (ENG)'!T113+'Allocation (ENG)'!AF113),0)</f>
        <v>8227.2749456600159</v>
      </c>
      <c r="AR113" s="382">
        <f>IF(('GE2024 results (adjust.)'!K112+'Allocation (ENG)'!U113+'Allocation (ENG)'!AG113)&gt;0,('GE2024 results (adjust.)'!K112+'Allocation (ENG)'!U113+'Allocation (ENG)'!AG113),0)</f>
        <v>0</v>
      </c>
      <c r="AS113" s="382">
        <f>IF(('GE2024 results (adjust.)'!L112+'Allocation (ENG)'!V113+'Allocation (ENG)'!AH113)&gt;0,('GE2024 results (adjust.)'!L112+'Allocation (ENG)'!V113+'Allocation (ENG)'!AH113),0)</f>
        <v>0</v>
      </c>
      <c r="AT113" s="382">
        <f t="shared" si="26"/>
        <v>2419.7963281164971</v>
      </c>
      <c r="AU113" s="382">
        <f t="shared" si="27"/>
        <v>117.45946071448165</v>
      </c>
      <c r="AV113" s="382">
        <f>IF(('GE2024 results (adjust.)'!N112+'Allocation (ENG)'!Y113+'Allocation (ENG)'!AK113)&gt;0,('GE2024 results (adjust.)'!N112+'Allocation (ENG)'!Y113+'Allocation (ENG)'!AK113),0)</f>
        <v>0</v>
      </c>
      <c r="AW113" s="382">
        <f t="shared" si="17"/>
        <v>52438.094101915209</v>
      </c>
      <c r="AX113" s="382"/>
      <c r="AY113" s="368">
        <f t="shared" si="18"/>
        <v>0.25758634838139888</v>
      </c>
      <c r="AZ113" s="368">
        <f t="shared" si="19"/>
        <v>0.18275538854767545</v>
      </c>
      <c r="BA113" s="368">
        <f t="shared" si="20"/>
        <v>0.27587337368175369</v>
      </c>
      <c r="BB113" s="368">
        <f t="shared" si="21"/>
        <v>7.850414990291664E-2</v>
      </c>
      <c r="BC113" s="368">
        <f t="shared" si="22"/>
        <v>0.1568950032712865</v>
      </c>
      <c r="BD113" s="368">
        <f t="shared" si="23"/>
        <v>0</v>
      </c>
      <c r="BE113" s="368">
        <f t="shared" si="24"/>
        <v>0</v>
      </c>
      <c r="BF113" s="368">
        <f t="shared" si="28"/>
        <v>4.6145771877474061E-2</v>
      </c>
      <c r="BG113" s="368">
        <f t="shared" si="29"/>
        <v>2.2399643374947081E-3</v>
      </c>
      <c r="BH113" s="368">
        <f t="shared" si="30"/>
        <v>0</v>
      </c>
    </row>
    <row r="114" spans="1:60" ht="20" customHeight="1" x14ac:dyDescent="0.35">
      <c r="A114" s="394" t="s">
        <v>194</v>
      </c>
      <c r="B114" s="395" t="s">
        <v>190</v>
      </c>
      <c r="C114" s="394" t="s">
        <v>57</v>
      </c>
      <c r="D114" s="333" t="s">
        <v>71</v>
      </c>
      <c r="E114" s="346">
        <f>'GE2024 results (adjust.)'!E113/'Regional Transition'!$P$54</f>
        <v>1.1792565024554728E-2</v>
      </c>
      <c r="F114" s="346">
        <f>'GE2024 results (adjust.)'!F113/'Regional Transition'!$Q$54</f>
        <v>4.2565585598372483E-3</v>
      </c>
      <c r="G114" s="346">
        <f>'GE2024 results (adjust.)'!G113/'Regional Transition'!$R$54</f>
        <v>1.1751478880547964E-2</v>
      </c>
      <c r="H114" s="346">
        <f>'GE2024 results (adjust.)'!H113/'Regional Transition'!$S$54</f>
        <v>2.4735464164939457E-2</v>
      </c>
      <c r="I114" s="346">
        <f>'GE2024 results (adjust.)'!I113/'Regional Transition'!$T$54</f>
        <v>1.3390079915777384E-2</v>
      </c>
      <c r="J114" s="346">
        <v>4.1827352278752342E-3</v>
      </c>
      <c r="K114" s="346">
        <v>4.1827352278752342E-3</v>
      </c>
      <c r="L114" s="346">
        <f t="shared" si="25"/>
        <v>1.1751478880547964E-2</v>
      </c>
      <c r="M114" s="346">
        <v>1.1457416211774374E-2</v>
      </c>
      <c r="N114" s="346">
        <v>4.1827352278752342E-3</v>
      </c>
      <c r="P114" s="347">
        <f>E114*'Regional Transition'!$P$56</f>
        <v>0</v>
      </c>
      <c r="Q114" s="347">
        <f>F114*'Regional Transition'!$Q$56</f>
        <v>0</v>
      </c>
      <c r="R114" s="347">
        <f>G114*'Regional Transition'!$R$56</f>
        <v>5779.8314730077491</v>
      </c>
      <c r="S114" s="347">
        <f>H114*'Regional Transition'!$S$56</f>
        <v>0</v>
      </c>
      <c r="T114" s="347">
        <f>I114*'Regional Transition'!$T$56</f>
        <v>5140.1044208145931</v>
      </c>
      <c r="U114" s="347">
        <f>J114*'Regional Transition'!$U$56</f>
        <v>0</v>
      </c>
      <c r="V114" s="347">
        <f>K114*'Regional Transition'!$V$56</f>
        <v>0</v>
      </c>
      <c r="W114" s="347">
        <f>L114*'Regional Transition'!$W$56</f>
        <v>1535.022992831324</v>
      </c>
      <c r="X114" s="347">
        <f>M114*'Regional Transition'!$X$56</f>
        <v>149.66114054482259</v>
      </c>
      <c r="Y114" s="347">
        <f>N114*'Regional Transition'!$Y$56</f>
        <v>0</v>
      </c>
      <c r="Z114" s="348">
        <f t="shared" si="16"/>
        <v>12604.620027198487</v>
      </c>
      <c r="AB114" s="347">
        <f>E114*'Regional Transition'!$P$58</f>
        <v>-8015.5763688760799</v>
      </c>
      <c r="AC114" s="347">
        <f>F114*'Regional Transition'!$Q$58</f>
        <v>-731.54918032786884</v>
      </c>
      <c r="AD114" s="347">
        <f>G114*'Regional Transition'!$R$58</f>
        <v>0</v>
      </c>
      <c r="AE114" s="347">
        <f>H114*'Regional Transition'!$S$58</f>
        <v>-653.03999999999905</v>
      </c>
      <c r="AF114" s="347">
        <f>I114*'Regional Transition'!$T$58</f>
        <v>0</v>
      </c>
      <c r="AG114" s="347">
        <f>J114*'Regional Transition'!$U$58</f>
        <v>-285.25626287153079</v>
      </c>
      <c r="AH114" s="347">
        <f>K114*'Regional Transition'!$V$58</f>
        <v>-189.50084810381247</v>
      </c>
      <c r="AI114" s="347">
        <f>L114*'Regional Transition'!$W$58</f>
        <v>0</v>
      </c>
      <c r="AJ114" s="347">
        <f>M114*'Regional Transition'!$X$58</f>
        <v>0</v>
      </c>
      <c r="AK114" s="347">
        <f>N114*'Regional Transition'!$Y$58</f>
        <v>-116.76337786011712</v>
      </c>
      <c r="AM114" s="382">
        <f>IF(('GE2024 results (adjust.)'!E113+'Allocation (ENG)'!P114+'Allocation (ENG)'!AB114)&gt;0,('GE2024 results (adjust.)'!E113+'Allocation (ENG)'!P114+'Allocation (ENG)'!AB114),0)</f>
        <v>8841.4236311239201</v>
      </c>
      <c r="AN114" s="382">
        <f>IF(('GE2024 results (adjust.)'!F113+'Allocation (ENG)'!Q114+'Allocation (ENG)'!AC114)&gt;0,('GE2024 results (adjust.)'!F113+'Allocation (ENG)'!Q114+'Allocation (ENG)'!AC114),0)</f>
        <v>2147.4508196721313</v>
      </c>
      <c r="AO114" s="382">
        <f>IF(('GE2024 results (adjust.)'!G113+'Allocation (ENG)'!R114+'Allocation (ENG)'!AD114)&gt;0,('GE2024 results (adjust.)'!G113+'Allocation (ENG)'!R114+'Allocation (ENG)'!AD114),0)</f>
        <v>9176.8314730077491</v>
      </c>
      <c r="AP114" s="382">
        <f>IF(('GE2024 results (adjust.)'!H113+'Allocation (ENG)'!S114+'Allocation (ENG)'!AE114)&gt;0,('GE2024 results (adjust.)'!H113+'Allocation (ENG)'!S114+'Allocation (ENG)'!AE114),0)</f>
        <v>8416.9600000000009</v>
      </c>
      <c r="AQ114" s="382">
        <f>IF(('GE2024 results (adjust.)'!I113+'Allocation (ENG)'!T114+'Allocation (ENG)'!AF114)&gt;0,('GE2024 results (adjust.)'!I113+'Allocation (ENG)'!T114+'Allocation (ENG)'!AF114),0)</f>
        <v>9617.1044208145941</v>
      </c>
      <c r="AR114" s="382">
        <f>IF(('GE2024 results (adjust.)'!K113+'Allocation (ENG)'!U114+'Allocation (ENG)'!AG114)&gt;0,('GE2024 results (adjust.)'!K113+'Allocation (ENG)'!U114+'Allocation (ENG)'!AG114),0)</f>
        <v>117.74373712846921</v>
      </c>
      <c r="AS114" s="382">
        <f>IF(('GE2024 results (adjust.)'!L113+'Allocation (ENG)'!V114+'Allocation (ENG)'!AH114)&gt;0,('GE2024 results (adjust.)'!L113+'Allocation (ENG)'!V114+'Allocation (ENG)'!AH114),0)</f>
        <v>0</v>
      </c>
      <c r="AT114" s="382">
        <f t="shared" si="26"/>
        <v>1535.022992831324</v>
      </c>
      <c r="AU114" s="382">
        <f t="shared" si="27"/>
        <v>149.66114054482259</v>
      </c>
      <c r="AV114" s="382">
        <f>IF(('GE2024 results (adjust.)'!N113+'Allocation (ENG)'!Y114+'Allocation (ENG)'!AK114)&gt;0,('GE2024 results (adjust.)'!N113+'Allocation (ENG)'!Y114+'Allocation (ENG)'!AK114),0)</f>
        <v>403.23662213988291</v>
      </c>
      <c r="AW114" s="382">
        <f t="shared" si="17"/>
        <v>40405.434837262888</v>
      </c>
      <c r="AX114" s="382"/>
      <c r="AY114" s="368">
        <f t="shared" si="18"/>
        <v>0.21881768298580817</v>
      </c>
      <c r="AZ114" s="368">
        <f t="shared" si="19"/>
        <v>5.3147573546014633E-2</v>
      </c>
      <c r="BA114" s="368">
        <f t="shared" si="20"/>
        <v>0.22711874058448814</v>
      </c>
      <c r="BB114" s="368">
        <f t="shared" si="21"/>
        <v>0.20831257067026224</v>
      </c>
      <c r="BC114" s="368">
        <f t="shared" si="22"/>
        <v>0.23801511998443989</v>
      </c>
      <c r="BD114" s="368">
        <f t="shared" si="23"/>
        <v>2.914056923349406E-3</v>
      </c>
      <c r="BE114" s="368">
        <f t="shared" si="24"/>
        <v>0</v>
      </c>
      <c r="BF114" s="368">
        <f t="shared" si="28"/>
        <v>3.7990507935721757E-2</v>
      </c>
      <c r="BG114" s="368">
        <f t="shared" si="29"/>
        <v>3.7039853957171473E-3</v>
      </c>
      <c r="BH114" s="368">
        <f t="shared" si="30"/>
        <v>9.9797619741987809E-3</v>
      </c>
    </row>
    <row r="115" spans="1:60" ht="20" customHeight="1" x14ac:dyDescent="0.35">
      <c r="A115" s="394" t="s">
        <v>195</v>
      </c>
      <c r="B115" s="395" t="s">
        <v>190</v>
      </c>
      <c r="C115" s="394" t="s">
        <v>57</v>
      </c>
      <c r="D115" s="333" t="s">
        <v>71</v>
      </c>
      <c r="E115" s="346">
        <f>'GE2024 results (adjust.)'!E114/'Regional Transition'!$P$54</f>
        <v>1.1120283183859639E-2</v>
      </c>
      <c r="F115" s="346">
        <f>'GE2024 results (adjust.)'!F114/'Regional Transition'!$Q$54</f>
        <v>2.8386913632815272E-3</v>
      </c>
      <c r="G115" s="346">
        <f>'GE2024 results (adjust.)'!G114/'Regional Transition'!$R$54</f>
        <v>6.7942020963780402E-3</v>
      </c>
      <c r="H115" s="346">
        <f>'GE2024 results (adjust.)'!H114/'Regional Transition'!$S$54</f>
        <v>1.3027708083342424E-2</v>
      </c>
      <c r="I115" s="346">
        <f>'GE2024 results (adjust.)'!I114/'Regional Transition'!$T$54</f>
        <v>1.911458582571661E-2</v>
      </c>
      <c r="J115" s="346">
        <v>7.1142752266969991E-2</v>
      </c>
      <c r="K115" s="346">
        <v>7.1142752266969991E-2</v>
      </c>
      <c r="L115" s="346">
        <f t="shared" si="25"/>
        <v>6.7942020963780402E-3</v>
      </c>
      <c r="M115" s="346">
        <v>4.8360626870927979E-2</v>
      </c>
      <c r="N115" s="346">
        <v>7.1142752266969991E-2</v>
      </c>
      <c r="P115" s="347">
        <f>E115*'Regional Transition'!$P$56</f>
        <v>0</v>
      </c>
      <c r="Q115" s="347">
        <f>F115*'Regional Transition'!$Q$56</f>
        <v>0</v>
      </c>
      <c r="R115" s="347">
        <f>G115*'Regional Transition'!$R$56</f>
        <v>3341.6511666138417</v>
      </c>
      <c r="S115" s="347">
        <f>H115*'Regional Transition'!$S$56</f>
        <v>0</v>
      </c>
      <c r="T115" s="347">
        <f>I115*'Regional Transition'!$T$56</f>
        <v>7337.5937800817655</v>
      </c>
      <c r="U115" s="347">
        <f>J115*'Regional Transition'!$U$56</f>
        <v>0</v>
      </c>
      <c r="V115" s="347">
        <f>K115*'Regional Transition'!$V$56</f>
        <v>0</v>
      </c>
      <c r="W115" s="347">
        <f>L115*'Regional Transition'!$W$56</f>
        <v>887.48459167521946</v>
      </c>
      <c r="X115" s="347">
        <f>M115*'Regional Transition'!$X$56</f>
        <v>631.70495347177359</v>
      </c>
      <c r="Y115" s="347">
        <f>N115*'Regional Transition'!$Y$56</f>
        <v>0</v>
      </c>
      <c r="Z115" s="348">
        <f t="shared" si="16"/>
        <v>12198.434491842601</v>
      </c>
      <c r="AB115" s="347">
        <f>E115*'Regional Transition'!$P$58</f>
        <v>-7558.6167146974049</v>
      </c>
      <c r="AC115" s="347">
        <f>F115*'Regional Transition'!$Q$58</f>
        <v>-487.86885245901641</v>
      </c>
      <c r="AD115" s="347">
        <f>G115*'Regional Transition'!$R$58</f>
        <v>0</v>
      </c>
      <c r="AE115" s="347">
        <f>H115*'Regional Transition'!$S$58</f>
        <v>-343.94399999999951</v>
      </c>
      <c r="AF115" s="347">
        <f>I115*'Regional Transition'!$T$58</f>
        <v>0</v>
      </c>
      <c r="AG115" s="347">
        <f>J115*'Regional Transition'!$U$58</f>
        <v>-4851.8288957964924</v>
      </c>
      <c r="AH115" s="347">
        <f>K115*'Regional Transition'!$V$58</f>
        <v>-3223.1568953215078</v>
      </c>
      <c r="AI115" s="347">
        <f>L115*'Regional Transition'!$W$58</f>
        <v>0</v>
      </c>
      <c r="AJ115" s="347">
        <f>M115*'Regional Transition'!$X$58</f>
        <v>0</v>
      </c>
      <c r="AK115" s="347">
        <f>N115*'Regional Transition'!$Y$58</f>
        <v>-1985.9894572329131</v>
      </c>
      <c r="AM115" s="382">
        <f>IF(('GE2024 results (adjust.)'!E114+'Allocation (ENG)'!P115+'Allocation (ENG)'!AB115)&gt;0,('GE2024 results (adjust.)'!E114+'Allocation (ENG)'!P115+'Allocation (ENG)'!AB115),0)</f>
        <v>8337.3832853025961</v>
      </c>
      <c r="AN115" s="382">
        <f>IF(('GE2024 results (adjust.)'!F114+'Allocation (ENG)'!Q115+'Allocation (ENG)'!AC115)&gt;0,('GE2024 results (adjust.)'!F114+'Allocation (ENG)'!Q115+'Allocation (ENG)'!AC115),0)</f>
        <v>1432.1311475409836</v>
      </c>
      <c r="AO115" s="382">
        <f>IF(('GE2024 results (adjust.)'!G114+'Allocation (ENG)'!R115+'Allocation (ENG)'!AD115)&gt;0,('GE2024 results (adjust.)'!G114+'Allocation (ENG)'!R115+'Allocation (ENG)'!AD115),0)</f>
        <v>5305.6511666138413</v>
      </c>
      <c r="AP115" s="382">
        <f>IF(('GE2024 results (adjust.)'!H114+'Allocation (ENG)'!S115+'Allocation (ENG)'!AE115)&gt;0,('GE2024 results (adjust.)'!H114+'Allocation (ENG)'!S115+'Allocation (ENG)'!AE115),0)</f>
        <v>4433.0560000000005</v>
      </c>
      <c r="AQ115" s="382">
        <f>IF(('GE2024 results (adjust.)'!I114+'Allocation (ENG)'!T115+'Allocation (ENG)'!AF115)&gt;0,('GE2024 results (adjust.)'!I114+'Allocation (ENG)'!T115+'Allocation (ENG)'!AF115),0)</f>
        <v>13728.593780081766</v>
      </c>
      <c r="AR115" s="382">
        <f>IF(('GE2024 results (adjust.)'!K114+'Allocation (ENG)'!U115+'Allocation (ENG)'!AG115)&gt;0,('GE2024 results (adjust.)'!K114+'Allocation (ENG)'!U115+'Allocation (ENG)'!AG115),0)</f>
        <v>9355.1711042035076</v>
      </c>
      <c r="AS115" s="382">
        <f>IF(('GE2024 results (adjust.)'!L114+'Allocation (ENG)'!V115+'Allocation (ENG)'!AH115)&gt;0,('GE2024 results (adjust.)'!L114+'Allocation (ENG)'!V115+'Allocation (ENG)'!AH115),0)</f>
        <v>0</v>
      </c>
      <c r="AT115" s="382">
        <f t="shared" si="26"/>
        <v>887.48459167521946</v>
      </c>
      <c r="AU115" s="382">
        <f t="shared" si="27"/>
        <v>631.70495347177359</v>
      </c>
      <c r="AV115" s="382">
        <f>IF(('GE2024 results (adjust.)'!N114+'Allocation (ENG)'!Y115+'Allocation (ENG)'!AK115)&gt;0,('GE2024 results (adjust.)'!N114+'Allocation (ENG)'!Y115+'Allocation (ENG)'!AK115),0)</f>
        <v>0</v>
      </c>
      <c r="AW115" s="382">
        <f t="shared" si="17"/>
        <v>44111.176028889684</v>
      </c>
      <c r="AX115" s="382"/>
      <c r="AY115" s="368">
        <f t="shared" si="18"/>
        <v>0.18900841092611548</v>
      </c>
      <c r="AZ115" s="368">
        <f t="shared" si="19"/>
        <v>3.2466401408183715E-2</v>
      </c>
      <c r="BA115" s="368">
        <f t="shared" si="20"/>
        <v>0.12027906857751915</v>
      </c>
      <c r="BB115" s="368">
        <f t="shared" si="21"/>
        <v>0.10049734328317758</v>
      </c>
      <c r="BC115" s="368">
        <f t="shared" si="22"/>
        <v>0.31122710877376097</v>
      </c>
      <c r="BD115" s="368">
        <f t="shared" si="23"/>
        <v>0.21208165246096672</v>
      </c>
      <c r="BE115" s="368">
        <f t="shared" si="24"/>
        <v>0</v>
      </c>
      <c r="BF115" s="368">
        <f t="shared" si="28"/>
        <v>2.0119268438773433E-2</v>
      </c>
      <c r="BG115" s="368">
        <f t="shared" si="29"/>
        <v>1.4320746131503085E-2</v>
      </c>
      <c r="BH115" s="368">
        <f t="shared" si="30"/>
        <v>0</v>
      </c>
    </row>
    <row r="116" spans="1:60" ht="20" customHeight="1" x14ac:dyDescent="0.35">
      <c r="A116" s="394" t="s">
        <v>196</v>
      </c>
      <c r="B116" s="395" t="s">
        <v>190</v>
      </c>
      <c r="C116" s="394" t="s">
        <v>57</v>
      </c>
      <c r="D116" s="333" t="s">
        <v>71</v>
      </c>
      <c r="E116" s="346">
        <f>'GE2024 results (adjust.)'!E115/'Regional Transition'!$P$54</f>
        <v>1.0995061072013208E-2</v>
      </c>
      <c r="F116" s="346">
        <f>'GE2024 results (adjust.)'!F115/'Regional Transition'!$Q$54</f>
        <v>2.0111832611832612E-2</v>
      </c>
      <c r="G116" s="346">
        <f>'GE2024 results (adjust.)'!G115/'Regional Transition'!$R$54</f>
        <v>3.4112844639706645E-2</v>
      </c>
      <c r="H116" s="346">
        <f>'GE2024 results (adjust.)'!H115/'Regional Transition'!$S$54</f>
        <v>6.0106905203447143E-3</v>
      </c>
      <c r="I116" s="346">
        <f>'GE2024 results (adjust.)'!I115/'Regional Transition'!$T$54</f>
        <v>6.2090252189309471E-3</v>
      </c>
      <c r="J116" s="346">
        <v>0</v>
      </c>
      <c r="K116" s="346">
        <v>0</v>
      </c>
      <c r="L116" s="346">
        <f t="shared" si="25"/>
        <v>3.4112844639706645E-2</v>
      </c>
      <c r="M116" s="346">
        <v>4.8740975523859833E-3</v>
      </c>
      <c r="N116" s="346">
        <v>0</v>
      </c>
      <c r="P116" s="347">
        <f>E116*'Regional Transition'!$P$56</f>
        <v>0</v>
      </c>
      <c r="Q116" s="347">
        <f>F116*'Regional Transition'!$Q$56</f>
        <v>0</v>
      </c>
      <c r="R116" s="347">
        <f>G116*'Regional Transition'!$R$56</f>
        <v>16778.015353349845</v>
      </c>
      <c r="S116" s="347">
        <f>H116*'Regional Transition'!$S$56</f>
        <v>0</v>
      </c>
      <c r="T116" s="347">
        <f>I116*'Regional Transition'!$T$56</f>
        <v>2383.4837564465256</v>
      </c>
      <c r="U116" s="347">
        <f>J116*'Regional Transition'!$U$56</f>
        <v>0</v>
      </c>
      <c r="V116" s="347">
        <f>K116*'Regional Transition'!$V$56</f>
        <v>0</v>
      </c>
      <c r="W116" s="347">
        <f>L116*'Regional Transition'!$W$56</f>
        <v>4455.9498770414148</v>
      </c>
      <c r="X116" s="347">
        <f>M116*'Regional Transition'!$X$56</f>
        <v>63.667321264559767</v>
      </c>
      <c r="Y116" s="347">
        <f>N116*'Regional Transition'!$Y$56</f>
        <v>0</v>
      </c>
      <c r="Z116" s="348">
        <f t="shared" si="16"/>
        <v>23681.116308102344</v>
      </c>
      <c r="AB116" s="347">
        <f>E116*'Regional Transition'!$P$58</f>
        <v>-7473.5014409221894</v>
      </c>
      <c r="AC116" s="347">
        <f>F116*'Regional Transition'!$Q$58</f>
        <v>-3456.5</v>
      </c>
      <c r="AD116" s="347">
        <f>G116*'Regional Transition'!$R$58</f>
        <v>0</v>
      </c>
      <c r="AE116" s="347">
        <f>H116*'Regional Transition'!$S$58</f>
        <v>-158.68799999999976</v>
      </c>
      <c r="AF116" s="347">
        <f>I116*'Regional Transition'!$T$58</f>
        <v>0</v>
      </c>
      <c r="AG116" s="347">
        <f>J116*'Regional Transition'!$U$58</f>
        <v>0</v>
      </c>
      <c r="AH116" s="347">
        <f>K116*'Regional Transition'!$V$58</f>
        <v>0</v>
      </c>
      <c r="AI116" s="347">
        <f>L116*'Regional Transition'!$W$58</f>
        <v>0</v>
      </c>
      <c r="AJ116" s="347">
        <f>M116*'Regional Transition'!$X$58</f>
        <v>0</v>
      </c>
      <c r="AK116" s="347">
        <f>N116*'Regional Transition'!$Y$58</f>
        <v>0</v>
      </c>
      <c r="AM116" s="382">
        <f>IF(('GE2024 results (adjust.)'!E115+'Allocation (ENG)'!P116+'Allocation (ENG)'!AB116)&gt;0,('GE2024 results (adjust.)'!E115+'Allocation (ENG)'!P116+'Allocation (ENG)'!AB116),0)</f>
        <v>8243.4985590778106</v>
      </c>
      <c r="AN116" s="382">
        <f>IF(('GE2024 results (adjust.)'!F115+'Allocation (ENG)'!Q116+'Allocation (ENG)'!AC116)&gt;0,('GE2024 results (adjust.)'!F115+'Allocation (ENG)'!Q116+'Allocation (ENG)'!AC116),0)</f>
        <v>10146.5</v>
      </c>
      <c r="AO116" s="382">
        <f>IF(('GE2024 results (adjust.)'!G115+'Allocation (ENG)'!R116+'Allocation (ENG)'!AD116)&gt;0,('GE2024 results (adjust.)'!G115+'Allocation (ENG)'!R116+'Allocation (ENG)'!AD116),0)</f>
        <v>26639.015353349845</v>
      </c>
      <c r="AP116" s="382">
        <f>IF(('GE2024 results (adjust.)'!H115+'Allocation (ENG)'!S116+'Allocation (ENG)'!AE116)&gt;0,('GE2024 results (adjust.)'!H115+'Allocation (ENG)'!S116+'Allocation (ENG)'!AE116),0)</f>
        <v>2045.3120000000004</v>
      </c>
      <c r="AQ116" s="382">
        <f>IF(('GE2024 results (adjust.)'!I115+'Allocation (ENG)'!T116+'Allocation (ENG)'!AF116)&gt;0,('GE2024 results (adjust.)'!I115+'Allocation (ENG)'!T116+'Allocation (ENG)'!AF116),0)</f>
        <v>4459.4837564465251</v>
      </c>
      <c r="AR116" s="382">
        <f>IF(('GE2024 results (adjust.)'!K115+'Allocation (ENG)'!U116+'Allocation (ENG)'!AG116)&gt;0,('GE2024 results (adjust.)'!K115+'Allocation (ENG)'!U116+'Allocation (ENG)'!AG116),0)</f>
        <v>0</v>
      </c>
      <c r="AS116" s="382">
        <f>IF(('GE2024 results (adjust.)'!L115+'Allocation (ENG)'!V116+'Allocation (ENG)'!AH116)&gt;0,('GE2024 results (adjust.)'!L115+'Allocation (ENG)'!V116+'Allocation (ENG)'!AH116),0)</f>
        <v>0</v>
      </c>
      <c r="AT116" s="382">
        <f t="shared" si="26"/>
        <v>4455.9498770414148</v>
      </c>
      <c r="AU116" s="382">
        <f t="shared" si="27"/>
        <v>63.667321264559767</v>
      </c>
      <c r="AV116" s="382">
        <f>IF(('GE2024 results (adjust.)'!N115+'Allocation (ENG)'!Y116+'Allocation (ENG)'!AK116)&gt;0,('GE2024 results (adjust.)'!N115+'Allocation (ENG)'!Y116+'Allocation (ENG)'!AK116),0)</f>
        <v>0</v>
      </c>
      <c r="AW116" s="382">
        <f t="shared" si="17"/>
        <v>56053.426867180155</v>
      </c>
      <c r="AX116" s="382"/>
      <c r="AY116" s="368">
        <f t="shared" si="18"/>
        <v>0.14706502384967407</v>
      </c>
      <c r="AZ116" s="368">
        <f t="shared" si="19"/>
        <v>0.18101480261041591</v>
      </c>
      <c r="BA116" s="368">
        <f t="shared" si="20"/>
        <v>0.4752432963014302</v>
      </c>
      <c r="BB116" s="368">
        <f t="shared" si="21"/>
        <v>3.648861656302322E-2</v>
      </c>
      <c r="BC116" s="368">
        <f t="shared" si="22"/>
        <v>7.9557736354163883E-2</v>
      </c>
      <c r="BD116" s="368">
        <f t="shared" si="23"/>
        <v>0</v>
      </c>
      <c r="BE116" s="368">
        <f t="shared" si="24"/>
        <v>0</v>
      </c>
      <c r="BF116" s="368">
        <f t="shared" si="28"/>
        <v>7.9494691512793453E-2</v>
      </c>
      <c r="BG116" s="368">
        <f t="shared" si="29"/>
        <v>1.1358328084993075E-3</v>
      </c>
      <c r="BH116" s="368">
        <f t="shared" si="30"/>
        <v>0</v>
      </c>
    </row>
    <row r="117" spans="1:60" ht="20" customHeight="1" x14ac:dyDescent="0.35">
      <c r="A117" s="394" t="s">
        <v>197</v>
      </c>
      <c r="B117" s="395" t="s">
        <v>190</v>
      </c>
      <c r="C117" s="394" t="s">
        <v>57</v>
      </c>
      <c r="D117" s="333" t="s">
        <v>71</v>
      </c>
      <c r="E117" s="346">
        <f>'GE2024 results (adjust.)'!E116/'Regional Transition'!$P$54</f>
        <v>1.3550571544499321E-2</v>
      </c>
      <c r="F117" s="346">
        <f>'GE2024 results (adjust.)'!F116/'Regional Transition'!$Q$54</f>
        <v>9.3484611927234871E-3</v>
      </c>
      <c r="G117" s="346">
        <f>'GE2024 results (adjust.)'!G116/'Regional Transition'!$R$54</f>
        <v>7.0017642785484488E-3</v>
      </c>
      <c r="H117" s="346">
        <f>'GE2024 results (adjust.)'!H116/'Regional Transition'!$S$54</f>
        <v>7.1861023235518708E-3</v>
      </c>
      <c r="I117" s="346">
        <f>'GE2024 results (adjust.)'!I116/'Regional Transition'!$T$54</f>
        <v>1.1152916686605733E-2</v>
      </c>
      <c r="J117" s="346">
        <v>1.6862359461455846E-2</v>
      </c>
      <c r="K117" s="346">
        <v>1.6862359461455846E-2</v>
      </c>
      <c r="L117" s="346">
        <f t="shared" si="25"/>
        <v>7.0017642785484488E-3</v>
      </c>
      <c r="M117" s="346">
        <v>1.5559077302341962E-2</v>
      </c>
      <c r="N117" s="346">
        <v>1.6862359461455846E-2</v>
      </c>
      <c r="P117" s="347">
        <f>E117*'Regional Transition'!$P$56</f>
        <v>0</v>
      </c>
      <c r="Q117" s="347">
        <f>F117*'Regional Transition'!$Q$56</f>
        <v>0</v>
      </c>
      <c r="R117" s="347">
        <f>G117*'Regional Transition'!$R$56</f>
        <v>3443.7382694635521</v>
      </c>
      <c r="S117" s="347">
        <f>H117*'Regional Transition'!$S$56</f>
        <v>0</v>
      </c>
      <c r="T117" s="347">
        <f>I117*'Regional Transition'!$T$56</f>
        <v>4281.3154758136288</v>
      </c>
      <c r="U117" s="347">
        <f>J117*'Regional Transition'!$U$56</f>
        <v>0</v>
      </c>
      <c r="V117" s="347">
        <f>K117*'Regional Transition'!$V$56</f>
        <v>0</v>
      </c>
      <c r="W117" s="347">
        <f>L117*'Regional Transition'!$W$56</f>
        <v>914.5971555756845</v>
      </c>
      <c r="X117" s="347">
        <f>M117*'Regional Transition'!$X$56</f>
        <v>203.23860212920886</v>
      </c>
      <c r="Y117" s="347">
        <f>N117*'Regional Transition'!$Y$56</f>
        <v>0</v>
      </c>
      <c r="Z117" s="348">
        <f t="shared" si="16"/>
        <v>8842.8895029820742</v>
      </c>
      <c r="AB117" s="347">
        <f>E117*'Regional Transition'!$P$58</f>
        <v>-9210.5187319884717</v>
      </c>
      <c r="AC117" s="347">
        <f>F117*'Regional Transition'!$Q$58</f>
        <v>-1606.6639344262294</v>
      </c>
      <c r="AD117" s="347">
        <f>G117*'Regional Transition'!$R$58</f>
        <v>0</v>
      </c>
      <c r="AE117" s="347">
        <f>H117*'Regional Transition'!$S$58</f>
        <v>-189.71999999999974</v>
      </c>
      <c r="AF117" s="347">
        <f>I117*'Regional Transition'!$T$58</f>
        <v>0</v>
      </c>
      <c r="AG117" s="347">
        <f>J117*'Regional Transition'!$U$58</f>
        <v>-1149.9875992903208</v>
      </c>
      <c r="AH117" s="347">
        <f>K117*'Regional Transition'!$V$58</f>
        <v>-763.95737355827316</v>
      </c>
      <c r="AI117" s="347">
        <f>L117*'Regional Transition'!$W$58</f>
        <v>0</v>
      </c>
      <c r="AJ117" s="347">
        <f>M117*'Regional Transition'!$X$58</f>
        <v>0</v>
      </c>
      <c r="AK117" s="347">
        <f>N117*'Regional Transition'!$Y$58</f>
        <v>-470.72213328006046</v>
      </c>
      <c r="AM117" s="382">
        <f>IF(('GE2024 results (adjust.)'!E116+'Allocation (ENG)'!P117+'Allocation (ENG)'!AB117)&gt;0,('GE2024 results (adjust.)'!E116+'Allocation (ENG)'!P117+'Allocation (ENG)'!AB117),0)</f>
        <v>10159.481268011528</v>
      </c>
      <c r="AN117" s="382">
        <f>IF(('GE2024 results (adjust.)'!F116+'Allocation (ENG)'!Q117+'Allocation (ENG)'!AC117)&gt;0,('GE2024 results (adjust.)'!F116+'Allocation (ENG)'!Q117+'Allocation (ENG)'!AC117),0)</f>
        <v>4716.3360655737706</v>
      </c>
      <c r="AO117" s="382">
        <f>IF(('GE2024 results (adjust.)'!G116+'Allocation (ENG)'!R117+'Allocation (ENG)'!AD117)&gt;0,('GE2024 results (adjust.)'!G116+'Allocation (ENG)'!R117+'Allocation (ENG)'!AD117),0)</f>
        <v>5467.7382694635526</v>
      </c>
      <c r="AP117" s="382">
        <f>IF(('GE2024 results (adjust.)'!H116+'Allocation (ENG)'!S117+'Allocation (ENG)'!AE117)&gt;0,('GE2024 results (adjust.)'!H116+'Allocation (ENG)'!S117+'Allocation (ENG)'!AE117),0)</f>
        <v>2445.2800000000002</v>
      </c>
      <c r="AQ117" s="382">
        <f>IF(('GE2024 results (adjust.)'!I116+'Allocation (ENG)'!T117+'Allocation (ENG)'!AF117)&gt;0,('GE2024 results (adjust.)'!I116+'Allocation (ENG)'!T117+'Allocation (ENG)'!AF117),0)</f>
        <v>8010.3154758136288</v>
      </c>
      <c r="AR117" s="382">
        <f>IF(('GE2024 results (adjust.)'!K116+'Allocation (ENG)'!U117+'Allocation (ENG)'!AG117)&gt;0,('GE2024 results (adjust.)'!K116+'Allocation (ENG)'!U117+'Allocation (ENG)'!AG117),0)</f>
        <v>696.01240070967924</v>
      </c>
      <c r="AS117" s="382">
        <f>IF(('GE2024 results (adjust.)'!L116+'Allocation (ENG)'!V117+'Allocation (ENG)'!AH117)&gt;0,('GE2024 results (adjust.)'!L116+'Allocation (ENG)'!V117+'Allocation (ENG)'!AH117),0)</f>
        <v>288.04262644172684</v>
      </c>
      <c r="AT117" s="382">
        <f t="shared" si="26"/>
        <v>914.5971555756845</v>
      </c>
      <c r="AU117" s="382">
        <f t="shared" si="27"/>
        <v>203.23860212920886</v>
      </c>
      <c r="AV117" s="382">
        <f>IF(('GE2024 results (adjust.)'!N116+'Allocation (ENG)'!Y117+'Allocation (ENG)'!AK117)&gt;0,('GE2024 results (adjust.)'!N116+'Allocation (ENG)'!Y117+'Allocation (ENG)'!AK117),0)</f>
        <v>352.27786671993954</v>
      </c>
      <c r="AW117" s="382">
        <f t="shared" si="17"/>
        <v>33253.319730438714</v>
      </c>
      <c r="AX117" s="382"/>
      <c r="AY117" s="368">
        <f t="shared" si="18"/>
        <v>0.30551780545122414</v>
      </c>
      <c r="AZ117" s="368">
        <f t="shared" si="19"/>
        <v>0.14183053312588914</v>
      </c>
      <c r="BA117" s="368">
        <f t="shared" si="20"/>
        <v>0.16442683959937424</v>
      </c>
      <c r="BB117" s="368">
        <f t="shared" si="21"/>
        <v>7.3534913801754712E-2</v>
      </c>
      <c r="BC117" s="368">
        <f t="shared" si="22"/>
        <v>0.2408876930408039</v>
      </c>
      <c r="BD117" s="368">
        <f t="shared" si="23"/>
        <v>2.0930614036486054E-2</v>
      </c>
      <c r="BE117" s="368">
        <f t="shared" si="24"/>
        <v>8.6620712992472905E-3</v>
      </c>
      <c r="BF117" s="368">
        <f t="shared" si="28"/>
        <v>2.7503935336071126E-2</v>
      </c>
      <c r="BG117" s="368">
        <f t="shared" si="29"/>
        <v>6.1118289475072364E-3</v>
      </c>
      <c r="BH117" s="368">
        <f t="shared" si="30"/>
        <v>1.0593765361642343E-2</v>
      </c>
    </row>
    <row r="118" spans="1:60" ht="20" customHeight="1" x14ac:dyDescent="0.35">
      <c r="A118" s="394" t="s">
        <v>198</v>
      </c>
      <c r="B118" s="395" t="s">
        <v>190</v>
      </c>
      <c r="C118" s="394" t="s">
        <v>57</v>
      </c>
      <c r="D118" s="333" t="s">
        <v>71</v>
      </c>
      <c r="E118" s="346">
        <f>'GE2024 results (adjust.)'!E117/'Regional Transition'!$P$54</f>
        <v>1.2073090537685559E-2</v>
      </c>
      <c r="F118" s="346">
        <f>'GE2024 results (adjust.)'!F117/'Regional Transition'!$Q$54</f>
        <v>1.9907801670096752E-2</v>
      </c>
      <c r="G118" s="346">
        <f>'GE2024 results (adjust.)'!G117/'Regional Transition'!$R$54</f>
        <v>7.1297609575535336E-3</v>
      </c>
      <c r="H118" s="346">
        <f>'GE2024 results (adjust.)'!H117/'Regional Transition'!$S$54</f>
        <v>8.2169739282207926E-3</v>
      </c>
      <c r="I118" s="346">
        <f>'GE2024 results (adjust.)'!I117/'Regional Transition'!$T$54</f>
        <v>8.3893621093936929E-3</v>
      </c>
      <c r="J118" s="346">
        <v>1.2570864054307582E-2</v>
      </c>
      <c r="K118" s="346">
        <v>1.2570864054307582E-2</v>
      </c>
      <c r="L118" s="346">
        <f t="shared" si="25"/>
        <v>7.1297609575535336E-3</v>
      </c>
      <c r="M118" s="346">
        <v>1.3098550214239597E-2</v>
      </c>
      <c r="N118" s="346">
        <v>1.2570864054307582E-2</v>
      </c>
      <c r="P118" s="347">
        <f>E118*'Regional Transition'!$P$56</f>
        <v>0</v>
      </c>
      <c r="Q118" s="347">
        <f>F118*'Regional Transition'!$Q$56</f>
        <v>0</v>
      </c>
      <c r="R118" s="347">
        <f>G118*'Regional Transition'!$R$56</f>
        <v>3506.6919828875398</v>
      </c>
      <c r="S118" s="347">
        <f>H118*'Regional Transition'!$S$56</f>
        <v>0</v>
      </c>
      <c r="T118" s="347">
        <f>I118*'Regional Transition'!$T$56</f>
        <v>3220.4585437536148</v>
      </c>
      <c r="U118" s="347">
        <f>J118*'Regional Transition'!$U$56</f>
        <v>0</v>
      </c>
      <c r="V118" s="347">
        <f>K118*'Regional Transition'!$V$56</f>
        <v>0</v>
      </c>
      <c r="W118" s="347">
        <f>L118*'Regional Transition'!$W$56</f>
        <v>931.31656998097117</v>
      </c>
      <c r="X118" s="347">
        <f>M118*'Regional Transition'!$X$56</f>
        <v>171.0982588318781</v>
      </c>
      <c r="Y118" s="347">
        <f>N118*'Regional Transition'!$Y$56</f>
        <v>0</v>
      </c>
      <c r="Z118" s="348">
        <f t="shared" si="16"/>
        <v>7829.5653554540049</v>
      </c>
      <c r="AB118" s="347">
        <f>E118*'Regional Transition'!$P$58</f>
        <v>-8206.2536023054745</v>
      </c>
      <c r="AC118" s="347">
        <f>F118*'Regional Transition'!$Q$58</f>
        <v>-3421.4344262295081</v>
      </c>
      <c r="AD118" s="347">
        <f>G118*'Regional Transition'!$R$58</f>
        <v>0</v>
      </c>
      <c r="AE118" s="347">
        <f>H118*'Regional Transition'!$S$58</f>
        <v>-216.93599999999972</v>
      </c>
      <c r="AF118" s="347">
        <f>I118*'Regional Transition'!$T$58</f>
        <v>0</v>
      </c>
      <c r="AG118" s="347">
        <f>J118*'Regional Transition'!$U$58</f>
        <v>-857.31405547738507</v>
      </c>
      <c r="AH118" s="347">
        <f>K118*'Regional Transition'!$V$58</f>
        <v>-569.52909278437232</v>
      </c>
      <c r="AI118" s="347">
        <f>L118*'Regional Transition'!$W$58</f>
        <v>0</v>
      </c>
      <c r="AJ118" s="347">
        <f>M118*'Regional Transition'!$X$58</f>
        <v>0</v>
      </c>
      <c r="AK118" s="347">
        <f>N118*'Regional Transition'!$Y$58</f>
        <v>-350.92265458717753</v>
      </c>
      <c r="AM118" s="382">
        <f>IF(('GE2024 results (adjust.)'!E117+'Allocation (ENG)'!P118+'Allocation (ENG)'!AB118)&gt;0,('GE2024 results (adjust.)'!E117+'Allocation (ENG)'!P118+'Allocation (ENG)'!AB118),0)</f>
        <v>9051.7463976945255</v>
      </c>
      <c r="AN118" s="382">
        <f>IF(('GE2024 results (adjust.)'!F117+'Allocation (ENG)'!Q118+'Allocation (ENG)'!AC118)&gt;0,('GE2024 results (adjust.)'!F117+'Allocation (ENG)'!Q118+'Allocation (ENG)'!AC118),0)</f>
        <v>10043.565573770491</v>
      </c>
      <c r="AO118" s="382">
        <f>IF(('GE2024 results (adjust.)'!G117+'Allocation (ENG)'!R118+'Allocation (ENG)'!AD118)&gt;0,('GE2024 results (adjust.)'!G117+'Allocation (ENG)'!R118+'Allocation (ENG)'!AD118),0)</f>
        <v>5567.6919828875398</v>
      </c>
      <c r="AP118" s="382">
        <f>IF(('GE2024 results (adjust.)'!H117+'Allocation (ENG)'!S118+'Allocation (ENG)'!AE118)&gt;0,('GE2024 results (adjust.)'!H117+'Allocation (ENG)'!S118+'Allocation (ENG)'!AE118),0)</f>
        <v>2796.0640000000003</v>
      </c>
      <c r="AQ118" s="382">
        <f>IF(('GE2024 results (adjust.)'!I117+'Allocation (ENG)'!T118+'Allocation (ENG)'!AF118)&gt;0,('GE2024 results (adjust.)'!I117+'Allocation (ENG)'!T118+'Allocation (ENG)'!AF118),0)</f>
        <v>6025.4585437536152</v>
      </c>
      <c r="AR118" s="382">
        <f>IF(('GE2024 results (adjust.)'!K117+'Allocation (ENG)'!U118+'Allocation (ENG)'!AG118)&gt;0,('GE2024 results (adjust.)'!K117+'Allocation (ENG)'!U118+'Allocation (ENG)'!AG118),0)</f>
        <v>0</v>
      </c>
      <c r="AS118" s="382">
        <f>IF(('GE2024 results (adjust.)'!L117+'Allocation (ENG)'!V118+'Allocation (ENG)'!AH118)&gt;0,('GE2024 results (adjust.)'!L117+'Allocation (ENG)'!V118+'Allocation (ENG)'!AH118),0)</f>
        <v>2204.4709072156274</v>
      </c>
      <c r="AT118" s="382">
        <f t="shared" si="26"/>
        <v>931.31656998097117</v>
      </c>
      <c r="AU118" s="382">
        <f t="shared" si="27"/>
        <v>171.0982588318781</v>
      </c>
      <c r="AV118" s="382">
        <f>IF(('GE2024 results (adjust.)'!N117+'Allocation (ENG)'!Y118+'Allocation (ENG)'!AK118)&gt;0,('GE2024 results (adjust.)'!N117+'Allocation (ENG)'!Y118+'Allocation (ENG)'!AK118),0)</f>
        <v>0</v>
      </c>
      <c r="AW118" s="382">
        <f t="shared" si="17"/>
        <v>36791.412234134645</v>
      </c>
      <c r="AX118" s="382"/>
      <c r="AY118" s="368">
        <f t="shared" si="18"/>
        <v>0.24602878356749841</v>
      </c>
      <c r="AZ118" s="368">
        <f t="shared" si="19"/>
        <v>0.27298668259470038</v>
      </c>
      <c r="BA118" s="368">
        <f t="shared" si="20"/>
        <v>0.1513312929510735</v>
      </c>
      <c r="BB118" s="368">
        <f t="shared" si="21"/>
        <v>7.5997735074867401E-2</v>
      </c>
      <c r="BC118" s="368">
        <f t="shared" si="22"/>
        <v>0.16377350522476722</v>
      </c>
      <c r="BD118" s="368">
        <f t="shared" si="23"/>
        <v>0</v>
      </c>
      <c r="BE118" s="368">
        <f t="shared" si="24"/>
        <v>5.9918083415410321E-2</v>
      </c>
      <c r="BF118" s="368">
        <f t="shared" si="28"/>
        <v>2.5313422710012377E-2</v>
      </c>
      <c r="BG118" s="368">
        <f t="shared" si="29"/>
        <v>4.6504944616704638E-3</v>
      </c>
      <c r="BH118" s="368">
        <f t="shared" si="30"/>
        <v>0</v>
      </c>
    </row>
    <row r="119" spans="1:60" ht="20" customHeight="1" x14ac:dyDescent="0.35">
      <c r="A119" s="394" t="s">
        <v>199</v>
      </c>
      <c r="B119" s="395" t="s">
        <v>190</v>
      </c>
      <c r="C119" s="394" t="s">
        <v>57</v>
      </c>
      <c r="D119" s="333" t="s">
        <v>71</v>
      </c>
      <c r="E119" s="346">
        <f>'GE2024 results (adjust.)'!E118/'Regional Transition'!$P$54</f>
        <v>1.3996194367103662E-2</v>
      </c>
      <c r="F119" s="346">
        <f>'GE2024 results (adjust.)'!F118/'Regional Transition'!$Q$54</f>
        <v>1.5055413620987392E-2</v>
      </c>
      <c r="G119" s="346">
        <f>'GE2024 results (adjust.)'!G118/'Regional Transition'!$R$54</f>
        <v>1.3629916629190162E-2</v>
      </c>
      <c r="H119" s="346">
        <f>'GE2024 results (adjust.)'!H118/'Regional Transition'!$S$54</f>
        <v>1.0535071451947202E-2</v>
      </c>
      <c r="I119" s="346">
        <f>'GE2024 results (adjust.)'!I118/'Regional Transition'!$T$54</f>
        <v>1.2050174666220031E-2</v>
      </c>
      <c r="J119" s="346">
        <v>1.4646370808767883E-2</v>
      </c>
      <c r="K119" s="346">
        <v>1.4646370808767883E-2</v>
      </c>
      <c r="L119" s="346">
        <f t="shared" si="25"/>
        <v>1.3629916629190162E-2</v>
      </c>
      <c r="M119" s="346">
        <v>1.7047602277396254E-2</v>
      </c>
      <c r="N119" s="346">
        <v>1.4646370808767883E-2</v>
      </c>
      <c r="P119" s="347">
        <f>E119*'Regional Transition'!$P$56</f>
        <v>0</v>
      </c>
      <c r="Q119" s="347">
        <f>F119*'Regional Transition'!$Q$56</f>
        <v>0</v>
      </c>
      <c r="R119" s="347">
        <f>G119*'Regional Transition'!$R$56</f>
        <v>6703.7197537976263</v>
      </c>
      <c r="S119" s="347">
        <f>H119*'Regional Transition'!$S$56</f>
        <v>0</v>
      </c>
      <c r="T119" s="347">
        <f>I119*'Regional Transition'!$T$56</f>
        <v>4625.7495446642833</v>
      </c>
      <c r="U119" s="347">
        <f>J119*'Regional Transition'!$U$56</f>
        <v>0</v>
      </c>
      <c r="V119" s="347">
        <f>K119*'Regional Transition'!$V$56</f>
        <v>0</v>
      </c>
      <c r="W119" s="347">
        <f>L119*'Regional Transition'!$W$56</f>
        <v>1780.391696130532</v>
      </c>
      <c r="X119" s="347">
        <f>M119*'Regional Transition'!$X$56</f>
        <v>222.68228309343374</v>
      </c>
      <c r="Y119" s="347">
        <f>N119*'Regional Transition'!$Y$56</f>
        <v>0</v>
      </c>
      <c r="Z119" s="348">
        <f t="shared" si="16"/>
        <v>13332.543277685876</v>
      </c>
      <c r="AB119" s="347">
        <f>E119*'Regional Transition'!$P$58</f>
        <v>-9513.4149855907763</v>
      </c>
      <c r="AC119" s="347">
        <f>F119*'Regional Transition'!$Q$58</f>
        <v>-2587.4836065573772</v>
      </c>
      <c r="AD119" s="347">
        <f>G119*'Regional Transition'!$R$58</f>
        <v>0</v>
      </c>
      <c r="AE119" s="347">
        <f>H119*'Regional Transition'!$S$58</f>
        <v>-278.13599999999963</v>
      </c>
      <c r="AF119" s="347">
        <f>I119*'Regional Transition'!$T$58</f>
        <v>0</v>
      </c>
      <c r="AG119" s="347">
        <f>J119*'Regional Transition'!$U$58</f>
        <v>-998.86050010919564</v>
      </c>
      <c r="AH119" s="347">
        <f>K119*'Regional Transition'!$V$58</f>
        <v>-663.56093290522404</v>
      </c>
      <c r="AI119" s="347">
        <f>L119*'Regional Transition'!$W$58</f>
        <v>0</v>
      </c>
      <c r="AJ119" s="347">
        <f>M119*'Regional Transition'!$X$58</f>
        <v>0</v>
      </c>
      <c r="AK119" s="347">
        <f>N119*'Regional Transition'!$Y$58</f>
        <v>-408.86157881245776</v>
      </c>
      <c r="AM119" s="382">
        <f>IF(('GE2024 results (adjust.)'!E118+'Allocation (ENG)'!P119+'Allocation (ENG)'!AB119)&gt;0,('GE2024 results (adjust.)'!E118+'Allocation (ENG)'!P119+'Allocation (ENG)'!AB119),0)</f>
        <v>10493.585014409224</v>
      </c>
      <c r="AN119" s="382">
        <f>IF(('GE2024 results (adjust.)'!F118+'Allocation (ENG)'!Q119+'Allocation (ENG)'!AC119)&gt;0,('GE2024 results (adjust.)'!F118+'Allocation (ENG)'!Q119+'Allocation (ENG)'!AC119),0)</f>
        <v>7595.5163934426228</v>
      </c>
      <c r="AO119" s="382">
        <f>IF(('GE2024 results (adjust.)'!G118+'Allocation (ENG)'!R119+'Allocation (ENG)'!AD119)&gt;0,('GE2024 results (adjust.)'!G118+'Allocation (ENG)'!R119+'Allocation (ENG)'!AD119),0)</f>
        <v>10643.719753797626</v>
      </c>
      <c r="AP119" s="382">
        <f>IF(('GE2024 results (adjust.)'!H118+'Allocation (ENG)'!S119+'Allocation (ENG)'!AE119)&gt;0,('GE2024 results (adjust.)'!H118+'Allocation (ENG)'!S119+'Allocation (ENG)'!AE119),0)</f>
        <v>3584.8640000000005</v>
      </c>
      <c r="AQ119" s="382">
        <f>IF(('GE2024 results (adjust.)'!I118+'Allocation (ENG)'!T119+'Allocation (ENG)'!AF119)&gt;0,('GE2024 results (adjust.)'!I118+'Allocation (ENG)'!T119+'Allocation (ENG)'!AF119),0)</f>
        <v>8654.7495446642824</v>
      </c>
      <c r="AR119" s="382">
        <f>IF(('GE2024 results (adjust.)'!K118+'Allocation (ENG)'!U119+'Allocation (ENG)'!AG119)&gt;0,('GE2024 results (adjust.)'!K118+'Allocation (ENG)'!U119+'Allocation (ENG)'!AG119),0)</f>
        <v>0</v>
      </c>
      <c r="AS119" s="382">
        <f>IF(('GE2024 results (adjust.)'!L118+'Allocation (ENG)'!V119+'Allocation (ENG)'!AH119)&gt;0,('GE2024 results (adjust.)'!L118+'Allocation (ENG)'!V119+'Allocation (ENG)'!AH119),0)</f>
        <v>2082.439067094776</v>
      </c>
      <c r="AT119" s="382">
        <f t="shared" si="26"/>
        <v>1780.391696130532</v>
      </c>
      <c r="AU119" s="382">
        <f t="shared" si="27"/>
        <v>222.68228309343374</v>
      </c>
      <c r="AV119" s="382">
        <f>IF(('GE2024 results (adjust.)'!N118+'Allocation (ENG)'!Y119+'Allocation (ENG)'!AK119)&gt;0,('GE2024 results (adjust.)'!N118+'Allocation (ENG)'!Y119+'Allocation (ENG)'!AK119),0)</f>
        <v>0</v>
      </c>
      <c r="AW119" s="382">
        <f t="shared" si="17"/>
        <v>45057.947752632492</v>
      </c>
      <c r="AX119" s="382"/>
      <c r="AY119" s="368">
        <f t="shared" si="18"/>
        <v>0.23289087803152642</v>
      </c>
      <c r="AZ119" s="368">
        <f t="shared" si="19"/>
        <v>0.16857217810145067</v>
      </c>
      <c r="BA119" s="368">
        <f t="shared" si="20"/>
        <v>0.2362229148169708</v>
      </c>
      <c r="BB119" s="368">
        <f t="shared" si="21"/>
        <v>7.9561191283740978E-2</v>
      </c>
      <c r="BC119" s="368">
        <f t="shared" si="22"/>
        <v>0.19208042035511111</v>
      </c>
      <c r="BD119" s="368">
        <f t="shared" si="23"/>
        <v>0</v>
      </c>
      <c r="BE119" s="368">
        <f t="shared" si="24"/>
        <v>4.6216908913103136E-2</v>
      </c>
      <c r="BF119" s="368">
        <f t="shared" si="28"/>
        <v>3.9513377437979592E-2</v>
      </c>
      <c r="BG119" s="368">
        <f t="shared" si="29"/>
        <v>4.9421310601174377E-3</v>
      </c>
      <c r="BH119" s="368">
        <f t="shared" si="30"/>
        <v>0</v>
      </c>
    </row>
    <row r="120" spans="1:60" ht="20" customHeight="1" x14ac:dyDescent="0.35">
      <c r="A120" s="394" t="s">
        <v>200</v>
      </c>
      <c r="B120" s="395" t="s">
        <v>190</v>
      </c>
      <c r="C120" s="394" t="s">
        <v>57</v>
      </c>
      <c r="D120" s="333" t="s">
        <v>71</v>
      </c>
      <c r="E120" s="346">
        <f>'GE2024 results (adjust.)'!E119/'Regional Transition'!$P$54</f>
        <v>1.0932100233654667E-2</v>
      </c>
      <c r="F120" s="346">
        <f>'GE2024 results (adjust.)'!F119/'Regional Transition'!$Q$54</f>
        <v>2.355078891964138E-2</v>
      </c>
      <c r="G120" s="346">
        <f>'GE2024 results (adjust.)'!G119/'Regional Transition'!$R$54</f>
        <v>2.837720967239769E-2</v>
      </c>
      <c r="H120" s="346">
        <f>'GE2024 results (adjust.)'!H119/'Regional Transition'!$S$54</f>
        <v>1.1868659321479218E-2</v>
      </c>
      <c r="I120" s="346">
        <f>'GE2024 results (adjust.)'!I119/'Regional Transition'!$T$54</f>
        <v>7.7253912044791114E-3</v>
      </c>
      <c r="J120" s="346">
        <v>4.2597736881936293E-4</v>
      </c>
      <c r="K120" s="346">
        <v>4.2597736881936293E-4</v>
      </c>
      <c r="L120" s="346">
        <f t="shared" si="25"/>
        <v>2.837720967239769E-2</v>
      </c>
      <c r="M120" s="346">
        <v>6.0644479661912309E-3</v>
      </c>
      <c r="N120" s="346">
        <v>4.2597736881936293E-4</v>
      </c>
      <c r="P120" s="347">
        <f>E120*'Regional Transition'!$P$56</f>
        <v>0</v>
      </c>
      <c r="Q120" s="347">
        <f>F120*'Regional Transition'!$Q$56</f>
        <v>0</v>
      </c>
      <c r="R120" s="347">
        <f>G120*'Regional Transition'!$R$56</f>
        <v>13957.008411269524</v>
      </c>
      <c r="S120" s="347">
        <f>H120*'Regional Transition'!$S$56</f>
        <v>0</v>
      </c>
      <c r="T120" s="347">
        <f>I120*'Regional Transition'!$T$56</f>
        <v>2965.5773328041309</v>
      </c>
      <c r="U120" s="347">
        <f>J120*'Regional Transition'!$U$56</f>
        <v>0</v>
      </c>
      <c r="V120" s="347">
        <f>K120*'Regional Transition'!$V$56</f>
        <v>0</v>
      </c>
      <c r="W120" s="347">
        <f>L120*'Regional Transition'!$W$56</f>
        <v>3706.739361258567</v>
      </c>
      <c r="X120" s="347">
        <f>M120*'Regional Transition'!$X$56</f>
        <v>79.216132382638676</v>
      </c>
      <c r="Y120" s="347">
        <f>N120*'Regional Transition'!$Y$56</f>
        <v>0</v>
      </c>
      <c r="Z120" s="348">
        <f t="shared" si="16"/>
        <v>20708.54123771486</v>
      </c>
      <c r="AB120" s="347">
        <f>E120*'Regional Transition'!$P$58</f>
        <v>-7430.7060518731978</v>
      </c>
      <c r="AC120" s="347">
        <f>F120*'Regional Transition'!$Q$58</f>
        <v>-4047.532786885246</v>
      </c>
      <c r="AD120" s="347">
        <f>G120*'Regional Transition'!$R$58</f>
        <v>0</v>
      </c>
      <c r="AE120" s="347">
        <f>H120*'Regional Transition'!$S$58</f>
        <v>-313.34399999999954</v>
      </c>
      <c r="AF120" s="347">
        <f>I120*'Regional Transition'!$T$58</f>
        <v>0</v>
      </c>
      <c r="AG120" s="347">
        <f>J120*'Regional Transition'!$U$58</f>
        <v>-29.051017020502595</v>
      </c>
      <c r="AH120" s="347">
        <f>K120*'Regional Transition'!$V$58</f>
        <v>-19.299111291179166</v>
      </c>
      <c r="AI120" s="347">
        <f>L120*'Regional Transition'!$W$58</f>
        <v>0</v>
      </c>
      <c r="AJ120" s="347">
        <f>M120*'Regional Transition'!$X$58</f>
        <v>0</v>
      </c>
      <c r="AK120" s="347">
        <f>N120*'Regional Transition'!$Y$58</f>
        <v>-11.89139492833262</v>
      </c>
      <c r="AM120" s="382">
        <f>IF(('GE2024 results (adjust.)'!E119+'Allocation (ENG)'!P120+'Allocation (ENG)'!AB120)&gt;0,('GE2024 results (adjust.)'!E119+'Allocation (ENG)'!P120+'Allocation (ENG)'!AB120),0)</f>
        <v>8196.2939481268022</v>
      </c>
      <c r="AN120" s="382">
        <f>IF(('GE2024 results (adjust.)'!F119+'Allocation (ENG)'!Q120+'Allocation (ENG)'!AC120)&gt;0,('GE2024 results (adjust.)'!F119+'Allocation (ENG)'!Q120+'Allocation (ENG)'!AC120),0)</f>
        <v>11881.467213114754</v>
      </c>
      <c r="AO120" s="382">
        <f>IF(('GE2024 results (adjust.)'!G119+'Allocation (ENG)'!R120+'Allocation (ENG)'!AD120)&gt;0,('GE2024 results (adjust.)'!G119+'Allocation (ENG)'!R120+'Allocation (ENG)'!AD120),0)</f>
        <v>22160.008411269526</v>
      </c>
      <c r="AP120" s="382">
        <f>IF(('GE2024 results (adjust.)'!H119+'Allocation (ENG)'!S120+'Allocation (ENG)'!AE120)&gt;0,('GE2024 results (adjust.)'!H119+'Allocation (ENG)'!S120+'Allocation (ENG)'!AE120),0)</f>
        <v>4038.6560000000004</v>
      </c>
      <c r="AQ120" s="382">
        <f>IF(('GE2024 results (adjust.)'!I119+'Allocation (ENG)'!T120+'Allocation (ENG)'!AF120)&gt;0,('GE2024 results (adjust.)'!I119+'Allocation (ENG)'!T120+'Allocation (ENG)'!AF120),0)</f>
        <v>5548.5773328041305</v>
      </c>
      <c r="AR120" s="382">
        <f>IF(('GE2024 results (adjust.)'!K119+'Allocation (ENG)'!U120+'Allocation (ENG)'!AG120)&gt;0,('GE2024 results (adjust.)'!K119+'Allocation (ENG)'!U120+'Allocation (ENG)'!AG120),0)</f>
        <v>0</v>
      </c>
      <c r="AS120" s="382">
        <f>IF(('GE2024 results (adjust.)'!L119+'Allocation (ENG)'!V120+'Allocation (ENG)'!AH120)&gt;0,('GE2024 results (adjust.)'!L119+'Allocation (ENG)'!V120+'Allocation (ENG)'!AH120),0)</f>
        <v>0</v>
      </c>
      <c r="AT120" s="382">
        <f t="shared" si="26"/>
        <v>3706.739361258567</v>
      </c>
      <c r="AU120" s="382">
        <f t="shared" si="27"/>
        <v>79.216132382638676</v>
      </c>
      <c r="AV120" s="382">
        <f>IF(('GE2024 results (adjust.)'!N119+'Allocation (ENG)'!Y120+'Allocation (ENG)'!AK120)&gt;0,('GE2024 results (adjust.)'!N119+'Allocation (ENG)'!Y120+'Allocation (ENG)'!AK120),0)</f>
        <v>82.108605071667384</v>
      </c>
      <c r="AW120" s="382">
        <f t="shared" si="17"/>
        <v>55693.067004028089</v>
      </c>
      <c r="AX120" s="382"/>
      <c r="AY120" s="368">
        <f t="shared" si="18"/>
        <v>0.14716901742067809</v>
      </c>
      <c r="AZ120" s="368">
        <f t="shared" si="19"/>
        <v>0.21333835344811247</v>
      </c>
      <c r="BA120" s="368">
        <f t="shared" si="20"/>
        <v>0.39789527859305662</v>
      </c>
      <c r="BB120" s="368">
        <f t="shared" si="21"/>
        <v>7.2516315176319845E-2</v>
      </c>
      <c r="BC120" s="368">
        <f t="shared" si="22"/>
        <v>9.9627792673059656E-2</v>
      </c>
      <c r="BD120" s="368">
        <f t="shared" si="23"/>
        <v>0</v>
      </c>
      <c r="BE120" s="368">
        <f t="shared" si="24"/>
        <v>0</v>
      </c>
      <c r="BF120" s="368">
        <f t="shared" si="28"/>
        <v>6.655656728314982E-2</v>
      </c>
      <c r="BG120" s="368">
        <f t="shared" si="29"/>
        <v>1.4223697247075519E-3</v>
      </c>
      <c r="BH120" s="368">
        <f t="shared" si="30"/>
        <v>1.4743056809158805E-3</v>
      </c>
    </row>
    <row r="121" spans="1:60" ht="20" customHeight="1" x14ac:dyDescent="0.35">
      <c r="A121" s="394" t="s">
        <v>201</v>
      </c>
      <c r="B121" s="395" t="s">
        <v>190</v>
      </c>
      <c r="C121" s="394" t="s">
        <v>57</v>
      </c>
      <c r="D121" s="333" t="s">
        <v>71</v>
      </c>
      <c r="E121" s="346">
        <f>'GE2024 results (adjust.)'!E120/'Regional Transition'!$P$54</f>
        <v>4.2729422299329816E-3</v>
      </c>
      <c r="F121" s="346">
        <f>'GE2024 results (adjust.)'!F120/'Regional Transition'!$Q$54</f>
        <v>1.8068566224303931E-2</v>
      </c>
      <c r="G121" s="346">
        <f>'GE2024 results (adjust.)'!G120/'Regional Transition'!$R$54</f>
        <v>2.0552115404573287E-2</v>
      </c>
      <c r="H121" s="346">
        <f>'GE2024 results (adjust.)'!H120/'Regional Transition'!$S$54</f>
        <v>5.4887095014726738E-2</v>
      </c>
      <c r="I121" s="346">
        <f>'GE2024 results (adjust.)'!I120/'Regional Transition'!$T$54</f>
        <v>4.537134516916304E-3</v>
      </c>
      <c r="J121" s="346">
        <v>3.4304773212367845E-3</v>
      </c>
      <c r="K121" s="346">
        <v>3.4304773212367845E-3</v>
      </c>
      <c r="L121" s="346">
        <f t="shared" si="25"/>
        <v>2.0552115404573287E-2</v>
      </c>
      <c r="M121" s="346">
        <v>4.5970534718553736E-3</v>
      </c>
      <c r="N121" s="346">
        <v>3.4304773212367845E-3</v>
      </c>
      <c r="P121" s="347">
        <f>E121*'Regional Transition'!$P$56</f>
        <v>0</v>
      </c>
      <c r="Q121" s="347">
        <f>F121*'Regional Transition'!$Q$56</f>
        <v>0</v>
      </c>
      <c r="R121" s="347">
        <f>G121*'Regional Transition'!$R$56</f>
        <v>10108.324633835455</v>
      </c>
      <c r="S121" s="347">
        <f>H121*'Regional Transition'!$S$56</f>
        <v>0</v>
      </c>
      <c r="T121" s="347">
        <f>I121*'Regional Transition'!$T$56</f>
        <v>1741.6882748214739</v>
      </c>
      <c r="U121" s="347">
        <f>J121*'Regional Transition'!$U$56</f>
        <v>0</v>
      </c>
      <c r="V121" s="347">
        <f>K121*'Regional Transition'!$V$56</f>
        <v>0</v>
      </c>
      <c r="W121" s="347">
        <f>L121*'Regional Transition'!$W$56</f>
        <v>2684.5957022110383</v>
      </c>
      <c r="X121" s="347">
        <f>M121*'Regional Transition'!$X$56</f>
        <v>60.048465816959549</v>
      </c>
      <c r="Y121" s="347">
        <f>N121*'Regional Transition'!$Y$56</f>
        <v>0</v>
      </c>
      <c r="Z121" s="348">
        <f t="shared" si="16"/>
        <v>14594.657076684925</v>
      </c>
      <c r="AB121" s="347">
        <f>E121*'Regional Transition'!$P$58</f>
        <v>-2904.3804034582126</v>
      </c>
      <c r="AC121" s="347">
        <f>F121*'Regional Transition'!$Q$58</f>
        <v>-3105.3360655737706</v>
      </c>
      <c r="AD121" s="347">
        <f>G121*'Regional Transition'!$R$58</f>
        <v>0</v>
      </c>
      <c r="AE121" s="347">
        <f>H121*'Regional Transition'!$S$58</f>
        <v>-1449.0719999999981</v>
      </c>
      <c r="AF121" s="347">
        <f>I121*'Regional Transition'!$T$58</f>
        <v>0</v>
      </c>
      <c r="AG121" s="347">
        <f>J121*'Regional Transition'!$U$58</f>
        <v>-233.95340302681345</v>
      </c>
      <c r="AH121" s="347">
        <f>K121*'Regional Transition'!$V$58</f>
        <v>-155.41943880236838</v>
      </c>
      <c r="AI121" s="347">
        <f>L121*'Regional Transition'!$W$58</f>
        <v>0</v>
      </c>
      <c r="AJ121" s="347">
        <f>M121*'Regional Transition'!$X$58</f>
        <v>0</v>
      </c>
      <c r="AK121" s="347">
        <f>N121*'Regional Transition'!$Y$58</f>
        <v>-95.763680433487167</v>
      </c>
      <c r="AM121" s="382">
        <f>IF(('GE2024 results (adjust.)'!E120+'Allocation (ENG)'!P121+'Allocation (ENG)'!AB121)&gt;0,('GE2024 results (adjust.)'!E120+'Allocation (ENG)'!P121+'Allocation (ENG)'!AB121),0)</f>
        <v>3203.6195965417874</v>
      </c>
      <c r="AN121" s="382">
        <f>IF(('GE2024 results (adjust.)'!F120+'Allocation (ENG)'!Q121+'Allocation (ENG)'!AC121)&gt;0,('GE2024 results (adjust.)'!F120+'Allocation (ENG)'!Q121+'Allocation (ENG)'!AC121),0)</f>
        <v>9115.6639344262294</v>
      </c>
      <c r="AO121" s="382">
        <f>IF(('GE2024 results (adjust.)'!G120+'Allocation (ENG)'!R121+'Allocation (ENG)'!AD121)&gt;0,('GE2024 results (adjust.)'!G120+'Allocation (ENG)'!R121+'Allocation (ENG)'!AD121),0)</f>
        <v>16049.324633835455</v>
      </c>
      <c r="AP121" s="382">
        <f>IF(('GE2024 results (adjust.)'!H120+'Allocation (ENG)'!S121+'Allocation (ENG)'!AE121)&gt;0,('GE2024 results (adjust.)'!H120+'Allocation (ENG)'!S121+'Allocation (ENG)'!AE121),0)</f>
        <v>18676.928000000004</v>
      </c>
      <c r="AQ121" s="382">
        <f>IF(('GE2024 results (adjust.)'!I120+'Allocation (ENG)'!T121+'Allocation (ENG)'!AF121)&gt;0,('GE2024 results (adjust.)'!I120+'Allocation (ENG)'!T121+'Allocation (ENG)'!AF121),0)</f>
        <v>3258.6882748214739</v>
      </c>
      <c r="AR121" s="382">
        <f>IF(('GE2024 results (adjust.)'!K120+'Allocation (ENG)'!U121+'Allocation (ENG)'!AG121)&gt;0,('GE2024 results (adjust.)'!K120+'Allocation (ENG)'!U121+'Allocation (ENG)'!AG121),0)</f>
        <v>0</v>
      </c>
      <c r="AS121" s="382">
        <f>IF(('GE2024 results (adjust.)'!L120+'Allocation (ENG)'!V121+'Allocation (ENG)'!AH121)&gt;0,('GE2024 results (adjust.)'!L120+'Allocation (ENG)'!V121+'Allocation (ENG)'!AH121),0)</f>
        <v>285.5805611976316</v>
      </c>
      <c r="AT121" s="382">
        <f t="shared" si="26"/>
        <v>2684.5957022110383</v>
      </c>
      <c r="AU121" s="382">
        <f t="shared" si="27"/>
        <v>60.048465816959549</v>
      </c>
      <c r="AV121" s="382">
        <f>IF(('GE2024 results (adjust.)'!N120+'Allocation (ENG)'!Y121+'Allocation (ENG)'!AK121)&gt;0,('GE2024 results (adjust.)'!N120+'Allocation (ENG)'!Y121+'Allocation (ENG)'!AK121),0)</f>
        <v>220.23631956651283</v>
      </c>
      <c r="AW121" s="382">
        <f t="shared" si="17"/>
        <v>53554.685488417083</v>
      </c>
      <c r="AX121" s="382"/>
      <c r="AY121" s="368">
        <f t="shared" si="18"/>
        <v>5.9819595005084526E-2</v>
      </c>
      <c r="AZ121" s="368">
        <f t="shared" si="19"/>
        <v>0.17021225783125518</v>
      </c>
      <c r="BA121" s="368">
        <f t="shared" si="20"/>
        <v>0.29968105474742512</v>
      </c>
      <c r="BB121" s="368">
        <f t="shared" si="21"/>
        <v>0.34874498523643627</v>
      </c>
      <c r="BC121" s="368">
        <f t="shared" si="22"/>
        <v>6.0847865039302111E-2</v>
      </c>
      <c r="BD121" s="368">
        <f t="shared" si="23"/>
        <v>0</v>
      </c>
      <c r="BE121" s="368">
        <f t="shared" si="24"/>
        <v>5.3325037500107728E-3</v>
      </c>
      <c r="BF121" s="368">
        <f t="shared" si="28"/>
        <v>5.0128120027736291E-2</v>
      </c>
      <c r="BG121" s="368">
        <f t="shared" si="29"/>
        <v>1.1212551295805286E-3</v>
      </c>
      <c r="BH121" s="368">
        <f t="shared" si="30"/>
        <v>4.112363233169318E-3</v>
      </c>
    </row>
    <row r="122" spans="1:60" ht="20" customHeight="1" x14ac:dyDescent="0.35">
      <c r="A122" s="394" t="s">
        <v>202</v>
      </c>
      <c r="B122" s="395" t="s">
        <v>190</v>
      </c>
      <c r="C122" s="394" t="s">
        <v>57</v>
      </c>
      <c r="D122" s="333" t="s">
        <v>71</v>
      </c>
      <c r="E122" s="346">
        <f>'GE2024 results (adjust.)'!E121/'Regional Transition'!$P$54</f>
        <v>1.2981125739789851E-2</v>
      </c>
      <c r="F122" s="346">
        <f>'GE2024 results (adjust.)'!F121/'Regional Transition'!$Q$54</f>
        <v>2.7210039505121471E-2</v>
      </c>
      <c r="G122" s="346">
        <f>'GE2024 results (adjust.)'!G121/'Regional Transition'!$R$54</f>
        <v>1.0876258345729408E-2</v>
      </c>
      <c r="H122" s="346">
        <f>'GE2024 results (adjust.)'!H121/'Regional Transition'!$S$54</f>
        <v>9.8478237155012541E-3</v>
      </c>
      <c r="I122" s="346">
        <f>'GE2024 results (adjust.)'!I121/'Regional Transition'!$T$54</f>
        <v>8.3684260898693585E-3</v>
      </c>
      <c r="J122" s="346">
        <v>2.7325995042348497E-3</v>
      </c>
      <c r="K122" s="346">
        <v>2.7325995042348497E-3</v>
      </c>
      <c r="L122" s="346">
        <f t="shared" si="25"/>
        <v>1.0876258345729408E-2</v>
      </c>
      <c r="M122" s="346">
        <v>7.8323648529670716E-3</v>
      </c>
      <c r="N122" s="346">
        <v>2.7325995042348497E-3</v>
      </c>
      <c r="P122" s="347">
        <f>E122*'Regional Transition'!$P$56</f>
        <v>0</v>
      </c>
      <c r="Q122" s="347">
        <f>F122*'Regional Transition'!$Q$56</f>
        <v>0</v>
      </c>
      <c r="R122" s="347">
        <f>G122*'Regional Transition'!$R$56</f>
        <v>5349.3641893248059</v>
      </c>
      <c r="S122" s="347">
        <f>H122*'Regional Transition'!$S$56</f>
        <v>0</v>
      </c>
      <c r="T122" s="347">
        <f>I122*'Regional Transition'!$T$56</f>
        <v>3212.421748813766</v>
      </c>
      <c r="U122" s="347">
        <f>J122*'Regional Transition'!$U$56</f>
        <v>0</v>
      </c>
      <c r="V122" s="347">
        <f>K122*'Regional Transition'!$V$56</f>
        <v>0</v>
      </c>
      <c r="W122" s="347">
        <f>L122*'Regional Transition'!$W$56</f>
        <v>1420.6983483843635</v>
      </c>
      <c r="X122" s="347">
        <f>M122*'Regional Transition'!$X$56</f>
        <v>102.30933706096887</v>
      </c>
      <c r="Y122" s="347">
        <f>N122*'Regional Transition'!$Y$56</f>
        <v>0</v>
      </c>
      <c r="Z122" s="348">
        <f t="shared" si="16"/>
        <v>10084.793623583904</v>
      </c>
      <c r="AB122" s="347">
        <f>E122*'Regional Transition'!$P$58</f>
        <v>-8823.4582132564828</v>
      </c>
      <c r="AC122" s="347">
        <f>F122*'Regional Transition'!$Q$58</f>
        <v>-4676.4262295081962</v>
      </c>
      <c r="AD122" s="347">
        <f>G122*'Regional Transition'!$R$58</f>
        <v>0</v>
      </c>
      <c r="AE122" s="347">
        <f>H122*'Regional Transition'!$S$58</f>
        <v>-259.99199999999962</v>
      </c>
      <c r="AF122" s="347">
        <f>I122*'Regional Transition'!$T$58</f>
        <v>0</v>
      </c>
      <c r="AG122" s="347">
        <f>J122*'Regional Transition'!$U$58</f>
        <v>-186.35918365279858</v>
      </c>
      <c r="AH122" s="347">
        <f>K122*'Regional Transition'!$V$58</f>
        <v>-123.80174583596849</v>
      </c>
      <c r="AI122" s="347">
        <f>L122*'Regional Transition'!$W$58</f>
        <v>0</v>
      </c>
      <c r="AJ122" s="347">
        <f>M122*'Regional Transition'!$X$58</f>
        <v>0</v>
      </c>
      <c r="AK122" s="347">
        <f>N122*'Regional Transition'!$Y$58</f>
        <v>-76.282033423240108</v>
      </c>
      <c r="AM122" s="382">
        <f>IF(('GE2024 results (adjust.)'!E121+'Allocation (ENG)'!P122+'Allocation (ENG)'!AB122)&gt;0,('GE2024 results (adjust.)'!E121+'Allocation (ENG)'!P122+'Allocation (ENG)'!AB122),0)</f>
        <v>9732.5417867435172</v>
      </c>
      <c r="AN122" s="382">
        <f>IF(('GE2024 results (adjust.)'!F121+'Allocation (ENG)'!Q122+'Allocation (ENG)'!AC122)&gt;0,('GE2024 results (adjust.)'!F121+'Allocation (ENG)'!Q122+'Allocation (ENG)'!AC122),0)</f>
        <v>13727.573770491803</v>
      </c>
      <c r="AO122" s="382">
        <f>IF(('GE2024 results (adjust.)'!G121+'Allocation (ENG)'!R122+'Allocation (ENG)'!AD122)&gt;0,('GE2024 results (adjust.)'!G121+'Allocation (ENG)'!R122+'Allocation (ENG)'!AD122),0)</f>
        <v>8493.3641893248059</v>
      </c>
      <c r="AP122" s="382">
        <f>IF(('GE2024 results (adjust.)'!H121+'Allocation (ENG)'!S122+'Allocation (ENG)'!AE122)&gt;0,('GE2024 results (adjust.)'!H121+'Allocation (ENG)'!S122+'Allocation (ENG)'!AE122),0)</f>
        <v>3351.0080000000003</v>
      </c>
      <c r="AQ122" s="382">
        <f>IF(('GE2024 results (adjust.)'!I121+'Allocation (ENG)'!T122+'Allocation (ENG)'!AF122)&gt;0,('GE2024 results (adjust.)'!I121+'Allocation (ENG)'!T122+'Allocation (ENG)'!AF122),0)</f>
        <v>6010.4217488137656</v>
      </c>
      <c r="AR122" s="382">
        <f>IF(('GE2024 results (adjust.)'!K121+'Allocation (ENG)'!U122+'Allocation (ENG)'!AG122)&gt;0,('GE2024 results (adjust.)'!K121+'Allocation (ENG)'!U122+'Allocation (ENG)'!AG122),0)</f>
        <v>0</v>
      </c>
      <c r="AS122" s="382">
        <f>IF(('GE2024 results (adjust.)'!L121+'Allocation (ENG)'!V122+'Allocation (ENG)'!AH122)&gt;0,('GE2024 results (adjust.)'!L121+'Allocation (ENG)'!V122+'Allocation (ENG)'!AH122),0)</f>
        <v>414.19825416403148</v>
      </c>
      <c r="AT122" s="382">
        <f t="shared" si="26"/>
        <v>1420.6983483843635</v>
      </c>
      <c r="AU122" s="382">
        <f t="shared" si="27"/>
        <v>102.30933706096887</v>
      </c>
      <c r="AV122" s="382">
        <f>IF(('GE2024 results (adjust.)'!N121+'Allocation (ENG)'!Y122+'Allocation (ENG)'!AK122)&gt;0,('GE2024 results (adjust.)'!N121+'Allocation (ENG)'!Y122+'Allocation (ENG)'!AK122),0)</f>
        <v>0</v>
      </c>
      <c r="AW122" s="382">
        <f t="shared" si="17"/>
        <v>43252.115434983258</v>
      </c>
      <c r="AX122" s="382"/>
      <c r="AY122" s="368">
        <f t="shared" si="18"/>
        <v>0.22501886182592643</v>
      </c>
      <c r="AZ122" s="368">
        <f t="shared" si="19"/>
        <v>0.31738502573653637</v>
      </c>
      <c r="BA122" s="368">
        <f t="shared" si="20"/>
        <v>0.19636875801120207</v>
      </c>
      <c r="BB122" s="368">
        <f t="shared" si="21"/>
        <v>7.7476164259231386E-2</v>
      </c>
      <c r="BC122" s="368">
        <f t="shared" si="22"/>
        <v>0.13896249208547162</v>
      </c>
      <c r="BD122" s="368">
        <f t="shared" si="23"/>
        <v>0</v>
      </c>
      <c r="BE122" s="368">
        <f t="shared" si="24"/>
        <v>9.5763698491616173E-3</v>
      </c>
      <c r="BF122" s="368">
        <f t="shared" si="28"/>
        <v>3.2846910124429925E-2</v>
      </c>
      <c r="BG122" s="368">
        <f t="shared" si="29"/>
        <v>2.3654181080405338E-3</v>
      </c>
      <c r="BH122" s="368">
        <f t="shared" si="30"/>
        <v>0</v>
      </c>
    </row>
    <row r="123" spans="1:60" ht="20" customHeight="1" x14ac:dyDescent="0.35">
      <c r="A123" s="394" t="s">
        <v>203</v>
      </c>
      <c r="B123" s="395" t="s">
        <v>190</v>
      </c>
      <c r="C123" s="394" t="s">
        <v>57</v>
      </c>
      <c r="D123" s="333" t="s">
        <v>71</v>
      </c>
      <c r="E123" s="346">
        <f>'GE2024 results (adjust.)'!E122/'Regional Transition'!$P$54</f>
        <v>8.7606508751556528E-3</v>
      </c>
      <c r="F123" s="346">
        <f>'GE2024 results (adjust.)'!F122/'Regional Transition'!$Q$54</f>
        <v>2.5549700754618786E-2</v>
      </c>
      <c r="G123" s="346">
        <f>'GE2024 results (adjust.)'!G122/'Regional Transition'!$R$54</f>
        <v>1.263707752447504E-2</v>
      </c>
      <c r="H123" s="346">
        <f>'GE2024 results (adjust.)'!H122/'Regional Transition'!$S$54</f>
        <v>3.4771462855896149E-3</v>
      </c>
      <c r="I123" s="346">
        <f>'GE2024 results (adjust.)'!I122/'Regional Transition'!$T$54</f>
        <v>3.9898071493515812E-3</v>
      </c>
      <c r="J123" s="346">
        <v>5.6396684627201828E-2</v>
      </c>
      <c r="K123" s="346">
        <v>5.6396684627201828E-2</v>
      </c>
      <c r="L123" s="346">
        <f t="shared" si="25"/>
        <v>1.263707752447504E-2</v>
      </c>
      <c r="M123" s="346">
        <v>3.2350765979926047E-2</v>
      </c>
      <c r="N123" s="346">
        <v>5.6396684627201828E-2</v>
      </c>
      <c r="P123" s="347">
        <f>E123*'Regional Transition'!$P$56</f>
        <v>0</v>
      </c>
      <c r="Q123" s="347">
        <f>F123*'Regional Transition'!$Q$56</f>
        <v>0</v>
      </c>
      <c r="R123" s="347">
        <f>G123*'Regional Transition'!$R$56</f>
        <v>6215.4031118331786</v>
      </c>
      <c r="S123" s="347">
        <f>H123*'Regional Transition'!$S$56</f>
        <v>0</v>
      </c>
      <c r="T123" s="347">
        <f>I123*'Regional Transition'!$T$56</f>
        <v>1531.5834928225747</v>
      </c>
      <c r="U123" s="347">
        <f>J123*'Regional Transition'!$U$56</f>
        <v>0</v>
      </c>
      <c r="V123" s="347">
        <f>K123*'Regional Transition'!$V$56</f>
        <v>0</v>
      </c>
      <c r="W123" s="347">
        <f>L123*'Regional Transition'!$W$56</f>
        <v>1650.7032654733077</v>
      </c>
      <c r="X123" s="347">
        <f>M123*'Regional Transition'!$X$56</f>
        <v>422.57804417358818</v>
      </c>
      <c r="Y123" s="347">
        <f>N123*'Regional Transition'!$Y$56</f>
        <v>0</v>
      </c>
      <c r="Z123" s="348">
        <f t="shared" si="16"/>
        <v>9820.2679143026489</v>
      </c>
      <c r="AB123" s="347">
        <f>E123*'Regional Transition'!$P$58</f>
        <v>-5954.7406340057623</v>
      </c>
      <c r="AC123" s="347">
        <f>F123*'Regional Transition'!$Q$58</f>
        <v>-4391.0737704918029</v>
      </c>
      <c r="AD123" s="347">
        <f>G123*'Regional Transition'!$R$58</f>
        <v>0</v>
      </c>
      <c r="AE123" s="347">
        <f>H123*'Regional Transition'!$S$58</f>
        <v>-91.799999999999869</v>
      </c>
      <c r="AF123" s="347">
        <f>I123*'Regional Transition'!$T$58</f>
        <v>0</v>
      </c>
      <c r="AG123" s="347">
        <f>J123*'Regional Transition'!$U$58</f>
        <v>-3846.1692214910086</v>
      </c>
      <c r="AH123" s="347">
        <f>K123*'Regional Transition'!$V$58</f>
        <v>-2555.0791491353693</v>
      </c>
      <c r="AI123" s="347">
        <f>L123*'Regional Transition'!$W$58</f>
        <v>0</v>
      </c>
      <c r="AJ123" s="347">
        <f>M123*'Regional Transition'!$X$58</f>
        <v>0</v>
      </c>
      <c r="AK123" s="347">
        <f>N123*'Regional Transition'!$Y$58</f>
        <v>-1574.3447859904197</v>
      </c>
      <c r="AM123" s="382">
        <f>IF(('GE2024 results (adjust.)'!E122+'Allocation (ENG)'!P123+'Allocation (ENG)'!AB123)&gt;0,('GE2024 results (adjust.)'!E122+'Allocation (ENG)'!P123+'Allocation (ENG)'!AB123),0)</f>
        <v>6568.2593659942377</v>
      </c>
      <c r="AN123" s="382">
        <f>IF(('GE2024 results (adjust.)'!F122+'Allocation (ENG)'!Q123+'Allocation (ENG)'!AC123)&gt;0,('GE2024 results (adjust.)'!F122+'Allocation (ENG)'!Q123+'Allocation (ENG)'!AC123),0)</f>
        <v>12889.926229508197</v>
      </c>
      <c r="AO123" s="382">
        <f>IF(('GE2024 results (adjust.)'!G122+'Allocation (ENG)'!R123+'Allocation (ENG)'!AD123)&gt;0,('GE2024 results (adjust.)'!G122+'Allocation (ENG)'!R123+'Allocation (ENG)'!AD123),0)</f>
        <v>9868.4031118331786</v>
      </c>
      <c r="AP123" s="382">
        <f>IF(('GE2024 results (adjust.)'!H122+'Allocation (ENG)'!S123+'Allocation (ENG)'!AE123)&gt;0,('GE2024 results (adjust.)'!H122+'Allocation (ENG)'!S123+'Allocation (ENG)'!AE123),0)</f>
        <v>1183.2</v>
      </c>
      <c r="AQ123" s="382">
        <f>IF(('GE2024 results (adjust.)'!I122+'Allocation (ENG)'!T123+'Allocation (ENG)'!AF123)&gt;0,('GE2024 results (adjust.)'!I122+'Allocation (ENG)'!T123+'Allocation (ENG)'!AF123),0)</f>
        <v>2865.583492822575</v>
      </c>
      <c r="AR123" s="382">
        <f>IF(('GE2024 results (adjust.)'!K122+'Allocation (ENG)'!U123+'Allocation (ENG)'!AG123)&gt;0,('GE2024 results (adjust.)'!K122+'Allocation (ENG)'!U123+'Allocation (ENG)'!AG123),0)</f>
        <v>8598.830778508991</v>
      </c>
      <c r="AS123" s="382">
        <f>IF(('GE2024 results (adjust.)'!L122+'Allocation (ENG)'!V123+'Allocation (ENG)'!AH123)&gt;0,('GE2024 results (adjust.)'!L122+'Allocation (ENG)'!V123+'Allocation (ENG)'!AH123),0)</f>
        <v>0</v>
      </c>
      <c r="AT123" s="382">
        <f t="shared" si="26"/>
        <v>1650.7032654733077</v>
      </c>
      <c r="AU123" s="382">
        <f t="shared" si="27"/>
        <v>422.57804417358818</v>
      </c>
      <c r="AV123" s="382">
        <f>IF(('GE2024 results (adjust.)'!N122+'Allocation (ENG)'!Y123+'Allocation (ENG)'!AK123)&gt;0,('GE2024 results (adjust.)'!N122+'Allocation (ENG)'!Y123+'Allocation (ENG)'!AK123),0)</f>
        <v>0</v>
      </c>
      <c r="AW123" s="382">
        <f t="shared" si="17"/>
        <v>44047.484288314081</v>
      </c>
      <c r="AX123" s="382"/>
      <c r="AY123" s="368">
        <f t="shared" si="18"/>
        <v>0.14911769587115364</v>
      </c>
      <c r="AZ123" s="368">
        <f t="shared" si="19"/>
        <v>0.29263705834223841</v>
      </c>
      <c r="BA123" s="368">
        <f t="shared" si="20"/>
        <v>0.22404010742677746</v>
      </c>
      <c r="BB123" s="368">
        <f t="shared" si="21"/>
        <v>2.6861920019207685E-2</v>
      </c>
      <c r="BC123" s="368">
        <f t="shared" si="22"/>
        <v>6.5056689141786514E-2</v>
      </c>
      <c r="BD123" s="368">
        <f t="shared" si="23"/>
        <v>0.19521729600321996</v>
      </c>
      <c r="BE123" s="368">
        <f t="shared" si="24"/>
        <v>0</v>
      </c>
      <c r="BF123" s="368">
        <f t="shared" si="28"/>
        <v>3.7475540139104924E-2</v>
      </c>
      <c r="BG123" s="368">
        <f t="shared" si="29"/>
        <v>9.5936930565112735E-3</v>
      </c>
      <c r="BH123" s="368">
        <f t="shared" si="30"/>
        <v>0</v>
      </c>
    </row>
    <row r="124" spans="1:60" ht="20" customHeight="1" x14ac:dyDescent="0.35">
      <c r="A124" s="394" t="s">
        <v>204</v>
      </c>
      <c r="B124" s="395" t="s">
        <v>190</v>
      </c>
      <c r="C124" s="394" t="s">
        <v>57</v>
      </c>
      <c r="D124" s="333" t="s">
        <v>71</v>
      </c>
      <c r="E124" s="346">
        <f>'GE2024 results (adjust.)'!E123/'Regional Transition'!$P$54</f>
        <v>1.510010773299008E-2</v>
      </c>
      <c r="F124" s="346">
        <f>'GE2024 results (adjust.)'!F123/'Regional Transition'!$Q$54</f>
        <v>2.7604795022827811E-2</v>
      </c>
      <c r="G124" s="346">
        <f>'GE2024 results (adjust.)'!G123/'Regional Transition'!$R$54</f>
        <v>1.3789047635520808E-2</v>
      </c>
      <c r="H124" s="346">
        <f>'GE2024 results (adjust.)'!H123/'Regional Transition'!$S$54</f>
        <v>7.1288316788480416E-3</v>
      </c>
      <c r="I124" s="346">
        <f>'GE2024 results (adjust.)'!I123/'Regional Transition'!$T$54</f>
        <v>1.0294539886108053E-2</v>
      </c>
      <c r="J124" s="346">
        <v>2.5422691905070492E-3</v>
      </c>
      <c r="K124" s="346">
        <v>2.5422691905070492E-3</v>
      </c>
      <c r="L124" s="346">
        <f t="shared" si="25"/>
        <v>1.3789047635520808E-2</v>
      </c>
      <c r="M124" s="346">
        <v>8.5085402359570354E-3</v>
      </c>
      <c r="N124" s="346">
        <v>2.5422691905070492E-3</v>
      </c>
      <c r="P124" s="347">
        <f>E124*'Regional Transition'!$P$56</f>
        <v>0</v>
      </c>
      <c r="Q124" s="347">
        <f>F124*'Regional Transition'!$Q$56</f>
        <v>0</v>
      </c>
      <c r="R124" s="347">
        <f>G124*'Regional Transition'!$R$56</f>
        <v>6781.9865326490699</v>
      </c>
      <c r="S124" s="347">
        <f>H124*'Regional Transition'!$S$56</f>
        <v>0</v>
      </c>
      <c r="T124" s="347">
        <f>I124*'Regional Transition'!$T$56</f>
        <v>3951.8068832798367</v>
      </c>
      <c r="U124" s="347">
        <f>J124*'Regional Transition'!$U$56</f>
        <v>0</v>
      </c>
      <c r="V124" s="347">
        <f>K124*'Regional Transition'!$V$56</f>
        <v>0</v>
      </c>
      <c r="W124" s="347">
        <f>L124*'Regional Transition'!$W$56</f>
        <v>1801.1779951208885</v>
      </c>
      <c r="X124" s="347">
        <f>M124*'Regional Transition'!$X$56</f>
        <v>111.14179781443382</v>
      </c>
      <c r="Y124" s="347">
        <f>N124*'Regional Transition'!$Y$56</f>
        <v>0</v>
      </c>
      <c r="Z124" s="348">
        <f t="shared" si="16"/>
        <v>12646.11320886423</v>
      </c>
      <c r="AB124" s="347">
        <f>E124*'Regional Transition'!$P$58</f>
        <v>-10263.760806916425</v>
      </c>
      <c r="AC124" s="347">
        <f>F124*'Regional Transition'!$Q$58</f>
        <v>-4744.2704918032787</v>
      </c>
      <c r="AD124" s="347">
        <f>G124*'Regional Transition'!$R$58</f>
        <v>0</v>
      </c>
      <c r="AE124" s="347">
        <f>H124*'Regional Transition'!$S$58</f>
        <v>-188.20799999999971</v>
      </c>
      <c r="AF124" s="347">
        <f>I124*'Regional Transition'!$T$58</f>
        <v>0</v>
      </c>
      <c r="AG124" s="347">
        <f>J124*'Regional Transition'!$U$58</f>
        <v>-173.37894200533995</v>
      </c>
      <c r="AH124" s="347">
        <f>K124*'Regional Transition'!$V$58</f>
        <v>-115.17873866331396</v>
      </c>
      <c r="AI124" s="347">
        <f>L124*'Regional Transition'!$W$58</f>
        <v>0</v>
      </c>
      <c r="AJ124" s="347">
        <f>M124*'Regional Transition'!$X$58</f>
        <v>0</v>
      </c>
      <c r="AK124" s="347">
        <f>N124*'Regional Transition'!$Y$58</f>
        <v>-70.968856965900002</v>
      </c>
      <c r="AM124" s="382">
        <f>IF(('GE2024 results (adjust.)'!E123+'Allocation (ENG)'!P124+'Allocation (ENG)'!AB124)&gt;0,('GE2024 results (adjust.)'!E123+'Allocation (ENG)'!P124+'Allocation (ENG)'!AB124),0)</f>
        <v>11321.239193083575</v>
      </c>
      <c r="AN124" s="382">
        <f>IF(('GE2024 results (adjust.)'!F123+'Allocation (ENG)'!Q124+'Allocation (ENG)'!AC124)&gt;0,('GE2024 results (adjust.)'!F123+'Allocation (ENG)'!Q124+'Allocation (ENG)'!AC124),0)</f>
        <v>13926.72950819672</v>
      </c>
      <c r="AO124" s="382">
        <f>IF(('GE2024 results (adjust.)'!G123+'Allocation (ENG)'!R124+'Allocation (ENG)'!AD124)&gt;0,('GE2024 results (adjust.)'!G123+'Allocation (ENG)'!R124+'Allocation (ENG)'!AD124),0)</f>
        <v>10767.986532649069</v>
      </c>
      <c r="AP124" s="382">
        <f>IF(('GE2024 results (adjust.)'!H123+'Allocation (ENG)'!S124+'Allocation (ENG)'!AE124)&gt;0,('GE2024 results (adjust.)'!H123+'Allocation (ENG)'!S124+'Allocation (ENG)'!AE124),0)</f>
        <v>2425.7920000000004</v>
      </c>
      <c r="AQ124" s="382">
        <f>IF(('GE2024 results (adjust.)'!I123+'Allocation (ENG)'!T124+'Allocation (ENG)'!AF124)&gt;0,('GE2024 results (adjust.)'!I123+'Allocation (ENG)'!T124+'Allocation (ENG)'!AF124),0)</f>
        <v>7393.8068832798363</v>
      </c>
      <c r="AR124" s="382">
        <f>IF(('GE2024 results (adjust.)'!K123+'Allocation (ENG)'!U124+'Allocation (ENG)'!AG124)&gt;0,('GE2024 results (adjust.)'!K123+'Allocation (ENG)'!U124+'Allocation (ENG)'!AG124),0)</f>
        <v>8.621057994660049</v>
      </c>
      <c r="AS124" s="382">
        <f>IF(('GE2024 results (adjust.)'!L123+'Allocation (ENG)'!V124+'Allocation (ENG)'!AH124)&gt;0,('GE2024 results (adjust.)'!L123+'Allocation (ENG)'!V124+'Allocation (ENG)'!AH124),0)</f>
        <v>0</v>
      </c>
      <c r="AT124" s="382">
        <f t="shared" si="26"/>
        <v>1801.1779951208885</v>
      </c>
      <c r="AU124" s="382">
        <f t="shared" si="27"/>
        <v>111.14179781443382</v>
      </c>
      <c r="AV124" s="382">
        <f>IF(('GE2024 results (adjust.)'!N123+'Allocation (ENG)'!Y124+'Allocation (ENG)'!AK124)&gt;0,('GE2024 results (adjust.)'!N123+'Allocation (ENG)'!Y124+'Allocation (ENG)'!AK124),0)</f>
        <v>308.03114303410001</v>
      </c>
      <c r="AW124" s="382">
        <f t="shared" si="17"/>
        <v>48064.526111173283</v>
      </c>
      <c r="AX124" s="382"/>
      <c r="AY124" s="368">
        <f t="shared" si="18"/>
        <v>0.23554251147504379</v>
      </c>
      <c r="AZ124" s="368">
        <f t="shared" si="19"/>
        <v>0.28975068798107328</v>
      </c>
      <c r="BA124" s="368">
        <f t="shared" si="20"/>
        <v>0.22403188804447396</v>
      </c>
      <c r="BB124" s="368">
        <f t="shared" si="21"/>
        <v>5.046948750496659E-2</v>
      </c>
      <c r="BC124" s="368">
        <f t="shared" si="22"/>
        <v>0.15383084951629306</v>
      </c>
      <c r="BD124" s="368">
        <f t="shared" si="23"/>
        <v>1.7936425659788126E-4</v>
      </c>
      <c r="BE124" s="368">
        <f t="shared" si="24"/>
        <v>0</v>
      </c>
      <c r="BF124" s="368">
        <f t="shared" si="28"/>
        <v>3.7474165270136285E-2</v>
      </c>
      <c r="BG124" s="368">
        <f t="shared" si="29"/>
        <v>2.3123456487922664E-3</v>
      </c>
      <c r="BH124" s="368">
        <f t="shared" si="30"/>
        <v>6.4087003026228485E-3</v>
      </c>
    </row>
    <row r="125" spans="1:60" ht="20" customHeight="1" x14ac:dyDescent="0.35">
      <c r="A125" s="394" t="s">
        <v>205</v>
      </c>
      <c r="B125" s="395" t="s">
        <v>190</v>
      </c>
      <c r="C125" s="394" t="s">
        <v>57</v>
      </c>
      <c r="D125" s="333" t="s">
        <v>71</v>
      </c>
      <c r="E125" s="346">
        <f>'GE2024 results (adjust.)'!E124/'Regional Transition'!$P$54</f>
        <v>1.0704741650693269E-2</v>
      </c>
      <c r="F125" s="346">
        <f>'GE2024 results (adjust.)'!F124/'Regional Transition'!$Q$54</f>
        <v>1.8620041161024767E-2</v>
      </c>
      <c r="G125" s="346">
        <f>'GE2024 results (adjust.)'!G124/'Regional Transition'!$R$54</f>
        <v>9.5201854222160716E-3</v>
      </c>
      <c r="H125" s="346">
        <f>'GE2024 results (adjust.)'!H124/'Regional Transition'!$S$54</f>
        <v>1.1822297371004691E-2</v>
      </c>
      <c r="I125" s="346">
        <f>'GE2024 results (adjust.)'!I124/'Regional Transition'!$T$54</f>
        <v>8.5060056467435516E-3</v>
      </c>
      <c r="J125" s="346">
        <v>4.8896763931499214E-3</v>
      </c>
      <c r="K125" s="346">
        <v>4.8896763931499214E-3</v>
      </c>
      <c r="L125" s="346">
        <f t="shared" si="25"/>
        <v>9.5201854222160716E-3</v>
      </c>
      <c r="M125" s="346">
        <v>8.384105182837354E-3</v>
      </c>
      <c r="N125" s="346">
        <v>4.8896763931499214E-3</v>
      </c>
      <c r="P125" s="347">
        <f>E125*'Regional Transition'!$P$56</f>
        <v>0</v>
      </c>
      <c r="Q125" s="347">
        <f>F125*'Regional Transition'!$Q$56</f>
        <v>0</v>
      </c>
      <c r="R125" s="347">
        <f>G125*'Regional Transition'!$R$56</f>
        <v>4682.3951173733667</v>
      </c>
      <c r="S125" s="347">
        <f>H125*'Regional Transition'!$S$56</f>
        <v>0</v>
      </c>
      <c r="T125" s="347">
        <f>I125*'Regional Transition'!$T$56</f>
        <v>3265.2349727042001</v>
      </c>
      <c r="U125" s="347">
        <f>J125*'Regional Transition'!$U$56</f>
        <v>0</v>
      </c>
      <c r="V125" s="347">
        <f>K125*'Regional Transition'!$V$56</f>
        <v>0</v>
      </c>
      <c r="W125" s="347">
        <f>L125*'Regional Transition'!$W$56</f>
        <v>1243.5629309013257</v>
      </c>
      <c r="X125" s="347">
        <f>M125*'Regional Transition'!$X$56</f>
        <v>109.51637968966422</v>
      </c>
      <c r="Y125" s="347">
        <f>N125*'Regional Transition'!$Y$56</f>
        <v>0</v>
      </c>
      <c r="Z125" s="348">
        <f t="shared" si="16"/>
        <v>9300.7094006685566</v>
      </c>
      <c r="AB125" s="347">
        <f>E125*'Regional Transition'!$P$58</f>
        <v>-7276.1671469740622</v>
      </c>
      <c r="AC125" s="347">
        <f>F125*'Regional Transition'!$Q$58</f>
        <v>-3200.1147540983607</v>
      </c>
      <c r="AD125" s="347">
        <f>G125*'Regional Transition'!$R$58</f>
        <v>0</v>
      </c>
      <c r="AE125" s="347">
        <f>H125*'Regional Transition'!$S$58</f>
        <v>-312.11999999999955</v>
      </c>
      <c r="AF125" s="347">
        <f>I125*'Regional Transition'!$T$58</f>
        <v>0</v>
      </c>
      <c r="AG125" s="347">
        <f>J125*'Regional Transition'!$U$58</f>
        <v>-333.46858899066274</v>
      </c>
      <c r="AH125" s="347">
        <f>K125*'Regional Transition'!$V$58</f>
        <v>-221.52916045938639</v>
      </c>
      <c r="AI125" s="347">
        <f>L125*'Regional Transition'!$W$58</f>
        <v>0</v>
      </c>
      <c r="AJ125" s="347">
        <f>M125*'Regional Transition'!$X$58</f>
        <v>0</v>
      </c>
      <c r="AK125" s="347">
        <f>N125*'Regional Transition'!$Y$58</f>
        <v>-136.49803327309465</v>
      </c>
      <c r="AM125" s="382">
        <f>IF(('GE2024 results (adjust.)'!E124+'Allocation (ENG)'!P125+'Allocation (ENG)'!AB125)&gt;0,('GE2024 results (adjust.)'!E124+'Allocation (ENG)'!P125+'Allocation (ENG)'!AB125),0)</f>
        <v>8025.8328530259378</v>
      </c>
      <c r="AN125" s="382">
        <f>IF(('GE2024 results (adjust.)'!F124+'Allocation (ENG)'!Q125+'Allocation (ENG)'!AC125)&gt;0,('GE2024 results (adjust.)'!F124+'Allocation (ENG)'!Q125+'Allocation (ENG)'!AC125),0)</f>
        <v>9393.8852459016398</v>
      </c>
      <c r="AO125" s="382">
        <f>IF(('GE2024 results (adjust.)'!G124+'Allocation (ENG)'!R125+'Allocation (ENG)'!AD125)&gt;0,('GE2024 results (adjust.)'!G124+'Allocation (ENG)'!R125+'Allocation (ENG)'!AD125),0)</f>
        <v>7434.3951173733667</v>
      </c>
      <c r="AP125" s="382">
        <f>IF(('GE2024 results (adjust.)'!H124+'Allocation (ENG)'!S125+'Allocation (ENG)'!AE125)&gt;0,('GE2024 results (adjust.)'!H124+'Allocation (ENG)'!S125+'Allocation (ENG)'!AE125),0)</f>
        <v>4022.8800000000006</v>
      </c>
      <c r="AQ125" s="382">
        <f>IF(('GE2024 results (adjust.)'!I124+'Allocation (ENG)'!T125+'Allocation (ENG)'!AF125)&gt;0,('GE2024 results (adjust.)'!I124+'Allocation (ENG)'!T125+'Allocation (ENG)'!AF125),0)</f>
        <v>6109.2349727042001</v>
      </c>
      <c r="AR125" s="382">
        <f>IF(('GE2024 results (adjust.)'!K124+'Allocation (ENG)'!U125+'Allocation (ENG)'!AG125)&gt;0,('GE2024 results (adjust.)'!K124+'Allocation (ENG)'!U125+'Allocation (ENG)'!AG125),0)</f>
        <v>0</v>
      </c>
      <c r="AS125" s="382">
        <f>IF(('GE2024 results (adjust.)'!L124+'Allocation (ENG)'!V125+'Allocation (ENG)'!AH125)&gt;0,('GE2024 results (adjust.)'!L124+'Allocation (ENG)'!V125+'Allocation (ENG)'!AH125),0)</f>
        <v>505.47083954061361</v>
      </c>
      <c r="AT125" s="382">
        <f t="shared" si="26"/>
        <v>1243.5629309013257</v>
      </c>
      <c r="AU125" s="382">
        <f t="shared" si="27"/>
        <v>109.51637968966422</v>
      </c>
      <c r="AV125" s="382">
        <f>IF(('GE2024 results (adjust.)'!N124+'Allocation (ENG)'!Y125+'Allocation (ENG)'!AK125)&gt;0,('GE2024 results (adjust.)'!N124+'Allocation (ENG)'!Y125+'Allocation (ENG)'!AK125),0)</f>
        <v>215.50196672690535</v>
      </c>
      <c r="AW125" s="382">
        <f t="shared" si="17"/>
        <v>37060.280305863656</v>
      </c>
      <c r="AX125" s="382"/>
      <c r="AY125" s="368">
        <f t="shared" si="18"/>
        <v>0.21656157985820995</v>
      </c>
      <c r="AZ125" s="368">
        <f t="shared" si="19"/>
        <v>0.2534758282552802</v>
      </c>
      <c r="BA125" s="368">
        <f t="shared" si="20"/>
        <v>0.20060277623418571</v>
      </c>
      <c r="BB125" s="368">
        <f t="shared" si="21"/>
        <v>0.10854963769293194</v>
      </c>
      <c r="BC125" s="368">
        <f t="shared" si="22"/>
        <v>0.16484589221354595</v>
      </c>
      <c r="BD125" s="368">
        <f t="shared" si="23"/>
        <v>0</v>
      </c>
      <c r="BE125" s="368">
        <f t="shared" si="24"/>
        <v>1.3639153167997985E-2</v>
      </c>
      <c r="BF125" s="368">
        <f t="shared" si="28"/>
        <v>3.3555140992945209E-2</v>
      </c>
      <c r="BG125" s="368">
        <f t="shared" si="29"/>
        <v>2.9550877323595579E-3</v>
      </c>
      <c r="BH125" s="368">
        <f t="shared" si="30"/>
        <v>5.8149038525434132E-3</v>
      </c>
    </row>
    <row r="126" spans="1:60" ht="20" customHeight="1" x14ac:dyDescent="0.35">
      <c r="A126" s="394" t="s">
        <v>206</v>
      </c>
      <c r="B126" s="395" t="s">
        <v>190</v>
      </c>
      <c r="C126" s="394" t="s">
        <v>57</v>
      </c>
      <c r="D126" s="333" t="s">
        <v>71</v>
      </c>
      <c r="E126" s="346">
        <f>'GE2024 results (adjust.)'!E125/'Regional Transition'!$P$54</f>
        <v>1.6905684664138904E-2</v>
      </c>
      <c r="F126" s="346">
        <f>'GE2024 results (adjust.)'!F125/'Regional Transition'!$Q$54</f>
        <v>6.4461949707851351E-3</v>
      </c>
      <c r="G126" s="346">
        <f>'GE2024 results (adjust.)'!G125/'Regional Transition'!$R$54</f>
        <v>6.0815719375929703E-3</v>
      </c>
      <c r="H126" s="346">
        <f>'GE2024 results (adjust.)'!H125/'Regional Transition'!$S$54</f>
        <v>1.6802116286680484E-2</v>
      </c>
      <c r="I126" s="346">
        <f>'GE2024 results (adjust.)'!I125/'Regional Transition'!$T$54</f>
        <v>1.7251280088050918E-2</v>
      </c>
      <c r="J126" s="346">
        <v>2.3927239440066344E-3</v>
      </c>
      <c r="K126" s="346">
        <v>2.3927239440066344E-3</v>
      </c>
      <c r="L126" s="346">
        <f t="shared" si="25"/>
        <v>6.0815719375929703E-3</v>
      </c>
      <c r="M126" s="346">
        <v>1.4495509772847331E-2</v>
      </c>
      <c r="N126" s="346">
        <v>2.3927239440066344E-3</v>
      </c>
      <c r="P126" s="347">
        <f>E126*'Regional Transition'!$P$56</f>
        <v>0</v>
      </c>
      <c r="Q126" s="347">
        <f>F126*'Regional Transition'!$Q$56</f>
        <v>0</v>
      </c>
      <c r="R126" s="347">
        <f>G126*'Regional Transition'!$R$56</f>
        <v>2991.1521134965037</v>
      </c>
      <c r="S126" s="347">
        <f>H126*'Regional Transition'!$S$56</f>
        <v>0</v>
      </c>
      <c r="T126" s="347">
        <f>I126*'Regional Transition'!$T$56</f>
        <v>6622.319030435242</v>
      </c>
      <c r="U126" s="347">
        <f>J126*'Regional Transition'!$U$56</f>
        <v>0</v>
      </c>
      <c r="V126" s="347">
        <f>K126*'Regional Transition'!$V$56</f>
        <v>0</v>
      </c>
      <c r="W126" s="347">
        <f>L126*'Regional Transition'!$W$56</f>
        <v>794.39812228362314</v>
      </c>
      <c r="X126" s="347">
        <f>M126*'Regional Transition'!$X$56</f>
        <v>189.34587740240462</v>
      </c>
      <c r="Y126" s="347">
        <f>N126*'Regional Transition'!$Y$56</f>
        <v>0</v>
      </c>
      <c r="Z126" s="348">
        <f t="shared" si="16"/>
        <v>10597.215143617772</v>
      </c>
      <c r="AB126" s="347">
        <f>E126*'Regional Transition'!$P$58</f>
        <v>-11491.037463976943</v>
      </c>
      <c r="AC126" s="347">
        <f>F126*'Regional Transition'!$Q$58</f>
        <v>-1107.8688524590166</v>
      </c>
      <c r="AD126" s="347">
        <f>G126*'Regional Transition'!$R$58</f>
        <v>0</v>
      </c>
      <c r="AE126" s="347">
        <f>H126*'Regional Transition'!$S$58</f>
        <v>-443.59199999999936</v>
      </c>
      <c r="AF126" s="347">
        <f>I126*'Regional Transition'!$T$58</f>
        <v>0</v>
      </c>
      <c r="AG126" s="347">
        <f>J126*'Regional Transition'!$U$58</f>
        <v>-163.18018071090819</v>
      </c>
      <c r="AH126" s="347">
        <f>K126*'Regional Transition'!$V$58</f>
        <v>-108.40351874194255</v>
      </c>
      <c r="AI126" s="347">
        <f>L126*'Regional Transition'!$W$58</f>
        <v>0</v>
      </c>
      <c r="AJ126" s="347">
        <f>M126*'Regional Transition'!$X$58</f>
        <v>0</v>
      </c>
      <c r="AK126" s="347">
        <f>N126*'Regional Transition'!$Y$58</f>
        <v>-66.794218320847065</v>
      </c>
      <c r="AM126" s="382">
        <f>IF(('GE2024 results (adjust.)'!E125+'Allocation (ENG)'!P126+'Allocation (ENG)'!AB126)&gt;0,('GE2024 results (adjust.)'!E125+'Allocation (ENG)'!P126+'Allocation (ENG)'!AB126),0)</f>
        <v>12674.962536023057</v>
      </c>
      <c r="AN126" s="382">
        <f>IF(('GE2024 results (adjust.)'!F125+'Allocation (ENG)'!Q126+'Allocation (ENG)'!AC126)&gt;0,('GE2024 results (adjust.)'!F125+'Allocation (ENG)'!Q126+'Allocation (ENG)'!AC126),0)</f>
        <v>3252.1311475409834</v>
      </c>
      <c r="AO126" s="382">
        <f>IF(('GE2024 results (adjust.)'!G125+'Allocation (ENG)'!R126+'Allocation (ENG)'!AD126)&gt;0,('GE2024 results (adjust.)'!G125+'Allocation (ENG)'!R126+'Allocation (ENG)'!AD126),0)</f>
        <v>4749.1521134965042</v>
      </c>
      <c r="AP126" s="382">
        <f>IF(('GE2024 results (adjust.)'!H125+'Allocation (ENG)'!S126+'Allocation (ENG)'!AE126)&gt;0,('GE2024 results (adjust.)'!H125+'Allocation (ENG)'!S126+'Allocation (ENG)'!AE126),0)</f>
        <v>5717.4080000000004</v>
      </c>
      <c r="AQ126" s="382">
        <f>IF(('GE2024 results (adjust.)'!I125+'Allocation (ENG)'!T126+'Allocation (ENG)'!AF126)&gt;0,('GE2024 results (adjust.)'!I125+'Allocation (ENG)'!T126+'Allocation (ENG)'!AF126),0)</f>
        <v>12390.319030435243</v>
      </c>
      <c r="AR126" s="382">
        <f>IF(('GE2024 results (adjust.)'!K125+'Allocation (ENG)'!U126+'Allocation (ENG)'!AG126)&gt;0,('GE2024 results (adjust.)'!K125+'Allocation (ENG)'!U126+'Allocation (ENG)'!AG126),0)</f>
        <v>242.81981928909181</v>
      </c>
      <c r="AS126" s="382">
        <f>IF(('GE2024 results (adjust.)'!L125+'Allocation (ENG)'!V126+'Allocation (ENG)'!AH126)&gt;0,('GE2024 results (adjust.)'!L125+'Allocation (ENG)'!V126+'Allocation (ENG)'!AH126),0)</f>
        <v>0</v>
      </c>
      <c r="AT126" s="382">
        <f t="shared" si="26"/>
        <v>794.39812228362314</v>
      </c>
      <c r="AU126" s="382">
        <f t="shared" si="27"/>
        <v>189.34587740240462</v>
      </c>
      <c r="AV126" s="382">
        <f>IF(('GE2024 results (adjust.)'!N125+'Allocation (ENG)'!Y126+'Allocation (ENG)'!AK126)&gt;0,('GE2024 results (adjust.)'!N125+'Allocation (ENG)'!Y126+'Allocation (ENG)'!AK126),0)</f>
        <v>55.205781679152935</v>
      </c>
      <c r="AW126" s="382">
        <f t="shared" si="17"/>
        <v>40065.742428150057</v>
      </c>
      <c r="AX126" s="382"/>
      <c r="AY126" s="368">
        <f t="shared" si="18"/>
        <v>0.31635411620670906</v>
      </c>
      <c r="AZ126" s="368">
        <f t="shared" si="19"/>
        <v>8.1169871078092065E-2</v>
      </c>
      <c r="BA126" s="368">
        <f t="shared" si="20"/>
        <v>0.11853398503754584</v>
      </c>
      <c r="BB126" s="368">
        <f t="shared" si="21"/>
        <v>0.14270066279822557</v>
      </c>
      <c r="BC126" s="368">
        <f t="shared" si="22"/>
        <v>0.30924970509793537</v>
      </c>
      <c r="BD126" s="368">
        <f t="shared" si="23"/>
        <v>6.0605346256728141E-3</v>
      </c>
      <c r="BE126" s="368">
        <f t="shared" si="24"/>
        <v>0</v>
      </c>
      <c r="BF126" s="368">
        <f t="shared" si="28"/>
        <v>1.9827365578167389E-2</v>
      </c>
      <c r="BG126" s="368">
        <f t="shared" si="29"/>
        <v>4.7258796649521425E-3</v>
      </c>
      <c r="BH126" s="368">
        <f t="shared" si="30"/>
        <v>1.3778799126998216E-3</v>
      </c>
    </row>
    <row r="127" spans="1:60" ht="20" customHeight="1" x14ac:dyDescent="0.35">
      <c r="A127" s="394" t="s">
        <v>207</v>
      </c>
      <c r="B127" s="395" t="s">
        <v>190</v>
      </c>
      <c r="C127" s="394" t="s">
        <v>57</v>
      </c>
      <c r="D127" s="333" t="s">
        <v>71</v>
      </c>
      <c r="E127" s="346">
        <f>'GE2024 results (adjust.)'!E126/'Regional Transition'!$P$54</f>
        <v>1.2970632266730094E-2</v>
      </c>
      <c r="F127" s="346">
        <f>'GE2024 results (adjust.)'!F126/'Regional Transition'!$Q$54</f>
        <v>1.7321931256357486E-2</v>
      </c>
      <c r="G127" s="346">
        <f>'GE2024 results (adjust.)'!G126/'Regional Transition'!$R$54</f>
        <v>2.0278825198048914E-2</v>
      </c>
      <c r="H127" s="346">
        <f>'GE2024 results (adjust.)'!H126/'Regional Transition'!$S$54</f>
        <v>9.7169193847496463E-3</v>
      </c>
      <c r="I127" s="346">
        <f>'GE2024 results (adjust.)'!I126/'Regional Transition'!$T$54</f>
        <v>1.2253553141599273E-2</v>
      </c>
      <c r="J127" s="346">
        <v>0</v>
      </c>
      <c r="K127" s="346">
        <v>0</v>
      </c>
      <c r="L127" s="346">
        <f t="shared" si="25"/>
        <v>2.0278825198048914E-2</v>
      </c>
      <c r="M127" s="346">
        <v>9.6190643892704111E-3</v>
      </c>
      <c r="N127" s="346">
        <v>0</v>
      </c>
      <c r="P127" s="347">
        <f>E127*'Regional Transition'!$P$56</f>
        <v>0</v>
      </c>
      <c r="Q127" s="347">
        <f>F127*'Regional Transition'!$Q$56</f>
        <v>0</v>
      </c>
      <c r="R127" s="347">
        <f>G127*'Regional Transition'!$R$56</f>
        <v>9973.9099484166691</v>
      </c>
      <c r="S127" s="347">
        <f>H127*'Regional Transition'!$S$56</f>
        <v>0</v>
      </c>
      <c r="T127" s="347">
        <f>I127*'Regional Transition'!$T$56</f>
        <v>4703.8212669370978</v>
      </c>
      <c r="U127" s="347">
        <f>J127*'Regional Transition'!$U$56</f>
        <v>0</v>
      </c>
      <c r="V127" s="347">
        <f>K127*'Regional Transition'!$V$56</f>
        <v>0</v>
      </c>
      <c r="W127" s="347">
        <f>L127*'Regional Transition'!$W$56</f>
        <v>2648.8974930754257</v>
      </c>
      <c r="X127" s="347">
        <f>M127*'Regional Transition'!$X$56</f>
        <v>125.64788787133976</v>
      </c>
      <c r="Y127" s="347">
        <f>N127*'Regional Transition'!$Y$56</f>
        <v>0</v>
      </c>
      <c r="Z127" s="348">
        <f t="shared" si="16"/>
        <v>17452.276596300533</v>
      </c>
      <c r="AB127" s="347">
        <f>E127*'Regional Transition'!$P$58</f>
        <v>-8816.3256484149842</v>
      </c>
      <c r="AC127" s="347">
        <f>F127*'Regional Transition'!$Q$58</f>
        <v>-2977.0163934426232</v>
      </c>
      <c r="AD127" s="347">
        <f>G127*'Regional Transition'!$R$58</f>
        <v>0</v>
      </c>
      <c r="AE127" s="347">
        <f>H127*'Regional Transition'!$S$58</f>
        <v>-256.53599999999966</v>
      </c>
      <c r="AF127" s="347">
        <f>I127*'Regional Transition'!$T$58</f>
        <v>0</v>
      </c>
      <c r="AG127" s="347">
        <f>J127*'Regional Transition'!$U$58</f>
        <v>0</v>
      </c>
      <c r="AH127" s="347">
        <f>K127*'Regional Transition'!$V$58</f>
        <v>0</v>
      </c>
      <c r="AI127" s="347">
        <f>L127*'Regional Transition'!$W$58</f>
        <v>0</v>
      </c>
      <c r="AJ127" s="347">
        <f>M127*'Regional Transition'!$X$58</f>
        <v>0</v>
      </c>
      <c r="AK127" s="347">
        <f>N127*'Regional Transition'!$Y$58</f>
        <v>0</v>
      </c>
      <c r="AM127" s="382">
        <f>IF(('GE2024 results (adjust.)'!E126+'Allocation (ENG)'!P127+'Allocation (ENG)'!AB127)&gt;0,('GE2024 results (adjust.)'!E126+'Allocation (ENG)'!P127+'Allocation (ENG)'!AB127),0)</f>
        <v>9724.6743515850158</v>
      </c>
      <c r="AN127" s="382">
        <f>IF(('GE2024 results (adjust.)'!F126+'Allocation (ENG)'!Q127+'Allocation (ENG)'!AC127)&gt;0,('GE2024 results (adjust.)'!F126+'Allocation (ENG)'!Q127+'Allocation (ENG)'!AC127),0)</f>
        <v>8738.9836065573763</v>
      </c>
      <c r="AO127" s="382">
        <f>IF(('GE2024 results (adjust.)'!G126+'Allocation (ENG)'!R127+'Allocation (ENG)'!AD127)&gt;0,('GE2024 results (adjust.)'!G126+'Allocation (ENG)'!R127+'Allocation (ENG)'!AD127),0)</f>
        <v>15835.909948416669</v>
      </c>
      <c r="AP127" s="382">
        <f>IF(('GE2024 results (adjust.)'!H126+'Allocation (ENG)'!S127+'Allocation (ENG)'!AE127)&gt;0,('GE2024 results (adjust.)'!H126+'Allocation (ENG)'!S127+'Allocation (ENG)'!AE127),0)</f>
        <v>3306.4640000000004</v>
      </c>
      <c r="AQ127" s="382">
        <f>IF(('GE2024 results (adjust.)'!I126+'Allocation (ENG)'!T127+'Allocation (ENG)'!AF127)&gt;0,('GE2024 results (adjust.)'!I126+'Allocation (ENG)'!T127+'Allocation (ENG)'!AF127),0)</f>
        <v>8800.8212669370987</v>
      </c>
      <c r="AR127" s="382">
        <f>IF(('GE2024 results (adjust.)'!K126+'Allocation (ENG)'!U127+'Allocation (ENG)'!AG127)&gt;0,('GE2024 results (adjust.)'!K126+'Allocation (ENG)'!U127+'Allocation (ENG)'!AG127),0)</f>
        <v>0</v>
      </c>
      <c r="AS127" s="382">
        <f>IF(('GE2024 results (adjust.)'!L126+'Allocation (ENG)'!V127+'Allocation (ENG)'!AH127)&gt;0,('GE2024 results (adjust.)'!L126+'Allocation (ENG)'!V127+'Allocation (ENG)'!AH127),0)</f>
        <v>0</v>
      </c>
      <c r="AT127" s="382">
        <f t="shared" si="26"/>
        <v>2648.8974930754257</v>
      </c>
      <c r="AU127" s="382">
        <f t="shared" si="27"/>
        <v>125.64788787133976</v>
      </c>
      <c r="AV127" s="382">
        <f>IF(('GE2024 results (adjust.)'!N126+'Allocation (ENG)'!Y127+'Allocation (ENG)'!AK127)&gt;0,('GE2024 results (adjust.)'!N126+'Allocation (ENG)'!Y127+'Allocation (ENG)'!AK127),0)</f>
        <v>0</v>
      </c>
      <c r="AW127" s="382">
        <f t="shared" si="17"/>
        <v>49181.398554442931</v>
      </c>
      <c r="AX127" s="382"/>
      <c r="AY127" s="368">
        <f t="shared" si="18"/>
        <v>0.19773074043065234</v>
      </c>
      <c r="AZ127" s="368">
        <f t="shared" si="19"/>
        <v>0.17768879827367001</v>
      </c>
      <c r="BA127" s="368">
        <f t="shared" si="20"/>
        <v>0.32198982570385021</v>
      </c>
      <c r="BB127" s="368">
        <f t="shared" si="21"/>
        <v>6.7229971029388352E-2</v>
      </c>
      <c r="BC127" s="368">
        <f t="shared" si="22"/>
        <v>0.17894613666170445</v>
      </c>
      <c r="BD127" s="368">
        <f t="shared" si="23"/>
        <v>0</v>
      </c>
      <c r="BE127" s="368">
        <f t="shared" si="24"/>
        <v>0</v>
      </c>
      <c r="BF127" s="368">
        <f t="shared" si="28"/>
        <v>5.3859743133232447E-2</v>
      </c>
      <c r="BG127" s="368">
        <f t="shared" si="29"/>
        <v>2.5547847675020828E-3</v>
      </c>
      <c r="BH127" s="368">
        <f t="shared" si="30"/>
        <v>0</v>
      </c>
    </row>
    <row r="128" spans="1:60" ht="20" customHeight="1" x14ac:dyDescent="0.35">
      <c r="A128" s="394" t="s">
        <v>208</v>
      </c>
      <c r="B128" s="395" t="s">
        <v>190</v>
      </c>
      <c r="C128" s="394" t="s">
        <v>57</v>
      </c>
      <c r="D128" s="333" t="s">
        <v>71</v>
      </c>
      <c r="E128" s="346">
        <f>'GE2024 results (adjust.)'!E127/'Regional Transition'!$P$54</f>
        <v>1.2203209603626544E-2</v>
      </c>
      <c r="F128" s="346">
        <f>'GE2024 results (adjust.)'!F127/'Regional Transition'!$Q$54</f>
        <v>2.9210429825183924E-2</v>
      </c>
      <c r="G128" s="346">
        <f>'GE2024 results (adjust.)'!G127/'Regional Transition'!$R$54</f>
        <v>1.4352924897083751E-2</v>
      </c>
      <c r="H128" s="346">
        <f>'GE2024 results (adjust.)'!H127/'Regional Transition'!$S$54</f>
        <v>1.1955928875313625E-2</v>
      </c>
      <c r="I128" s="346">
        <f>'GE2024 results (adjust.)'!I127/'Regional Transition'!$T$54</f>
        <v>8.5508685457242658E-3</v>
      </c>
      <c r="J128" s="346">
        <v>3.5573641970553182E-3</v>
      </c>
      <c r="K128" s="346">
        <v>3.5573641970553182E-3</v>
      </c>
      <c r="L128" s="346">
        <f t="shared" si="25"/>
        <v>1.4352924897083751E-2</v>
      </c>
      <c r="M128" s="346">
        <v>8.5554968597757828E-3</v>
      </c>
      <c r="N128" s="346">
        <v>3.5573641970553182E-3</v>
      </c>
      <c r="P128" s="347">
        <f>E128*'Regional Transition'!$P$56</f>
        <v>0</v>
      </c>
      <c r="Q128" s="347">
        <f>F128*'Regional Transition'!$Q$56</f>
        <v>0</v>
      </c>
      <c r="R128" s="347">
        <f>G128*'Regional Transition'!$R$56</f>
        <v>7059.3231620574488</v>
      </c>
      <c r="S128" s="347">
        <f>H128*'Regional Transition'!$S$56</f>
        <v>0</v>
      </c>
      <c r="T128" s="347">
        <f>I128*'Regional Transition'!$T$56</f>
        <v>3282.4566761467322</v>
      </c>
      <c r="U128" s="347">
        <f>J128*'Regional Transition'!$U$56</f>
        <v>0</v>
      </c>
      <c r="V128" s="347">
        <f>K128*'Regional Transition'!$V$56</f>
        <v>0</v>
      </c>
      <c r="W128" s="347">
        <f>L128*'Regional Transition'!$W$56</f>
        <v>1874.8337937171514</v>
      </c>
      <c r="X128" s="347">
        <f>M128*'Regional Transition'!$X$56</f>
        <v>111.75516314453556</v>
      </c>
      <c r="Y128" s="347">
        <f>N128*'Regional Transition'!$Y$56</f>
        <v>0</v>
      </c>
      <c r="Z128" s="348">
        <f t="shared" si="16"/>
        <v>12328.368795065866</v>
      </c>
      <c r="AB128" s="347">
        <f>E128*'Regional Transition'!$P$58</f>
        <v>-8294.6974063400557</v>
      </c>
      <c r="AC128" s="347">
        <f>F128*'Regional Transition'!$Q$58</f>
        <v>-5020.2213114754104</v>
      </c>
      <c r="AD128" s="347">
        <f>G128*'Regional Transition'!$R$58</f>
        <v>0</v>
      </c>
      <c r="AE128" s="347">
        <f>H128*'Regional Transition'!$S$58</f>
        <v>-315.64799999999957</v>
      </c>
      <c r="AF128" s="347">
        <f>I128*'Regional Transition'!$T$58</f>
        <v>0</v>
      </c>
      <c r="AG128" s="347">
        <f>J128*'Regional Transition'!$U$58</f>
        <v>-242.60689745845252</v>
      </c>
      <c r="AH128" s="347">
        <f>K128*'Regional Transition'!$V$58</f>
        <v>-161.16811025080474</v>
      </c>
      <c r="AI128" s="347">
        <f>L128*'Regional Transition'!$W$58</f>
        <v>0</v>
      </c>
      <c r="AJ128" s="347">
        <f>M128*'Regional Transition'!$X$58</f>
        <v>0</v>
      </c>
      <c r="AK128" s="347">
        <f>N128*'Regional Transition'!$Y$58</f>
        <v>-99.305798071713909</v>
      </c>
      <c r="AM128" s="382">
        <f>IF(('GE2024 results (adjust.)'!E127+'Allocation (ENG)'!P128+'Allocation (ENG)'!AB128)&gt;0,('GE2024 results (adjust.)'!E127+'Allocation (ENG)'!P128+'Allocation (ENG)'!AB128),0)</f>
        <v>9149.3025936599443</v>
      </c>
      <c r="AN128" s="382">
        <f>IF(('GE2024 results (adjust.)'!F127+'Allocation (ENG)'!Q128+'Allocation (ENG)'!AC128)&gt;0,('GE2024 results (adjust.)'!F127+'Allocation (ENG)'!Q128+'Allocation (ENG)'!AC128),0)</f>
        <v>14736.77868852459</v>
      </c>
      <c r="AO128" s="382">
        <f>IF(('GE2024 results (adjust.)'!G127+'Allocation (ENG)'!R128+'Allocation (ENG)'!AD128)&gt;0,('GE2024 results (adjust.)'!G127+'Allocation (ENG)'!R128+'Allocation (ENG)'!AD128),0)</f>
        <v>11208.323162057448</v>
      </c>
      <c r="AP128" s="382">
        <f>IF(('GE2024 results (adjust.)'!H127+'Allocation (ENG)'!S128+'Allocation (ENG)'!AE128)&gt;0,('GE2024 results (adjust.)'!H127+'Allocation (ENG)'!S128+'Allocation (ENG)'!AE128),0)</f>
        <v>4068.3520000000003</v>
      </c>
      <c r="AQ128" s="382">
        <f>IF(('GE2024 results (adjust.)'!I127+'Allocation (ENG)'!T128+'Allocation (ENG)'!AF128)&gt;0,('GE2024 results (adjust.)'!I127+'Allocation (ENG)'!T128+'Allocation (ENG)'!AF128),0)</f>
        <v>6141.4566761467322</v>
      </c>
      <c r="AR128" s="382">
        <f>IF(('GE2024 results (adjust.)'!K127+'Allocation (ENG)'!U128+'Allocation (ENG)'!AG128)&gt;0,('GE2024 results (adjust.)'!K127+'Allocation (ENG)'!U128+'Allocation (ENG)'!AG128),0)</f>
        <v>0</v>
      </c>
      <c r="AS128" s="382">
        <f>IF(('GE2024 results (adjust.)'!L127+'Allocation (ENG)'!V128+'Allocation (ENG)'!AH128)&gt;0,('GE2024 results (adjust.)'!L127+'Allocation (ENG)'!V128+'Allocation (ENG)'!AH128),0)</f>
        <v>450.83188974919528</v>
      </c>
      <c r="AT128" s="382">
        <f t="shared" si="26"/>
        <v>1874.8337937171514</v>
      </c>
      <c r="AU128" s="382">
        <f t="shared" si="27"/>
        <v>111.75516314453556</v>
      </c>
      <c r="AV128" s="382">
        <f>IF(('GE2024 results (adjust.)'!N127+'Allocation (ENG)'!Y128+'Allocation (ENG)'!AK128)&gt;0,('GE2024 results (adjust.)'!N127+'Allocation (ENG)'!Y128+'Allocation (ENG)'!AK128),0)</f>
        <v>0</v>
      </c>
      <c r="AW128" s="382">
        <f t="shared" si="17"/>
        <v>47741.633966999594</v>
      </c>
      <c r="AX128" s="382"/>
      <c r="AY128" s="368">
        <f t="shared" si="18"/>
        <v>0.19164200789575422</v>
      </c>
      <c r="AZ128" s="368">
        <f t="shared" si="19"/>
        <v>0.30867771929865406</v>
      </c>
      <c r="BA128" s="368">
        <f t="shared" si="20"/>
        <v>0.23477041380286578</v>
      </c>
      <c r="BB128" s="368">
        <f t="shared" si="21"/>
        <v>8.5216019267630505E-2</v>
      </c>
      <c r="BC128" s="368">
        <f t="shared" si="22"/>
        <v>0.12863943199748643</v>
      </c>
      <c r="BD128" s="368">
        <f t="shared" si="23"/>
        <v>0</v>
      </c>
      <c r="BE128" s="368">
        <f t="shared" si="24"/>
        <v>9.4431600322021532E-3</v>
      </c>
      <c r="BF128" s="368">
        <f t="shared" si="28"/>
        <v>3.927041531534281E-2</v>
      </c>
      <c r="BG128" s="368">
        <f t="shared" si="29"/>
        <v>2.340832390064068E-3</v>
      </c>
      <c r="BH128" s="368">
        <f t="shared" si="30"/>
        <v>0</v>
      </c>
    </row>
    <row r="129" spans="1:60" ht="20" customHeight="1" x14ac:dyDescent="0.35">
      <c r="A129" s="394" t="s">
        <v>209</v>
      </c>
      <c r="B129" s="395" t="s">
        <v>190</v>
      </c>
      <c r="C129" s="394" t="s">
        <v>57</v>
      </c>
      <c r="D129" s="333" t="s">
        <v>71</v>
      </c>
      <c r="E129" s="346">
        <f>'GE2024 results (adjust.)'!E128/'Regional Transition'!$P$54</f>
        <v>1.4419431113847187E-2</v>
      </c>
      <c r="F129" s="346">
        <f>'GE2024 results (adjust.)'!F128/'Regional Transition'!$Q$54</f>
        <v>9.4416057530811622E-3</v>
      </c>
      <c r="G129" s="346">
        <f>'GE2024 results (adjust.)'!G128/'Regional Transition'!$R$54</f>
        <v>7.4307261217006265E-3</v>
      </c>
      <c r="H129" s="346">
        <f>'GE2024 results (adjust.)'!H128/'Regional Transition'!$S$54</f>
        <v>1.0000545434711464E-2</v>
      </c>
      <c r="I129" s="346">
        <f>'GE2024 results (adjust.)'!I128/'Regional Transition'!$T$54</f>
        <v>1.1517801598315548E-2</v>
      </c>
      <c r="J129" s="346">
        <v>6.6071808908365016E-3</v>
      </c>
      <c r="K129" s="346">
        <v>6.6071808908365016E-3</v>
      </c>
      <c r="L129" s="346">
        <f t="shared" si="25"/>
        <v>7.4307261217006265E-3</v>
      </c>
      <c r="M129" s="346">
        <v>1.0703762399483478E-2</v>
      </c>
      <c r="N129" s="346">
        <v>6.6071808908365016E-3</v>
      </c>
      <c r="P129" s="347">
        <f>E129*'Regional Transition'!$P$56</f>
        <v>0</v>
      </c>
      <c r="Q129" s="347">
        <f>F129*'Regional Transition'!$Q$56</f>
        <v>0</v>
      </c>
      <c r="R129" s="347">
        <f>G129*'Regional Transition'!$R$56</f>
        <v>3654.7182820196194</v>
      </c>
      <c r="S129" s="347">
        <f>H129*'Regional Transition'!$S$56</f>
        <v>0</v>
      </c>
      <c r="T129" s="347">
        <f>I129*'Regional Transition'!$T$56</f>
        <v>4421.3853304795621</v>
      </c>
      <c r="U129" s="347">
        <f>J129*'Regional Transition'!$U$56</f>
        <v>0</v>
      </c>
      <c r="V129" s="347">
        <f>K129*'Regional Transition'!$V$56</f>
        <v>0</v>
      </c>
      <c r="W129" s="347">
        <f>L129*'Regional Transition'!$W$56</f>
        <v>970.62978763664535</v>
      </c>
      <c r="X129" s="347">
        <f>M129*'Regional Transition'!$X$56</f>
        <v>139.81662699668979</v>
      </c>
      <c r="Y129" s="347">
        <f>N129*'Regional Transition'!$Y$56</f>
        <v>0</v>
      </c>
      <c r="Z129" s="348">
        <f t="shared" si="16"/>
        <v>9186.5500271325163</v>
      </c>
      <c r="AB129" s="347">
        <f>E129*'Regional Transition'!$P$58</f>
        <v>-9801.0951008645516</v>
      </c>
      <c r="AC129" s="347">
        <f>F129*'Regional Transition'!$Q$58</f>
        <v>-1622.6721311475408</v>
      </c>
      <c r="AD129" s="347">
        <f>G129*'Regional Transition'!$R$58</f>
        <v>0</v>
      </c>
      <c r="AE129" s="347">
        <f>H129*'Regional Transition'!$S$58</f>
        <v>-264.0239999999996</v>
      </c>
      <c r="AF129" s="347">
        <f>I129*'Regional Transition'!$T$58</f>
        <v>0</v>
      </c>
      <c r="AG129" s="347">
        <f>J129*'Regional Transition'!$U$58</f>
        <v>-450.59981719034874</v>
      </c>
      <c r="AH129" s="347">
        <f>K129*'Regional Transition'!$V$58</f>
        <v>-299.34153470786407</v>
      </c>
      <c r="AI129" s="347">
        <f>L129*'Regional Transition'!$W$58</f>
        <v>0</v>
      </c>
      <c r="AJ129" s="347">
        <f>M129*'Regional Transition'!$X$58</f>
        <v>0</v>
      </c>
      <c r="AK129" s="347">
        <f>N129*'Regional Transition'!$Y$58</f>
        <v>-184.44312559052085</v>
      </c>
      <c r="AM129" s="382">
        <f>IF(('GE2024 results (adjust.)'!E128+'Allocation (ENG)'!P129+'Allocation (ENG)'!AB129)&gt;0,('GE2024 results (adjust.)'!E128+'Allocation (ENG)'!P129+'Allocation (ENG)'!AB129),0)</f>
        <v>10810.904899135448</v>
      </c>
      <c r="AN129" s="382">
        <f>IF(('GE2024 results (adjust.)'!F128+'Allocation (ENG)'!Q129+'Allocation (ENG)'!AC129)&gt;0,('GE2024 results (adjust.)'!F128+'Allocation (ENG)'!Q129+'Allocation (ENG)'!AC129),0)</f>
        <v>4763.3278688524588</v>
      </c>
      <c r="AO129" s="382">
        <f>IF(('GE2024 results (adjust.)'!G128+'Allocation (ENG)'!R129+'Allocation (ENG)'!AD129)&gt;0,('GE2024 results (adjust.)'!G128+'Allocation (ENG)'!R129+'Allocation (ENG)'!AD129),0)</f>
        <v>5802.7182820196194</v>
      </c>
      <c r="AP129" s="382">
        <f>IF(('GE2024 results (adjust.)'!H128+'Allocation (ENG)'!S129+'Allocation (ENG)'!AE129)&gt;0,('GE2024 results (adjust.)'!H128+'Allocation (ENG)'!S129+'Allocation (ENG)'!AE129),0)</f>
        <v>3402.9760000000006</v>
      </c>
      <c r="AQ129" s="382">
        <f>IF(('GE2024 results (adjust.)'!I128+'Allocation (ENG)'!T129+'Allocation (ENG)'!AF129)&gt;0,('GE2024 results (adjust.)'!I128+'Allocation (ENG)'!T129+'Allocation (ENG)'!AF129),0)</f>
        <v>8272.385330479563</v>
      </c>
      <c r="AR129" s="382">
        <f>IF(('GE2024 results (adjust.)'!K128+'Allocation (ENG)'!U129+'Allocation (ENG)'!AG129)&gt;0,('GE2024 results (adjust.)'!K128+'Allocation (ENG)'!U129+'Allocation (ENG)'!AG129),0)</f>
        <v>0</v>
      </c>
      <c r="AS129" s="382">
        <f>IF(('GE2024 results (adjust.)'!L128+'Allocation (ENG)'!V129+'Allocation (ENG)'!AH129)&gt;0,('GE2024 results (adjust.)'!L128+'Allocation (ENG)'!V129+'Allocation (ENG)'!AH129),0)</f>
        <v>408.65846529213593</v>
      </c>
      <c r="AT129" s="382">
        <f t="shared" si="26"/>
        <v>970.62978763664535</v>
      </c>
      <c r="AU129" s="382">
        <f t="shared" si="27"/>
        <v>139.81662699668979</v>
      </c>
      <c r="AV129" s="382">
        <f>IF(('GE2024 results (adjust.)'!N128+'Allocation (ENG)'!Y129+'Allocation (ENG)'!AK129)&gt;0,('GE2024 results (adjust.)'!N128+'Allocation (ENG)'!Y129+'Allocation (ENG)'!AK129),0)</f>
        <v>565.55687440947918</v>
      </c>
      <c r="AW129" s="382">
        <f t="shared" si="17"/>
        <v>35136.974134822041</v>
      </c>
      <c r="AX129" s="382"/>
      <c r="AY129" s="368">
        <f t="shared" si="18"/>
        <v>0.30767888144418909</v>
      </c>
      <c r="AZ129" s="368">
        <f t="shared" si="19"/>
        <v>0.13556454379296778</v>
      </c>
      <c r="BA129" s="368">
        <f t="shared" si="20"/>
        <v>0.1651456457165135</v>
      </c>
      <c r="BB129" s="368">
        <f t="shared" si="21"/>
        <v>9.6848863164558194E-2</v>
      </c>
      <c r="BC129" s="368">
        <f t="shared" si="22"/>
        <v>0.23543249053655202</v>
      </c>
      <c r="BD129" s="368">
        <f t="shared" si="23"/>
        <v>0</v>
      </c>
      <c r="BE129" s="368">
        <f t="shared" si="24"/>
        <v>1.1630439881479158E-2</v>
      </c>
      <c r="BF129" s="368">
        <f t="shared" si="28"/>
        <v>2.762417116261344E-2</v>
      </c>
      <c r="BG129" s="368">
        <f t="shared" si="29"/>
        <v>3.9791880331017555E-3</v>
      </c>
      <c r="BH129" s="368">
        <f t="shared" si="30"/>
        <v>1.6095776268025067E-2</v>
      </c>
    </row>
    <row r="130" spans="1:60" ht="20" customHeight="1" x14ac:dyDescent="0.35">
      <c r="A130" s="394" t="s">
        <v>210</v>
      </c>
      <c r="B130" s="395" t="s">
        <v>190</v>
      </c>
      <c r="C130" s="394" t="s">
        <v>57</v>
      </c>
      <c r="D130" s="333" t="s">
        <v>71</v>
      </c>
      <c r="E130" s="346">
        <f>'GE2024 results (adjust.)'!E129/'Regional Transition'!$P$54</f>
        <v>1.1592489471548697E-2</v>
      </c>
      <c r="F130" s="346">
        <f>'GE2024 results (adjust.)'!F129/'Regional Transition'!$Q$54</f>
        <v>1.0239987699004093E-2</v>
      </c>
      <c r="G130" s="346">
        <f>'GE2024 results (adjust.)'!G129/'Regional Transition'!$R$54</f>
        <v>3.2511156467291656E-2</v>
      </c>
      <c r="H130" s="346">
        <f>'GE2024 results (adjust.)'!H129/'Regional Transition'!$S$54</f>
        <v>2.8171702847169192E-3</v>
      </c>
      <c r="I130" s="346">
        <f>'GE2024 results (adjust.)'!I129/'Regional Transition'!$T$54</f>
        <v>1.2513757955687418E-2</v>
      </c>
      <c r="J130" s="346">
        <v>3.4214139729640321E-3</v>
      </c>
      <c r="K130" s="346">
        <v>3.4214139729640321E-3</v>
      </c>
      <c r="L130" s="346">
        <f t="shared" si="25"/>
        <v>3.2511156467291656E-2</v>
      </c>
      <c r="M130" s="346">
        <v>1.1595938252039679E-2</v>
      </c>
      <c r="N130" s="346">
        <v>3.4214139729640321E-3</v>
      </c>
      <c r="P130" s="347">
        <f>E130*'Regional Transition'!$P$56</f>
        <v>0</v>
      </c>
      <c r="Q130" s="347">
        <f>F130*'Regional Transition'!$Q$56</f>
        <v>0</v>
      </c>
      <c r="R130" s="347">
        <f>G130*'Regional Transition'!$R$56</f>
        <v>15990.243209692913</v>
      </c>
      <c r="S130" s="347">
        <f>H130*'Regional Transition'!$S$56</f>
        <v>0</v>
      </c>
      <c r="T130" s="347">
        <f>I130*'Regional Transition'!$T$56</f>
        <v>4803.7071469037874</v>
      </c>
      <c r="U130" s="347">
        <f>J130*'Regional Transition'!$U$56</f>
        <v>0</v>
      </c>
      <c r="V130" s="347">
        <f>K130*'Regional Transition'!$V$56</f>
        <v>0</v>
      </c>
      <c r="W130" s="347">
        <f>L130*'Regional Transition'!$W$56</f>
        <v>4246.7312589428266</v>
      </c>
      <c r="X130" s="347">
        <f>M130*'Regional Transition'!$X$56</f>
        <v>151.47056826862269</v>
      </c>
      <c r="Y130" s="347">
        <f>N130*'Regional Transition'!$Y$56</f>
        <v>0</v>
      </c>
      <c r="Z130" s="348">
        <f t="shared" si="16"/>
        <v>25192.15218380815</v>
      </c>
      <c r="AB130" s="347">
        <f>E130*'Regional Transition'!$P$58</f>
        <v>-7879.5821325648403</v>
      </c>
      <c r="AC130" s="347">
        <f>F130*'Regional Transition'!$Q$58</f>
        <v>-1759.8852459016396</v>
      </c>
      <c r="AD130" s="347">
        <f>G130*'Regional Transition'!$R$58</f>
        <v>0</v>
      </c>
      <c r="AE130" s="347">
        <f>H130*'Regional Transition'!$S$58</f>
        <v>-74.375999999999891</v>
      </c>
      <c r="AF130" s="347">
        <f>I130*'Regional Transition'!$T$58</f>
        <v>0</v>
      </c>
      <c r="AG130" s="347">
        <f>J130*'Regional Transition'!$U$58</f>
        <v>-233.33529628169637</v>
      </c>
      <c r="AH130" s="347">
        <f>K130*'Regional Transition'!$V$58</f>
        <v>-155.00881941319437</v>
      </c>
      <c r="AI130" s="347">
        <f>L130*'Regional Transition'!$W$58</f>
        <v>0</v>
      </c>
      <c r="AJ130" s="347">
        <f>M130*'Regional Transition'!$X$58</f>
        <v>0</v>
      </c>
      <c r="AK130" s="347">
        <f>N130*'Regional Transition'!$Y$58</f>
        <v>-95.51067203075668</v>
      </c>
      <c r="AM130" s="382">
        <f>IF(('GE2024 results (adjust.)'!E129+'Allocation (ENG)'!P130+'Allocation (ENG)'!AB130)&gt;0,('GE2024 results (adjust.)'!E129+'Allocation (ENG)'!P130+'Allocation (ENG)'!AB130),0)</f>
        <v>8691.4178674351606</v>
      </c>
      <c r="AN130" s="382">
        <f>IF(('GE2024 results (adjust.)'!F129+'Allocation (ENG)'!Q130+'Allocation (ENG)'!AC130)&gt;0,('GE2024 results (adjust.)'!F129+'Allocation (ENG)'!Q130+'Allocation (ENG)'!AC130),0)</f>
        <v>5166.1147540983602</v>
      </c>
      <c r="AO130" s="382">
        <f>IF(('GE2024 results (adjust.)'!G129+'Allocation (ENG)'!R130+'Allocation (ENG)'!AD130)&gt;0,('GE2024 results (adjust.)'!G129+'Allocation (ENG)'!R130+'Allocation (ENG)'!AD130),0)</f>
        <v>25388.243209692911</v>
      </c>
      <c r="AP130" s="382">
        <f>IF(('GE2024 results (adjust.)'!H129+'Allocation (ENG)'!S130+'Allocation (ENG)'!AE130)&gt;0,('GE2024 results (adjust.)'!H129+'Allocation (ENG)'!S130+'Allocation (ENG)'!AE130),0)</f>
        <v>958.62400000000014</v>
      </c>
      <c r="AQ130" s="382">
        <f>IF(('GE2024 results (adjust.)'!I129+'Allocation (ENG)'!T130+'Allocation (ENG)'!AF130)&gt;0,('GE2024 results (adjust.)'!I129+'Allocation (ENG)'!T130+'Allocation (ENG)'!AF130),0)</f>
        <v>8987.7071469037874</v>
      </c>
      <c r="AR130" s="382">
        <f>IF(('GE2024 results (adjust.)'!K129+'Allocation (ENG)'!U130+'Allocation (ENG)'!AG130)&gt;0,('GE2024 results (adjust.)'!K129+'Allocation (ENG)'!U130+'Allocation (ENG)'!AG130),0)</f>
        <v>521.6647037183036</v>
      </c>
      <c r="AS130" s="382">
        <f>IF(('GE2024 results (adjust.)'!L129+'Allocation (ENG)'!V130+'Allocation (ENG)'!AH130)&gt;0,('GE2024 results (adjust.)'!L129+'Allocation (ENG)'!V130+'Allocation (ENG)'!AH130),0)</f>
        <v>0</v>
      </c>
      <c r="AT130" s="382">
        <f t="shared" si="26"/>
        <v>4246.7312589428266</v>
      </c>
      <c r="AU130" s="382">
        <f t="shared" si="27"/>
        <v>151.47056826862269</v>
      </c>
      <c r="AV130" s="382">
        <f>IF(('GE2024 results (adjust.)'!N129+'Allocation (ENG)'!Y130+'Allocation (ENG)'!AK130)&gt;0,('GE2024 results (adjust.)'!N129+'Allocation (ENG)'!Y130+'Allocation (ENG)'!AK130),0)</f>
        <v>0</v>
      </c>
      <c r="AW130" s="382">
        <f t="shared" si="17"/>
        <v>54111.973509059979</v>
      </c>
      <c r="AX130" s="382"/>
      <c r="AY130" s="368">
        <f t="shared" si="18"/>
        <v>0.16061912556155347</v>
      </c>
      <c r="AZ130" s="368">
        <f t="shared" si="19"/>
        <v>9.5470825014973754E-2</v>
      </c>
      <c r="BA130" s="368">
        <f t="shared" si="20"/>
        <v>0.46917976860411775</v>
      </c>
      <c r="BB130" s="368">
        <f t="shared" si="21"/>
        <v>1.7715561600049525E-2</v>
      </c>
      <c r="BC130" s="368">
        <f t="shared" si="22"/>
        <v>0.16609461019563393</v>
      </c>
      <c r="BD130" s="368">
        <f t="shared" si="23"/>
        <v>9.6404671626134867E-3</v>
      </c>
      <c r="BE130" s="368">
        <f t="shared" si="24"/>
        <v>0</v>
      </c>
      <c r="BF130" s="368">
        <f t="shared" si="28"/>
        <v>7.8480435725224396E-2</v>
      </c>
      <c r="BG130" s="368">
        <f t="shared" si="29"/>
        <v>2.7992061358335404E-3</v>
      </c>
      <c r="BH130" s="368">
        <f t="shared" si="30"/>
        <v>0</v>
      </c>
    </row>
    <row r="131" spans="1:60" ht="20" customHeight="1" x14ac:dyDescent="0.35">
      <c r="A131" s="394" t="s">
        <v>211</v>
      </c>
      <c r="B131" s="395" t="s">
        <v>190</v>
      </c>
      <c r="C131" s="394" t="s">
        <v>57</v>
      </c>
      <c r="D131" s="333" t="s">
        <v>71</v>
      </c>
      <c r="E131" s="346">
        <f>'GE2024 results (adjust.)'!E130/'Regional Transition'!$P$54</f>
        <v>1.9137296601513858E-2</v>
      </c>
      <c r="F131" s="346">
        <f>'GE2024 results (adjust.)'!F130/'Regional Transition'!$Q$54</f>
        <v>5.7261727343694557E-3</v>
      </c>
      <c r="G131" s="346">
        <f>'GE2024 results (adjust.)'!G130/'Regional Transition'!$R$54</f>
        <v>6.230324834815097E-3</v>
      </c>
      <c r="H131" s="346">
        <f>'GE2024 results (adjust.)'!H130/'Regional Transition'!$S$54</f>
        <v>9.5041998472782802E-3</v>
      </c>
      <c r="I131" s="346">
        <f>'GE2024 results (adjust.)'!I130/'Regional Transition'!$T$54</f>
        <v>2.5622697037852322E-2</v>
      </c>
      <c r="J131" s="346">
        <v>1.3413755443673556E-3</v>
      </c>
      <c r="K131" s="346">
        <v>1.3413755443673556E-3</v>
      </c>
      <c r="L131" s="346">
        <f t="shared" si="25"/>
        <v>6.230324834815097E-3</v>
      </c>
      <c r="M131" s="346">
        <v>2.0808827845277926E-2</v>
      </c>
      <c r="N131" s="346">
        <v>1.3413755443673556E-3</v>
      </c>
      <c r="P131" s="347">
        <f>E131*'Regional Transition'!$P$56</f>
        <v>0</v>
      </c>
      <c r="Q131" s="347">
        <f>F131*'Regional Transition'!$Q$56</f>
        <v>0</v>
      </c>
      <c r="R131" s="347">
        <f>G131*'Regional Transition'!$R$56</f>
        <v>3064.3145372054632</v>
      </c>
      <c r="S131" s="347">
        <f>H131*'Regional Transition'!$S$56</f>
        <v>0</v>
      </c>
      <c r="T131" s="347">
        <f>I131*'Regional Transition'!$T$56</f>
        <v>9835.8888928118431</v>
      </c>
      <c r="U131" s="347">
        <f>J131*'Regional Transition'!$U$56</f>
        <v>0</v>
      </c>
      <c r="V131" s="347">
        <f>K131*'Regional Transition'!$V$56</f>
        <v>0</v>
      </c>
      <c r="W131" s="347">
        <f>L131*'Regional Transition'!$W$56</f>
        <v>813.82879307895644</v>
      </c>
      <c r="X131" s="347">
        <f>M131*'Regional Transition'!$X$56</f>
        <v>271.81284603458249</v>
      </c>
      <c r="Y131" s="347">
        <f>N131*'Regional Transition'!$Y$56</f>
        <v>0</v>
      </c>
      <c r="Z131" s="348">
        <f t="shared" ref="Z131:Z194" si="31">SUM(P131:Y131)</f>
        <v>13985.845069130846</v>
      </c>
      <c r="AB131" s="347">
        <f>E131*'Regional Transition'!$P$58</f>
        <v>-13007.896253602303</v>
      </c>
      <c r="AC131" s="347">
        <f>F131*'Regional Transition'!$Q$58</f>
        <v>-984.12295081967216</v>
      </c>
      <c r="AD131" s="347">
        <f>G131*'Regional Transition'!$R$58</f>
        <v>0</v>
      </c>
      <c r="AE131" s="347">
        <f>H131*'Regional Transition'!$S$58</f>
        <v>-250.91999999999962</v>
      </c>
      <c r="AF131" s="347">
        <f>I131*'Regional Transition'!$T$58</f>
        <v>0</v>
      </c>
      <c r="AG131" s="347">
        <f>J131*'Regional Transition'!$U$58</f>
        <v>-91.479798277327319</v>
      </c>
      <c r="AH131" s="347">
        <f>K131*'Regional Transition'!$V$58</f>
        <v>-60.771669597755668</v>
      </c>
      <c r="AI131" s="347">
        <f>L131*'Regional Transition'!$W$58</f>
        <v>0</v>
      </c>
      <c r="AJ131" s="347">
        <f>M131*'Regional Transition'!$X$58</f>
        <v>0</v>
      </c>
      <c r="AK131" s="347">
        <f>N131*'Regional Transition'!$Y$58</f>
        <v>-37.445243604111226</v>
      </c>
      <c r="AM131" s="382">
        <f>IF(('GE2024 results (adjust.)'!E130+'Allocation (ENG)'!P131+'Allocation (ENG)'!AB131)&gt;0,('GE2024 results (adjust.)'!E130+'Allocation (ENG)'!P131+'Allocation (ENG)'!AB131),0)</f>
        <v>14348.103746397697</v>
      </c>
      <c r="AN131" s="382">
        <f>IF(('GE2024 results (adjust.)'!F130+'Allocation (ENG)'!Q131+'Allocation (ENG)'!AC131)&gt;0,('GE2024 results (adjust.)'!F130+'Allocation (ENG)'!Q131+'Allocation (ENG)'!AC131),0)</f>
        <v>2888.877049180328</v>
      </c>
      <c r="AO131" s="382">
        <f>IF(('GE2024 results (adjust.)'!G130+'Allocation (ENG)'!R131+'Allocation (ENG)'!AD131)&gt;0,('GE2024 results (adjust.)'!G130+'Allocation (ENG)'!R131+'Allocation (ENG)'!AD131),0)</f>
        <v>4865.3145372054632</v>
      </c>
      <c r="AP131" s="382">
        <f>IF(('GE2024 results (adjust.)'!H130+'Allocation (ENG)'!S131+'Allocation (ENG)'!AE131)&gt;0,('GE2024 results (adjust.)'!H130+'Allocation (ENG)'!S131+'Allocation (ENG)'!AE131),0)</f>
        <v>3234.0800000000004</v>
      </c>
      <c r="AQ131" s="382">
        <f>IF(('GE2024 results (adjust.)'!I130+'Allocation (ENG)'!T131+'Allocation (ENG)'!AF131)&gt;0,('GE2024 results (adjust.)'!I130+'Allocation (ENG)'!T131+'Allocation (ENG)'!AF131),0)</f>
        <v>18402.888892811843</v>
      </c>
      <c r="AR131" s="382">
        <f>IF(('GE2024 results (adjust.)'!K130+'Allocation (ENG)'!U131+'Allocation (ENG)'!AG131)&gt;0,('GE2024 results (adjust.)'!K130+'Allocation (ENG)'!U131+'Allocation (ENG)'!AG131),0)</f>
        <v>204.52020172267268</v>
      </c>
      <c r="AS131" s="382">
        <f>IF(('GE2024 results (adjust.)'!L130+'Allocation (ENG)'!V131+'Allocation (ENG)'!AH131)&gt;0,('GE2024 results (adjust.)'!L130+'Allocation (ENG)'!V131+'Allocation (ENG)'!AH131),0)</f>
        <v>0</v>
      </c>
      <c r="AT131" s="382">
        <f t="shared" si="26"/>
        <v>813.82879307895644</v>
      </c>
      <c r="AU131" s="382">
        <f t="shared" si="27"/>
        <v>271.81284603458249</v>
      </c>
      <c r="AV131" s="382">
        <f>IF(('GE2024 results (adjust.)'!N130+'Allocation (ENG)'!Y131+'Allocation (ENG)'!AK131)&gt;0,('GE2024 results (adjust.)'!N130+'Allocation (ENG)'!Y131+'Allocation (ENG)'!AK131),0)</f>
        <v>0</v>
      </c>
      <c r="AW131" s="382">
        <f t="shared" ref="AW131:AW194" si="32">SUM(AM131:AV131)</f>
        <v>45029.426066431552</v>
      </c>
      <c r="AX131" s="382"/>
      <c r="AY131" s="368">
        <f t="shared" ref="AY131:AY194" si="33">AM131/AW131</f>
        <v>0.31863838826704244</v>
      </c>
      <c r="AZ131" s="368">
        <f t="shared" ref="AZ131:AZ194" si="34">AN131/AW131</f>
        <v>6.4155315791020531E-2</v>
      </c>
      <c r="BA131" s="368">
        <f t="shared" ref="BA131:BA194" si="35">AO131/AW131</f>
        <v>0.10804744724100422</v>
      </c>
      <c r="BB131" s="368">
        <f t="shared" ref="BB131:BB194" si="36">AP131/AW131</f>
        <v>7.1821479474972388E-2</v>
      </c>
      <c r="BC131" s="368">
        <f t="shared" ref="BC131:BC194" si="37">AQ131/AW131</f>
        <v>0.40868584169076927</v>
      </c>
      <c r="BD131" s="368">
        <f t="shared" ref="BD131:BD194" si="38">AR131/AW131</f>
        <v>4.5419233507650236E-3</v>
      </c>
      <c r="BE131" s="368">
        <f t="shared" ref="BE131:BE194" si="39">AS131/AW131</f>
        <v>0</v>
      </c>
      <c r="BF131" s="368">
        <f t="shared" si="28"/>
        <v>1.8073265954540955E-2</v>
      </c>
      <c r="BG131" s="368">
        <f t="shared" si="29"/>
        <v>6.0363382298850351E-3</v>
      </c>
      <c r="BH131" s="368">
        <f t="shared" si="30"/>
        <v>0</v>
      </c>
    </row>
    <row r="132" spans="1:60" ht="20" customHeight="1" x14ac:dyDescent="0.35">
      <c r="A132" s="394" t="s">
        <v>212</v>
      </c>
      <c r="B132" s="395" t="s">
        <v>190</v>
      </c>
      <c r="C132" s="394" t="s">
        <v>57</v>
      </c>
      <c r="D132" s="333" t="s">
        <v>71</v>
      </c>
      <c r="E132" s="346">
        <f>'GE2024 results (adjust.)'!E131/'Regional Transition'!$P$54</f>
        <v>1.5628279210331174E-2</v>
      </c>
      <c r="F132" s="346">
        <f>'GE2024 results (adjust.)'!F131/'Regional Transition'!$Q$54</f>
        <v>1.2337958034679346E-2</v>
      </c>
      <c r="G132" s="346">
        <f>'GE2024 results (adjust.)'!G131/'Regional Transition'!$R$54</f>
        <v>1.0741342927318643E-2</v>
      </c>
      <c r="H132" s="346">
        <f>'GE2024 results (adjust.)'!H131/'Regional Transition'!$S$54</f>
        <v>1.651576306316134E-2</v>
      </c>
      <c r="I132" s="346">
        <f>'GE2024 results (adjust.)'!I131/'Regional Transition'!$T$54</f>
        <v>1.6282241470067474E-2</v>
      </c>
      <c r="J132" s="346">
        <v>1.1234020184076604E-2</v>
      </c>
      <c r="K132" s="346">
        <v>1.1234020184076604E-2</v>
      </c>
      <c r="L132" s="346">
        <f t="shared" ref="L132:L195" si="40">G132</f>
        <v>1.0741342927318643E-2</v>
      </c>
      <c r="M132" s="346">
        <v>1.7639255737512474E-2</v>
      </c>
      <c r="N132" s="346">
        <v>1.1234020184076604E-2</v>
      </c>
      <c r="P132" s="347">
        <f>E132*'Regional Transition'!$P$56</f>
        <v>0</v>
      </c>
      <c r="Q132" s="347">
        <f>F132*'Regional Transition'!$Q$56</f>
        <v>0</v>
      </c>
      <c r="R132" s="347">
        <f>G132*'Regional Transition'!$R$56</f>
        <v>5283.0075724724948</v>
      </c>
      <c r="S132" s="347">
        <f>H132*'Regional Transition'!$S$56</f>
        <v>0</v>
      </c>
      <c r="T132" s="347">
        <f>I132*'Regional Transition'!$T$56</f>
        <v>6250.3302360765347</v>
      </c>
      <c r="U132" s="347">
        <f>J132*'Regional Transition'!$U$56</f>
        <v>0</v>
      </c>
      <c r="V132" s="347">
        <f>K132*'Regional Transition'!$V$56</f>
        <v>0</v>
      </c>
      <c r="W132" s="347">
        <f>L132*'Regional Transition'!$W$56</f>
        <v>1403.0751818490614</v>
      </c>
      <c r="X132" s="347">
        <f>M132*'Regional Transition'!$X$56</f>
        <v>230.41068625271558</v>
      </c>
      <c r="Y132" s="347">
        <f>N132*'Regional Transition'!$Y$56</f>
        <v>0</v>
      </c>
      <c r="Z132" s="348">
        <f t="shared" si="31"/>
        <v>13166.823676650805</v>
      </c>
      <c r="AB132" s="347">
        <f>E132*'Regional Transition'!$P$58</f>
        <v>-10622.766570605187</v>
      </c>
      <c r="AC132" s="347">
        <f>F132*'Regional Transition'!$Q$58</f>
        <v>-2120.4508196721313</v>
      </c>
      <c r="AD132" s="347">
        <f>G132*'Regional Transition'!$R$58</f>
        <v>0</v>
      </c>
      <c r="AE132" s="347">
        <f>H132*'Regional Transition'!$S$58</f>
        <v>-436.03199999999941</v>
      </c>
      <c r="AF132" s="347">
        <f>I132*'Regional Transition'!$T$58</f>
        <v>0</v>
      </c>
      <c r="AG132" s="347">
        <f>J132*'Regional Transition'!$U$58</f>
        <v>-766.14331057261631</v>
      </c>
      <c r="AH132" s="347">
        <f>K132*'Regional Transition'!$V$58</f>
        <v>-508.96273288120375</v>
      </c>
      <c r="AI132" s="347">
        <f>L132*'Regional Transition'!$W$58</f>
        <v>0</v>
      </c>
      <c r="AJ132" s="347">
        <f>M132*'Regional Transition'!$X$58</f>
        <v>0</v>
      </c>
      <c r="AK132" s="347">
        <f>N132*'Regional Transition'!$Y$58</f>
        <v>-313.60391518443157</v>
      </c>
      <c r="AM132" s="382">
        <f>IF(('GE2024 results (adjust.)'!E131+'Allocation (ENG)'!P132+'Allocation (ENG)'!AB132)&gt;0,('GE2024 results (adjust.)'!E131+'Allocation (ENG)'!P132+'Allocation (ENG)'!AB132),0)</f>
        <v>11717.233429394813</v>
      </c>
      <c r="AN132" s="382">
        <f>IF(('GE2024 results (adjust.)'!F131+'Allocation (ENG)'!Q132+'Allocation (ENG)'!AC132)&gt;0,('GE2024 results (adjust.)'!F131+'Allocation (ENG)'!Q132+'Allocation (ENG)'!AC132),0)</f>
        <v>6224.5491803278692</v>
      </c>
      <c r="AO132" s="382">
        <f>IF(('GE2024 results (adjust.)'!G131+'Allocation (ENG)'!R132+'Allocation (ENG)'!AD132)&gt;0,('GE2024 results (adjust.)'!G131+'Allocation (ENG)'!R132+'Allocation (ENG)'!AD132),0)</f>
        <v>8388.0075724724957</v>
      </c>
      <c r="AP132" s="382">
        <f>IF(('GE2024 results (adjust.)'!H131+'Allocation (ENG)'!S132+'Allocation (ENG)'!AE132)&gt;0,('GE2024 results (adjust.)'!H131+'Allocation (ENG)'!S132+'Allocation (ENG)'!AE132),0)</f>
        <v>5619.9680000000008</v>
      </c>
      <c r="AQ132" s="382">
        <f>IF(('GE2024 results (adjust.)'!I131+'Allocation (ENG)'!T132+'Allocation (ENG)'!AF132)&gt;0,('GE2024 results (adjust.)'!I131+'Allocation (ENG)'!T132+'Allocation (ENG)'!AF132),0)</f>
        <v>11694.330236076534</v>
      </c>
      <c r="AR132" s="382">
        <f>IF(('GE2024 results (adjust.)'!K131+'Allocation (ENG)'!U132+'Allocation (ENG)'!AG132)&gt;0,('GE2024 results (adjust.)'!K131+'Allocation (ENG)'!U132+'Allocation (ENG)'!AG132),0)</f>
        <v>0</v>
      </c>
      <c r="AS132" s="382">
        <f>IF(('GE2024 results (adjust.)'!L131+'Allocation (ENG)'!V132+'Allocation (ENG)'!AH132)&gt;0,('GE2024 results (adjust.)'!L131+'Allocation (ENG)'!V132+'Allocation (ENG)'!AH132),0)</f>
        <v>1257.0372671187963</v>
      </c>
      <c r="AT132" s="382">
        <f t="shared" ref="AT132:AT195" si="41">W132+AI132</f>
        <v>1403.0751818490614</v>
      </c>
      <c r="AU132" s="382">
        <f t="shared" ref="AU132:AU195" si="42">X132+AJ132</f>
        <v>230.41068625271558</v>
      </c>
      <c r="AV132" s="382">
        <f>IF(('GE2024 results (adjust.)'!N131+'Allocation (ENG)'!Y132+'Allocation (ENG)'!AK132)&gt;0,('GE2024 results (adjust.)'!N131+'Allocation (ENG)'!Y132+'Allocation (ENG)'!AK132),0)</f>
        <v>96.396084815568429</v>
      </c>
      <c r="AW132" s="382">
        <f t="shared" si="32"/>
        <v>46631.007638307856</v>
      </c>
      <c r="AX132" s="382"/>
      <c r="AY132" s="368">
        <f t="shared" si="33"/>
        <v>0.25127557869388578</v>
      </c>
      <c r="AZ132" s="368">
        <f t="shared" si="34"/>
        <v>0.13348519570086101</v>
      </c>
      <c r="BA132" s="368">
        <f t="shared" si="35"/>
        <v>0.17988047004117622</v>
      </c>
      <c r="BB132" s="368">
        <f t="shared" si="36"/>
        <v>0.12051997768504447</v>
      </c>
      <c r="BC132" s="368">
        <f t="shared" si="37"/>
        <v>0.2507844206752573</v>
      </c>
      <c r="BD132" s="368">
        <f t="shared" si="38"/>
        <v>0</v>
      </c>
      <c r="BE132" s="368">
        <f t="shared" si="39"/>
        <v>2.6957111389678125E-2</v>
      </c>
      <c r="BF132" s="368">
        <f t="shared" ref="BF132:BF195" si="43">AT132/AW132</f>
        <v>3.0088888336532976E-2</v>
      </c>
      <c r="BG132" s="368">
        <f t="shared" ref="BG132:BG195" si="44">AU132/AW132</f>
        <v>4.9411474879524327E-3</v>
      </c>
      <c r="BH132" s="368">
        <f t="shared" ref="BH132:BH195" si="45">AV132/AW132</f>
        <v>2.0672099896116773E-3</v>
      </c>
    </row>
    <row r="133" spans="1:60" ht="20" customHeight="1" x14ac:dyDescent="0.35">
      <c r="A133" s="394" t="s">
        <v>213</v>
      </c>
      <c r="B133" s="395" t="s">
        <v>190</v>
      </c>
      <c r="C133" s="394" t="s">
        <v>57</v>
      </c>
      <c r="D133" s="333" t="s">
        <v>71</v>
      </c>
      <c r="E133" s="346">
        <f>'GE2024 results (adjust.)'!E132/'Regional Transition'!$P$54</f>
        <v>1.4455108922250361E-2</v>
      </c>
      <c r="F133" s="346">
        <f>'GE2024 results (adjust.)'!F132/'Regional Transition'!$Q$54</f>
        <v>1.2040782532585812E-2</v>
      </c>
      <c r="G133" s="346">
        <f>'GE2024 results (adjust.)'!G132/'Regional Transition'!$R$54</f>
        <v>1.3657591586812883E-2</v>
      </c>
      <c r="H133" s="346">
        <f>'GE2024 results (adjust.)'!H132/'Regional Transition'!$S$54</f>
        <v>6.9352023562779539E-3</v>
      </c>
      <c r="I133" s="346">
        <f>'GE2024 results (adjust.)'!I132/'Regional Transition'!$T$54</f>
        <v>1.2130927884385318E-2</v>
      </c>
      <c r="J133" s="346">
        <v>1.7573832300866909E-2</v>
      </c>
      <c r="K133" s="346">
        <v>1.7573832300866909E-2</v>
      </c>
      <c r="L133" s="346">
        <f t="shared" si="40"/>
        <v>1.3657591586812883E-2</v>
      </c>
      <c r="M133" s="346">
        <v>1.8064213183072136E-2</v>
      </c>
      <c r="N133" s="346">
        <v>1.7573832300866909E-2</v>
      </c>
      <c r="P133" s="347">
        <f>E133*'Regional Transition'!$P$56</f>
        <v>0</v>
      </c>
      <c r="Q133" s="347">
        <f>F133*'Regional Transition'!$Q$56</f>
        <v>0</v>
      </c>
      <c r="R133" s="347">
        <f>G133*'Regional Transition'!$R$56</f>
        <v>6717.3313675109202</v>
      </c>
      <c r="S133" s="347">
        <f>H133*'Regional Transition'!$S$56</f>
        <v>0</v>
      </c>
      <c r="T133" s="347">
        <f>I133*'Regional Transition'!$T$56</f>
        <v>4656.7486108608418</v>
      </c>
      <c r="U133" s="347">
        <f>J133*'Regional Transition'!$U$56</f>
        <v>0</v>
      </c>
      <c r="V133" s="347">
        <f>K133*'Regional Transition'!$V$56</f>
        <v>0</v>
      </c>
      <c r="W133" s="347">
        <f>L133*'Regional Transition'!$W$56</f>
        <v>1784.006704650594</v>
      </c>
      <c r="X133" s="347">
        <f>M133*'Regional Transition'!$X$56</f>
        <v>235.96164249013623</v>
      </c>
      <c r="Y133" s="347">
        <f>N133*'Regional Transition'!$Y$56</f>
        <v>0</v>
      </c>
      <c r="Z133" s="348">
        <f t="shared" si="31"/>
        <v>13394.048325512493</v>
      </c>
      <c r="AB133" s="347">
        <f>E133*'Regional Transition'!$P$58</f>
        <v>-9825.3458213256472</v>
      </c>
      <c r="AC133" s="347">
        <f>F133*'Regional Transition'!$Q$58</f>
        <v>-2069.377049180328</v>
      </c>
      <c r="AD133" s="347">
        <f>G133*'Regional Transition'!$R$58</f>
        <v>0</v>
      </c>
      <c r="AE133" s="347">
        <f>H133*'Regional Transition'!$S$58</f>
        <v>-183.09599999999975</v>
      </c>
      <c r="AF133" s="347">
        <f>I133*'Regional Transition'!$T$58</f>
        <v>0</v>
      </c>
      <c r="AG133" s="347">
        <f>J133*'Regional Transition'!$U$58</f>
        <v>-1198.5089787820114</v>
      </c>
      <c r="AH133" s="347">
        <f>K133*'Regional Transition'!$V$58</f>
        <v>-796.19099560843404</v>
      </c>
      <c r="AI133" s="347">
        <f>L133*'Regional Transition'!$W$58</f>
        <v>0</v>
      </c>
      <c r="AJ133" s="347">
        <f>M133*'Regional Transition'!$X$58</f>
        <v>0</v>
      </c>
      <c r="AK133" s="347">
        <f>N133*'Regional Transition'!$Y$58</f>
        <v>-490.5832928944032</v>
      </c>
      <c r="AM133" s="382">
        <f>IF(('GE2024 results (adjust.)'!E132+'Allocation (ENG)'!P133+'Allocation (ENG)'!AB133)&gt;0,('GE2024 results (adjust.)'!E132+'Allocation (ENG)'!P133+'Allocation (ENG)'!AB133),0)</f>
        <v>10837.654178674353</v>
      </c>
      <c r="AN133" s="382">
        <f>IF(('GE2024 results (adjust.)'!F132+'Allocation (ENG)'!Q133+'Allocation (ENG)'!AC133)&gt;0,('GE2024 results (adjust.)'!F132+'Allocation (ENG)'!Q133+'Allocation (ENG)'!AC133),0)</f>
        <v>6074.622950819672</v>
      </c>
      <c r="AO133" s="382">
        <f>IF(('GE2024 results (adjust.)'!G132+'Allocation (ENG)'!R133+'Allocation (ENG)'!AD133)&gt;0,('GE2024 results (adjust.)'!G132+'Allocation (ENG)'!R133+'Allocation (ENG)'!AD133),0)</f>
        <v>10665.33136751092</v>
      </c>
      <c r="AP133" s="382">
        <f>IF(('GE2024 results (adjust.)'!H132+'Allocation (ENG)'!S133+'Allocation (ENG)'!AE133)&gt;0,('GE2024 results (adjust.)'!H132+'Allocation (ENG)'!S133+'Allocation (ENG)'!AE133),0)</f>
        <v>2359.9040000000005</v>
      </c>
      <c r="AQ133" s="382">
        <f>IF(('GE2024 results (adjust.)'!I132+'Allocation (ENG)'!T133+'Allocation (ENG)'!AF133)&gt;0,('GE2024 results (adjust.)'!I132+'Allocation (ENG)'!T133+'Allocation (ENG)'!AF133),0)</f>
        <v>8712.7486108608427</v>
      </c>
      <c r="AR133" s="382">
        <f>IF(('GE2024 results (adjust.)'!K132+'Allocation (ENG)'!U133+'Allocation (ENG)'!AG133)&gt;0,('GE2024 results (adjust.)'!K132+'Allocation (ENG)'!U133+'Allocation (ENG)'!AG133),0)</f>
        <v>0</v>
      </c>
      <c r="AS133" s="382">
        <f>IF(('GE2024 results (adjust.)'!L132+'Allocation (ENG)'!V133+'Allocation (ENG)'!AH133)&gt;0,('GE2024 results (adjust.)'!L132+'Allocation (ENG)'!V133+'Allocation (ENG)'!AH133),0)</f>
        <v>2342.8090043915658</v>
      </c>
      <c r="AT133" s="382">
        <f t="shared" si="41"/>
        <v>1784.006704650594</v>
      </c>
      <c r="AU133" s="382">
        <f t="shared" si="42"/>
        <v>235.96164249013623</v>
      </c>
      <c r="AV133" s="382">
        <f>IF(('GE2024 results (adjust.)'!N132+'Allocation (ENG)'!Y133+'Allocation (ENG)'!AK133)&gt;0,('GE2024 results (adjust.)'!N132+'Allocation (ENG)'!Y133+'Allocation (ENG)'!AK133),0)</f>
        <v>0</v>
      </c>
      <c r="AW133" s="382">
        <f t="shared" si="32"/>
        <v>43013.038459398085</v>
      </c>
      <c r="AX133" s="382"/>
      <c r="AY133" s="368">
        <f t="shared" si="33"/>
        <v>0.2519620693363594</v>
      </c>
      <c r="AZ133" s="368">
        <f t="shared" si="34"/>
        <v>0.14122747818789361</v>
      </c>
      <c r="BA133" s="368">
        <f t="shared" si="35"/>
        <v>0.2479557768879406</v>
      </c>
      <c r="BB133" s="368">
        <f t="shared" si="36"/>
        <v>5.4864852252361075E-2</v>
      </c>
      <c r="BC133" s="368">
        <f t="shared" si="37"/>
        <v>0.2025606402831828</v>
      </c>
      <c r="BD133" s="368">
        <f t="shared" si="38"/>
        <v>0</v>
      </c>
      <c r="BE133" s="368">
        <f t="shared" si="39"/>
        <v>5.4467414725956807E-2</v>
      </c>
      <c r="BF133" s="368">
        <f t="shared" si="43"/>
        <v>4.147595167764298E-2</v>
      </c>
      <c r="BG133" s="368">
        <f t="shared" si="44"/>
        <v>5.4858166486627278E-3</v>
      </c>
      <c r="BH133" s="368">
        <f t="shared" si="45"/>
        <v>0</v>
      </c>
    </row>
    <row r="134" spans="1:60" ht="20" customHeight="1" x14ac:dyDescent="0.35">
      <c r="A134" s="394" t="s">
        <v>214</v>
      </c>
      <c r="B134" s="395" t="s">
        <v>190</v>
      </c>
      <c r="C134" s="394" t="s">
        <v>57</v>
      </c>
      <c r="D134" s="333" t="s">
        <v>71</v>
      </c>
      <c r="E134" s="346">
        <f>'GE2024 results (adjust.)'!E133/'Regional Transition'!$P$54</f>
        <v>1.6089992024960476E-2</v>
      </c>
      <c r="F134" s="346">
        <f>'GE2024 results (adjust.)'!F133/'Regional Transition'!$Q$54</f>
        <v>1.0655442007901025E-2</v>
      </c>
      <c r="G134" s="346">
        <f>'GE2024 results (adjust.)'!G133/'Regional Transition'!$R$54</f>
        <v>8.942470681841768E-3</v>
      </c>
      <c r="H134" s="346">
        <f>'GE2024 results (adjust.)'!H133/'Regional Transition'!$S$54</f>
        <v>7.7233555143449333E-3</v>
      </c>
      <c r="I134" s="346">
        <f>'GE2024 results (adjust.)'!I133/'Regional Transition'!$T$54</f>
        <v>1.3028185863999618E-2</v>
      </c>
      <c r="J134" s="346">
        <v>2.7230829885484593E-2</v>
      </c>
      <c r="K134" s="346">
        <v>2.7230829885484593E-2</v>
      </c>
      <c r="L134" s="346">
        <f t="shared" si="40"/>
        <v>8.942470681841768E-3</v>
      </c>
      <c r="M134" s="346">
        <v>2.1912308505018491E-2</v>
      </c>
      <c r="N134" s="346">
        <v>2.7230829885484593E-2</v>
      </c>
      <c r="P134" s="347">
        <f>E134*'Regional Transition'!$P$56</f>
        <v>0</v>
      </c>
      <c r="Q134" s="347">
        <f>F134*'Regional Transition'!$Q$56</f>
        <v>0</v>
      </c>
      <c r="R134" s="347">
        <f>G134*'Regional Transition'!$R$56</f>
        <v>4398.2526811083408</v>
      </c>
      <c r="S134" s="347">
        <f>H134*'Regional Transition'!$S$56</f>
        <v>0</v>
      </c>
      <c r="T134" s="347">
        <f>I134*'Regional Transition'!$T$56</f>
        <v>5001.1826797114963</v>
      </c>
      <c r="U134" s="347">
        <f>J134*'Regional Transition'!$U$56</f>
        <v>0</v>
      </c>
      <c r="V134" s="347">
        <f>K134*'Regional Transition'!$V$56</f>
        <v>0</v>
      </c>
      <c r="W134" s="347">
        <f>L134*'Regional Transition'!$W$56</f>
        <v>1168.0996280450317</v>
      </c>
      <c r="X134" s="347">
        <f>M134*'Regional Transition'!$X$56</f>
        <v>286.22693129197319</v>
      </c>
      <c r="Y134" s="347">
        <f>N134*'Regional Transition'!$Y$56</f>
        <v>0</v>
      </c>
      <c r="Z134" s="348">
        <f t="shared" si="31"/>
        <v>10853.76192015684</v>
      </c>
      <c r="AB134" s="347">
        <f>E134*'Regional Transition'!$P$58</f>
        <v>-10936.599423631123</v>
      </c>
      <c r="AC134" s="347">
        <f>F134*'Regional Transition'!$Q$58</f>
        <v>-1831.2868852459017</v>
      </c>
      <c r="AD134" s="347">
        <f>G134*'Regional Transition'!$R$58</f>
        <v>0</v>
      </c>
      <c r="AE134" s="347">
        <f>H134*'Regional Transition'!$S$58</f>
        <v>-203.90399999999971</v>
      </c>
      <c r="AF134" s="347">
        <f>I134*'Regional Transition'!$T$58</f>
        <v>0</v>
      </c>
      <c r="AG134" s="347">
        <f>J134*'Regional Transition'!$U$58</f>
        <v>-1857.1017157042563</v>
      </c>
      <c r="AH134" s="347">
        <f>K134*'Regional Transition'!$V$58</f>
        <v>-1233.7059547733575</v>
      </c>
      <c r="AI134" s="347">
        <f>L134*'Regional Transition'!$W$58</f>
        <v>0</v>
      </c>
      <c r="AJ134" s="347">
        <f>M134*'Regional Transition'!$X$58</f>
        <v>0</v>
      </c>
      <c r="AK134" s="347">
        <f>N134*'Regional Transition'!$Y$58</f>
        <v>-760.16374600373103</v>
      </c>
      <c r="AM134" s="382">
        <f>IF(('GE2024 results (adjust.)'!E133+'Allocation (ENG)'!P134+'Allocation (ENG)'!AB134)&gt;0,('GE2024 results (adjust.)'!E133+'Allocation (ENG)'!P134+'Allocation (ENG)'!AB134),0)</f>
        <v>12063.400576368877</v>
      </c>
      <c r="AN134" s="382">
        <f>IF(('GE2024 results (adjust.)'!F133+'Allocation (ENG)'!Q134+'Allocation (ENG)'!AC134)&gt;0,('GE2024 results (adjust.)'!F133+'Allocation (ENG)'!Q134+'Allocation (ENG)'!AC134),0)</f>
        <v>5375.7131147540986</v>
      </c>
      <c r="AO134" s="382">
        <f>IF(('GE2024 results (adjust.)'!G133+'Allocation (ENG)'!R134+'Allocation (ENG)'!AD134)&gt;0,('GE2024 results (adjust.)'!G133+'Allocation (ENG)'!R134+'Allocation (ENG)'!AD134),0)</f>
        <v>6983.2526811083408</v>
      </c>
      <c r="AP134" s="382">
        <f>IF(('GE2024 results (adjust.)'!H133+'Allocation (ENG)'!S134+'Allocation (ENG)'!AE134)&gt;0,('GE2024 results (adjust.)'!H133+'Allocation (ENG)'!S134+'Allocation (ENG)'!AE134),0)</f>
        <v>2628.0960000000005</v>
      </c>
      <c r="AQ134" s="382">
        <f>IF(('GE2024 results (adjust.)'!I133+'Allocation (ENG)'!T134+'Allocation (ENG)'!AF134)&gt;0,('GE2024 results (adjust.)'!I133+'Allocation (ENG)'!T134+'Allocation (ENG)'!AF134),0)</f>
        <v>9357.1826797114954</v>
      </c>
      <c r="AR134" s="382">
        <f>IF(('GE2024 results (adjust.)'!K133+'Allocation (ENG)'!U134+'Allocation (ENG)'!AG134)&gt;0,('GE2024 results (adjust.)'!K133+'Allocation (ENG)'!U134+'Allocation (ENG)'!AG134),0)</f>
        <v>0</v>
      </c>
      <c r="AS134" s="382">
        <f>IF(('GE2024 results (adjust.)'!L133+'Allocation (ENG)'!V134+'Allocation (ENG)'!AH134)&gt;0,('GE2024 results (adjust.)'!L133+'Allocation (ENG)'!V134+'Allocation (ENG)'!AH134),0)</f>
        <v>3003.2940452266425</v>
      </c>
      <c r="AT134" s="382">
        <f t="shared" si="41"/>
        <v>1168.0996280450317</v>
      </c>
      <c r="AU134" s="382">
        <f t="shared" si="42"/>
        <v>286.22693129197319</v>
      </c>
      <c r="AV134" s="382">
        <f>IF(('GE2024 results (adjust.)'!N133+'Allocation (ENG)'!Y134+'Allocation (ENG)'!AK134)&gt;0,('GE2024 results (adjust.)'!N133+'Allocation (ENG)'!Y134+'Allocation (ENG)'!AK134),0)</f>
        <v>271.83625399626897</v>
      </c>
      <c r="AW134" s="382">
        <f t="shared" si="32"/>
        <v>41137.101910502737</v>
      </c>
      <c r="AX134" s="382"/>
      <c r="AY134" s="368">
        <f t="shared" si="33"/>
        <v>0.29324867373044</v>
      </c>
      <c r="AZ134" s="368">
        <f t="shared" si="34"/>
        <v>0.13067797353467969</v>
      </c>
      <c r="BA134" s="368">
        <f t="shared" si="35"/>
        <v>0.16975558210933286</v>
      </c>
      <c r="BB134" s="368">
        <f t="shared" si="36"/>
        <v>6.3886270007975934E-2</v>
      </c>
      <c r="BC134" s="368">
        <f t="shared" si="37"/>
        <v>0.2274633419745718</v>
      </c>
      <c r="BD134" s="368">
        <f t="shared" si="38"/>
        <v>0</v>
      </c>
      <c r="BE134" s="368">
        <f t="shared" si="39"/>
        <v>7.3006942777849637E-2</v>
      </c>
      <c r="BF134" s="368">
        <f t="shared" si="43"/>
        <v>2.8395282452962578E-2</v>
      </c>
      <c r="BG134" s="368">
        <f t="shared" si="44"/>
        <v>6.957877876635165E-3</v>
      </c>
      <c r="BH134" s="368">
        <f t="shared" si="45"/>
        <v>6.608055535552112E-3</v>
      </c>
    </row>
    <row r="135" spans="1:60" ht="20" customHeight="1" x14ac:dyDescent="0.35">
      <c r="A135" s="394" t="s">
        <v>215</v>
      </c>
      <c r="B135" s="395" t="s">
        <v>190</v>
      </c>
      <c r="C135" s="394" t="s">
        <v>57</v>
      </c>
      <c r="D135" s="333" t="s">
        <v>71</v>
      </c>
      <c r="E135" s="346">
        <f>'GE2024 results (adjust.)'!E134/'Regional Transition'!$P$54</f>
        <v>1.3690484518629413E-2</v>
      </c>
      <c r="F135" s="346">
        <f>'GE2024 results (adjust.)'!F134/'Regional Transition'!$Q$54</f>
        <v>5.7306081896245833E-3</v>
      </c>
      <c r="G135" s="346">
        <f>'GE2024 results (adjust.)'!G134/'Regional Transition'!$R$54</f>
        <v>4.6355554018057913E-3</v>
      </c>
      <c r="H135" s="346">
        <f>'GE2024 results (adjust.)'!H134/'Regional Transition'!$S$54</f>
        <v>3.2998800043634777E-3</v>
      </c>
      <c r="I135" s="346">
        <f>'GE2024 results (adjust.)'!I134/'Regional Transition'!$T$54</f>
        <v>1.2639374072833422E-2</v>
      </c>
      <c r="J135" s="346">
        <v>3.4757940626005464E-2</v>
      </c>
      <c r="K135" s="346">
        <v>3.4757940626005464E-2</v>
      </c>
      <c r="L135" s="346">
        <f t="shared" si="40"/>
        <v>4.6355554018057913E-3</v>
      </c>
      <c r="M135" s="346">
        <v>2.5668838410518285E-2</v>
      </c>
      <c r="N135" s="346">
        <v>3.4757940626005464E-2</v>
      </c>
      <c r="P135" s="347">
        <f>E135*'Regional Transition'!$P$56</f>
        <v>0</v>
      </c>
      <c r="Q135" s="347">
        <f>F135*'Regional Transition'!$Q$56</f>
        <v>0</v>
      </c>
      <c r="R135" s="347">
        <f>G135*'Regional Transition'!$R$56</f>
        <v>2279.9452969768577</v>
      </c>
      <c r="S135" s="347">
        <f>H135*'Regional Transition'!$S$56</f>
        <v>0</v>
      </c>
      <c r="T135" s="347">
        <f>I135*'Regional Transition'!$T$56</f>
        <v>4851.9279165428798</v>
      </c>
      <c r="U135" s="347">
        <f>J135*'Regional Transition'!$U$56</f>
        <v>0</v>
      </c>
      <c r="V135" s="347">
        <f>K135*'Regional Transition'!$V$56</f>
        <v>0</v>
      </c>
      <c r="W135" s="347">
        <f>L135*'Regional Transition'!$W$56</f>
        <v>605.51392711038397</v>
      </c>
      <c r="X135" s="347">
        <f>M135*'Regional Transition'!$X$56</f>
        <v>335.29615770011173</v>
      </c>
      <c r="Y135" s="347">
        <f>N135*'Regional Transition'!$Y$56</f>
        <v>0</v>
      </c>
      <c r="Z135" s="348">
        <f t="shared" si="31"/>
        <v>8072.683298330232</v>
      </c>
      <c r="AB135" s="347">
        <f>E135*'Regional Transition'!$P$58</f>
        <v>-9305.6195965417864</v>
      </c>
      <c r="AC135" s="347">
        <f>F135*'Regional Transition'!$Q$58</f>
        <v>-984.88524590163934</v>
      </c>
      <c r="AD135" s="347">
        <f>G135*'Regional Transition'!$R$58</f>
        <v>0</v>
      </c>
      <c r="AE135" s="347">
        <f>H135*'Regional Transition'!$S$58</f>
        <v>-87.119999999999877</v>
      </c>
      <c r="AF135" s="347">
        <f>I135*'Regional Transition'!$T$58</f>
        <v>0</v>
      </c>
      <c r="AG135" s="347">
        <f>J135*'Regional Transition'!$U$58</f>
        <v>-2370.439367523988</v>
      </c>
      <c r="AH135" s="347">
        <f>K135*'Regional Transition'!$V$58</f>
        <v>-1574.7253574823851</v>
      </c>
      <c r="AI135" s="347">
        <f>L135*'Regional Transition'!$W$58</f>
        <v>0</v>
      </c>
      <c r="AJ135" s="347">
        <f>M135*'Regional Transition'!$X$58</f>
        <v>0</v>
      </c>
      <c r="AK135" s="347">
        <f>N135*'Regional Transition'!$Y$58</f>
        <v>-970.28722447139569</v>
      </c>
      <c r="AM135" s="382">
        <f>IF(('GE2024 results (adjust.)'!E134+'Allocation (ENG)'!P135+'Allocation (ENG)'!AB135)&gt;0,('GE2024 results (adjust.)'!E134+'Allocation (ENG)'!P135+'Allocation (ENG)'!AB135),0)</f>
        <v>10264.380403458214</v>
      </c>
      <c r="AN135" s="382">
        <f>IF(('GE2024 results (adjust.)'!F134+'Allocation (ENG)'!Q135+'Allocation (ENG)'!AC135)&gt;0,('GE2024 results (adjust.)'!F134+'Allocation (ENG)'!Q135+'Allocation (ENG)'!AC135),0)</f>
        <v>2891.1147540983607</v>
      </c>
      <c r="AO135" s="382">
        <f>IF(('GE2024 results (adjust.)'!G134+'Allocation (ENG)'!R135+'Allocation (ENG)'!AD135)&gt;0,('GE2024 results (adjust.)'!G134+'Allocation (ENG)'!R135+'Allocation (ENG)'!AD135),0)</f>
        <v>3619.9452969768577</v>
      </c>
      <c r="AP135" s="382">
        <f>IF(('GE2024 results (adjust.)'!H134+'Allocation (ENG)'!S135+'Allocation (ENG)'!AE135)&gt;0,('GE2024 results (adjust.)'!H134+'Allocation (ENG)'!S135+'Allocation (ENG)'!AE135),0)</f>
        <v>1122.8800000000001</v>
      </c>
      <c r="AQ135" s="382">
        <f>IF(('GE2024 results (adjust.)'!I134+'Allocation (ENG)'!T135+'Allocation (ENG)'!AF135)&gt;0,('GE2024 results (adjust.)'!I134+'Allocation (ENG)'!T135+'Allocation (ENG)'!AF135),0)</f>
        <v>9077.9279165428798</v>
      </c>
      <c r="AR135" s="382">
        <f>IF(('GE2024 results (adjust.)'!K134+'Allocation (ENG)'!U135+'Allocation (ENG)'!AG135)&gt;0,('GE2024 results (adjust.)'!K134+'Allocation (ENG)'!U135+'Allocation (ENG)'!AG135),0)</f>
        <v>4336.560632476012</v>
      </c>
      <c r="AS135" s="382">
        <f>IF(('GE2024 results (adjust.)'!L134+'Allocation (ENG)'!V135+'Allocation (ENG)'!AH135)&gt;0,('GE2024 results (adjust.)'!L134+'Allocation (ENG)'!V135+'Allocation (ENG)'!AH135),0)</f>
        <v>0</v>
      </c>
      <c r="AT135" s="382">
        <f t="shared" si="41"/>
        <v>605.51392711038397</v>
      </c>
      <c r="AU135" s="382">
        <f t="shared" si="42"/>
        <v>335.29615770011173</v>
      </c>
      <c r="AV135" s="382">
        <f>IF(('GE2024 results (adjust.)'!N134+'Allocation (ENG)'!Y135+'Allocation (ENG)'!AK135)&gt;0,('GE2024 results (adjust.)'!N134+'Allocation (ENG)'!Y135+'Allocation (ENG)'!AK135),0)</f>
        <v>0</v>
      </c>
      <c r="AW135" s="382">
        <f t="shared" si="32"/>
        <v>32253.619088362819</v>
      </c>
      <c r="AX135" s="382"/>
      <c r="AY135" s="368">
        <f t="shared" si="33"/>
        <v>0.31823964855967518</v>
      </c>
      <c r="AZ135" s="368">
        <f t="shared" si="34"/>
        <v>8.9636910083727053E-2</v>
      </c>
      <c r="BA135" s="368">
        <f t="shared" si="35"/>
        <v>0.11223377094705451</v>
      </c>
      <c r="BB135" s="368">
        <f t="shared" si="36"/>
        <v>3.4814077667493067E-2</v>
      </c>
      <c r="BC135" s="368">
        <f t="shared" si="37"/>
        <v>0.28145455217514542</v>
      </c>
      <c r="BD135" s="368">
        <f t="shared" si="38"/>
        <v>0.13445190819037897</v>
      </c>
      <c r="BE135" s="368">
        <f t="shared" si="39"/>
        <v>0</v>
      </c>
      <c r="BF135" s="368">
        <f t="shared" si="43"/>
        <v>1.8773518886407846E-2</v>
      </c>
      <c r="BG135" s="368">
        <f t="shared" si="44"/>
        <v>1.0395613490117993E-2</v>
      </c>
      <c r="BH135" s="368">
        <f t="shared" si="45"/>
        <v>0</v>
      </c>
    </row>
    <row r="136" spans="1:60" ht="20" customHeight="1" x14ac:dyDescent="0.35">
      <c r="A136" s="394" t="s">
        <v>216</v>
      </c>
      <c r="B136" s="395" t="s">
        <v>190</v>
      </c>
      <c r="C136" s="394" t="s">
        <v>57</v>
      </c>
      <c r="D136" s="333" t="s">
        <v>71</v>
      </c>
      <c r="E136" s="346">
        <f>'GE2024 results (adjust.)'!E135/'Regional Transition'!$P$54</f>
        <v>1.4355071145747345E-2</v>
      </c>
      <c r="F136" s="346">
        <f>'GE2024 results (adjust.)'!F135/'Regional Transition'!$Q$54</f>
        <v>1.1650462470134601E-3</v>
      </c>
      <c r="G136" s="346">
        <f>'GE2024 results (adjust.)'!G135/'Regional Transition'!$R$54</f>
        <v>1.2111253329643339E-2</v>
      </c>
      <c r="H136" s="346">
        <f>'GE2024 results (adjust.)'!H135/'Regional Transition'!$S$54</f>
        <v>7.4206392494818368E-3</v>
      </c>
      <c r="I136" s="346">
        <f>'GE2024 results (adjust.)'!I135/'Regional Transition'!$T$54</f>
        <v>1.1009355409867446E-2</v>
      </c>
      <c r="J136" s="346">
        <v>1.2389597088852535E-2</v>
      </c>
      <c r="K136" s="346">
        <v>1.2389597088852535E-2</v>
      </c>
      <c r="L136" s="346">
        <f t="shared" si="40"/>
        <v>1.2111253329643339E-2</v>
      </c>
      <c r="M136" s="346">
        <v>1.420203087398016E-2</v>
      </c>
      <c r="N136" s="346">
        <v>1.2389597088852535E-2</v>
      </c>
      <c r="P136" s="347">
        <f>E136*'Regional Transition'!$P$56</f>
        <v>0</v>
      </c>
      <c r="Q136" s="347">
        <f>F136*'Regional Transition'!$Q$56</f>
        <v>0</v>
      </c>
      <c r="R136" s="347">
        <f>G136*'Regional Transition'!$R$56</f>
        <v>5956.782451280581</v>
      </c>
      <c r="S136" s="347">
        <f>H136*'Regional Transition'!$S$56</f>
        <v>0</v>
      </c>
      <c r="T136" s="347">
        <f>I136*'Regional Transition'!$T$56</f>
        <v>4226.2060247975251</v>
      </c>
      <c r="U136" s="347">
        <f>J136*'Regional Transition'!$U$56</f>
        <v>0</v>
      </c>
      <c r="V136" s="347">
        <f>K136*'Regional Transition'!$V$56</f>
        <v>0</v>
      </c>
      <c r="W136" s="347">
        <f>L136*'Regional Transition'!$W$56</f>
        <v>1582.01810359213</v>
      </c>
      <c r="X136" s="347">
        <f>M136*'Regional Transition'!$X$56</f>
        <v>185.51234408926879</v>
      </c>
      <c r="Y136" s="347">
        <f>N136*'Regional Transition'!$Y$56</f>
        <v>0</v>
      </c>
      <c r="Z136" s="348">
        <f t="shared" si="31"/>
        <v>11950.518923759506</v>
      </c>
      <c r="AB136" s="347">
        <f>E136*'Regional Transition'!$P$58</f>
        <v>-9757.3487031700279</v>
      </c>
      <c r="AC136" s="347">
        <f>F136*'Regional Transition'!$Q$58</f>
        <v>-200.2295081967213</v>
      </c>
      <c r="AD136" s="347">
        <f>G136*'Regional Transition'!$R$58</f>
        <v>0</v>
      </c>
      <c r="AE136" s="347">
        <f>H136*'Regional Transition'!$S$58</f>
        <v>-195.91199999999972</v>
      </c>
      <c r="AF136" s="347">
        <f>I136*'Regional Transition'!$T$58</f>
        <v>0</v>
      </c>
      <c r="AG136" s="347">
        <f>J136*'Regional Transition'!$U$58</f>
        <v>-844.95192057504357</v>
      </c>
      <c r="AH136" s="347">
        <f>K136*'Regional Transition'!$V$58</f>
        <v>-561.31670500089194</v>
      </c>
      <c r="AI136" s="347">
        <f>L136*'Regional Transition'!$W$58</f>
        <v>0</v>
      </c>
      <c r="AJ136" s="347">
        <f>M136*'Regional Transition'!$X$58</f>
        <v>0</v>
      </c>
      <c r="AK136" s="347">
        <f>N136*'Regional Transition'!$Y$58</f>
        <v>-345.86248653256791</v>
      </c>
      <c r="AM136" s="382">
        <f>IF(('GE2024 results (adjust.)'!E135+'Allocation (ENG)'!P136+'Allocation (ENG)'!AB136)&gt;0,('GE2024 results (adjust.)'!E135+'Allocation (ENG)'!P136+'Allocation (ENG)'!AB136),0)</f>
        <v>10762.651296829972</v>
      </c>
      <c r="AN136" s="382">
        <f>IF(('GE2024 results (adjust.)'!F135+'Allocation (ENG)'!Q136+'Allocation (ENG)'!AC136)&gt;0,('GE2024 results (adjust.)'!F135+'Allocation (ENG)'!Q136+'Allocation (ENG)'!AC136),0)</f>
        <v>587.77049180327867</v>
      </c>
      <c r="AO136" s="382">
        <f>IF(('GE2024 results (adjust.)'!G135+'Allocation (ENG)'!R136+'Allocation (ENG)'!AD136)&gt;0,('GE2024 results (adjust.)'!G135+'Allocation (ENG)'!R136+'Allocation (ENG)'!AD136),0)</f>
        <v>9457.7824512805819</v>
      </c>
      <c r="AP136" s="382">
        <f>IF(('GE2024 results (adjust.)'!H135+'Allocation (ENG)'!S136+'Allocation (ENG)'!AE136)&gt;0,('GE2024 results (adjust.)'!H135+'Allocation (ENG)'!S136+'Allocation (ENG)'!AE136),0)</f>
        <v>2525.0880000000002</v>
      </c>
      <c r="AQ136" s="382">
        <f>IF(('GE2024 results (adjust.)'!I135+'Allocation (ENG)'!T136+'Allocation (ENG)'!AF136)&gt;0,('GE2024 results (adjust.)'!I135+'Allocation (ENG)'!T136+'Allocation (ENG)'!AF136),0)</f>
        <v>7907.2060247975251</v>
      </c>
      <c r="AR136" s="382">
        <f>IF(('GE2024 results (adjust.)'!K135+'Allocation (ENG)'!U136+'Allocation (ENG)'!AG136)&gt;0,('GE2024 results (adjust.)'!K135+'Allocation (ENG)'!U136+'Allocation (ENG)'!AG136),0)</f>
        <v>855.04807942495643</v>
      </c>
      <c r="AS136" s="382">
        <f>IF(('GE2024 results (adjust.)'!L135+'Allocation (ENG)'!V136+'Allocation (ENG)'!AH136)&gt;0,('GE2024 results (adjust.)'!L135+'Allocation (ENG)'!V136+'Allocation (ENG)'!AH136),0)</f>
        <v>106.68329499910806</v>
      </c>
      <c r="AT136" s="382">
        <f t="shared" si="41"/>
        <v>1582.01810359213</v>
      </c>
      <c r="AU136" s="382">
        <f t="shared" si="42"/>
        <v>185.51234408926879</v>
      </c>
      <c r="AV136" s="382">
        <f>IF(('GE2024 results (adjust.)'!N135+'Allocation (ENG)'!Y136+'Allocation (ENG)'!AK136)&gt;0,('GE2024 results (adjust.)'!N135+'Allocation (ENG)'!Y136+'Allocation (ENG)'!AK136),0)</f>
        <v>20.137513467432086</v>
      </c>
      <c r="AW136" s="382">
        <f t="shared" si="32"/>
        <v>33989.897600284254</v>
      </c>
      <c r="AX136" s="382"/>
      <c r="AY136" s="368">
        <f t="shared" si="33"/>
        <v>0.31664265139592435</v>
      </c>
      <c r="AZ136" s="368">
        <f t="shared" si="34"/>
        <v>1.7292505517826663E-2</v>
      </c>
      <c r="BA136" s="368">
        <f t="shared" si="35"/>
        <v>0.27825274916984416</v>
      </c>
      <c r="BB136" s="368">
        <f t="shared" si="36"/>
        <v>7.4289367673143064E-2</v>
      </c>
      <c r="BC136" s="368">
        <f t="shared" si="37"/>
        <v>0.23263400548554161</v>
      </c>
      <c r="BD136" s="368">
        <f t="shared" si="38"/>
        <v>2.5155947495934961E-2</v>
      </c>
      <c r="BE136" s="368">
        <f t="shared" si="39"/>
        <v>3.1386765636568399E-3</v>
      </c>
      <c r="BF136" s="368">
        <f t="shared" si="43"/>
        <v>4.6543773747023579E-2</v>
      </c>
      <c r="BG136" s="368">
        <f t="shared" si="44"/>
        <v>5.4578671071876771E-3</v>
      </c>
      <c r="BH136" s="368">
        <f t="shared" si="45"/>
        <v>5.9245584391709612E-4</v>
      </c>
    </row>
    <row r="137" spans="1:60" ht="20" customHeight="1" x14ac:dyDescent="0.35">
      <c r="A137" s="394" t="s">
        <v>217</v>
      </c>
      <c r="B137" s="395" t="s">
        <v>190</v>
      </c>
      <c r="C137" s="394" t="s">
        <v>57</v>
      </c>
      <c r="D137" s="333" t="s">
        <v>71</v>
      </c>
      <c r="E137" s="346">
        <f>'GE2024 results (adjust.)'!E136/'Regional Transition'!$P$54</f>
        <v>1.403956738908399E-2</v>
      </c>
      <c r="F137" s="346">
        <f>'GE2024 results (adjust.)'!F136/'Regional Transition'!$Q$54</f>
        <v>1.7209566389894258E-2</v>
      </c>
      <c r="G137" s="346">
        <f>'GE2024 results (adjust.)'!G136/'Regional Transition'!$R$54</f>
        <v>2.5696198152696578E-2</v>
      </c>
      <c r="H137" s="346">
        <f>'GE2024 results (adjust.)'!H136/'Regional Transition'!$S$54</f>
        <v>6.6079415293989309E-3</v>
      </c>
      <c r="I137" s="346">
        <f>'GE2024 results (adjust.)'!I136/'Regional Transition'!$T$54</f>
        <v>9.2088577307747523E-3</v>
      </c>
      <c r="J137" s="346">
        <v>4.2008619244207389E-3</v>
      </c>
      <c r="K137" s="346">
        <v>4.2008619244207389E-3</v>
      </c>
      <c r="L137" s="346">
        <f t="shared" si="40"/>
        <v>2.5696198152696578E-2</v>
      </c>
      <c r="M137" s="346">
        <v>8.7855843164876442E-3</v>
      </c>
      <c r="N137" s="346">
        <v>4.2008619244207389E-3</v>
      </c>
      <c r="P137" s="347">
        <f>E137*'Regional Transition'!$P$56</f>
        <v>0</v>
      </c>
      <c r="Q137" s="347">
        <f>F137*'Regional Transition'!$Q$56</f>
        <v>0</v>
      </c>
      <c r="R137" s="347">
        <f>G137*'Regional Transition'!$R$56</f>
        <v>12638.383332794101</v>
      </c>
      <c r="S137" s="347">
        <f>H137*'Regional Transition'!$S$56</f>
        <v>0</v>
      </c>
      <c r="T137" s="347">
        <f>I137*'Regional Transition'!$T$56</f>
        <v>3535.0416599705454</v>
      </c>
      <c r="U137" s="347">
        <f>J137*'Regional Transition'!$U$56</f>
        <v>0</v>
      </c>
      <c r="V137" s="347">
        <f>K137*'Regional Transition'!$V$56</f>
        <v>0</v>
      </c>
      <c r="W137" s="347">
        <f>L137*'Regional Transition'!$W$56</f>
        <v>3356.5354108775609</v>
      </c>
      <c r="X137" s="347">
        <f>M137*'Regional Transition'!$X$56</f>
        <v>114.76065326203403</v>
      </c>
      <c r="Y137" s="347">
        <f>N137*'Regional Transition'!$Y$56</f>
        <v>0</v>
      </c>
      <c r="Z137" s="348">
        <f t="shared" si="31"/>
        <v>19644.721056904244</v>
      </c>
      <c r="AB137" s="347">
        <f>E137*'Regional Transition'!$P$58</f>
        <v>-9542.8962536023046</v>
      </c>
      <c r="AC137" s="347">
        <f>F137*'Regional Transition'!$Q$58</f>
        <v>-2957.7049180327867</v>
      </c>
      <c r="AD137" s="347">
        <f>G137*'Regional Transition'!$R$58</f>
        <v>0</v>
      </c>
      <c r="AE137" s="347">
        <f>H137*'Regional Transition'!$S$58</f>
        <v>-174.45599999999976</v>
      </c>
      <c r="AF137" s="347">
        <f>I137*'Regional Transition'!$T$58</f>
        <v>0</v>
      </c>
      <c r="AG137" s="347">
        <f>J137*'Regional Transition'!$U$58</f>
        <v>-286.49247636176494</v>
      </c>
      <c r="AH137" s="347">
        <f>K137*'Regional Transition'!$V$58</f>
        <v>-190.32208688216051</v>
      </c>
      <c r="AI137" s="347">
        <f>L137*'Regional Transition'!$W$58</f>
        <v>0</v>
      </c>
      <c r="AJ137" s="347">
        <f>M137*'Regional Transition'!$X$58</f>
        <v>0</v>
      </c>
      <c r="AK137" s="347">
        <f>N137*'Regional Transition'!$Y$58</f>
        <v>-117.26939466557808</v>
      </c>
      <c r="AM137" s="382">
        <f>IF(('GE2024 results (adjust.)'!E136+'Allocation (ENG)'!P137+'Allocation (ENG)'!AB137)&gt;0,('GE2024 results (adjust.)'!E136+'Allocation (ENG)'!P137+'Allocation (ENG)'!AB137),0)</f>
        <v>10526.103746397695</v>
      </c>
      <c r="AN137" s="382">
        <f>IF(('GE2024 results (adjust.)'!F136+'Allocation (ENG)'!Q137+'Allocation (ENG)'!AC137)&gt;0,('GE2024 results (adjust.)'!F136+'Allocation (ENG)'!Q137+'Allocation (ENG)'!AC137),0)</f>
        <v>8682.2950819672133</v>
      </c>
      <c r="AO137" s="382">
        <f>IF(('GE2024 results (adjust.)'!G136+'Allocation (ENG)'!R137+'Allocation (ENG)'!AD137)&gt;0,('GE2024 results (adjust.)'!G136+'Allocation (ENG)'!R137+'Allocation (ENG)'!AD137),0)</f>
        <v>20066.383332794103</v>
      </c>
      <c r="AP137" s="382">
        <f>IF(('GE2024 results (adjust.)'!H136+'Allocation (ENG)'!S137+'Allocation (ENG)'!AE137)&gt;0,('GE2024 results (adjust.)'!H136+'Allocation (ENG)'!S137+'Allocation (ENG)'!AE137),0)</f>
        <v>2248.5440000000003</v>
      </c>
      <c r="AQ137" s="382">
        <f>IF(('GE2024 results (adjust.)'!I136+'Allocation (ENG)'!T137+'Allocation (ENG)'!AF137)&gt;0,('GE2024 results (adjust.)'!I136+'Allocation (ENG)'!T137+'Allocation (ENG)'!AF137),0)</f>
        <v>6614.0416599705459</v>
      </c>
      <c r="AR137" s="382">
        <f>IF(('GE2024 results (adjust.)'!K136+'Allocation (ENG)'!U137+'Allocation (ENG)'!AG137)&gt;0,('GE2024 results (adjust.)'!K136+'Allocation (ENG)'!U137+'Allocation (ENG)'!AG137),0)</f>
        <v>20.507523638235057</v>
      </c>
      <c r="AS137" s="382">
        <f>IF(('GE2024 results (adjust.)'!L136+'Allocation (ENG)'!V137+'Allocation (ENG)'!AH137)&gt;0,('GE2024 results (adjust.)'!L136+'Allocation (ENG)'!V137+'Allocation (ENG)'!AH137),0)</f>
        <v>165.67791311783949</v>
      </c>
      <c r="AT137" s="382">
        <f t="shared" si="41"/>
        <v>3356.5354108775609</v>
      </c>
      <c r="AU137" s="382">
        <f t="shared" si="42"/>
        <v>114.76065326203403</v>
      </c>
      <c r="AV137" s="382">
        <f>IF(('GE2024 results (adjust.)'!N136+'Allocation (ENG)'!Y137+'Allocation (ENG)'!AK137)&gt;0,('GE2024 results (adjust.)'!N136+'Allocation (ENG)'!Y137+'Allocation (ENG)'!AK137),0)</f>
        <v>146.73060533442191</v>
      </c>
      <c r="AW137" s="382">
        <f t="shared" si="32"/>
        <v>51941.579927359657</v>
      </c>
      <c r="AX137" s="382"/>
      <c r="AY137" s="368">
        <f t="shared" si="33"/>
        <v>0.20265274489375296</v>
      </c>
      <c r="AZ137" s="368">
        <f t="shared" si="34"/>
        <v>0.16715500556797483</v>
      </c>
      <c r="BA137" s="368">
        <f t="shared" si="35"/>
        <v>0.38632601012246753</v>
      </c>
      <c r="BB137" s="368">
        <f t="shared" si="36"/>
        <v>4.3289865328405314E-2</v>
      </c>
      <c r="BC137" s="368">
        <f t="shared" si="37"/>
        <v>0.12733616630877015</v>
      </c>
      <c r="BD137" s="368">
        <f t="shared" si="38"/>
        <v>3.9481901911560729E-4</v>
      </c>
      <c r="BE137" s="368">
        <f t="shared" si="39"/>
        <v>3.1896972204068529E-3</v>
      </c>
      <c r="BF137" s="368">
        <f t="shared" si="43"/>
        <v>6.46213576015916E-2</v>
      </c>
      <c r="BG137" s="368">
        <f t="shared" si="44"/>
        <v>2.209417838705078E-3</v>
      </c>
      <c r="BH137" s="368">
        <f t="shared" si="45"/>
        <v>2.8249160988099474E-3</v>
      </c>
    </row>
    <row r="138" spans="1:60" ht="20" customHeight="1" x14ac:dyDescent="0.35">
      <c r="A138" s="394" t="s">
        <v>218</v>
      </c>
      <c r="B138" s="395" t="s">
        <v>190</v>
      </c>
      <c r="C138" s="394" t="s">
        <v>57</v>
      </c>
      <c r="D138" s="333" t="s">
        <v>71</v>
      </c>
      <c r="E138" s="346">
        <f>'GE2024 results (adjust.)'!E137/'Regional Transition'!$P$54</f>
        <v>1.4948302156058932E-2</v>
      </c>
      <c r="F138" s="346">
        <f>'GE2024 results (adjust.)'!F137/'Regional Transition'!$Q$54</f>
        <v>1.2762283254086532E-2</v>
      </c>
      <c r="G138" s="346">
        <f>'GE2024 results (adjust.)'!G137/'Regional Transition'!$R$54</f>
        <v>1.7801916490815372E-2</v>
      </c>
      <c r="H138" s="346">
        <f>'GE2024 results (adjust.)'!H137/'Regional Transition'!$S$54</f>
        <v>6.8642958437874985E-3</v>
      </c>
      <c r="I138" s="346">
        <f>'GE2024 results (adjust.)'!I137/'Regional Transition'!$T$54</f>
        <v>1.110506292769297E-2</v>
      </c>
      <c r="J138" s="346">
        <v>9.5890224725720431E-3</v>
      </c>
      <c r="K138" s="346">
        <v>9.5890224725720431E-3</v>
      </c>
      <c r="L138" s="346">
        <f t="shared" si="40"/>
        <v>1.7801916490815372E-2</v>
      </c>
      <c r="M138" s="346">
        <v>1.3685508011973938E-2</v>
      </c>
      <c r="N138" s="346">
        <v>9.5890224725720431E-3</v>
      </c>
      <c r="P138" s="347">
        <f>E138*'Regional Transition'!$P$56</f>
        <v>0</v>
      </c>
      <c r="Q138" s="347">
        <f>F138*'Regional Transition'!$Q$56</f>
        <v>0</v>
      </c>
      <c r="R138" s="347">
        <f>G138*'Regional Transition'!$R$56</f>
        <v>8755.6705210767959</v>
      </c>
      <c r="S138" s="347">
        <f>H138*'Regional Transition'!$S$56</f>
        <v>0</v>
      </c>
      <c r="T138" s="347">
        <f>I138*'Regional Transition'!$T$56</f>
        <v>4262.9456588082612</v>
      </c>
      <c r="U138" s="347">
        <f>J138*'Regional Transition'!$U$56</f>
        <v>0</v>
      </c>
      <c r="V138" s="347">
        <f>K138*'Regional Transition'!$V$56</f>
        <v>0</v>
      </c>
      <c r="W138" s="347">
        <f>L138*'Regional Transition'!$W$56</f>
        <v>2325.3542305298774</v>
      </c>
      <c r="X138" s="347">
        <f>M138*'Regional Transition'!$X$56</f>
        <v>178.76532545814973</v>
      </c>
      <c r="Y138" s="347">
        <f>N138*'Regional Transition'!$Y$56</f>
        <v>0</v>
      </c>
      <c r="Z138" s="348">
        <f t="shared" si="31"/>
        <v>15522.735735873084</v>
      </c>
      <c r="AB138" s="347">
        <f>E138*'Regional Transition'!$P$58</f>
        <v>-10160.57636887608</v>
      </c>
      <c r="AC138" s="347">
        <f>F138*'Regional Transition'!$Q$58</f>
        <v>-2193.377049180328</v>
      </c>
      <c r="AD138" s="347">
        <f>G138*'Regional Transition'!$R$58</f>
        <v>0</v>
      </c>
      <c r="AE138" s="347">
        <f>H138*'Regional Transition'!$S$58</f>
        <v>-181.22399999999973</v>
      </c>
      <c r="AF138" s="347">
        <f>I138*'Regional Transition'!$T$58</f>
        <v>0</v>
      </c>
      <c r="AG138" s="347">
        <f>J138*'Regional Transition'!$U$58</f>
        <v>-653.95693633386702</v>
      </c>
      <c r="AH138" s="347">
        <f>K138*'Regional Transition'!$V$58</f>
        <v>-434.43531374611825</v>
      </c>
      <c r="AI138" s="347">
        <f>L138*'Regional Transition'!$W$58</f>
        <v>0</v>
      </c>
      <c r="AJ138" s="347">
        <f>M138*'Regional Transition'!$X$58</f>
        <v>0</v>
      </c>
      <c r="AK138" s="347">
        <f>N138*'Regional Transition'!$Y$58</f>
        <v>-267.68289008884921</v>
      </c>
      <c r="AM138" s="382">
        <f>IF(('GE2024 results (adjust.)'!E137+'Allocation (ENG)'!P138+'Allocation (ENG)'!AB138)&gt;0,('GE2024 results (adjust.)'!E137+'Allocation (ENG)'!P138+'Allocation (ENG)'!AB138),0)</f>
        <v>11207.42363112392</v>
      </c>
      <c r="AN138" s="382">
        <f>IF(('GE2024 results (adjust.)'!F137+'Allocation (ENG)'!Q138+'Allocation (ENG)'!AC138)&gt;0,('GE2024 results (adjust.)'!F137+'Allocation (ENG)'!Q138+'Allocation (ENG)'!AC138),0)</f>
        <v>6438.622950819672</v>
      </c>
      <c r="AO138" s="382">
        <f>IF(('GE2024 results (adjust.)'!G137+'Allocation (ENG)'!R138+'Allocation (ENG)'!AD138)&gt;0,('GE2024 results (adjust.)'!G137+'Allocation (ENG)'!R138+'Allocation (ENG)'!AD138),0)</f>
        <v>13901.670521076796</v>
      </c>
      <c r="AP138" s="382">
        <f>IF(('GE2024 results (adjust.)'!H137+'Allocation (ENG)'!S138+'Allocation (ENG)'!AE138)&gt;0,('GE2024 results (adjust.)'!H137+'Allocation (ENG)'!S138+'Allocation (ENG)'!AE138),0)</f>
        <v>2335.7760000000003</v>
      </c>
      <c r="AQ138" s="382">
        <f>IF(('GE2024 results (adjust.)'!I137+'Allocation (ENG)'!T138+'Allocation (ENG)'!AF138)&gt;0,('GE2024 results (adjust.)'!I137+'Allocation (ENG)'!T138+'Allocation (ENG)'!AF138),0)</f>
        <v>7975.9456588082612</v>
      </c>
      <c r="AR138" s="382">
        <f>IF(('GE2024 results (adjust.)'!K137+'Allocation (ENG)'!U138+'Allocation (ENG)'!AG138)&gt;0,('GE2024 results (adjust.)'!K137+'Allocation (ENG)'!U138+'Allocation (ENG)'!AG138),0)</f>
        <v>794.04306366613298</v>
      </c>
      <c r="AS138" s="382">
        <f>IF(('GE2024 results (adjust.)'!L137+'Allocation (ENG)'!V138+'Allocation (ENG)'!AH138)&gt;0,('GE2024 results (adjust.)'!L137+'Allocation (ENG)'!V138+'Allocation (ENG)'!AH138),0)</f>
        <v>233.56468625388175</v>
      </c>
      <c r="AT138" s="382">
        <f t="shared" si="41"/>
        <v>2325.3542305298774</v>
      </c>
      <c r="AU138" s="382">
        <f t="shared" si="42"/>
        <v>178.76532545814973</v>
      </c>
      <c r="AV138" s="382">
        <f>IF(('GE2024 results (adjust.)'!N137+'Allocation (ENG)'!Y138+'Allocation (ENG)'!AK138)&gt;0,('GE2024 results (adjust.)'!N137+'Allocation (ENG)'!Y138+'Allocation (ENG)'!AK138),0)</f>
        <v>0</v>
      </c>
      <c r="AW138" s="382">
        <f t="shared" si="32"/>
        <v>45391.166067736696</v>
      </c>
      <c r="AX138" s="382"/>
      <c r="AY138" s="368">
        <f t="shared" si="33"/>
        <v>0.24690759462753645</v>
      </c>
      <c r="AZ138" s="368">
        <f t="shared" si="34"/>
        <v>0.141847489469898</v>
      </c>
      <c r="BA138" s="368">
        <f t="shared" si="35"/>
        <v>0.30626378930938891</v>
      </c>
      <c r="BB138" s="368">
        <f t="shared" si="36"/>
        <v>5.145882343084885E-2</v>
      </c>
      <c r="BC138" s="368">
        <f t="shared" si="37"/>
        <v>0.17571581322466695</v>
      </c>
      <c r="BD138" s="368">
        <f t="shared" si="38"/>
        <v>1.7493339177081107E-2</v>
      </c>
      <c r="BE138" s="368">
        <f t="shared" si="39"/>
        <v>5.1455978439799484E-3</v>
      </c>
      <c r="BF138" s="368">
        <f t="shared" si="43"/>
        <v>5.1229224361845627E-2</v>
      </c>
      <c r="BG138" s="368">
        <f t="shared" si="44"/>
        <v>3.9383285547540323E-3</v>
      </c>
      <c r="BH138" s="368">
        <f t="shared" si="45"/>
        <v>0</v>
      </c>
    </row>
    <row r="139" spans="1:60" ht="20" customHeight="1" x14ac:dyDescent="0.35">
      <c r="A139" s="394" t="s">
        <v>219</v>
      </c>
      <c r="B139" s="395" t="s">
        <v>190</v>
      </c>
      <c r="C139" s="394" t="s">
        <v>57</v>
      </c>
      <c r="D139" s="333" t="s">
        <v>71</v>
      </c>
      <c r="E139" s="346">
        <f>'GE2024 results (adjust.)'!E138/'Regional Transition'!$P$54</f>
        <v>1.5562520112490031E-2</v>
      </c>
      <c r="F139" s="346">
        <f>'GE2024 results (adjust.)'!F138/'Regional Transition'!$Q$54</f>
        <v>8.2262910131762589E-3</v>
      </c>
      <c r="G139" s="346">
        <f>'GE2024 results (adjust.)'!G138/'Regional Transition'!$R$54</f>
        <v>2.0562493513681807E-2</v>
      </c>
      <c r="H139" s="346">
        <f>'GE2024 results (adjust.)'!H138/'Regional Transition'!$S$54</f>
        <v>5.1052688993127524E-3</v>
      </c>
      <c r="I139" s="346">
        <f>'GE2024 results (adjust.)'!I138/'Regional Transition'!$T$54</f>
        <v>1.0414174283389961E-2</v>
      </c>
      <c r="J139" s="346">
        <v>5.7597578273341525E-3</v>
      </c>
      <c r="K139" s="346">
        <v>5.7597578273341525E-3</v>
      </c>
      <c r="L139" s="346">
        <f t="shared" si="40"/>
        <v>2.0562493513681807E-2</v>
      </c>
      <c r="M139" s="346">
        <v>1.1159241650525327E-2</v>
      </c>
      <c r="N139" s="346">
        <v>5.7597578273341525E-3</v>
      </c>
      <c r="P139" s="347">
        <f>E139*'Regional Transition'!$P$56</f>
        <v>0</v>
      </c>
      <c r="Q139" s="347">
        <f>F139*'Regional Transition'!$Q$56</f>
        <v>0</v>
      </c>
      <c r="R139" s="347">
        <f>G139*'Regional Transition'!$R$56</f>
        <v>10113.428988977941</v>
      </c>
      <c r="S139" s="347">
        <f>H139*'Regional Transition'!$S$56</f>
        <v>0</v>
      </c>
      <c r="T139" s="347">
        <f>I139*'Regional Transition'!$T$56</f>
        <v>3997.7314257932576</v>
      </c>
      <c r="U139" s="347">
        <f>J139*'Regional Transition'!$U$56</f>
        <v>0</v>
      </c>
      <c r="V139" s="347">
        <f>K139*'Regional Transition'!$V$56</f>
        <v>0</v>
      </c>
      <c r="W139" s="347">
        <f>L139*'Regional Transition'!$W$56</f>
        <v>2685.9513304060611</v>
      </c>
      <c r="X139" s="347">
        <f>M139*'Regional Transition'!$X$56</f>
        <v>145.76627069867658</v>
      </c>
      <c r="Y139" s="347">
        <f>N139*'Regional Transition'!$Y$56</f>
        <v>0</v>
      </c>
      <c r="Z139" s="348">
        <f t="shared" si="31"/>
        <v>16942.878015875936</v>
      </c>
      <c r="AB139" s="347">
        <f>E139*'Regional Transition'!$P$58</f>
        <v>-10578.069164265127</v>
      </c>
      <c r="AC139" s="347">
        <f>F139*'Regional Transition'!$Q$58</f>
        <v>-1413.8032786885246</v>
      </c>
      <c r="AD139" s="347">
        <f>G139*'Regional Transition'!$R$58</f>
        <v>0</v>
      </c>
      <c r="AE139" s="347">
        <f>H139*'Regional Transition'!$S$58</f>
        <v>-134.78399999999982</v>
      </c>
      <c r="AF139" s="347">
        <f>I139*'Regional Transition'!$T$58</f>
        <v>0</v>
      </c>
      <c r="AG139" s="347">
        <f>J139*'Regional Transition'!$U$58</f>
        <v>-392.80683652190214</v>
      </c>
      <c r="AH139" s="347">
        <f>K139*'Regional Transition'!$V$58</f>
        <v>-260.9486218200928</v>
      </c>
      <c r="AI139" s="347">
        <f>L139*'Regional Transition'!$W$58</f>
        <v>0</v>
      </c>
      <c r="AJ139" s="347">
        <f>M139*'Regional Transition'!$X$58</f>
        <v>0</v>
      </c>
      <c r="AK139" s="347">
        <f>N139*'Regional Transition'!$Y$58</f>
        <v>-160.78683993522088</v>
      </c>
      <c r="AM139" s="382">
        <f>IF(('GE2024 results (adjust.)'!E138+'Allocation (ENG)'!P139+'Allocation (ENG)'!AB139)&gt;0,('GE2024 results (adjust.)'!E138+'Allocation (ENG)'!P139+'Allocation (ENG)'!AB139),0)</f>
        <v>11667.930835734873</v>
      </c>
      <c r="AN139" s="382">
        <f>IF(('GE2024 results (adjust.)'!F138+'Allocation (ENG)'!Q139+'Allocation (ENG)'!AC139)&gt;0,('GE2024 results (adjust.)'!F138+'Allocation (ENG)'!Q139+'Allocation (ENG)'!AC139),0)</f>
        <v>4150.1967213114749</v>
      </c>
      <c r="AO139" s="382">
        <f>IF(('GE2024 results (adjust.)'!G138+'Allocation (ENG)'!R139+'Allocation (ENG)'!AD139)&gt;0,('GE2024 results (adjust.)'!G138+'Allocation (ENG)'!R139+'Allocation (ENG)'!AD139),0)</f>
        <v>16057.428988977941</v>
      </c>
      <c r="AP139" s="382">
        <f>IF(('GE2024 results (adjust.)'!H138+'Allocation (ENG)'!S139+'Allocation (ENG)'!AE139)&gt;0,('GE2024 results (adjust.)'!H138+'Allocation (ENG)'!S139+'Allocation (ENG)'!AE139),0)</f>
        <v>1737.2160000000001</v>
      </c>
      <c r="AQ139" s="382">
        <f>IF(('GE2024 results (adjust.)'!I138+'Allocation (ENG)'!T139+'Allocation (ENG)'!AF139)&gt;0,('GE2024 results (adjust.)'!I138+'Allocation (ENG)'!T139+'Allocation (ENG)'!AF139),0)</f>
        <v>7479.7314257932576</v>
      </c>
      <c r="AR139" s="382">
        <f>IF(('GE2024 results (adjust.)'!K138+'Allocation (ENG)'!U139+'Allocation (ENG)'!AG139)&gt;0,('GE2024 results (adjust.)'!K138+'Allocation (ENG)'!U139+'Allocation (ENG)'!AG139),0)</f>
        <v>0</v>
      </c>
      <c r="AS139" s="382">
        <f>IF(('GE2024 results (adjust.)'!L138+'Allocation (ENG)'!V139+'Allocation (ENG)'!AH139)&gt;0,('GE2024 results (adjust.)'!L138+'Allocation (ENG)'!V139+'Allocation (ENG)'!AH139),0)</f>
        <v>810.05137817990726</v>
      </c>
      <c r="AT139" s="382">
        <f t="shared" si="41"/>
        <v>2685.9513304060611</v>
      </c>
      <c r="AU139" s="382">
        <f t="shared" si="42"/>
        <v>145.76627069867658</v>
      </c>
      <c r="AV139" s="382">
        <f>IF(('GE2024 results (adjust.)'!N138+'Allocation (ENG)'!Y139+'Allocation (ENG)'!AK139)&gt;0,('GE2024 results (adjust.)'!N138+'Allocation (ENG)'!Y139+'Allocation (ENG)'!AK139),0)</f>
        <v>0</v>
      </c>
      <c r="AW139" s="382">
        <f t="shared" si="32"/>
        <v>44734.27295110219</v>
      </c>
      <c r="AX139" s="382"/>
      <c r="AY139" s="368">
        <f t="shared" si="33"/>
        <v>0.26082755046647943</v>
      </c>
      <c r="AZ139" s="368">
        <f t="shared" si="34"/>
        <v>9.2774431046368885E-2</v>
      </c>
      <c r="BA139" s="368">
        <f t="shared" si="35"/>
        <v>0.35895137955030315</v>
      </c>
      <c r="BB139" s="368">
        <f t="shared" si="36"/>
        <v>3.8834117230404155E-2</v>
      </c>
      <c r="BC139" s="368">
        <f t="shared" si="37"/>
        <v>0.16720359877021243</v>
      </c>
      <c r="BD139" s="368">
        <f t="shared" si="38"/>
        <v>0</v>
      </c>
      <c r="BE139" s="368">
        <f t="shared" si="39"/>
        <v>1.8108070719409081E-2</v>
      </c>
      <c r="BF139" s="368">
        <f t="shared" si="43"/>
        <v>6.0042360213208364E-2</v>
      </c>
      <c r="BG139" s="368">
        <f t="shared" si="44"/>
        <v>3.2584920036145375E-3</v>
      </c>
      <c r="BH139" s="368">
        <f t="shared" si="45"/>
        <v>0</v>
      </c>
    </row>
    <row r="140" spans="1:60" ht="20" customHeight="1" x14ac:dyDescent="0.35">
      <c r="A140" s="394" t="s">
        <v>220</v>
      </c>
      <c r="B140" s="395" t="s">
        <v>190</v>
      </c>
      <c r="C140" s="394" t="s">
        <v>57</v>
      </c>
      <c r="D140" s="333" t="s">
        <v>71</v>
      </c>
      <c r="E140" s="346">
        <f>'GE2024 results (adjust.)'!E139/'Regional Transition'!$P$54</f>
        <v>1.12902774474277E-2</v>
      </c>
      <c r="F140" s="346">
        <f>'GE2024 results (adjust.)'!F139/'Regional Transition'!$Q$54</f>
        <v>1.2116185271922977E-2</v>
      </c>
      <c r="G140" s="346">
        <f>'GE2024 results (adjust.)'!G139/'Regional Transition'!$R$54</f>
        <v>1.774656657556993E-2</v>
      </c>
      <c r="H140" s="346">
        <f>'GE2024 results (adjust.)'!H139/'Regional Transition'!$S$54</f>
        <v>4.9661830478891673E-3</v>
      </c>
      <c r="I140" s="346">
        <f>'GE2024 results (adjust.)'!I139/'Regional Transition'!$T$54</f>
        <v>7.6057568071972058E-3</v>
      </c>
      <c r="J140" s="346">
        <v>1.2951524681763183E-2</v>
      </c>
      <c r="K140" s="346">
        <v>1.2951524681763183E-2</v>
      </c>
      <c r="L140" s="346">
        <f t="shared" si="40"/>
        <v>1.774656657556993E-2</v>
      </c>
      <c r="M140" s="346">
        <v>9.8632388331278981E-3</v>
      </c>
      <c r="N140" s="346">
        <v>1.2951524681763183E-2</v>
      </c>
      <c r="P140" s="347">
        <f>E140*'Regional Transition'!$P$56</f>
        <v>0</v>
      </c>
      <c r="Q140" s="347">
        <f>F140*'Regional Transition'!$Q$56</f>
        <v>0</v>
      </c>
      <c r="R140" s="347">
        <f>G140*'Regional Transition'!$R$56</f>
        <v>8728.4472936502079</v>
      </c>
      <c r="S140" s="347">
        <f>H140*'Regional Transition'!$S$56</f>
        <v>0</v>
      </c>
      <c r="T140" s="347">
        <f>I140*'Regional Transition'!$T$56</f>
        <v>2919.6527902907105</v>
      </c>
      <c r="U140" s="347">
        <f>J140*'Regional Transition'!$U$56</f>
        <v>0</v>
      </c>
      <c r="V140" s="347">
        <f>K140*'Regional Transition'!$V$56</f>
        <v>0</v>
      </c>
      <c r="W140" s="347">
        <f>L140*'Regional Transition'!$W$56</f>
        <v>2318.1242134897534</v>
      </c>
      <c r="X140" s="347">
        <f>M140*'Regional Transition'!$X$56</f>
        <v>128.83738758786879</v>
      </c>
      <c r="Y140" s="347">
        <f>N140*'Regional Transition'!$Y$56</f>
        <v>0</v>
      </c>
      <c r="Z140" s="348">
        <f t="shared" si="31"/>
        <v>14095.061685018542</v>
      </c>
      <c r="AB140" s="347">
        <f>E140*'Regional Transition'!$P$58</f>
        <v>-7674.1642651296825</v>
      </c>
      <c r="AC140" s="347">
        <f>F140*'Regional Transition'!$Q$58</f>
        <v>-2082.3360655737706</v>
      </c>
      <c r="AD140" s="347">
        <f>G140*'Regional Transition'!$R$58</f>
        <v>0</v>
      </c>
      <c r="AE140" s="347">
        <f>H140*'Regional Transition'!$S$58</f>
        <v>-131.1119999999998</v>
      </c>
      <c r="AF140" s="347">
        <f>I140*'Regional Transition'!$T$58</f>
        <v>0</v>
      </c>
      <c r="AG140" s="347">
        <f>J140*'Regional Transition'!$U$58</f>
        <v>-883.27453877230221</v>
      </c>
      <c r="AH140" s="347">
        <f>K140*'Regional Transition'!$V$58</f>
        <v>-586.77510712968137</v>
      </c>
      <c r="AI140" s="347">
        <f>L140*'Regional Transition'!$W$58</f>
        <v>0</v>
      </c>
      <c r="AJ140" s="347">
        <f>M140*'Regional Transition'!$X$58</f>
        <v>0</v>
      </c>
      <c r="AK140" s="347">
        <f>N140*'Regional Transition'!$Y$58</f>
        <v>-361.54900750185772</v>
      </c>
      <c r="AM140" s="382">
        <f>IF(('GE2024 results (adjust.)'!E139+'Allocation (ENG)'!P140+'Allocation (ENG)'!AB140)&gt;0,('GE2024 results (adjust.)'!E139+'Allocation (ENG)'!P140+'Allocation (ENG)'!AB140),0)</f>
        <v>8464.8357348703175</v>
      </c>
      <c r="AN140" s="382">
        <f>IF(('GE2024 results (adjust.)'!F139+'Allocation (ENG)'!Q140+'Allocation (ENG)'!AC140)&gt;0,('GE2024 results (adjust.)'!F139+'Allocation (ENG)'!Q140+'Allocation (ENG)'!AC140),0)</f>
        <v>6112.6639344262294</v>
      </c>
      <c r="AO140" s="382">
        <f>IF(('GE2024 results (adjust.)'!G139+'Allocation (ENG)'!R140+'Allocation (ENG)'!AD140)&gt;0,('GE2024 results (adjust.)'!G139+'Allocation (ENG)'!R140+'Allocation (ENG)'!AD140),0)</f>
        <v>13858.447293650208</v>
      </c>
      <c r="AP140" s="382">
        <f>IF(('GE2024 results (adjust.)'!H139+'Allocation (ENG)'!S140+'Allocation (ENG)'!AE140)&gt;0,('GE2024 results (adjust.)'!H139+'Allocation (ENG)'!S140+'Allocation (ENG)'!AE140),0)</f>
        <v>1689.8880000000001</v>
      </c>
      <c r="AQ140" s="382">
        <f>IF(('GE2024 results (adjust.)'!I139+'Allocation (ENG)'!T140+'Allocation (ENG)'!AF140)&gt;0,('GE2024 results (adjust.)'!I139+'Allocation (ENG)'!T140+'Allocation (ENG)'!AF140),0)</f>
        <v>5462.652790290711</v>
      </c>
      <c r="AR140" s="382">
        <f>IF(('GE2024 results (adjust.)'!K139+'Allocation (ENG)'!U140+'Allocation (ENG)'!AG140)&gt;0,('GE2024 results (adjust.)'!K139+'Allocation (ENG)'!U140+'Allocation (ENG)'!AG140),0)</f>
        <v>774.72546122769779</v>
      </c>
      <c r="AS140" s="382">
        <f>IF(('GE2024 results (adjust.)'!L139+'Allocation (ENG)'!V140+'Allocation (ENG)'!AH140)&gt;0,('GE2024 results (adjust.)'!L139+'Allocation (ENG)'!V140+'Allocation (ENG)'!AH140),0)</f>
        <v>0</v>
      </c>
      <c r="AT140" s="382">
        <f t="shared" si="41"/>
        <v>2318.1242134897534</v>
      </c>
      <c r="AU140" s="382">
        <f t="shared" si="42"/>
        <v>128.83738758786879</v>
      </c>
      <c r="AV140" s="382">
        <f>IF(('GE2024 results (adjust.)'!N139+'Allocation (ENG)'!Y140+'Allocation (ENG)'!AK140)&gt;0,('GE2024 results (adjust.)'!N139+'Allocation (ENG)'!Y140+'Allocation (ENG)'!AK140),0)</f>
        <v>838.45099249814234</v>
      </c>
      <c r="AW140" s="382">
        <f t="shared" si="32"/>
        <v>39648.625808040924</v>
      </c>
      <c r="AX140" s="382"/>
      <c r="AY140" s="368">
        <f t="shared" si="33"/>
        <v>0.21349632080195854</v>
      </c>
      <c r="AZ140" s="368">
        <f t="shared" si="34"/>
        <v>0.15417089015949079</v>
      </c>
      <c r="BA140" s="368">
        <f t="shared" si="35"/>
        <v>0.34953159185758337</v>
      </c>
      <c r="BB140" s="368">
        <f t="shared" si="36"/>
        <v>4.2621603285359841E-2</v>
      </c>
      <c r="BC140" s="368">
        <f t="shared" si="37"/>
        <v>0.13777659827955147</v>
      </c>
      <c r="BD140" s="368">
        <f t="shared" si="38"/>
        <v>1.9539780898801793E-2</v>
      </c>
      <c r="BE140" s="368">
        <f t="shared" si="39"/>
        <v>0</v>
      </c>
      <c r="BF140" s="368">
        <f t="shared" si="43"/>
        <v>5.84666975524692E-2</v>
      </c>
      <c r="BG140" s="368">
        <f t="shared" si="44"/>
        <v>3.2494792685031715E-3</v>
      </c>
      <c r="BH140" s="368">
        <f t="shared" si="45"/>
        <v>2.114703789628191E-2</v>
      </c>
    </row>
    <row r="141" spans="1:60" ht="20" customHeight="1" x14ac:dyDescent="0.35">
      <c r="A141" s="394" t="s">
        <v>221</v>
      </c>
      <c r="B141" s="395" t="s">
        <v>190</v>
      </c>
      <c r="C141" s="394" t="s">
        <v>57</v>
      </c>
      <c r="D141" s="333" t="s">
        <v>71</v>
      </c>
      <c r="E141" s="346">
        <f>'GE2024 results (adjust.)'!E140/'Regional Transition'!$P$54</f>
        <v>1.5290389377807004E-2</v>
      </c>
      <c r="F141" s="346">
        <f>'GE2024 results (adjust.)'!F140/'Regional Transition'!$Q$54</f>
        <v>2.5542308329193575E-2</v>
      </c>
      <c r="G141" s="346">
        <f>'GE2024 results (adjust.)'!G140/'Regional Transition'!$R$54</f>
        <v>8.9874424879786904E-3</v>
      </c>
      <c r="H141" s="346">
        <f>'GE2024 results (adjust.)'!H140/'Regional Transition'!$S$54</f>
        <v>9.2042107559725094E-3</v>
      </c>
      <c r="I141" s="346">
        <f>'GE2024 results (adjust.)'!I140/'Regional Transition'!$T$54</f>
        <v>9.2926018088720867E-3</v>
      </c>
      <c r="J141" s="346">
        <v>4.8760813707407931E-3</v>
      </c>
      <c r="K141" s="346">
        <v>4.8760813707407931E-3</v>
      </c>
      <c r="L141" s="346">
        <f t="shared" si="40"/>
        <v>8.9874424879786904E-3</v>
      </c>
      <c r="M141" s="346">
        <v>7.9333215941773793E-3</v>
      </c>
      <c r="N141" s="346">
        <v>4.8760813707407931E-3</v>
      </c>
      <c r="P141" s="347">
        <f>E141*'Regional Transition'!$P$56</f>
        <v>0</v>
      </c>
      <c r="Q141" s="347">
        <f>F141*'Regional Transition'!$Q$56</f>
        <v>0</v>
      </c>
      <c r="R141" s="347">
        <f>G141*'Regional Transition'!$R$56</f>
        <v>4420.3715533924442</v>
      </c>
      <c r="S141" s="347">
        <f>H141*'Regional Transition'!$S$56</f>
        <v>0</v>
      </c>
      <c r="T141" s="347">
        <f>I141*'Regional Transition'!$T$56</f>
        <v>3567.1888397299399</v>
      </c>
      <c r="U141" s="347">
        <f>J141*'Regional Transition'!$U$56</f>
        <v>0</v>
      </c>
      <c r="V141" s="347">
        <f>K141*'Regional Transition'!$V$56</f>
        <v>0</v>
      </c>
      <c r="W141" s="347">
        <f>L141*'Regional Transition'!$W$56</f>
        <v>1173.9740168901326</v>
      </c>
      <c r="X141" s="347">
        <f>M141*'Regional Transition'!$X$56</f>
        <v>103.62807252068761</v>
      </c>
      <c r="Y141" s="347">
        <f>N141*'Regional Transition'!$Y$56</f>
        <v>0</v>
      </c>
      <c r="Z141" s="348">
        <f t="shared" si="31"/>
        <v>9265.1624825332037</v>
      </c>
      <c r="AB141" s="347">
        <f>E141*'Regional Transition'!$P$58</f>
        <v>-10393.097982708932</v>
      </c>
      <c r="AC141" s="347">
        <f>F141*'Regional Transition'!$Q$58</f>
        <v>-4389.8032786885242</v>
      </c>
      <c r="AD141" s="347">
        <f>G141*'Regional Transition'!$R$58</f>
        <v>0</v>
      </c>
      <c r="AE141" s="347">
        <f>H141*'Regional Transition'!$S$58</f>
        <v>-242.99999999999963</v>
      </c>
      <c r="AF141" s="347">
        <f>I141*'Regional Transition'!$T$58</f>
        <v>0</v>
      </c>
      <c r="AG141" s="347">
        <f>J141*'Regional Transition'!$U$58</f>
        <v>-332.54142887298718</v>
      </c>
      <c r="AH141" s="347">
        <f>K141*'Regional Transition'!$V$58</f>
        <v>-220.91323137562537</v>
      </c>
      <c r="AI141" s="347">
        <f>L141*'Regional Transition'!$W$58</f>
        <v>0</v>
      </c>
      <c r="AJ141" s="347">
        <f>M141*'Regional Transition'!$X$58</f>
        <v>0</v>
      </c>
      <c r="AK141" s="347">
        <f>N141*'Regional Transition'!$Y$58</f>
        <v>-136.11852066899894</v>
      </c>
      <c r="AM141" s="382">
        <f>IF(('GE2024 results (adjust.)'!E140+'Allocation (ENG)'!P141+'Allocation (ENG)'!AB141)&gt;0,('GE2024 results (adjust.)'!E140+'Allocation (ENG)'!P141+'Allocation (ENG)'!AB141),0)</f>
        <v>11463.902017291068</v>
      </c>
      <c r="AN141" s="382">
        <f>IF(('GE2024 results (adjust.)'!F140+'Allocation (ENG)'!Q141+'Allocation (ENG)'!AC141)&gt;0,('GE2024 results (adjust.)'!F140+'Allocation (ENG)'!Q141+'Allocation (ENG)'!AC141),0)</f>
        <v>12886.196721311477</v>
      </c>
      <c r="AO141" s="382">
        <f>IF(('GE2024 results (adjust.)'!G140+'Allocation (ENG)'!R141+'Allocation (ENG)'!AD141)&gt;0,('GE2024 results (adjust.)'!G140+'Allocation (ENG)'!R141+'Allocation (ENG)'!AD141),0)</f>
        <v>7018.3715533924442</v>
      </c>
      <c r="AP141" s="382">
        <f>IF(('GE2024 results (adjust.)'!H140+'Allocation (ENG)'!S141+'Allocation (ENG)'!AE141)&gt;0,('GE2024 results (adjust.)'!H140+'Allocation (ENG)'!S141+'Allocation (ENG)'!AE141),0)</f>
        <v>3132.0000000000005</v>
      </c>
      <c r="AQ141" s="382">
        <f>IF(('GE2024 results (adjust.)'!I140+'Allocation (ENG)'!T141+'Allocation (ENG)'!AF141)&gt;0,('GE2024 results (adjust.)'!I140+'Allocation (ENG)'!T141+'Allocation (ENG)'!AF141),0)</f>
        <v>6674.1888397299399</v>
      </c>
      <c r="AR141" s="382">
        <f>IF(('GE2024 results (adjust.)'!K140+'Allocation (ENG)'!U141+'Allocation (ENG)'!AG141)&gt;0,('GE2024 results (adjust.)'!K140+'Allocation (ENG)'!U141+'Allocation (ENG)'!AG141),0)</f>
        <v>0</v>
      </c>
      <c r="AS141" s="382">
        <f>IF(('GE2024 results (adjust.)'!L140+'Allocation (ENG)'!V141+'Allocation (ENG)'!AH141)&gt;0,('GE2024 results (adjust.)'!L140+'Allocation (ENG)'!V141+'Allocation (ENG)'!AH141),0)</f>
        <v>0</v>
      </c>
      <c r="AT141" s="382">
        <f t="shared" si="41"/>
        <v>1173.9740168901326</v>
      </c>
      <c r="AU141" s="382">
        <f t="shared" si="42"/>
        <v>103.62807252068761</v>
      </c>
      <c r="AV141" s="382">
        <f>IF(('GE2024 results (adjust.)'!N140+'Allocation (ENG)'!Y141+'Allocation (ENG)'!AK141)&gt;0,('GE2024 results (adjust.)'!N140+'Allocation (ENG)'!Y141+'Allocation (ENG)'!AK141),0)</f>
        <v>667.88147933100106</v>
      </c>
      <c r="AW141" s="382">
        <f t="shared" si="32"/>
        <v>43120.142700466757</v>
      </c>
      <c r="AX141" s="382"/>
      <c r="AY141" s="368">
        <f t="shared" si="33"/>
        <v>0.2658595565632712</v>
      </c>
      <c r="AZ141" s="368">
        <f t="shared" si="34"/>
        <v>0.29884401846313902</v>
      </c>
      <c r="BA141" s="368">
        <f t="shared" si="35"/>
        <v>0.16276318012547936</v>
      </c>
      <c r="BB141" s="368">
        <f t="shared" si="36"/>
        <v>7.263426797439837E-2</v>
      </c>
      <c r="BC141" s="368">
        <f t="shared" si="37"/>
        <v>0.15478123266177629</v>
      </c>
      <c r="BD141" s="368">
        <f t="shared" si="38"/>
        <v>0</v>
      </c>
      <c r="BE141" s="368">
        <f t="shared" si="39"/>
        <v>0</v>
      </c>
      <c r="BF141" s="368">
        <f t="shared" si="43"/>
        <v>2.7225652406698199E-2</v>
      </c>
      <c r="BG141" s="368">
        <f t="shared" si="44"/>
        <v>2.403240481844831E-3</v>
      </c>
      <c r="BH141" s="368">
        <f t="shared" si="45"/>
        <v>1.5488851323392571E-2</v>
      </c>
    </row>
    <row r="142" spans="1:60" ht="20" customHeight="1" x14ac:dyDescent="0.35">
      <c r="A142" s="394" t="s">
        <v>222</v>
      </c>
      <c r="B142" s="395" t="s">
        <v>190</v>
      </c>
      <c r="C142" s="394" t="s">
        <v>57</v>
      </c>
      <c r="D142" s="333" t="s">
        <v>71</v>
      </c>
      <c r="E142" s="346">
        <f>'GE2024 results (adjust.)'!E141/'Regional Transition'!$P$54</f>
        <v>1.678885733074028E-2</v>
      </c>
      <c r="F142" s="346">
        <f>'GE2024 results (adjust.)'!F141/'Regional Transition'!$Q$54</f>
        <v>7.1898729685614931E-3</v>
      </c>
      <c r="G142" s="346">
        <f>'GE2024 results (adjust.)'!G141/'Regional Transition'!$R$54</f>
        <v>1.1433216867886672E-2</v>
      </c>
      <c r="H142" s="346">
        <f>'GE2024 results (adjust.)'!H141/'Regional Transition'!$S$54</f>
        <v>1.0540525799061852E-2</v>
      </c>
      <c r="I142" s="346">
        <f>'GE2024 results (adjust.)'!I141/'Regional Transition'!$T$54</f>
        <v>1.6847513997224482E-2</v>
      </c>
      <c r="J142" s="346">
        <v>4.776384539740516E-3</v>
      </c>
      <c r="K142" s="346">
        <v>4.776384539740516E-3</v>
      </c>
      <c r="L142" s="346">
        <f t="shared" si="40"/>
        <v>1.1433216867886672E-2</v>
      </c>
      <c r="M142" s="346">
        <v>1.5293772377766038E-2</v>
      </c>
      <c r="N142" s="346">
        <v>4.776384539740516E-3</v>
      </c>
      <c r="P142" s="347">
        <f>E142*'Regional Transition'!$P$56</f>
        <v>0</v>
      </c>
      <c r="Q142" s="347">
        <f>F142*'Regional Transition'!$Q$56</f>
        <v>0</v>
      </c>
      <c r="R142" s="347">
        <f>G142*'Regional Transition'!$R$56</f>
        <v>5623.2979153048618</v>
      </c>
      <c r="S142" s="347">
        <f>H142*'Regional Transition'!$S$56</f>
        <v>0</v>
      </c>
      <c r="T142" s="347">
        <f>I142*'Regional Transition'!$T$56</f>
        <v>6467.3236994524468</v>
      </c>
      <c r="U142" s="347">
        <f>J142*'Regional Transition'!$U$56</f>
        <v>0</v>
      </c>
      <c r="V142" s="347">
        <f>K142*'Regional Transition'!$V$56</f>
        <v>0</v>
      </c>
      <c r="W142" s="347">
        <f>L142*'Regional Transition'!$W$56</f>
        <v>1493.4503948506112</v>
      </c>
      <c r="X142" s="347">
        <f>M142*'Regional Transition'!$X$56</f>
        <v>199.77308801413406</v>
      </c>
      <c r="Y142" s="347">
        <f>N142*'Regional Transition'!$Y$56</f>
        <v>0</v>
      </c>
      <c r="Z142" s="348">
        <f t="shared" si="31"/>
        <v>13783.845097622054</v>
      </c>
      <c r="AB142" s="347">
        <f>E142*'Regional Transition'!$P$58</f>
        <v>-11411.628242074927</v>
      </c>
      <c r="AC142" s="347">
        <f>F142*'Regional Transition'!$Q$58</f>
        <v>-1235.6803278688524</v>
      </c>
      <c r="AD142" s="347">
        <f>G142*'Regional Transition'!$R$58</f>
        <v>0</v>
      </c>
      <c r="AE142" s="347">
        <f>H142*'Regional Transition'!$S$58</f>
        <v>-278.27999999999957</v>
      </c>
      <c r="AF142" s="347">
        <f>I142*'Regional Transition'!$T$58</f>
        <v>0</v>
      </c>
      <c r="AG142" s="347">
        <f>J142*'Regional Transition'!$U$58</f>
        <v>-325.7422546766993</v>
      </c>
      <c r="AH142" s="347">
        <f>K142*'Regional Transition'!$V$58</f>
        <v>-216.39641809471107</v>
      </c>
      <c r="AI142" s="347">
        <f>L142*'Regional Transition'!$W$58</f>
        <v>0</v>
      </c>
      <c r="AJ142" s="347">
        <f>M142*'Regional Transition'!$X$58</f>
        <v>0</v>
      </c>
      <c r="AK142" s="347">
        <f>N142*'Regional Transition'!$Y$58</f>
        <v>-133.33542823896363</v>
      </c>
      <c r="AM142" s="382">
        <f>IF(('GE2024 results (adjust.)'!E141+'Allocation (ENG)'!P142+'Allocation (ENG)'!AB142)&gt;0,('GE2024 results (adjust.)'!E141+'Allocation (ENG)'!P142+'Allocation (ENG)'!AB142),0)</f>
        <v>12587.371757925073</v>
      </c>
      <c r="AN142" s="382">
        <f>IF(('GE2024 results (adjust.)'!F141+'Allocation (ENG)'!Q142+'Allocation (ENG)'!AC142)&gt;0,('GE2024 results (adjust.)'!F141+'Allocation (ENG)'!Q142+'Allocation (ENG)'!AC142),0)</f>
        <v>3627.3196721311479</v>
      </c>
      <c r="AO142" s="382">
        <f>IF(('GE2024 results (adjust.)'!G141+'Allocation (ENG)'!R142+'Allocation (ENG)'!AD142)&gt;0,('GE2024 results (adjust.)'!G141+'Allocation (ENG)'!R142+'Allocation (ENG)'!AD142),0)</f>
        <v>8928.2979153048618</v>
      </c>
      <c r="AP142" s="382">
        <f>IF(('GE2024 results (adjust.)'!H141+'Allocation (ENG)'!S142+'Allocation (ENG)'!AE142)&gt;0,('GE2024 results (adjust.)'!H141+'Allocation (ENG)'!S142+'Allocation (ENG)'!AE142),0)</f>
        <v>3586.7200000000003</v>
      </c>
      <c r="AQ142" s="382">
        <f>IF(('GE2024 results (adjust.)'!I141+'Allocation (ENG)'!T142+'Allocation (ENG)'!AF142)&gt;0,('GE2024 results (adjust.)'!I141+'Allocation (ENG)'!T142+'Allocation (ENG)'!AF142),0)</f>
        <v>12100.323699452447</v>
      </c>
      <c r="AR142" s="382">
        <f>IF(('GE2024 results (adjust.)'!K141+'Allocation (ENG)'!U142+'Allocation (ENG)'!AG142)&gt;0,('GE2024 results (adjust.)'!K141+'Allocation (ENG)'!U142+'Allocation (ENG)'!AG142),0)</f>
        <v>0</v>
      </c>
      <c r="AS142" s="382">
        <f>IF(('GE2024 results (adjust.)'!L141+'Allocation (ENG)'!V142+'Allocation (ENG)'!AH142)&gt;0,('GE2024 results (adjust.)'!L141+'Allocation (ENG)'!V142+'Allocation (ENG)'!AH142),0)</f>
        <v>353.60358190528893</v>
      </c>
      <c r="AT142" s="382">
        <f t="shared" si="41"/>
        <v>1493.4503948506112</v>
      </c>
      <c r="AU142" s="382">
        <f t="shared" si="42"/>
        <v>199.77308801413406</v>
      </c>
      <c r="AV142" s="382">
        <f>IF(('GE2024 results (adjust.)'!N141+'Allocation (ENG)'!Y142+'Allocation (ENG)'!AK142)&gt;0,('GE2024 results (adjust.)'!N141+'Allocation (ENG)'!Y142+'Allocation (ENG)'!AK142),0)</f>
        <v>39.66457176103637</v>
      </c>
      <c r="AW142" s="382">
        <f t="shared" si="32"/>
        <v>42916.524681344599</v>
      </c>
      <c r="AX142" s="382"/>
      <c r="AY142" s="368">
        <f t="shared" si="33"/>
        <v>0.29329895305797404</v>
      </c>
      <c r="AZ142" s="368">
        <f t="shared" si="34"/>
        <v>8.4520349657014729E-2</v>
      </c>
      <c r="BA142" s="368">
        <f t="shared" si="35"/>
        <v>0.20803869795137225</v>
      </c>
      <c r="BB142" s="368">
        <f t="shared" si="36"/>
        <v>8.357433474940977E-2</v>
      </c>
      <c r="BC142" s="368">
        <f t="shared" si="37"/>
        <v>0.28195022288727728</v>
      </c>
      <c r="BD142" s="368">
        <f t="shared" si="38"/>
        <v>0</v>
      </c>
      <c r="BE142" s="368">
        <f t="shared" si="39"/>
        <v>8.2393340218202011E-3</v>
      </c>
      <c r="BF142" s="368">
        <f t="shared" si="43"/>
        <v>3.4798959280591513E-2</v>
      </c>
      <c r="BG142" s="368">
        <f t="shared" si="44"/>
        <v>4.6549223055093623E-3</v>
      </c>
      <c r="BH142" s="368">
        <f t="shared" si="45"/>
        <v>9.2422608903088043E-4</v>
      </c>
    </row>
    <row r="143" spans="1:60" ht="20" customHeight="1" x14ac:dyDescent="0.35">
      <c r="A143" s="394" t="s">
        <v>223</v>
      </c>
      <c r="B143" s="395" t="s">
        <v>190</v>
      </c>
      <c r="C143" s="394" t="s">
        <v>57</v>
      </c>
      <c r="D143" s="333" t="s">
        <v>71</v>
      </c>
      <c r="E143" s="346">
        <f>'GE2024 results (adjust.)'!E142/'Regional Transition'!$P$54</f>
        <v>1.7037902424691841E-2</v>
      </c>
      <c r="F143" s="346">
        <f>'GE2024 results (adjust.)'!F142/'Regional Transition'!$Q$54</f>
        <v>5.1111229389917915E-3</v>
      </c>
      <c r="G143" s="346">
        <f>'GE2024 results (adjust.)'!G142/'Regional Transition'!$R$54</f>
        <v>4.4383713287439027E-3</v>
      </c>
      <c r="H143" s="346">
        <f>'GE2024 results (adjust.)'!H142/'Regional Transition'!$S$54</f>
        <v>4.2598450965419437E-3</v>
      </c>
      <c r="I143" s="346">
        <f>'GE2024 results (adjust.)'!I142/'Regional Transition'!$T$54</f>
        <v>2.7740225869742067E-2</v>
      </c>
      <c r="J143" s="346">
        <v>4.6540293380583587E-3</v>
      </c>
      <c r="K143" s="346">
        <v>4.6540293380583587E-3</v>
      </c>
      <c r="L143" s="346">
        <f t="shared" si="40"/>
        <v>4.4383713287439027E-3</v>
      </c>
      <c r="M143" s="346">
        <v>2.3234137465516228E-2</v>
      </c>
      <c r="N143" s="346">
        <v>4.6540293380583587E-3</v>
      </c>
      <c r="P143" s="347">
        <f>E143*'Regional Transition'!$P$56</f>
        <v>0</v>
      </c>
      <c r="Q143" s="347">
        <f>F143*'Regional Transition'!$Q$56</f>
        <v>0</v>
      </c>
      <c r="R143" s="347">
        <f>G143*'Regional Transition'!$R$56</f>
        <v>2182.9625492696327</v>
      </c>
      <c r="S143" s="347">
        <f>H143*'Regional Transition'!$S$56</f>
        <v>0</v>
      </c>
      <c r="T143" s="347">
        <f>I143*'Regional Transition'!$T$56</f>
        <v>10648.753295299386</v>
      </c>
      <c r="U143" s="347">
        <f>J143*'Regional Transition'!$U$56</f>
        <v>0</v>
      </c>
      <c r="V143" s="347">
        <f>K143*'Regional Transition'!$V$56</f>
        <v>0</v>
      </c>
      <c r="W143" s="347">
        <f>L143*'Regional Transition'!$W$56</f>
        <v>579.75699140494226</v>
      </c>
      <c r="X143" s="347">
        <f>M143*'Regional Transition'!$X$56</f>
        <v>303.49316533433688</v>
      </c>
      <c r="Y143" s="347">
        <f>N143*'Regional Transition'!$Y$56</f>
        <v>0</v>
      </c>
      <c r="Z143" s="348">
        <f t="shared" si="31"/>
        <v>13714.966001308298</v>
      </c>
      <c r="AB143" s="347">
        <f>E143*'Regional Transition'!$P$58</f>
        <v>-11580.907780979825</v>
      </c>
      <c r="AC143" s="347">
        <f>F143*'Regional Transition'!$Q$58</f>
        <v>-878.41803278688531</v>
      </c>
      <c r="AD143" s="347">
        <f>G143*'Regional Transition'!$R$58</f>
        <v>0</v>
      </c>
      <c r="AE143" s="347">
        <f>H143*'Regional Transition'!$S$58</f>
        <v>-112.46399999999983</v>
      </c>
      <c r="AF143" s="347">
        <f>I143*'Regional Transition'!$T$58</f>
        <v>0</v>
      </c>
      <c r="AG143" s="347">
        <f>J143*'Regional Transition'!$U$58</f>
        <v>-317.39781361761874</v>
      </c>
      <c r="AH143" s="347">
        <f>K143*'Regional Transition'!$V$58</f>
        <v>-210.85305634086174</v>
      </c>
      <c r="AI143" s="347">
        <f>L143*'Regional Transition'!$W$58</f>
        <v>0</v>
      </c>
      <c r="AJ143" s="347">
        <f>M143*'Regional Transition'!$X$58</f>
        <v>0</v>
      </c>
      <c r="AK143" s="347">
        <f>N143*'Regional Transition'!$Y$58</f>
        <v>-129.91981480210214</v>
      </c>
      <c r="AM143" s="382">
        <f>IF(('GE2024 results (adjust.)'!E142+'Allocation (ENG)'!P143+'Allocation (ENG)'!AB143)&gt;0,('GE2024 results (adjust.)'!E142+'Allocation (ENG)'!P143+'Allocation (ENG)'!AB143),0)</f>
        <v>12774.092219020175</v>
      </c>
      <c r="AN143" s="382">
        <f>IF(('GE2024 results (adjust.)'!F142+'Allocation (ENG)'!Q143+'Allocation (ENG)'!AC143)&gt;0,('GE2024 results (adjust.)'!F142+'Allocation (ENG)'!Q143+'Allocation (ENG)'!AC143),0)</f>
        <v>2578.5819672131147</v>
      </c>
      <c r="AO143" s="382">
        <f>IF(('GE2024 results (adjust.)'!G142+'Allocation (ENG)'!R143+'Allocation (ENG)'!AD143)&gt;0,('GE2024 results (adjust.)'!G142+'Allocation (ENG)'!R143+'Allocation (ENG)'!AD143),0)</f>
        <v>3465.9625492696327</v>
      </c>
      <c r="AP143" s="382">
        <f>IF(('GE2024 results (adjust.)'!H142+'Allocation (ENG)'!S143+'Allocation (ENG)'!AE143)&gt;0,('GE2024 results (adjust.)'!H142+'Allocation (ENG)'!S143+'Allocation (ENG)'!AE143),0)</f>
        <v>1449.5360000000001</v>
      </c>
      <c r="AQ143" s="382">
        <f>IF(('GE2024 results (adjust.)'!I142+'Allocation (ENG)'!T143+'Allocation (ENG)'!AF143)&gt;0,('GE2024 results (adjust.)'!I142+'Allocation (ENG)'!T143+'Allocation (ENG)'!AF143),0)</f>
        <v>19923.753295299386</v>
      </c>
      <c r="AR143" s="382">
        <f>IF(('GE2024 results (adjust.)'!K142+'Allocation (ENG)'!U143+'Allocation (ENG)'!AG143)&gt;0,('GE2024 results (adjust.)'!K142+'Allocation (ENG)'!U143+'Allocation (ENG)'!AG143),0)</f>
        <v>303.60218638238126</v>
      </c>
      <c r="AS143" s="382">
        <f>IF(('GE2024 results (adjust.)'!L142+'Allocation (ENG)'!V143+'Allocation (ENG)'!AH143)&gt;0,('GE2024 results (adjust.)'!L142+'Allocation (ENG)'!V143+'Allocation (ENG)'!AH143),0)</f>
        <v>0</v>
      </c>
      <c r="AT143" s="382">
        <f t="shared" si="41"/>
        <v>579.75699140494226</v>
      </c>
      <c r="AU143" s="382">
        <f t="shared" si="42"/>
        <v>303.49316533433688</v>
      </c>
      <c r="AV143" s="382">
        <f>IF(('GE2024 results (adjust.)'!N142+'Allocation (ENG)'!Y143+'Allocation (ENG)'!AK143)&gt;0,('GE2024 results (adjust.)'!N142+'Allocation (ENG)'!Y143+'Allocation (ENG)'!AK143),0)</f>
        <v>276.08018519789789</v>
      </c>
      <c r="AW143" s="382">
        <f t="shared" si="32"/>
        <v>41654.858559121873</v>
      </c>
      <c r="AX143" s="382"/>
      <c r="AY143" s="368">
        <f t="shared" si="33"/>
        <v>0.30666512048983574</v>
      </c>
      <c r="AZ143" s="368">
        <f t="shared" si="34"/>
        <v>6.1903510332492508E-2</v>
      </c>
      <c r="BA143" s="368">
        <f t="shared" si="35"/>
        <v>8.3206681505118979E-2</v>
      </c>
      <c r="BB143" s="368">
        <f t="shared" si="36"/>
        <v>3.4798725770311623E-2</v>
      </c>
      <c r="BC143" s="368">
        <f t="shared" si="37"/>
        <v>0.47830562831034612</v>
      </c>
      <c r="BD143" s="368">
        <f t="shared" si="38"/>
        <v>7.2885179996823287E-3</v>
      </c>
      <c r="BE143" s="368">
        <f t="shared" si="39"/>
        <v>0</v>
      </c>
      <c r="BF143" s="368">
        <f t="shared" si="43"/>
        <v>1.3918112111269743E-2</v>
      </c>
      <c r="BG143" s="368">
        <f t="shared" si="44"/>
        <v>7.2859007528156836E-3</v>
      </c>
      <c r="BH143" s="368">
        <f t="shared" si="45"/>
        <v>6.6278027281271353E-3</v>
      </c>
    </row>
    <row r="144" spans="1:60" ht="20" customHeight="1" x14ac:dyDescent="0.35">
      <c r="A144" s="394" t="s">
        <v>224</v>
      </c>
      <c r="B144" s="395" t="s">
        <v>190</v>
      </c>
      <c r="C144" s="394" t="s">
        <v>57</v>
      </c>
      <c r="D144" s="333" t="s">
        <v>71</v>
      </c>
      <c r="E144" s="346">
        <f>'GE2024 results (adjust.)'!E143/'Regional Transition'!$P$54</f>
        <v>1.7296041861961861E-2</v>
      </c>
      <c r="F144" s="346">
        <f>'GE2024 results (adjust.)'!F143/'Regional Transition'!$Q$54</f>
        <v>3.0693350365481515E-3</v>
      </c>
      <c r="G144" s="346">
        <f>'GE2024 results (adjust.)'!G143/'Regional Transition'!$R$54</f>
        <v>5.5384508942470682E-3</v>
      </c>
      <c r="H144" s="346">
        <f>'GE2024 results (adjust.)'!H143/'Regional Transition'!$S$54</f>
        <v>5.4434384204210757E-3</v>
      </c>
      <c r="I144" s="346">
        <f>'GE2024 results (adjust.)'!I143/'Regional Transition'!$T$54</f>
        <v>2.9869718141360004E-2</v>
      </c>
      <c r="J144" s="346">
        <v>5.9682148376074577E-3</v>
      </c>
      <c r="K144" s="346">
        <v>5.9682148376074577E-3</v>
      </c>
      <c r="L144" s="346">
        <f t="shared" si="40"/>
        <v>5.5384508942470682E-3</v>
      </c>
      <c r="M144" s="346">
        <v>2.5812056113165463E-2</v>
      </c>
      <c r="N144" s="346">
        <v>5.9682148376074577E-3</v>
      </c>
      <c r="P144" s="347">
        <f>E144*'Regional Transition'!$P$56</f>
        <v>0</v>
      </c>
      <c r="Q144" s="347">
        <f>F144*'Regional Transition'!$Q$56</f>
        <v>0</v>
      </c>
      <c r="R144" s="347">
        <f>G144*'Regional Transition'!$R$56</f>
        <v>2724.0241943730962</v>
      </c>
      <c r="S144" s="347">
        <f>H144*'Regional Transition'!$S$56</f>
        <v>0</v>
      </c>
      <c r="T144" s="347">
        <f>I144*'Regional Transition'!$T$56</f>
        <v>11466.210152038271</v>
      </c>
      <c r="U144" s="347">
        <f>J144*'Regional Transition'!$U$56</f>
        <v>0</v>
      </c>
      <c r="V144" s="347">
        <f>K144*'Regional Transition'!$V$56</f>
        <v>0</v>
      </c>
      <c r="W144" s="347">
        <f>L144*'Regional Transition'!$W$56</f>
        <v>723.45358007740651</v>
      </c>
      <c r="X144" s="347">
        <f>M144*'Regional Transition'!$X$56</f>
        <v>337.16692195692201</v>
      </c>
      <c r="Y144" s="347">
        <f>N144*'Regional Transition'!$Y$56</f>
        <v>0</v>
      </c>
      <c r="Z144" s="348">
        <f t="shared" si="31"/>
        <v>15250.854848445695</v>
      </c>
      <c r="AB144" s="347">
        <f>E144*'Regional Transition'!$P$58</f>
        <v>-11756.368876080691</v>
      </c>
      <c r="AC144" s="347">
        <f>F144*'Regional Transition'!$Q$58</f>
        <v>-527.50819672131149</v>
      </c>
      <c r="AD144" s="347">
        <f>G144*'Regional Transition'!$R$58</f>
        <v>0</v>
      </c>
      <c r="AE144" s="347">
        <f>H144*'Regional Transition'!$S$58</f>
        <v>-143.71199999999979</v>
      </c>
      <c r="AF144" s="347">
        <f>I144*'Regional Transition'!$T$58</f>
        <v>0</v>
      </c>
      <c r="AG144" s="347">
        <f>J144*'Regional Transition'!$U$58</f>
        <v>-407.02329165959492</v>
      </c>
      <c r="AH144" s="347">
        <f>K144*'Regional Transition'!$V$58</f>
        <v>-270.39286777109533</v>
      </c>
      <c r="AI144" s="347">
        <f>L144*'Regional Transition'!$W$58</f>
        <v>0</v>
      </c>
      <c r="AJ144" s="347">
        <f>M144*'Regional Transition'!$X$58</f>
        <v>0</v>
      </c>
      <c r="AK144" s="347">
        <f>N144*'Regional Transition'!$Y$58</f>
        <v>-166.60603319802195</v>
      </c>
      <c r="AM144" s="382">
        <f>IF(('GE2024 results (adjust.)'!E143+'Allocation (ENG)'!P144+'Allocation (ENG)'!AB144)&gt;0,('GE2024 results (adjust.)'!E143+'Allocation (ENG)'!P144+'Allocation (ENG)'!AB144),0)</f>
        <v>12967.631123919309</v>
      </c>
      <c r="AN144" s="382">
        <f>IF(('GE2024 results (adjust.)'!F143+'Allocation (ENG)'!Q144+'Allocation (ENG)'!AC144)&gt;0,('GE2024 results (adjust.)'!F143+'Allocation (ENG)'!Q144+'Allocation (ENG)'!AC144),0)</f>
        <v>1548.4918032786886</v>
      </c>
      <c r="AO144" s="382">
        <f>IF(('GE2024 results (adjust.)'!G143+'Allocation (ENG)'!R144+'Allocation (ENG)'!AD144)&gt;0,('GE2024 results (adjust.)'!G143+'Allocation (ENG)'!R144+'Allocation (ENG)'!AD144),0)</f>
        <v>4325.0241943730962</v>
      </c>
      <c r="AP144" s="382">
        <f>IF(('GE2024 results (adjust.)'!H143+'Allocation (ENG)'!S144+'Allocation (ENG)'!AE144)&gt;0,('GE2024 results (adjust.)'!H143+'Allocation (ENG)'!S144+'Allocation (ENG)'!AE144),0)</f>
        <v>1852.2880000000002</v>
      </c>
      <c r="AQ144" s="382">
        <f>IF(('GE2024 results (adjust.)'!I143+'Allocation (ENG)'!T144+'Allocation (ENG)'!AF144)&gt;0,('GE2024 results (adjust.)'!I143+'Allocation (ENG)'!T144+'Allocation (ENG)'!AF144),0)</f>
        <v>21453.210152038271</v>
      </c>
      <c r="AR144" s="382">
        <f>IF(('GE2024 results (adjust.)'!K143+'Allocation (ENG)'!U144+'Allocation (ENG)'!AG144)&gt;0,('GE2024 results (adjust.)'!K143+'Allocation (ENG)'!U144+'Allocation (ENG)'!AG144),0)</f>
        <v>0</v>
      </c>
      <c r="AS144" s="382">
        <f>IF(('GE2024 results (adjust.)'!L143+'Allocation (ENG)'!V144+'Allocation (ENG)'!AH144)&gt;0,('GE2024 results (adjust.)'!L143+'Allocation (ENG)'!V144+'Allocation (ENG)'!AH144),0)</f>
        <v>736.60713222890467</v>
      </c>
      <c r="AT144" s="382">
        <f t="shared" si="41"/>
        <v>723.45358007740651</v>
      </c>
      <c r="AU144" s="382">
        <f t="shared" si="42"/>
        <v>337.16692195692201</v>
      </c>
      <c r="AV144" s="382">
        <f>IF(('GE2024 results (adjust.)'!N143+'Allocation (ENG)'!Y144+'Allocation (ENG)'!AK144)&gt;0,('GE2024 results (adjust.)'!N143+'Allocation (ENG)'!Y144+'Allocation (ENG)'!AK144),0)</f>
        <v>143.39396680197805</v>
      </c>
      <c r="AW144" s="382">
        <f t="shared" si="32"/>
        <v>44087.266874674577</v>
      </c>
      <c r="AX144" s="382"/>
      <c r="AY144" s="368">
        <f t="shared" si="33"/>
        <v>0.29413551901010254</v>
      </c>
      <c r="AZ144" s="368">
        <f t="shared" si="34"/>
        <v>3.5123334083751102E-2</v>
      </c>
      <c r="BA144" s="368">
        <f t="shared" si="35"/>
        <v>9.8101436105524534E-2</v>
      </c>
      <c r="BB144" s="368">
        <f t="shared" si="36"/>
        <v>4.2014126329614362E-2</v>
      </c>
      <c r="BC144" s="368">
        <f t="shared" si="37"/>
        <v>0.48660785013102775</v>
      </c>
      <c r="BD144" s="368">
        <f t="shared" si="38"/>
        <v>0</v>
      </c>
      <c r="BE144" s="368">
        <f t="shared" si="39"/>
        <v>1.6707933706183998E-2</v>
      </c>
      <c r="BF144" s="368">
        <f t="shared" si="43"/>
        <v>1.6409581073236954E-2</v>
      </c>
      <c r="BG144" s="368">
        <f t="shared" si="44"/>
        <v>7.6477165825537636E-3</v>
      </c>
      <c r="BH144" s="368">
        <f t="shared" si="45"/>
        <v>3.25250297800495E-3</v>
      </c>
    </row>
    <row r="145" spans="1:60" ht="20" customHeight="1" x14ac:dyDescent="0.35">
      <c r="A145" s="394" t="s">
        <v>225</v>
      </c>
      <c r="B145" s="395" t="s">
        <v>190</v>
      </c>
      <c r="C145" s="394" t="s">
        <v>57</v>
      </c>
      <c r="D145" s="333" t="s">
        <v>71</v>
      </c>
      <c r="E145" s="346">
        <f>'GE2024 results (adjust.)'!E144/'Regional Transition'!$P$54</f>
        <v>1.6840625131168414E-2</v>
      </c>
      <c r="F145" s="346">
        <f>'GE2024 results (adjust.)'!F144/'Regional Transition'!$Q$54</f>
        <v>1.2985534501927945E-2</v>
      </c>
      <c r="G145" s="346">
        <f>'GE2024 results (adjust.)'!G144/'Regional Transition'!$R$54</f>
        <v>1.0132493859618778E-2</v>
      </c>
      <c r="H145" s="346">
        <f>'GE2024 results (adjust.)'!H144/'Regional Transition'!$S$54</f>
        <v>1.1705028908039707E-2</v>
      </c>
      <c r="I145" s="346">
        <f>'GE2024 results (adjust.)'!I144/'Regional Transition'!$T$54</f>
        <v>1.3363162176388955E-2</v>
      </c>
      <c r="J145" s="346">
        <v>6.6887510252912731E-3</v>
      </c>
      <c r="K145" s="346">
        <v>6.6887510252912731E-3</v>
      </c>
      <c r="L145" s="346">
        <f t="shared" si="40"/>
        <v>1.0132493859618778E-2</v>
      </c>
      <c r="M145" s="346">
        <v>1.1520807653929682E-2</v>
      </c>
      <c r="N145" s="346">
        <v>6.6887510252912731E-3</v>
      </c>
      <c r="P145" s="347">
        <f>E145*'Regional Transition'!$P$56</f>
        <v>0</v>
      </c>
      <c r="Q145" s="347">
        <f>F145*'Regional Transition'!$Q$56</f>
        <v>0</v>
      </c>
      <c r="R145" s="347">
        <f>G145*'Regional Transition'!$R$56</f>
        <v>4983.5520707800115</v>
      </c>
      <c r="S145" s="347">
        <f>H145*'Regional Transition'!$S$56</f>
        <v>0</v>
      </c>
      <c r="T145" s="347">
        <f>I145*'Regional Transition'!$T$56</f>
        <v>5129.7713987490733</v>
      </c>
      <c r="U145" s="347">
        <f>J145*'Regional Transition'!$U$56</f>
        <v>0</v>
      </c>
      <c r="V145" s="347">
        <f>K145*'Regional Transition'!$V$56</f>
        <v>0</v>
      </c>
      <c r="W145" s="347">
        <f>L145*'Regional Transition'!$W$56</f>
        <v>1323.5449944076977</v>
      </c>
      <c r="X145" s="347">
        <f>M145*'Regional Transition'!$X$56</f>
        <v>150.48918374045991</v>
      </c>
      <c r="Y145" s="347">
        <f>N145*'Regional Transition'!$Y$56</f>
        <v>0</v>
      </c>
      <c r="Z145" s="348">
        <f t="shared" si="31"/>
        <v>11587.357647677241</v>
      </c>
      <c r="AB145" s="347">
        <f>E145*'Regional Transition'!$P$58</f>
        <v>-11446.815561959653</v>
      </c>
      <c r="AC145" s="347">
        <f>F145*'Regional Transition'!$Q$58</f>
        <v>-2231.7459016393445</v>
      </c>
      <c r="AD145" s="347">
        <f>G145*'Regional Transition'!$R$58</f>
        <v>0</v>
      </c>
      <c r="AE145" s="347">
        <f>H145*'Regional Transition'!$S$58</f>
        <v>-309.02399999999955</v>
      </c>
      <c r="AF145" s="347">
        <f>I145*'Regional Transition'!$T$58</f>
        <v>0</v>
      </c>
      <c r="AG145" s="347">
        <f>J145*'Regional Transition'!$U$58</f>
        <v>-456.16277789640242</v>
      </c>
      <c r="AH145" s="347">
        <f>K145*'Regional Transition'!$V$58</f>
        <v>-303.03710921043029</v>
      </c>
      <c r="AI145" s="347">
        <f>L145*'Regional Transition'!$W$58</f>
        <v>0</v>
      </c>
      <c r="AJ145" s="347">
        <f>M145*'Regional Transition'!$X$58</f>
        <v>0</v>
      </c>
      <c r="AK145" s="347">
        <f>N145*'Regional Transition'!$Y$58</f>
        <v>-186.72020121509519</v>
      </c>
      <c r="AM145" s="382">
        <f>IF(('GE2024 results (adjust.)'!E144+'Allocation (ENG)'!P145+'Allocation (ENG)'!AB145)&gt;0,('GE2024 results (adjust.)'!E144+'Allocation (ENG)'!P145+'Allocation (ENG)'!AB145),0)</f>
        <v>12626.184438040347</v>
      </c>
      <c r="AN145" s="382">
        <f>IF(('GE2024 results (adjust.)'!F144+'Allocation (ENG)'!Q145+'Allocation (ENG)'!AC145)&gt;0,('GE2024 results (adjust.)'!F144+'Allocation (ENG)'!Q145+'Allocation (ENG)'!AC145),0)</f>
        <v>6551.2540983606559</v>
      </c>
      <c r="AO145" s="382">
        <f>IF(('GE2024 results (adjust.)'!G144+'Allocation (ENG)'!R145+'Allocation (ENG)'!AD145)&gt;0,('GE2024 results (adjust.)'!G144+'Allocation (ENG)'!R145+'Allocation (ENG)'!AD145),0)</f>
        <v>7912.5520707800115</v>
      </c>
      <c r="AP145" s="382">
        <f>IF(('GE2024 results (adjust.)'!H144+'Allocation (ENG)'!S145+'Allocation (ENG)'!AE145)&gt;0,('GE2024 results (adjust.)'!H144+'Allocation (ENG)'!S145+'Allocation (ENG)'!AE145),0)</f>
        <v>3982.9760000000006</v>
      </c>
      <c r="AQ145" s="382">
        <f>IF(('GE2024 results (adjust.)'!I144+'Allocation (ENG)'!T145+'Allocation (ENG)'!AF145)&gt;0,('GE2024 results (adjust.)'!I144+'Allocation (ENG)'!T145+'Allocation (ENG)'!AF145),0)</f>
        <v>9597.7713987490733</v>
      </c>
      <c r="AR145" s="382">
        <f>IF(('GE2024 results (adjust.)'!K144+'Allocation (ENG)'!U145+'Allocation (ENG)'!AG145)&gt;0,('GE2024 results (adjust.)'!K144+'Allocation (ENG)'!U145+'Allocation (ENG)'!AG145),0)</f>
        <v>0</v>
      </c>
      <c r="AS145" s="382">
        <f>IF(('GE2024 results (adjust.)'!L144+'Allocation (ENG)'!V145+'Allocation (ENG)'!AH145)&gt;0,('GE2024 results (adjust.)'!L144+'Allocation (ENG)'!V145+'Allocation (ENG)'!AH145),0)</f>
        <v>135.96289078956971</v>
      </c>
      <c r="AT145" s="382">
        <f t="shared" si="41"/>
        <v>1323.5449944076977</v>
      </c>
      <c r="AU145" s="382">
        <f t="shared" si="42"/>
        <v>150.48918374045991</v>
      </c>
      <c r="AV145" s="382">
        <f>IF(('GE2024 results (adjust.)'!N144+'Allocation (ENG)'!Y145+'Allocation (ENG)'!AK145)&gt;0,('GE2024 results (adjust.)'!N144+'Allocation (ENG)'!Y145+'Allocation (ENG)'!AK145),0)</f>
        <v>850.27979878490487</v>
      </c>
      <c r="AW145" s="382">
        <f t="shared" si="32"/>
        <v>43131.014873652712</v>
      </c>
      <c r="AX145" s="382"/>
      <c r="AY145" s="368">
        <f t="shared" si="33"/>
        <v>0.29274025837387052</v>
      </c>
      <c r="AZ145" s="368">
        <f t="shared" si="34"/>
        <v>0.15189195333223185</v>
      </c>
      <c r="BA145" s="368">
        <f t="shared" si="35"/>
        <v>0.18345388101714999</v>
      </c>
      <c r="BB145" s="368">
        <f t="shared" si="36"/>
        <v>9.2345983781454366E-2</v>
      </c>
      <c r="BC145" s="368">
        <f t="shared" si="37"/>
        <v>0.22252598105712623</v>
      </c>
      <c r="BD145" s="368">
        <f t="shared" si="38"/>
        <v>0</v>
      </c>
      <c r="BE145" s="368">
        <f t="shared" si="39"/>
        <v>3.1523230136795339E-3</v>
      </c>
      <c r="BF145" s="368">
        <f t="shared" si="43"/>
        <v>3.0686618394787805E-2</v>
      </c>
      <c r="BG145" s="368">
        <f t="shared" si="44"/>
        <v>3.4891176148138517E-3</v>
      </c>
      <c r="BH145" s="368">
        <f t="shared" si="45"/>
        <v>1.971388341488603E-2</v>
      </c>
    </row>
    <row r="146" spans="1:60" ht="20" customHeight="1" x14ac:dyDescent="0.35">
      <c r="A146" s="394" t="s">
        <v>226</v>
      </c>
      <c r="B146" s="395" t="s">
        <v>190</v>
      </c>
      <c r="C146" s="394" t="s">
        <v>57</v>
      </c>
      <c r="D146" s="333" t="s">
        <v>71</v>
      </c>
      <c r="E146" s="346">
        <f>'GE2024 results (adjust.)'!E145/'Regional Transition'!$P$54</f>
        <v>1.6392204049081472E-2</v>
      </c>
      <c r="F146" s="346">
        <f>'GE2024 results (adjust.)'!F145/'Regional Transition'!$Q$54</f>
        <v>1.2510940789629315E-2</v>
      </c>
      <c r="G146" s="346">
        <f>'GE2024 results (adjust.)'!G145/'Regional Transition'!$R$54</f>
        <v>1.0170546926350018E-2</v>
      </c>
      <c r="H146" s="346">
        <f>'GE2024 results (adjust.)'!H145/'Regional Transition'!$S$54</f>
        <v>1.6856659757826988E-2</v>
      </c>
      <c r="I146" s="346">
        <f>'GE2024 results (adjust.)'!I145/'Regional Transition'!$T$54</f>
        <v>1.9829401349476E-2</v>
      </c>
      <c r="J146" s="346">
        <v>4.1011650934204627E-3</v>
      </c>
      <c r="K146" s="346">
        <v>4.1011650934204627E-3</v>
      </c>
      <c r="L146" s="346">
        <f t="shared" si="40"/>
        <v>1.0170546926350018E-2</v>
      </c>
      <c r="M146" s="346">
        <v>1.6441861830134415E-2</v>
      </c>
      <c r="N146" s="346">
        <v>4.1011650934204627E-3</v>
      </c>
      <c r="P146" s="347">
        <f>E146*'Regional Transition'!$P$56</f>
        <v>0</v>
      </c>
      <c r="Q146" s="347">
        <f>F146*'Regional Transition'!$Q$56</f>
        <v>0</v>
      </c>
      <c r="R146" s="347">
        <f>G146*'Regional Transition'!$R$56</f>
        <v>5002.268039635791</v>
      </c>
      <c r="S146" s="347">
        <f>H146*'Regional Transition'!$S$56</f>
        <v>0</v>
      </c>
      <c r="T146" s="347">
        <f>I146*'Regional Transition'!$T$56</f>
        <v>7611.9929215994534</v>
      </c>
      <c r="U146" s="347">
        <f>J146*'Regional Transition'!$U$56</f>
        <v>0</v>
      </c>
      <c r="V146" s="347">
        <f>K146*'Regional Transition'!$V$56</f>
        <v>0</v>
      </c>
      <c r="W146" s="347">
        <f>L146*'Regional Transition'!$W$56</f>
        <v>1328.5156311227827</v>
      </c>
      <c r="X146" s="347">
        <f>M146*'Regional Transition'!$X$56</f>
        <v>214.76987033512142</v>
      </c>
      <c r="Y146" s="347">
        <f>N146*'Regional Transition'!$Y$56</f>
        <v>0</v>
      </c>
      <c r="Z146" s="348">
        <f t="shared" si="31"/>
        <v>14157.546462693148</v>
      </c>
      <c r="AB146" s="347">
        <f>E146*'Regional Transition'!$P$58</f>
        <v>-11142.01729106628</v>
      </c>
      <c r="AC146" s="347">
        <f>F146*'Regional Transition'!$Q$58</f>
        <v>-2150.1803278688526</v>
      </c>
      <c r="AD146" s="347">
        <f>G146*'Regional Transition'!$R$58</f>
        <v>0</v>
      </c>
      <c r="AE146" s="347">
        <f>H146*'Regional Transition'!$S$58</f>
        <v>-445.03199999999936</v>
      </c>
      <c r="AF146" s="347">
        <f>I146*'Regional Transition'!$T$58</f>
        <v>0</v>
      </c>
      <c r="AG146" s="347">
        <f>J146*'Regional Transition'!$U$58</f>
        <v>-279.69330216547712</v>
      </c>
      <c r="AH146" s="347">
        <f>K146*'Regional Transition'!$V$58</f>
        <v>-185.80527360124623</v>
      </c>
      <c r="AI146" s="347">
        <f>L146*'Regional Transition'!$W$58</f>
        <v>0</v>
      </c>
      <c r="AJ146" s="347">
        <f>M146*'Regional Transition'!$X$58</f>
        <v>0</v>
      </c>
      <c r="AK146" s="347">
        <f>N146*'Regional Transition'!$Y$58</f>
        <v>-114.48630223554279</v>
      </c>
      <c r="AM146" s="382">
        <f>IF(('GE2024 results (adjust.)'!E145+'Allocation (ENG)'!P146+'Allocation (ENG)'!AB146)&gt;0,('GE2024 results (adjust.)'!E145+'Allocation (ENG)'!P146+'Allocation (ENG)'!AB146),0)</f>
        <v>12289.98270893372</v>
      </c>
      <c r="AN146" s="382">
        <f>IF(('GE2024 results (adjust.)'!F145+'Allocation (ENG)'!Q146+'Allocation (ENG)'!AC146)&gt;0,('GE2024 results (adjust.)'!F145+'Allocation (ENG)'!Q146+'Allocation (ENG)'!AC146),0)</f>
        <v>6311.8196721311469</v>
      </c>
      <c r="AO146" s="382">
        <f>IF(('GE2024 results (adjust.)'!G145+'Allocation (ENG)'!R146+'Allocation (ENG)'!AD146)&gt;0,('GE2024 results (adjust.)'!G145+'Allocation (ENG)'!R146+'Allocation (ENG)'!AD146),0)</f>
        <v>7942.268039635791</v>
      </c>
      <c r="AP146" s="382">
        <f>IF(('GE2024 results (adjust.)'!H145+'Allocation (ENG)'!S146+'Allocation (ENG)'!AE146)&gt;0,('GE2024 results (adjust.)'!H145+'Allocation (ENG)'!S146+'Allocation (ENG)'!AE146),0)</f>
        <v>5735.9680000000008</v>
      </c>
      <c r="AQ146" s="382">
        <f>IF(('GE2024 results (adjust.)'!I145+'Allocation (ENG)'!T146+'Allocation (ENG)'!AF146)&gt;0,('GE2024 results (adjust.)'!I145+'Allocation (ENG)'!T146+'Allocation (ENG)'!AF146),0)</f>
        <v>14241.992921599453</v>
      </c>
      <c r="AR146" s="382">
        <f>IF(('GE2024 results (adjust.)'!K145+'Allocation (ENG)'!U146+'Allocation (ENG)'!AG146)&gt;0,('GE2024 results (adjust.)'!K145+'Allocation (ENG)'!U146+'Allocation (ENG)'!AG146),0)</f>
        <v>93.306697834522879</v>
      </c>
      <c r="AS146" s="382">
        <f>IF(('GE2024 results (adjust.)'!L145+'Allocation (ENG)'!V146+'Allocation (ENG)'!AH146)&gt;0,('GE2024 results (adjust.)'!L145+'Allocation (ENG)'!V146+'Allocation (ENG)'!AH146),0)</f>
        <v>0</v>
      </c>
      <c r="AT146" s="382">
        <f t="shared" si="41"/>
        <v>1328.5156311227827</v>
      </c>
      <c r="AU146" s="382">
        <f t="shared" si="42"/>
        <v>214.76987033512142</v>
      </c>
      <c r="AV146" s="382">
        <f>IF(('GE2024 results (adjust.)'!N145+'Allocation (ENG)'!Y146+'Allocation (ENG)'!AK146)&gt;0,('GE2024 results (adjust.)'!N145+'Allocation (ENG)'!Y146+'Allocation (ENG)'!AK146),0)</f>
        <v>417.51369776445722</v>
      </c>
      <c r="AW146" s="382">
        <f t="shared" si="32"/>
        <v>48576.137239356991</v>
      </c>
      <c r="AX146" s="382"/>
      <c r="AY146" s="368">
        <f t="shared" si="33"/>
        <v>0.25300452871283935</v>
      </c>
      <c r="AZ146" s="368">
        <f t="shared" si="34"/>
        <v>0.12993663207574341</v>
      </c>
      <c r="BA146" s="368">
        <f t="shared" si="35"/>
        <v>0.16350143282288132</v>
      </c>
      <c r="BB146" s="368">
        <f t="shared" si="36"/>
        <v>0.11808201157980606</v>
      </c>
      <c r="BC146" s="368">
        <f t="shared" si="37"/>
        <v>0.29318907865033805</v>
      </c>
      <c r="BD146" s="368">
        <f t="shared" si="38"/>
        <v>1.9208340378066256E-3</v>
      </c>
      <c r="BE146" s="368">
        <f t="shared" si="39"/>
        <v>0</v>
      </c>
      <c r="BF146" s="368">
        <f t="shared" si="43"/>
        <v>2.7349141093219797E-2</v>
      </c>
      <c r="BG146" s="368">
        <f t="shared" si="44"/>
        <v>4.42130400935034E-3</v>
      </c>
      <c r="BH146" s="368">
        <f t="shared" si="45"/>
        <v>8.595037018015143E-3</v>
      </c>
    </row>
    <row r="147" spans="1:60" ht="20" customHeight="1" x14ac:dyDescent="0.35">
      <c r="A147" s="394" t="s">
        <v>227</v>
      </c>
      <c r="B147" s="395" t="s">
        <v>190</v>
      </c>
      <c r="C147" s="394" t="s">
        <v>57</v>
      </c>
      <c r="D147" s="333" t="s">
        <v>71</v>
      </c>
      <c r="E147" s="346">
        <f>'GE2024 results (adjust.)'!E146/'Regional Transition'!$P$54</f>
        <v>9.6442013067871788E-3</v>
      </c>
      <c r="F147" s="346">
        <f>'GE2024 results (adjust.)'!F146/'Regional Transition'!$Q$54</f>
        <v>3.7651101175691343E-2</v>
      </c>
      <c r="G147" s="346">
        <f>'GE2024 results (adjust.)'!G146/'Regional Transition'!$R$54</f>
        <v>7.5691009098142322E-3</v>
      </c>
      <c r="H147" s="346">
        <f>'GE2024 results (adjust.)'!H146/'Regional Transition'!$S$54</f>
        <v>4.1207592451183595E-3</v>
      </c>
      <c r="I147" s="346">
        <f>'GE2024 results (adjust.)'!I146/'Regional Transition'!$T$54</f>
        <v>5.9996650236876104E-3</v>
      </c>
      <c r="J147" s="346">
        <v>1.2779321064580889E-2</v>
      </c>
      <c r="K147" s="346">
        <v>1.2779321064580889E-2</v>
      </c>
      <c r="L147" s="346">
        <f t="shared" si="40"/>
        <v>7.5691009098142322E-3</v>
      </c>
      <c r="M147" s="346">
        <v>1.1330633327463755E-2</v>
      </c>
      <c r="N147" s="346">
        <v>1.2779321064580889E-2</v>
      </c>
      <c r="P147" s="347">
        <f>E147*'Regional Transition'!$P$56</f>
        <v>0</v>
      </c>
      <c r="Q147" s="347">
        <f>F147*'Regional Transition'!$Q$56</f>
        <v>0</v>
      </c>
      <c r="R147" s="347">
        <f>G147*'Regional Transition'!$R$56</f>
        <v>3722.7763505860926</v>
      </c>
      <c r="S147" s="347">
        <f>H147*'Regional Transition'!$S$56</f>
        <v>0</v>
      </c>
      <c r="T147" s="347">
        <f>I147*'Regional Transition'!$T$56</f>
        <v>2303.1158070480396</v>
      </c>
      <c r="U147" s="347">
        <f>J147*'Regional Transition'!$U$56</f>
        <v>0</v>
      </c>
      <c r="V147" s="347">
        <f>K147*'Regional Transition'!$V$56</f>
        <v>0</v>
      </c>
      <c r="W147" s="347">
        <f>L147*'Regional Transition'!$W$56</f>
        <v>988.70483023695533</v>
      </c>
      <c r="X147" s="347">
        <f>M147*'Regional Transition'!$X$56</f>
        <v>148.00505415354789</v>
      </c>
      <c r="Y147" s="347">
        <f>N147*'Regional Transition'!$Y$56</f>
        <v>0</v>
      </c>
      <c r="Z147" s="348">
        <f t="shared" si="31"/>
        <v>7162.602042024635</v>
      </c>
      <c r="AB147" s="347">
        <f>E147*'Regional Transition'!$P$58</f>
        <v>-6555.3025936599415</v>
      </c>
      <c r="AC147" s="347">
        <f>F147*'Regional Transition'!$Q$58</f>
        <v>-6470.868852459017</v>
      </c>
      <c r="AD147" s="347">
        <f>G147*'Regional Transition'!$R$58</f>
        <v>0</v>
      </c>
      <c r="AE147" s="347">
        <f>H147*'Regional Transition'!$S$58</f>
        <v>-108.79199999999985</v>
      </c>
      <c r="AF147" s="347">
        <f>I147*'Regional Transition'!$T$58</f>
        <v>0</v>
      </c>
      <c r="AG147" s="347">
        <f>J147*'Regional Transition'!$U$58</f>
        <v>-871.5305106150779</v>
      </c>
      <c r="AH147" s="347">
        <f>K147*'Regional Transition'!$V$58</f>
        <v>-578.97333873537502</v>
      </c>
      <c r="AI147" s="347">
        <f>L147*'Regional Transition'!$W$58</f>
        <v>0</v>
      </c>
      <c r="AJ147" s="347">
        <f>M147*'Regional Transition'!$X$58</f>
        <v>0</v>
      </c>
      <c r="AK147" s="347">
        <f>N147*'Regional Transition'!$Y$58</f>
        <v>-356.74184784997863</v>
      </c>
      <c r="AM147" s="382">
        <f>IF(('GE2024 results (adjust.)'!E146+'Allocation (ENG)'!P147+'Allocation (ENG)'!AB147)&gt;0,('GE2024 results (adjust.)'!E146+'Allocation (ENG)'!P147+'Allocation (ENG)'!AB147),0)</f>
        <v>7230.6974063400585</v>
      </c>
      <c r="AN147" s="382">
        <f>IF(('GE2024 results (adjust.)'!F146+'Allocation (ENG)'!Q147+'Allocation (ENG)'!AC147)&gt;0,('GE2024 results (adjust.)'!F146+'Allocation (ENG)'!Q147+'Allocation (ENG)'!AC147),0)</f>
        <v>18995.131147540982</v>
      </c>
      <c r="AO147" s="382">
        <f>IF(('GE2024 results (adjust.)'!G146+'Allocation (ENG)'!R147+'Allocation (ENG)'!AD147)&gt;0,('GE2024 results (adjust.)'!G146+'Allocation (ENG)'!R147+'Allocation (ENG)'!AD147),0)</f>
        <v>5910.776350586093</v>
      </c>
      <c r="AP147" s="382">
        <f>IF(('GE2024 results (adjust.)'!H146+'Allocation (ENG)'!S147+'Allocation (ENG)'!AE147)&gt;0,('GE2024 results (adjust.)'!H146+'Allocation (ENG)'!S147+'Allocation (ENG)'!AE147),0)</f>
        <v>1402.2080000000001</v>
      </c>
      <c r="AQ147" s="382">
        <f>IF(('GE2024 results (adjust.)'!I146+'Allocation (ENG)'!T147+'Allocation (ENG)'!AF147)&gt;0,('GE2024 results (adjust.)'!I146+'Allocation (ENG)'!T147+'Allocation (ENG)'!AF147),0)</f>
        <v>4309.1158070480396</v>
      </c>
      <c r="AR147" s="382">
        <f>IF(('GE2024 results (adjust.)'!K146+'Allocation (ENG)'!U147+'Allocation (ENG)'!AG147)&gt;0,('GE2024 results (adjust.)'!K146+'Allocation (ENG)'!U147+'Allocation (ENG)'!AG147),0)</f>
        <v>1225.4694893849221</v>
      </c>
      <c r="AS147" s="382">
        <f>IF(('GE2024 results (adjust.)'!L146+'Allocation (ENG)'!V147+'Allocation (ENG)'!AH147)&gt;0,('GE2024 results (adjust.)'!L146+'Allocation (ENG)'!V147+'Allocation (ENG)'!AH147),0)</f>
        <v>144.02666126462498</v>
      </c>
      <c r="AT147" s="382">
        <f t="shared" si="41"/>
        <v>988.70483023695533</v>
      </c>
      <c r="AU147" s="382">
        <f t="shared" si="42"/>
        <v>148.00505415354789</v>
      </c>
      <c r="AV147" s="382">
        <f>IF(('GE2024 results (adjust.)'!N146+'Allocation (ENG)'!Y147+'Allocation (ENG)'!AK147)&gt;0,('GE2024 results (adjust.)'!N146+'Allocation (ENG)'!Y147+'Allocation (ENG)'!AK147),0)</f>
        <v>0</v>
      </c>
      <c r="AW147" s="382">
        <f t="shared" si="32"/>
        <v>40354.134746555224</v>
      </c>
      <c r="AX147" s="382"/>
      <c r="AY147" s="368">
        <f t="shared" si="33"/>
        <v>0.17918107900844776</v>
      </c>
      <c r="AZ147" s="368">
        <f t="shared" si="34"/>
        <v>0.47071090154305628</v>
      </c>
      <c r="BA147" s="368">
        <f t="shared" si="35"/>
        <v>0.14647263254952228</v>
      </c>
      <c r="BB147" s="368">
        <f t="shared" si="36"/>
        <v>3.4747566979358852E-2</v>
      </c>
      <c r="BC147" s="368">
        <f t="shared" si="37"/>
        <v>0.10678251024613733</v>
      </c>
      <c r="BD147" s="368">
        <f t="shared" si="38"/>
        <v>3.0367879204485547E-2</v>
      </c>
      <c r="BE147" s="368">
        <f t="shared" si="39"/>
        <v>3.5690682545713513E-3</v>
      </c>
      <c r="BF147" s="368">
        <f t="shared" si="43"/>
        <v>2.4500706964640215E-2</v>
      </c>
      <c r="BG147" s="368">
        <f t="shared" si="44"/>
        <v>3.6676552497803745E-3</v>
      </c>
      <c r="BH147" s="368">
        <f t="shared" si="45"/>
        <v>0</v>
      </c>
    </row>
    <row r="148" spans="1:60" ht="20" customHeight="1" x14ac:dyDescent="0.35">
      <c r="A148" s="394" t="s">
        <v>228</v>
      </c>
      <c r="B148" s="395" t="s">
        <v>190</v>
      </c>
      <c r="C148" s="394" t="s">
        <v>57</v>
      </c>
      <c r="D148" s="333" t="s">
        <v>71</v>
      </c>
      <c r="E148" s="346">
        <f>'GE2024 results (adjust.)'!E147/'Regional Transition'!$P$54</f>
        <v>1.3874470079610483E-2</v>
      </c>
      <c r="F148" s="346">
        <f>'GE2024 results (adjust.)'!F147/'Regional Transition'!$Q$54</f>
        <v>1.9502696756795116E-2</v>
      </c>
      <c r="G148" s="346">
        <f>'GE2024 results (adjust.)'!G147/'Regional Transition'!$R$54</f>
        <v>9.1292766457951365E-3</v>
      </c>
      <c r="H148" s="346">
        <f>'GE2024 results (adjust.)'!H147/'Regional Transition'!$S$54</f>
        <v>6.5561252318097523E-3</v>
      </c>
      <c r="I148" s="346">
        <f>'GE2024 results (adjust.)'!I147/'Regional Transition'!$T$54</f>
        <v>7.2917165143322011E-3</v>
      </c>
      <c r="J148" s="346">
        <v>2.1462008709877689E-2</v>
      </c>
      <c r="K148" s="346">
        <v>2.1462008709877689E-2</v>
      </c>
      <c r="L148" s="346">
        <f t="shared" si="40"/>
        <v>9.1292766457951365E-3</v>
      </c>
      <c r="M148" s="346">
        <v>1.5397076950167283E-2</v>
      </c>
      <c r="N148" s="346">
        <v>2.1462008709877689E-2</v>
      </c>
      <c r="P148" s="347">
        <f>E148*'Regional Transition'!$P$56</f>
        <v>0</v>
      </c>
      <c r="Q148" s="347">
        <f>F148*'Regional Transition'!$Q$56</f>
        <v>0</v>
      </c>
      <c r="R148" s="347">
        <f>G148*'Regional Transition'!$R$56</f>
        <v>4490.1310736730802</v>
      </c>
      <c r="S148" s="347">
        <f>H148*'Regional Transition'!$S$56</f>
        <v>0</v>
      </c>
      <c r="T148" s="347">
        <f>I148*'Regional Transition'!$T$56</f>
        <v>2799.1008661929818</v>
      </c>
      <c r="U148" s="347">
        <f>J148*'Regional Transition'!$U$56</f>
        <v>0</v>
      </c>
      <c r="V148" s="347">
        <f>K148*'Regional Transition'!$V$56</f>
        <v>0</v>
      </c>
      <c r="W148" s="347">
        <f>L148*'Regional Transition'!$W$56</f>
        <v>1192.5009355554503</v>
      </c>
      <c r="X148" s="347">
        <f>M148*'Regional Transition'!$X$56</f>
        <v>201.12249174035787</v>
      </c>
      <c r="Y148" s="347">
        <f>N148*'Regional Transition'!$Y$56</f>
        <v>0</v>
      </c>
      <c r="Z148" s="348">
        <f t="shared" si="31"/>
        <v>8682.8553671618702</v>
      </c>
      <c r="AB148" s="347">
        <f>E148*'Regional Transition'!$P$58</f>
        <v>-9430.6772334293946</v>
      </c>
      <c r="AC148" s="347">
        <f>F148*'Regional Transition'!$Q$58</f>
        <v>-3351.811475409836</v>
      </c>
      <c r="AD148" s="347">
        <f>G148*'Regional Transition'!$R$58</f>
        <v>0</v>
      </c>
      <c r="AE148" s="347">
        <f>H148*'Regional Transition'!$S$58</f>
        <v>-173.08799999999977</v>
      </c>
      <c r="AF148" s="347">
        <f>I148*'Regional Transition'!$T$58</f>
        <v>0</v>
      </c>
      <c r="AG148" s="347">
        <f>J148*'Regional Transition'!$U$58</f>
        <v>-1463.6767724372371</v>
      </c>
      <c r="AH148" s="347">
        <f>K148*'Regional Transition'!$V$58</f>
        <v>-972.34671356409069</v>
      </c>
      <c r="AI148" s="347">
        <f>L148*'Regional Transition'!$W$58</f>
        <v>0</v>
      </c>
      <c r="AJ148" s="347">
        <f>M148*'Regional Transition'!$X$58</f>
        <v>0</v>
      </c>
      <c r="AK148" s="347">
        <f>N148*'Regional Transition'!$Y$58</f>
        <v>-599.12389766577962</v>
      </c>
      <c r="AM148" s="382">
        <f>IF(('GE2024 results (adjust.)'!E147+'Allocation (ENG)'!P148+'Allocation (ENG)'!AB148)&gt;0,('GE2024 results (adjust.)'!E147+'Allocation (ENG)'!P148+'Allocation (ENG)'!AB148),0)</f>
        <v>10402.322766570605</v>
      </c>
      <c r="AN148" s="382">
        <f>IF(('GE2024 results (adjust.)'!F147+'Allocation (ENG)'!Q148+'Allocation (ENG)'!AC148)&gt;0,('GE2024 results (adjust.)'!F147+'Allocation (ENG)'!Q148+'Allocation (ENG)'!AC148),0)</f>
        <v>9839.1885245901649</v>
      </c>
      <c r="AO148" s="382">
        <f>IF(('GE2024 results (adjust.)'!G147+'Allocation (ENG)'!R148+'Allocation (ENG)'!AD148)&gt;0,('GE2024 results (adjust.)'!G147+'Allocation (ENG)'!R148+'Allocation (ENG)'!AD148),0)</f>
        <v>7129.1310736730802</v>
      </c>
      <c r="AP148" s="382">
        <f>IF(('GE2024 results (adjust.)'!H147+'Allocation (ENG)'!S148+'Allocation (ENG)'!AE148)&gt;0,('GE2024 results (adjust.)'!H147+'Allocation (ENG)'!S148+'Allocation (ENG)'!AE148),0)</f>
        <v>2230.9120000000003</v>
      </c>
      <c r="AQ148" s="382">
        <f>IF(('GE2024 results (adjust.)'!I147+'Allocation (ENG)'!T148+'Allocation (ENG)'!AF148)&gt;0,('GE2024 results (adjust.)'!I147+'Allocation (ENG)'!T148+'Allocation (ENG)'!AF148),0)</f>
        <v>5237.1008661929818</v>
      </c>
      <c r="AR148" s="382">
        <f>IF(('GE2024 results (adjust.)'!K147+'Allocation (ENG)'!U148+'Allocation (ENG)'!AG148)&gt;0,('GE2024 results (adjust.)'!K147+'Allocation (ENG)'!U148+'Allocation (ENG)'!AG148),0)</f>
        <v>2656.3232275627629</v>
      </c>
      <c r="AS148" s="382">
        <f>IF(('GE2024 results (adjust.)'!L147+'Allocation (ENG)'!V148+'Allocation (ENG)'!AH148)&gt;0,('GE2024 results (adjust.)'!L147+'Allocation (ENG)'!V148+'Allocation (ENG)'!AH148),0)</f>
        <v>0</v>
      </c>
      <c r="AT148" s="382">
        <f t="shared" si="41"/>
        <v>1192.5009355554503</v>
      </c>
      <c r="AU148" s="382">
        <f t="shared" si="42"/>
        <v>201.12249174035787</v>
      </c>
      <c r="AV148" s="382">
        <f>IF(('GE2024 results (adjust.)'!N147+'Allocation (ENG)'!Y148+'Allocation (ENG)'!AK148)&gt;0,('GE2024 results (adjust.)'!N147+'Allocation (ENG)'!Y148+'Allocation (ENG)'!AK148),0)</f>
        <v>16.876102334220377</v>
      </c>
      <c r="AW148" s="382">
        <f t="shared" si="32"/>
        <v>38905.477988219631</v>
      </c>
      <c r="AX148" s="382"/>
      <c r="AY148" s="368">
        <f t="shared" si="33"/>
        <v>0.2673742440517084</v>
      </c>
      <c r="AZ148" s="368">
        <f t="shared" si="34"/>
        <v>0.2528998237104147</v>
      </c>
      <c r="BA148" s="368">
        <f t="shared" si="35"/>
        <v>0.18324234638196046</v>
      </c>
      <c r="BB148" s="368">
        <f t="shared" si="36"/>
        <v>5.7341847867169463E-2</v>
      </c>
      <c r="BC148" s="368">
        <f t="shared" si="37"/>
        <v>0.13461088610140576</v>
      </c>
      <c r="BD148" s="368">
        <f t="shared" si="38"/>
        <v>6.8276329322237941E-2</v>
      </c>
      <c r="BE148" s="368">
        <f t="shared" si="39"/>
        <v>0</v>
      </c>
      <c r="BF148" s="368">
        <f t="shared" si="43"/>
        <v>3.0651234664602581E-2</v>
      </c>
      <c r="BG148" s="368">
        <f t="shared" si="44"/>
        <v>5.1695160203726756E-3</v>
      </c>
      <c r="BH148" s="368">
        <f t="shared" si="45"/>
        <v>4.3377188012778999E-4</v>
      </c>
    </row>
    <row r="149" spans="1:60" ht="20" customHeight="1" x14ac:dyDescent="0.35">
      <c r="A149" s="394" t="s">
        <v>229</v>
      </c>
      <c r="B149" s="395" t="s">
        <v>190</v>
      </c>
      <c r="C149" s="394" t="s">
        <v>57</v>
      </c>
      <c r="D149" s="333" t="s">
        <v>71</v>
      </c>
      <c r="E149" s="346">
        <f>'GE2024 results (adjust.)'!E148/'Regional Transition'!$P$54</f>
        <v>1.4274621185622543E-2</v>
      </c>
      <c r="F149" s="346">
        <f>'GE2024 results (adjust.)'!F148/'Regional Transition'!$Q$54</f>
        <v>1.2380834102145577E-2</v>
      </c>
      <c r="G149" s="346">
        <f>'GE2024 results (adjust.)'!G148/'Regional Transition'!$R$54</f>
        <v>1.4231846957484346E-2</v>
      </c>
      <c r="H149" s="346">
        <f>'GE2024 results (adjust.)'!H148/'Regional Transition'!$S$54</f>
        <v>3.5889604014399477E-3</v>
      </c>
      <c r="I149" s="346">
        <f>'GE2024 results (adjust.)'!I148/'Regional Transition'!$T$54</f>
        <v>6.3735225151935688E-3</v>
      </c>
      <c r="J149" s="346">
        <v>8.9500564193429975E-3</v>
      </c>
      <c r="K149" s="346">
        <v>8.9500564193429975E-3</v>
      </c>
      <c r="L149" s="346">
        <f t="shared" si="40"/>
        <v>1.4231846957484346E-2</v>
      </c>
      <c r="M149" s="346">
        <v>9.6401948699888478E-3</v>
      </c>
      <c r="N149" s="346">
        <v>8.9500564193429975E-3</v>
      </c>
      <c r="P149" s="347">
        <f>E149*'Regional Transition'!$P$56</f>
        <v>0</v>
      </c>
      <c r="Q149" s="347">
        <f>F149*'Regional Transition'!$Q$56</f>
        <v>0</v>
      </c>
      <c r="R149" s="347">
        <f>G149*'Regional Transition'!$R$56</f>
        <v>6999.7723520617847</v>
      </c>
      <c r="S149" s="347">
        <f>H149*'Regional Transition'!$S$56</f>
        <v>0</v>
      </c>
      <c r="T149" s="347">
        <f>I149*'Regional Transition'!$T$56</f>
        <v>2446.630002402479</v>
      </c>
      <c r="U149" s="347">
        <f>J149*'Regional Transition'!$U$56</f>
        <v>0</v>
      </c>
      <c r="V149" s="347">
        <f>K149*'Regional Transition'!$V$56</f>
        <v>0</v>
      </c>
      <c r="W149" s="347">
        <f>L149*'Regional Transition'!$W$56</f>
        <v>1859.0181314418803</v>
      </c>
      <c r="X149" s="347">
        <f>M149*'Regional Transition'!$X$56</f>
        <v>125.92390226988555</v>
      </c>
      <c r="Y149" s="347">
        <f>N149*'Regional Transition'!$Y$56</f>
        <v>0</v>
      </c>
      <c r="Z149" s="348">
        <f t="shared" si="31"/>
        <v>11431.34438817603</v>
      </c>
      <c r="AB149" s="347">
        <f>E149*'Regional Transition'!$P$58</f>
        <v>-9702.6657060518719</v>
      </c>
      <c r="AC149" s="347">
        <f>F149*'Regional Transition'!$Q$58</f>
        <v>-2127.8196721311474</v>
      </c>
      <c r="AD149" s="347">
        <f>G149*'Regional Transition'!$R$58</f>
        <v>0</v>
      </c>
      <c r="AE149" s="347">
        <f>H149*'Regional Transition'!$S$58</f>
        <v>-94.751999999999867</v>
      </c>
      <c r="AF149" s="347">
        <f>I149*'Regional Transition'!$T$58</f>
        <v>0</v>
      </c>
      <c r="AG149" s="347">
        <f>J149*'Regional Transition'!$U$58</f>
        <v>-610.38041080311302</v>
      </c>
      <c r="AH149" s="347">
        <f>K149*'Regional Transition'!$V$58</f>
        <v>-405.48664680934945</v>
      </c>
      <c r="AI149" s="347">
        <f>L149*'Regional Transition'!$W$58</f>
        <v>0</v>
      </c>
      <c r="AJ149" s="347">
        <f>M149*'Regional Transition'!$X$58</f>
        <v>0</v>
      </c>
      <c r="AK149" s="347">
        <f>N149*'Regional Transition'!$Y$58</f>
        <v>-249.84579769635025</v>
      </c>
      <c r="AM149" s="382">
        <f>IF(('GE2024 results (adjust.)'!E148+'Allocation (ENG)'!P149+'Allocation (ENG)'!AB149)&gt;0,('GE2024 results (adjust.)'!E148+'Allocation (ENG)'!P149+'Allocation (ENG)'!AB149),0)</f>
        <v>10702.334293948128</v>
      </c>
      <c r="AN149" s="382">
        <f>IF(('GE2024 results (adjust.)'!F148+'Allocation (ENG)'!Q149+'Allocation (ENG)'!AC149)&gt;0,('GE2024 results (adjust.)'!F148+'Allocation (ENG)'!Q149+'Allocation (ENG)'!AC149),0)</f>
        <v>6246.1803278688531</v>
      </c>
      <c r="AO149" s="382">
        <f>IF(('GE2024 results (adjust.)'!G148+'Allocation (ENG)'!R149+'Allocation (ENG)'!AD149)&gt;0,('GE2024 results (adjust.)'!G148+'Allocation (ENG)'!R149+'Allocation (ENG)'!AD149),0)</f>
        <v>11113.772352061784</v>
      </c>
      <c r="AP149" s="382">
        <f>IF(('GE2024 results (adjust.)'!H148+'Allocation (ENG)'!S149+'Allocation (ENG)'!AE149)&gt;0,('GE2024 results (adjust.)'!H148+'Allocation (ENG)'!S149+'Allocation (ENG)'!AE149),0)</f>
        <v>1221.248</v>
      </c>
      <c r="AQ149" s="382">
        <f>IF(('GE2024 results (adjust.)'!I148+'Allocation (ENG)'!T149+'Allocation (ENG)'!AF149)&gt;0,('GE2024 results (adjust.)'!I148+'Allocation (ENG)'!T149+'Allocation (ENG)'!AF149),0)</f>
        <v>4577.6300024024786</v>
      </c>
      <c r="AR149" s="382">
        <f>IF(('GE2024 results (adjust.)'!K148+'Allocation (ENG)'!U149+'Allocation (ENG)'!AG149)&gt;0,('GE2024 results (adjust.)'!K148+'Allocation (ENG)'!U149+'Allocation (ENG)'!AG149),0)</f>
        <v>0</v>
      </c>
      <c r="AS149" s="382">
        <f>IF(('GE2024 results (adjust.)'!L148+'Allocation (ENG)'!V149+'Allocation (ENG)'!AH149)&gt;0,('GE2024 results (adjust.)'!L148+'Allocation (ENG)'!V149+'Allocation (ENG)'!AH149),0)</f>
        <v>1569.5133531906506</v>
      </c>
      <c r="AT149" s="382">
        <f t="shared" si="41"/>
        <v>1859.0181314418803</v>
      </c>
      <c r="AU149" s="382">
        <f t="shared" si="42"/>
        <v>125.92390226988555</v>
      </c>
      <c r="AV149" s="382">
        <f>IF(('GE2024 results (adjust.)'!N148+'Allocation (ENG)'!Y149+'Allocation (ENG)'!AK149)&gt;0,('GE2024 results (adjust.)'!N148+'Allocation (ENG)'!Y149+'Allocation (ENG)'!AK149),0)</f>
        <v>0</v>
      </c>
      <c r="AW149" s="382">
        <f t="shared" si="32"/>
        <v>37415.620363183662</v>
      </c>
      <c r="AX149" s="382"/>
      <c r="AY149" s="368">
        <f t="shared" si="33"/>
        <v>0.28603920475093991</v>
      </c>
      <c r="AZ149" s="368">
        <f t="shared" si="34"/>
        <v>0.16694044538721559</v>
      </c>
      <c r="BA149" s="368">
        <f t="shared" si="35"/>
        <v>0.29703562961627511</v>
      </c>
      <c r="BB149" s="368">
        <f t="shared" si="36"/>
        <v>3.2640057498597226E-2</v>
      </c>
      <c r="BC149" s="368">
        <f t="shared" si="37"/>
        <v>0.12234542573311945</v>
      </c>
      <c r="BD149" s="368">
        <f t="shared" si="38"/>
        <v>0</v>
      </c>
      <c r="BE149" s="368">
        <f t="shared" si="39"/>
        <v>4.1948077780237084E-2</v>
      </c>
      <c r="BF149" s="368">
        <f t="shared" si="43"/>
        <v>4.9685615617137351E-2</v>
      </c>
      <c r="BG149" s="368">
        <f t="shared" si="44"/>
        <v>3.3655436164782273E-3</v>
      </c>
      <c r="BH149" s="368">
        <f t="shared" si="45"/>
        <v>0</v>
      </c>
    </row>
    <row r="150" spans="1:60" ht="20" customHeight="1" x14ac:dyDescent="0.35">
      <c r="A150" s="394" t="s">
        <v>230</v>
      </c>
      <c r="B150" s="395" t="s">
        <v>190</v>
      </c>
      <c r="C150" s="394" t="s">
        <v>57</v>
      </c>
      <c r="D150" s="333" t="s">
        <v>71</v>
      </c>
      <c r="E150" s="346">
        <f>'GE2024 results (adjust.)'!E149/'Regional Transition'!$P$54</f>
        <v>1.109160102416297E-2</v>
      </c>
      <c r="F150" s="346">
        <f>'GE2024 results (adjust.)'!F149/'Regional Transition'!$Q$54</f>
        <v>2.3419203747072601E-2</v>
      </c>
      <c r="G150" s="346">
        <f>'GE2024 results (adjust.)'!G149/'Regional Transition'!$R$54</f>
        <v>1.0509565157228354E-2</v>
      </c>
      <c r="H150" s="346">
        <f>'GE2024 results (adjust.)'!H149/'Regional Transition'!$S$54</f>
        <v>5.3616232137013199E-3</v>
      </c>
      <c r="I150" s="346">
        <f>'GE2024 results (adjust.)'!I149/'Regional Transition'!$T$54</f>
        <v>7.9766234387711153E-3</v>
      </c>
      <c r="J150" s="346">
        <v>8.5648641177510209E-3</v>
      </c>
      <c r="K150" s="346">
        <v>8.5648641177510209E-3</v>
      </c>
      <c r="L150" s="346">
        <f t="shared" si="40"/>
        <v>1.0509565157228354E-2</v>
      </c>
      <c r="M150" s="346">
        <v>9.8256735340729005E-3</v>
      </c>
      <c r="N150" s="346">
        <v>8.5648641177510209E-3</v>
      </c>
      <c r="P150" s="347">
        <f>E150*'Regional Transition'!$P$56</f>
        <v>0</v>
      </c>
      <c r="Q150" s="347">
        <f>F150*'Regional Transition'!$Q$56</f>
        <v>0</v>
      </c>
      <c r="R150" s="347">
        <f>G150*'Regional Transition'!$R$56</f>
        <v>5169.0103076236519</v>
      </c>
      <c r="S150" s="347">
        <f>H150*'Regional Transition'!$S$56</f>
        <v>0</v>
      </c>
      <c r="T150" s="347">
        <f>I150*'Regional Transition'!$T$56</f>
        <v>3062.0188720823139</v>
      </c>
      <c r="U150" s="347">
        <f>J150*'Regional Transition'!$U$56</f>
        <v>0</v>
      </c>
      <c r="V150" s="347">
        <f>K150*'Regional Transition'!$V$56</f>
        <v>0</v>
      </c>
      <c r="W150" s="347">
        <f>L150*'Regional Transition'!$W$56</f>
        <v>1372.7994854935423</v>
      </c>
      <c r="X150" s="347">
        <f>M150*'Regional Transition'!$X$56</f>
        <v>128.3466953237874</v>
      </c>
      <c r="Y150" s="347">
        <f>N150*'Regional Transition'!$Y$56</f>
        <v>0</v>
      </c>
      <c r="Z150" s="348">
        <f t="shared" si="31"/>
        <v>9732.1753605232952</v>
      </c>
      <c r="AB150" s="347">
        <f>E150*'Regional Transition'!$P$58</f>
        <v>-7539.121037463975</v>
      </c>
      <c r="AC150" s="347">
        <f>F150*'Regional Transition'!$Q$58</f>
        <v>-4024.9180327868858</v>
      </c>
      <c r="AD150" s="347">
        <f>G150*'Regional Transition'!$R$58</f>
        <v>0</v>
      </c>
      <c r="AE150" s="347">
        <f>H150*'Regional Transition'!$S$58</f>
        <v>-141.55199999999979</v>
      </c>
      <c r="AF150" s="347">
        <f>I150*'Regional Transition'!$T$58</f>
        <v>0</v>
      </c>
      <c r="AG150" s="347">
        <f>J150*'Regional Transition'!$U$58</f>
        <v>-584.11087413563735</v>
      </c>
      <c r="AH150" s="347">
        <f>K150*'Regional Transition'!$V$58</f>
        <v>-388.03532276945344</v>
      </c>
      <c r="AI150" s="347">
        <f>L150*'Regional Transition'!$W$58</f>
        <v>0</v>
      </c>
      <c r="AJ150" s="347">
        <f>M150*'Regional Transition'!$X$58</f>
        <v>0</v>
      </c>
      <c r="AK150" s="347">
        <f>N150*'Regional Transition'!$Y$58</f>
        <v>-239.09294058030483</v>
      </c>
      <c r="AM150" s="382">
        <f>IF(('GE2024 results (adjust.)'!E149+'Allocation (ENG)'!P150+'Allocation (ENG)'!AB150)&gt;0,('GE2024 results (adjust.)'!E149+'Allocation (ENG)'!P150+'Allocation (ENG)'!AB150),0)</f>
        <v>8315.8789625360259</v>
      </c>
      <c r="AN150" s="382">
        <f>IF(('GE2024 results (adjust.)'!F149+'Allocation (ENG)'!Q150+'Allocation (ENG)'!AC150)&gt;0,('GE2024 results (adjust.)'!F149+'Allocation (ENG)'!Q150+'Allocation (ENG)'!AC150),0)</f>
        <v>11815.081967213115</v>
      </c>
      <c r="AO150" s="382">
        <f>IF(('GE2024 results (adjust.)'!G149+'Allocation (ENG)'!R150+'Allocation (ENG)'!AD150)&gt;0,('GE2024 results (adjust.)'!G149+'Allocation (ENG)'!R150+'Allocation (ENG)'!AD150),0)</f>
        <v>8207.0103076236519</v>
      </c>
      <c r="AP150" s="382">
        <f>IF(('GE2024 results (adjust.)'!H149+'Allocation (ENG)'!S150+'Allocation (ENG)'!AE150)&gt;0,('GE2024 results (adjust.)'!H149+'Allocation (ENG)'!S150+'Allocation (ENG)'!AE150),0)</f>
        <v>1824.4480000000003</v>
      </c>
      <c r="AQ150" s="382">
        <f>IF(('GE2024 results (adjust.)'!I149+'Allocation (ENG)'!T150+'Allocation (ENG)'!AF150)&gt;0,('GE2024 results (adjust.)'!I149+'Allocation (ENG)'!T150+'Allocation (ENG)'!AF150),0)</f>
        <v>5729.0188720823135</v>
      </c>
      <c r="AR150" s="382">
        <f>IF(('GE2024 results (adjust.)'!K149+'Allocation (ENG)'!U150+'Allocation (ENG)'!AG150)&gt;0,('GE2024 results (adjust.)'!K149+'Allocation (ENG)'!U150+'Allocation (ENG)'!AG150),0)</f>
        <v>0</v>
      </c>
      <c r="AS150" s="382">
        <f>IF(('GE2024 results (adjust.)'!L149+'Allocation (ENG)'!V150+'Allocation (ENG)'!AH150)&gt;0,('GE2024 results (adjust.)'!L149+'Allocation (ENG)'!V150+'Allocation (ENG)'!AH150),0)</f>
        <v>1129.9646772305466</v>
      </c>
      <c r="AT150" s="382">
        <f t="shared" si="41"/>
        <v>1372.7994854935423</v>
      </c>
      <c r="AU150" s="382">
        <f t="shared" si="42"/>
        <v>128.3466953237874</v>
      </c>
      <c r="AV150" s="382">
        <f>IF(('GE2024 results (adjust.)'!N149+'Allocation (ENG)'!Y150+'Allocation (ENG)'!AK150)&gt;0,('GE2024 results (adjust.)'!N149+'Allocation (ENG)'!Y150+'Allocation (ENG)'!AK150),0)</f>
        <v>132.90705941969517</v>
      </c>
      <c r="AW150" s="382">
        <f t="shared" si="32"/>
        <v>38655.456026922686</v>
      </c>
      <c r="AX150" s="382"/>
      <c r="AY150" s="368">
        <f t="shared" si="33"/>
        <v>0.21512820743193914</v>
      </c>
      <c r="AZ150" s="368">
        <f t="shared" si="34"/>
        <v>0.30565108219093745</v>
      </c>
      <c r="BA150" s="368">
        <f t="shared" si="35"/>
        <v>0.21231182221489373</v>
      </c>
      <c r="BB150" s="368">
        <f t="shared" si="36"/>
        <v>4.7197684040496429E-2</v>
      </c>
      <c r="BC150" s="368">
        <f t="shared" si="37"/>
        <v>0.14820725095293602</v>
      </c>
      <c r="BD150" s="368">
        <f t="shared" si="38"/>
        <v>0</v>
      </c>
      <c r="BE150" s="368">
        <f t="shared" si="39"/>
        <v>2.9231699567676829E-2</v>
      </c>
      <c r="BF150" s="368">
        <f t="shared" si="43"/>
        <v>3.5513731477838921E-2</v>
      </c>
      <c r="BG150" s="368">
        <f t="shared" si="44"/>
        <v>3.3202737340466688E-3</v>
      </c>
      <c r="BH150" s="368">
        <f t="shared" si="45"/>
        <v>3.438248389234583E-3</v>
      </c>
    </row>
    <row r="151" spans="1:60" ht="20" customHeight="1" x14ac:dyDescent="0.35">
      <c r="A151" s="394" t="s">
        <v>231</v>
      </c>
      <c r="B151" s="395" t="s">
        <v>190</v>
      </c>
      <c r="C151" s="394" t="s">
        <v>57</v>
      </c>
      <c r="D151" s="333" t="s">
        <v>71</v>
      </c>
      <c r="E151" s="346">
        <f>'GE2024 results (adjust.)'!E150/'Regional Transition'!$P$54</f>
        <v>1.3210583017363201E-2</v>
      </c>
      <c r="F151" s="346">
        <f>'GE2024 results (adjust.)'!F150/'Regional Transition'!$Q$54</f>
        <v>4.1042745960778752E-3</v>
      </c>
      <c r="G151" s="346">
        <f>'GE2024 results (adjust.)'!G150/'Regional Transition'!$R$54</f>
        <v>8.2021655654339783E-3</v>
      </c>
      <c r="H151" s="346">
        <f>'GE2024 results (adjust.)'!H150/'Regional Transition'!$S$54</f>
        <v>6.0979600741791207E-3</v>
      </c>
      <c r="I151" s="346">
        <f>'GE2024 results (adjust.)'!I150/'Regional Transition'!$T$54</f>
        <v>1.205316552615208E-2</v>
      </c>
      <c r="J151" s="346">
        <v>3.7635553702604352E-2</v>
      </c>
      <c r="K151" s="346">
        <v>3.7635553702604352E-2</v>
      </c>
      <c r="L151" s="346">
        <f t="shared" si="40"/>
        <v>8.2021655654339783E-3</v>
      </c>
      <c r="M151" s="346">
        <v>2.6629101367611669E-2</v>
      </c>
      <c r="N151" s="346">
        <v>3.7635553702604352E-2</v>
      </c>
      <c r="P151" s="347">
        <f>E151*'Regional Transition'!$P$56</f>
        <v>0</v>
      </c>
      <c r="Q151" s="347">
        <f>F151*'Regional Transition'!$Q$56</f>
        <v>0</v>
      </c>
      <c r="R151" s="347">
        <f>G151*'Regional Transition'!$R$56</f>
        <v>4034.1420142777083</v>
      </c>
      <c r="S151" s="347">
        <f>H151*'Regional Transition'!$S$56</f>
        <v>0</v>
      </c>
      <c r="T151" s="347">
        <f>I151*'Regional Transition'!$T$56</f>
        <v>4626.8976582271189</v>
      </c>
      <c r="U151" s="347">
        <f>J151*'Regional Transition'!$U$56</f>
        <v>0</v>
      </c>
      <c r="V151" s="347">
        <f>K151*'Regional Transition'!$V$56</f>
        <v>0</v>
      </c>
      <c r="W151" s="347">
        <f>L151*'Regional Transition'!$W$56</f>
        <v>1071.3981501333735</v>
      </c>
      <c r="X151" s="347">
        <f>M151*'Regional Transition'!$X$56</f>
        <v>347.83947870069215</v>
      </c>
      <c r="Y151" s="347">
        <f>N151*'Regional Transition'!$Y$56</f>
        <v>0</v>
      </c>
      <c r="Z151" s="348">
        <f t="shared" si="31"/>
        <v>10080.277301338892</v>
      </c>
      <c r="AB151" s="347">
        <f>E151*'Regional Transition'!$P$58</f>
        <v>-8979.4236311239183</v>
      </c>
      <c r="AC151" s="347">
        <f>F151*'Regional Transition'!$Q$58</f>
        <v>-705.37704918032796</v>
      </c>
      <c r="AD151" s="347">
        <f>G151*'Regional Transition'!$R$58</f>
        <v>0</v>
      </c>
      <c r="AE151" s="347">
        <f>H151*'Regional Transition'!$S$58</f>
        <v>-160.99199999999976</v>
      </c>
      <c r="AF151" s="347">
        <f>I151*'Regional Transition'!$T$58</f>
        <v>0</v>
      </c>
      <c r="AG151" s="347">
        <f>J151*'Regional Transition'!$U$58</f>
        <v>-2566.6882590986602</v>
      </c>
      <c r="AH151" s="347">
        <f>K151*'Regional Transition'!$V$58</f>
        <v>-1705.097013545138</v>
      </c>
      <c r="AI151" s="347">
        <f>L151*'Regional Transition'!$W$58</f>
        <v>0</v>
      </c>
      <c r="AJ151" s="347">
        <f>M151*'Regional Transition'!$X$58</f>
        <v>0</v>
      </c>
      <c r="AK151" s="347">
        <f>N151*'Regional Transition'!$Y$58</f>
        <v>-1050.6173923383235</v>
      </c>
      <c r="AM151" s="382">
        <f>IF(('GE2024 results (adjust.)'!E150+'Allocation (ENG)'!P151+'Allocation (ENG)'!AB151)&gt;0,('GE2024 results (adjust.)'!E150+'Allocation (ENG)'!P151+'Allocation (ENG)'!AB151),0)</f>
        <v>9904.5763688760817</v>
      </c>
      <c r="AN151" s="382">
        <f>IF(('GE2024 results (adjust.)'!F150+'Allocation (ENG)'!Q151+'Allocation (ENG)'!AC151)&gt;0,('GE2024 results (adjust.)'!F150+'Allocation (ENG)'!Q151+'Allocation (ENG)'!AC151),0)</f>
        <v>2070.622950819672</v>
      </c>
      <c r="AO151" s="382">
        <f>IF(('GE2024 results (adjust.)'!G150+'Allocation (ENG)'!R151+'Allocation (ENG)'!AD151)&gt;0,('GE2024 results (adjust.)'!G150+'Allocation (ENG)'!R151+'Allocation (ENG)'!AD151),0)</f>
        <v>6405.1420142777079</v>
      </c>
      <c r="AP151" s="382">
        <f>IF(('GE2024 results (adjust.)'!H150+'Allocation (ENG)'!S151+'Allocation (ENG)'!AE151)&gt;0,('GE2024 results (adjust.)'!H150+'Allocation (ENG)'!S151+'Allocation (ENG)'!AE151),0)</f>
        <v>2075.0080000000003</v>
      </c>
      <c r="AQ151" s="382">
        <f>IF(('GE2024 results (adjust.)'!I150+'Allocation (ENG)'!T151+'Allocation (ENG)'!AF151)&gt;0,('GE2024 results (adjust.)'!I150+'Allocation (ENG)'!T151+'Allocation (ENG)'!AF151),0)</f>
        <v>8656.8976582271189</v>
      </c>
      <c r="AR151" s="382">
        <f>IF(('GE2024 results (adjust.)'!K150+'Allocation (ENG)'!U151+'Allocation (ENG)'!AG151)&gt;0,('GE2024 results (adjust.)'!K150+'Allocation (ENG)'!U151+'Allocation (ENG)'!AG151),0)</f>
        <v>4745.3117409013394</v>
      </c>
      <c r="AS151" s="382">
        <f>IF(('GE2024 results (adjust.)'!L150+'Allocation (ENG)'!V151+'Allocation (ENG)'!AH151)&gt;0,('GE2024 results (adjust.)'!L150+'Allocation (ENG)'!V151+'Allocation (ENG)'!AH151),0)</f>
        <v>0</v>
      </c>
      <c r="AT151" s="382">
        <f t="shared" si="41"/>
        <v>1071.3981501333735</v>
      </c>
      <c r="AU151" s="382">
        <f t="shared" si="42"/>
        <v>347.83947870069215</v>
      </c>
      <c r="AV151" s="382">
        <f>IF(('GE2024 results (adjust.)'!N150+'Allocation (ENG)'!Y151+'Allocation (ENG)'!AK151)&gt;0,('GE2024 results (adjust.)'!N150+'Allocation (ENG)'!Y151+'Allocation (ENG)'!AK151),0)</f>
        <v>0</v>
      </c>
      <c r="AW151" s="382">
        <f t="shared" si="32"/>
        <v>35276.796361935987</v>
      </c>
      <c r="AX151" s="382"/>
      <c r="AY151" s="368">
        <f t="shared" si="33"/>
        <v>0.2807674559576282</v>
      </c>
      <c r="AZ151" s="368">
        <f t="shared" si="34"/>
        <v>5.8696456718328731E-2</v>
      </c>
      <c r="BA151" s="368">
        <f t="shared" si="35"/>
        <v>0.18156813188367976</v>
      </c>
      <c r="BB151" s="368">
        <f t="shared" si="36"/>
        <v>5.8820760783112221E-2</v>
      </c>
      <c r="BC151" s="368">
        <f t="shared" si="37"/>
        <v>0.2453992014866746</v>
      </c>
      <c r="BD151" s="368">
        <f t="shared" si="38"/>
        <v>0.13451651596179459</v>
      </c>
      <c r="BE151" s="368">
        <f t="shared" si="39"/>
        <v>0</v>
      </c>
      <c r="BF151" s="368">
        <f t="shared" si="43"/>
        <v>3.037118617974683E-2</v>
      </c>
      <c r="BG151" s="368">
        <f t="shared" si="44"/>
        <v>9.8602910290350055E-3</v>
      </c>
      <c r="BH151" s="368">
        <f t="shared" si="45"/>
        <v>0</v>
      </c>
    </row>
    <row r="152" spans="1:60" ht="20" customHeight="1" x14ac:dyDescent="0.35">
      <c r="A152" s="394" t="s">
        <v>232</v>
      </c>
      <c r="B152" s="395" t="s">
        <v>190</v>
      </c>
      <c r="C152" s="394" t="s">
        <v>57</v>
      </c>
      <c r="D152" s="333" t="s">
        <v>71</v>
      </c>
      <c r="E152" s="346">
        <f>'GE2024 results (adjust.)'!E151/'Regional Transition'!$P$54</f>
        <v>9.0516698613462426E-3</v>
      </c>
      <c r="F152" s="346">
        <f>'GE2024 results (adjust.)'!F151/'Regional Transition'!$Q$54</f>
        <v>2.2561682397747973E-2</v>
      </c>
      <c r="G152" s="346">
        <f>'GE2024 results (adjust.)'!G151/'Regional Transition'!$R$54</f>
        <v>4.6068426332722179E-2</v>
      </c>
      <c r="H152" s="346">
        <f>'GE2024 results (adjust.)'!H151/'Regional Transition'!$S$54</f>
        <v>6.5206719755645246E-3</v>
      </c>
      <c r="I152" s="346">
        <f>'GE2024 results (adjust.)'!I151/'Regional Transition'!$T$54</f>
        <v>7.8360530219648752E-3</v>
      </c>
      <c r="J152" s="346">
        <v>1.7854796097322235E-3</v>
      </c>
      <c r="K152" s="346">
        <v>1.7854796097322235E-3</v>
      </c>
      <c r="L152" s="346">
        <f t="shared" si="40"/>
        <v>4.6068426332722179E-2</v>
      </c>
      <c r="M152" s="346">
        <v>7.0763632094852378E-3</v>
      </c>
      <c r="N152" s="346">
        <v>1.7854796097322235E-3</v>
      </c>
      <c r="P152" s="347">
        <f>E152*'Regional Transition'!$P$56</f>
        <v>0</v>
      </c>
      <c r="Q152" s="347">
        <f>F152*'Regional Transition'!$Q$56</f>
        <v>0</v>
      </c>
      <c r="R152" s="347">
        <f>G152*'Regional Transition'!$R$56</f>
        <v>22658.232477493144</v>
      </c>
      <c r="S152" s="347">
        <f>H152*'Regional Transition'!$S$56</f>
        <v>0</v>
      </c>
      <c r="T152" s="347">
        <f>I152*'Regional Transition'!$T$56</f>
        <v>3008.0575346290448</v>
      </c>
      <c r="U152" s="347">
        <f>J152*'Regional Transition'!$U$56</f>
        <v>0</v>
      </c>
      <c r="V152" s="347">
        <f>K152*'Regional Transition'!$V$56</f>
        <v>0</v>
      </c>
      <c r="W152" s="347">
        <f>L152*'Regional Transition'!$W$56</f>
        <v>6017.6335577081963</v>
      </c>
      <c r="X152" s="347">
        <f>M152*'Regional Transition'!$X$56</f>
        <v>92.434155246330988</v>
      </c>
      <c r="Y152" s="347">
        <f>N152*'Regional Transition'!$Y$56</f>
        <v>0</v>
      </c>
      <c r="Z152" s="348">
        <f t="shared" si="31"/>
        <v>31776.357725076716</v>
      </c>
      <c r="AB152" s="347">
        <f>E152*'Regional Transition'!$P$58</f>
        <v>-6152.5504322766565</v>
      </c>
      <c r="AC152" s="347">
        <f>F152*'Regional Transition'!$Q$58</f>
        <v>-3877.5409836065578</v>
      </c>
      <c r="AD152" s="347">
        <f>G152*'Regional Transition'!$R$58</f>
        <v>0</v>
      </c>
      <c r="AE152" s="347">
        <f>H152*'Regional Transition'!$S$58</f>
        <v>-172.15199999999976</v>
      </c>
      <c r="AF152" s="347">
        <f>I152*'Regional Transition'!$T$58</f>
        <v>0</v>
      </c>
      <c r="AG152" s="347">
        <f>J152*'Regional Transition'!$U$58</f>
        <v>-121.76702878806407</v>
      </c>
      <c r="AH152" s="347">
        <f>K152*'Regional Transition'!$V$58</f>
        <v>-80.892019667282895</v>
      </c>
      <c r="AI152" s="347">
        <f>L152*'Regional Transition'!$W$58</f>
        <v>0</v>
      </c>
      <c r="AJ152" s="347">
        <f>M152*'Regional Transition'!$X$58</f>
        <v>0</v>
      </c>
      <c r="AK152" s="347">
        <f>N152*'Regional Transition'!$Y$58</f>
        <v>-49.842655337904816</v>
      </c>
      <c r="AM152" s="382">
        <f>IF(('GE2024 results (adjust.)'!E151+'Allocation (ENG)'!P152+'Allocation (ENG)'!AB152)&gt;0,('GE2024 results (adjust.)'!E151+'Allocation (ENG)'!P152+'Allocation (ENG)'!AB152),0)</f>
        <v>6786.4495677233435</v>
      </c>
      <c r="AN152" s="382">
        <f>IF(('GE2024 results (adjust.)'!F151+'Allocation (ENG)'!Q152+'Allocation (ENG)'!AC152)&gt;0,('GE2024 results (adjust.)'!F151+'Allocation (ENG)'!Q152+'Allocation (ENG)'!AC152),0)</f>
        <v>11382.459016393443</v>
      </c>
      <c r="AO152" s="382">
        <f>IF(('GE2024 results (adjust.)'!G151+'Allocation (ENG)'!R152+'Allocation (ENG)'!AD152)&gt;0,('GE2024 results (adjust.)'!G151+'Allocation (ENG)'!R152+'Allocation (ENG)'!AD152),0)</f>
        <v>35975.232477493148</v>
      </c>
      <c r="AP152" s="382">
        <f>IF(('GE2024 results (adjust.)'!H151+'Allocation (ENG)'!S152+'Allocation (ENG)'!AE152)&gt;0,('GE2024 results (adjust.)'!H151+'Allocation (ENG)'!S152+'Allocation (ENG)'!AE152),0)</f>
        <v>2218.8480000000004</v>
      </c>
      <c r="AQ152" s="382">
        <f>IF(('GE2024 results (adjust.)'!I151+'Allocation (ENG)'!T152+'Allocation (ENG)'!AF152)&gt;0,('GE2024 results (adjust.)'!I151+'Allocation (ENG)'!T152+'Allocation (ENG)'!AF152),0)</f>
        <v>5628.0575346290443</v>
      </c>
      <c r="AR152" s="382">
        <f>IF(('GE2024 results (adjust.)'!K151+'Allocation (ENG)'!U152+'Allocation (ENG)'!AG152)&gt;0,('GE2024 results (adjust.)'!K151+'Allocation (ENG)'!U152+'Allocation (ENG)'!AG152),0)</f>
        <v>272.23297121193593</v>
      </c>
      <c r="AS152" s="382">
        <f>IF(('GE2024 results (adjust.)'!L151+'Allocation (ENG)'!V152+'Allocation (ENG)'!AH152)&gt;0,('GE2024 results (adjust.)'!L151+'Allocation (ENG)'!V152+'Allocation (ENG)'!AH152),0)</f>
        <v>0</v>
      </c>
      <c r="AT152" s="382">
        <f t="shared" si="41"/>
        <v>6017.6335577081963</v>
      </c>
      <c r="AU152" s="382">
        <f t="shared" si="42"/>
        <v>92.434155246330988</v>
      </c>
      <c r="AV152" s="382">
        <f>IF(('GE2024 results (adjust.)'!N151+'Allocation (ENG)'!Y152+'Allocation (ENG)'!AK152)&gt;0,('GE2024 results (adjust.)'!N151+'Allocation (ENG)'!Y152+'Allocation (ENG)'!AK152),0)</f>
        <v>0</v>
      </c>
      <c r="AW152" s="382">
        <f t="shared" si="32"/>
        <v>68373.347280405433</v>
      </c>
      <c r="AX152" s="382"/>
      <c r="AY152" s="368">
        <f t="shared" si="33"/>
        <v>9.9255774913161482E-2</v>
      </c>
      <c r="AZ152" s="368">
        <f t="shared" si="34"/>
        <v>0.16647508816136972</v>
      </c>
      <c r="BA152" s="368">
        <f t="shared" si="35"/>
        <v>0.52615871400818492</v>
      </c>
      <c r="BB152" s="368">
        <f t="shared" si="36"/>
        <v>3.2451943458323008E-2</v>
      </c>
      <c r="BC152" s="368">
        <f t="shared" si="37"/>
        <v>8.2313617198641151E-2</v>
      </c>
      <c r="BD152" s="368">
        <f t="shared" si="38"/>
        <v>3.9815656544571866E-3</v>
      </c>
      <c r="BE152" s="368">
        <f t="shared" si="39"/>
        <v>0</v>
      </c>
      <c r="BF152" s="368">
        <f t="shared" si="43"/>
        <v>8.8011393285008024E-2</v>
      </c>
      <c r="BG152" s="368">
        <f t="shared" si="44"/>
        <v>1.3519033208546885E-3</v>
      </c>
      <c r="BH152" s="368">
        <f t="shared" si="45"/>
        <v>0</v>
      </c>
    </row>
    <row r="153" spans="1:60" ht="20" customHeight="1" x14ac:dyDescent="0.35">
      <c r="A153" s="394" t="s">
        <v>233</v>
      </c>
      <c r="B153" s="395" t="s">
        <v>190</v>
      </c>
      <c r="C153" s="394" t="s">
        <v>57</v>
      </c>
      <c r="D153" s="333" t="s">
        <v>71</v>
      </c>
      <c r="E153" s="346">
        <f>'GE2024 results (adjust.)'!E152/'Regional Transition'!$P$54</f>
        <v>1.9962083584010745E-2</v>
      </c>
      <c r="F153" s="346">
        <f>'GE2024 results (adjust.)'!F152/'Regional Transition'!$Q$54</f>
        <v>5.9302036761053152E-3</v>
      </c>
      <c r="G153" s="346">
        <f>'GE2024 results (adjust.)'!G152/'Regional Transition'!$R$54</f>
        <v>6.8806863389490438E-3</v>
      </c>
      <c r="H153" s="346">
        <f>'GE2024 results (adjust.)'!H152/'Regional Transition'!$S$54</f>
        <v>1.6633031526126323E-2</v>
      </c>
      <c r="I153" s="346">
        <f>'GE2024 results (adjust.)'!I152/'Regional Transition'!$T$54</f>
        <v>2.1115471120256496E-2</v>
      </c>
      <c r="J153" s="346">
        <v>4.2960270812846387E-3</v>
      </c>
      <c r="K153" s="346">
        <v>4.2960270812846387E-3</v>
      </c>
      <c r="L153" s="346">
        <f t="shared" si="40"/>
        <v>6.8806863389490438E-3</v>
      </c>
      <c r="M153" s="346">
        <v>1.8374126900275869E-2</v>
      </c>
      <c r="N153" s="346">
        <v>4.2960270812846387E-3</v>
      </c>
      <c r="P153" s="347">
        <f>E153*'Regional Transition'!$P$56</f>
        <v>0</v>
      </c>
      <c r="Q153" s="347">
        <f>F153*'Regional Transition'!$Q$56</f>
        <v>0</v>
      </c>
      <c r="R153" s="347">
        <f>G153*'Regional Transition'!$R$56</f>
        <v>3384.1874594678879</v>
      </c>
      <c r="S153" s="347">
        <f>H153*'Regional Transition'!$S$56</f>
        <v>0</v>
      </c>
      <c r="T153" s="347">
        <f>I153*'Regional Transition'!$T$56</f>
        <v>8105.6817536187245</v>
      </c>
      <c r="U153" s="347">
        <f>J153*'Regional Transition'!$U$56</f>
        <v>0</v>
      </c>
      <c r="V153" s="347">
        <f>K153*'Regional Transition'!$V$56</f>
        <v>0</v>
      </c>
      <c r="W153" s="347">
        <f>L153*'Regional Transition'!$W$56</f>
        <v>898.78149330041322</v>
      </c>
      <c r="X153" s="347">
        <f>M153*'Regional Transition'!$X$56</f>
        <v>240.00985366880766</v>
      </c>
      <c r="Y153" s="347">
        <f>N153*'Regional Transition'!$Y$56</f>
        <v>0</v>
      </c>
      <c r="Z153" s="348">
        <f t="shared" si="31"/>
        <v>12628.660560055834</v>
      </c>
      <c r="AB153" s="347">
        <f>E153*'Regional Transition'!$P$58</f>
        <v>-13568.515850144089</v>
      </c>
      <c r="AC153" s="347">
        <f>F153*'Regional Transition'!$Q$58</f>
        <v>-1019.1885245901639</v>
      </c>
      <c r="AD153" s="347">
        <f>G153*'Regional Transition'!$R$58</f>
        <v>0</v>
      </c>
      <c r="AE153" s="347">
        <f>H153*'Regional Transition'!$S$58</f>
        <v>-439.12799999999936</v>
      </c>
      <c r="AF153" s="347">
        <f>I153*'Regional Transition'!$T$58</f>
        <v>0</v>
      </c>
      <c r="AG153" s="347">
        <f>J153*'Regional Transition'!$U$58</f>
        <v>-292.98259718549423</v>
      </c>
      <c r="AH153" s="347">
        <f>K153*'Regional Transition'!$V$58</f>
        <v>-194.63359046848774</v>
      </c>
      <c r="AI153" s="347">
        <f>L153*'Regional Transition'!$W$58</f>
        <v>0</v>
      </c>
      <c r="AJ153" s="347">
        <f>M153*'Regional Transition'!$X$58</f>
        <v>0</v>
      </c>
      <c r="AK153" s="347">
        <f>N153*'Regional Transition'!$Y$58</f>
        <v>-119.92598289424812</v>
      </c>
      <c r="AM153" s="382">
        <f>IF(('GE2024 results (adjust.)'!E152+'Allocation (ENG)'!P153+'Allocation (ENG)'!AB153)&gt;0,('GE2024 results (adjust.)'!E152+'Allocation (ENG)'!P153+'Allocation (ENG)'!AB153),0)</f>
        <v>14966.484149855911</v>
      </c>
      <c r="AN153" s="382">
        <f>IF(('GE2024 results (adjust.)'!F152+'Allocation (ENG)'!Q153+'Allocation (ENG)'!AC153)&gt;0,('GE2024 results (adjust.)'!F152+'Allocation (ENG)'!Q153+'Allocation (ENG)'!AC153),0)</f>
        <v>2991.811475409836</v>
      </c>
      <c r="AO153" s="382">
        <f>IF(('GE2024 results (adjust.)'!G152+'Allocation (ENG)'!R153+'Allocation (ENG)'!AD153)&gt;0,('GE2024 results (adjust.)'!G152+'Allocation (ENG)'!R153+'Allocation (ENG)'!AD153),0)</f>
        <v>5373.1874594678884</v>
      </c>
      <c r="AP153" s="382">
        <f>IF(('GE2024 results (adjust.)'!H152+'Allocation (ENG)'!S153+'Allocation (ENG)'!AE153)&gt;0,('GE2024 results (adjust.)'!H152+'Allocation (ENG)'!S153+'Allocation (ENG)'!AE153),0)</f>
        <v>5659.8720000000003</v>
      </c>
      <c r="AQ153" s="382">
        <f>IF(('GE2024 results (adjust.)'!I152+'Allocation (ENG)'!T153+'Allocation (ENG)'!AF153)&gt;0,('GE2024 results (adjust.)'!I152+'Allocation (ENG)'!T153+'Allocation (ENG)'!AF153),0)</f>
        <v>15165.681753618725</v>
      </c>
      <c r="AR153" s="382">
        <f>IF(('GE2024 results (adjust.)'!K152+'Allocation (ENG)'!U153+'Allocation (ENG)'!AG153)&gt;0,('GE2024 results (adjust.)'!K152+'Allocation (ENG)'!U153+'Allocation (ENG)'!AG153),0)</f>
        <v>0</v>
      </c>
      <c r="AS153" s="382">
        <f>IF(('GE2024 results (adjust.)'!L152+'Allocation (ENG)'!V153+'Allocation (ENG)'!AH153)&gt;0,('GE2024 results (adjust.)'!L152+'Allocation (ENG)'!V153+'Allocation (ENG)'!AH153),0)</f>
        <v>571.36640953151232</v>
      </c>
      <c r="AT153" s="382">
        <f t="shared" si="41"/>
        <v>898.78149330041322</v>
      </c>
      <c r="AU153" s="382">
        <f t="shared" si="42"/>
        <v>240.00985366880766</v>
      </c>
      <c r="AV153" s="382">
        <f>IF(('GE2024 results (adjust.)'!N152+'Allocation (ENG)'!Y153+'Allocation (ENG)'!AK153)&gt;0,('GE2024 results (adjust.)'!N152+'Allocation (ENG)'!Y153+'Allocation (ENG)'!AK153),0)</f>
        <v>62.074017105751878</v>
      </c>
      <c r="AW153" s="382">
        <f t="shared" si="32"/>
        <v>45929.268611958847</v>
      </c>
      <c r="AX153" s="382"/>
      <c r="AY153" s="368">
        <f t="shared" si="33"/>
        <v>0.32585940517152079</v>
      </c>
      <c r="AZ153" s="368">
        <f t="shared" si="34"/>
        <v>6.5139540990444653E-2</v>
      </c>
      <c r="BA153" s="368">
        <f t="shared" si="35"/>
        <v>0.11698830880291534</v>
      </c>
      <c r="BB153" s="368">
        <f t="shared" si="36"/>
        <v>0.12323017916567279</v>
      </c>
      <c r="BC153" s="368">
        <f t="shared" si="37"/>
        <v>0.33019645668100089</v>
      </c>
      <c r="BD153" s="368">
        <f t="shared" si="38"/>
        <v>0</v>
      </c>
      <c r="BE153" s="368">
        <f t="shared" si="39"/>
        <v>1.244013734158925E-2</v>
      </c>
      <c r="BF153" s="368">
        <f t="shared" si="43"/>
        <v>1.9568817890263393E-2</v>
      </c>
      <c r="BG153" s="368">
        <f t="shared" si="44"/>
        <v>5.22564066274539E-3</v>
      </c>
      <c r="BH153" s="368">
        <f t="shared" si="45"/>
        <v>1.35151329384743E-3</v>
      </c>
    </row>
    <row r="154" spans="1:60" ht="20" customHeight="1" x14ac:dyDescent="0.35">
      <c r="A154" s="394" t="s">
        <v>234</v>
      </c>
      <c r="B154" s="395" t="s">
        <v>190</v>
      </c>
      <c r="C154" s="394" t="s">
        <v>57</v>
      </c>
      <c r="D154" s="333" t="s">
        <v>71</v>
      </c>
      <c r="E154" s="346">
        <f>'GE2024 results (adjust.)'!E153/'Regional Transition'!$P$54</f>
        <v>1.0946091531067676E-2</v>
      </c>
      <c r="F154" s="346">
        <f>'GE2024 results (adjust.)'!F153/'Regional Transition'!$Q$54</f>
        <v>1.4221548033023442E-2</v>
      </c>
      <c r="G154" s="346">
        <f>'GE2024 results (adjust.)'!G153/'Regional Transition'!$R$54</f>
        <v>1.2526377693984157E-2</v>
      </c>
      <c r="H154" s="346">
        <f>'GE2024 results (adjust.)'!H153/'Regional Transition'!$S$54</f>
        <v>2.9671648303698046E-3</v>
      </c>
      <c r="I154" s="346">
        <f>'GE2024 results (adjust.)'!I153/'Regional Transition'!$T$54</f>
        <v>5.3656027180935062E-3</v>
      </c>
      <c r="J154" s="346">
        <v>6.8514381267871793E-2</v>
      </c>
      <c r="K154" s="346">
        <v>6.8514381267871793E-2</v>
      </c>
      <c r="L154" s="346">
        <f t="shared" si="40"/>
        <v>1.2526377693984157E-2</v>
      </c>
      <c r="M154" s="346">
        <v>3.9708868932323768E-2</v>
      </c>
      <c r="N154" s="346">
        <v>6.8514381267871793E-2</v>
      </c>
      <c r="P154" s="347">
        <f>E154*'Regional Transition'!$P$56</f>
        <v>0</v>
      </c>
      <c r="Q154" s="347">
        <f>F154*'Regional Transition'!$Q$56</f>
        <v>0</v>
      </c>
      <c r="R154" s="347">
        <f>G154*'Regional Transition'!$R$56</f>
        <v>6160.9566569800008</v>
      </c>
      <c r="S154" s="347">
        <f>H154*'Regional Transition'!$S$56</f>
        <v>0</v>
      </c>
      <c r="T154" s="347">
        <f>I154*'Regional Transition'!$T$56</f>
        <v>2059.7157317269111</v>
      </c>
      <c r="U154" s="347">
        <f>J154*'Regional Transition'!$U$56</f>
        <v>0</v>
      </c>
      <c r="V154" s="347">
        <f>K154*'Regional Transition'!$V$56</f>
        <v>0</v>
      </c>
      <c r="W154" s="347">
        <f>L154*'Regional Transition'!$W$56</f>
        <v>1636.2432313930599</v>
      </c>
      <c r="X154" s="347">
        <f>M154*'Regional Transition'!$X$56</f>
        <v>518.69239140052957</v>
      </c>
      <c r="Y154" s="347">
        <f>N154*'Regional Transition'!$Y$56</f>
        <v>0</v>
      </c>
      <c r="Z154" s="348">
        <f t="shared" si="31"/>
        <v>10375.608011500502</v>
      </c>
      <c r="AB154" s="347">
        <f>E154*'Regional Transition'!$P$58</f>
        <v>-7440.2161383285293</v>
      </c>
      <c r="AC154" s="347">
        <f>F154*'Regional Transition'!$Q$58</f>
        <v>-2444.1721311475408</v>
      </c>
      <c r="AD154" s="347">
        <f>G154*'Regional Transition'!$R$58</f>
        <v>0</v>
      </c>
      <c r="AE154" s="347">
        <f>H154*'Regional Transition'!$S$58</f>
        <v>-78.335999999999885</v>
      </c>
      <c r="AF154" s="347">
        <f>I154*'Regional Transition'!$T$58</f>
        <v>0</v>
      </c>
      <c r="AG154" s="347">
        <f>J154*'Regional Transition'!$U$58</f>
        <v>-4672.5779397125398</v>
      </c>
      <c r="AH154" s="347">
        <f>K154*'Regional Transition'!$V$58</f>
        <v>-3104.0772724610406</v>
      </c>
      <c r="AI154" s="347">
        <f>L154*'Regional Transition'!$W$58</f>
        <v>0</v>
      </c>
      <c r="AJ154" s="347">
        <f>M154*'Regional Transition'!$X$58</f>
        <v>0</v>
      </c>
      <c r="AK154" s="347">
        <f>N154*'Regional Transition'!$Y$58</f>
        <v>-1912.6170204410735</v>
      </c>
      <c r="AM154" s="382">
        <f>IF(('GE2024 results (adjust.)'!E153+'Allocation (ENG)'!P154+'Allocation (ENG)'!AB154)&gt;0,('GE2024 results (adjust.)'!E153+'Allocation (ENG)'!P154+'Allocation (ENG)'!AB154),0)</f>
        <v>8206.7838616714707</v>
      </c>
      <c r="AN154" s="382">
        <f>IF(('GE2024 results (adjust.)'!F153+'Allocation (ENG)'!Q154+'Allocation (ENG)'!AC154)&gt;0,('GE2024 results (adjust.)'!F153+'Allocation (ENG)'!Q154+'Allocation (ENG)'!AC154),0)</f>
        <v>7174.8278688524588</v>
      </c>
      <c r="AO154" s="382">
        <f>IF(('GE2024 results (adjust.)'!G153+'Allocation (ENG)'!R154+'Allocation (ENG)'!AD154)&gt;0,('GE2024 results (adjust.)'!G153+'Allocation (ENG)'!R154+'Allocation (ENG)'!AD154),0)</f>
        <v>9781.9566569800008</v>
      </c>
      <c r="AP154" s="382">
        <f>IF(('GE2024 results (adjust.)'!H153+'Allocation (ENG)'!S154+'Allocation (ENG)'!AE154)&gt;0,('GE2024 results (adjust.)'!H153+'Allocation (ENG)'!S154+'Allocation (ENG)'!AE154),0)</f>
        <v>1009.6640000000001</v>
      </c>
      <c r="AQ154" s="382">
        <f>IF(('GE2024 results (adjust.)'!I153+'Allocation (ENG)'!T154+'Allocation (ENG)'!AF154)&gt;0,('GE2024 results (adjust.)'!I153+'Allocation (ENG)'!T154+'Allocation (ENG)'!AF154),0)</f>
        <v>3853.7157317269111</v>
      </c>
      <c r="AR154" s="382">
        <f>IF(('GE2024 results (adjust.)'!K153+'Allocation (ENG)'!U154+'Allocation (ENG)'!AG154)&gt;0,('GE2024 results (adjust.)'!K153+'Allocation (ENG)'!U154+'Allocation (ENG)'!AG154),0)</f>
        <v>10446.422060287459</v>
      </c>
      <c r="AS154" s="382">
        <f>IF(('GE2024 results (adjust.)'!L153+'Allocation (ENG)'!V154+'Allocation (ENG)'!AH154)&gt;0,('GE2024 results (adjust.)'!L153+'Allocation (ENG)'!V154+'Allocation (ENG)'!AH154),0)</f>
        <v>0</v>
      </c>
      <c r="AT154" s="382">
        <f t="shared" si="41"/>
        <v>1636.2432313930599</v>
      </c>
      <c r="AU154" s="382">
        <f t="shared" si="42"/>
        <v>518.69239140052957</v>
      </c>
      <c r="AV154" s="382">
        <f>IF(('GE2024 results (adjust.)'!N153+'Allocation (ENG)'!Y154+'Allocation (ENG)'!AK154)&gt;0,('GE2024 results (adjust.)'!N153+'Allocation (ENG)'!Y154+'Allocation (ENG)'!AK154),0)</f>
        <v>0</v>
      </c>
      <c r="AW154" s="382">
        <f t="shared" si="32"/>
        <v>42628.305802311894</v>
      </c>
      <c r="AX154" s="382"/>
      <c r="AY154" s="368">
        <f t="shared" si="33"/>
        <v>0.19251958779995396</v>
      </c>
      <c r="AZ154" s="368">
        <f t="shared" si="34"/>
        <v>0.16831135401265093</v>
      </c>
      <c r="BA154" s="368">
        <f t="shared" si="35"/>
        <v>0.22947092249792128</v>
      </c>
      <c r="BB154" s="368">
        <f t="shared" si="36"/>
        <v>2.3685295040396428E-2</v>
      </c>
      <c r="BC154" s="368">
        <f t="shared" si="37"/>
        <v>9.0402742008994161E-2</v>
      </c>
      <c r="BD154" s="368">
        <f t="shared" si="38"/>
        <v>0.24505834477055174</v>
      </c>
      <c r="BE154" s="368">
        <f t="shared" si="39"/>
        <v>0</v>
      </c>
      <c r="BF154" s="368">
        <f t="shared" si="43"/>
        <v>3.8383961093389742E-2</v>
      </c>
      <c r="BG154" s="368">
        <f t="shared" si="44"/>
        <v>1.2167792776141691E-2</v>
      </c>
      <c r="BH154" s="368">
        <f t="shared" si="45"/>
        <v>0</v>
      </c>
    </row>
    <row r="155" spans="1:60" ht="20" customHeight="1" x14ac:dyDescent="0.35">
      <c r="A155" s="394" t="s">
        <v>235</v>
      </c>
      <c r="B155" s="395" t="s">
        <v>190</v>
      </c>
      <c r="C155" s="394" t="s">
        <v>57</v>
      </c>
      <c r="D155" s="333" t="s">
        <v>71</v>
      </c>
      <c r="E155" s="346">
        <f>'GE2024 results (adjust.)'!E154/'Regional Transition'!$P$54</f>
        <v>1.1568704265946582E-2</v>
      </c>
      <c r="F155" s="346">
        <f>'GE2024 results (adjust.)'!F154/'Regional Transition'!$Q$54</f>
        <v>9.0808553923308021E-3</v>
      </c>
      <c r="G155" s="346">
        <f>'GE2024 results (adjust.)'!G154/'Regional Transition'!$R$54</f>
        <v>8.0568720379146919E-3</v>
      </c>
      <c r="H155" s="346">
        <f>'GE2024 results (adjust.)'!H154/'Regional Transition'!$S$54</f>
        <v>3.654412566815752E-3</v>
      </c>
      <c r="I155" s="346">
        <f>'GE2024 results (adjust.)'!I154/'Regional Transition'!$T$54</f>
        <v>1.0578671579652582E-2</v>
      </c>
      <c r="J155" s="346">
        <v>5.1593110042643053E-2</v>
      </c>
      <c r="K155" s="346">
        <v>5.1593110042643053E-2</v>
      </c>
      <c r="L155" s="346">
        <f t="shared" si="40"/>
        <v>8.0568720379146919E-3</v>
      </c>
      <c r="M155" s="346">
        <v>3.415155250337501E-2</v>
      </c>
      <c r="N155" s="346">
        <v>5.1593110042643053E-2</v>
      </c>
      <c r="P155" s="347">
        <f>E155*'Regional Transition'!$P$56</f>
        <v>0</v>
      </c>
      <c r="Q155" s="347">
        <f>F155*'Regional Transition'!$Q$56</f>
        <v>0</v>
      </c>
      <c r="R155" s="347">
        <f>G155*'Regional Transition'!$R$56</f>
        <v>3962.6810422829112</v>
      </c>
      <c r="S155" s="347">
        <f>H155*'Regional Transition'!$S$56</f>
        <v>0</v>
      </c>
      <c r="T155" s="347">
        <f>I155*'Regional Transition'!$T$56</f>
        <v>4060.877671749211</v>
      </c>
      <c r="U155" s="347">
        <f>J155*'Regional Transition'!$U$56</f>
        <v>0</v>
      </c>
      <c r="V155" s="347">
        <f>K155*'Regional Transition'!$V$56</f>
        <v>0</v>
      </c>
      <c r="W155" s="347">
        <f>L155*'Regional Transition'!$W$56</f>
        <v>1052.419355403048</v>
      </c>
      <c r="X155" s="347">
        <f>M155*'Regional Transition'!$X$56</f>
        <v>446.1006045829896</v>
      </c>
      <c r="Y155" s="347">
        <f>N155*'Regional Transition'!$Y$56</f>
        <v>0</v>
      </c>
      <c r="Z155" s="348">
        <f t="shared" si="31"/>
        <v>9522.0786740181593</v>
      </c>
      <c r="AB155" s="347">
        <f>E155*'Regional Transition'!$P$58</f>
        <v>-7863.4149855907772</v>
      </c>
      <c r="AC155" s="347">
        <f>F155*'Regional Transition'!$Q$58</f>
        <v>-1560.672131147541</v>
      </c>
      <c r="AD155" s="347">
        <f>G155*'Regional Transition'!$R$58</f>
        <v>0</v>
      </c>
      <c r="AE155" s="347">
        <f>H155*'Regional Transition'!$S$58</f>
        <v>-96.479999999999862</v>
      </c>
      <c r="AF155" s="347">
        <f>I155*'Regional Transition'!$T$58</f>
        <v>0</v>
      </c>
      <c r="AG155" s="347">
        <f>J155*'Regional Transition'!$U$58</f>
        <v>-3518.572646578958</v>
      </c>
      <c r="AH155" s="347">
        <f>K155*'Regional Transition'!$V$58</f>
        <v>-2337.4508728731362</v>
      </c>
      <c r="AI155" s="347">
        <f>L155*'Regional Transition'!$W$58</f>
        <v>0</v>
      </c>
      <c r="AJ155" s="347">
        <f>M155*'Regional Transition'!$X$58</f>
        <v>0</v>
      </c>
      <c r="AK155" s="347">
        <f>N155*'Regional Transition'!$Y$58</f>
        <v>-1440.2503325432647</v>
      </c>
      <c r="AM155" s="382">
        <f>IF(('GE2024 results (adjust.)'!E154+'Allocation (ENG)'!P155+'Allocation (ENG)'!AB155)&gt;0,('GE2024 results (adjust.)'!E154+'Allocation (ENG)'!P155+'Allocation (ENG)'!AB155),0)</f>
        <v>8673.5850144092219</v>
      </c>
      <c r="AN155" s="382">
        <f>IF(('GE2024 results (adjust.)'!F154+'Allocation (ENG)'!Q155+'Allocation (ENG)'!AC155)&gt;0,('GE2024 results (adjust.)'!F154+'Allocation (ENG)'!Q155+'Allocation (ENG)'!AC155),0)</f>
        <v>4581.3278688524588</v>
      </c>
      <c r="AO155" s="382">
        <f>IF(('GE2024 results (adjust.)'!G154+'Allocation (ENG)'!R155+'Allocation (ENG)'!AD155)&gt;0,('GE2024 results (adjust.)'!G154+'Allocation (ENG)'!R155+'Allocation (ENG)'!AD155),0)</f>
        <v>6291.6810422829112</v>
      </c>
      <c r="AP155" s="382">
        <f>IF(('GE2024 results (adjust.)'!H154+'Allocation (ENG)'!S155+'Allocation (ENG)'!AE155)&gt;0,('GE2024 results (adjust.)'!H154+'Allocation (ENG)'!S155+'Allocation (ENG)'!AE155),0)</f>
        <v>1243.5200000000002</v>
      </c>
      <c r="AQ155" s="382">
        <f>IF(('GE2024 results (adjust.)'!I154+'Allocation (ENG)'!T155+'Allocation (ENG)'!AF155)&gt;0,('GE2024 results (adjust.)'!I154+'Allocation (ENG)'!T155+'Allocation (ENG)'!AF155),0)</f>
        <v>7597.877671749211</v>
      </c>
      <c r="AR155" s="382">
        <f>IF(('GE2024 results (adjust.)'!K154+'Allocation (ENG)'!U155+'Allocation (ENG)'!AG155)&gt;0,('GE2024 results (adjust.)'!K154+'Allocation (ENG)'!U155+'Allocation (ENG)'!AG155),0)</f>
        <v>6124.4273534210424</v>
      </c>
      <c r="AS155" s="382">
        <f>IF(('GE2024 results (adjust.)'!L154+'Allocation (ENG)'!V155+'Allocation (ENG)'!AH155)&gt;0,('GE2024 results (adjust.)'!L154+'Allocation (ENG)'!V155+'Allocation (ENG)'!AH155),0)</f>
        <v>0</v>
      </c>
      <c r="AT155" s="382">
        <f t="shared" si="41"/>
        <v>1052.419355403048</v>
      </c>
      <c r="AU155" s="382">
        <f t="shared" si="42"/>
        <v>446.1006045829896</v>
      </c>
      <c r="AV155" s="382">
        <f>IF(('GE2024 results (adjust.)'!N154+'Allocation (ENG)'!Y155+'Allocation (ENG)'!AK155)&gt;0,('GE2024 results (adjust.)'!N154+'Allocation (ENG)'!Y155+'Allocation (ENG)'!AK155),0)</f>
        <v>0</v>
      </c>
      <c r="AW155" s="382">
        <f t="shared" si="32"/>
        <v>36010.93891070089</v>
      </c>
      <c r="AX155" s="382"/>
      <c r="AY155" s="368">
        <f t="shared" si="33"/>
        <v>0.24085972975927625</v>
      </c>
      <c r="AZ155" s="368">
        <f t="shared" si="34"/>
        <v>0.12722045043627248</v>
      </c>
      <c r="BA155" s="368">
        <f t="shared" si="35"/>
        <v>0.17471582892867302</v>
      </c>
      <c r="BB155" s="368">
        <f t="shared" si="36"/>
        <v>3.4531729458197491E-2</v>
      </c>
      <c r="BC155" s="368">
        <f t="shared" si="37"/>
        <v>0.21098804700955606</v>
      </c>
      <c r="BD155" s="368">
        <f t="shared" si="38"/>
        <v>0.17007130440581564</v>
      </c>
      <c r="BE155" s="368">
        <f t="shared" si="39"/>
        <v>0</v>
      </c>
      <c r="BF155" s="368">
        <f t="shared" si="43"/>
        <v>2.9224990717759781E-2</v>
      </c>
      <c r="BG155" s="368">
        <f t="shared" si="44"/>
        <v>1.2387919284449088E-2</v>
      </c>
      <c r="BH155" s="368">
        <f t="shared" si="45"/>
        <v>0</v>
      </c>
    </row>
    <row r="156" spans="1:60" ht="20" customHeight="1" x14ac:dyDescent="0.35">
      <c r="A156" s="394" t="s">
        <v>236</v>
      </c>
      <c r="B156" s="395" t="s">
        <v>190</v>
      </c>
      <c r="C156" s="394" t="s">
        <v>57</v>
      </c>
      <c r="D156" s="333" t="s">
        <v>71</v>
      </c>
      <c r="E156" s="346">
        <f>'GE2024 results (adjust.)'!E155/'Regional Transition'!$P$54</f>
        <v>1.1803758062485134E-2</v>
      </c>
      <c r="F156" s="346">
        <f>'GE2024 results (adjust.)'!F155/'Regional Transition'!$Q$54</f>
        <v>2.883045915832801E-3</v>
      </c>
      <c r="G156" s="346">
        <f>'GE2024 results (adjust.)'!G155/'Regional Transition'!$R$54</f>
        <v>5.9155221918566437E-3</v>
      </c>
      <c r="H156" s="346">
        <f>'GE2024 results (adjust.)'!H155/'Regional Transition'!$S$54</f>
        <v>4.5298352787171373E-3</v>
      </c>
      <c r="I156" s="346">
        <f>'GE2024 results (adjust.)'!I155/'Regional Transition'!$T$54</f>
        <v>7.9556874192467826E-3</v>
      </c>
      <c r="J156" s="346">
        <v>0.10944899374175802</v>
      </c>
      <c r="K156" s="346">
        <v>0.10944899374175802</v>
      </c>
      <c r="L156" s="346">
        <f t="shared" si="40"/>
        <v>5.9155221918566437E-3</v>
      </c>
      <c r="M156" s="346">
        <v>6.2874919293302814E-2</v>
      </c>
      <c r="N156" s="346">
        <v>0.10944899374175802</v>
      </c>
      <c r="P156" s="347">
        <f>E156*'Regional Transition'!$P$56</f>
        <v>0</v>
      </c>
      <c r="Q156" s="347">
        <f>F156*'Regional Transition'!$Q$56</f>
        <v>0</v>
      </c>
      <c r="R156" s="347">
        <f>G156*'Regional Transition'!$R$56</f>
        <v>2909.4824312167361</v>
      </c>
      <c r="S156" s="347">
        <f>H156*'Regional Transition'!$S$56</f>
        <v>0</v>
      </c>
      <c r="T156" s="347">
        <f>I156*'Regional Transition'!$T$56</f>
        <v>3053.9820771424656</v>
      </c>
      <c r="U156" s="347">
        <f>J156*'Regional Transition'!$U$56</f>
        <v>0</v>
      </c>
      <c r="V156" s="347">
        <f>K156*'Regional Transition'!$V$56</f>
        <v>0</v>
      </c>
      <c r="W156" s="347">
        <f>L156*'Regional Transition'!$W$56</f>
        <v>772.70807116325113</v>
      </c>
      <c r="X156" s="347">
        <f>M156*'Regional Transition'!$X$56</f>
        <v>821.29617700621895</v>
      </c>
      <c r="Y156" s="347">
        <f>N156*'Regional Transition'!$Y$56</f>
        <v>0</v>
      </c>
      <c r="Z156" s="348">
        <f t="shared" si="31"/>
        <v>7557.4687565286731</v>
      </c>
      <c r="AB156" s="347">
        <f>E156*'Regional Transition'!$P$58</f>
        <v>-8023.1844380403445</v>
      </c>
      <c r="AC156" s="347">
        <f>F156*'Regional Transition'!$Q$58</f>
        <v>-495.49180327868851</v>
      </c>
      <c r="AD156" s="347">
        <f>G156*'Regional Transition'!$R$58</f>
        <v>0</v>
      </c>
      <c r="AE156" s="347">
        <f>H156*'Regional Transition'!$S$58</f>
        <v>-119.59199999999983</v>
      </c>
      <c r="AF156" s="347">
        <f>I156*'Regional Transition'!$T$58</f>
        <v>0</v>
      </c>
      <c r="AG156" s="347">
        <f>J156*'Regional Transition'!$U$58</f>
        <v>-7464.2570540338165</v>
      </c>
      <c r="AH156" s="347">
        <f>K156*'Regional Transition'!$V$58</f>
        <v>-4958.6397436655234</v>
      </c>
      <c r="AI156" s="347">
        <f>L156*'Regional Transition'!$W$58</f>
        <v>0</v>
      </c>
      <c r="AJ156" s="347">
        <f>M156*'Regional Transition'!$X$58</f>
        <v>0</v>
      </c>
      <c r="AK156" s="347">
        <f>N156*'Regional Transition'!$Y$58</f>
        <v>-3055.3294713732921</v>
      </c>
      <c r="AM156" s="382">
        <f>IF(('GE2024 results (adjust.)'!E155+'Allocation (ENG)'!P156+'Allocation (ENG)'!AB156)&gt;0,('GE2024 results (adjust.)'!E155+'Allocation (ENG)'!P156+'Allocation (ENG)'!AB156),0)</f>
        <v>8849.8155619596546</v>
      </c>
      <c r="AN156" s="382">
        <f>IF(('GE2024 results (adjust.)'!F155+'Allocation (ENG)'!Q156+'Allocation (ENG)'!AC156)&gt;0,('GE2024 results (adjust.)'!F155+'Allocation (ENG)'!Q156+'Allocation (ENG)'!AC156),0)</f>
        <v>1454.5081967213114</v>
      </c>
      <c r="AO156" s="382">
        <f>IF(('GE2024 results (adjust.)'!G155+'Allocation (ENG)'!R156+'Allocation (ENG)'!AD156)&gt;0,('GE2024 results (adjust.)'!G155+'Allocation (ENG)'!R156+'Allocation (ENG)'!AD156),0)</f>
        <v>4619.4824312167366</v>
      </c>
      <c r="AP156" s="382">
        <f>IF(('GE2024 results (adjust.)'!H155+'Allocation (ENG)'!S156+'Allocation (ENG)'!AE156)&gt;0,('GE2024 results (adjust.)'!H155+'Allocation (ENG)'!S156+'Allocation (ENG)'!AE156),0)</f>
        <v>1541.4080000000001</v>
      </c>
      <c r="AQ156" s="382">
        <f>IF(('GE2024 results (adjust.)'!I155+'Allocation (ENG)'!T156+'Allocation (ENG)'!AF156)&gt;0,('GE2024 results (adjust.)'!I155+'Allocation (ENG)'!T156+'Allocation (ENG)'!AF156),0)</f>
        <v>5713.9820771424656</v>
      </c>
      <c r="AR156" s="382">
        <f>IF(('GE2024 results (adjust.)'!K155+'Allocation (ENG)'!U156+'Allocation (ENG)'!AG156)&gt;0,('GE2024 results (adjust.)'!K155+'Allocation (ENG)'!U156+'Allocation (ENG)'!AG156),0)</f>
        <v>16655.742945966183</v>
      </c>
      <c r="AS156" s="382">
        <f>IF(('GE2024 results (adjust.)'!L155+'Allocation (ENG)'!V156+'Allocation (ENG)'!AH156)&gt;0,('GE2024 results (adjust.)'!L155+'Allocation (ENG)'!V156+'Allocation (ENG)'!AH156),0)</f>
        <v>0</v>
      </c>
      <c r="AT156" s="382">
        <f t="shared" si="41"/>
        <v>772.70807116325113</v>
      </c>
      <c r="AU156" s="382">
        <f t="shared" si="42"/>
        <v>821.29617700621895</v>
      </c>
      <c r="AV156" s="382">
        <f>IF(('GE2024 results (adjust.)'!N155+'Allocation (ENG)'!Y156+'Allocation (ENG)'!AK156)&gt;0,('GE2024 results (adjust.)'!N155+'Allocation (ENG)'!Y156+'Allocation (ENG)'!AK156),0)</f>
        <v>0</v>
      </c>
      <c r="AW156" s="382">
        <f t="shared" si="32"/>
        <v>40428.943461175819</v>
      </c>
      <c r="AX156" s="382"/>
      <c r="AY156" s="368">
        <f t="shared" si="33"/>
        <v>0.21889801722021726</v>
      </c>
      <c r="AZ156" s="368">
        <f t="shared" si="34"/>
        <v>3.5976903480499936E-2</v>
      </c>
      <c r="BA156" s="368">
        <f t="shared" si="35"/>
        <v>0.11426176485796262</v>
      </c>
      <c r="BB156" s="368">
        <f t="shared" si="36"/>
        <v>3.8126348799597608E-2</v>
      </c>
      <c r="BC156" s="368">
        <f t="shared" si="37"/>
        <v>0.14133394513832992</v>
      </c>
      <c r="BD156" s="368">
        <f t="shared" si="38"/>
        <v>0.41197571640626235</v>
      </c>
      <c r="BE156" s="368">
        <f t="shared" si="39"/>
        <v>0</v>
      </c>
      <c r="BF156" s="368">
        <f t="shared" si="43"/>
        <v>1.911274460845824E-2</v>
      </c>
      <c r="BG156" s="368">
        <f t="shared" si="44"/>
        <v>2.0314559488672147E-2</v>
      </c>
      <c r="BH156" s="368">
        <f t="shared" si="45"/>
        <v>0</v>
      </c>
    </row>
    <row r="157" spans="1:60" ht="20" customHeight="1" x14ac:dyDescent="0.35">
      <c r="A157" s="394" t="s">
        <v>237</v>
      </c>
      <c r="B157" s="395" t="s">
        <v>190</v>
      </c>
      <c r="C157" s="394" t="s">
        <v>57</v>
      </c>
      <c r="D157" s="333" t="s">
        <v>71</v>
      </c>
      <c r="E157" s="346">
        <f>'GE2024 results (adjust.)'!E156/'Regional Transition'!$P$54</f>
        <v>1.605221552194535E-2</v>
      </c>
      <c r="F157" s="346">
        <f>'GE2024 results (adjust.)'!F156/'Regional Transition'!$Q$54</f>
        <v>5.2988905447921841E-3</v>
      </c>
      <c r="G157" s="346">
        <f>'GE2024 results (adjust.)'!G156/'Regional Transition'!$R$54</f>
        <v>1.1720344553222403E-2</v>
      </c>
      <c r="H157" s="346">
        <f>'GE2024 results (adjust.)'!H156/'Regional Transition'!$S$54</f>
        <v>1.1031417039380386E-2</v>
      </c>
      <c r="I157" s="346">
        <f>'GE2024 results (adjust.)'!I156/'Regional Transition'!$T$54</f>
        <v>2.2404531750969039E-2</v>
      </c>
      <c r="J157" s="346">
        <v>5.8911763772890617E-3</v>
      </c>
      <c r="K157" s="346">
        <v>5.8911763772890617E-3</v>
      </c>
      <c r="L157" s="346">
        <f t="shared" si="40"/>
        <v>1.1720344553222403E-2</v>
      </c>
      <c r="M157" s="346">
        <v>1.8923519398955216E-2</v>
      </c>
      <c r="N157" s="346">
        <v>5.8911763772890617E-3</v>
      </c>
      <c r="P157" s="347">
        <f>E157*'Regional Transition'!$P$56</f>
        <v>0</v>
      </c>
      <c r="Q157" s="347">
        <f>F157*'Regional Transition'!$Q$56</f>
        <v>0</v>
      </c>
      <c r="R157" s="347">
        <f>G157*'Regional Transition'!$R$56</f>
        <v>5764.5184075802927</v>
      </c>
      <c r="S157" s="347">
        <f>H157*'Regional Transition'!$S$56</f>
        <v>0</v>
      </c>
      <c r="T157" s="347">
        <f>I157*'Regional Transition'!$T$56</f>
        <v>8600.5186992008312</v>
      </c>
      <c r="U157" s="347">
        <f>J157*'Regional Transition'!$U$56</f>
        <v>0</v>
      </c>
      <c r="V157" s="347">
        <f>K157*'Regional Transition'!$V$56</f>
        <v>0</v>
      </c>
      <c r="W157" s="347">
        <f>L157*'Regional Transition'!$W$56</f>
        <v>1530.9561082462544</v>
      </c>
      <c r="X157" s="347">
        <f>M157*'Regional Transition'!$X$56</f>
        <v>247.18622803099794</v>
      </c>
      <c r="Y157" s="347">
        <f>N157*'Regional Transition'!$Y$56</f>
        <v>0</v>
      </c>
      <c r="Z157" s="348">
        <f t="shared" si="31"/>
        <v>16143.179443058378</v>
      </c>
      <c r="AB157" s="347">
        <f>E157*'Regional Transition'!$P$58</f>
        <v>-10910.922190201727</v>
      </c>
      <c r="AC157" s="347">
        <f>F157*'Regional Transition'!$Q$58</f>
        <v>-910.68852459016398</v>
      </c>
      <c r="AD157" s="347">
        <f>G157*'Regional Transition'!$R$58</f>
        <v>0</v>
      </c>
      <c r="AE157" s="347">
        <f>H157*'Regional Transition'!$S$58</f>
        <v>-291.23999999999961</v>
      </c>
      <c r="AF157" s="347">
        <f>I157*'Regional Transition'!$T$58</f>
        <v>0</v>
      </c>
      <c r="AG157" s="347">
        <f>J157*'Regional Transition'!$U$58</f>
        <v>-401.76938432609973</v>
      </c>
      <c r="AH157" s="347">
        <f>K157*'Regional Transition'!$V$58</f>
        <v>-266.90260296311612</v>
      </c>
      <c r="AI157" s="347">
        <f>L157*'Regional Transition'!$W$58</f>
        <v>0</v>
      </c>
      <c r="AJ157" s="347">
        <f>M157*'Regional Transition'!$X$58</f>
        <v>0</v>
      </c>
      <c r="AK157" s="347">
        <f>N157*'Regional Transition'!$Y$58</f>
        <v>-164.45546177481282</v>
      </c>
      <c r="AM157" s="382">
        <f>IF(('GE2024 results (adjust.)'!E156+'Allocation (ENG)'!P157+'Allocation (ENG)'!AB157)&gt;0,('GE2024 results (adjust.)'!E156+'Allocation (ENG)'!P157+'Allocation (ENG)'!AB157),0)</f>
        <v>12035.077809798273</v>
      </c>
      <c r="AN157" s="382">
        <f>IF(('GE2024 results (adjust.)'!F156+'Allocation (ENG)'!Q157+'Allocation (ENG)'!AC157)&gt;0,('GE2024 results (adjust.)'!F156+'Allocation (ENG)'!Q157+'Allocation (ENG)'!AC157),0)</f>
        <v>2673.311475409836</v>
      </c>
      <c r="AO157" s="382">
        <f>IF(('GE2024 results (adjust.)'!G156+'Allocation (ENG)'!R157+'Allocation (ENG)'!AD157)&gt;0,('GE2024 results (adjust.)'!G156+'Allocation (ENG)'!R157+'Allocation (ENG)'!AD157),0)</f>
        <v>9152.5184075802936</v>
      </c>
      <c r="AP157" s="382">
        <f>IF(('GE2024 results (adjust.)'!H156+'Allocation (ENG)'!S157+'Allocation (ENG)'!AE157)&gt;0,('GE2024 results (adjust.)'!H156+'Allocation (ENG)'!S157+'Allocation (ENG)'!AE157),0)</f>
        <v>3753.76</v>
      </c>
      <c r="AQ157" s="382">
        <f>IF(('GE2024 results (adjust.)'!I156+'Allocation (ENG)'!T157+'Allocation (ENG)'!AF157)&gt;0,('GE2024 results (adjust.)'!I156+'Allocation (ENG)'!T157+'Allocation (ENG)'!AF157),0)</f>
        <v>16091.518699200831</v>
      </c>
      <c r="AR157" s="382">
        <f>IF(('GE2024 results (adjust.)'!K156+'Allocation (ENG)'!U157+'Allocation (ENG)'!AG157)&gt;0,('GE2024 results (adjust.)'!K156+'Allocation (ENG)'!U157+'Allocation (ENG)'!AG157),0)</f>
        <v>167.23061567390027</v>
      </c>
      <c r="AS157" s="382">
        <f>IF(('GE2024 results (adjust.)'!L156+'Allocation (ENG)'!V157+'Allocation (ENG)'!AH157)&gt;0,('GE2024 results (adjust.)'!L156+'Allocation (ENG)'!V157+'Allocation (ENG)'!AH157),0)</f>
        <v>0</v>
      </c>
      <c r="AT157" s="382">
        <f t="shared" si="41"/>
        <v>1530.9561082462544</v>
      </c>
      <c r="AU157" s="382">
        <f t="shared" si="42"/>
        <v>247.18622803099794</v>
      </c>
      <c r="AV157" s="382">
        <f>IF(('GE2024 results (adjust.)'!N156+'Allocation (ENG)'!Y157+'Allocation (ENG)'!AK157)&gt;0,('GE2024 results (adjust.)'!N156+'Allocation (ENG)'!Y157+'Allocation (ENG)'!AK157),0)</f>
        <v>566.54453822518713</v>
      </c>
      <c r="AW157" s="382">
        <f t="shared" si="32"/>
        <v>46218.103882165575</v>
      </c>
      <c r="AX157" s="382"/>
      <c r="AY157" s="368">
        <f t="shared" si="33"/>
        <v>0.26039748061673107</v>
      </c>
      <c r="AZ157" s="368">
        <f t="shared" si="34"/>
        <v>5.7841219151385417E-2</v>
      </c>
      <c r="BA157" s="368">
        <f t="shared" si="35"/>
        <v>0.19802885966319411</v>
      </c>
      <c r="BB157" s="368">
        <f t="shared" si="36"/>
        <v>8.1218390299401352E-2</v>
      </c>
      <c r="BC157" s="368">
        <f t="shared" si="37"/>
        <v>0.34816483904719747</v>
      </c>
      <c r="BD157" s="368">
        <f t="shared" si="38"/>
        <v>3.6182924358009079E-3</v>
      </c>
      <c r="BE157" s="368">
        <f t="shared" si="39"/>
        <v>0</v>
      </c>
      <c r="BF157" s="368">
        <f t="shared" si="43"/>
        <v>3.3124597931353313E-2</v>
      </c>
      <c r="BG157" s="368">
        <f t="shared" si="44"/>
        <v>5.3482554944531378E-3</v>
      </c>
      <c r="BH157" s="368">
        <f t="shared" si="45"/>
        <v>1.2258065360483182E-2</v>
      </c>
    </row>
    <row r="158" spans="1:60" ht="20" customHeight="1" x14ac:dyDescent="0.35">
      <c r="A158" s="394" t="s">
        <v>238</v>
      </c>
      <c r="B158" s="395" t="s">
        <v>190</v>
      </c>
      <c r="C158" s="394" t="s">
        <v>57</v>
      </c>
      <c r="D158" s="333" t="s">
        <v>71</v>
      </c>
      <c r="E158" s="346">
        <f>'GE2024 results (adjust.)'!E157/'Regional Transition'!$P$54</f>
        <v>1.1910091922824004E-2</v>
      </c>
      <c r="F158" s="346">
        <f>'GE2024 results (adjust.)'!F157/'Regional Transition'!$Q$54</f>
        <v>2.0879166370969648E-2</v>
      </c>
      <c r="G158" s="346">
        <f>'GE2024 results (adjust.)'!G157/'Regional Transition'!$R$54</f>
        <v>8.6968554329401176E-3</v>
      </c>
      <c r="H158" s="346">
        <f>'GE2024 results (adjust.)'!H157/'Regional Transition'!$S$54</f>
        <v>7.9360750518162968E-3</v>
      </c>
      <c r="I158" s="346">
        <f>'GE2024 results (adjust.)'!I157/'Regional Transition'!$T$54</f>
        <v>8.1710293343542142E-3</v>
      </c>
      <c r="J158" s="346">
        <v>1.1805011125260004E-2</v>
      </c>
      <c r="K158" s="346">
        <v>1.1805011125260004E-2</v>
      </c>
      <c r="L158" s="346">
        <f t="shared" si="40"/>
        <v>8.6968554329401176E-3</v>
      </c>
      <c r="M158" s="346">
        <v>1.0696718905910665E-2</v>
      </c>
      <c r="N158" s="346">
        <v>1.1805011125260004E-2</v>
      </c>
      <c r="P158" s="347">
        <f>E158*'Regional Transition'!$P$56</f>
        <v>0</v>
      </c>
      <c r="Q158" s="347">
        <f>F158*'Regional Transition'!$Q$56</f>
        <v>0</v>
      </c>
      <c r="R158" s="347">
        <f>G158*'Regional Transition'!$R$56</f>
        <v>4277.44960940285</v>
      </c>
      <c r="S158" s="347">
        <f>H158*'Regional Transition'!$S$56</f>
        <v>0</v>
      </c>
      <c r="T158" s="347">
        <f>I158*'Regional Transition'!$T$56</f>
        <v>3136.6462536666227</v>
      </c>
      <c r="U158" s="347">
        <f>J158*'Regional Transition'!$U$56</f>
        <v>0</v>
      </c>
      <c r="V158" s="347">
        <f>K158*'Regional Transition'!$V$56</f>
        <v>0</v>
      </c>
      <c r="W158" s="347">
        <f>L158*'Regional Transition'!$W$56</f>
        <v>1136.0164274294814</v>
      </c>
      <c r="X158" s="347">
        <f>M158*'Regional Transition'!$X$56</f>
        <v>139.72462219717451</v>
      </c>
      <c r="Y158" s="347">
        <f>N158*'Regional Transition'!$Y$56</f>
        <v>0</v>
      </c>
      <c r="Z158" s="348">
        <f t="shared" si="31"/>
        <v>8689.8369126961297</v>
      </c>
      <c r="AB158" s="347">
        <f>E158*'Regional Transition'!$P$58</f>
        <v>-8095.4610951008635</v>
      </c>
      <c r="AC158" s="347">
        <f>F158*'Regional Transition'!$Q$58</f>
        <v>-3588.3770491803275</v>
      </c>
      <c r="AD158" s="347">
        <f>G158*'Regional Transition'!$R$58</f>
        <v>0</v>
      </c>
      <c r="AE158" s="347">
        <f>H158*'Regional Transition'!$S$58</f>
        <v>-209.5199999999997</v>
      </c>
      <c r="AF158" s="347">
        <f>I158*'Regional Transition'!$T$58</f>
        <v>0</v>
      </c>
      <c r="AG158" s="347">
        <f>J158*'Regional Transition'!$U$58</f>
        <v>-805.08403551499214</v>
      </c>
      <c r="AH158" s="347">
        <f>K158*'Regional Transition'!$V$58</f>
        <v>-534.83175439916727</v>
      </c>
      <c r="AI158" s="347">
        <f>L158*'Regional Transition'!$W$58</f>
        <v>0</v>
      </c>
      <c r="AJ158" s="347">
        <f>M158*'Regional Transition'!$X$58</f>
        <v>0</v>
      </c>
      <c r="AK158" s="347">
        <f>N158*'Regional Transition'!$Y$58</f>
        <v>-329.54344455645185</v>
      </c>
      <c r="AM158" s="382">
        <f>IF(('GE2024 results (adjust.)'!E157+'Allocation (ENG)'!P158+'Allocation (ENG)'!AB158)&gt;0,('GE2024 results (adjust.)'!E157+'Allocation (ENG)'!P158+'Allocation (ENG)'!AB158),0)</f>
        <v>8929.5389048991365</v>
      </c>
      <c r="AN158" s="382">
        <f>IF(('GE2024 results (adjust.)'!F157+'Allocation (ENG)'!Q158+'Allocation (ENG)'!AC158)&gt;0,('GE2024 results (adjust.)'!F157+'Allocation (ENG)'!Q158+'Allocation (ENG)'!AC158),0)</f>
        <v>10533.622950819672</v>
      </c>
      <c r="AO158" s="382">
        <f>IF(('GE2024 results (adjust.)'!G157+'Allocation (ENG)'!R158+'Allocation (ENG)'!AD158)&gt;0,('GE2024 results (adjust.)'!G157+'Allocation (ENG)'!R158+'Allocation (ENG)'!AD158),0)</f>
        <v>6791.44960940285</v>
      </c>
      <c r="AP158" s="382">
        <f>IF(('GE2024 results (adjust.)'!H157+'Allocation (ENG)'!S158+'Allocation (ENG)'!AE158)&gt;0,('GE2024 results (adjust.)'!H157+'Allocation (ENG)'!S158+'Allocation (ENG)'!AE158),0)</f>
        <v>2700.4800000000005</v>
      </c>
      <c r="AQ158" s="382">
        <f>IF(('GE2024 results (adjust.)'!I157+'Allocation (ENG)'!T158+'Allocation (ENG)'!AF158)&gt;0,('GE2024 results (adjust.)'!I157+'Allocation (ENG)'!T158+'Allocation (ENG)'!AF158),0)</f>
        <v>5868.6462536666222</v>
      </c>
      <c r="AR158" s="382">
        <f>IF(('GE2024 results (adjust.)'!K157+'Allocation (ENG)'!U158+'Allocation (ENG)'!AG158)&gt;0,('GE2024 results (adjust.)'!K157+'Allocation (ENG)'!U158+'Allocation (ENG)'!AG158),0)</f>
        <v>1018.9159644850079</v>
      </c>
      <c r="AS158" s="382">
        <f>IF(('GE2024 results (adjust.)'!L157+'Allocation (ENG)'!V158+'Allocation (ENG)'!AH158)&gt;0,('GE2024 results (adjust.)'!L157+'Allocation (ENG)'!V158+'Allocation (ENG)'!AH158),0)</f>
        <v>0</v>
      </c>
      <c r="AT158" s="382">
        <f t="shared" si="41"/>
        <v>1136.0164274294814</v>
      </c>
      <c r="AU158" s="382">
        <f t="shared" si="42"/>
        <v>139.72462219717451</v>
      </c>
      <c r="AV158" s="382">
        <f>IF(('GE2024 results (adjust.)'!N157+'Allocation (ENG)'!Y158+'Allocation (ENG)'!AK158)&gt;0,('GE2024 results (adjust.)'!N157+'Allocation (ENG)'!Y158+'Allocation (ENG)'!AK158),0)</f>
        <v>451.45655544354815</v>
      </c>
      <c r="AW158" s="382">
        <f t="shared" si="32"/>
        <v>37569.851288343489</v>
      </c>
      <c r="AX158" s="382"/>
      <c r="AY158" s="368">
        <f t="shared" si="33"/>
        <v>0.23767831382578924</v>
      </c>
      <c r="AZ158" s="368">
        <f t="shared" si="34"/>
        <v>0.28037435841775232</v>
      </c>
      <c r="BA158" s="368">
        <f t="shared" si="35"/>
        <v>0.18076860505194445</v>
      </c>
      <c r="BB158" s="368">
        <f t="shared" si="36"/>
        <v>7.1878911078837773E-2</v>
      </c>
      <c r="BC158" s="368">
        <f t="shared" si="37"/>
        <v>0.15620626785625427</v>
      </c>
      <c r="BD158" s="368">
        <f t="shared" si="38"/>
        <v>2.7120574863737593E-2</v>
      </c>
      <c r="BE158" s="368">
        <f t="shared" si="39"/>
        <v>0</v>
      </c>
      <c r="BF158" s="368">
        <f t="shared" si="43"/>
        <v>3.0237448072676948E-2</v>
      </c>
      <c r="BG158" s="368">
        <f t="shared" si="44"/>
        <v>3.7190624238783135E-3</v>
      </c>
      <c r="BH158" s="368">
        <f t="shared" si="45"/>
        <v>1.2016458409129188E-2</v>
      </c>
    </row>
    <row r="159" spans="1:60" ht="20" customHeight="1" x14ac:dyDescent="0.35">
      <c r="A159" s="394" t="s">
        <v>239</v>
      </c>
      <c r="B159" s="395" t="s">
        <v>190</v>
      </c>
      <c r="C159" s="394" t="s">
        <v>57</v>
      </c>
      <c r="D159" s="333" t="s">
        <v>71</v>
      </c>
      <c r="E159" s="346">
        <f>'GE2024 results (adjust.)'!E158/'Regional Transition'!$P$54</f>
        <v>4.5898451163376378E-3</v>
      </c>
      <c r="F159" s="346">
        <f>'GE2024 results (adjust.)'!F158/'Regional Transition'!$Q$54</f>
        <v>1.276671870934166E-2</v>
      </c>
      <c r="G159" s="346">
        <f>'GE2024 results (adjust.)'!G158/'Regional Transition'!$R$54</f>
        <v>1.6560002767495762E-2</v>
      </c>
      <c r="H159" s="346">
        <f>'GE2024 results (adjust.)'!H158/'Regional Transition'!$S$54</f>
        <v>7.055197992800262E-2</v>
      </c>
      <c r="I159" s="346">
        <f>'GE2024 results (adjust.)'!I158/'Regional Transition'!$T$54</f>
        <v>8.9994975355314165E-3</v>
      </c>
      <c r="J159" s="346">
        <v>8.1660767937499143E-3</v>
      </c>
      <c r="K159" s="346">
        <v>8.1660767937499143E-3</v>
      </c>
      <c r="L159" s="346">
        <f t="shared" si="40"/>
        <v>1.6560002767495762E-2</v>
      </c>
      <c r="M159" s="346">
        <v>7.9920173739508136E-3</v>
      </c>
      <c r="N159" s="346">
        <v>8.1660767937499143E-3</v>
      </c>
      <c r="P159" s="347">
        <f>E159*'Regional Transition'!$P$56</f>
        <v>0</v>
      </c>
      <c r="Q159" s="347">
        <f>F159*'Regional Transition'!$Q$56</f>
        <v>0</v>
      </c>
      <c r="R159" s="347">
        <f>G159*'Regional Transition'!$R$56</f>
        <v>8144.8493556926987</v>
      </c>
      <c r="S159" s="347">
        <f>H159*'Regional Transition'!$S$56</f>
        <v>0</v>
      </c>
      <c r="T159" s="347">
        <f>I159*'Regional Transition'!$T$56</f>
        <v>3454.6737105720599</v>
      </c>
      <c r="U159" s="347">
        <f>J159*'Regional Transition'!$U$56</f>
        <v>0</v>
      </c>
      <c r="V159" s="347">
        <f>K159*'Regional Transition'!$V$56</f>
        <v>0</v>
      </c>
      <c r="W159" s="347">
        <f>L159*'Regional Transition'!$W$56</f>
        <v>2163.1307231920955</v>
      </c>
      <c r="X159" s="347">
        <f>M159*'Regional Transition'!$X$56</f>
        <v>104.39477918331477</v>
      </c>
      <c r="Y159" s="347">
        <f>N159*'Regional Transition'!$Y$56</f>
        <v>0</v>
      </c>
      <c r="Z159" s="348">
        <f t="shared" si="31"/>
        <v>13867.048568640168</v>
      </c>
      <c r="AB159" s="347">
        <f>E159*'Regional Transition'!$P$58</f>
        <v>-3119.7838616714689</v>
      </c>
      <c r="AC159" s="347">
        <f>F159*'Regional Transition'!$Q$58</f>
        <v>-2194.1393442622953</v>
      </c>
      <c r="AD159" s="347">
        <f>G159*'Regional Transition'!$R$58</f>
        <v>0</v>
      </c>
      <c r="AE159" s="347">
        <f>H159*'Regional Transition'!$S$58</f>
        <v>-1862.6399999999974</v>
      </c>
      <c r="AF159" s="347">
        <f>I159*'Regional Transition'!$T$58</f>
        <v>0</v>
      </c>
      <c r="AG159" s="347">
        <f>J159*'Regional Transition'!$U$58</f>
        <v>-556.91417735048583</v>
      </c>
      <c r="AH159" s="347">
        <f>K159*'Regional Transition'!$V$58</f>
        <v>-369.96806964579633</v>
      </c>
      <c r="AI159" s="347">
        <f>L159*'Regional Transition'!$W$58</f>
        <v>0</v>
      </c>
      <c r="AJ159" s="347">
        <f>M159*'Regional Transition'!$X$58</f>
        <v>0</v>
      </c>
      <c r="AK159" s="347">
        <f>N159*'Regional Transition'!$Y$58</f>
        <v>-227.96057086016361</v>
      </c>
      <c r="AM159" s="382">
        <f>IF(('GE2024 results (adjust.)'!E158+'Allocation (ENG)'!P159+'Allocation (ENG)'!AB159)&gt;0,('GE2024 results (adjust.)'!E158+'Allocation (ENG)'!P159+'Allocation (ENG)'!AB159),0)</f>
        <v>3441.2161383285311</v>
      </c>
      <c r="AN159" s="382">
        <f>IF(('GE2024 results (adjust.)'!F158+'Allocation (ENG)'!Q159+'Allocation (ENG)'!AC159)&gt;0,('GE2024 results (adjust.)'!F158+'Allocation (ENG)'!Q159+'Allocation (ENG)'!AC159),0)</f>
        <v>6440.8606557377043</v>
      </c>
      <c r="AO159" s="382">
        <f>IF(('GE2024 results (adjust.)'!G158+'Allocation (ENG)'!R159+'Allocation (ENG)'!AD159)&gt;0,('GE2024 results (adjust.)'!G158+'Allocation (ENG)'!R159+'Allocation (ENG)'!AD159),0)</f>
        <v>12931.849355692699</v>
      </c>
      <c r="AP159" s="382">
        <f>IF(('GE2024 results (adjust.)'!H158+'Allocation (ENG)'!S159+'Allocation (ENG)'!AE159)&gt;0,('GE2024 results (adjust.)'!H158+'Allocation (ENG)'!S159+'Allocation (ENG)'!AE159),0)</f>
        <v>24007.360000000004</v>
      </c>
      <c r="AQ159" s="382">
        <f>IF(('GE2024 results (adjust.)'!I158+'Allocation (ENG)'!T159+'Allocation (ENG)'!AF159)&gt;0,('GE2024 results (adjust.)'!I158+'Allocation (ENG)'!T159+'Allocation (ENG)'!AF159),0)</f>
        <v>6463.6737105720604</v>
      </c>
      <c r="AR159" s="382">
        <f>IF(('GE2024 results (adjust.)'!K158+'Allocation (ENG)'!U159+'Allocation (ENG)'!AG159)&gt;0,('GE2024 results (adjust.)'!K158+'Allocation (ENG)'!U159+'Allocation (ENG)'!AG159),0)</f>
        <v>0</v>
      </c>
      <c r="AS159" s="382">
        <f>IF(('GE2024 results (adjust.)'!L158+'Allocation (ENG)'!V159+'Allocation (ENG)'!AH159)&gt;0,('GE2024 results (adjust.)'!L158+'Allocation (ENG)'!V159+'Allocation (ENG)'!AH159),0)</f>
        <v>25.031930354203666</v>
      </c>
      <c r="AT159" s="382">
        <f t="shared" si="41"/>
        <v>2163.1307231920955</v>
      </c>
      <c r="AU159" s="382">
        <f t="shared" si="42"/>
        <v>104.39477918331477</v>
      </c>
      <c r="AV159" s="382">
        <f>IF(('GE2024 results (adjust.)'!N158+'Allocation (ENG)'!Y159+'Allocation (ENG)'!AK159)&gt;0,('GE2024 results (adjust.)'!N158+'Allocation (ENG)'!Y159+'Allocation (ENG)'!AK159),0)</f>
        <v>1179.0394291398363</v>
      </c>
      <c r="AW159" s="382">
        <f t="shared" si="32"/>
        <v>56756.556722200439</v>
      </c>
      <c r="AX159" s="382"/>
      <c r="AY159" s="368">
        <f t="shared" si="33"/>
        <v>6.0631164698236401E-2</v>
      </c>
      <c r="AZ159" s="368">
        <f t="shared" si="34"/>
        <v>0.1134822305599513</v>
      </c>
      <c r="BA159" s="368">
        <f t="shared" si="35"/>
        <v>0.22784767263082364</v>
      </c>
      <c r="BB159" s="368">
        <f t="shared" si="36"/>
        <v>0.42298830983538999</v>
      </c>
      <c r="BC159" s="368">
        <f t="shared" si="37"/>
        <v>0.11388417627603864</v>
      </c>
      <c r="BD159" s="368">
        <f t="shared" si="38"/>
        <v>0</v>
      </c>
      <c r="BE159" s="368">
        <f t="shared" si="39"/>
        <v>4.4104032731803088E-4</v>
      </c>
      <c r="BF159" s="368">
        <f t="shared" si="43"/>
        <v>3.8112437542321569E-2</v>
      </c>
      <c r="BG159" s="368">
        <f t="shared" si="44"/>
        <v>1.8393430682252883E-3</v>
      </c>
      <c r="BH159" s="368">
        <f t="shared" si="45"/>
        <v>2.0773625061695344E-2</v>
      </c>
    </row>
    <row r="160" spans="1:60" ht="20" customHeight="1" x14ac:dyDescent="0.35">
      <c r="A160" s="394" t="s">
        <v>240</v>
      </c>
      <c r="B160" s="395" t="s">
        <v>190</v>
      </c>
      <c r="C160" s="394" t="s">
        <v>57</v>
      </c>
      <c r="D160" s="333" t="s">
        <v>71</v>
      </c>
      <c r="E160" s="346">
        <f>'GE2024 results (adjust.)'!E159/'Regional Transition'!$P$54</f>
        <v>1.6541910931400668E-2</v>
      </c>
      <c r="F160" s="346">
        <f>'GE2024 results (adjust.)'!F159/'Regional Transition'!$Q$54</f>
        <v>6.5068128592718757E-3</v>
      </c>
      <c r="G160" s="346">
        <f>'GE2024 results (adjust.)'!G159/'Regional Transition'!$R$54</f>
        <v>1.2000553499152454E-2</v>
      </c>
      <c r="H160" s="346">
        <f>'GE2024 results (adjust.)'!H159/'Regional Transition'!$S$54</f>
        <v>6.7388458601505396E-3</v>
      </c>
      <c r="I160" s="346">
        <f>'GE2024 results (adjust.)'!I159/'Regional Transition'!$T$54</f>
        <v>1.6668062401301621E-2</v>
      </c>
      <c r="J160" s="346">
        <v>4.8806130448771686E-3</v>
      </c>
      <c r="K160" s="346">
        <v>4.8806130448771686E-3</v>
      </c>
      <c r="L160" s="346">
        <f t="shared" si="40"/>
        <v>1.2000553499152454E-2</v>
      </c>
      <c r="M160" s="346">
        <v>1.4439161824264836E-2</v>
      </c>
      <c r="N160" s="346">
        <v>4.8806130448771686E-3</v>
      </c>
      <c r="P160" s="347">
        <f>E160*'Regional Transition'!$P$56</f>
        <v>0</v>
      </c>
      <c r="Q160" s="347">
        <f>F160*'Regional Transition'!$Q$56</f>
        <v>0</v>
      </c>
      <c r="R160" s="347">
        <f>G160*'Regional Transition'!$R$56</f>
        <v>5902.3359964274014</v>
      </c>
      <c r="S160" s="347">
        <f>H160*'Regional Transition'!$S$56</f>
        <v>0</v>
      </c>
      <c r="T160" s="347">
        <f>I160*'Regional Transition'!$T$56</f>
        <v>6398.4368856823157</v>
      </c>
      <c r="U160" s="347">
        <f>J160*'Regional Transition'!$U$56</f>
        <v>0</v>
      </c>
      <c r="V160" s="347">
        <f>K160*'Regional Transition'!$V$56</f>
        <v>0</v>
      </c>
      <c r="W160" s="347">
        <f>L160*'Regional Transition'!$W$56</f>
        <v>1567.558069511882</v>
      </c>
      <c r="X160" s="347">
        <f>M160*'Regional Transition'!$X$56</f>
        <v>188.60983900628256</v>
      </c>
      <c r="Y160" s="347">
        <f>N160*'Regional Transition'!$Y$56</f>
        <v>0</v>
      </c>
      <c r="Z160" s="348">
        <f t="shared" si="31"/>
        <v>14056.940790627883</v>
      </c>
      <c r="AB160" s="347">
        <f>E160*'Regional Transition'!$P$58</f>
        <v>-11243.775216138327</v>
      </c>
      <c r="AC160" s="347">
        <f>F160*'Regional Transition'!$Q$58</f>
        <v>-1118.2868852459017</v>
      </c>
      <c r="AD160" s="347">
        <f>G160*'Regional Transition'!$R$58</f>
        <v>0</v>
      </c>
      <c r="AE160" s="347">
        <f>H160*'Regional Transition'!$S$58</f>
        <v>-177.91199999999975</v>
      </c>
      <c r="AF160" s="347">
        <f>I160*'Regional Transition'!$T$58</f>
        <v>0</v>
      </c>
      <c r="AG160" s="347">
        <f>J160*'Regional Transition'!$U$58</f>
        <v>-332.85048224554566</v>
      </c>
      <c r="AH160" s="347">
        <f>K160*'Regional Transition'!$V$58</f>
        <v>-221.11854107021233</v>
      </c>
      <c r="AI160" s="347">
        <f>L160*'Regional Transition'!$W$58</f>
        <v>0</v>
      </c>
      <c r="AJ160" s="347">
        <f>M160*'Regional Transition'!$X$58</f>
        <v>0</v>
      </c>
      <c r="AK160" s="347">
        <f>N160*'Regional Transition'!$Y$58</f>
        <v>-136.24502487036418</v>
      </c>
      <c r="AM160" s="382">
        <f>IF(('GE2024 results (adjust.)'!E159+'Allocation (ENG)'!P160+'Allocation (ENG)'!AB160)&gt;0,('GE2024 results (adjust.)'!E159+'Allocation (ENG)'!P160+'Allocation (ENG)'!AB160),0)</f>
        <v>12402.224783861673</v>
      </c>
      <c r="AN160" s="382">
        <f>IF(('GE2024 results (adjust.)'!F159+'Allocation (ENG)'!Q160+'Allocation (ENG)'!AC160)&gt;0,('GE2024 results (adjust.)'!F159+'Allocation (ENG)'!Q160+'Allocation (ENG)'!AC160),0)</f>
        <v>3282.7131147540986</v>
      </c>
      <c r="AO160" s="382">
        <f>IF(('GE2024 results (adjust.)'!G159+'Allocation (ENG)'!R160+'Allocation (ENG)'!AD160)&gt;0,('GE2024 results (adjust.)'!G159+'Allocation (ENG)'!R160+'Allocation (ENG)'!AD160),0)</f>
        <v>9371.3359964274023</v>
      </c>
      <c r="AP160" s="382">
        <f>IF(('GE2024 results (adjust.)'!H159+'Allocation (ENG)'!S160+'Allocation (ENG)'!AE160)&gt;0,('GE2024 results (adjust.)'!H159+'Allocation (ENG)'!S160+'Allocation (ENG)'!AE160),0)</f>
        <v>2293.0880000000002</v>
      </c>
      <c r="AQ160" s="382">
        <f>IF(('GE2024 results (adjust.)'!I159+'Allocation (ENG)'!T160+'Allocation (ENG)'!AF160)&gt;0,('GE2024 results (adjust.)'!I159+'Allocation (ENG)'!T160+'Allocation (ENG)'!AF160),0)</f>
        <v>11971.436885682317</v>
      </c>
      <c r="AR160" s="382">
        <f>IF(('GE2024 results (adjust.)'!K159+'Allocation (ENG)'!U160+'Allocation (ENG)'!AG160)&gt;0,('GE2024 results (adjust.)'!K159+'Allocation (ENG)'!U160+'Allocation (ENG)'!AG160),0)</f>
        <v>0</v>
      </c>
      <c r="AS160" s="382">
        <f>IF(('GE2024 results (adjust.)'!L159+'Allocation (ENG)'!V160+'Allocation (ENG)'!AH160)&gt;0,('GE2024 results (adjust.)'!L159+'Allocation (ENG)'!V160+'Allocation (ENG)'!AH160),0)</f>
        <v>355.88145892978764</v>
      </c>
      <c r="AT160" s="382">
        <f t="shared" si="41"/>
        <v>1567.558069511882</v>
      </c>
      <c r="AU160" s="382">
        <f t="shared" si="42"/>
        <v>188.60983900628256</v>
      </c>
      <c r="AV160" s="382">
        <f>IF(('GE2024 results (adjust.)'!N159+'Allocation (ENG)'!Y160+'Allocation (ENG)'!AK160)&gt;0,('GE2024 results (adjust.)'!N159+'Allocation (ENG)'!Y160+'Allocation (ENG)'!AK160),0)</f>
        <v>363.7549751296358</v>
      </c>
      <c r="AW160" s="382">
        <f t="shared" si="32"/>
        <v>41796.603123303088</v>
      </c>
      <c r="AX160" s="382"/>
      <c r="AY160" s="368">
        <f t="shared" si="33"/>
        <v>0.2967280558009508</v>
      </c>
      <c r="AZ160" s="368">
        <f t="shared" si="34"/>
        <v>7.8540189140965611E-2</v>
      </c>
      <c r="BA160" s="368">
        <f t="shared" si="35"/>
        <v>0.22421286171943838</v>
      </c>
      <c r="BB160" s="368">
        <f t="shared" si="36"/>
        <v>5.4863023036470691E-2</v>
      </c>
      <c r="BC160" s="368">
        <f t="shared" si="37"/>
        <v>0.28642128764305769</v>
      </c>
      <c r="BD160" s="368">
        <f t="shared" si="38"/>
        <v>0</v>
      </c>
      <c r="BE160" s="368">
        <f t="shared" si="39"/>
        <v>8.5146024398181554E-3</v>
      </c>
      <c r="BF160" s="368">
        <f t="shared" si="43"/>
        <v>3.7504437020574828E-2</v>
      </c>
      <c r="BG160" s="368">
        <f t="shared" si="44"/>
        <v>4.5125638188794797E-3</v>
      </c>
      <c r="BH160" s="368">
        <f t="shared" si="45"/>
        <v>8.7029793798441366E-3</v>
      </c>
    </row>
    <row r="161" spans="1:60" ht="20" customHeight="1" x14ac:dyDescent="0.35">
      <c r="A161" s="394" t="s">
        <v>241</v>
      </c>
      <c r="B161" s="395" t="s">
        <v>190</v>
      </c>
      <c r="C161" s="394" t="s">
        <v>57</v>
      </c>
      <c r="D161" s="333" t="s">
        <v>71</v>
      </c>
      <c r="E161" s="346">
        <f>'GE2024 results (adjust.)'!E160/'Regional Transition'!$P$54</f>
        <v>1.7815818560855148E-2</v>
      </c>
      <c r="F161" s="346">
        <f>'GE2024 results (adjust.)'!F160/'Regional Transition'!$Q$54</f>
        <v>3.9933882146996899E-3</v>
      </c>
      <c r="G161" s="346">
        <f>'GE2024 results (adjust.)'!G160/'Regional Transition'!$R$54</f>
        <v>6.9187394056802846E-3</v>
      </c>
      <c r="H161" s="346">
        <f>'GE2024 results (adjust.)'!H160/'Regional Transition'!$S$54</f>
        <v>8.9560379622559173E-3</v>
      </c>
      <c r="I161" s="346">
        <f>'GE2024 results (adjust.)'!I160/'Regional Transition'!$T$54</f>
        <v>2.8966478441881612E-2</v>
      </c>
      <c r="J161" s="346">
        <v>4.6676243604674879E-3</v>
      </c>
      <c r="K161" s="346">
        <v>4.6676243604674879E-3</v>
      </c>
      <c r="L161" s="346">
        <f t="shared" si="40"/>
        <v>6.9187394056802846E-3</v>
      </c>
      <c r="M161" s="346">
        <v>2.4382226917884605E-2</v>
      </c>
      <c r="N161" s="346">
        <v>4.6676243604674879E-3</v>
      </c>
      <c r="P161" s="347">
        <f>E161*'Regional Transition'!$P$56</f>
        <v>0</v>
      </c>
      <c r="Q161" s="347">
        <f>F161*'Regional Transition'!$Q$56</f>
        <v>0</v>
      </c>
      <c r="R161" s="347">
        <f>G161*'Regional Transition'!$R$56</f>
        <v>3402.9034283236674</v>
      </c>
      <c r="S161" s="347">
        <f>H161*'Regional Transition'!$S$56</f>
        <v>0</v>
      </c>
      <c r="T161" s="347">
        <f>I161*'Regional Transition'!$T$56</f>
        <v>11119.479856061947</v>
      </c>
      <c r="U161" s="347">
        <f>J161*'Regional Transition'!$U$56</f>
        <v>0</v>
      </c>
      <c r="V161" s="347">
        <f>K161*'Regional Transition'!$V$56</f>
        <v>0</v>
      </c>
      <c r="W161" s="347">
        <f>L161*'Regional Transition'!$W$56</f>
        <v>903.75213001549844</v>
      </c>
      <c r="X161" s="347">
        <f>M161*'Regional Transition'!$X$56</f>
        <v>318.48994765532427</v>
      </c>
      <c r="Y161" s="347">
        <f>N161*'Regional Transition'!$Y$56</f>
        <v>0</v>
      </c>
      <c r="Z161" s="348">
        <f t="shared" si="31"/>
        <v>15744.625362056437</v>
      </c>
      <c r="AB161" s="347">
        <f>E161*'Regional Transition'!$P$58</f>
        <v>-12109.668587896251</v>
      </c>
      <c r="AC161" s="347">
        <f>F161*'Regional Transition'!$Q$58</f>
        <v>-686.31967213114751</v>
      </c>
      <c r="AD161" s="347">
        <f>G161*'Regional Transition'!$R$58</f>
        <v>0</v>
      </c>
      <c r="AE161" s="347">
        <f>H161*'Regional Transition'!$S$58</f>
        <v>-236.44799999999964</v>
      </c>
      <c r="AF161" s="347">
        <f>I161*'Regional Transition'!$T$58</f>
        <v>0</v>
      </c>
      <c r="AG161" s="347">
        <f>J161*'Regional Transition'!$U$58</f>
        <v>-318.32497373529441</v>
      </c>
      <c r="AH161" s="347">
        <f>K161*'Regional Transition'!$V$58</f>
        <v>-211.46898542462279</v>
      </c>
      <c r="AI161" s="347">
        <f>L161*'Regional Transition'!$W$58</f>
        <v>0</v>
      </c>
      <c r="AJ161" s="347">
        <f>M161*'Regional Transition'!$X$58</f>
        <v>0</v>
      </c>
      <c r="AK161" s="347">
        <f>N161*'Regional Transition'!$Y$58</f>
        <v>-130.29932740619788</v>
      </c>
      <c r="AM161" s="382">
        <f>IF(('GE2024 results (adjust.)'!E160+'Allocation (ENG)'!P161+'Allocation (ENG)'!AB161)&gt;0,('GE2024 results (adjust.)'!E160+'Allocation (ENG)'!P161+'Allocation (ENG)'!AB161),0)</f>
        <v>13357.331412103749</v>
      </c>
      <c r="AN161" s="382">
        <f>IF(('GE2024 results (adjust.)'!F160+'Allocation (ENG)'!Q161+'Allocation (ENG)'!AC161)&gt;0,('GE2024 results (adjust.)'!F160+'Allocation (ENG)'!Q161+'Allocation (ENG)'!AC161),0)</f>
        <v>2014.6803278688526</v>
      </c>
      <c r="AO161" s="382">
        <f>IF(('GE2024 results (adjust.)'!G160+'Allocation (ENG)'!R161+'Allocation (ENG)'!AD161)&gt;0,('GE2024 results (adjust.)'!G160+'Allocation (ENG)'!R161+'Allocation (ENG)'!AD161),0)</f>
        <v>5402.903428323667</v>
      </c>
      <c r="AP161" s="382">
        <f>IF(('GE2024 results (adjust.)'!H160+'Allocation (ENG)'!S161+'Allocation (ENG)'!AE161)&gt;0,('GE2024 results (adjust.)'!H160+'Allocation (ENG)'!S161+'Allocation (ENG)'!AE161),0)</f>
        <v>3047.5520000000006</v>
      </c>
      <c r="AQ161" s="382">
        <f>IF(('GE2024 results (adjust.)'!I160+'Allocation (ENG)'!T161+'Allocation (ENG)'!AF161)&gt;0,('GE2024 results (adjust.)'!I160+'Allocation (ENG)'!T161+'Allocation (ENG)'!AF161),0)</f>
        <v>20804.479856061946</v>
      </c>
      <c r="AR161" s="382">
        <f>IF(('GE2024 results (adjust.)'!K160+'Allocation (ENG)'!U161+'Allocation (ENG)'!AG161)&gt;0,('GE2024 results (adjust.)'!K160+'Allocation (ENG)'!U161+'Allocation (ENG)'!AG161),0)</f>
        <v>0</v>
      </c>
      <c r="AS161" s="382">
        <f>IF(('GE2024 results (adjust.)'!L160+'Allocation (ENG)'!V161+'Allocation (ENG)'!AH161)&gt;0,('GE2024 results (adjust.)'!L160+'Allocation (ENG)'!V161+'Allocation (ENG)'!AH161),0)</f>
        <v>245.53101457537721</v>
      </c>
      <c r="AT161" s="382">
        <f t="shared" si="41"/>
        <v>903.75213001549844</v>
      </c>
      <c r="AU161" s="382">
        <f t="shared" si="42"/>
        <v>318.48994765532427</v>
      </c>
      <c r="AV161" s="382">
        <f>IF(('GE2024 results (adjust.)'!N160+'Allocation (ENG)'!Y161+'Allocation (ENG)'!AK161)&gt;0,('GE2024 results (adjust.)'!N160+'Allocation (ENG)'!Y161+'Allocation (ENG)'!AK161),0)</f>
        <v>199.70067259380212</v>
      </c>
      <c r="AW161" s="382">
        <f t="shared" si="32"/>
        <v>46294.420789198222</v>
      </c>
      <c r="AX161" s="382"/>
      <c r="AY161" s="368">
        <f t="shared" si="33"/>
        <v>0.28853004712871116</v>
      </c>
      <c r="AZ161" s="368">
        <f t="shared" si="34"/>
        <v>4.3518858072395056E-2</v>
      </c>
      <c r="BA161" s="368">
        <f t="shared" si="35"/>
        <v>0.11670744198152523</v>
      </c>
      <c r="BB161" s="368">
        <f t="shared" si="36"/>
        <v>6.582979002755078E-2</v>
      </c>
      <c r="BC161" s="368">
        <f t="shared" si="37"/>
        <v>0.44939497030960174</v>
      </c>
      <c r="BD161" s="368">
        <f t="shared" si="38"/>
        <v>0</v>
      </c>
      <c r="BE161" s="368">
        <f t="shared" si="39"/>
        <v>5.3036847721543677E-3</v>
      </c>
      <c r="BF161" s="368">
        <f t="shared" si="43"/>
        <v>1.9521836856556351E-2</v>
      </c>
      <c r="BG161" s="368">
        <f t="shared" si="44"/>
        <v>6.8796615710037534E-3</v>
      </c>
      <c r="BH161" s="368">
        <f t="shared" si="45"/>
        <v>4.313709280501417E-3</v>
      </c>
    </row>
    <row r="162" spans="1:60" ht="20" customHeight="1" x14ac:dyDescent="0.35">
      <c r="A162" s="394" t="s">
        <v>242</v>
      </c>
      <c r="B162" s="395" t="s">
        <v>190</v>
      </c>
      <c r="C162" s="394" t="s">
        <v>57</v>
      </c>
      <c r="D162" s="333" t="s">
        <v>71</v>
      </c>
      <c r="E162" s="346">
        <f>'GE2024 results (adjust.)'!E161/'Regional Transition'!$P$54</f>
        <v>1.917227484504638E-2</v>
      </c>
      <c r="F162" s="346">
        <f>'GE2024 results (adjust.)'!F161/'Regional Transition'!$Q$54</f>
        <v>5.140692640692641E-3</v>
      </c>
      <c r="G162" s="346">
        <f>'GE2024 results (adjust.)'!G161/'Regional Transition'!$R$54</f>
        <v>7.7282319161448782E-3</v>
      </c>
      <c r="H162" s="346">
        <f>'GE2024 results (adjust.)'!H161/'Regional Transition'!$S$54</f>
        <v>9.7032835169630193E-3</v>
      </c>
      <c r="I162" s="346">
        <f>'GE2024 results (adjust.)'!I161/'Regional Transition'!$T$54</f>
        <v>2.6944657127817389E-2</v>
      </c>
      <c r="J162" s="346">
        <v>3.3081221195546272E-3</v>
      </c>
      <c r="K162" s="346">
        <v>3.3081221195546272E-3</v>
      </c>
      <c r="L162" s="346">
        <f t="shared" si="40"/>
        <v>7.7282319161448782E-3</v>
      </c>
      <c r="M162" s="346">
        <v>2.2154135117685037E-2</v>
      </c>
      <c r="N162" s="346">
        <v>3.3081221195546272E-3</v>
      </c>
      <c r="P162" s="347">
        <f>E162*'Regional Transition'!$P$56</f>
        <v>0</v>
      </c>
      <c r="Q162" s="347">
        <f>F162*'Regional Transition'!$Q$56</f>
        <v>0</v>
      </c>
      <c r="R162" s="347">
        <f>G162*'Regional Transition'!$R$56</f>
        <v>3801.0431294375367</v>
      </c>
      <c r="S162" s="347">
        <f>H162*'Regional Transition'!$S$56</f>
        <v>0</v>
      </c>
      <c r="T162" s="347">
        <f>I162*'Regional Transition'!$T$56</f>
        <v>10343.35508758514</v>
      </c>
      <c r="U162" s="347">
        <f>J162*'Regional Transition'!$U$56</f>
        <v>0</v>
      </c>
      <c r="V162" s="347">
        <f>K162*'Regional Transition'!$V$56</f>
        <v>0</v>
      </c>
      <c r="W162" s="347">
        <f>L162*'Regional Transition'!$W$56</f>
        <v>1009.4911292273117</v>
      </c>
      <c r="X162" s="347">
        <f>M162*'Regional Transition'!$X$56</f>
        <v>289.3857627419971</v>
      </c>
      <c r="Y162" s="347">
        <f>N162*'Regional Transition'!$Y$56</f>
        <v>0</v>
      </c>
      <c r="Z162" s="348">
        <f t="shared" si="31"/>
        <v>15443.275108991986</v>
      </c>
      <c r="AB162" s="347">
        <f>E162*'Regional Transition'!$P$58</f>
        <v>-13031.671469740631</v>
      </c>
      <c r="AC162" s="347">
        <f>F162*'Regional Transition'!$Q$58</f>
        <v>-883.5</v>
      </c>
      <c r="AD162" s="347">
        <f>G162*'Regional Transition'!$R$58</f>
        <v>0</v>
      </c>
      <c r="AE162" s="347">
        <f>H162*'Regional Transition'!$S$58</f>
        <v>-256.17599999999965</v>
      </c>
      <c r="AF162" s="347">
        <f>I162*'Regional Transition'!$T$58</f>
        <v>0</v>
      </c>
      <c r="AG162" s="347">
        <f>J162*'Regional Transition'!$U$58</f>
        <v>-225.60896196773294</v>
      </c>
      <c r="AH162" s="347">
        <f>K162*'Regional Transition'!$V$58</f>
        <v>-149.87607704851905</v>
      </c>
      <c r="AI162" s="347">
        <f>L162*'Regional Transition'!$W$58</f>
        <v>0</v>
      </c>
      <c r="AJ162" s="347">
        <f>M162*'Regional Transition'!$X$58</f>
        <v>0</v>
      </c>
      <c r="AK162" s="347">
        <f>N162*'Regional Transition'!$Y$58</f>
        <v>-92.348066996625676</v>
      </c>
      <c r="AM162" s="382">
        <f>IF(('GE2024 results (adjust.)'!E161+'Allocation (ENG)'!P162+'Allocation (ENG)'!AB162)&gt;0,('GE2024 results (adjust.)'!E161+'Allocation (ENG)'!P162+'Allocation (ENG)'!AB162),0)</f>
        <v>14374.328530259369</v>
      </c>
      <c r="AN162" s="382">
        <f>IF(('GE2024 results (adjust.)'!F161+'Allocation (ENG)'!Q162+'Allocation (ENG)'!AC162)&gt;0,('GE2024 results (adjust.)'!F161+'Allocation (ENG)'!Q162+'Allocation (ENG)'!AC162),0)</f>
        <v>2593.5</v>
      </c>
      <c r="AO162" s="382">
        <f>IF(('GE2024 results (adjust.)'!G161+'Allocation (ENG)'!R162+'Allocation (ENG)'!AD162)&gt;0,('GE2024 results (adjust.)'!G161+'Allocation (ENG)'!R162+'Allocation (ENG)'!AD162),0)</f>
        <v>6035.0431294375367</v>
      </c>
      <c r="AP162" s="382">
        <f>IF(('GE2024 results (adjust.)'!H161+'Allocation (ENG)'!S162+'Allocation (ENG)'!AE162)&gt;0,('GE2024 results (adjust.)'!H161+'Allocation (ENG)'!S162+'Allocation (ENG)'!AE162),0)</f>
        <v>3301.8240000000005</v>
      </c>
      <c r="AQ162" s="382">
        <f>IF(('GE2024 results (adjust.)'!I161+'Allocation (ENG)'!T162+'Allocation (ENG)'!AF162)&gt;0,('GE2024 results (adjust.)'!I161+'Allocation (ENG)'!T162+'Allocation (ENG)'!AF162),0)</f>
        <v>19352.35508758514</v>
      </c>
      <c r="AR162" s="382">
        <f>IF(('GE2024 results (adjust.)'!K161+'Allocation (ENG)'!U162+'Allocation (ENG)'!AG162)&gt;0,('GE2024 results (adjust.)'!K161+'Allocation (ENG)'!U162+'Allocation (ENG)'!AG162),0)</f>
        <v>0</v>
      </c>
      <c r="AS162" s="382">
        <f>IF(('GE2024 results (adjust.)'!L161+'Allocation (ENG)'!V162+'Allocation (ENG)'!AH162)&gt;0,('GE2024 results (adjust.)'!L161+'Allocation (ENG)'!V162+'Allocation (ENG)'!AH162),0)</f>
        <v>277.12392295148095</v>
      </c>
      <c r="AT162" s="382">
        <f t="shared" si="41"/>
        <v>1009.4911292273117</v>
      </c>
      <c r="AU162" s="382">
        <f t="shared" si="42"/>
        <v>289.3857627419971</v>
      </c>
      <c r="AV162" s="382">
        <f>IF(('GE2024 results (adjust.)'!N161+'Allocation (ENG)'!Y162+'Allocation (ENG)'!AK162)&gt;0,('GE2024 results (adjust.)'!N161+'Allocation (ENG)'!Y162+'Allocation (ENG)'!AK162),0)</f>
        <v>210.65193300337432</v>
      </c>
      <c r="AW162" s="382">
        <f t="shared" si="32"/>
        <v>47443.703495206217</v>
      </c>
      <c r="AX162" s="382"/>
      <c r="AY162" s="368">
        <f t="shared" si="33"/>
        <v>0.30297652736388447</v>
      </c>
      <c r="AZ162" s="368">
        <f t="shared" si="34"/>
        <v>5.4664788136998016E-2</v>
      </c>
      <c r="BA162" s="368">
        <f t="shared" si="35"/>
        <v>0.12720430077823344</v>
      </c>
      <c r="BB162" s="368">
        <f t="shared" si="36"/>
        <v>6.9594566965743343E-2</v>
      </c>
      <c r="BC162" s="368">
        <f t="shared" si="37"/>
        <v>0.40790144238087422</v>
      </c>
      <c r="BD162" s="368">
        <f t="shared" si="38"/>
        <v>0</v>
      </c>
      <c r="BE162" s="368">
        <f t="shared" si="39"/>
        <v>5.8411106750863575E-3</v>
      </c>
      <c r="BF162" s="368">
        <f t="shared" si="43"/>
        <v>2.1277662890067429E-2</v>
      </c>
      <c r="BG162" s="368">
        <f t="shared" si="44"/>
        <v>6.0995609832870043E-3</v>
      </c>
      <c r="BH162" s="368">
        <f t="shared" si="45"/>
        <v>4.4400398258255475E-3</v>
      </c>
    </row>
    <row r="163" spans="1:60" ht="20" customHeight="1" x14ac:dyDescent="0.35">
      <c r="A163" s="394" t="s">
        <v>243</v>
      </c>
      <c r="B163" s="395" t="s">
        <v>190</v>
      </c>
      <c r="C163" s="394" t="s">
        <v>57</v>
      </c>
      <c r="D163" s="333" t="s">
        <v>71</v>
      </c>
      <c r="E163" s="346">
        <f>'GE2024 results (adjust.)'!E162/'Regional Transition'!$P$54</f>
        <v>1.4519468890350202E-2</v>
      </c>
      <c r="F163" s="346">
        <f>'GE2024 results (adjust.)'!F162/'Regional Transition'!$Q$54</f>
        <v>7.1647387221157712E-3</v>
      </c>
      <c r="G163" s="346">
        <f>'GE2024 results (adjust.)'!G162/'Regional Transition'!$R$54</f>
        <v>8.5619400145293522E-3</v>
      </c>
      <c r="H163" s="346">
        <f>'GE2024 results (adjust.)'!H162/'Regional Transition'!$S$54</f>
        <v>7.6769935638704044E-3</v>
      </c>
      <c r="I163" s="346">
        <f>'GE2024 results (adjust.)'!I162/'Regional Transition'!$T$54</f>
        <v>2.0310929798535673E-2</v>
      </c>
      <c r="J163" s="346">
        <v>2.7416628525076019E-2</v>
      </c>
      <c r="K163" s="346">
        <v>2.7416628525076019E-2</v>
      </c>
      <c r="L163" s="346">
        <f t="shared" si="40"/>
        <v>8.5619400145293522E-3</v>
      </c>
      <c r="M163" s="346">
        <v>2.9575629512238071E-2</v>
      </c>
      <c r="N163" s="346">
        <v>2.7416628525076019E-2</v>
      </c>
      <c r="P163" s="347">
        <f>E163*'Regional Transition'!$P$56</f>
        <v>0</v>
      </c>
      <c r="Q163" s="347">
        <f>F163*'Regional Transition'!$Q$56</f>
        <v>0</v>
      </c>
      <c r="R163" s="347">
        <f>G163*'Regional Transition'!$R$56</f>
        <v>4211.0929925505388</v>
      </c>
      <c r="S163" s="347">
        <f>H163*'Regional Transition'!$S$56</f>
        <v>0</v>
      </c>
      <c r="T163" s="347">
        <f>I163*'Regional Transition'!$T$56</f>
        <v>7796.8392052159707</v>
      </c>
      <c r="U163" s="347">
        <f>J163*'Regional Transition'!$U$56</f>
        <v>0</v>
      </c>
      <c r="V163" s="347">
        <f>K163*'Regional Transition'!$V$56</f>
        <v>0</v>
      </c>
      <c r="W163" s="347">
        <f>L163*'Regional Transition'!$W$56</f>
        <v>1118.3932608941793</v>
      </c>
      <c r="X163" s="347">
        <f>M163*'Regional Transition'!$X$56</f>
        <v>386.32815316457584</v>
      </c>
      <c r="Y163" s="347">
        <f>N163*'Regional Transition'!$Y$56</f>
        <v>0</v>
      </c>
      <c r="Z163" s="348">
        <f t="shared" si="31"/>
        <v>13512.653611825264</v>
      </c>
      <c r="AB163" s="347">
        <f>E163*'Regional Transition'!$P$58</f>
        <v>-9869.0922190201709</v>
      </c>
      <c r="AC163" s="347">
        <f>F163*'Regional Transition'!$Q$58</f>
        <v>-1231.360655737705</v>
      </c>
      <c r="AD163" s="347">
        <f>G163*'Regional Transition'!$R$58</f>
        <v>0</v>
      </c>
      <c r="AE163" s="347">
        <f>H163*'Regional Transition'!$S$58</f>
        <v>-202.67999999999969</v>
      </c>
      <c r="AF163" s="347">
        <f>I163*'Regional Transition'!$T$58</f>
        <v>0</v>
      </c>
      <c r="AG163" s="347">
        <f>J163*'Regional Transition'!$U$58</f>
        <v>-1869.7729039791564</v>
      </c>
      <c r="AH163" s="347">
        <f>K163*'Regional Transition'!$V$58</f>
        <v>-1242.123652251425</v>
      </c>
      <c r="AI163" s="347">
        <f>L163*'Regional Transition'!$W$58</f>
        <v>0</v>
      </c>
      <c r="AJ163" s="347">
        <f>M163*'Regional Transition'!$X$58</f>
        <v>0</v>
      </c>
      <c r="AK163" s="347">
        <f>N163*'Regional Transition'!$Y$58</f>
        <v>-765.35041825970586</v>
      </c>
      <c r="AM163" s="382">
        <f>IF(('GE2024 results (adjust.)'!E162+'Allocation (ENG)'!P163+'Allocation (ENG)'!AB163)&gt;0,('GE2024 results (adjust.)'!E162+'Allocation (ENG)'!P163+'Allocation (ENG)'!AB163),0)</f>
        <v>10885.907780979829</v>
      </c>
      <c r="AN163" s="382">
        <f>IF(('GE2024 results (adjust.)'!F162+'Allocation (ENG)'!Q163+'Allocation (ENG)'!AC163)&gt;0,('GE2024 results (adjust.)'!F162+'Allocation (ENG)'!Q163+'Allocation (ENG)'!AC163),0)</f>
        <v>3614.6393442622948</v>
      </c>
      <c r="AO163" s="382">
        <f>IF(('GE2024 results (adjust.)'!G162+'Allocation (ENG)'!R163+'Allocation (ENG)'!AD163)&gt;0,('GE2024 results (adjust.)'!G162+'Allocation (ENG)'!R163+'Allocation (ENG)'!AD163),0)</f>
        <v>6686.0929925505388</v>
      </c>
      <c r="AP163" s="382">
        <f>IF(('GE2024 results (adjust.)'!H162+'Allocation (ENG)'!S163+'Allocation (ENG)'!AE163)&gt;0,('GE2024 results (adjust.)'!H162+'Allocation (ENG)'!S163+'Allocation (ENG)'!AE163),0)</f>
        <v>2612.3200000000002</v>
      </c>
      <c r="AQ163" s="382">
        <f>IF(('GE2024 results (adjust.)'!I162+'Allocation (ENG)'!T163+'Allocation (ENG)'!AF163)&gt;0,('GE2024 results (adjust.)'!I162+'Allocation (ENG)'!T163+'Allocation (ENG)'!AF163),0)</f>
        <v>14587.839205215971</v>
      </c>
      <c r="AR163" s="382">
        <f>IF(('GE2024 results (adjust.)'!K162+'Allocation (ENG)'!U163+'Allocation (ENG)'!AG163)&gt;0,('GE2024 results (adjust.)'!K162+'Allocation (ENG)'!U163+'Allocation (ENG)'!AG163),0)</f>
        <v>2303.2270960208434</v>
      </c>
      <c r="AS163" s="382">
        <f>IF(('GE2024 results (adjust.)'!L162+'Allocation (ENG)'!V163+'Allocation (ENG)'!AH163)&gt;0,('GE2024 results (adjust.)'!L162+'Allocation (ENG)'!V163+'Allocation (ENG)'!AH163),0)</f>
        <v>390.87634774857497</v>
      </c>
      <c r="AT163" s="382">
        <f t="shared" si="41"/>
        <v>1118.3932608941793</v>
      </c>
      <c r="AU163" s="382">
        <f t="shared" si="42"/>
        <v>386.32815316457584</v>
      </c>
      <c r="AV163" s="382">
        <f>IF(('GE2024 results (adjust.)'!N162+'Allocation (ENG)'!Y163+'Allocation (ENG)'!AK163)&gt;0,('GE2024 results (adjust.)'!N162+'Allocation (ENG)'!Y163+'Allocation (ENG)'!AK163),0)</f>
        <v>0</v>
      </c>
      <c r="AW163" s="382">
        <f t="shared" si="32"/>
        <v>42585.624180836799</v>
      </c>
      <c r="AX163" s="382"/>
      <c r="AY163" s="368">
        <f t="shared" si="33"/>
        <v>0.25562400435305593</v>
      </c>
      <c r="AZ163" s="368">
        <f t="shared" si="34"/>
        <v>8.4879332258064086E-2</v>
      </c>
      <c r="BA163" s="368">
        <f t="shared" si="35"/>
        <v>0.15700352222521208</v>
      </c>
      <c r="BB163" s="368">
        <f t="shared" si="36"/>
        <v>6.1342766491033936E-2</v>
      </c>
      <c r="BC163" s="368">
        <f t="shared" si="37"/>
        <v>0.34255313819681865</v>
      </c>
      <c r="BD163" s="368">
        <f t="shared" si="38"/>
        <v>5.4084615180004285E-2</v>
      </c>
      <c r="BE163" s="368">
        <f t="shared" si="39"/>
        <v>9.178598535711173E-3</v>
      </c>
      <c r="BF163" s="368">
        <f t="shared" si="43"/>
        <v>2.6262225396650348E-2</v>
      </c>
      <c r="BG163" s="368">
        <f t="shared" si="44"/>
        <v>9.0717973634497177E-3</v>
      </c>
      <c r="BH163" s="368">
        <f t="shared" si="45"/>
        <v>0</v>
      </c>
    </row>
    <row r="164" spans="1:60" ht="20" customHeight="1" x14ac:dyDescent="0.35">
      <c r="A164" s="394" t="s">
        <v>244</v>
      </c>
      <c r="B164" s="395" t="s">
        <v>190</v>
      </c>
      <c r="C164" s="394" t="s">
        <v>57</v>
      </c>
      <c r="D164" s="333" t="s">
        <v>71</v>
      </c>
      <c r="E164" s="346">
        <f>'GE2024 results (adjust.)'!E163/'Regional Transition'!$P$54</f>
        <v>1.7548584780266673E-2</v>
      </c>
      <c r="F164" s="346">
        <f>'GE2024 results (adjust.)'!F163/'Regional Transition'!$Q$54</f>
        <v>9.3499396778085296E-3</v>
      </c>
      <c r="G164" s="346">
        <f>'GE2024 results (adjust.)'!G163/'Regional Transition'!$R$54</f>
        <v>1.430449372124399E-2</v>
      </c>
      <c r="H164" s="346">
        <f>'GE2024 results (adjust.)'!H163/'Regional Transition'!$S$54</f>
        <v>9.877822624631832E-3</v>
      </c>
      <c r="I164" s="346">
        <f>'GE2024 results (adjust.)'!I163/'Regional Transition'!$T$54</f>
        <v>1.3862635785040914E-2</v>
      </c>
      <c r="J164" s="346">
        <v>6.5890541942909969E-3</v>
      </c>
      <c r="K164" s="346">
        <v>6.5890541942909969E-3</v>
      </c>
      <c r="L164" s="346">
        <f t="shared" si="40"/>
        <v>1.430449372124399E-2</v>
      </c>
      <c r="M164" s="346">
        <v>1.344368139930739E-2</v>
      </c>
      <c r="N164" s="346">
        <v>6.5890541942909969E-3</v>
      </c>
      <c r="P164" s="347">
        <f>E164*'Regional Transition'!$P$56</f>
        <v>0</v>
      </c>
      <c r="Q164" s="347">
        <f>F164*'Regional Transition'!$Q$56</f>
        <v>0</v>
      </c>
      <c r="R164" s="347">
        <f>G164*'Regional Transition'!$R$56</f>
        <v>7035.502838059183</v>
      </c>
      <c r="S164" s="347">
        <f>H164*'Regional Transition'!$S$56</f>
        <v>0</v>
      </c>
      <c r="T164" s="347">
        <f>I164*'Regional Transition'!$T$56</f>
        <v>5321.5063637426038</v>
      </c>
      <c r="U164" s="347">
        <f>J164*'Regional Transition'!$U$56</f>
        <v>0</v>
      </c>
      <c r="V164" s="347">
        <f>K164*'Regional Transition'!$V$56</f>
        <v>0</v>
      </c>
      <c r="W164" s="347">
        <f>L164*'Regional Transition'!$W$56</f>
        <v>1868.5075288070429</v>
      </c>
      <c r="X164" s="347">
        <f>M164*'Regional Transition'!$X$56</f>
        <v>175.60649400812582</v>
      </c>
      <c r="Y164" s="347">
        <f>N164*'Regional Transition'!$Y$56</f>
        <v>0</v>
      </c>
      <c r="Z164" s="348">
        <f t="shared" si="31"/>
        <v>14401.123224616955</v>
      </c>
      <c r="AB164" s="347">
        <f>E164*'Regional Transition'!$P$58</f>
        <v>-11928.025936599421</v>
      </c>
      <c r="AC164" s="347">
        <f>F164*'Regional Transition'!$Q$58</f>
        <v>-1606.9180327868851</v>
      </c>
      <c r="AD164" s="347">
        <f>G164*'Regional Transition'!$R$58</f>
        <v>0</v>
      </c>
      <c r="AE164" s="347">
        <f>H164*'Regional Transition'!$S$58</f>
        <v>-260.78399999999965</v>
      </c>
      <c r="AF164" s="347">
        <f>I164*'Regional Transition'!$T$58</f>
        <v>0</v>
      </c>
      <c r="AG164" s="347">
        <f>J164*'Regional Transition'!$U$58</f>
        <v>-449.3636037001146</v>
      </c>
      <c r="AH164" s="347">
        <f>K164*'Regional Transition'!$V$58</f>
        <v>-298.52029592951601</v>
      </c>
      <c r="AI164" s="347">
        <f>L164*'Regional Transition'!$W$58</f>
        <v>0</v>
      </c>
      <c r="AJ164" s="347">
        <f>M164*'Regional Transition'!$X$58</f>
        <v>0</v>
      </c>
      <c r="AK164" s="347">
        <f>N164*'Regional Transition'!$Y$58</f>
        <v>-183.93710878505991</v>
      </c>
      <c r="AM164" s="382">
        <f>IF(('GE2024 results (adjust.)'!E163+'Allocation (ENG)'!P164+'Allocation (ENG)'!AB164)&gt;0,('GE2024 results (adjust.)'!E163+'Allocation (ENG)'!P164+'Allocation (ENG)'!AB164),0)</f>
        <v>13156.974063400579</v>
      </c>
      <c r="AN164" s="382">
        <f>IF(('GE2024 results (adjust.)'!F163+'Allocation (ENG)'!Q164+'Allocation (ENG)'!AC164)&gt;0,('GE2024 results (adjust.)'!F163+'Allocation (ENG)'!Q164+'Allocation (ENG)'!AC164),0)</f>
        <v>4717.0819672131147</v>
      </c>
      <c r="AO164" s="382">
        <f>IF(('GE2024 results (adjust.)'!G163+'Allocation (ENG)'!R164+'Allocation (ENG)'!AD164)&gt;0,('GE2024 results (adjust.)'!G163+'Allocation (ENG)'!R164+'Allocation (ENG)'!AD164),0)</f>
        <v>11170.502838059183</v>
      </c>
      <c r="AP164" s="382">
        <f>IF(('GE2024 results (adjust.)'!H163+'Allocation (ENG)'!S164+'Allocation (ENG)'!AE164)&gt;0,('GE2024 results (adjust.)'!H163+'Allocation (ENG)'!S164+'Allocation (ENG)'!AE164),0)</f>
        <v>3361.2160000000003</v>
      </c>
      <c r="AQ164" s="382">
        <f>IF(('GE2024 results (adjust.)'!I163+'Allocation (ENG)'!T164+'Allocation (ENG)'!AF164)&gt;0,('GE2024 results (adjust.)'!I163+'Allocation (ENG)'!T164+'Allocation (ENG)'!AF164),0)</f>
        <v>9956.5063637426028</v>
      </c>
      <c r="AR164" s="382">
        <f>IF(('GE2024 results (adjust.)'!K163+'Allocation (ENG)'!U164+'Allocation (ENG)'!AG164)&gt;0,('GE2024 results (adjust.)'!K163+'Allocation (ENG)'!U164+'Allocation (ENG)'!AG164),0)</f>
        <v>0</v>
      </c>
      <c r="AS164" s="382">
        <f>IF(('GE2024 results (adjust.)'!L163+'Allocation (ENG)'!V164+'Allocation (ENG)'!AH164)&gt;0,('GE2024 results (adjust.)'!L163+'Allocation (ENG)'!V164+'Allocation (ENG)'!AH164),0)</f>
        <v>792.47970407048399</v>
      </c>
      <c r="AT164" s="382">
        <f t="shared" si="41"/>
        <v>1868.5075288070429</v>
      </c>
      <c r="AU164" s="382">
        <f t="shared" si="42"/>
        <v>175.60649400812582</v>
      </c>
      <c r="AV164" s="382">
        <f>IF(('GE2024 results (adjust.)'!N163+'Allocation (ENG)'!Y164+'Allocation (ENG)'!AK164)&gt;0,('GE2024 results (adjust.)'!N163+'Allocation (ENG)'!Y164+'Allocation (ENG)'!AK164),0)</f>
        <v>179.06289121494009</v>
      </c>
      <c r="AW164" s="382">
        <f t="shared" si="32"/>
        <v>45377.937850516078</v>
      </c>
      <c r="AX164" s="382"/>
      <c r="AY164" s="368">
        <f t="shared" si="33"/>
        <v>0.28994208830604556</v>
      </c>
      <c r="AZ164" s="368">
        <f t="shared" si="34"/>
        <v>0.10395099889184294</v>
      </c>
      <c r="BA164" s="368">
        <f t="shared" si="35"/>
        <v>0.24616594246431014</v>
      </c>
      <c r="BB164" s="368">
        <f t="shared" si="36"/>
        <v>7.4071589834525137E-2</v>
      </c>
      <c r="BC164" s="368">
        <f t="shared" si="37"/>
        <v>0.21941293137959042</v>
      </c>
      <c r="BD164" s="368">
        <f t="shared" si="38"/>
        <v>0</v>
      </c>
      <c r="BE164" s="368">
        <f t="shared" si="39"/>
        <v>1.7463986721500416E-2</v>
      </c>
      <c r="BF164" s="368">
        <f t="shared" si="43"/>
        <v>4.1176563266543252E-2</v>
      </c>
      <c r="BG164" s="368">
        <f t="shared" si="44"/>
        <v>3.8698650120816071E-3</v>
      </c>
      <c r="BH164" s="368">
        <f t="shared" si="45"/>
        <v>3.9460341235604129E-3</v>
      </c>
    </row>
    <row r="165" spans="1:60" ht="20" customHeight="1" x14ac:dyDescent="0.35">
      <c r="A165" s="394" t="s">
        <v>245</v>
      </c>
      <c r="B165" s="395" t="s">
        <v>190</v>
      </c>
      <c r="C165" s="394" t="s">
        <v>57</v>
      </c>
      <c r="D165" s="333" t="s">
        <v>71</v>
      </c>
      <c r="E165" s="346">
        <f>'GE2024 results (adjust.)'!E164/'Regional Transition'!$P$54</f>
        <v>1.0047150672281841E-2</v>
      </c>
      <c r="F165" s="346">
        <f>'GE2024 results (adjust.)'!F164/'Regional Transition'!$Q$54</f>
        <v>2.6479667873110495E-2</v>
      </c>
      <c r="G165" s="346">
        <f>'GE2024 results (adjust.)'!G164/'Regional Transition'!$R$54</f>
        <v>3.5922094994292039E-2</v>
      </c>
      <c r="H165" s="346">
        <f>'GE2024 results (adjust.)'!H164/'Regional Transition'!$S$54</f>
        <v>5.2552634449656377E-3</v>
      </c>
      <c r="I165" s="346">
        <f>'GE2024 results (adjust.)'!I164/'Regional Transition'!$T$54</f>
        <v>7.7792266832559694E-3</v>
      </c>
      <c r="J165" s="346">
        <v>2.0347216872329144E-3</v>
      </c>
      <c r="K165" s="346">
        <v>2.0347216872329144E-3</v>
      </c>
      <c r="L165" s="346">
        <f t="shared" si="40"/>
        <v>3.5922094994292039E-2</v>
      </c>
      <c r="M165" s="346">
        <v>6.5715795034337028E-3</v>
      </c>
      <c r="N165" s="346">
        <v>2.0347216872329144E-3</v>
      </c>
      <c r="P165" s="347">
        <f>E165*'Regional Transition'!$P$56</f>
        <v>0</v>
      </c>
      <c r="Q165" s="347">
        <f>F165*'Regional Transition'!$Q$56</f>
        <v>0</v>
      </c>
      <c r="R165" s="347">
        <f>G165*'Regional Transition'!$R$56</f>
        <v>17667.874599856485</v>
      </c>
      <c r="S165" s="347">
        <f>H165*'Regional Transition'!$S$56</f>
        <v>0</v>
      </c>
      <c r="T165" s="347">
        <f>I165*'Regional Transition'!$T$56</f>
        <v>2986.2433769351701</v>
      </c>
      <c r="U165" s="347">
        <f>J165*'Regional Transition'!$U$56</f>
        <v>0</v>
      </c>
      <c r="V165" s="347">
        <f>K165*'Regional Transition'!$V$56</f>
        <v>0</v>
      </c>
      <c r="W165" s="347">
        <f>L165*'Regional Transition'!$W$56</f>
        <v>4692.2810590404679</v>
      </c>
      <c r="X165" s="347">
        <f>M165*'Regional Transition'!$X$56</f>
        <v>85.840477947737369</v>
      </c>
      <c r="Y165" s="347">
        <f>N165*'Regional Transition'!$Y$56</f>
        <v>0</v>
      </c>
      <c r="Z165" s="348">
        <f t="shared" si="31"/>
        <v>25432.239513779863</v>
      </c>
      <c r="AB165" s="347">
        <f>E165*'Regional Transition'!$P$58</f>
        <v>-6829.1930835734856</v>
      </c>
      <c r="AC165" s="347">
        <f>F165*'Regional Transition'!$Q$58</f>
        <v>-4550.9016393442625</v>
      </c>
      <c r="AD165" s="347">
        <f>G165*'Regional Transition'!$R$58</f>
        <v>0</v>
      </c>
      <c r="AE165" s="347">
        <f>H165*'Regional Transition'!$S$58</f>
        <v>-138.7439999999998</v>
      </c>
      <c r="AF165" s="347">
        <f>I165*'Regional Transition'!$T$58</f>
        <v>0</v>
      </c>
      <c r="AG165" s="347">
        <f>J165*'Regional Transition'!$U$58</f>
        <v>-138.76496427878368</v>
      </c>
      <c r="AH165" s="347">
        <f>K165*'Regional Transition'!$V$58</f>
        <v>-92.184052869568561</v>
      </c>
      <c r="AI165" s="347">
        <f>L165*'Regional Transition'!$W$58</f>
        <v>0</v>
      </c>
      <c r="AJ165" s="347">
        <f>M165*'Regional Transition'!$X$58</f>
        <v>0</v>
      </c>
      <c r="AK165" s="347">
        <f>N165*'Regional Transition'!$Y$58</f>
        <v>-56.800386412993049</v>
      </c>
      <c r="AM165" s="382">
        <f>IF(('GE2024 results (adjust.)'!E164+'Allocation (ENG)'!P165+'Allocation (ENG)'!AB165)&gt;0,('GE2024 results (adjust.)'!E164+'Allocation (ENG)'!P165+'Allocation (ENG)'!AB165),0)</f>
        <v>7532.8069164265144</v>
      </c>
      <c r="AN165" s="382">
        <f>IF(('GE2024 results (adjust.)'!F164+'Allocation (ENG)'!Q165+'Allocation (ENG)'!AC165)&gt;0,('GE2024 results (adjust.)'!F164+'Allocation (ENG)'!Q165+'Allocation (ENG)'!AC165),0)</f>
        <v>13359.098360655738</v>
      </c>
      <c r="AO165" s="382">
        <f>IF(('GE2024 results (adjust.)'!G164+'Allocation (ENG)'!R165+'Allocation (ENG)'!AD165)&gt;0,('GE2024 results (adjust.)'!G164+'Allocation (ENG)'!R165+'Allocation (ENG)'!AD165),0)</f>
        <v>28051.874599856485</v>
      </c>
      <c r="AP165" s="382">
        <f>IF(('GE2024 results (adjust.)'!H164+'Allocation (ENG)'!S165+'Allocation (ENG)'!AE165)&gt;0,('GE2024 results (adjust.)'!H164+'Allocation (ENG)'!S165+'Allocation (ENG)'!AE165),0)</f>
        <v>1788.2560000000003</v>
      </c>
      <c r="AQ165" s="382">
        <f>IF(('GE2024 results (adjust.)'!I164+'Allocation (ENG)'!T165+'Allocation (ENG)'!AF165)&gt;0,('GE2024 results (adjust.)'!I164+'Allocation (ENG)'!T165+'Allocation (ENG)'!AF165),0)</f>
        <v>5587.2433769351701</v>
      </c>
      <c r="AR165" s="382">
        <f>IF(('GE2024 results (adjust.)'!K164+'Allocation (ENG)'!U165+'Allocation (ENG)'!AG165)&gt;0,('GE2024 results (adjust.)'!K164+'Allocation (ENG)'!U165+'Allocation (ENG)'!AG165),0)</f>
        <v>59.23503572121632</v>
      </c>
      <c r="AS165" s="382">
        <f>IF(('GE2024 results (adjust.)'!L164+'Allocation (ENG)'!V165+'Allocation (ENG)'!AH165)&gt;0,('GE2024 results (adjust.)'!L164+'Allocation (ENG)'!V165+'Allocation (ENG)'!AH165),0)</f>
        <v>0</v>
      </c>
      <c r="AT165" s="382">
        <f t="shared" si="41"/>
        <v>4692.2810590404679</v>
      </c>
      <c r="AU165" s="382">
        <f t="shared" si="42"/>
        <v>85.840477947737369</v>
      </c>
      <c r="AV165" s="382">
        <f>IF(('GE2024 results (adjust.)'!N164+'Allocation (ENG)'!Y165+'Allocation (ENG)'!AK165)&gt;0,('GE2024 results (adjust.)'!N164+'Allocation (ENG)'!Y165+'Allocation (ENG)'!AK165),0)</f>
        <v>194.19961358700695</v>
      </c>
      <c r="AW165" s="382">
        <f t="shared" si="32"/>
        <v>61350.83544017034</v>
      </c>
      <c r="AX165" s="382"/>
      <c r="AY165" s="368">
        <f t="shared" si="33"/>
        <v>0.12278246681371678</v>
      </c>
      <c r="AZ165" s="368">
        <f t="shared" si="34"/>
        <v>0.21774924929398234</v>
      </c>
      <c r="BA165" s="368">
        <f t="shared" si="35"/>
        <v>0.45723704328709297</v>
      </c>
      <c r="BB165" s="368">
        <f t="shared" si="36"/>
        <v>2.9148030131454641E-2</v>
      </c>
      <c r="BC165" s="368">
        <f t="shared" si="37"/>
        <v>9.1070371525484431E-2</v>
      </c>
      <c r="BD165" s="368">
        <f t="shared" si="38"/>
        <v>9.6551310664681398E-4</v>
      </c>
      <c r="BE165" s="368">
        <f t="shared" si="39"/>
        <v>0</v>
      </c>
      <c r="BF165" s="368">
        <f t="shared" si="43"/>
        <v>7.6482757331257617E-2</v>
      </c>
      <c r="BG165" s="368">
        <f t="shared" si="44"/>
        <v>1.3991737411864498E-3</v>
      </c>
      <c r="BH165" s="368">
        <f t="shared" si="45"/>
        <v>3.1653947691778614E-3</v>
      </c>
    </row>
    <row r="166" spans="1:60" ht="20" customHeight="1" x14ac:dyDescent="0.35">
      <c r="A166" s="394" t="s">
        <v>246</v>
      </c>
      <c r="B166" s="395" t="s">
        <v>190</v>
      </c>
      <c r="C166" s="394" t="s">
        <v>57</v>
      </c>
      <c r="D166" s="333" t="s">
        <v>71</v>
      </c>
      <c r="E166" s="346">
        <f>'GE2024 results (adjust.)'!E165/'Regional Transition'!$P$54</f>
        <v>8.6648104878765415E-3</v>
      </c>
      <c r="F166" s="346">
        <f>'GE2024 results (adjust.)'!F165/'Regional Transition'!$Q$54</f>
        <v>2.5879402928583258E-2</v>
      </c>
      <c r="G166" s="346">
        <f>'GE2024 results (adjust.)'!G165/'Regional Transition'!$R$54</f>
        <v>3.0774552876465907E-2</v>
      </c>
      <c r="H166" s="346">
        <f>'GE2024 results (adjust.)'!H165/'Regional Transition'!$S$54</f>
        <v>1.289407657903349E-2</v>
      </c>
      <c r="I166" s="346">
        <f>'GE2024 results (adjust.)'!I165/'Regional Transition'!$T$54</f>
        <v>6.9358041824185293E-3</v>
      </c>
      <c r="J166" s="346">
        <v>1.0876017927302884E-3</v>
      </c>
      <c r="K166" s="346">
        <v>1.0876017927302884E-3</v>
      </c>
      <c r="L166" s="346">
        <f t="shared" si="40"/>
        <v>3.0774552876465907E-2</v>
      </c>
      <c r="M166" s="346">
        <v>5.4446205317837644E-3</v>
      </c>
      <c r="N166" s="346">
        <v>1.0876017927302884E-3</v>
      </c>
      <c r="P166" s="347">
        <f>E166*'Regional Transition'!$P$56</f>
        <v>0</v>
      </c>
      <c r="Q166" s="347">
        <f>F166*'Regional Transition'!$Q$56</f>
        <v>0</v>
      </c>
      <c r="R166" s="347">
        <f>G166*'Regional Transition'!$R$56</f>
        <v>15136.114449183675</v>
      </c>
      <c r="S166" s="347">
        <f>H166*'Regional Transition'!$S$56</f>
        <v>0</v>
      </c>
      <c r="T166" s="347">
        <f>I166*'Regional Transition'!$T$56</f>
        <v>2662.4753522155556</v>
      </c>
      <c r="U166" s="347">
        <f>J166*'Regional Transition'!$U$56</f>
        <v>0</v>
      </c>
      <c r="V166" s="347">
        <f>K166*'Regional Transition'!$V$56</f>
        <v>0</v>
      </c>
      <c r="W166" s="347">
        <f>L166*'Regional Transition'!$W$56</f>
        <v>4019.8894743089368</v>
      </c>
      <c r="X166" s="347">
        <f>M166*'Regional Transition'!$X$56</f>
        <v>71.119710025295802</v>
      </c>
      <c r="Y166" s="347">
        <f>N166*'Regional Transition'!$Y$56</f>
        <v>0</v>
      </c>
      <c r="Z166" s="348">
        <f t="shared" si="31"/>
        <v>21889.598985733464</v>
      </c>
      <c r="AB166" s="347">
        <f>E166*'Regional Transition'!$P$58</f>
        <v>-5889.5965417867428</v>
      </c>
      <c r="AC166" s="347">
        <f>F166*'Regional Transition'!$Q$58</f>
        <v>-4447.7377049180332</v>
      </c>
      <c r="AD166" s="347">
        <f>G166*'Regional Transition'!$R$58</f>
        <v>0</v>
      </c>
      <c r="AE166" s="347">
        <f>H166*'Regional Transition'!$S$58</f>
        <v>-340.41599999999954</v>
      </c>
      <c r="AF166" s="347">
        <f>I166*'Regional Transition'!$T$58</f>
        <v>0</v>
      </c>
      <c r="AG166" s="347">
        <f>J166*'Regional Transition'!$U$58</f>
        <v>-74.172809414049183</v>
      </c>
      <c r="AH166" s="347">
        <f>K166*'Regional Transition'!$V$58</f>
        <v>-49.27432670088298</v>
      </c>
      <c r="AI166" s="347">
        <f>L166*'Regional Transition'!$W$58</f>
        <v>0</v>
      </c>
      <c r="AJ166" s="347">
        <f>M166*'Regional Transition'!$X$58</f>
        <v>0</v>
      </c>
      <c r="AK166" s="347">
        <f>N166*'Regional Transition'!$Y$58</f>
        <v>-30.361008327657757</v>
      </c>
      <c r="AM166" s="382">
        <f>IF(('GE2024 results (adjust.)'!E165+'Allocation (ENG)'!P166+'Allocation (ENG)'!AB166)&gt;0,('GE2024 results (adjust.)'!E165+'Allocation (ENG)'!P166+'Allocation (ENG)'!AB166),0)</f>
        <v>6496.4034582132572</v>
      </c>
      <c r="AN166" s="382">
        <f>IF(('GE2024 results (adjust.)'!F165+'Allocation (ENG)'!Q166+'Allocation (ENG)'!AC166)&gt;0,('GE2024 results (adjust.)'!F165+'Allocation (ENG)'!Q166+'Allocation (ENG)'!AC166),0)</f>
        <v>13056.262295081968</v>
      </c>
      <c r="AO166" s="382">
        <f>IF(('GE2024 results (adjust.)'!G165+'Allocation (ENG)'!R166+'Allocation (ENG)'!AD166)&gt;0,('GE2024 results (adjust.)'!G165+'Allocation (ENG)'!R166+'Allocation (ENG)'!AD166),0)</f>
        <v>24032.114449183675</v>
      </c>
      <c r="AP166" s="382">
        <f>IF(('GE2024 results (adjust.)'!H165+'Allocation (ENG)'!S166+'Allocation (ENG)'!AE166)&gt;0,('GE2024 results (adjust.)'!H165+'Allocation (ENG)'!S166+'Allocation (ENG)'!AE166),0)</f>
        <v>4387.5840000000007</v>
      </c>
      <c r="AQ166" s="382">
        <f>IF(('GE2024 results (adjust.)'!I165+'Allocation (ENG)'!T166+'Allocation (ENG)'!AF166)&gt;0,('GE2024 results (adjust.)'!I165+'Allocation (ENG)'!T166+'Allocation (ENG)'!AF166),0)</f>
        <v>4981.4753522155552</v>
      </c>
      <c r="AR166" s="382">
        <f>IF(('GE2024 results (adjust.)'!K165+'Allocation (ENG)'!U166+'Allocation (ENG)'!AG166)&gt;0,('GE2024 results (adjust.)'!K165+'Allocation (ENG)'!U166+'Allocation (ENG)'!AG166),0)</f>
        <v>0</v>
      </c>
      <c r="AS166" s="382">
        <f>IF(('GE2024 results (adjust.)'!L165+'Allocation (ENG)'!V166+'Allocation (ENG)'!AH166)&gt;0,('GE2024 results (adjust.)'!L165+'Allocation (ENG)'!V166+'Allocation (ENG)'!AH166),0)</f>
        <v>0</v>
      </c>
      <c r="AT166" s="382">
        <f t="shared" si="41"/>
        <v>4019.8894743089368</v>
      </c>
      <c r="AU166" s="382">
        <f t="shared" si="42"/>
        <v>71.119710025295802</v>
      </c>
      <c r="AV166" s="382">
        <f>IF(('GE2024 results (adjust.)'!N165+'Allocation (ENG)'!Y166+'Allocation (ENG)'!AK166)&gt;0,('GE2024 results (adjust.)'!N165+'Allocation (ENG)'!Y166+'Allocation (ENG)'!AK166),0)</f>
        <v>209.63899167234223</v>
      </c>
      <c r="AW166" s="382">
        <f t="shared" si="32"/>
        <v>57254.487730701025</v>
      </c>
      <c r="AX166" s="382"/>
      <c r="AY166" s="368">
        <f t="shared" si="33"/>
        <v>0.11346540185232944</v>
      </c>
      <c r="AZ166" s="368">
        <f t="shared" si="34"/>
        <v>0.22803910772012609</v>
      </c>
      <c r="BA166" s="368">
        <f t="shared" si="35"/>
        <v>0.41974202200917021</v>
      </c>
      <c r="BB166" s="368">
        <f t="shared" si="36"/>
        <v>7.6633014701610699E-2</v>
      </c>
      <c r="BC166" s="368">
        <f t="shared" si="37"/>
        <v>8.7005849666250468E-2</v>
      </c>
      <c r="BD166" s="368">
        <f t="shared" si="38"/>
        <v>0</v>
      </c>
      <c r="BE166" s="368">
        <f t="shared" si="39"/>
        <v>0</v>
      </c>
      <c r="BF166" s="368">
        <f t="shared" si="43"/>
        <v>7.021090631736436E-2</v>
      </c>
      <c r="BG166" s="368">
        <f t="shared" si="44"/>
        <v>1.2421683058245225E-3</v>
      </c>
      <c r="BH166" s="368">
        <f t="shared" si="45"/>
        <v>3.661529427324341E-3</v>
      </c>
    </row>
    <row r="167" spans="1:60" ht="20" customHeight="1" x14ac:dyDescent="0.35">
      <c r="A167" s="394" t="s">
        <v>247</v>
      </c>
      <c r="B167" s="395" t="s">
        <v>190</v>
      </c>
      <c r="C167" s="394" t="s">
        <v>57</v>
      </c>
      <c r="D167" s="333" t="s">
        <v>71</v>
      </c>
      <c r="E167" s="346">
        <f>'GE2024 results (adjust.)'!E166/'Regional Transition'!$P$54</f>
        <v>1.5959173394148839E-2</v>
      </c>
      <c r="F167" s="346">
        <f>'GE2024 results (adjust.)'!F166/'Regional Transition'!$Q$54</f>
        <v>3.3650320535566439E-3</v>
      </c>
      <c r="G167" s="346">
        <f>'GE2024 results (adjust.)'!G166/'Regional Transition'!$R$54</f>
        <v>6.1922717680838553E-3</v>
      </c>
      <c r="H167" s="346">
        <f>'GE2024 results (adjust.)'!H166/'Regional Transition'!$S$54</f>
        <v>7.4288207701538123E-3</v>
      </c>
      <c r="I167" s="346">
        <f>'GE2024 results (adjust.)'!I166/'Regional Transition'!$T$54</f>
        <v>2.2685672584581519E-2</v>
      </c>
      <c r="J167" s="346">
        <v>7.2914636854293086E-3</v>
      </c>
      <c r="K167" s="346">
        <v>7.2914636854293086E-3</v>
      </c>
      <c r="L167" s="346">
        <f t="shared" si="40"/>
        <v>6.1922717680838553E-3</v>
      </c>
      <c r="M167" s="346">
        <v>1.9111345894230206E-2</v>
      </c>
      <c r="N167" s="346">
        <v>7.2914636854293086E-3</v>
      </c>
      <c r="P167" s="347">
        <f>E167*'Regional Transition'!$P$56</f>
        <v>0</v>
      </c>
      <c r="Q167" s="347">
        <f>F167*'Regional Transition'!$Q$56</f>
        <v>0</v>
      </c>
      <c r="R167" s="347">
        <f>G167*'Regional Transition'!$R$56</f>
        <v>3045.5985683496829</v>
      </c>
      <c r="S167" s="347">
        <f>H167*'Regional Transition'!$S$56</f>
        <v>0</v>
      </c>
      <c r="T167" s="347">
        <f>I167*'Regional Transition'!$T$56</f>
        <v>8708.4413741073695</v>
      </c>
      <c r="U167" s="347">
        <f>J167*'Regional Transition'!$U$56</f>
        <v>0</v>
      </c>
      <c r="V167" s="347">
        <f>K167*'Regional Transition'!$V$56</f>
        <v>0</v>
      </c>
      <c r="W167" s="347">
        <f>L167*'Regional Transition'!$W$56</f>
        <v>808.8581563638711</v>
      </c>
      <c r="X167" s="347">
        <f>M167*'Regional Transition'!$X$56</f>
        <v>249.63968935140488</v>
      </c>
      <c r="Y167" s="347">
        <f>N167*'Regional Transition'!$Y$56</f>
        <v>0</v>
      </c>
      <c r="Z167" s="348">
        <f t="shared" si="31"/>
        <v>12812.537788172329</v>
      </c>
      <c r="AB167" s="347">
        <f>E167*'Regional Transition'!$P$58</f>
        <v>-10847.680115273773</v>
      </c>
      <c r="AC167" s="347">
        <f>F167*'Regional Transition'!$Q$58</f>
        <v>-578.32786885245901</v>
      </c>
      <c r="AD167" s="347">
        <f>G167*'Regional Transition'!$R$58</f>
        <v>0</v>
      </c>
      <c r="AE167" s="347">
        <f>H167*'Regional Transition'!$S$58</f>
        <v>-196.1279999999997</v>
      </c>
      <c r="AF167" s="347">
        <f>I167*'Regional Transition'!$T$58</f>
        <v>0</v>
      </c>
      <c r="AG167" s="347">
        <f>J167*'Regional Transition'!$U$58</f>
        <v>-497.26687644668806</v>
      </c>
      <c r="AH167" s="347">
        <f>K167*'Regional Transition'!$V$58</f>
        <v>-330.34329859050297</v>
      </c>
      <c r="AI167" s="347">
        <f>L167*'Regional Transition'!$W$58</f>
        <v>0</v>
      </c>
      <c r="AJ167" s="347">
        <f>M167*'Regional Transition'!$X$58</f>
        <v>0</v>
      </c>
      <c r="AK167" s="347">
        <f>N167*'Regional Transition'!$Y$58</f>
        <v>-203.5452599966722</v>
      </c>
      <c r="AM167" s="382">
        <f>IF(('GE2024 results (adjust.)'!E166+'Allocation (ENG)'!P167+'Allocation (ENG)'!AB167)&gt;0,('GE2024 results (adjust.)'!E166+'Allocation (ENG)'!P167+'Allocation (ENG)'!AB167),0)</f>
        <v>11965.319884726227</v>
      </c>
      <c r="AN167" s="382">
        <f>IF(('GE2024 results (adjust.)'!F166+'Allocation (ENG)'!Q167+'Allocation (ENG)'!AC167)&gt;0,('GE2024 results (adjust.)'!F166+'Allocation (ENG)'!Q167+'Allocation (ENG)'!AC167),0)</f>
        <v>1697.672131147541</v>
      </c>
      <c r="AO167" s="382">
        <f>IF(('GE2024 results (adjust.)'!G166+'Allocation (ENG)'!R167+'Allocation (ENG)'!AD167)&gt;0,('GE2024 results (adjust.)'!G166+'Allocation (ENG)'!R167+'Allocation (ENG)'!AD167),0)</f>
        <v>4835.5985683496829</v>
      </c>
      <c r="AP167" s="382">
        <f>IF(('GE2024 results (adjust.)'!H166+'Allocation (ENG)'!S167+'Allocation (ENG)'!AE167)&gt;0,('GE2024 results (adjust.)'!H166+'Allocation (ENG)'!S167+'Allocation (ENG)'!AE167),0)</f>
        <v>2527.8720000000003</v>
      </c>
      <c r="AQ167" s="382">
        <f>IF(('GE2024 results (adjust.)'!I166+'Allocation (ENG)'!T167+'Allocation (ENG)'!AF167)&gt;0,('GE2024 results (adjust.)'!I166+'Allocation (ENG)'!T167+'Allocation (ENG)'!AF167),0)</f>
        <v>16293.441374107369</v>
      </c>
      <c r="AR167" s="382">
        <f>IF(('GE2024 results (adjust.)'!K166+'Allocation (ENG)'!U167+'Allocation (ENG)'!AG167)&gt;0,('GE2024 results (adjust.)'!K166+'Allocation (ENG)'!U167+'Allocation (ENG)'!AG167),0)</f>
        <v>57.733123553311941</v>
      </c>
      <c r="AS167" s="382">
        <f>IF(('GE2024 results (adjust.)'!L166+'Allocation (ENG)'!V167+'Allocation (ENG)'!AH167)&gt;0,('GE2024 results (adjust.)'!L166+'Allocation (ENG)'!V167+'Allocation (ENG)'!AH167),0)</f>
        <v>0</v>
      </c>
      <c r="AT167" s="382">
        <f t="shared" si="41"/>
        <v>808.8581563638711</v>
      </c>
      <c r="AU167" s="382">
        <f t="shared" si="42"/>
        <v>249.63968935140488</v>
      </c>
      <c r="AV167" s="382">
        <f>IF(('GE2024 results (adjust.)'!N166+'Allocation (ENG)'!Y167+'Allocation (ENG)'!AK167)&gt;0,('GE2024 results (adjust.)'!N166+'Allocation (ENG)'!Y167+'Allocation (ENG)'!AK167),0)</f>
        <v>850.45474000332774</v>
      </c>
      <c r="AW167" s="382">
        <f t="shared" si="32"/>
        <v>39286.589667602733</v>
      </c>
      <c r="AX167" s="382"/>
      <c r="AY167" s="368">
        <f t="shared" si="33"/>
        <v>0.30456499243031265</v>
      </c>
      <c r="AZ167" s="368">
        <f t="shared" si="34"/>
        <v>4.3212509548710157E-2</v>
      </c>
      <c r="BA167" s="368">
        <f t="shared" si="35"/>
        <v>0.12308522091794868</v>
      </c>
      <c r="BB167" s="368">
        <f t="shared" si="36"/>
        <v>6.4344398976543968E-2</v>
      </c>
      <c r="BC167" s="368">
        <f t="shared" si="37"/>
        <v>0.41473290280381814</v>
      </c>
      <c r="BD167" s="368">
        <f t="shared" si="38"/>
        <v>1.4695376728237866E-3</v>
      </c>
      <c r="BE167" s="368">
        <f t="shared" si="39"/>
        <v>0</v>
      </c>
      <c r="BF167" s="368">
        <f t="shared" si="43"/>
        <v>2.0588657941742583E-2</v>
      </c>
      <c r="BG167" s="368">
        <f t="shared" si="44"/>
        <v>6.3543232299765528E-3</v>
      </c>
      <c r="BH167" s="368">
        <f t="shared" si="45"/>
        <v>2.1647456478123529E-2</v>
      </c>
    </row>
    <row r="168" spans="1:60" ht="20" customHeight="1" x14ac:dyDescent="0.35">
      <c r="A168" s="394" t="s">
        <v>248</v>
      </c>
      <c r="B168" s="395" t="s">
        <v>190</v>
      </c>
      <c r="C168" s="394" t="s">
        <v>57</v>
      </c>
      <c r="D168" s="333" t="s">
        <v>71</v>
      </c>
      <c r="E168" s="346">
        <f>'GE2024 results (adjust.)'!E167/'Regional Transition'!$P$54</f>
        <v>1.2966434877506192E-2</v>
      </c>
      <c r="F168" s="346">
        <f>'GE2024 results (adjust.)'!F167/'Regional Transition'!$Q$54</f>
        <v>7.0050623329311855E-3</v>
      </c>
      <c r="G168" s="346">
        <f>'GE2024 results (adjust.)'!G167/'Regional Transition'!$R$54</f>
        <v>1.1772235098765006E-2</v>
      </c>
      <c r="H168" s="346">
        <f>'GE2024 results (adjust.)'!H167/'Regional Transition'!$S$54</f>
        <v>1.1424130031635213E-2</v>
      </c>
      <c r="I168" s="346">
        <f>'GE2024 results (adjust.)'!I167/'Regional Transition'!$T$54</f>
        <v>1.7870388093984783E-2</v>
      </c>
      <c r="J168" s="346">
        <v>2.8146228061032588E-2</v>
      </c>
      <c r="K168" s="346">
        <v>2.8146228061032588E-2</v>
      </c>
      <c r="L168" s="346">
        <f t="shared" si="40"/>
        <v>1.1772235098765006E-2</v>
      </c>
      <c r="M168" s="346">
        <v>2.8155191641720961E-2</v>
      </c>
      <c r="N168" s="346">
        <v>2.8146228061032588E-2</v>
      </c>
      <c r="P168" s="347">
        <f>E168*'Regional Transition'!$P$56</f>
        <v>0</v>
      </c>
      <c r="Q168" s="347">
        <f>F168*'Regional Transition'!$Q$56</f>
        <v>0</v>
      </c>
      <c r="R168" s="347">
        <f>G168*'Regional Transition'!$R$56</f>
        <v>5790.0401832927209</v>
      </c>
      <c r="S168" s="347">
        <f>H168*'Regional Transition'!$S$56</f>
        <v>0</v>
      </c>
      <c r="T168" s="347">
        <f>I168*'Regional Transition'!$T$56</f>
        <v>6859.9785379421919</v>
      </c>
      <c r="U168" s="347">
        <f>J168*'Regional Transition'!$U$56</f>
        <v>0</v>
      </c>
      <c r="V168" s="347">
        <f>K168*'Regional Transition'!$V$56</f>
        <v>0</v>
      </c>
      <c r="W168" s="347">
        <f>L168*'Regional Transition'!$W$56</f>
        <v>1537.7342492213706</v>
      </c>
      <c r="X168" s="347">
        <f>M168*'Regional Transition'!$X$56</f>
        <v>367.77385192899845</v>
      </c>
      <c r="Y168" s="347">
        <f>N168*'Regional Transition'!$Y$56</f>
        <v>0</v>
      </c>
      <c r="Z168" s="348">
        <f t="shared" si="31"/>
        <v>14555.52682238528</v>
      </c>
      <c r="AB168" s="347">
        <f>E168*'Regional Transition'!$P$58</f>
        <v>-8813.4726224783844</v>
      </c>
      <c r="AC168" s="347">
        <f>F168*'Regional Transition'!$Q$58</f>
        <v>-1203.9180327868853</v>
      </c>
      <c r="AD168" s="347">
        <f>G168*'Regional Transition'!$R$58</f>
        <v>0</v>
      </c>
      <c r="AE168" s="347">
        <f>H168*'Regional Transition'!$S$58</f>
        <v>-301.60799999999955</v>
      </c>
      <c r="AF168" s="347">
        <f>I168*'Regional Transition'!$T$58</f>
        <v>0</v>
      </c>
      <c r="AG168" s="347">
        <f>J168*'Regional Transition'!$U$58</f>
        <v>-1919.5304969610811</v>
      </c>
      <c r="AH168" s="347">
        <f>K168*'Regional Transition'!$V$58</f>
        <v>-1275.178513079934</v>
      </c>
      <c r="AI168" s="347">
        <f>L168*'Regional Transition'!$W$58</f>
        <v>0</v>
      </c>
      <c r="AJ168" s="347">
        <f>M168*'Regional Transition'!$X$58</f>
        <v>0</v>
      </c>
      <c r="AK168" s="347">
        <f>N168*'Regional Transition'!$Y$58</f>
        <v>-785.7175946795096</v>
      </c>
      <c r="AM168" s="382">
        <f>IF(('GE2024 results (adjust.)'!E167+'Allocation (ENG)'!P168+'Allocation (ENG)'!AB168)&gt;0,('GE2024 results (adjust.)'!E167+'Allocation (ENG)'!P168+'Allocation (ENG)'!AB168),0)</f>
        <v>9721.5273775216156</v>
      </c>
      <c r="AN168" s="382">
        <f>IF(('GE2024 results (adjust.)'!F167+'Allocation (ENG)'!Q168+'Allocation (ENG)'!AC168)&gt;0,('GE2024 results (adjust.)'!F167+'Allocation (ENG)'!Q168+'Allocation (ENG)'!AC168),0)</f>
        <v>3534.0819672131147</v>
      </c>
      <c r="AO168" s="382">
        <f>IF(('GE2024 results (adjust.)'!G167+'Allocation (ENG)'!R168+'Allocation (ENG)'!AD168)&gt;0,('GE2024 results (adjust.)'!G167+'Allocation (ENG)'!R168+'Allocation (ENG)'!AD168),0)</f>
        <v>9193.04018329272</v>
      </c>
      <c r="AP168" s="382">
        <f>IF(('GE2024 results (adjust.)'!H167+'Allocation (ENG)'!S168+'Allocation (ENG)'!AE168)&gt;0,('GE2024 results (adjust.)'!H167+'Allocation (ENG)'!S168+'Allocation (ENG)'!AE168),0)</f>
        <v>3887.3920000000003</v>
      </c>
      <c r="AQ168" s="382">
        <f>IF(('GE2024 results (adjust.)'!I167+'Allocation (ENG)'!T168+'Allocation (ENG)'!AF168)&gt;0,('GE2024 results (adjust.)'!I167+'Allocation (ENG)'!T168+'Allocation (ENG)'!AF168),0)</f>
        <v>12834.978537942192</v>
      </c>
      <c r="AR168" s="382">
        <f>IF(('GE2024 results (adjust.)'!K167+'Allocation (ENG)'!U168+'Allocation (ENG)'!AG168)&gt;0,('GE2024 results (adjust.)'!K167+'Allocation (ENG)'!U168+'Allocation (ENG)'!AG168),0)</f>
        <v>2634.4695030389189</v>
      </c>
      <c r="AS168" s="382">
        <f>IF(('GE2024 results (adjust.)'!L167+'Allocation (ENG)'!V168+'Allocation (ENG)'!AH168)&gt;0,('GE2024 results (adjust.)'!L167+'Allocation (ENG)'!V168+'Allocation (ENG)'!AH168),0)</f>
        <v>187.82148692006604</v>
      </c>
      <c r="AT168" s="382">
        <f t="shared" si="41"/>
        <v>1537.7342492213706</v>
      </c>
      <c r="AU168" s="382">
        <f t="shared" si="42"/>
        <v>367.77385192899845</v>
      </c>
      <c r="AV168" s="382">
        <f>IF(('GE2024 results (adjust.)'!N167+'Allocation (ENG)'!Y168+'Allocation (ENG)'!AK168)&gt;0,('GE2024 results (adjust.)'!N167+'Allocation (ENG)'!Y168+'Allocation (ENG)'!AK168),0)</f>
        <v>0</v>
      </c>
      <c r="AW168" s="382">
        <f t="shared" si="32"/>
        <v>43898.819157079</v>
      </c>
      <c r="AX168" s="382"/>
      <c r="AY168" s="368">
        <f t="shared" si="33"/>
        <v>0.22145304963069717</v>
      </c>
      <c r="AZ168" s="368">
        <f t="shared" si="34"/>
        <v>8.0505171552962343E-2</v>
      </c>
      <c r="BA168" s="368">
        <f t="shared" si="35"/>
        <v>0.20941429313618054</v>
      </c>
      <c r="BB168" s="368">
        <f t="shared" si="36"/>
        <v>8.8553452567598973E-2</v>
      </c>
      <c r="BC168" s="368">
        <f t="shared" si="37"/>
        <v>0.29237639609430038</v>
      </c>
      <c r="BD168" s="368">
        <f t="shared" si="38"/>
        <v>6.0012309069459147E-2</v>
      </c>
      <c r="BE168" s="368">
        <f t="shared" si="39"/>
        <v>4.2785088648512881E-3</v>
      </c>
      <c r="BF168" s="368">
        <f t="shared" si="43"/>
        <v>3.5029057244547773E-2</v>
      </c>
      <c r="BG168" s="368">
        <f t="shared" si="44"/>
        <v>8.3777618394022847E-3</v>
      </c>
      <c r="BH168" s="368">
        <f t="shared" si="45"/>
        <v>0</v>
      </c>
    </row>
    <row r="169" spans="1:60" ht="20" customHeight="1" x14ac:dyDescent="0.35">
      <c r="A169" s="394" t="s">
        <v>249</v>
      </c>
      <c r="B169" s="395" t="s">
        <v>190</v>
      </c>
      <c r="C169" s="394" t="s">
        <v>57</v>
      </c>
      <c r="D169" s="333" t="s">
        <v>71</v>
      </c>
      <c r="E169" s="346">
        <f>'GE2024 results (adjust.)'!E168/'Regional Transition'!$P$54</f>
        <v>1.4657283169868342E-2</v>
      </c>
      <c r="F169" s="346">
        <f>'GE2024 results (adjust.)'!F168/'Regional Transition'!$Q$54</f>
        <v>1.4801114186360088E-2</v>
      </c>
      <c r="G169" s="346">
        <f>'GE2024 results (adjust.)'!G168/'Regional Transition'!$R$54</f>
        <v>9.2745701733144229E-3</v>
      </c>
      <c r="H169" s="346">
        <f>'GE2024 results (adjust.)'!H168/'Regional Transition'!$S$54</f>
        <v>1.4151303588960402E-2</v>
      </c>
      <c r="I169" s="346">
        <f>'GE2024 results (adjust.)'!I168/'Regional Transition'!$T$54</f>
        <v>9.5169163037756611E-3</v>
      </c>
      <c r="J169" s="346">
        <v>3.2718687264636174E-3</v>
      </c>
      <c r="K169" s="346">
        <v>3.2718687264636174E-3</v>
      </c>
      <c r="L169" s="346">
        <f t="shared" si="40"/>
        <v>9.2745701733144229E-3</v>
      </c>
      <c r="M169" s="346">
        <v>8.4874097552385987E-3</v>
      </c>
      <c r="N169" s="346">
        <v>3.2718687264636174E-3</v>
      </c>
      <c r="P169" s="347">
        <f>E169*'Regional Transition'!$P$56</f>
        <v>0</v>
      </c>
      <c r="Q169" s="347">
        <f>F169*'Regional Transition'!$Q$56</f>
        <v>0</v>
      </c>
      <c r="R169" s="347">
        <f>G169*'Regional Transition'!$R$56</f>
        <v>4561.5920456678768</v>
      </c>
      <c r="S169" s="347">
        <f>H169*'Regional Transition'!$S$56</f>
        <v>0</v>
      </c>
      <c r="T169" s="347">
        <f>I169*'Regional Transition'!$T$56</f>
        <v>3653.2973569426031</v>
      </c>
      <c r="U169" s="347">
        <f>J169*'Regional Transition'!$U$56</f>
        <v>0</v>
      </c>
      <c r="V169" s="347">
        <f>K169*'Regional Transition'!$V$56</f>
        <v>0</v>
      </c>
      <c r="W169" s="347">
        <f>L169*'Regional Transition'!$W$56</f>
        <v>1211.4797302857758</v>
      </c>
      <c r="X169" s="347">
        <f>M169*'Regional Transition'!$X$56</f>
        <v>110.86578341588803</v>
      </c>
      <c r="Y169" s="347">
        <f>N169*'Regional Transition'!$Y$56</f>
        <v>0</v>
      </c>
      <c r="Z169" s="348">
        <f t="shared" si="31"/>
        <v>9537.2349163121416</v>
      </c>
      <c r="AB169" s="347">
        <f>E169*'Regional Transition'!$P$58</f>
        <v>-9962.7665706051848</v>
      </c>
      <c r="AC169" s="347">
        <f>F169*'Regional Transition'!$Q$58</f>
        <v>-2543.7786885245901</v>
      </c>
      <c r="AD169" s="347">
        <f>G169*'Regional Transition'!$R$58</f>
        <v>0</v>
      </c>
      <c r="AE169" s="347">
        <f>H169*'Regional Transition'!$S$58</f>
        <v>-373.60799999999949</v>
      </c>
      <c r="AF169" s="347">
        <f>I169*'Regional Transition'!$T$58</f>
        <v>0</v>
      </c>
      <c r="AG169" s="347">
        <f>J169*'Regional Transition'!$U$58</f>
        <v>-223.13653498726461</v>
      </c>
      <c r="AH169" s="347">
        <f>K169*'Regional Transition'!$V$58</f>
        <v>-148.23359949182296</v>
      </c>
      <c r="AI169" s="347">
        <f>L169*'Regional Transition'!$W$58</f>
        <v>0</v>
      </c>
      <c r="AJ169" s="347">
        <f>M169*'Regional Transition'!$X$58</f>
        <v>0</v>
      </c>
      <c r="AK169" s="347">
        <f>N169*'Regional Transition'!$Y$58</f>
        <v>-91.336033385703743</v>
      </c>
      <c r="AM169" s="382">
        <f>IF(('GE2024 results (adjust.)'!E168+'Allocation (ENG)'!P169+'Allocation (ENG)'!AB169)&gt;0,('GE2024 results (adjust.)'!E168+'Allocation (ENG)'!P169+'Allocation (ENG)'!AB169),0)</f>
        <v>10989.233429394815</v>
      </c>
      <c r="AN169" s="382">
        <f>IF(('GE2024 results (adjust.)'!F168+'Allocation (ENG)'!Q169+'Allocation (ENG)'!AC169)&gt;0,('GE2024 results (adjust.)'!F168+'Allocation (ENG)'!Q169+'Allocation (ENG)'!AC169),0)</f>
        <v>7467.2213114754104</v>
      </c>
      <c r="AO169" s="382">
        <f>IF(('GE2024 results (adjust.)'!G168+'Allocation (ENG)'!R169+'Allocation (ENG)'!AD169)&gt;0,('GE2024 results (adjust.)'!G168+'Allocation (ENG)'!R169+'Allocation (ENG)'!AD169),0)</f>
        <v>7242.5920456678768</v>
      </c>
      <c r="AP169" s="382">
        <f>IF(('GE2024 results (adjust.)'!H168+'Allocation (ENG)'!S169+'Allocation (ENG)'!AE169)&gt;0,('GE2024 results (adjust.)'!H168+'Allocation (ENG)'!S169+'Allocation (ENG)'!AE169),0)</f>
        <v>4815.3920000000007</v>
      </c>
      <c r="AQ169" s="382">
        <f>IF(('GE2024 results (adjust.)'!I168+'Allocation (ENG)'!T169+'Allocation (ENG)'!AF169)&gt;0,('GE2024 results (adjust.)'!I168+'Allocation (ENG)'!T169+'Allocation (ENG)'!AF169),0)</f>
        <v>6835.2973569426031</v>
      </c>
      <c r="AR169" s="382">
        <f>IF(('GE2024 results (adjust.)'!K168+'Allocation (ENG)'!U169+'Allocation (ENG)'!AG169)&gt;0,('GE2024 results (adjust.)'!K168+'Allocation (ENG)'!U169+'Allocation (ENG)'!AG169),0)</f>
        <v>0</v>
      </c>
      <c r="AS169" s="382">
        <f>IF(('GE2024 results (adjust.)'!L168+'Allocation (ENG)'!V169+'Allocation (ENG)'!AH169)&gt;0,('GE2024 results (adjust.)'!L168+'Allocation (ENG)'!V169+'Allocation (ENG)'!AH169),0)</f>
        <v>284.76640050817707</v>
      </c>
      <c r="AT169" s="382">
        <f t="shared" si="41"/>
        <v>1211.4797302857758</v>
      </c>
      <c r="AU169" s="382">
        <f t="shared" si="42"/>
        <v>110.86578341588803</v>
      </c>
      <c r="AV169" s="382">
        <f>IF(('GE2024 results (adjust.)'!N168+'Allocation (ENG)'!Y169+'Allocation (ENG)'!AK169)&gt;0,('GE2024 results (adjust.)'!N168+'Allocation (ENG)'!Y169+'Allocation (ENG)'!AK169),0)</f>
        <v>197.66396661429627</v>
      </c>
      <c r="AW169" s="382">
        <f t="shared" si="32"/>
        <v>39154.512024304844</v>
      </c>
      <c r="AX169" s="382"/>
      <c r="AY169" s="368">
        <f t="shared" si="33"/>
        <v>0.28066327126164509</v>
      </c>
      <c r="AZ169" s="368">
        <f t="shared" si="34"/>
        <v>0.19071164280735242</v>
      </c>
      <c r="BA169" s="368">
        <f t="shared" si="35"/>
        <v>0.18497464714084796</v>
      </c>
      <c r="BB169" s="368">
        <f t="shared" si="36"/>
        <v>0.12298434461425252</v>
      </c>
      <c r="BC169" s="368">
        <f t="shared" si="37"/>
        <v>0.17457240567063248</v>
      </c>
      <c r="BD169" s="368">
        <f t="shared" si="38"/>
        <v>0</v>
      </c>
      <c r="BE169" s="368">
        <f t="shared" si="39"/>
        <v>7.2728885072405099E-3</v>
      </c>
      <c r="BF169" s="368">
        <f t="shared" si="43"/>
        <v>3.0940999329368724E-2</v>
      </c>
      <c r="BG169" s="368">
        <f t="shared" si="44"/>
        <v>2.8314944481256463E-3</v>
      </c>
      <c r="BH169" s="368">
        <f t="shared" si="45"/>
        <v>5.0483062205346338E-3</v>
      </c>
    </row>
    <row r="170" spans="1:60" ht="20" customHeight="1" x14ac:dyDescent="0.35">
      <c r="A170" s="394" t="s">
        <v>250</v>
      </c>
      <c r="B170" s="395" t="s">
        <v>190</v>
      </c>
      <c r="C170" s="394" t="s">
        <v>57</v>
      </c>
      <c r="D170" s="333" t="s">
        <v>71</v>
      </c>
      <c r="E170" s="346">
        <f>'GE2024 results (adjust.)'!E169/'Regional Transition'!$P$54</f>
        <v>1.4079442586711066E-2</v>
      </c>
      <c r="F170" s="346">
        <f>'GE2024 results (adjust.)'!F169/'Regional Transition'!$Q$54</f>
        <v>7.5225321126960471E-3</v>
      </c>
      <c r="G170" s="346">
        <f>'GE2024 results (adjust.)'!G169/'Regional Transition'!$R$54</f>
        <v>7.2854325941813401E-3</v>
      </c>
      <c r="H170" s="346">
        <f>'GE2024 results (adjust.)'!H169/'Regional Transition'!$S$54</f>
        <v>9.318752045380168E-3</v>
      </c>
      <c r="I170" s="346">
        <f>'GE2024 results (adjust.)'!I169/'Regional Transition'!$T$54</f>
        <v>1.5591352825764463E-2</v>
      </c>
      <c r="J170" s="346">
        <v>1.084429620834825E-2</v>
      </c>
      <c r="K170" s="346">
        <v>1.084429620834825E-2</v>
      </c>
      <c r="L170" s="346">
        <f t="shared" si="40"/>
        <v>7.2854325941813401E-3</v>
      </c>
      <c r="M170" s="346">
        <v>1.7857604038269647E-2</v>
      </c>
      <c r="N170" s="346">
        <v>1.084429620834825E-2</v>
      </c>
      <c r="P170" s="347">
        <f>E170*'Regional Transition'!$P$56</f>
        <v>0</v>
      </c>
      <c r="Q170" s="347">
        <f>F170*'Regional Transition'!$Q$56</f>
        <v>0</v>
      </c>
      <c r="R170" s="347">
        <f>G170*'Regional Transition'!$R$56</f>
        <v>3583.2573100248223</v>
      </c>
      <c r="S170" s="347">
        <f>H170*'Regional Transition'!$S$56</f>
        <v>0</v>
      </c>
      <c r="T170" s="347">
        <f>I170*'Regional Transition'!$T$56</f>
        <v>5985.116003061531</v>
      </c>
      <c r="U170" s="347">
        <f>J170*'Regional Transition'!$U$56</f>
        <v>0</v>
      </c>
      <c r="V170" s="347">
        <f>K170*'Regional Transition'!$V$56</f>
        <v>0</v>
      </c>
      <c r="W170" s="347">
        <f>L170*'Regional Transition'!$W$56</f>
        <v>951.65099290631986</v>
      </c>
      <c r="X170" s="347">
        <f>M170*'Regional Transition'!$X$56</f>
        <v>233.2628350376886</v>
      </c>
      <c r="Y170" s="347">
        <f>N170*'Regional Transition'!$Y$56</f>
        <v>0</v>
      </c>
      <c r="Z170" s="348">
        <f t="shared" si="31"/>
        <v>10753.287141030361</v>
      </c>
      <c r="AB170" s="347">
        <f>E170*'Regional Transition'!$P$58</f>
        <v>-9569.9999999999982</v>
      </c>
      <c r="AC170" s="347">
        <f>F170*'Regional Transition'!$Q$58</f>
        <v>-1292.8524590163934</v>
      </c>
      <c r="AD170" s="347">
        <f>G170*'Regional Transition'!$R$58</f>
        <v>0</v>
      </c>
      <c r="AE170" s="347">
        <f>H170*'Regional Transition'!$S$58</f>
        <v>-246.02399999999966</v>
      </c>
      <c r="AF170" s="347">
        <f>I170*'Regional Transition'!$T$58</f>
        <v>0</v>
      </c>
      <c r="AG170" s="347">
        <f>J170*'Regional Transition'!$U$58</f>
        <v>-739.56472053258199</v>
      </c>
      <c r="AH170" s="347">
        <f>K170*'Regional Transition'!$V$58</f>
        <v>-491.30609914672067</v>
      </c>
      <c r="AI170" s="347">
        <f>L170*'Regional Transition'!$W$58</f>
        <v>0</v>
      </c>
      <c r="AJ170" s="347">
        <f>M170*'Regional Transition'!$X$58</f>
        <v>0</v>
      </c>
      <c r="AK170" s="347">
        <f>N170*'Regional Transition'!$Y$58</f>
        <v>-302.72455386702086</v>
      </c>
      <c r="AM170" s="382">
        <f>IF(('GE2024 results (adjust.)'!E169+'Allocation (ENG)'!P170+'Allocation (ENG)'!AB170)&gt;0,('GE2024 results (adjust.)'!E169+'Allocation (ENG)'!P170+'Allocation (ENG)'!AB170),0)</f>
        <v>10556.000000000002</v>
      </c>
      <c r="AN170" s="382">
        <f>IF(('GE2024 results (adjust.)'!F169+'Allocation (ENG)'!Q170+'Allocation (ENG)'!AC170)&gt;0,('GE2024 results (adjust.)'!F169+'Allocation (ENG)'!Q170+'Allocation (ENG)'!AC170),0)</f>
        <v>3795.1475409836066</v>
      </c>
      <c r="AO170" s="382">
        <f>IF(('GE2024 results (adjust.)'!G169+'Allocation (ENG)'!R170+'Allocation (ENG)'!AD170)&gt;0,('GE2024 results (adjust.)'!G169+'Allocation (ENG)'!R170+'Allocation (ENG)'!AD170),0)</f>
        <v>5689.2573100248228</v>
      </c>
      <c r="AP170" s="382">
        <f>IF(('GE2024 results (adjust.)'!H169+'Allocation (ENG)'!S170+'Allocation (ENG)'!AE170)&gt;0,('GE2024 results (adjust.)'!H169+'Allocation (ENG)'!S170+'Allocation (ENG)'!AE170),0)</f>
        <v>3170.9760000000006</v>
      </c>
      <c r="AQ170" s="382">
        <f>IF(('GE2024 results (adjust.)'!I169+'Allocation (ENG)'!T170+'Allocation (ENG)'!AF170)&gt;0,('GE2024 results (adjust.)'!I169+'Allocation (ENG)'!T170+'Allocation (ENG)'!AF170),0)</f>
        <v>11198.116003061532</v>
      </c>
      <c r="AR170" s="382">
        <f>IF(('GE2024 results (adjust.)'!K169+'Allocation (ENG)'!U170+'Allocation (ENG)'!AG170)&gt;0,('GE2024 results (adjust.)'!K169+'Allocation (ENG)'!U170+'Allocation (ENG)'!AG170),0)</f>
        <v>0</v>
      </c>
      <c r="AS170" s="382">
        <f>IF(('GE2024 results (adjust.)'!L169+'Allocation (ENG)'!V170+'Allocation (ENG)'!AH170)&gt;0,('GE2024 results (adjust.)'!L169+'Allocation (ENG)'!V170+'Allocation (ENG)'!AH170),0)</f>
        <v>1300.6939008532793</v>
      </c>
      <c r="AT170" s="382">
        <f t="shared" si="41"/>
        <v>951.65099290631986</v>
      </c>
      <c r="AU170" s="382">
        <f t="shared" si="42"/>
        <v>233.2628350376886</v>
      </c>
      <c r="AV170" s="382">
        <f>IF(('GE2024 results (adjust.)'!N169+'Allocation (ENG)'!Y170+'Allocation (ENG)'!AK170)&gt;0,('GE2024 results (adjust.)'!N169+'Allocation (ENG)'!Y170+'Allocation (ENG)'!AK170),0)</f>
        <v>0</v>
      </c>
      <c r="AW170" s="382">
        <f t="shared" si="32"/>
        <v>36895.10458286725</v>
      </c>
      <c r="AX170" s="382"/>
      <c r="AY170" s="368">
        <f t="shared" si="33"/>
        <v>0.28610841788755426</v>
      </c>
      <c r="AZ170" s="368">
        <f t="shared" si="34"/>
        <v>0.10286317341802402</v>
      </c>
      <c r="BA170" s="368">
        <f t="shared" si="35"/>
        <v>0.15420087229314178</v>
      </c>
      <c r="BB170" s="368">
        <f t="shared" si="36"/>
        <v>8.594571111400201E-2</v>
      </c>
      <c r="BC170" s="368">
        <f t="shared" si="37"/>
        <v>0.30351224450144348</v>
      </c>
      <c r="BD170" s="368">
        <f t="shared" si="38"/>
        <v>0</v>
      </c>
      <c r="BE170" s="368">
        <f t="shared" si="39"/>
        <v>3.5253834229738823E-2</v>
      </c>
      <c r="BF170" s="368">
        <f t="shared" si="43"/>
        <v>2.579342174702039E-2</v>
      </c>
      <c r="BG170" s="368">
        <f t="shared" si="44"/>
        <v>6.322324809075278E-3</v>
      </c>
      <c r="BH170" s="368">
        <f t="shared" si="45"/>
        <v>0</v>
      </c>
    </row>
    <row r="171" spans="1:60" ht="20" customHeight="1" x14ac:dyDescent="0.35">
      <c r="A171" s="394" t="s">
        <v>251</v>
      </c>
      <c r="B171" s="395" t="s">
        <v>190</v>
      </c>
      <c r="C171" s="394" t="s">
        <v>57</v>
      </c>
      <c r="D171" s="333" t="s">
        <v>71</v>
      </c>
      <c r="E171" s="346">
        <f>'GE2024 results (adjust.)'!E170/'Regional Transition'!$P$54</f>
        <v>3.5314034670434992E-3</v>
      </c>
      <c r="F171" s="346">
        <f>'GE2024 results (adjust.)'!F170/'Regional Transition'!$Q$54</f>
        <v>1.6814810872187922E-2</v>
      </c>
      <c r="G171" s="346">
        <f>'GE2024 results (adjust.)'!G170/'Regional Transition'!$R$54</f>
        <v>1.1270626491853184E-2</v>
      </c>
      <c r="H171" s="346">
        <f>'GE2024 results (adjust.)'!H170/'Regional Transition'!$S$54</f>
        <v>7.7800807243372974E-2</v>
      </c>
      <c r="I171" s="346">
        <f>'GE2024 results (adjust.)'!I170/'Regional Transition'!$T$54</f>
        <v>8.1590658946260226E-3</v>
      </c>
      <c r="J171" s="346">
        <v>2.6374343473709494E-3</v>
      </c>
      <c r="K171" s="346">
        <v>2.6374343473709494E-3</v>
      </c>
      <c r="L171" s="346">
        <f t="shared" si="40"/>
        <v>1.1270626491853184E-2</v>
      </c>
      <c r="M171" s="346">
        <v>6.4048834888771498E-3</v>
      </c>
      <c r="N171" s="346">
        <v>2.6374343473709494E-3</v>
      </c>
      <c r="P171" s="347">
        <f>E171*'Regional Transition'!$P$56</f>
        <v>0</v>
      </c>
      <c r="Q171" s="347">
        <f>F171*'Regional Transition'!$Q$56</f>
        <v>0</v>
      </c>
      <c r="R171" s="347">
        <f>G171*'Regional Transition'!$R$56</f>
        <v>5543.3296847392548</v>
      </c>
      <c r="S171" s="347">
        <f>H171*'Regional Transition'!$S$56</f>
        <v>0</v>
      </c>
      <c r="T171" s="347">
        <f>I171*'Regional Transition'!$T$56</f>
        <v>3132.0537994152801</v>
      </c>
      <c r="U171" s="347">
        <f>J171*'Regional Transition'!$U$56</f>
        <v>0</v>
      </c>
      <c r="V171" s="347">
        <f>K171*'Regional Transition'!$V$56</f>
        <v>0</v>
      </c>
      <c r="W171" s="347">
        <f>L171*'Regional Transition'!$W$56</f>
        <v>1472.2122197952469</v>
      </c>
      <c r="X171" s="347">
        <f>M171*'Regional Transition'!$X$56</f>
        <v>83.663031025876222</v>
      </c>
      <c r="Y171" s="347">
        <f>N171*'Regional Transition'!$Y$56</f>
        <v>0</v>
      </c>
      <c r="Z171" s="348">
        <f t="shared" si="31"/>
        <v>10231.25873497566</v>
      </c>
      <c r="AB171" s="347">
        <f>E171*'Regional Transition'!$P$58</f>
        <v>-2400.3458213256481</v>
      </c>
      <c r="AC171" s="347">
        <f>F171*'Regional Transition'!$Q$58</f>
        <v>-2889.8606557377052</v>
      </c>
      <c r="AD171" s="347">
        <f>G171*'Regional Transition'!$R$58</f>
        <v>0</v>
      </c>
      <c r="AE171" s="347">
        <f>H171*'Regional Transition'!$S$58</f>
        <v>-2054.0159999999973</v>
      </c>
      <c r="AF171" s="347">
        <f>I171*'Regional Transition'!$T$58</f>
        <v>0</v>
      </c>
      <c r="AG171" s="347">
        <f>J171*'Regional Transition'!$U$58</f>
        <v>-179.86906282906926</v>
      </c>
      <c r="AH171" s="347">
        <f>K171*'Regional Transition'!$V$58</f>
        <v>-119.49024224964123</v>
      </c>
      <c r="AI171" s="347">
        <f>L171*'Regional Transition'!$W$58</f>
        <v>0</v>
      </c>
      <c r="AJ171" s="347">
        <f>M171*'Regional Transition'!$X$58</f>
        <v>0</v>
      </c>
      <c r="AK171" s="347">
        <f>N171*'Regional Transition'!$Y$58</f>
        <v>-73.625445194570062</v>
      </c>
      <c r="AM171" s="382">
        <f>IF(('GE2024 results (adjust.)'!E170+'Allocation (ENG)'!P171+'Allocation (ENG)'!AB171)&gt;0,('GE2024 results (adjust.)'!E170+'Allocation (ENG)'!P171+'Allocation (ENG)'!AB171),0)</f>
        <v>2647.6541786743519</v>
      </c>
      <c r="AN171" s="382">
        <f>IF(('GE2024 results (adjust.)'!F170+'Allocation (ENG)'!Q171+'Allocation (ENG)'!AC171)&gt;0,('GE2024 results (adjust.)'!F170+'Allocation (ENG)'!Q171+'Allocation (ENG)'!AC171),0)</f>
        <v>8483.1393442622939</v>
      </c>
      <c r="AO171" s="382">
        <f>IF(('GE2024 results (adjust.)'!G170+'Allocation (ENG)'!R171+'Allocation (ENG)'!AD171)&gt;0,('GE2024 results (adjust.)'!G170+'Allocation (ENG)'!R171+'Allocation (ENG)'!AD171),0)</f>
        <v>8801.3296847392558</v>
      </c>
      <c r="AP171" s="382">
        <f>IF(('GE2024 results (adjust.)'!H170+'Allocation (ENG)'!S171+'Allocation (ENG)'!AE171)&gt;0,('GE2024 results (adjust.)'!H170+'Allocation (ENG)'!S171+'Allocation (ENG)'!AE171),0)</f>
        <v>26473.984000000004</v>
      </c>
      <c r="AQ171" s="382">
        <f>IF(('GE2024 results (adjust.)'!I170+'Allocation (ENG)'!T171+'Allocation (ENG)'!AF171)&gt;0,('GE2024 results (adjust.)'!I170+'Allocation (ENG)'!T171+'Allocation (ENG)'!AF171),0)</f>
        <v>5860.0537994152801</v>
      </c>
      <c r="AR171" s="382">
        <f>IF(('GE2024 results (adjust.)'!K170+'Allocation (ENG)'!U171+'Allocation (ENG)'!AG171)&gt;0,('GE2024 results (adjust.)'!K170+'Allocation (ENG)'!U171+'Allocation (ENG)'!AG171),0)</f>
        <v>0</v>
      </c>
      <c r="AS171" s="382">
        <f>IF(('GE2024 results (adjust.)'!L170+'Allocation (ENG)'!V171+'Allocation (ENG)'!AH171)&gt;0,('GE2024 results (adjust.)'!L170+'Allocation (ENG)'!V171+'Allocation (ENG)'!AH171),0)</f>
        <v>0</v>
      </c>
      <c r="AT171" s="382">
        <f t="shared" si="41"/>
        <v>1472.2122197952469</v>
      </c>
      <c r="AU171" s="382">
        <f t="shared" si="42"/>
        <v>83.663031025876222</v>
      </c>
      <c r="AV171" s="382">
        <f>IF(('GE2024 results (adjust.)'!N170+'Allocation (ENG)'!Y171+'Allocation (ENG)'!AK171)&gt;0,('GE2024 results (adjust.)'!N170+'Allocation (ENG)'!Y171+'Allocation (ENG)'!AK171),0)</f>
        <v>508.37455480542997</v>
      </c>
      <c r="AW171" s="382">
        <f t="shared" si="32"/>
        <v>54330.410812717739</v>
      </c>
      <c r="AX171" s="382"/>
      <c r="AY171" s="368">
        <f t="shared" si="33"/>
        <v>4.8732452765746163E-2</v>
      </c>
      <c r="AZ171" s="368">
        <f t="shared" si="34"/>
        <v>0.15613979753446938</v>
      </c>
      <c r="BA171" s="368">
        <f t="shared" si="35"/>
        <v>0.16199637648753115</v>
      </c>
      <c r="BB171" s="368">
        <f t="shared" si="36"/>
        <v>0.48727744929554145</v>
      </c>
      <c r="BC171" s="368">
        <f t="shared" si="37"/>
        <v>0.10785955253707653</v>
      </c>
      <c r="BD171" s="368">
        <f t="shared" si="38"/>
        <v>0</v>
      </c>
      <c r="BE171" s="368">
        <f t="shared" si="39"/>
        <v>0</v>
      </c>
      <c r="BF171" s="368">
        <f t="shared" si="43"/>
        <v>2.7097387959574004E-2</v>
      </c>
      <c r="BG171" s="368">
        <f t="shared" si="44"/>
        <v>1.5398932158689339E-3</v>
      </c>
      <c r="BH171" s="368">
        <f t="shared" si="45"/>
        <v>9.3570902041923993E-3</v>
      </c>
    </row>
    <row r="172" spans="1:60" ht="20" customHeight="1" x14ac:dyDescent="0.35">
      <c r="A172" s="394" t="s">
        <v>252</v>
      </c>
      <c r="B172" s="395" t="s">
        <v>190</v>
      </c>
      <c r="C172" s="394" t="s">
        <v>57</v>
      </c>
      <c r="D172" s="333" t="s">
        <v>71</v>
      </c>
      <c r="E172" s="346">
        <f>'GE2024 results (adjust.)'!E171/'Regional Transition'!$P$54</f>
        <v>9.7071621451457202E-3</v>
      </c>
      <c r="F172" s="346">
        <f>'GE2024 results (adjust.)'!F171/'Regional Transition'!$Q$54</f>
        <v>2.2678482719466327E-2</v>
      </c>
      <c r="G172" s="346">
        <f>'GE2024 results (adjust.)'!G171/'Regional Transition'!$R$54</f>
        <v>3.329297402013353E-2</v>
      </c>
      <c r="H172" s="346">
        <f>'GE2024 results (adjust.)'!H171/'Regional Transition'!$S$54</f>
        <v>5.1679938911312314E-3</v>
      </c>
      <c r="I172" s="346">
        <f>'GE2024 results (adjust.)'!I171/'Regional Transition'!$T$54</f>
        <v>6.6397090491458104E-3</v>
      </c>
      <c r="J172" s="346">
        <v>4.9531198310591882E-3</v>
      </c>
      <c r="K172" s="346">
        <v>4.9531198310591882E-3</v>
      </c>
      <c r="L172" s="346">
        <f t="shared" si="40"/>
        <v>3.329297402013353E-2</v>
      </c>
      <c r="M172" s="346">
        <v>7.3205376533427248E-3</v>
      </c>
      <c r="N172" s="346">
        <v>4.9531198310591882E-3</v>
      </c>
      <c r="P172" s="347">
        <f>E172*'Regional Transition'!$P$56</f>
        <v>0</v>
      </c>
      <c r="Q172" s="347">
        <f>F172*'Regional Transition'!$Q$56</f>
        <v>0</v>
      </c>
      <c r="R172" s="347">
        <f>G172*'Regional Transition'!$R$56</f>
        <v>16374.771297093488</v>
      </c>
      <c r="S172" s="347">
        <f>H172*'Regional Transition'!$S$56</f>
        <v>0</v>
      </c>
      <c r="T172" s="347">
        <f>I172*'Regional Transition'!$T$56</f>
        <v>2548.8121094948397</v>
      </c>
      <c r="U172" s="347">
        <f>J172*'Regional Transition'!$U$56</f>
        <v>0</v>
      </c>
      <c r="V172" s="347">
        <f>K172*'Regional Transition'!$V$56</f>
        <v>0</v>
      </c>
      <c r="W172" s="347">
        <f>L172*'Regional Transition'!$W$56</f>
        <v>4348.8552496345783</v>
      </c>
      <c r="X172" s="347">
        <f>M172*'Regional Transition'!$X$56</f>
        <v>95.623654962860002</v>
      </c>
      <c r="Y172" s="347">
        <f>N172*'Regional Transition'!$Y$56</f>
        <v>0</v>
      </c>
      <c r="Z172" s="348">
        <f t="shared" si="31"/>
        <v>23368.062311185764</v>
      </c>
      <c r="AB172" s="347">
        <f>E172*'Regional Transition'!$P$58</f>
        <v>-6598.0979827089332</v>
      </c>
      <c r="AC172" s="347">
        <f>F172*'Regional Transition'!$Q$58</f>
        <v>-3897.6147540983607</v>
      </c>
      <c r="AD172" s="347">
        <f>G172*'Regional Transition'!$R$58</f>
        <v>0</v>
      </c>
      <c r="AE172" s="347">
        <f>H172*'Regional Transition'!$S$58</f>
        <v>-136.4399999999998</v>
      </c>
      <c r="AF172" s="347">
        <f>I172*'Regional Transition'!$T$58</f>
        <v>0</v>
      </c>
      <c r="AG172" s="347">
        <f>J172*'Regional Transition'!$U$58</f>
        <v>-337.79533620648232</v>
      </c>
      <c r="AH172" s="347">
        <f>K172*'Regional Transition'!$V$58</f>
        <v>-224.40349618360455</v>
      </c>
      <c r="AI172" s="347">
        <f>L172*'Regional Transition'!$W$58</f>
        <v>0</v>
      </c>
      <c r="AJ172" s="347">
        <f>M172*'Regional Transition'!$X$58</f>
        <v>0</v>
      </c>
      <c r="AK172" s="347">
        <f>N172*'Regional Transition'!$Y$58</f>
        <v>-138.26909209220801</v>
      </c>
      <c r="AM172" s="382">
        <f>IF(('GE2024 results (adjust.)'!E171+'Allocation (ENG)'!P172+'Allocation (ENG)'!AB172)&gt;0,('GE2024 results (adjust.)'!E171+'Allocation (ENG)'!P172+'Allocation (ENG)'!AB172),0)</f>
        <v>7277.9020172910668</v>
      </c>
      <c r="AN172" s="382">
        <f>IF(('GE2024 results (adjust.)'!F171+'Allocation (ENG)'!Q172+'Allocation (ENG)'!AC172)&gt;0,('GE2024 results (adjust.)'!F171+'Allocation (ENG)'!Q172+'Allocation (ENG)'!AC172),0)</f>
        <v>11441.38524590164</v>
      </c>
      <c r="AO172" s="382">
        <f>IF(('GE2024 results (adjust.)'!G171+'Allocation (ENG)'!R172+'Allocation (ENG)'!AD172)&gt;0,('GE2024 results (adjust.)'!G171+'Allocation (ENG)'!R172+'Allocation (ENG)'!AD172),0)</f>
        <v>25998.771297093488</v>
      </c>
      <c r="AP172" s="382">
        <f>IF(('GE2024 results (adjust.)'!H171+'Allocation (ENG)'!S172+'Allocation (ENG)'!AE172)&gt;0,('GE2024 results (adjust.)'!H171+'Allocation (ENG)'!S172+'Allocation (ENG)'!AE172),0)</f>
        <v>1758.5600000000002</v>
      </c>
      <c r="AQ172" s="382">
        <f>IF(('GE2024 results (adjust.)'!I171+'Allocation (ENG)'!T172+'Allocation (ENG)'!AF172)&gt;0,('GE2024 results (adjust.)'!I171+'Allocation (ENG)'!T172+'Allocation (ENG)'!AF172),0)</f>
        <v>4768.8121094948401</v>
      </c>
      <c r="AR172" s="382">
        <f>IF(('GE2024 results (adjust.)'!K171+'Allocation (ENG)'!U172+'Allocation (ENG)'!AG172)&gt;0,('GE2024 results (adjust.)'!K171+'Allocation (ENG)'!U172+'Allocation (ENG)'!AG172),0)</f>
        <v>0</v>
      </c>
      <c r="AS172" s="382">
        <f>IF(('GE2024 results (adjust.)'!L171+'Allocation (ENG)'!V172+'Allocation (ENG)'!AH172)&gt;0,('GE2024 results (adjust.)'!L171+'Allocation (ENG)'!V172+'Allocation (ENG)'!AH172),0)</f>
        <v>673.5965038163954</v>
      </c>
      <c r="AT172" s="382">
        <f t="shared" si="41"/>
        <v>4348.8552496345783</v>
      </c>
      <c r="AU172" s="382">
        <f t="shared" si="42"/>
        <v>95.623654962860002</v>
      </c>
      <c r="AV172" s="382">
        <f>IF(('GE2024 results (adjust.)'!N171+'Allocation (ENG)'!Y172+'Allocation (ENG)'!AK172)&gt;0,('GE2024 results (adjust.)'!N171+'Allocation (ENG)'!Y172+'Allocation (ENG)'!AK172),0)</f>
        <v>56.730907907791988</v>
      </c>
      <c r="AW172" s="382">
        <f t="shared" si="32"/>
        <v>56420.23698610266</v>
      </c>
      <c r="AX172" s="382"/>
      <c r="AY172" s="368">
        <f t="shared" si="33"/>
        <v>0.12899453114817203</v>
      </c>
      <c r="AZ172" s="368">
        <f t="shared" si="34"/>
        <v>0.20278867755766186</v>
      </c>
      <c r="BA172" s="368">
        <f t="shared" si="35"/>
        <v>0.46080577973285475</v>
      </c>
      <c r="BB172" s="368">
        <f t="shared" si="36"/>
        <v>3.1168958053706258E-2</v>
      </c>
      <c r="BC172" s="368">
        <f t="shared" si="37"/>
        <v>8.4523078317971012E-2</v>
      </c>
      <c r="BD172" s="368">
        <f t="shared" si="38"/>
        <v>0</v>
      </c>
      <c r="BE172" s="368">
        <f t="shared" si="39"/>
        <v>1.1938916597998598E-2</v>
      </c>
      <c r="BF172" s="368">
        <f t="shared" si="43"/>
        <v>7.7079705473512658E-2</v>
      </c>
      <c r="BG172" s="368">
        <f t="shared" si="44"/>
        <v>1.6948467441994946E-3</v>
      </c>
      <c r="BH172" s="368">
        <f t="shared" si="45"/>
        <v>1.0055063739233469E-3</v>
      </c>
    </row>
    <row r="173" spans="1:60" ht="20" customHeight="1" x14ac:dyDescent="0.35">
      <c r="A173" s="394" t="s">
        <v>253</v>
      </c>
      <c r="B173" s="395" t="s">
        <v>190</v>
      </c>
      <c r="C173" s="394" t="s">
        <v>57</v>
      </c>
      <c r="D173" s="333" t="s">
        <v>71</v>
      </c>
      <c r="E173" s="346">
        <f>'GE2024 results (adjust.)'!E172/'Regional Transition'!$P$54</f>
        <v>9.6435017419165287E-3</v>
      </c>
      <c r="F173" s="346">
        <f>'GE2024 results (adjust.)'!F172/'Regional Transition'!$Q$54</f>
        <v>3.1589312327017248E-2</v>
      </c>
      <c r="G173" s="346">
        <f>'GE2024 results (adjust.)'!G172/'Regional Transition'!$R$54</f>
        <v>1.6158715881966306E-2</v>
      </c>
      <c r="H173" s="346">
        <f>'GE2024 results (adjust.)'!H172/'Regional Transition'!$S$54</f>
        <v>1.1844114759463292E-2</v>
      </c>
      <c r="I173" s="346">
        <f>'GE2024 results (adjust.)'!I172/'Regional Transition'!$T$54</f>
        <v>8.7512561611714605E-3</v>
      </c>
      <c r="J173" s="346">
        <v>0</v>
      </c>
      <c r="K173" s="346">
        <v>0</v>
      </c>
      <c r="L173" s="346">
        <f t="shared" si="40"/>
        <v>1.6158715881966306E-2</v>
      </c>
      <c r="M173" s="346">
        <v>6.8697540646827492E-3</v>
      </c>
      <c r="N173" s="346">
        <v>0</v>
      </c>
      <c r="P173" s="347">
        <f>E173*'Regional Transition'!$P$56</f>
        <v>0</v>
      </c>
      <c r="Q173" s="347">
        <f>F173*'Regional Transition'!$Q$56</f>
        <v>0</v>
      </c>
      <c r="R173" s="347">
        <f>G173*'Regional Transition'!$R$56</f>
        <v>7947.4809568499268</v>
      </c>
      <c r="S173" s="347">
        <f>H173*'Regional Transition'!$S$56</f>
        <v>0</v>
      </c>
      <c r="T173" s="347">
        <f>I173*'Regional Transition'!$T$56</f>
        <v>3359.380284856712</v>
      </c>
      <c r="U173" s="347">
        <f>J173*'Regional Transition'!$U$56</f>
        <v>0</v>
      </c>
      <c r="V173" s="347">
        <f>K173*'Regional Transition'!$V$56</f>
        <v>0</v>
      </c>
      <c r="W173" s="347">
        <f>L173*'Regional Transition'!$W$56</f>
        <v>2110.7130996511964</v>
      </c>
      <c r="X173" s="347">
        <f>M173*'Regional Transition'!$X$56</f>
        <v>89.735347793883363</v>
      </c>
      <c r="Y173" s="347">
        <f>N173*'Regional Transition'!$Y$56</f>
        <v>0</v>
      </c>
      <c r="Z173" s="348">
        <f t="shared" si="31"/>
        <v>13507.30968915172</v>
      </c>
      <c r="AB173" s="347">
        <f>E173*'Regional Transition'!$P$58</f>
        <v>-6554.8270893371755</v>
      </c>
      <c r="AC173" s="347">
        <f>F173*'Regional Transition'!$Q$58</f>
        <v>-5429.0655737704919</v>
      </c>
      <c r="AD173" s="347">
        <f>G173*'Regional Transition'!$R$58</f>
        <v>0</v>
      </c>
      <c r="AE173" s="347">
        <f>H173*'Regional Transition'!$S$58</f>
        <v>-312.69599999999957</v>
      </c>
      <c r="AF173" s="347">
        <f>I173*'Regional Transition'!$T$58</f>
        <v>0</v>
      </c>
      <c r="AG173" s="347">
        <f>J173*'Regional Transition'!$U$58</f>
        <v>0</v>
      </c>
      <c r="AH173" s="347">
        <f>K173*'Regional Transition'!$V$58</f>
        <v>0</v>
      </c>
      <c r="AI173" s="347">
        <f>L173*'Regional Transition'!$W$58</f>
        <v>0</v>
      </c>
      <c r="AJ173" s="347">
        <f>M173*'Regional Transition'!$X$58</f>
        <v>0</v>
      </c>
      <c r="AK173" s="347">
        <f>N173*'Regional Transition'!$Y$58</f>
        <v>0</v>
      </c>
      <c r="AM173" s="382">
        <f>IF(('GE2024 results (adjust.)'!E172+'Allocation (ENG)'!P173+'Allocation (ENG)'!AB173)&gt;0,('GE2024 results (adjust.)'!E172+'Allocation (ENG)'!P173+'Allocation (ENG)'!AB173),0)</f>
        <v>7230.1729106628245</v>
      </c>
      <c r="AN173" s="382">
        <f>IF(('GE2024 results (adjust.)'!F172+'Allocation (ENG)'!Q173+'Allocation (ENG)'!AC173)&gt;0,('GE2024 results (adjust.)'!F172+'Allocation (ENG)'!Q173+'Allocation (ENG)'!AC173),0)</f>
        <v>15936.934426229509</v>
      </c>
      <c r="AO173" s="382">
        <f>IF(('GE2024 results (adjust.)'!G172+'Allocation (ENG)'!R173+'Allocation (ENG)'!AD173)&gt;0,('GE2024 results (adjust.)'!G172+'Allocation (ENG)'!R173+'Allocation (ENG)'!AD173),0)</f>
        <v>12618.480956849926</v>
      </c>
      <c r="AP173" s="382">
        <f>IF(('GE2024 results (adjust.)'!H172+'Allocation (ENG)'!S173+'Allocation (ENG)'!AE173)&gt;0,('GE2024 results (adjust.)'!H172+'Allocation (ENG)'!S173+'Allocation (ENG)'!AE173),0)</f>
        <v>4030.3040000000005</v>
      </c>
      <c r="AQ173" s="382">
        <f>IF(('GE2024 results (adjust.)'!I172+'Allocation (ENG)'!T173+'Allocation (ENG)'!AF173)&gt;0,('GE2024 results (adjust.)'!I172+'Allocation (ENG)'!T173+'Allocation (ENG)'!AF173),0)</f>
        <v>6285.380284856712</v>
      </c>
      <c r="AR173" s="382">
        <f>IF(('GE2024 results (adjust.)'!K172+'Allocation (ENG)'!U173+'Allocation (ENG)'!AG173)&gt;0,('GE2024 results (adjust.)'!K172+'Allocation (ENG)'!U173+'Allocation (ENG)'!AG173),0)</f>
        <v>0</v>
      </c>
      <c r="AS173" s="382">
        <f>IF(('GE2024 results (adjust.)'!L172+'Allocation (ENG)'!V173+'Allocation (ENG)'!AH173)&gt;0,('GE2024 results (adjust.)'!L172+'Allocation (ENG)'!V173+'Allocation (ENG)'!AH173),0)</f>
        <v>0</v>
      </c>
      <c r="AT173" s="382">
        <f t="shared" si="41"/>
        <v>2110.7130996511964</v>
      </c>
      <c r="AU173" s="382">
        <f t="shared" si="42"/>
        <v>89.735347793883363</v>
      </c>
      <c r="AV173" s="382">
        <f>IF(('GE2024 results (adjust.)'!N172+'Allocation (ENG)'!Y173+'Allocation (ENG)'!AK173)&gt;0,('GE2024 results (adjust.)'!N172+'Allocation (ENG)'!Y173+'Allocation (ENG)'!AK173),0)</f>
        <v>0</v>
      </c>
      <c r="AW173" s="382">
        <f t="shared" si="32"/>
        <v>48301.721026044055</v>
      </c>
      <c r="AX173" s="382"/>
      <c r="AY173" s="368">
        <f t="shared" si="33"/>
        <v>0.14968768725164783</v>
      </c>
      <c r="AZ173" s="368">
        <f t="shared" si="34"/>
        <v>0.32994547787720424</v>
      </c>
      <c r="BA173" s="368">
        <f t="shared" si="35"/>
        <v>0.26124288511471677</v>
      </c>
      <c r="BB173" s="368">
        <f t="shared" si="36"/>
        <v>8.3440173856887623E-2</v>
      </c>
      <c r="BC173" s="368">
        <f t="shared" si="37"/>
        <v>0.13012746029210151</v>
      </c>
      <c r="BD173" s="368">
        <f t="shared" si="38"/>
        <v>0</v>
      </c>
      <c r="BE173" s="368">
        <f t="shared" si="39"/>
        <v>0</v>
      </c>
      <c r="BF173" s="368">
        <f t="shared" si="43"/>
        <v>4.3698507109365937E-2</v>
      </c>
      <c r="BG173" s="368">
        <f t="shared" si="44"/>
        <v>1.8578084980760518E-3</v>
      </c>
      <c r="BH173" s="368">
        <f t="shared" si="45"/>
        <v>0</v>
      </c>
    </row>
    <row r="174" spans="1:60" ht="20" customHeight="1" x14ac:dyDescent="0.35">
      <c r="A174" s="394" t="s">
        <v>254</v>
      </c>
      <c r="B174" s="395" t="s">
        <v>190</v>
      </c>
      <c r="C174" s="394" t="s">
        <v>57</v>
      </c>
      <c r="D174" s="333" t="s">
        <v>71</v>
      </c>
      <c r="E174" s="346">
        <f>'GE2024 results (adjust.)'!E173/'Regional Transition'!$P$54</f>
        <v>1.6325745386369678E-2</v>
      </c>
      <c r="F174" s="346">
        <f>'GE2024 results (adjust.)'!F173/'Regional Transition'!$Q$54</f>
        <v>1.1882584628486268E-2</v>
      </c>
      <c r="G174" s="346">
        <f>'GE2024 results (adjust.)'!G173/'Regional Transition'!$R$54</f>
        <v>1.0886636454837929E-2</v>
      </c>
      <c r="H174" s="346">
        <f>'GE2024 results (adjust.)'!H173/'Regional Transition'!$S$54</f>
        <v>1.0704156212501363E-2</v>
      </c>
      <c r="I174" s="346">
        <f>'GE2024 results (adjust.)'!I173/'Regional Transition'!$T$54</f>
        <v>1.6769751638991241E-2</v>
      </c>
      <c r="J174" s="346">
        <v>7.3322487526566943E-3</v>
      </c>
      <c r="K174" s="346">
        <v>7.3322487526566943E-3</v>
      </c>
      <c r="L174" s="346">
        <f t="shared" si="40"/>
        <v>1.0886636454837929E-2</v>
      </c>
      <c r="M174" s="346">
        <v>1.5120032869636674E-2</v>
      </c>
      <c r="N174" s="346">
        <v>7.3322487526566943E-3</v>
      </c>
      <c r="P174" s="347">
        <f>E174*'Regional Transition'!$P$56</f>
        <v>0</v>
      </c>
      <c r="Q174" s="347">
        <f>F174*'Regional Transition'!$Q$56</f>
        <v>0</v>
      </c>
      <c r="R174" s="347">
        <f>G174*'Regional Transition'!$R$56</f>
        <v>5354.4685444672914</v>
      </c>
      <c r="S174" s="347">
        <f>H174*'Regional Transition'!$S$56</f>
        <v>0</v>
      </c>
      <c r="T174" s="347">
        <f>I174*'Regional Transition'!$T$56</f>
        <v>6437.472746818723</v>
      </c>
      <c r="U174" s="347">
        <f>J174*'Regional Transition'!$U$56</f>
        <v>0</v>
      </c>
      <c r="V174" s="347">
        <f>K174*'Regional Transition'!$V$56</f>
        <v>0</v>
      </c>
      <c r="W174" s="347">
        <f>L174*'Regional Transition'!$W$56</f>
        <v>1422.0539765793869</v>
      </c>
      <c r="X174" s="347">
        <f>M174*'Regional Transition'!$X$56</f>
        <v>197.50363629275768</v>
      </c>
      <c r="Y174" s="347">
        <f>N174*'Regional Transition'!$Y$56</f>
        <v>0</v>
      </c>
      <c r="Z174" s="348">
        <f t="shared" si="31"/>
        <v>13411.498904158159</v>
      </c>
      <c r="AB174" s="347">
        <f>E174*'Regional Transition'!$P$58</f>
        <v>-11096.844380403456</v>
      </c>
      <c r="AC174" s="347">
        <f>F174*'Regional Transition'!$Q$58</f>
        <v>-2042.188524590164</v>
      </c>
      <c r="AD174" s="347">
        <f>G174*'Regional Transition'!$R$58</f>
        <v>0</v>
      </c>
      <c r="AE174" s="347">
        <f>H174*'Regional Transition'!$S$58</f>
        <v>-282.59999999999957</v>
      </c>
      <c r="AF174" s="347">
        <f>I174*'Regional Transition'!$T$58</f>
        <v>0</v>
      </c>
      <c r="AG174" s="347">
        <f>J174*'Regional Transition'!$U$58</f>
        <v>-500.0483567997149</v>
      </c>
      <c r="AH174" s="347">
        <f>K174*'Regional Transition'!$V$58</f>
        <v>-332.1910858417861</v>
      </c>
      <c r="AI174" s="347">
        <f>L174*'Regional Transition'!$W$58</f>
        <v>0</v>
      </c>
      <c r="AJ174" s="347">
        <f>M174*'Regional Transition'!$X$58</f>
        <v>0</v>
      </c>
      <c r="AK174" s="347">
        <f>N174*'Regional Transition'!$Y$58</f>
        <v>-204.68379780895938</v>
      </c>
      <c r="AM174" s="382">
        <f>IF(('GE2024 results (adjust.)'!E173+'Allocation (ENG)'!P174+'Allocation (ENG)'!AB174)&gt;0,('GE2024 results (adjust.)'!E173+'Allocation (ENG)'!P174+'Allocation (ENG)'!AB174),0)</f>
        <v>12240.155619596544</v>
      </c>
      <c r="AN174" s="382">
        <f>IF(('GE2024 results (adjust.)'!F173+'Allocation (ENG)'!Q174+'Allocation (ENG)'!AC174)&gt;0,('GE2024 results (adjust.)'!F173+'Allocation (ENG)'!Q174+'Allocation (ENG)'!AC174),0)</f>
        <v>5994.811475409836</v>
      </c>
      <c r="AO174" s="382">
        <f>IF(('GE2024 results (adjust.)'!G173+'Allocation (ENG)'!R174+'Allocation (ENG)'!AD174)&gt;0,('GE2024 results (adjust.)'!G173+'Allocation (ENG)'!R174+'Allocation (ENG)'!AD174),0)</f>
        <v>8501.4685444672905</v>
      </c>
      <c r="AP174" s="382">
        <f>IF(('GE2024 results (adjust.)'!H173+'Allocation (ENG)'!S174+'Allocation (ENG)'!AE174)&gt;0,('GE2024 results (adjust.)'!H173+'Allocation (ENG)'!S174+'Allocation (ENG)'!AE174),0)</f>
        <v>3642.4000000000005</v>
      </c>
      <c r="AQ174" s="382">
        <f>IF(('GE2024 results (adjust.)'!I173+'Allocation (ENG)'!T174+'Allocation (ENG)'!AF174)&gt;0,('GE2024 results (adjust.)'!I173+'Allocation (ENG)'!T174+'Allocation (ENG)'!AF174),0)</f>
        <v>12044.472746818723</v>
      </c>
      <c r="AR174" s="382">
        <f>IF(('GE2024 results (adjust.)'!K173+'Allocation (ENG)'!U174+'Allocation (ENG)'!AG174)&gt;0,('GE2024 results (adjust.)'!K173+'Allocation (ENG)'!U174+'Allocation (ENG)'!AG174),0)</f>
        <v>0</v>
      </c>
      <c r="AS174" s="382">
        <f>IF(('GE2024 results (adjust.)'!L173+'Allocation (ENG)'!V174+'Allocation (ENG)'!AH174)&gt;0,('GE2024 results (adjust.)'!L173+'Allocation (ENG)'!V174+'Allocation (ENG)'!AH174),0)</f>
        <v>500.8089141582139</v>
      </c>
      <c r="AT174" s="382">
        <f t="shared" si="41"/>
        <v>1422.0539765793869</v>
      </c>
      <c r="AU174" s="382">
        <f t="shared" si="42"/>
        <v>197.50363629275768</v>
      </c>
      <c r="AV174" s="382">
        <f>IF(('GE2024 results (adjust.)'!N173+'Allocation (ENG)'!Y174+'Allocation (ENG)'!AK174)&gt;0,('GE2024 results (adjust.)'!N173+'Allocation (ENG)'!Y174+'Allocation (ENG)'!AK174),0)</f>
        <v>580.31620219104059</v>
      </c>
      <c r="AW174" s="382">
        <f t="shared" si="32"/>
        <v>45123.991115513796</v>
      </c>
      <c r="AX174" s="382"/>
      <c r="AY174" s="368">
        <f t="shared" si="33"/>
        <v>0.27125605065081076</v>
      </c>
      <c r="AZ174" s="368">
        <f t="shared" si="34"/>
        <v>0.13285197801018087</v>
      </c>
      <c r="BA174" s="368">
        <f t="shared" si="35"/>
        <v>0.18840240710765618</v>
      </c>
      <c r="BB174" s="368">
        <f t="shared" si="36"/>
        <v>8.0719810237435533E-2</v>
      </c>
      <c r="BC174" s="368">
        <f t="shared" si="37"/>
        <v>0.26691949114132746</v>
      </c>
      <c r="BD174" s="368">
        <f t="shared" si="38"/>
        <v>0</v>
      </c>
      <c r="BE174" s="368">
        <f t="shared" si="39"/>
        <v>1.1098506620927729E-2</v>
      </c>
      <c r="BF174" s="368">
        <f t="shared" si="43"/>
        <v>3.1514366114890918E-2</v>
      </c>
      <c r="BG174" s="368">
        <f t="shared" si="44"/>
        <v>4.3769097415865587E-3</v>
      </c>
      <c r="BH174" s="368">
        <f t="shared" si="45"/>
        <v>1.2860480375183961E-2</v>
      </c>
    </row>
    <row r="175" spans="1:60" ht="20" customHeight="1" x14ac:dyDescent="0.35">
      <c r="A175" s="394" t="s">
        <v>255</v>
      </c>
      <c r="B175" s="395" t="s">
        <v>190</v>
      </c>
      <c r="C175" s="394" t="s">
        <v>57</v>
      </c>
      <c r="D175" s="333" t="s">
        <v>71</v>
      </c>
      <c r="E175" s="346">
        <f>'GE2024 results (adjust.)'!E174/'Regional Transition'!$P$54</f>
        <v>1.3393169448602969E-2</v>
      </c>
      <c r="F175" s="346">
        <f>'GE2024 results (adjust.)'!F174/'Regional Transition'!$Q$54</f>
        <v>4.6040025548222266E-3</v>
      </c>
      <c r="G175" s="346">
        <f>'GE2024 results (adjust.)'!G174/'Regional Transition'!$R$54</f>
        <v>7.2404607880444186E-3</v>
      </c>
      <c r="H175" s="346">
        <f>'GE2024 results (adjust.)'!H174/'Regional Transition'!$S$54</f>
        <v>5.2525362714083128E-3</v>
      </c>
      <c r="I175" s="346">
        <f>'GE2024 results (adjust.)'!I174/'Regional Transition'!$T$54</f>
        <v>2.2464348949609993E-2</v>
      </c>
      <c r="J175" s="346">
        <v>4.371252871948484E-2</v>
      </c>
      <c r="K175" s="346">
        <v>4.371252871948484E-2</v>
      </c>
      <c r="L175" s="346">
        <f t="shared" si="40"/>
        <v>7.2404607880444186E-3</v>
      </c>
      <c r="M175" s="346">
        <v>3.0909197628690498E-2</v>
      </c>
      <c r="N175" s="346">
        <v>4.371252871948484E-2</v>
      </c>
      <c r="P175" s="347">
        <f>E175*'Regional Transition'!$P$56</f>
        <v>0</v>
      </c>
      <c r="Q175" s="347">
        <f>F175*'Regional Transition'!$Q$56</f>
        <v>0</v>
      </c>
      <c r="R175" s="347">
        <f>G175*'Regional Transition'!$R$56</f>
        <v>3561.1384377407185</v>
      </c>
      <c r="S175" s="347">
        <f>H175*'Regional Transition'!$S$56</f>
        <v>0</v>
      </c>
      <c r="T175" s="347">
        <f>I175*'Regional Transition'!$T$56</f>
        <v>8623.4809704575418</v>
      </c>
      <c r="U175" s="347">
        <f>J175*'Regional Transition'!$U$56</f>
        <v>0</v>
      </c>
      <c r="V175" s="347">
        <f>K175*'Regional Transition'!$V$56</f>
        <v>0</v>
      </c>
      <c r="W175" s="347">
        <f>L175*'Regional Transition'!$W$56</f>
        <v>945.77660406121913</v>
      </c>
      <c r="X175" s="347">
        <f>M175*'Regional Transition'!$X$56</f>
        <v>403.74772853946502</v>
      </c>
      <c r="Y175" s="347">
        <f>N175*'Regional Transition'!$Y$56</f>
        <v>0</v>
      </c>
      <c r="Z175" s="348">
        <f t="shared" si="31"/>
        <v>13534.143740798945</v>
      </c>
      <c r="AB175" s="347">
        <f>E175*'Regional Transition'!$P$58</f>
        <v>-9103.5302593659926</v>
      </c>
      <c r="AC175" s="347">
        <f>F175*'Regional Transition'!$Q$58</f>
        <v>-791.26229508196718</v>
      </c>
      <c r="AD175" s="347">
        <f>G175*'Regional Transition'!$R$58</f>
        <v>0</v>
      </c>
      <c r="AE175" s="347">
        <f>H175*'Regional Transition'!$S$58</f>
        <v>-138.67199999999983</v>
      </c>
      <c r="AF175" s="347">
        <f>I175*'Regional Transition'!$T$58</f>
        <v>0</v>
      </c>
      <c r="AG175" s="347">
        <f>J175*'Regional Transition'!$U$58</f>
        <v>-2981.1288316996602</v>
      </c>
      <c r="AH175" s="347">
        <f>K175*'Regional Transition'!$V$58</f>
        <v>-1980.4173139863217</v>
      </c>
      <c r="AI175" s="347">
        <f>L175*'Regional Transition'!$W$58</f>
        <v>0</v>
      </c>
      <c r="AJ175" s="347">
        <f>M175*'Regional Transition'!$X$58</f>
        <v>0</v>
      </c>
      <c r="AK175" s="347">
        <f>N175*'Regional Transition'!$Y$58</f>
        <v>-1220.2595263691112</v>
      </c>
      <c r="AM175" s="382">
        <f>IF(('GE2024 results (adjust.)'!E174+'Allocation (ENG)'!P175+'Allocation (ENG)'!AB175)&gt;0,('GE2024 results (adjust.)'!E174+'Allocation (ENG)'!P175+'Allocation (ENG)'!AB175),0)</f>
        <v>10041.469740634007</v>
      </c>
      <c r="AN175" s="382">
        <f>IF(('GE2024 results (adjust.)'!F174+'Allocation (ENG)'!Q175+'Allocation (ENG)'!AC175)&gt;0,('GE2024 results (adjust.)'!F174+'Allocation (ENG)'!Q175+'Allocation (ENG)'!AC175),0)</f>
        <v>2322.7377049180327</v>
      </c>
      <c r="AO175" s="382">
        <f>IF(('GE2024 results (adjust.)'!G174+'Allocation (ENG)'!R175+'Allocation (ENG)'!AD175)&gt;0,('GE2024 results (adjust.)'!G174+'Allocation (ENG)'!R175+'Allocation (ENG)'!AD175),0)</f>
        <v>5654.1384377407185</v>
      </c>
      <c r="AP175" s="382">
        <f>IF(('GE2024 results (adjust.)'!H174+'Allocation (ENG)'!S175+'Allocation (ENG)'!AE175)&gt;0,('GE2024 results (adjust.)'!H174+'Allocation (ENG)'!S175+'Allocation (ENG)'!AE175),0)</f>
        <v>1787.3280000000002</v>
      </c>
      <c r="AQ175" s="382">
        <f>IF(('GE2024 results (adjust.)'!I174+'Allocation (ENG)'!T175+'Allocation (ENG)'!AF175)&gt;0,('GE2024 results (adjust.)'!I174+'Allocation (ENG)'!T175+'Allocation (ENG)'!AF175),0)</f>
        <v>16134.480970457542</v>
      </c>
      <c r="AR175" s="382">
        <f>IF(('GE2024 results (adjust.)'!K174+'Allocation (ENG)'!U175+'Allocation (ENG)'!AG175)&gt;0,('GE2024 results (adjust.)'!K174+'Allocation (ENG)'!U175+'Allocation (ENG)'!AG175),0)</f>
        <v>0</v>
      </c>
      <c r="AS175" s="382">
        <f>IF(('GE2024 results (adjust.)'!L174+'Allocation (ENG)'!V175+'Allocation (ENG)'!AH175)&gt;0,('GE2024 results (adjust.)'!L174+'Allocation (ENG)'!V175+'Allocation (ENG)'!AH175),0)</f>
        <v>1293.5826860136783</v>
      </c>
      <c r="AT175" s="382">
        <f t="shared" si="41"/>
        <v>945.77660406121913</v>
      </c>
      <c r="AU175" s="382">
        <f t="shared" si="42"/>
        <v>403.74772853946502</v>
      </c>
      <c r="AV175" s="382">
        <f>IF(('GE2024 results (adjust.)'!N174+'Allocation (ENG)'!Y175+'Allocation (ENG)'!AK175)&gt;0,('GE2024 results (adjust.)'!N174+'Allocation (ENG)'!Y175+'Allocation (ENG)'!AK175),0)</f>
        <v>2771.740473630889</v>
      </c>
      <c r="AW175" s="382">
        <f t="shared" si="32"/>
        <v>41355.002345995548</v>
      </c>
      <c r="AX175" s="382"/>
      <c r="AY175" s="368">
        <f t="shared" si="33"/>
        <v>0.24281149004955466</v>
      </c>
      <c r="AZ175" s="368">
        <f t="shared" si="34"/>
        <v>5.6165822105023917E-2</v>
      </c>
      <c r="BA175" s="368">
        <f t="shared" si="35"/>
        <v>0.13672199533288662</v>
      </c>
      <c r="BB175" s="368">
        <f t="shared" si="36"/>
        <v>4.321914879961479E-2</v>
      </c>
      <c r="BC175" s="368">
        <f t="shared" si="37"/>
        <v>0.39014581199799792</v>
      </c>
      <c r="BD175" s="368">
        <f t="shared" si="38"/>
        <v>0</v>
      </c>
      <c r="BE175" s="368">
        <f t="shared" si="39"/>
        <v>3.1279956779858273E-2</v>
      </c>
      <c r="BF175" s="368">
        <f t="shared" si="43"/>
        <v>2.2869702585152911E-2</v>
      </c>
      <c r="BG175" s="368">
        <f t="shared" si="44"/>
        <v>9.7629719655561911E-3</v>
      </c>
      <c r="BH175" s="368">
        <f t="shared" si="45"/>
        <v>6.7023100384354828E-2</v>
      </c>
    </row>
    <row r="176" spans="1:60" ht="20" customHeight="1" x14ac:dyDescent="0.35">
      <c r="A176" s="394" t="s">
        <v>256</v>
      </c>
      <c r="B176" s="395" t="s">
        <v>190</v>
      </c>
      <c r="C176" s="394" t="s">
        <v>57</v>
      </c>
      <c r="D176" s="333" t="s">
        <v>71</v>
      </c>
      <c r="E176" s="346">
        <f>'GE2024 results (adjust.)'!E175/'Regional Transition'!$P$54</f>
        <v>1.625229107495138E-2</v>
      </c>
      <c r="F176" s="346">
        <f>'GE2024 results (adjust.)'!F175/'Regional Transition'!$Q$54</f>
        <v>7.8773685331062389E-3</v>
      </c>
      <c r="G176" s="346">
        <f>'GE2024 results (adjust.)'!G175/'Regional Transition'!$R$54</f>
        <v>6.8979831874632445E-3</v>
      </c>
      <c r="H176" s="346">
        <f>'GE2024 results (adjust.)'!H175/'Regional Transition'!$S$54</f>
        <v>1.3720410166903022E-2</v>
      </c>
      <c r="I176" s="346">
        <f>'GE2024 results (adjust.)'!I175/'Regional Transition'!$T$54</f>
        <v>2.2817270421591616E-2</v>
      </c>
      <c r="J176" s="346">
        <v>6.0679116686077339E-3</v>
      </c>
      <c r="K176" s="346">
        <v>6.0679116686077339E-3</v>
      </c>
      <c r="L176" s="346">
        <f t="shared" si="40"/>
        <v>6.8979831874632445E-3</v>
      </c>
      <c r="M176" s="346">
        <v>2.0048130539414215E-2</v>
      </c>
      <c r="N176" s="346">
        <v>6.0679116686077339E-3</v>
      </c>
      <c r="P176" s="347">
        <f>E176*'Regional Transition'!$P$56</f>
        <v>0</v>
      </c>
      <c r="Q176" s="347">
        <f>F176*'Regional Transition'!$Q$56</f>
        <v>0</v>
      </c>
      <c r="R176" s="347">
        <f>G176*'Regional Transition'!$R$56</f>
        <v>3392.6947180386969</v>
      </c>
      <c r="S176" s="347">
        <f>H176*'Regional Transition'!$S$56</f>
        <v>0</v>
      </c>
      <c r="T176" s="347">
        <f>I176*'Regional Transition'!$T$56</f>
        <v>8758.9583708721311</v>
      </c>
      <c r="U176" s="347">
        <f>J176*'Regional Transition'!$U$56</f>
        <v>0</v>
      </c>
      <c r="V176" s="347">
        <f>K176*'Regional Transition'!$V$56</f>
        <v>0</v>
      </c>
      <c r="W176" s="347">
        <f>L176*'Regional Transition'!$W$56</f>
        <v>901.04087362545192</v>
      </c>
      <c r="X176" s="347">
        <f>M176*'Regional Transition'!$X$56</f>
        <v>261.87632768693442</v>
      </c>
      <c r="Y176" s="347">
        <f>N176*'Regional Transition'!$Y$56</f>
        <v>0</v>
      </c>
      <c r="Z176" s="348">
        <f t="shared" si="31"/>
        <v>13314.570290223215</v>
      </c>
      <c r="AB176" s="347">
        <f>E176*'Regional Transition'!$P$58</f>
        <v>-11046.916426512968</v>
      </c>
      <c r="AC176" s="347">
        <f>F176*'Regional Transition'!$Q$58</f>
        <v>-1353.8360655737706</v>
      </c>
      <c r="AD176" s="347">
        <f>G176*'Regional Transition'!$R$58</f>
        <v>0</v>
      </c>
      <c r="AE176" s="347">
        <f>H176*'Regional Transition'!$S$58</f>
        <v>-362.23199999999946</v>
      </c>
      <c r="AF176" s="347">
        <f>I176*'Regional Transition'!$T$58</f>
        <v>0</v>
      </c>
      <c r="AG176" s="347">
        <f>J176*'Regional Transition'!$U$58</f>
        <v>-413.82246585588274</v>
      </c>
      <c r="AH176" s="347">
        <f>K176*'Regional Transition'!$V$58</f>
        <v>-274.9096810520096</v>
      </c>
      <c r="AI176" s="347">
        <f>L176*'Regional Transition'!$W$58</f>
        <v>0</v>
      </c>
      <c r="AJ176" s="347">
        <f>M176*'Regional Transition'!$X$58</f>
        <v>0</v>
      </c>
      <c r="AK176" s="347">
        <f>N176*'Regional Transition'!$Y$58</f>
        <v>-169.38912562805723</v>
      </c>
      <c r="AM176" s="382">
        <f>IF(('GE2024 results (adjust.)'!E175+'Allocation (ENG)'!P176+'Allocation (ENG)'!AB176)&gt;0,('GE2024 results (adjust.)'!E175+'Allocation (ENG)'!P176+'Allocation (ENG)'!AB176),0)</f>
        <v>12185.083573487032</v>
      </c>
      <c r="AN176" s="382">
        <f>IF(('GE2024 results (adjust.)'!F175+'Allocation (ENG)'!Q176+'Allocation (ENG)'!AC176)&gt;0,('GE2024 results (adjust.)'!F175+'Allocation (ENG)'!Q176+'Allocation (ENG)'!AC176),0)</f>
        <v>3974.1639344262294</v>
      </c>
      <c r="AO176" s="382">
        <f>IF(('GE2024 results (adjust.)'!G175+'Allocation (ENG)'!R176+'Allocation (ENG)'!AD176)&gt;0,('GE2024 results (adjust.)'!G175+'Allocation (ENG)'!R176+'Allocation (ENG)'!AD176),0)</f>
        <v>5386.6947180386969</v>
      </c>
      <c r="AP176" s="382">
        <f>IF(('GE2024 results (adjust.)'!H175+'Allocation (ENG)'!S176+'Allocation (ENG)'!AE176)&gt;0,('GE2024 results (adjust.)'!H175+'Allocation (ENG)'!S176+'Allocation (ENG)'!AE176),0)</f>
        <v>4668.7680000000009</v>
      </c>
      <c r="AQ176" s="382">
        <f>IF(('GE2024 results (adjust.)'!I175+'Allocation (ENG)'!T176+'Allocation (ENG)'!AF176)&gt;0,('GE2024 results (adjust.)'!I175+'Allocation (ENG)'!T176+'Allocation (ENG)'!AF176),0)</f>
        <v>16387.958370872133</v>
      </c>
      <c r="AR176" s="382">
        <f>IF(('GE2024 results (adjust.)'!K175+'Allocation (ENG)'!U176+'Allocation (ENG)'!AG176)&gt;0,('GE2024 results (adjust.)'!K175+'Allocation (ENG)'!U176+'Allocation (ENG)'!AG176),0)</f>
        <v>0</v>
      </c>
      <c r="AS176" s="382">
        <f>IF(('GE2024 results (adjust.)'!L175+'Allocation (ENG)'!V176+'Allocation (ENG)'!AH176)&gt;0,('GE2024 results (adjust.)'!L175+'Allocation (ENG)'!V176+'Allocation (ENG)'!AH176),0)</f>
        <v>635.09031894799045</v>
      </c>
      <c r="AT176" s="382">
        <f t="shared" si="41"/>
        <v>901.04087362545192</v>
      </c>
      <c r="AU176" s="382">
        <f t="shared" si="42"/>
        <v>261.87632768693442</v>
      </c>
      <c r="AV176" s="382">
        <f>IF(('GE2024 results (adjust.)'!N175+'Allocation (ENG)'!Y176+'Allocation (ENG)'!AK176)&gt;0,('GE2024 results (adjust.)'!N175+'Allocation (ENG)'!Y176+'Allocation (ENG)'!AK176),0)</f>
        <v>259.61087437194277</v>
      </c>
      <c r="AW176" s="382">
        <f t="shared" si="32"/>
        <v>44660.286991456414</v>
      </c>
      <c r="AX176" s="382"/>
      <c r="AY176" s="368">
        <f t="shared" si="33"/>
        <v>0.27283934775918611</v>
      </c>
      <c r="AZ176" s="368">
        <f t="shared" si="34"/>
        <v>8.8986529244348411E-2</v>
      </c>
      <c r="BA176" s="368">
        <f t="shared" si="35"/>
        <v>0.12061487018811994</v>
      </c>
      <c r="BB176" s="368">
        <f t="shared" si="36"/>
        <v>0.104539587954129</v>
      </c>
      <c r="BC176" s="368">
        <f t="shared" si="37"/>
        <v>0.36694700090053556</v>
      </c>
      <c r="BD176" s="368">
        <f t="shared" si="38"/>
        <v>0</v>
      </c>
      <c r="BE176" s="368">
        <f t="shared" si="39"/>
        <v>1.422047106570283E-2</v>
      </c>
      <c r="BF176" s="368">
        <f t="shared" si="43"/>
        <v>2.0175438500827873E-2</v>
      </c>
      <c r="BG176" s="368">
        <f t="shared" si="44"/>
        <v>5.8637403681940465E-3</v>
      </c>
      <c r="BH176" s="368">
        <f t="shared" si="45"/>
        <v>5.8130140189561873E-3</v>
      </c>
    </row>
    <row r="177" spans="1:60" ht="20" customHeight="1" x14ac:dyDescent="0.35">
      <c r="A177" s="394" t="s">
        <v>257</v>
      </c>
      <c r="B177" s="395" t="s">
        <v>190</v>
      </c>
      <c r="C177" s="394" t="s">
        <v>57</v>
      </c>
      <c r="D177" s="333" t="s">
        <v>71</v>
      </c>
      <c r="E177" s="346">
        <f>'GE2024 results (adjust.)'!E176/'Regional Transition'!$P$54</f>
        <v>5.897331859583339E-3</v>
      </c>
      <c r="F177" s="346">
        <f>'GE2024 results (adjust.)'!F176/'Regional Transition'!$Q$54</f>
        <v>2.0366132046459914E-2</v>
      </c>
      <c r="G177" s="346">
        <f>'GE2024 results (adjust.)'!G176/'Regional Transition'!$R$54</f>
        <v>2.0019372470335906E-2</v>
      </c>
      <c r="H177" s="346">
        <f>'GE2024 results (adjust.)'!H176/'Regional Transition'!$S$54</f>
        <v>4.7932802443547508E-2</v>
      </c>
      <c r="I177" s="346">
        <f>'GE2024 results (adjust.)'!I176/'Regional Transition'!$T$54</f>
        <v>5.1472699430540267E-3</v>
      </c>
      <c r="J177" s="346">
        <v>1.4365407012312558E-3</v>
      </c>
      <c r="K177" s="346">
        <v>1.4365407012312558E-3</v>
      </c>
      <c r="L177" s="346">
        <f t="shared" si="40"/>
        <v>2.0019372470335906E-2</v>
      </c>
      <c r="M177" s="346">
        <v>4.7848799671303633E-3</v>
      </c>
      <c r="N177" s="346">
        <v>1.4365407012312558E-3</v>
      </c>
      <c r="P177" s="347">
        <f>E177*'Regional Transition'!$P$56</f>
        <v>0</v>
      </c>
      <c r="Q177" s="347">
        <f>F177*'Regional Transition'!$Q$56</f>
        <v>0</v>
      </c>
      <c r="R177" s="347">
        <f>G177*'Regional Transition'!$R$56</f>
        <v>9846.3010698545331</v>
      </c>
      <c r="S177" s="347">
        <f>H177*'Regional Transition'!$S$56</f>
        <v>0</v>
      </c>
      <c r="T177" s="347">
        <f>I177*'Regional Transition'!$T$56</f>
        <v>1975.9034416399184</v>
      </c>
      <c r="U177" s="347">
        <f>J177*'Regional Transition'!$U$56</f>
        <v>0</v>
      </c>
      <c r="V177" s="347">
        <f>K177*'Regional Transition'!$V$56</f>
        <v>0</v>
      </c>
      <c r="W177" s="347">
        <f>L177*'Regional Transition'!$W$56</f>
        <v>2615.0067881998448</v>
      </c>
      <c r="X177" s="347">
        <f>M177*'Regional Transition'!$X$56</f>
        <v>62.501927137366479</v>
      </c>
      <c r="Y177" s="347">
        <f>N177*'Regional Transition'!$Y$56</f>
        <v>0</v>
      </c>
      <c r="Z177" s="348">
        <f t="shared" si="31"/>
        <v>14499.713226831662</v>
      </c>
      <c r="AB177" s="347">
        <f>E177*'Regional Transition'!$P$58</f>
        <v>-4008.5014409221894</v>
      </c>
      <c r="AC177" s="347">
        <f>F177*'Regional Transition'!$Q$58</f>
        <v>-3500.2049180327867</v>
      </c>
      <c r="AD177" s="347">
        <f>G177*'Regional Transition'!$R$58</f>
        <v>0</v>
      </c>
      <c r="AE177" s="347">
        <f>H177*'Regional Transition'!$S$58</f>
        <v>-1265.4719999999982</v>
      </c>
      <c r="AF177" s="347">
        <f>I177*'Regional Transition'!$T$58</f>
        <v>0</v>
      </c>
      <c r="AG177" s="347">
        <f>J177*'Regional Transition'!$U$58</f>
        <v>-97.969919101056618</v>
      </c>
      <c r="AH177" s="347">
        <f>K177*'Regional Transition'!$V$58</f>
        <v>-65.083173184082924</v>
      </c>
      <c r="AI177" s="347">
        <f>L177*'Regional Transition'!$W$58</f>
        <v>0</v>
      </c>
      <c r="AJ177" s="347">
        <f>M177*'Regional Transition'!$X$58</f>
        <v>0</v>
      </c>
      <c r="AK177" s="347">
        <f>N177*'Regional Transition'!$Y$58</f>
        <v>-40.101831832781279</v>
      </c>
      <c r="AM177" s="382">
        <f>IF(('GE2024 results (adjust.)'!E176+'Allocation (ENG)'!P177+'Allocation (ENG)'!AB177)&gt;0,('GE2024 results (adjust.)'!E176+'Allocation (ENG)'!P177+'Allocation (ENG)'!AB177),0)</f>
        <v>4421.4985590778106</v>
      </c>
      <c r="AN177" s="382">
        <f>IF(('GE2024 results (adjust.)'!F176+'Allocation (ENG)'!Q177+'Allocation (ENG)'!AC177)&gt;0,('GE2024 results (adjust.)'!F176+'Allocation (ENG)'!Q177+'Allocation (ENG)'!AC177),0)</f>
        <v>10274.795081967213</v>
      </c>
      <c r="AO177" s="382">
        <f>IF(('GE2024 results (adjust.)'!G176+'Allocation (ENG)'!R177+'Allocation (ENG)'!AD177)&gt;0,('GE2024 results (adjust.)'!G176+'Allocation (ENG)'!R177+'Allocation (ENG)'!AD177),0)</f>
        <v>15633.301069854533</v>
      </c>
      <c r="AP177" s="382">
        <f>IF(('GE2024 results (adjust.)'!H176+'Allocation (ENG)'!S177+'Allocation (ENG)'!AE177)&gt;0,('GE2024 results (adjust.)'!H176+'Allocation (ENG)'!S177+'Allocation (ENG)'!AE177),0)</f>
        <v>16310.528000000002</v>
      </c>
      <c r="AQ177" s="382">
        <f>IF(('GE2024 results (adjust.)'!I176+'Allocation (ENG)'!T177+'Allocation (ENG)'!AF177)&gt;0,('GE2024 results (adjust.)'!I176+'Allocation (ENG)'!T177+'Allocation (ENG)'!AF177),0)</f>
        <v>3696.9034416399181</v>
      </c>
      <c r="AR177" s="382">
        <f>IF(('GE2024 results (adjust.)'!K176+'Allocation (ENG)'!U177+'Allocation (ENG)'!AG177)&gt;0,('GE2024 results (adjust.)'!K176+'Allocation (ENG)'!U177+'Allocation (ENG)'!AG177),0)</f>
        <v>219.03008089894337</v>
      </c>
      <c r="AS177" s="382">
        <f>IF(('GE2024 results (adjust.)'!L176+'Allocation (ENG)'!V177+'Allocation (ENG)'!AH177)&gt;0,('GE2024 results (adjust.)'!L176+'Allocation (ENG)'!V177+'Allocation (ENG)'!AH177),0)</f>
        <v>0</v>
      </c>
      <c r="AT177" s="382">
        <f t="shared" si="41"/>
        <v>2615.0067881998448</v>
      </c>
      <c r="AU177" s="382">
        <f t="shared" si="42"/>
        <v>62.501927137366479</v>
      </c>
      <c r="AV177" s="382">
        <f>IF(('GE2024 results (adjust.)'!N176+'Allocation (ENG)'!Y177+'Allocation (ENG)'!AK177)&gt;0,('GE2024 results (adjust.)'!N176+'Allocation (ENG)'!Y177+'Allocation (ENG)'!AK177),0)</f>
        <v>0</v>
      </c>
      <c r="AW177" s="382">
        <f t="shared" si="32"/>
        <v>53233.564948775631</v>
      </c>
      <c r="AX177" s="382"/>
      <c r="AY177" s="368">
        <f t="shared" si="33"/>
        <v>8.3058471912080822E-2</v>
      </c>
      <c r="AZ177" s="368">
        <f t="shared" si="34"/>
        <v>0.19301346982593043</v>
      </c>
      <c r="BA177" s="368">
        <f t="shared" si="35"/>
        <v>0.29367375799268347</v>
      </c>
      <c r="BB177" s="368">
        <f t="shared" si="36"/>
        <v>0.30639556106555932</v>
      </c>
      <c r="BC177" s="368">
        <f t="shared" si="37"/>
        <v>6.9446850782909034E-2</v>
      </c>
      <c r="BD177" s="368">
        <f t="shared" si="38"/>
        <v>4.1145108562559464E-3</v>
      </c>
      <c r="BE177" s="368">
        <f t="shared" si="39"/>
        <v>0</v>
      </c>
      <c r="BF177" s="368">
        <f t="shared" si="43"/>
        <v>4.9123270078119945E-2</v>
      </c>
      <c r="BG177" s="368">
        <f t="shared" si="44"/>
        <v>1.1741074864610212E-3</v>
      </c>
      <c r="BH177" s="368">
        <f t="shared" si="45"/>
        <v>0</v>
      </c>
    </row>
    <row r="178" spans="1:60" ht="20" customHeight="1" x14ac:dyDescent="0.35">
      <c r="A178" s="394" t="s">
        <v>258</v>
      </c>
      <c r="B178" s="395" t="s">
        <v>190</v>
      </c>
      <c r="C178" s="394" t="s">
        <v>57</v>
      </c>
      <c r="D178" s="333" t="s">
        <v>71</v>
      </c>
      <c r="E178" s="346">
        <f>'GE2024 results (adjust.)'!E177/'Regional Transition'!$P$54</f>
        <v>2.0433590306829154E-2</v>
      </c>
      <c r="F178" s="346">
        <f>'GE2024 results (adjust.)'!F177/'Regional Transition'!$Q$54</f>
        <v>1.4373831996782816E-2</v>
      </c>
      <c r="G178" s="346">
        <f>'GE2024 results (adjust.)'!G177/'Regional Transition'!$R$54</f>
        <v>8.8075552634310026E-3</v>
      </c>
      <c r="H178" s="346">
        <f>'GE2024 results (adjust.)'!H177/'Regional Transition'!$S$54</f>
        <v>1.2103196247409185E-2</v>
      </c>
      <c r="I178" s="346">
        <f>'GE2024 results (adjust.)'!I177/'Regional Transition'!$T$54</f>
        <v>1.696415753457434E-2</v>
      </c>
      <c r="J178" s="346">
        <v>6.144950128926129E-3</v>
      </c>
      <c r="K178" s="346">
        <v>6.144950128926129E-3</v>
      </c>
      <c r="L178" s="346">
        <f t="shared" si="40"/>
        <v>8.8075552634310026E-3</v>
      </c>
      <c r="M178" s="346">
        <v>1.5631860069261021E-2</v>
      </c>
      <c r="N178" s="346">
        <v>6.144950128926129E-3</v>
      </c>
      <c r="P178" s="347">
        <f>E178*'Regional Transition'!$P$56</f>
        <v>0</v>
      </c>
      <c r="Q178" s="347">
        <f>F178*'Regional Transition'!$Q$56</f>
        <v>0</v>
      </c>
      <c r="R178" s="347">
        <f>G178*'Regional Transition'!$R$56</f>
        <v>4331.8960642560287</v>
      </c>
      <c r="S178" s="347">
        <f>H178*'Regional Transition'!$S$56</f>
        <v>0</v>
      </c>
      <c r="T178" s="347">
        <f>I178*'Regional Transition'!$T$56</f>
        <v>6512.1001284030317</v>
      </c>
      <c r="U178" s="347">
        <f>J178*'Regional Transition'!$U$56</f>
        <v>0</v>
      </c>
      <c r="V178" s="347">
        <f>K178*'Regional Transition'!$V$56</f>
        <v>0</v>
      </c>
      <c r="W178" s="347">
        <f>L178*'Regional Transition'!$W$56</f>
        <v>1150.4764615097295</v>
      </c>
      <c r="X178" s="347">
        <f>M178*'Regional Transition'!$X$56</f>
        <v>204.18931839086656</v>
      </c>
      <c r="Y178" s="347">
        <f>N178*'Regional Transition'!$Y$56</f>
        <v>0</v>
      </c>
      <c r="Z178" s="348">
        <f t="shared" si="31"/>
        <v>12198.661972559657</v>
      </c>
      <c r="AB178" s="347">
        <f>E178*'Regional Transition'!$P$58</f>
        <v>-13889.00576368876</v>
      </c>
      <c r="AC178" s="347">
        <f>F178*'Regional Transition'!$Q$58</f>
        <v>-2470.344262295082</v>
      </c>
      <c r="AD178" s="347">
        <f>G178*'Regional Transition'!$R$58</f>
        <v>0</v>
      </c>
      <c r="AE178" s="347">
        <f>H178*'Regional Transition'!$S$58</f>
        <v>-319.53599999999955</v>
      </c>
      <c r="AF178" s="347">
        <f>I178*'Regional Transition'!$T$58</f>
        <v>0</v>
      </c>
      <c r="AG178" s="347">
        <f>J178*'Regional Transition'!$U$58</f>
        <v>-419.07637318937788</v>
      </c>
      <c r="AH178" s="347">
        <f>K178*'Regional Transition'!$V$58</f>
        <v>-278.3999458599888</v>
      </c>
      <c r="AI178" s="347">
        <f>L178*'Regional Transition'!$W$58</f>
        <v>0</v>
      </c>
      <c r="AJ178" s="347">
        <f>M178*'Regional Transition'!$X$58</f>
        <v>0</v>
      </c>
      <c r="AK178" s="347">
        <f>N178*'Regional Transition'!$Y$58</f>
        <v>-171.5396970512663</v>
      </c>
      <c r="AM178" s="382">
        <f>IF(('GE2024 results (adjust.)'!E177+'Allocation (ENG)'!P178+'Allocation (ENG)'!AB178)&gt;0,('GE2024 results (adjust.)'!E177+'Allocation (ENG)'!P178+'Allocation (ENG)'!AB178),0)</f>
        <v>15319.99423631124</v>
      </c>
      <c r="AN178" s="382">
        <f>IF(('GE2024 results (adjust.)'!F177+'Allocation (ENG)'!Q178+'Allocation (ENG)'!AC178)&gt;0,('GE2024 results (adjust.)'!F177+'Allocation (ENG)'!Q178+'Allocation (ENG)'!AC178),0)</f>
        <v>7251.6557377049176</v>
      </c>
      <c r="AO178" s="382">
        <f>IF(('GE2024 results (adjust.)'!G177+'Allocation (ENG)'!R178+'Allocation (ENG)'!AD178)&gt;0,('GE2024 results (adjust.)'!G177+'Allocation (ENG)'!R178+'Allocation (ENG)'!AD178),0)</f>
        <v>6877.8960642560287</v>
      </c>
      <c r="AP178" s="382">
        <f>IF(('GE2024 results (adjust.)'!H177+'Allocation (ENG)'!S178+'Allocation (ENG)'!AE178)&gt;0,('GE2024 results (adjust.)'!H177+'Allocation (ENG)'!S178+'Allocation (ENG)'!AE178),0)</f>
        <v>4118.4640000000009</v>
      </c>
      <c r="AQ178" s="382">
        <f>IF(('GE2024 results (adjust.)'!I177+'Allocation (ENG)'!T178+'Allocation (ENG)'!AF178)&gt;0,('GE2024 results (adjust.)'!I177+'Allocation (ENG)'!T178+'Allocation (ENG)'!AF178),0)</f>
        <v>12184.100128403032</v>
      </c>
      <c r="AR178" s="382">
        <f>IF(('GE2024 results (adjust.)'!K177+'Allocation (ENG)'!U178+'Allocation (ENG)'!AG178)&gt;0,('GE2024 results (adjust.)'!K177+'Allocation (ENG)'!U178+'Allocation (ENG)'!AG178),0)</f>
        <v>0</v>
      </c>
      <c r="AS178" s="382">
        <f>IF(('GE2024 results (adjust.)'!L177+'Allocation (ENG)'!V178+'Allocation (ENG)'!AH178)&gt;0,('GE2024 results (adjust.)'!L177+'Allocation (ENG)'!V178+'Allocation (ENG)'!AH178),0)</f>
        <v>528.60005414001125</v>
      </c>
      <c r="AT178" s="382">
        <f t="shared" si="41"/>
        <v>1150.4764615097295</v>
      </c>
      <c r="AU178" s="382">
        <f t="shared" si="42"/>
        <v>204.18931839086656</v>
      </c>
      <c r="AV178" s="382">
        <f>IF(('GE2024 results (adjust.)'!N177+'Allocation (ENG)'!Y178+'Allocation (ENG)'!AK178)&gt;0,('GE2024 results (adjust.)'!N177+'Allocation (ENG)'!Y178+'Allocation (ENG)'!AK178),0)</f>
        <v>198.4603029487337</v>
      </c>
      <c r="AW178" s="382">
        <f t="shared" si="32"/>
        <v>47833.836303664568</v>
      </c>
      <c r="AX178" s="382"/>
      <c r="AY178" s="368">
        <f t="shared" si="33"/>
        <v>0.32027525743607499</v>
      </c>
      <c r="AZ178" s="368">
        <f t="shared" si="34"/>
        <v>0.15160096488329047</v>
      </c>
      <c r="BA178" s="368">
        <f t="shared" si="35"/>
        <v>0.14378725596234712</v>
      </c>
      <c r="BB178" s="368">
        <f t="shared" si="36"/>
        <v>8.6099387342772754E-2</v>
      </c>
      <c r="BC178" s="368">
        <f t="shared" si="37"/>
        <v>0.25471718494528534</v>
      </c>
      <c r="BD178" s="368">
        <f t="shared" si="38"/>
        <v>0</v>
      </c>
      <c r="BE178" s="368">
        <f t="shared" si="39"/>
        <v>1.1050756012632735E-2</v>
      </c>
      <c r="BF178" s="368">
        <f t="shared" si="43"/>
        <v>2.4051519811334701E-2</v>
      </c>
      <c r="BG178" s="368">
        <f t="shared" si="44"/>
        <v>4.2687213522789001E-3</v>
      </c>
      <c r="BH178" s="368">
        <f t="shared" si="45"/>
        <v>4.1489522539828062E-3</v>
      </c>
    </row>
    <row r="179" spans="1:60" ht="20" customHeight="1" x14ac:dyDescent="0.35">
      <c r="A179" s="394" t="s">
        <v>259</v>
      </c>
      <c r="B179" s="395" t="s">
        <v>190</v>
      </c>
      <c r="C179" s="394" t="s">
        <v>57</v>
      </c>
      <c r="D179" s="333" t="s">
        <v>71</v>
      </c>
      <c r="E179" s="346">
        <f>'GE2024 results (adjust.)'!E178/'Regional Transition'!$P$54</f>
        <v>1.6136163306423406E-2</v>
      </c>
      <c r="F179" s="346">
        <f>'GE2024 results (adjust.)'!F178/'Regional Transition'!$Q$54</f>
        <v>3.430085397298512E-3</v>
      </c>
      <c r="G179" s="346">
        <f>'GE2024 results (adjust.)'!G178/'Regional Transition'!$R$54</f>
        <v>5.5419102639499085E-3</v>
      </c>
      <c r="H179" s="346">
        <f>'GE2024 results (adjust.)'!H178/'Regional Transition'!$S$54</f>
        <v>5.2579906185229626E-3</v>
      </c>
      <c r="I179" s="346">
        <f>'GE2024 results (adjust.)'!I178/'Regional Transition'!$T$54</f>
        <v>2.2826243001387757E-2</v>
      </c>
      <c r="J179" s="346">
        <v>1.6314026890954327E-2</v>
      </c>
      <c r="K179" s="346">
        <v>1.6314026890954327E-2</v>
      </c>
      <c r="L179" s="346">
        <f t="shared" si="40"/>
        <v>5.5419102639499085E-3</v>
      </c>
      <c r="M179" s="346">
        <v>2.4978576040382696E-2</v>
      </c>
      <c r="N179" s="346">
        <v>1.6314026890954327E-2</v>
      </c>
      <c r="P179" s="347">
        <f>E179*'Regional Transition'!$P$56</f>
        <v>0</v>
      </c>
      <c r="Q179" s="347">
        <f>F179*'Regional Transition'!$Q$56</f>
        <v>0</v>
      </c>
      <c r="R179" s="347">
        <f>G179*'Regional Transition'!$R$56</f>
        <v>2725.7256460872582</v>
      </c>
      <c r="S179" s="347">
        <f>H179*'Regional Transition'!$S$56</f>
        <v>0</v>
      </c>
      <c r="T179" s="347">
        <f>I179*'Regional Transition'!$T$56</f>
        <v>8762.4027115606368</v>
      </c>
      <c r="U179" s="347">
        <f>J179*'Regional Transition'!$U$56</f>
        <v>0</v>
      </c>
      <c r="V179" s="347">
        <f>K179*'Regional Transition'!$V$56</f>
        <v>0</v>
      </c>
      <c r="W179" s="347">
        <f>L179*'Regional Transition'!$W$56</f>
        <v>723.90545614241432</v>
      </c>
      <c r="X179" s="347">
        <f>M179*'Regional Transition'!$X$56</f>
        <v>326.27968734761623</v>
      </c>
      <c r="Y179" s="347">
        <f>N179*'Regional Transition'!$Y$56</f>
        <v>0</v>
      </c>
      <c r="Z179" s="348">
        <f t="shared" si="31"/>
        <v>12538.313501137925</v>
      </c>
      <c r="AB179" s="347">
        <f>E179*'Regional Transition'!$P$58</f>
        <v>-10967.982708933716</v>
      </c>
      <c r="AC179" s="347">
        <f>F179*'Regional Transition'!$Q$58</f>
        <v>-589.50819672131149</v>
      </c>
      <c r="AD179" s="347">
        <f>G179*'Regional Transition'!$R$58</f>
        <v>0</v>
      </c>
      <c r="AE179" s="347">
        <f>H179*'Regional Transition'!$S$58</f>
        <v>-138.8159999999998</v>
      </c>
      <c r="AF179" s="347">
        <f>I179*'Regional Transition'!$T$58</f>
        <v>0</v>
      </c>
      <c r="AG179" s="347">
        <f>J179*'Regional Transition'!$U$58</f>
        <v>-1112.5921412107377</v>
      </c>
      <c r="AH179" s="347">
        <f>K179*'Regional Transition'!$V$58</f>
        <v>-739.11490051324472</v>
      </c>
      <c r="AI179" s="347">
        <f>L179*'Regional Transition'!$W$58</f>
        <v>0</v>
      </c>
      <c r="AJ179" s="347">
        <f>M179*'Regional Transition'!$X$58</f>
        <v>0</v>
      </c>
      <c r="AK179" s="347">
        <f>N179*'Regional Transition'!$Y$58</f>
        <v>-455.41512491486634</v>
      </c>
      <c r="AM179" s="382">
        <f>IF(('GE2024 results (adjust.)'!E178+'Allocation (ENG)'!P179+'Allocation (ENG)'!AB179)&gt;0,('GE2024 results (adjust.)'!E178+'Allocation (ENG)'!P179+'Allocation (ENG)'!AB179),0)</f>
        <v>12098.017291066284</v>
      </c>
      <c r="AN179" s="382">
        <f>IF(('GE2024 results (adjust.)'!F178+'Allocation (ENG)'!Q179+'Allocation (ENG)'!AC179)&gt;0,('GE2024 results (adjust.)'!F178+'Allocation (ENG)'!Q179+'Allocation (ENG)'!AC179),0)</f>
        <v>1730.4918032786886</v>
      </c>
      <c r="AO179" s="382">
        <f>IF(('GE2024 results (adjust.)'!G178+'Allocation (ENG)'!R179+'Allocation (ENG)'!AD179)&gt;0,('GE2024 results (adjust.)'!G178+'Allocation (ENG)'!R179+'Allocation (ENG)'!AD179),0)</f>
        <v>4327.7256460872577</v>
      </c>
      <c r="AP179" s="382">
        <f>IF(('GE2024 results (adjust.)'!H178+'Allocation (ENG)'!S179+'Allocation (ENG)'!AE179)&gt;0,('GE2024 results (adjust.)'!H178+'Allocation (ENG)'!S179+'Allocation (ENG)'!AE179),0)</f>
        <v>1789.1840000000002</v>
      </c>
      <c r="AQ179" s="382">
        <f>IF(('GE2024 results (adjust.)'!I178+'Allocation (ENG)'!T179+'Allocation (ENG)'!AF179)&gt;0,('GE2024 results (adjust.)'!I178+'Allocation (ENG)'!T179+'Allocation (ENG)'!AF179),0)</f>
        <v>16394.402711560637</v>
      </c>
      <c r="AR179" s="382">
        <f>IF(('GE2024 results (adjust.)'!K178+'Allocation (ENG)'!U179+'Allocation (ENG)'!AG179)&gt;0,('GE2024 results (adjust.)'!K178+'Allocation (ENG)'!U179+'Allocation (ENG)'!AG179),0)</f>
        <v>1235.4078587892623</v>
      </c>
      <c r="AS179" s="382">
        <f>IF(('GE2024 results (adjust.)'!L178+'Allocation (ENG)'!V179+'Allocation (ENG)'!AH179)&gt;0,('GE2024 results (adjust.)'!L178+'Allocation (ENG)'!V179+'Allocation (ENG)'!AH179),0)</f>
        <v>0</v>
      </c>
      <c r="AT179" s="382">
        <f t="shared" si="41"/>
        <v>723.90545614241432</v>
      </c>
      <c r="AU179" s="382">
        <f t="shared" si="42"/>
        <v>326.27968734761623</v>
      </c>
      <c r="AV179" s="382">
        <f>IF(('GE2024 results (adjust.)'!N178+'Allocation (ENG)'!Y179+'Allocation (ENG)'!AK179)&gt;0,('GE2024 results (adjust.)'!N178+'Allocation (ENG)'!Y179+'Allocation (ENG)'!AK179),0)</f>
        <v>137.58487508513366</v>
      </c>
      <c r="AW179" s="382">
        <f t="shared" si="32"/>
        <v>38762.999329357299</v>
      </c>
      <c r="AX179" s="382"/>
      <c r="AY179" s="368">
        <f t="shared" si="33"/>
        <v>0.31210219798197625</v>
      </c>
      <c r="AZ179" s="368">
        <f t="shared" si="34"/>
        <v>4.4642876795348868E-2</v>
      </c>
      <c r="BA179" s="368">
        <f t="shared" si="35"/>
        <v>0.11164578905042673</v>
      </c>
      <c r="BB179" s="368">
        <f t="shared" si="36"/>
        <v>4.6157006190306722E-2</v>
      </c>
      <c r="BC179" s="368">
        <f t="shared" si="37"/>
        <v>0.42293947824476719</v>
      </c>
      <c r="BD179" s="368">
        <f t="shared" si="38"/>
        <v>3.1870801541758448E-2</v>
      </c>
      <c r="BE179" s="368">
        <f t="shared" si="39"/>
        <v>0</v>
      </c>
      <c r="BF179" s="368">
        <f t="shared" si="43"/>
        <v>1.8675166232406632E-2</v>
      </c>
      <c r="BG179" s="368">
        <f t="shared" si="44"/>
        <v>8.4172972420250031E-3</v>
      </c>
      <c r="BH179" s="368">
        <f t="shared" si="45"/>
        <v>3.5493867209840302E-3</v>
      </c>
    </row>
    <row r="180" spans="1:60" ht="20" customHeight="1" x14ac:dyDescent="0.35">
      <c r="A180" s="394" t="s">
        <v>260</v>
      </c>
      <c r="B180" s="395" t="s">
        <v>190</v>
      </c>
      <c r="C180" s="394" t="s">
        <v>57</v>
      </c>
      <c r="D180" s="333" t="s">
        <v>71</v>
      </c>
      <c r="E180" s="346">
        <f>'GE2024 results (adjust.)'!E179/'Regional Transition'!$P$54</f>
        <v>4.6821876792634979E-3</v>
      </c>
      <c r="F180" s="346">
        <f>'GE2024 results (adjust.)'!F179/'Regional Transition'!$Q$54</f>
        <v>1.2904217822250609E-2</v>
      </c>
      <c r="G180" s="346">
        <f>'GE2024 results (adjust.)'!G179/'Regional Transition'!$R$54</f>
        <v>1.4155740824021863E-2</v>
      </c>
      <c r="H180" s="346">
        <f>'GE2024 results (adjust.)'!H179/'Regional Transition'!$S$54</f>
        <v>8.23197338278608E-2</v>
      </c>
      <c r="I180" s="346">
        <f>'GE2024 results (adjust.)'!I179/'Regional Transition'!$T$54</f>
        <v>1.0737187156051108E-2</v>
      </c>
      <c r="J180" s="346">
        <v>1.5724909253225419E-3</v>
      </c>
      <c r="K180" s="346">
        <v>1.5724909253225419E-3</v>
      </c>
      <c r="L180" s="346">
        <f t="shared" si="40"/>
        <v>1.4155740824021863E-2</v>
      </c>
      <c r="M180" s="346">
        <v>9.2434113987204317E-3</v>
      </c>
      <c r="N180" s="346">
        <v>1.5724909253225419E-3</v>
      </c>
      <c r="P180" s="347">
        <f>E180*'Regional Transition'!$P$56</f>
        <v>0</v>
      </c>
      <c r="Q180" s="347">
        <f>F180*'Regional Transition'!$Q$56</f>
        <v>0</v>
      </c>
      <c r="R180" s="347">
        <f>G180*'Regional Transition'!$R$56</f>
        <v>6962.3404143502239</v>
      </c>
      <c r="S180" s="347">
        <f>H180*'Regional Transition'!$S$56</f>
        <v>0</v>
      </c>
      <c r="T180" s="347">
        <f>I180*'Regional Transition'!$T$56</f>
        <v>4121.7276905794934</v>
      </c>
      <c r="U180" s="347">
        <f>J180*'Regional Transition'!$U$56</f>
        <v>0</v>
      </c>
      <c r="V180" s="347">
        <f>K180*'Regional Transition'!$V$56</f>
        <v>0</v>
      </c>
      <c r="W180" s="347">
        <f>L180*'Regional Transition'!$W$56</f>
        <v>1849.0768580117099</v>
      </c>
      <c r="X180" s="347">
        <f>M180*'Regional Transition'!$X$56</f>
        <v>120.74096523052592</v>
      </c>
      <c r="Y180" s="347">
        <f>N180*'Regional Transition'!$Y$56</f>
        <v>0</v>
      </c>
      <c r="Z180" s="348">
        <f t="shared" si="31"/>
        <v>13053.885928171951</v>
      </c>
      <c r="AB180" s="347">
        <f>E180*'Regional Transition'!$P$58</f>
        <v>-3182.5504322766565</v>
      </c>
      <c r="AC180" s="347">
        <f>F180*'Regional Transition'!$Q$58</f>
        <v>-2217.7704918032787</v>
      </c>
      <c r="AD180" s="347">
        <f>G180*'Regional Transition'!$R$58</f>
        <v>0</v>
      </c>
      <c r="AE180" s="347">
        <f>H180*'Regional Transition'!$S$58</f>
        <v>-2173.319999999997</v>
      </c>
      <c r="AF180" s="347">
        <f>I180*'Regional Transition'!$T$58</f>
        <v>0</v>
      </c>
      <c r="AG180" s="347">
        <f>J180*'Regional Transition'!$U$58</f>
        <v>-107.24152027781277</v>
      </c>
      <c r="AH180" s="347">
        <f>K180*'Regional Transition'!$V$58</f>
        <v>-71.242464021693294</v>
      </c>
      <c r="AI180" s="347">
        <f>L180*'Regional Transition'!$W$58</f>
        <v>0</v>
      </c>
      <c r="AJ180" s="347">
        <f>M180*'Regional Transition'!$X$58</f>
        <v>0</v>
      </c>
      <c r="AK180" s="347">
        <f>N180*'Regional Transition'!$Y$58</f>
        <v>-43.896957873738501</v>
      </c>
      <c r="AM180" s="382">
        <f>IF(('GE2024 results (adjust.)'!E179+'Allocation (ENG)'!P180+'Allocation (ENG)'!AB180)&gt;0,('GE2024 results (adjust.)'!E179+'Allocation (ENG)'!P180+'Allocation (ENG)'!AB180),0)</f>
        <v>3510.4495677233435</v>
      </c>
      <c r="AN180" s="382">
        <f>IF(('GE2024 results (adjust.)'!F179+'Allocation (ENG)'!Q180+'Allocation (ENG)'!AC180)&gt;0,('GE2024 results (adjust.)'!F179+'Allocation (ENG)'!Q180+'Allocation (ENG)'!AC180),0)</f>
        <v>6510.2295081967213</v>
      </c>
      <c r="AO180" s="382">
        <f>IF(('GE2024 results (adjust.)'!G179+'Allocation (ENG)'!R180+'Allocation (ENG)'!AD180)&gt;0,('GE2024 results (adjust.)'!G179+'Allocation (ENG)'!R180+'Allocation (ENG)'!AD180),0)</f>
        <v>11054.340414350223</v>
      </c>
      <c r="AP180" s="382">
        <f>IF(('GE2024 results (adjust.)'!H179+'Allocation (ENG)'!S180+'Allocation (ENG)'!AE180)&gt;0,('GE2024 results (adjust.)'!H179+'Allocation (ENG)'!S180+'Allocation (ENG)'!AE180),0)</f>
        <v>28011.680000000004</v>
      </c>
      <c r="AQ180" s="382">
        <f>IF(('GE2024 results (adjust.)'!I179+'Allocation (ENG)'!T180+'Allocation (ENG)'!AF180)&gt;0,('GE2024 results (adjust.)'!I179+'Allocation (ENG)'!T180+'Allocation (ENG)'!AF180),0)</f>
        <v>7711.7276905794934</v>
      </c>
      <c r="AR180" s="382">
        <f>IF(('GE2024 results (adjust.)'!K179+'Allocation (ENG)'!U180+'Allocation (ENG)'!AG180)&gt;0,('GE2024 results (adjust.)'!K179+'Allocation (ENG)'!U180+'Allocation (ENG)'!AG180),0)</f>
        <v>0</v>
      </c>
      <c r="AS180" s="382">
        <f>IF(('GE2024 results (adjust.)'!L179+'Allocation (ENG)'!V180+'Allocation (ENG)'!AH180)&gt;0,('GE2024 results (adjust.)'!L179+'Allocation (ENG)'!V180+'Allocation (ENG)'!AH180),0)</f>
        <v>275.75753597830669</v>
      </c>
      <c r="AT180" s="382">
        <f t="shared" si="41"/>
        <v>1849.0768580117099</v>
      </c>
      <c r="AU180" s="382">
        <f t="shared" si="42"/>
        <v>120.74096523052592</v>
      </c>
      <c r="AV180" s="382">
        <f>IF(('GE2024 results (adjust.)'!N179+'Allocation (ENG)'!Y180+'Allocation (ENG)'!AK180)&gt;0,('GE2024 results (adjust.)'!N179+'Allocation (ENG)'!Y180+'Allocation (ENG)'!AK180),0)</f>
        <v>0</v>
      </c>
      <c r="AW180" s="382">
        <f t="shared" si="32"/>
        <v>59044.002540070323</v>
      </c>
      <c r="AX180" s="382"/>
      <c r="AY180" s="368">
        <f t="shared" si="33"/>
        <v>5.9454803480522352E-2</v>
      </c>
      <c r="AZ180" s="368">
        <f t="shared" si="34"/>
        <v>0.11026063999944011</v>
      </c>
      <c r="BA180" s="368">
        <f t="shared" si="35"/>
        <v>0.18722207063872701</v>
      </c>
      <c r="BB180" s="368">
        <f t="shared" si="36"/>
        <v>0.47442041181049377</v>
      </c>
      <c r="BC180" s="368">
        <f t="shared" si="37"/>
        <v>0.13060983942180943</v>
      </c>
      <c r="BD180" s="368">
        <f t="shared" si="38"/>
        <v>0</v>
      </c>
      <c r="BE180" s="368">
        <f t="shared" si="39"/>
        <v>4.6703733506407077E-3</v>
      </c>
      <c r="BF180" s="368">
        <f t="shared" si="43"/>
        <v>3.1316929382570739E-2</v>
      </c>
      <c r="BG180" s="368">
        <f t="shared" si="44"/>
        <v>2.0449319157959324E-3</v>
      </c>
      <c r="BH180" s="368">
        <f t="shared" si="45"/>
        <v>0</v>
      </c>
    </row>
    <row r="181" spans="1:60" ht="20" customHeight="1" x14ac:dyDescent="0.35">
      <c r="A181" s="394" t="s">
        <v>261</v>
      </c>
      <c r="B181" s="395" t="s">
        <v>190</v>
      </c>
      <c r="C181" s="394" t="s">
        <v>57</v>
      </c>
      <c r="D181" s="333" t="s">
        <v>71</v>
      </c>
      <c r="E181" s="346">
        <f>'GE2024 results (adjust.)'!E180/'Regional Transition'!$P$54</f>
        <v>1.161207728792691E-2</v>
      </c>
      <c r="F181" s="346">
        <f>'GE2024 results (adjust.)'!F180/'Regional Transition'!$Q$54</f>
        <v>2.3673503181699904E-2</v>
      </c>
      <c r="G181" s="346">
        <f>'GE2024 results (adjust.)'!G180/'Regional Transition'!$R$54</f>
        <v>2.2866433735773344E-2</v>
      </c>
      <c r="H181" s="346">
        <f>'GE2024 results (adjust.)'!H180/'Regional Transition'!$S$54</f>
        <v>4.7780080724337294E-3</v>
      </c>
      <c r="I181" s="346">
        <f>'GE2024 results (adjust.)'!I180/'Regional Transition'!$T$54</f>
        <v>1.3022204144135522E-2</v>
      </c>
      <c r="J181" s="346">
        <v>2.6600927180528301E-3</v>
      </c>
      <c r="K181" s="346">
        <v>2.6600927180528301E-3</v>
      </c>
      <c r="L181" s="346">
        <f t="shared" si="40"/>
        <v>2.2866433735773344E-2</v>
      </c>
      <c r="M181" s="346">
        <v>1.0222457005341317E-2</v>
      </c>
      <c r="N181" s="346">
        <v>2.6600927180528301E-3</v>
      </c>
      <c r="P181" s="347">
        <f>E181*'Regional Transition'!$P$56</f>
        <v>0</v>
      </c>
      <c r="Q181" s="347">
        <f>F181*'Regional Transition'!$Q$56</f>
        <v>0</v>
      </c>
      <c r="R181" s="347">
        <f>G181*'Regional Transition'!$R$56</f>
        <v>11246.595830609724</v>
      </c>
      <c r="S181" s="347">
        <f>H181*'Regional Transition'!$S$56</f>
        <v>0</v>
      </c>
      <c r="T181" s="347">
        <f>I181*'Regional Transition'!$T$56</f>
        <v>4998.8864525858253</v>
      </c>
      <c r="U181" s="347">
        <f>J181*'Regional Transition'!$U$56</f>
        <v>0</v>
      </c>
      <c r="V181" s="347">
        <f>K181*'Regional Transition'!$V$56</f>
        <v>0</v>
      </c>
      <c r="W181" s="347">
        <f>L181*'Regional Transition'!$W$56</f>
        <v>2986.9007897012225</v>
      </c>
      <c r="X181" s="347">
        <f>M181*'Regional Transition'!$X$56</f>
        <v>133.52963236314704</v>
      </c>
      <c r="Y181" s="347">
        <f>N181*'Regional Transition'!$Y$56</f>
        <v>0</v>
      </c>
      <c r="Z181" s="348">
        <f t="shared" si="31"/>
        <v>19365.912705259921</v>
      </c>
      <c r="AB181" s="347">
        <f>E181*'Regional Transition'!$P$58</f>
        <v>-7892.8962536023046</v>
      </c>
      <c r="AC181" s="347">
        <f>F181*'Regional Transition'!$Q$58</f>
        <v>-4068.622950819672</v>
      </c>
      <c r="AD181" s="347">
        <f>G181*'Regional Transition'!$R$58</f>
        <v>0</v>
      </c>
      <c r="AE181" s="347">
        <f>H181*'Regional Transition'!$S$58</f>
        <v>-126.14399999999982</v>
      </c>
      <c r="AF181" s="347">
        <f>I181*'Regional Transition'!$T$58</f>
        <v>0</v>
      </c>
      <c r="AG181" s="347">
        <f>J181*'Regional Transition'!$U$58</f>
        <v>-181.41432969186192</v>
      </c>
      <c r="AH181" s="347">
        <f>K181*'Regional Transition'!$V$58</f>
        <v>-120.51679072257627</v>
      </c>
      <c r="AI181" s="347">
        <f>L181*'Regional Transition'!$W$58</f>
        <v>0</v>
      </c>
      <c r="AJ181" s="347">
        <f>M181*'Regional Transition'!$X$58</f>
        <v>0</v>
      </c>
      <c r="AK181" s="347">
        <f>N181*'Regional Transition'!$Y$58</f>
        <v>-74.257966201396258</v>
      </c>
      <c r="AM181" s="382">
        <f>IF(('GE2024 results (adjust.)'!E180+'Allocation (ENG)'!P181+'Allocation (ENG)'!AB181)&gt;0,('GE2024 results (adjust.)'!E180+'Allocation (ENG)'!P181+'Allocation (ENG)'!AB181),0)</f>
        <v>8706.1037463976954</v>
      </c>
      <c r="AN181" s="382">
        <f>IF(('GE2024 results (adjust.)'!F180+'Allocation (ENG)'!Q181+'Allocation (ENG)'!AC181)&gt;0,('GE2024 results (adjust.)'!F180+'Allocation (ENG)'!Q181+'Allocation (ENG)'!AC181),0)</f>
        <v>11943.377049180328</v>
      </c>
      <c r="AO181" s="382">
        <f>IF(('GE2024 results (adjust.)'!G180+'Allocation (ENG)'!R181+'Allocation (ENG)'!AD181)&gt;0,('GE2024 results (adjust.)'!G180+'Allocation (ENG)'!R181+'Allocation (ENG)'!AD181),0)</f>
        <v>17856.595830609724</v>
      </c>
      <c r="AP181" s="382">
        <f>IF(('GE2024 results (adjust.)'!H180+'Allocation (ENG)'!S181+'Allocation (ENG)'!AE181)&gt;0,('GE2024 results (adjust.)'!H180+'Allocation (ENG)'!S181+'Allocation (ENG)'!AE181),0)</f>
        <v>1625.8560000000002</v>
      </c>
      <c r="AQ181" s="382">
        <f>IF(('GE2024 results (adjust.)'!I180+'Allocation (ENG)'!T181+'Allocation (ENG)'!AF181)&gt;0,('GE2024 results (adjust.)'!I180+'Allocation (ENG)'!T181+'Allocation (ENG)'!AF181),0)</f>
        <v>9352.8864525858262</v>
      </c>
      <c r="AR181" s="382">
        <f>IF(('GE2024 results (adjust.)'!K180+'Allocation (ENG)'!U181+'Allocation (ENG)'!AG181)&gt;0,('GE2024 results (adjust.)'!K180+'Allocation (ENG)'!U181+'Allocation (ENG)'!AG181),0)</f>
        <v>0</v>
      </c>
      <c r="AS181" s="382">
        <f>IF(('GE2024 results (adjust.)'!L180+'Allocation (ENG)'!V181+'Allocation (ENG)'!AH181)&gt;0,('GE2024 results (adjust.)'!L180+'Allocation (ENG)'!V181+'Allocation (ENG)'!AH181),0)</f>
        <v>0</v>
      </c>
      <c r="AT181" s="382">
        <f t="shared" si="41"/>
        <v>2986.9007897012225</v>
      </c>
      <c r="AU181" s="382">
        <f t="shared" si="42"/>
        <v>133.52963236314704</v>
      </c>
      <c r="AV181" s="382">
        <f>IF(('GE2024 results (adjust.)'!N180+'Allocation (ENG)'!Y181+'Allocation (ENG)'!AK181)&gt;0,('GE2024 results (adjust.)'!N180+'Allocation (ENG)'!Y181+'Allocation (ENG)'!AK181),0)</f>
        <v>512.74203379860376</v>
      </c>
      <c r="AW181" s="382">
        <f t="shared" si="32"/>
        <v>53117.991534636538</v>
      </c>
      <c r="AX181" s="382"/>
      <c r="AY181" s="368">
        <f t="shared" si="33"/>
        <v>0.16390122244589622</v>
      </c>
      <c r="AZ181" s="368">
        <f t="shared" si="34"/>
        <v>0.22484617177952662</v>
      </c>
      <c r="BA181" s="368">
        <f t="shared" si="35"/>
        <v>0.33616850552351946</v>
      </c>
      <c r="BB181" s="368">
        <f t="shared" si="36"/>
        <v>3.060838621768731E-2</v>
      </c>
      <c r="BC181" s="368">
        <f t="shared" si="37"/>
        <v>0.17607756209093692</v>
      </c>
      <c r="BD181" s="368">
        <f t="shared" si="38"/>
        <v>0</v>
      </c>
      <c r="BE181" s="368">
        <f t="shared" si="39"/>
        <v>0</v>
      </c>
      <c r="BF181" s="368">
        <f t="shared" si="43"/>
        <v>5.6231433143581123E-2</v>
      </c>
      <c r="BG181" s="368">
        <f t="shared" si="44"/>
        <v>2.5138305968529827E-3</v>
      </c>
      <c r="BH181" s="368">
        <f t="shared" si="45"/>
        <v>9.6528882019995266E-3</v>
      </c>
    </row>
    <row r="182" spans="1:60" ht="20" customHeight="1" x14ac:dyDescent="0.35">
      <c r="A182" s="394" t="s">
        <v>262</v>
      </c>
      <c r="B182" s="395" t="s">
        <v>190</v>
      </c>
      <c r="C182" s="394" t="s">
        <v>57</v>
      </c>
      <c r="D182" s="333" t="s">
        <v>71</v>
      </c>
      <c r="E182" s="346">
        <f>'GE2024 results (adjust.)'!E181/'Regional Transition'!$P$54</f>
        <v>1.5060232535363004E-2</v>
      </c>
      <c r="F182" s="346">
        <f>'GE2024 results (adjust.)'!F181/'Regional Transition'!$Q$54</f>
        <v>4.1530646038842756E-3</v>
      </c>
      <c r="G182" s="346">
        <f>'GE2024 results (adjust.)'!G181/'Regional Transition'!$R$54</f>
        <v>7.0328986058740099E-3</v>
      </c>
      <c r="H182" s="346">
        <f>'GE2024 results (adjust.)'!H181/'Regional Transition'!$S$54</f>
        <v>1.2405912512272282E-2</v>
      </c>
      <c r="I182" s="346">
        <f>'GE2024 results (adjust.)'!I181/'Regional Transition'!$T$54</f>
        <v>1.9189357324017803E-2</v>
      </c>
      <c r="J182" s="346">
        <v>9.1086650141161652E-4</v>
      </c>
      <c r="K182" s="346">
        <v>9.1086650141161652E-4</v>
      </c>
      <c r="L182" s="346">
        <f t="shared" si="40"/>
        <v>7.0328986058740099E-3</v>
      </c>
      <c r="M182" s="346">
        <v>1.5063684921054176E-2</v>
      </c>
      <c r="N182" s="346">
        <v>9.1086650141161652E-4</v>
      </c>
      <c r="P182" s="347">
        <f>E182*'Regional Transition'!$P$56</f>
        <v>0</v>
      </c>
      <c r="Q182" s="347">
        <f>F182*'Regional Transition'!$Q$56</f>
        <v>0</v>
      </c>
      <c r="R182" s="347">
        <f>G182*'Regional Transition'!$R$56</f>
        <v>3459.0513348910085</v>
      </c>
      <c r="S182" s="347">
        <f>H182*'Regional Transition'!$S$56</f>
        <v>0</v>
      </c>
      <c r="T182" s="347">
        <f>I182*'Regional Transition'!$T$56</f>
        <v>7366.2966191526539</v>
      </c>
      <c r="U182" s="347">
        <f>J182*'Regional Transition'!$U$56</f>
        <v>0</v>
      </c>
      <c r="V182" s="347">
        <f>K182*'Regional Transition'!$V$56</f>
        <v>0</v>
      </c>
      <c r="W182" s="347">
        <f>L182*'Regional Transition'!$W$56</f>
        <v>918.66404016075421</v>
      </c>
      <c r="X182" s="347">
        <f>M182*'Regional Transition'!$X$56</f>
        <v>196.76759789663558</v>
      </c>
      <c r="Y182" s="347">
        <f>N182*'Regional Transition'!$Y$56</f>
        <v>0</v>
      </c>
      <c r="Z182" s="348">
        <f t="shared" si="31"/>
        <v>11940.779592101053</v>
      </c>
      <c r="AB182" s="347">
        <f>E182*'Regional Transition'!$P$58</f>
        <v>-10236.65706051873</v>
      </c>
      <c r="AC182" s="347">
        <f>F182*'Regional Transition'!$Q$58</f>
        <v>-713.76229508196718</v>
      </c>
      <c r="AD182" s="347">
        <f>G182*'Regional Transition'!$R$58</f>
        <v>0</v>
      </c>
      <c r="AE182" s="347">
        <f>H182*'Regional Transition'!$S$58</f>
        <v>-327.52799999999957</v>
      </c>
      <c r="AF182" s="347">
        <f>I182*'Regional Transition'!$T$58</f>
        <v>0</v>
      </c>
      <c r="AG182" s="347">
        <f>J182*'Regional Transition'!$U$58</f>
        <v>-62.11972788426619</v>
      </c>
      <c r="AH182" s="347">
        <f>K182*'Regional Transition'!$V$58</f>
        <v>-41.267248611989494</v>
      </c>
      <c r="AI182" s="347">
        <f>L182*'Regional Transition'!$W$58</f>
        <v>0</v>
      </c>
      <c r="AJ182" s="347">
        <f>M182*'Regional Transition'!$X$58</f>
        <v>0</v>
      </c>
      <c r="AK182" s="347">
        <f>N182*'Regional Transition'!$Y$58</f>
        <v>-25.427344474413371</v>
      </c>
      <c r="AM182" s="382">
        <f>IF(('GE2024 results (adjust.)'!E181+'Allocation (ENG)'!P182+'Allocation (ENG)'!AB182)&gt;0,('GE2024 results (adjust.)'!E181+'Allocation (ENG)'!P182+'Allocation (ENG)'!AB182),0)</f>
        <v>11291.34293948127</v>
      </c>
      <c r="AN182" s="382">
        <f>IF(('GE2024 results (adjust.)'!F181+'Allocation (ENG)'!Q182+'Allocation (ENG)'!AC182)&gt;0,('GE2024 results (adjust.)'!F181+'Allocation (ENG)'!Q182+'Allocation (ENG)'!AC182),0)</f>
        <v>2095.2377049180327</v>
      </c>
      <c r="AO182" s="382">
        <f>IF(('GE2024 results (adjust.)'!G181+'Allocation (ENG)'!R182+'Allocation (ENG)'!AD182)&gt;0,('GE2024 results (adjust.)'!G181+'Allocation (ENG)'!R182+'Allocation (ENG)'!AD182),0)</f>
        <v>5492.0513348910081</v>
      </c>
      <c r="AP182" s="382">
        <f>IF(('GE2024 results (adjust.)'!H181+'Allocation (ENG)'!S182+'Allocation (ENG)'!AE182)&gt;0,('GE2024 results (adjust.)'!H181+'Allocation (ENG)'!S182+'Allocation (ENG)'!AE182),0)</f>
        <v>4221.4720000000007</v>
      </c>
      <c r="AQ182" s="382">
        <f>IF(('GE2024 results (adjust.)'!I181+'Allocation (ENG)'!T182+'Allocation (ENG)'!AF182)&gt;0,('GE2024 results (adjust.)'!I181+'Allocation (ENG)'!T182+'Allocation (ENG)'!AF182),0)</f>
        <v>13782.296619152654</v>
      </c>
      <c r="AR182" s="382">
        <f>IF(('GE2024 results (adjust.)'!K181+'Allocation (ENG)'!U182+'Allocation (ENG)'!AG182)&gt;0,('GE2024 results (adjust.)'!K181+'Allocation (ENG)'!U182+'Allocation (ENG)'!AG182),0)</f>
        <v>0</v>
      </c>
      <c r="AS182" s="382">
        <f>IF(('GE2024 results (adjust.)'!L181+'Allocation (ENG)'!V182+'Allocation (ENG)'!AH182)&gt;0,('GE2024 results (adjust.)'!L181+'Allocation (ENG)'!V182+'Allocation (ENG)'!AH182),0)</f>
        <v>0</v>
      </c>
      <c r="AT182" s="382">
        <f t="shared" si="41"/>
        <v>918.66404016075421</v>
      </c>
      <c r="AU182" s="382">
        <f t="shared" si="42"/>
        <v>196.76759789663558</v>
      </c>
      <c r="AV182" s="382">
        <f>IF(('GE2024 results (adjust.)'!N181+'Allocation (ENG)'!Y182+'Allocation (ENG)'!AK182)&gt;0,('GE2024 results (adjust.)'!N181+'Allocation (ENG)'!Y182+'Allocation (ENG)'!AK182),0)</f>
        <v>175.57265552558664</v>
      </c>
      <c r="AW182" s="382">
        <f t="shared" si="32"/>
        <v>38173.404892025945</v>
      </c>
      <c r="AX182" s="382"/>
      <c r="AY182" s="368">
        <f t="shared" si="33"/>
        <v>0.29579082535128853</v>
      </c>
      <c r="AZ182" s="368">
        <f t="shared" si="34"/>
        <v>5.4887367549330338E-2</v>
      </c>
      <c r="BA182" s="368">
        <f t="shared" si="35"/>
        <v>0.14387114145110605</v>
      </c>
      <c r="BB182" s="368">
        <f t="shared" si="36"/>
        <v>0.11058672947672596</v>
      </c>
      <c r="BC182" s="368">
        <f t="shared" si="37"/>
        <v>0.36104446690401576</v>
      </c>
      <c r="BD182" s="368">
        <f t="shared" si="38"/>
        <v>0</v>
      </c>
      <c r="BE182" s="368">
        <f t="shared" si="39"/>
        <v>0</v>
      </c>
      <c r="BF182" s="368">
        <f t="shared" si="43"/>
        <v>2.4065551468599917E-2</v>
      </c>
      <c r="BG182" s="368">
        <f t="shared" si="44"/>
        <v>5.1545728879358738E-3</v>
      </c>
      <c r="BH182" s="368">
        <f t="shared" si="45"/>
        <v>4.5993449109975014E-3</v>
      </c>
    </row>
    <row r="183" spans="1:60" ht="20" customHeight="1" x14ac:dyDescent="0.35">
      <c r="A183" s="394" t="s">
        <v>263</v>
      </c>
      <c r="B183" s="395" t="s">
        <v>190</v>
      </c>
      <c r="C183" s="394" t="s">
        <v>57</v>
      </c>
      <c r="D183" s="333" t="s">
        <v>71</v>
      </c>
      <c r="E183" s="346">
        <f>'GE2024 results (adjust.)'!E182/'Regional Transition'!$P$54</f>
        <v>1.9008576665314175E-2</v>
      </c>
      <c r="F183" s="346">
        <f>'GE2024 results (adjust.)'!F182/'Regional Transition'!$Q$54</f>
        <v>3.4788754051049134E-3</v>
      </c>
      <c r="G183" s="346">
        <f>'GE2024 results (adjust.)'!G182/'Regional Transition'!$R$54</f>
        <v>6.3514027744145021E-3</v>
      </c>
      <c r="H183" s="346">
        <f>'GE2024 results (adjust.)'!H182/'Regional Transition'!$S$54</f>
        <v>4.7343732955165271E-3</v>
      </c>
      <c r="I183" s="346">
        <f>'GE2024 results (adjust.)'!I182/'Regional Transition'!$T$54</f>
        <v>2.7444130736469351E-2</v>
      </c>
      <c r="J183" s="346">
        <v>1.6250583453045059E-2</v>
      </c>
      <c r="K183" s="346">
        <v>1.6250583453045059E-2</v>
      </c>
      <c r="L183" s="346">
        <f t="shared" si="40"/>
        <v>6.3514027744145021E-3</v>
      </c>
      <c r="M183" s="346">
        <v>2.7293537594646946E-2</v>
      </c>
      <c r="N183" s="346">
        <v>1.6250583453045059E-2</v>
      </c>
      <c r="P183" s="347">
        <f>E183*'Regional Transition'!$P$56</f>
        <v>0</v>
      </c>
      <c r="Q183" s="347">
        <f>F183*'Regional Transition'!$Q$56</f>
        <v>0</v>
      </c>
      <c r="R183" s="347">
        <f>G183*'Regional Transition'!$R$56</f>
        <v>3123.8653472011274</v>
      </c>
      <c r="S183" s="347">
        <f>H183*'Regional Transition'!$S$56</f>
        <v>0</v>
      </c>
      <c r="T183" s="347">
        <f>I183*'Regional Transition'!$T$56</f>
        <v>10535.090052578671</v>
      </c>
      <c r="U183" s="347">
        <f>J183*'Regional Transition'!$U$56</f>
        <v>0</v>
      </c>
      <c r="V183" s="347">
        <f>K183*'Regional Transition'!$V$56</f>
        <v>0</v>
      </c>
      <c r="W183" s="347">
        <f>L183*'Regional Transition'!$W$56</f>
        <v>829.6444553542276</v>
      </c>
      <c r="X183" s="347">
        <f>M183*'Regional Transition'!$X$56</f>
        <v>356.51859812163167</v>
      </c>
      <c r="Y183" s="347">
        <f>N183*'Regional Transition'!$Y$56</f>
        <v>0</v>
      </c>
      <c r="Z183" s="348">
        <f t="shared" si="31"/>
        <v>14845.118453255658</v>
      </c>
      <c r="AB183" s="347">
        <f>E183*'Regional Transition'!$P$58</f>
        <v>-12920.403458213254</v>
      </c>
      <c r="AC183" s="347">
        <f>F183*'Regional Transition'!$Q$58</f>
        <v>-597.89344262295083</v>
      </c>
      <c r="AD183" s="347">
        <f>G183*'Regional Transition'!$R$58</f>
        <v>0</v>
      </c>
      <c r="AE183" s="347">
        <f>H183*'Regional Transition'!$S$58</f>
        <v>-124.99199999999983</v>
      </c>
      <c r="AF183" s="347">
        <f>I183*'Regional Transition'!$T$58</f>
        <v>0</v>
      </c>
      <c r="AG183" s="347">
        <f>J183*'Regional Transition'!$U$58</f>
        <v>-1108.2653939949182</v>
      </c>
      <c r="AH183" s="347">
        <f>K183*'Regional Transition'!$V$58</f>
        <v>-736.24056478902651</v>
      </c>
      <c r="AI183" s="347">
        <f>L183*'Regional Transition'!$W$58</f>
        <v>0</v>
      </c>
      <c r="AJ183" s="347">
        <f>M183*'Regional Transition'!$X$58</f>
        <v>0</v>
      </c>
      <c r="AK183" s="347">
        <f>N183*'Regional Transition'!$Y$58</f>
        <v>-453.64406609575298</v>
      </c>
      <c r="AM183" s="382">
        <f>IF(('GE2024 results (adjust.)'!E182+'Allocation (ENG)'!P183+'Allocation (ENG)'!AB183)&gt;0,('GE2024 results (adjust.)'!E182+'Allocation (ENG)'!P183+'Allocation (ENG)'!AB183),0)</f>
        <v>14251.596541786746</v>
      </c>
      <c r="AN183" s="382">
        <f>IF(('GE2024 results (adjust.)'!F182+'Allocation (ENG)'!Q183+'Allocation (ENG)'!AC183)&gt;0,('GE2024 results (adjust.)'!F182+'Allocation (ENG)'!Q183+'Allocation (ENG)'!AC183),0)</f>
        <v>1755.1065573770493</v>
      </c>
      <c r="AO183" s="382">
        <f>IF(('GE2024 results (adjust.)'!G182+'Allocation (ENG)'!R183+'Allocation (ENG)'!AD183)&gt;0,('GE2024 results (adjust.)'!G182+'Allocation (ENG)'!R183+'Allocation (ENG)'!AD183),0)</f>
        <v>4959.8653472011274</v>
      </c>
      <c r="AP183" s="382">
        <f>IF(('GE2024 results (adjust.)'!H182+'Allocation (ENG)'!S183+'Allocation (ENG)'!AE183)&gt;0,('GE2024 results (adjust.)'!H182+'Allocation (ENG)'!S183+'Allocation (ENG)'!AE183),0)</f>
        <v>1611.0080000000003</v>
      </c>
      <c r="AQ183" s="382">
        <f>IF(('GE2024 results (adjust.)'!I182+'Allocation (ENG)'!T183+'Allocation (ENG)'!AF183)&gt;0,('GE2024 results (adjust.)'!I182+'Allocation (ENG)'!T183+'Allocation (ENG)'!AF183),0)</f>
        <v>19711.090052578671</v>
      </c>
      <c r="AR183" s="382">
        <f>IF(('GE2024 results (adjust.)'!K182+'Allocation (ENG)'!U183+'Allocation (ENG)'!AG183)&gt;0,('GE2024 results (adjust.)'!K182+'Allocation (ENG)'!U183+'Allocation (ENG)'!AG183),0)</f>
        <v>0</v>
      </c>
      <c r="AS183" s="382">
        <f>IF(('GE2024 results (adjust.)'!L182+'Allocation (ENG)'!V183+'Allocation (ENG)'!AH183)&gt;0,('GE2024 results (adjust.)'!L182+'Allocation (ENG)'!V183+'Allocation (ENG)'!AH183),0)</f>
        <v>798.75943521097349</v>
      </c>
      <c r="AT183" s="382">
        <f t="shared" si="41"/>
        <v>829.6444553542276</v>
      </c>
      <c r="AU183" s="382">
        <f t="shared" si="42"/>
        <v>356.51859812163167</v>
      </c>
      <c r="AV183" s="382">
        <f>IF(('GE2024 results (adjust.)'!N182+'Allocation (ENG)'!Y183+'Allocation (ENG)'!AK183)&gt;0,('GE2024 results (adjust.)'!N182+'Allocation (ENG)'!Y183+'Allocation (ENG)'!AK183),0)</f>
        <v>683.35593390424697</v>
      </c>
      <c r="AW183" s="382">
        <f t="shared" si="32"/>
        <v>44956.944921534676</v>
      </c>
      <c r="AX183" s="382"/>
      <c r="AY183" s="368">
        <f t="shared" si="33"/>
        <v>0.31700544969549604</v>
      </c>
      <c r="AZ183" s="368">
        <f t="shared" si="34"/>
        <v>3.9039720346663094E-2</v>
      </c>
      <c r="BA183" s="368">
        <f t="shared" si="35"/>
        <v>0.11032478643417157</v>
      </c>
      <c r="BB183" s="368">
        <f t="shared" si="36"/>
        <v>3.5834463458577159E-2</v>
      </c>
      <c r="BC183" s="368">
        <f t="shared" si="37"/>
        <v>0.43844371736071702</v>
      </c>
      <c r="BD183" s="368">
        <f t="shared" si="38"/>
        <v>0</v>
      </c>
      <c r="BE183" s="368">
        <f t="shared" si="39"/>
        <v>1.7767208973053738E-2</v>
      </c>
      <c r="BF183" s="368">
        <f t="shared" si="43"/>
        <v>1.8454200053011661E-2</v>
      </c>
      <c r="BG183" s="368">
        <f t="shared" si="44"/>
        <v>7.9302229887702382E-3</v>
      </c>
      <c r="BH183" s="368">
        <f t="shared" si="45"/>
        <v>1.5200230689539469E-2</v>
      </c>
    </row>
    <row r="184" spans="1:60" ht="20" customHeight="1" x14ac:dyDescent="0.35">
      <c r="A184" s="394" t="s">
        <v>264</v>
      </c>
      <c r="B184" s="395" t="s">
        <v>190</v>
      </c>
      <c r="C184" s="394" t="s">
        <v>57</v>
      </c>
      <c r="D184" s="333" t="s">
        <v>71</v>
      </c>
      <c r="E184" s="346">
        <f>'GE2024 results (adjust.)'!E183/'Regional Transition'!$P$54</f>
        <v>1.1496649084269584E-2</v>
      </c>
      <c r="F184" s="346">
        <f>'GE2024 results (adjust.)'!F183/'Regional Transition'!$Q$54</f>
        <v>5.5901521065455494E-3</v>
      </c>
      <c r="G184" s="346">
        <f>'GE2024 results (adjust.)'!G183/'Regional Transition'!$R$54</f>
        <v>9.6862351679523999E-3</v>
      </c>
      <c r="H184" s="346">
        <f>'GE2024 results (adjust.)'!H183/'Regional Transition'!$S$54</f>
        <v>4.379840733064252E-3</v>
      </c>
      <c r="I184" s="346">
        <f>'GE2024 results (adjust.)'!I183/'Regional Transition'!$T$54</f>
        <v>1.1655381155189741E-2</v>
      </c>
      <c r="J184" s="346">
        <v>3.5483008487825658E-2</v>
      </c>
      <c r="K184" s="346">
        <v>3.5483008487825658E-2</v>
      </c>
      <c r="L184" s="346">
        <f t="shared" si="40"/>
        <v>9.6862351679523999E-3</v>
      </c>
      <c r="M184" s="346">
        <v>2.7533016376122557E-2</v>
      </c>
      <c r="N184" s="346">
        <v>3.5483008487825658E-2</v>
      </c>
      <c r="P184" s="347">
        <f>E184*'Regional Transition'!$P$56</f>
        <v>0</v>
      </c>
      <c r="Q184" s="347">
        <f>F184*'Regional Transition'!$Q$56</f>
        <v>0</v>
      </c>
      <c r="R184" s="347">
        <f>G184*'Regional Transition'!$R$56</f>
        <v>4764.0647996531352</v>
      </c>
      <c r="S184" s="347">
        <f>H184*'Regional Transition'!$S$56</f>
        <v>0</v>
      </c>
      <c r="T184" s="347">
        <f>I184*'Regional Transition'!$T$56</f>
        <v>4474.1985543699957</v>
      </c>
      <c r="U184" s="347">
        <f>J184*'Regional Transition'!$U$56</f>
        <v>0</v>
      </c>
      <c r="V184" s="347">
        <f>K184*'Regional Transition'!$V$56</f>
        <v>0</v>
      </c>
      <c r="W184" s="347">
        <f>L184*'Regional Transition'!$W$56</f>
        <v>1265.252982021698</v>
      </c>
      <c r="X184" s="347">
        <f>M184*'Regional Transition'!$X$56</f>
        <v>359.64676130515051</v>
      </c>
      <c r="Y184" s="347">
        <f>N184*'Regional Transition'!$Y$56</f>
        <v>0</v>
      </c>
      <c r="Z184" s="348">
        <f t="shared" si="31"/>
        <v>10863.16309734998</v>
      </c>
      <c r="AB184" s="347">
        <f>E184*'Regional Transition'!$P$58</f>
        <v>-7814.4380403458199</v>
      </c>
      <c r="AC184" s="347">
        <f>F184*'Regional Transition'!$Q$58</f>
        <v>-960.74590163934431</v>
      </c>
      <c r="AD184" s="347">
        <f>G184*'Regional Transition'!$R$58</f>
        <v>0</v>
      </c>
      <c r="AE184" s="347">
        <f>H184*'Regional Transition'!$S$58</f>
        <v>-115.63199999999983</v>
      </c>
      <c r="AF184" s="347">
        <f>I184*'Regional Transition'!$T$58</f>
        <v>0</v>
      </c>
      <c r="AG184" s="347">
        <f>J184*'Regional Transition'!$U$58</f>
        <v>-2419.8879071333545</v>
      </c>
      <c r="AH184" s="347">
        <f>K184*'Regional Transition'!$V$58</f>
        <v>-1607.5749086163071</v>
      </c>
      <c r="AI184" s="347">
        <f>L184*'Regional Transition'!$W$58</f>
        <v>0</v>
      </c>
      <c r="AJ184" s="347">
        <f>M184*'Regional Transition'!$X$58</f>
        <v>0</v>
      </c>
      <c r="AK184" s="347">
        <f>N184*'Regional Transition'!$Y$58</f>
        <v>-990.52789668983428</v>
      </c>
      <c r="AM184" s="382">
        <f>IF(('GE2024 results (adjust.)'!E183+'Allocation (ENG)'!P184+'Allocation (ENG)'!AB184)&gt;0,('GE2024 results (adjust.)'!E183+'Allocation (ENG)'!P184+'Allocation (ENG)'!AB184),0)</f>
        <v>8619.5619596541801</v>
      </c>
      <c r="AN184" s="382">
        <f>IF(('GE2024 results (adjust.)'!F183+'Allocation (ENG)'!Q184+'Allocation (ENG)'!AC184)&gt;0,('GE2024 results (adjust.)'!F183+'Allocation (ENG)'!Q184+'Allocation (ENG)'!AC184),0)</f>
        <v>2820.2540983606559</v>
      </c>
      <c r="AO184" s="382">
        <f>IF(('GE2024 results (adjust.)'!G183+'Allocation (ENG)'!R184+'Allocation (ENG)'!AD184)&gt;0,('GE2024 results (adjust.)'!G183+'Allocation (ENG)'!R184+'Allocation (ENG)'!AD184),0)</f>
        <v>7564.0647996531352</v>
      </c>
      <c r="AP184" s="382">
        <f>IF(('GE2024 results (adjust.)'!H183+'Allocation (ENG)'!S184+'Allocation (ENG)'!AE184)&gt;0,('GE2024 results (adjust.)'!H183+'Allocation (ENG)'!S184+'Allocation (ENG)'!AE184),0)</f>
        <v>1490.3680000000002</v>
      </c>
      <c r="AQ184" s="382">
        <f>IF(('GE2024 results (adjust.)'!I183+'Allocation (ENG)'!T184+'Allocation (ENG)'!AF184)&gt;0,('GE2024 results (adjust.)'!I183+'Allocation (ENG)'!T184+'Allocation (ENG)'!AF184),0)</f>
        <v>8371.1985543699957</v>
      </c>
      <c r="AR184" s="382">
        <f>IF(('GE2024 results (adjust.)'!K183+'Allocation (ENG)'!U184+'Allocation (ENG)'!AG184)&gt;0,('GE2024 results (adjust.)'!K183+'Allocation (ENG)'!U184+'Allocation (ENG)'!AG184),0)</f>
        <v>5410.112092866646</v>
      </c>
      <c r="AS184" s="382">
        <f>IF(('GE2024 results (adjust.)'!L183+'Allocation (ENG)'!V184+'Allocation (ENG)'!AH184)&gt;0,('GE2024 results (adjust.)'!L183+'Allocation (ENG)'!V184+'Allocation (ENG)'!AH184),0)</f>
        <v>0</v>
      </c>
      <c r="AT184" s="382">
        <f t="shared" si="41"/>
        <v>1265.252982021698</v>
      </c>
      <c r="AU184" s="382">
        <f t="shared" si="42"/>
        <v>359.64676130515051</v>
      </c>
      <c r="AV184" s="382">
        <f>IF(('GE2024 results (adjust.)'!N183+'Allocation (ENG)'!Y184+'Allocation (ENG)'!AK184)&gt;0,('GE2024 results (adjust.)'!N183+'Allocation (ENG)'!Y184+'Allocation (ENG)'!AK184),0)</f>
        <v>0</v>
      </c>
      <c r="AW184" s="382">
        <f t="shared" si="32"/>
        <v>35900.459248231455</v>
      </c>
      <c r="AX184" s="382"/>
      <c r="AY184" s="368">
        <f t="shared" si="33"/>
        <v>0.240096147518748</v>
      </c>
      <c r="AZ184" s="368">
        <f t="shared" si="34"/>
        <v>7.8557605039539666E-2</v>
      </c>
      <c r="BA184" s="368">
        <f t="shared" si="35"/>
        <v>0.21069548852709341</v>
      </c>
      <c r="BB184" s="368">
        <f t="shared" si="36"/>
        <v>4.1513897905732761E-2</v>
      </c>
      <c r="BC184" s="368">
        <f t="shared" si="37"/>
        <v>0.2331780353139182</v>
      </c>
      <c r="BD184" s="368">
        <f t="shared" si="38"/>
        <v>0.1506975734059213</v>
      </c>
      <c r="BE184" s="368">
        <f t="shared" si="39"/>
        <v>0</v>
      </c>
      <c r="BF184" s="368">
        <f t="shared" si="43"/>
        <v>3.524336480692869E-2</v>
      </c>
      <c r="BG184" s="368">
        <f t="shared" si="44"/>
        <v>1.0017887482118145E-2</v>
      </c>
      <c r="BH184" s="368">
        <f t="shared" si="45"/>
        <v>0</v>
      </c>
    </row>
    <row r="185" spans="1:60" ht="20" customHeight="1" x14ac:dyDescent="0.35">
      <c r="A185" s="394" t="s">
        <v>265</v>
      </c>
      <c r="B185" s="395" t="s">
        <v>190</v>
      </c>
      <c r="C185" s="394" t="s">
        <v>57</v>
      </c>
      <c r="D185" s="333" t="s">
        <v>71</v>
      </c>
      <c r="E185" s="346">
        <f>'GE2024 results (adjust.)'!E184/'Regional Transition'!$P$54</f>
        <v>8.2079946273417928E-3</v>
      </c>
      <c r="F185" s="346">
        <f>'GE2024 results (adjust.)'!F184/'Regional Transition'!$Q$54</f>
        <v>1.8007948335817189E-2</v>
      </c>
      <c r="G185" s="346">
        <f>'GE2024 results (adjust.)'!G184/'Regional Transition'!$R$54</f>
        <v>1.1142629812848099E-2</v>
      </c>
      <c r="H185" s="346">
        <f>'GE2024 results (adjust.)'!H184/'Regional Transition'!$S$54</f>
        <v>6.7606632486091417E-2</v>
      </c>
      <c r="I185" s="346">
        <f>'GE2024 results (adjust.)'!I184/'Regional Transition'!$T$54</f>
        <v>7.3036799540603919E-3</v>
      </c>
      <c r="J185" s="346">
        <v>2.8051062904168689E-3</v>
      </c>
      <c r="K185" s="346">
        <v>2.8051062904168689E-3</v>
      </c>
      <c r="L185" s="346">
        <f t="shared" si="40"/>
        <v>1.1142629812848099E-2</v>
      </c>
      <c r="M185" s="346">
        <v>6.8368844280096257E-3</v>
      </c>
      <c r="N185" s="346">
        <v>2.8051062904168689E-3</v>
      </c>
      <c r="P185" s="347">
        <f>E185*'Regional Transition'!$P$56</f>
        <v>0</v>
      </c>
      <c r="Q185" s="347">
        <f>F185*'Regional Transition'!$Q$56</f>
        <v>0</v>
      </c>
      <c r="R185" s="347">
        <f>G185*'Regional Transition'!$R$56</f>
        <v>5480.3759713152667</v>
      </c>
      <c r="S185" s="347">
        <f>H185*'Regional Transition'!$S$56</f>
        <v>0</v>
      </c>
      <c r="T185" s="347">
        <f>I185*'Regional Transition'!$T$56</f>
        <v>2803.6933204443239</v>
      </c>
      <c r="U185" s="347">
        <f>J185*'Regional Transition'!$U$56</f>
        <v>0</v>
      </c>
      <c r="V185" s="347">
        <f>K185*'Regional Transition'!$V$56</f>
        <v>0</v>
      </c>
      <c r="W185" s="347">
        <f>L185*'Regional Transition'!$W$56</f>
        <v>1455.4928053899603</v>
      </c>
      <c r="X185" s="347">
        <f>M185*'Regional Transition'!$X$56</f>
        <v>89.305992062812152</v>
      </c>
      <c r="Y185" s="347">
        <f>N185*'Regional Transition'!$Y$56</f>
        <v>0</v>
      </c>
      <c r="Z185" s="348">
        <f t="shared" si="31"/>
        <v>9828.8680892123648</v>
      </c>
      <c r="AB185" s="347">
        <f>E185*'Regional Transition'!$P$58</f>
        <v>-5579.0922190201718</v>
      </c>
      <c r="AC185" s="347">
        <f>F185*'Regional Transition'!$Q$58</f>
        <v>-3094.9180327868853</v>
      </c>
      <c r="AD185" s="347">
        <f>G185*'Regional Transition'!$R$58</f>
        <v>0</v>
      </c>
      <c r="AE185" s="347">
        <f>H185*'Regional Transition'!$S$58</f>
        <v>-1784.8799999999976</v>
      </c>
      <c r="AF185" s="347">
        <f>I185*'Regional Transition'!$T$58</f>
        <v>0</v>
      </c>
      <c r="AG185" s="347">
        <f>J185*'Regional Transition'!$U$58</f>
        <v>-191.30403761373518</v>
      </c>
      <c r="AH185" s="347">
        <f>K185*'Regional Transition'!$V$58</f>
        <v>-127.08670094936069</v>
      </c>
      <c r="AI185" s="347">
        <f>L185*'Regional Transition'!$W$58</f>
        <v>0</v>
      </c>
      <c r="AJ185" s="347">
        <f>M185*'Regional Transition'!$X$58</f>
        <v>0</v>
      </c>
      <c r="AK185" s="347">
        <f>N185*'Regional Transition'!$Y$58</f>
        <v>-78.306100645083959</v>
      </c>
      <c r="AM185" s="382">
        <f>IF(('GE2024 results (adjust.)'!E184+'Allocation (ENG)'!P185+'Allocation (ENG)'!AB185)&gt;0,('GE2024 results (adjust.)'!E184+'Allocation (ENG)'!P185+'Allocation (ENG)'!AB185),0)</f>
        <v>6153.9077809798282</v>
      </c>
      <c r="AN185" s="382">
        <f>IF(('GE2024 results (adjust.)'!F184+'Allocation (ENG)'!Q185+'Allocation (ENG)'!AC185)&gt;0,('GE2024 results (adjust.)'!F184+'Allocation (ENG)'!Q185+'Allocation (ENG)'!AC185),0)</f>
        <v>9085.0819672131147</v>
      </c>
      <c r="AO185" s="382">
        <f>IF(('GE2024 results (adjust.)'!G184+'Allocation (ENG)'!R185+'Allocation (ENG)'!AD185)&gt;0,('GE2024 results (adjust.)'!G184+'Allocation (ENG)'!R185+'Allocation (ENG)'!AD185),0)</f>
        <v>8701.3759713152667</v>
      </c>
      <c r="AP185" s="382">
        <f>IF(('GE2024 results (adjust.)'!H184+'Allocation (ENG)'!S185+'Allocation (ENG)'!AE185)&gt;0,('GE2024 results (adjust.)'!H184+'Allocation (ENG)'!S185+'Allocation (ENG)'!AE185),0)</f>
        <v>23005.120000000003</v>
      </c>
      <c r="AQ185" s="382">
        <f>IF(('GE2024 results (adjust.)'!I184+'Allocation (ENG)'!T185+'Allocation (ENG)'!AF185)&gt;0,('GE2024 results (adjust.)'!I184+'Allocation (ENG)'!T185+'Allocation (ENG)'!AF185),0)</f>
        <v>5245.6933204443239</v>
      </c>
      <c r="AR185" s="382">
        <f>IF(('GE2024 results (adjust.)'!K184+'Allocation (ENG)'!U185+'Allocation (ENG)'!AG185)&gt;0,('GE2024 results (adjust.)'!K184+'Allocation (ENG)'!U185+'Allocation (ENG)'!AG185),0)</f>
        <v>0</v>
      </c>
      <c r="AS185" s="382">
        <f>IF(('GE2024 results (adjust.)'!L184+'Allocation (ENG)'!V185+'Allocation (ENG)'!AH185)&gt;0,('GE2024 results (adjust.)'!L184+'Allocation (ENG)'!V185+'Allocation (ENG)'!AH185),0)</f>
        <v>213.9132990506393</v>
      </c>
      <c r="AT185" s="382">
        <f t="shared" si="41"/>
        <v>1455.4928053899603</v>
      </c>
      <c r="AU185" s="382">
        <f t="shared" si="42"/>
        <v>89.305992062812152</v>
      </c>
      <c r="AV185" s="382">
        <f>IF(('GE2024 results (adjust.)'!N184+'Allocation (ENG)'!Y185+'Allocation (ENG)'!AK185)&gt;0,('GE2024 results (adjust.)'!N184+'Allocation (ENG)'!Y185+'Allocation (ENG)'!AK185),0)</f>
        <v>70.693899354916041</v>
      </c>
      <c r="AW185" s="382">
        <f t="shared" si="32"/>
        <v>54020.58503581088</v>
      </c>
      <c r="AX185" s="382"/>
      <c r="AY185" s="368">
        <f t="shared" si="33"/>
        <v>0.11391782922936378</v>
      </c>
      <c r="AZ185" s="368">
        <f t="shared" si="34"/>
        <v>0.16817814840750997</v>
      </c>
      <c r="BA185" s="368">
        <f t="shared" si="35"/>
        <v>0.16107518949576394</v>
      </c>
      <c r="BB185" s="368">
        <f t="shared" si="36"/>
        <v>0.42585840165836114</v>
      </c>
      <c r="BC185" s="368">
        <f t="shared" si="37"/>
        <v>9.7105451874815729E-2</v>
      </c>
      <c r="BD185" s="368">
        <f t="shared" si="38"/>
        <v>0</v>
      </c>
      <c r="BE185" s="368">
        <f t="shared" si="39"/>
        <v>3.9598478785232271E-3</v>
      </c>
      <c r="BF185" s="368">
        <f t="shared" si="43"/>
        <v>2.6943299566731773E-2</v>
      </c>
      <c r="BG185" s="368">
        <f t="shared" si="44"/>
        <v>1.653184466691913E-3</v>
      </c>
      <c r="BH185" s="368">
        <f t="shared" si="45"/>
        <v>1.3086474222382492E-3</v>
      </c>
    </row>
    <row r="186" spans="1:60" ht="20" customHeight="1" x14ac:dyDescent="0.35">
      <c r="A186" s="394" t="s">
        <v>266</v>
      </c>
      <c r="B186" s="395" t="s">
        <v>267</v>
      </c>
      <c r="C186" s="394" t="s">
        <v>268</v>
      </c>
      <c r="D186" s="333" t="s">
        <v>71</v>
      </c>
      <c r="E186" s="346">
        <f>'GE2024 results (adjust.)'!E185/'Regional Transition'!$P$65</f>
        <v>3.2530089440900238E-2</v>
      </c>
      <c r="F186" s="346">
        <f>'GE2024 results (adjust.)'!F185/'Regional Transition'!$Q$65</f>
        <v>3.4480003196292304E-2</v>
      </c>
      <c r="G186" s="346">
        <f>'GE2024 results (adjust.)'!G185/'Regional Transition'!$R$65</f>
        <v>3.9461233729484999E-2</v>
      </c>
      <c r="H186" s="346">
        <f>'GE2024 results (adjust.)'!H185/'Regional Transition'!$S$65</f>
        <v>8.8210347752332493E-3</v>
      </c>
      <c r="I186" s="346">
        <f>'GE2024 results (adjust.)'!I185/'Regional Transition'!$T$65</f>
        <v>1.2519138971449158E-2</v>
      </c>
      <c r="J186" s="346">
        <v>4.1022854620165042E-2</v>
      </c>
      <c r="K186" s="346">
        <v>4.1022854620165042E-2</v>
      </c>
      <c r="L186" s="346">
        <f t="shared" si="40"/>
        <v>3.9461233729484999E-2</v>
      </c>
      <c r="M186" s="346">
        <v>2.4152464724207456E-2</v>
      </c>
      <c r="N186" s="346">
        <v>4.1022854620165042E-2</v>
      </c>
      <c r="P186" s="347">
        <f>E186*'Regional Transition'!$P$67</f>
        <v>0</v>
      </c>
      <c r="Q186" s="347">
        <f>F186*'Regional Transition'!$Q$67</f>
        <v>0</v>
      </c>
      <c r="R186" s="347">
        <f>G186*'Regional Transition'!$R$67</f>
        <v>6106.0082021114376</v>
      </c>
      <c r="S186" s="347">
        <f>H186*'Regional Transition'!$S$67</f>
        <v>0</v>
      </c>
      <c r="T186" s="347">
        <f>I186*'Regional Transition'!$T$67</f>
        <v>1511.9147582181845</v>
      </c>
      <c r="U186" s="347">
        <f>J186*'Regional Transition'!$U$67</f>
        <v>0</v>
      </c>
      <c r="V186" s="347">
        <f>K186*'Regional Transition'!$V$67</f>
        <v>0</v>
      </c>
      <c r="W186" s="347">
        <f>L186*'Regional Transition'!$W$67</f>
        <v>1621.649874815502</v>
      </c>
      <c r="X186" s="347">
        <f>M186*'Regional Transition'!$X$67</f>
        <v>99.253970783056957</v>
      </c>
      <c r="Y186" s="347">
        <f>N186*'Regional Transition'!$Y$67</f>
        <v>0</v>
      </c>
      <c r="Z186" s="348">
        <f t="shared" si="31"/>
        <v>9338.8268059281818</v>
      </c>
      <c r="AB186" s="347">
        <f>E186*'Regional Transition'!$P$69</f>
        <v>-7804.9279538904893</v>
      </c>
      <c r="AC186" s="347">
        <f>F186*'Regional Transition'!$Q$69</f>
        <v>-1973.5819672131154</v>
      </c>
      <c r="AD186" s="347">
        <f>G186*'Regional Transition'!$R$69</f>
        <v>0</v>
      </c>
      <c r="AE186" s="347">
        <f>H186*'Regional Transition'!$S$69</f>
        <v>-41.183999999999976</v>
      </c>
      <c r="AF186" s="347">
        <f>I186*'Regional Transition'!$T$69</f>
        <v>0</v>
      </c>
      <c r="AG186" s="347">
        <f>J186*'Regional Transition'!$U$69</f>
        <v>-307.95125904165258</v>
      </c>
      <c r="AH186" s="347">
        <f>K186*'Regional Transition'!$V$69</f>
        <v>-138.41640211534408</v>
      </c>
      <c r="AI186" s="347">
        <f>L186*'Regional Transition'!$W$69</f>
        <v>0</v>
      </c>
      <c r="AJ186" s="347">
        <f>M186*'Regional Transition'!$X$69</f>
        <v>0</v>
      </c>
      <c r="AK186" s="347">
        <f>N186*'Regional Transition'!$Y$69</f>
        <v>-327.73624817903817</v>
      </c>
      <c r="AM186" s="382">
        <f>IF(('GE2024 results (adjust.)'!E185+'Allocation (ENG)'!P186+'Allocation (ENG)'!AB186)&gt;0,('GE2024 results (adjust.)'!E185+'Allocation (ENG)'!P186+'Allocation (ENG)'!AB186),0)</f>
        <v>8609.0720461095116</v>
      </c>
      <c r="AN186" s="382">
        <f>IF(('GE2024 results (adjust.)'!F185+'Allocation (ENG)'!Q186+'Allocation (ENG)'!AC186)&gt;0,('GE2024 results (adjust.)'!F185+'Allocation (ENG)'!Q186+'Allocation (ENG)'!AC186),0)</f>
        <v>5793.4180327868844</v>
      </c>
      <c r="AO186" s="382">
        <f>IF(('GE2024 results (adjust.)'!G185+'Allocation (ENG)'!R186+'Allocation (ENG)'!AD186)&gt;0,('GE2024 results (adjust.)'!G185+'Allocation (ENG)'!R186+'Allocation (ENG)'!AD186),0)</f>
        <v>14822.008202111438</v>
      </c>
      <c r="AP186" s="382">
        <f>IF(('GE2024 results (adjust.)'!H185+'Allocation (ENG)'!S186+'Allocation (ENG)'!AE186)&gt;0,('GE2024 results (adjust.)'!H185+'Allocation (ENG)'!S186+'Allocation (ENG)'!AE186),0)</f>
        <v>530.81600000000003</v>
      </c>
      <c r="AQ186" s="382">
        <f>IF(('GE2024 results (adjust.)'!I185+'Allocation (ENG)'!T186+'Allocation (ENG)'!AF186)&gt;0,('GE2024 results (adjust.)'!I185+'Allocation (ENG)'!T186+'Allocation (ENG)'!AF186),0)</f>
        <v>2345.9147582181845</v>
      </c>
      <c r="AR186" s="382">
        <f>IF(('GE2024 results (adjust.)'!K185+'Allocation (ENG)'!U186+'Allocation (ENG)'!AG186)&gt;0,('GE2024 results (adjust.)'!K185+'Allocation (ENG)'!U186+'Allocation (ENG)'!AG186),0)</f>
        <v>587.04874095834748</v>
      </c>
      <c r="AS186" s="382">
        <f>IF(('GE2024 results (adjust.)'!L185+'Allocation (ENG)'!V186+'Allocation (ENG)'!AH186)&gt;0,('GE2024 results (adjust.)'!L185+'Allocation (ENG)'!V186+'Allocation (ENG)'!AH186),0)</f>
        <v>109.58359788465592</v>
      </c>
      <c r="AT186" s="382">
        <f t="shared" si="41"/>
        <v>1621.649874815502</v>
      </c>
      <c r="AU186" s="382">
        <f t="shared" si="42"/>
        <v>99.253970783056957</v>
      </c>
      <c r="AV186" s="382">
        <f>IF(('GE2024 results (adjust.)'!N185+'Allocation (ENG)'!Y186+'Allocation (ENG)'!AK186)&gt;0,('GE2024 results (adjust.)'!N185+'Allocation (ENG)'!Y186+'Allocation (ENG)'!AK186),0)</f>
        <v>0</v>
      </c>
      <c r="AW186" s="382">
        <f t="shared" si="32"/>
        <v>34518.765223667579</v>
      </c>
      <c r="AX186" s="382"/>
      <c r="AY186" s="368">
        <f t="shared" si="33"/>
        <v>0.24940266519750118</v>
      </c>
      <c r="AZ186" s="368">
        <f t="shared" si="34"/>
        <v>0.16783387225029309</v>
      </c>
      <c r="BA186" s="368">
        <f t="shared" si="35"/>
        <v>0.42938987261192124</v>
      </c>
      <c r="BB186" s="368">
        <f t="shared" si="36"/>
        <v>1.5377606833863492E-2</v>
      </c>
      <c r="BC186" s="368">
        <f t="shared" si="37"/>
        <v>6.7960564145838065E-2</v>
      </c>
      <c r="BD186" s="368">
        <f t="shared" si="38"/>
        <v>1.7006655283133974E-2</v>
      </c>
      <c r="BE186" s="368">
        <f t="shared" si="39"/>
        <v>3.1746094385068152E-3</v>
      </c>
      <c r="BF186" s="368">
        <f t="shared" si="43"/>
        <v>4.6978791515509592E-2</v>
      </c>
      <c r="BG186" s="368">
        <f t="shared" si="44"/>
        <v>2.8753627234326469E-3</v>
      </c>
      <c r="BH186" s="368">
        <f t="shared" si="45"/>
        <v>0</v>
      </c>
    </row>
    <row r="187" spans="1:60" ht="20" customHeight="1" x14ac:dyDescent="0.35">
      <c r="A187" s="394" t="s">
        <v>269</v>
      </c>
      <c r="B187" s="395" t="s">
        <v>267</v>
      </c>
      <c r="C187" s="394" t="s">
        <v>268</v>
      </c>
      <c r="D187" s="333" t="s">
        <v>71</v>
      </c>
      <c r="E187" s="346">
        <f>'GE2024 results (adjust.)'!E186/'Regional Transition'!$P$65</f>
        <v>3.2181283802932739E-2</v>
      </c>
      <c r="F187" s="346">
        <f>'GE2024 results (adjust.)'!F186/'Regional Transition'!$Q$65</f>
        <v>2.7408206480482641E-2</v>
      </c>
      <c r="G187" s="346">
        <f>'GE2024 results (adjust.)'!G186/'Regional Transition'!$R$65</f>
        <v>3.1900396151669494E-2</v>
      </c>
      <c r="H187" s="346">
        <f>'GE2024 results (adjust.)'!H186/'Regional Transition'!$S$65</f>
        <v>1.5991980877477059E-2</v>
      </c>
      <c r="I187" s="346">
        <f>'GE2024 results (adjust.)'!I186/'Regional Transition'!$T$65</f>
        <v>2.2846678074994745E-2</v>
      </c>
      <c r="J187" s="346">
        <v>8.1162767005127853E-2</v>
      </c>
      <c r="K187" s="346">
        <v>8.1162767005127853E-2</v>
      </c>
      <c r="L187" s="346">
        <f t="shared" si="40"/>
        <v>3.1900396151669494E-2</v>
      </c>
      <c r="M187" s="346">
        <v>4.7791827011178338E-2</v>
      </c>
      <c r="N187" s="346">
        <v>8.1162767005127853E-2</v>
      </c>
      <c r="P187" s="347">
        <f>E187*'Regional Transition'!$P$67</f>
        <v>0</v>
      </c>
      <c r="Q187" s="347">
        <f>F187*'Regional Transition'!$Q$67</f>
        <v>0</v>
      </c>
      <c r="R187" s="347">
        <f>G187*'Regional Transition'!$R$67</f>
        <v>4936.0869426430927</v>
      </c>
      <c r="S187" s="347">
        <f>H187*'Regional Transition'!$S$67</f>
        <v>0</v>
      </c>
      <c r="T187" s="347">
        <f>I187*'Regional Transition'!$T$67</f>
        <v>2759.153791376591</v>
      </c>
      <c r="U187" s="347">
        <f>J187*'Regional Transition'!$U$67</f>
        <v>0</v>
      </c>
      <c r="V187" s="347">
        <f>K187*'Regional Transition'!$V$67</f>
        <v>0</v>
      </c>
      <c r="W187" s="347">
        <f>L187*'Regional Transition'!$W$67</f>
        <v>1310.9390796179473</v>
      </c>
      <c r="X187" s="347">
        <f>M187*'Regional Transition'!$X$67</f>
        <v>196.39935948574549</v>
      </c>
      <c r="Y187" s="347">
        <f>N187*'Regional Transition'!$Y$67</f>
        <v>0</v>
      </c>
      <c r="Z187" s="348">
        <f t="shared" si="31"/>
        <v>9202.5791731233767</v>
      </c>
      <c r="AB187" s="347">
        <f>E187*'Regional Transition'!$P$69</f>
        <v>-7721.2391930835711</v>
      </c>
      <c r="AC187" s="347">
        <f>F187*'Regional Transition'!$Q$69</f>
        <v>-1568.8032786885249</v>
      </c>
      <c r="AD187" s="347">
        <f>G187*'Regional Transition'!$R$69</f>
        <v>0</v>
      </c>
      <c r="AE187" s="347">
        <f>H187*'Regional Transition'!$S$69</f>
        <v>-74.66399999999993</v>
      </c>
      <c r="AF187" s="347">
        <f>I187*'Regional Transition'!$T$69</f>
        <v>0</v>
      </c>
      <c r="AG187" s="347">
        <f>J187*'Regional Transition'!$U$69</f>
        <v>-609.27442807081923</v>
      </c>
      <c r="AH187" s="347">
        <f>K187*'Regional Transition'!$V$69</f>
        <v>-273.85364325800691</v>
      </c>
      <c r="AI187" s="347">
        <f>L187*'Regional Transition'!$W$69</f>
        <v>0</v>
      </c>
      <c r="AJ187" s="347">
        <f>M187*'Regional Transition'!$X$69</f>
        <v>0</v>
      </c>
      <c r="AK187" s="347">
        <f>N187*'Regional Transition'!$Y$69</f>
        <v>-648.41857048667316</v>
      </c>
      <c r="AM187" s="382">
        <f>IF(('GE2024 results (adjust.)'!E186+'Allocation (ENG)'!P187+'Allocation (ENG)'!AB187)&gt;0,('GE2024 results (adjust.)'!E186+'Allocation (ENG)'!P187+'Allocation (ENG)'!AB187),0)</f>
        <v>8516.7608069164289</v>
      </c>
      <c r="AN187" s="382">
        <f>IF(('GE2024 results (adjust.)'!F186+'Allocation (ENG)'!Q187+'Allocation (ENG)'!AC187)&gt;0,('GE2024 results (adjust.)'!F186+'Allocation (ENG)'!Q187+'Allocation (ENG)'!AC187),0)</f>
        <v>4605.1967213114749</v>
      </c>
      <c r="AO187" s="382">
        <f>IF(('GE2024 results (adjust.)'!G186+'Allocation (ENG)'!R187+'Allocation (ENG)'!AD187)&gt;0,('GE2024 results (adjust.)'!G186+'Allocation (ENG)'!R187+'Allocation (ENG)'!AD187),0)</f>
        <v>11982.086942643093</v>
      </c>
      <c r="AP187" s="382">
        <f>IF(('GE2024 results (adjust.)'!H186+'Allocation (ENG)'!S187+'Allocation (ENG)'!AE187)&gt;0,('GE2024 results (adjust.)'!H186+'Allocation (ENG)'!S187+'Allocation (ENG)'!AE187),0)</f>
        <v>962.33600000000001</v>
      </c>
      <c r="AQ187" s="382">
        <f>IF(('GE2024 results (adjust.)'!I186+'Allocation (ENG)'!T187+'Allocation (ENG)'!AF187)&gt;0,('GE2024 results (adjust.)'!I186+'Allocation (ENG)'!T187+'Allocation (ENG)'!AF187),0)</f>
        <v>4281.1537913765915</v>
      </c>
      <c r="AR187" s="382">
        <f>IF(('GE2024 results (adjust.)'!K186+'Allocation (ENG)'!U187+'Allocation (ENG)'!AG187)&gt;0,('GE2024 results (adjust.)'!K186+'Allocation (ENG)'!U187+'Allocation (ENG)'!AG187),0)</f>
        <v>0</v>
      </c>
      <c r="AS187" s="382">
        <f>IF(('GE2024 results (adjust.)'!L186+'Allocation (ENG)'!V187+'Allocation (ENG)'!AH187)&gt;0,('GE2024 results (adjust.)'!L186+'Allocation (ENG)'!V187+'Allocation (ENG)'!AH187),0)</f>
        <v>1733.146356741993</v>
      </c>
      <c r="AT187" s="382">
        <f t="shared" si="41"/>
        <v>1310.9390796179473</v>
      </c>
      <c r="AU187" s="382">
        <f t="shared" si="42"/>
        <v>196.39935948574549</v>
      </c>
      <c r="AV187" s="382">
        <f>IF(('GE2024 results (adjust.)'!N186+'Allocation (ENG)'!Y187+'Allocation (ENG)'!AK187)&gt;0,('GE2024 results (adjust.)'!N186+'Allocation (ENG)'!Y187+'Allocation (ENG)'!AK187),0)</f>
        <v>0</v>
      </c>
      <c r="AW187" s="382">
        <f t="shared" si="32"/>
        <v>33588.019058093276</v>
      </c>
      <c r="AX187" s="382"/>
      <c r="AY187" s="368">
        <f t="shared" si="33"/>
        <v>0.25356543927720127</v>
      </c>
      <c r="AZ187" s="368">
        <f t="shared" si="34"/>
        <v>0.1371083157165775</v>
      </c>
      <c r="BA187" s="368">
        <f t="shared" si="35"/>
        <v>0.35673693414068497</v>
      </c>
      <c r="BB187" s="368">
        <f t="shared" si="36"/>
        <v>2.8651168690108211E-2</v>
      </c>
      <c r="BC187" s="368">
        <f t="shared" si="37"/>
        <v>0.12746074080677339</v>
      </c>
      <c r="BD187" s="368">
        <f t="shared" si="38"/>
        <v>0</v>
      </c>
      <c r="BE187" s="368">
        <f t="shared" si="39"/>
        <v>5.1600136159991219E-2</v>
      </c>
      <c r="BF187" s="368">
        <f t="shared" si="43"/>
        <v>3.9029961170099645E-2</v>
      </c>
      <c r="BG187" s="368">
        <f t="shared" si="44"/>
        <v>5.8473040385637644E-3</v>
      </c>
      <c r="BH187" s="368">
        <f t="shared" si="45"/>
        <v>0</v>
      </c>
    </row>
    <row r="188" spans="1:60" ht="20" customHeight="1" x14ac:dyDescent="0.35">
      <c r="A188" s="394" t="s">
        <v>270</v>
      </c>
      <c r="B188" s="395" t="s">
        <v>267</v>
      </c>
      <c r="C188" s="394" t="s">
        <v>268</v>
      </c>
      <c r="D188" s="333" t="s">
        <v>71</v>
      </c>
      <c r="E188" s="346">
        <f>'GE2024 results (adjust.)'!E187/'Regional Transition'!$P$65</f>
        <v>3.1880900473464015E-2</v>
      </c>
      <c r="F188" s="346">
        <f>'GE2024 results (adjust.)'!F187/'Regional Transition'!$Q$65</f>
        <v>5.3035885483949732E-2</v>
      </c>
      <c r="G188" s="346">
        <f>'GE2024 results (adjust.)'!G187/'Regional Transition'!$R$65</f>
        <v>2.6174623655913973E-2</v>
      </c>
      <c r="H188" s="346">
        <f>'GE2024 results (adjust.)'!H187/'Regional Transition'!$S$65</f>
        <v>2.9909767599660731E-2</v>
      </c>
      <c r="I188" s="346">
        <f>'GE2024 results (adjust.)'!I187/'Regional Transition'!$T$65</f>
        <v>2.0577664294935304E-2</v>
      </c>
      <c r="J188" s="346">
        <v>6.2315346215234151E-2</v>
      </c>
      <c r="K188" s="346">
        <v>6.2315346215234151E-2</v>
      </c>
      <c r="L188" s="346">
        <f t="shared" si="40"/>
        <v>2.6174623655913973E-2</v>
      </c>
      <c r="M188" s="346">
        <v>1.6747209577912175E-2</v>
      </c>
      <c r="N188" s="346">
        <v>6.2315346215234151E-2</v>
      </c>
      <c r="P188" s="347">
        <f>E188*'Regional Transition'!$P$67</f>
        <v>0</v>
      </c>
      <c r="Q188" s="347">
        <f>F188*'Regional Transition'!$Q$67</f>
        <v>0</v>
      </c>
      <c r="R188" s="347">
        <f>G188*'Regional Transition'!$R$67</f>
        <v>4050.1132789158896</v>
      </c>
      <c r="S188" s="347">
        <f>H188*'Regional Transition'!$S$67</f>
        <v>0</v>
      </c>
      <c r="T188" s="347">
        <f>I188*'Regional Transition'!$T$67</f>
        <v>2485.1289220548315</v>
      </c>
      <c r="U188" s="347">
        <f>J188*'Regional Transition'!$U$67</f>
        <v>0</v>
      </c>
      <c r="V188" s="347">
        <f>K188*'Regional Transition'!$V$67</f>
        <v>0</v>
      </c>
      <c r="W188" s="347">
        <f>L188*'Regional Transition'!$W$67</f>
        <v>1075.6398410128909</v>
      </c>
      <c r="X188" s="347">
        <f>M188*'Regional Transition'!$X$67</f>
        <v>68.822253510127894</v>
      </c>
      <c r="Y188" s="347">
        <f>N188*'Regional Transition'!$Y$67</f>
        <v>0</v>
      </c>
      <c r="Z188" s="348">
        <f t="shared" si="31"/>
        <v>7679.7042954937397</v>
      </c>
      <c r="AB188" s="347">
        <f>E188*'Regional Transition'!$P$69</f>
        <v>-7649.1683723342921</v>
      </c>
      <c r="AC188" s="347">
        <f>F188*'Regional Transition'!$Q$69</f>
        <v>-3035.6919229508203</v>
      </c>
      <c r="AD188" s="347">
        <f>G188*'Regional Transition'!$R$69</f>
        <v>0</v>
      </c>
      <c r="AE188" s="347">
        <f>H188*'Regional Transition'!$S$69</f>
        <v>-139.6439193599999</v>
      </c>
      <c r="AF188" s="347">
        <f>I188*'Regional Transition'!$T$69</f>
        <v>0</v>
      </c>
      <c r="AG188" s="347">
        <f>J188*'Regional Transition'!$U$69</f>
        <v>-467.79019895813951</v>
      </c>
      <c r="AH188" s="347">
        <f>K188*'Regional Transition'!$V$69</f>
        <v>-210.26001480269568</v>
      </c>
      <c r="AI188" s="347">
        <f>L188*'Regional Transition'!$W$69</f>
        <v>0</v>
      </c>
      <c r="AJ188" s="347">
        <f>M188*'Regional Transition'!$X$69</f>
        <v>0</v>
      </c>
      <c r="AK188" s="347">
        <f>N188*'Regional Transition'!$Y$69</f>
        <v>-497.84438361633698</v>
      </c>
      <c r="AM188" s="382">
        <f>IF(('GE2024 results (adjust.)'!E187+'Allocation (ENG)'!P188+'Allocation (ENG)'!AB188)&gt;0,('GE2024 results (adjust.)'!E187+'Allocation (ENG)'!P188+'Allocation (ENG)'!AB188),0)</f>
        <v>8437.2645076657082</v>
      </c>
      <c r="AN188" s="382">
        <f>IF(('GE2024 results (adjust.)'!F187+'Allocation (ENG)'!Q188+'Allocation (ENG)'!AC188)&gt;0,('GE2024 results (adjust.)'!F187+'Allocation (ENG)'!Q188+'Allocation (ENG)'!AC188),0)</f>
        <v>8911.2246770491802</v>
      </c>
      <c r="AO188" s="382">
        <f>IF(('GE2024 results (adjust.)'!G187+'Allocation (ENG)'!R188+'Allocation (ENG)'!AD188)&gt;0,('GE2024 results (adjust.)'!G187+'Allocation (ENG)'!R188+'Allocation (ENG)'!AD188),0)</f>
        <v>9831.4332789158889</v>
      </c>
      <c r="AP188" s="382">
        <f>IF(('GE2024 results (adjust.)'!H187+'Allocation (ENG)'!S188+'Allocation (ENG)'!AE188)&gt;0,('GE2024 results (adjust.)'!H187+'Allocation (ENG)'!S188+'Allocation (ENG)'!AE188),0)</f>
        <v>1799.8549606400002</v>
      </c>
      <c r="AQ188" s="382">
        <f>IF(('GE2024 results (adjust.)'!I187+'Allocation (ENG)'!T188+'Allocation (ENG)'!AF188)&gt;0,('GE2024 results (adjust.)'!I187+'Allocation (ENG)'!T188+'Allocation (ENG)'!AF188),0)</f>
        <v>3855.9717620548317</v>
      </c>
      <c r="AR188" s="382">
        <f>IF(('GE2024 results (adjust.)'!K187+'Allocation (ENG)'!U188+'Allocation (ENG)'!AG188)&gt;0,('GE2024 results (adjust.)'!K187+'Allocation (ENG)'!U188+'Allocation (ENG)'!AG188),0)</f>
        <v>0</v>
      </c>
      <c r="AS188" s="382">
        <f>IF(('GE2024 results (adjust.)'!L187+'Allocation (ENG)'!V188+'Allocation (ENG)'!AH188)&gt;0,('GE2024 results (adjust.)'!L187+'Allocation (ENG)'!V188+'Allocation (ENG)'!AH188),0)</f>
        <v>0</v>
      </c>
      <c r="AT188" s="382">
        <f t="shared" si="41"/>
        <v>1075.6398410128909</v>
      </c>
      <c r="AU188" s="382">
        <f t="shared" si="42"/>
        <v>68.822253510127894</v>
      </c>
      <c r="AV188" s="382">
        <f>IF(('GE2024 results (adjust.)'!N187+'Allocation (ENG)'!Y188+'Allocation (ENG)'!AK188)&gt;0,('GE2024 results (adjust.)'!N187+'Allocation (ENG)'!Y188+'Allocation (ENG)'!AK188),0)</f>
        <v>1337.1556163836631</v>
      </c>
      <c r="AW188" s="382">
        <f t="shared" si="32"/>
        <v>35317.366897232292</v>
      </c>
      <c r="AX188" s="382"/>
      <c r="AY188" s="368">
        <f t="shared" si="33"/>
        <v>0.23889845843312033</v>
      </c>
      <c r="AZ188" s="368">
        <f t="shared" si="34"/>
        <v>0.25231848973847265</v>
      </c>
      <c r="BA188" s="368">
        <f t="shared" si="35"/>
        <v>0.27837390334120143</v>
      </c>
      <c r="BB188" s="368">
        <f t="shared" si="36"/>
        <v>5.0962320205729973E-2</v>
      </c>
      <c r="BC188" s="368">
        <f t="shared" si="37"/>
        <v>0.10918061284905732</v>
      </c>
      <c r="BD188" s="368">
        <f t="shared" si="38"/>
        <v>0</v>
      </c>
      <c r="BE188" s="368">
        <f t="shared" si="39"/>
        <v>0</v>
      </c>
      <c r="BF188" s="368">
        <f t="shared" si="43"/>
        <v>3.0456399655807445E-2</v>
      </c>
      <c r="BG188" s="368">
        <f t="shared" si="44"/>
        <v>1.948680197773217E-3</v>
      </c>
      <c r="BH188" s="368">
        <f t="shared" si="45"/>
        <v>3.7861135578837607E-2</v>
      </c>
    </row>
    <row r="189" spans="1:60" ht="20" customHeight="1" x14ac:dyDescent="0.35">
      <c r="A189" s="394" t="s">
        <v>271</v>
      </c>
      <c r="B189" s="395" t="s">
        <v>267</v>
      </c>
      <c r="C189" s="394" t="s">
        <v>268</v>
      </c>
      <c r="D189" s="333" t="s">
        <v>71</v>
      </c>
      <c r="E189" s="346">
        <f>'GE2024 results (adjust.)'!E188/'Regional Transition'!$P$65</f>
        <v>3.1041719928891213E-2</v>
      </c>
      <c r="F189" s="346">
        <f>'GE2024 results (adjust.)'!F188/'Regional Transition'!$Q$65</f>
        <v>5.4665476935643539E-2</v>
      </c>
      <c r="G189" s="346">
        <f>'GE2024 results (adjust.)'!G188/'Regional Transition'!$R$65</f>
        <v>3.2670062252405201E-2</v>
      </c>
      <c r="H189" s="346">
        <f>'GE2024 results (adjust.)'!H188/'Regional Transition'!$S$65</f>
        <v>2.3779782558408513E-2</v>
      </c>
      <c r="I189" s="346">
        <f>'GE2024 results (adjust.)'!I188/'Regional Transition'!$T$65</f>
        <v>1.8268335885196194E-2</v>
      </c>
      <c r="J189" s="346">
        <v>5.73912452881448E-3</v>
      </c>
      <c r="K189" s="346">
        <v>5.73912452881448E-3</v>
      </c>
      <c r="L189" s="346">
        <f t="shared" si="40"/>
        <v>3.2670062252405201E-2</v>
      </c>
      <c r="M189" s="346">
        <v>1.4867753955164631E-2</v>
      </c>
      <c r="N189" s="346">
        <v>5.73912452881448E-3</v>
      </c>
      <c r="P189" s="347">
        <f>E189*'Regional Transition'!$P$67</f>
        <v>0</v>
      </c>
      <c r="Q189" s="347">
        <f>F189*'Regional Transition'!$Q$67</f>
        <v>0</v>
      </c>
      <c r="R189" s="347">
        <f>G189*'Regional Transition'!$R$67</f>
        <v>5055.1807235470551</v>
      </c>
      <c r="S189" s="347">
        <f>H189*'Regional Transition'!$S$67</f>
        <v>0</v>
      </c>
      <c r="T189" s="347">
        <f>I189*'Regional Transition'!$T$67</f>
        <v>2206.235324642123</v>
      </c>
      <c r="U189" s="347">
        <f>J189*'Regional Transition'!$U$67</f>
        <v>0</v>
      </c>
      <c r="V189" s="347">
        <f>K189*'Regional Transition'!$V$67</f>
        <v>0</v>
      </c>
      <c r="W189" s="347">
        <f>L189*'Regional Transition'!$W$67</f>
        <v>1342.5683222428479</v>
      </c>
      <c r="X189" s="347">
        <f>M189*'Regional Transition'!$X$67</f>
        <v>61.098675995437688</v>
      </c>
      <c r="Y189" s="347">
        <f>N189*'Regional Transition'!$Y$67</f>
        <v>0</v>
      </c>
      <c r="Z189" s="348">
        <f t="shared" si="31"/>
        <v>8665.0830464274641</v>
      </c>
      <c r="AB189" s="347">
        <f>E189*'Regional Transition'!$P$69</f>
        <v>-7447.8242074927939</v>
      </c>
      <c r="AC189" s="347">
        <f>F189*'Regional Transition'!$Q$69</f>
        <v>-3128.9672131147545</v>
      </c>
      <c r="AD189" s="347">
        <f>G189*'Regional Transition'!$R$69</f>
        <v>0</v>
      </c>
      <c r="AE189" s="347">
        <f>H189*'Regional Transition'!$S$69</f>
        <v>-111.02399999999992</v>
      </c>
      <c r="AF189" s="347">
        <f>I189*'Regional Transition'!$T$69</f>
        <v>0</v>
      </c>
      <c r="AG189" s="347">
        <f>J189*'Regional Transition'!$U$69</f>
        <v>-43.082585081158349</v>
      </c>
      <c r="AH189" s="347">
        <f>K189*'Regional Transition'!$V$69</f>
        <v>-19.364546322428101</v>
      </c>
      <c r="AI189" s="347">
        <f>L189*'Regional Transition'!$W$69</f>
        <v>0</v>
      </c>
      <c r="AJ189" s="347">
        <f>M189*'Regional Transition'!$X$69</f>
        <v>0</v>
      </c>
      <c r="AK189" s="347">
        <f>N189*'Regional Transition'!$Y$69</f>
        <v>-45.850518164120402</v>
      </c>
      <c r="AM189" s="382">
        <f>IF(('GE2024 results (adjust.)'!E188+'Allocation (ENG)'!P189+'Allocation (ENG)'!AB189)&gt;0,('GE2024 results (adjust.)'!E188+'Allocation (ENG)'!P189+'Allocation (ENG)'!AB189),0)</f>
        <v>8215.1757925072052</v>
      </c>
      <c r="AN189" s="382">
        <f>IF(('GE2024 results (adjust.)'!F188+'Allocation (ENG)'!Q189+'Allocation (ENG)'!AC189)&gt;0,('GE2024 results (adjust.)'!F188+'Allocation (ENG)'!Q189+'Allocation (ENG)'!AC189),0)</f>
        <v>9185.0327868852455</v>
      </c>
      <c r="AO189" s="382">
        <f>IF(('GE2024 results (adjust.)'!G188+'Allocation (ENG)'!R189+'Allocation (ENG)'!AD189)&gt;0,('GE2024 results (adjust.)'!G188+'Allocation (ENG)'!R189+'Allocation (ENG)'!AD189),0)</f>
        <v>12271.180723547055</v>
      </c>
      <c r="AP189" s="382">
        <f>IF(('GE2024 results (adjust.)'!H188+'Allocation (ENG)'!S189+'Allocation (ENG)'!AE189)&gt;0,('GE2024 results (adjust.)'!H188+'Allocation (ENG)'!S189+'Allocation (ENG)'!AE189),0)</f>
        <v>1430.9760000000001</v>
      </c>
      <c r="AQ189" s="382">
        <f>IF(('GE2024 results (adjust.)'!I188+'Allocation (ENG)'!T189+'Allocation (ENG)'!AF189)&gt;0,('GE2024 results (adjust.)'!I188+'Allocation (ENG)'!T189+'Allocation (ENG)'!AF189),0)</f>
        <v>3423.235324642123</v>
      </c>
      <c r="AR189" s="382">
        <f>IF(('GE2024 results (adjust.)'!K188+'Allocation (ENG)'!U189+'Allocation (ENG)'!AG189)&gt;0,('GE2024 results (adjust.)'!K188+'Allocation (ENG)'!U189+'Allocation (ENG)'!AG189),0)</f>
        <v>0</v>
      </c>
      <c r="AS189" s="382">
        <f>IF(('GE2024 results (adjust.)'!L188+'Allocation (ENG)'!V189+'Allocation (ENG)'!AH189)&gt;0,('GE2024 results (adjust.)'!L188+'Allocation (ENG)'!V189+'Allocation (ENG)'!AH189),0)</f>
        <v>0</v>
      </c>
      <c r="AT189" s="382">
        <f t="shared" si="41"/>
        <v>1342.5683222428479</v>
      </c>
      <c r="AU189" s="382">
        <f t="shared" si="42"/>
        <v>61.098675995437688</v>
      </c>
      <c r="AV189" s="382">
        <f>IF(('GE2024 results (adjust.)'!N188+'Allocation (ENG)'!Y189+'Allocation (ENG)'!AK189)&gt;0,('GE2024 results (adjust.)'!N188+'Allocation (ENG)'!Y189+'Allocation (ENG)'!AK189),0)</f>
        <v>123.1494818358796</v>
      </c>
      <c r="AW189" s="382">
        <f t="shared" si="32"/>
        <v>36052.41710765579</v>
      </c>
      <c r="AX189" s="382"/>
      <c r="AY189" s="368">
        <f t="shared" si="33"/>
        <v>0.22786754541244611</v>
      </c>
      <c r="AZ189" s="368">
        <f t="shared" si="34"/>
        <v>0.25476884835371522</v>
      </c>
      <c r="BA189" s="368">
        <f t="shared" si="35"/>
        <v>0.3403705412290165</v>
      </c>
      <c r="BB189" s="368">
        <f t="shared" si="36"/>
        <v>3.969154122806734E-2</v>
      </c>
      <c r="BC189" s="368">
        <f t="shared" si="37"/>
        <v>9.4951617652154402E-2</v>
      </c>
      <c r="BD189" s="368">
        <f t="shared" si="38"/>
        <v>0</v>
      </c>
      <c r="BE189" s="368">
        <f t="shared" si="39"/>
        <v>0</v>
      </c>
      <c r="BF189" s="368">
        <f t="shared" si="43"/>
        <v>3.7239342877727642E-2</v>
      </c>
      <c r="BG189" s="368">
        <f t="shared" si="44"/>
        <v>1.694717882936711E-3</v>
      </c>
      <c r="BH189" s="368">
        <f t="shared" si="45"/>
        <v>3.415845363936184E-3</v>
      </c>
    </row>
    <row r="190" spans="1:60" ht="20" customHeight="1" x14ac:dyDescent="0.35">
      <c r="A190" s="394" t="s">
        <v>272</v>
      </c>
      <c r="B190" s="395" t="s">
        <v>267</v>
      </c>
      <c r="C190" s="394" t="s">
        <v>268</v>
      </c>
      <c r="D190" s="333" t="s">
        <v>71</v>
      </c>
      <c r="E190" s="346">
        <f>'GE2024 results (adjust.)'!E189/'Regional Transition'!$P$65</f>
        <v>3.3945130494927457E-2</v>
      </c>
      <c r="F190" s="346">
        <f>'GE2024 results (adjust.)'!F189/'Regional Transition'!$Q$65</f>
        <v>3.5638659155379761E-2</v>
      </c>
      <c r="G190" s="346">
        <f>'GE2024 results (adjust.)'!G189/'Regional Transition'!$R$65</f>
        <v>4.1602716468590824E-2</v>
      </c>
      <c r="H190" s="346">
        <f>'GE2024 results (adjust.)'!H189/'Regional Transition'!$S$65</f>
        <v>1.7472434266327396E-2</v>
      </c>
      <c r="I190" s="346">
        <f>'GE2024 results (adjust.)'!I189/'Regional Transition'!$T$65</f>
        <v>2.8866072232729894E-2</v>
      </c>
      <c r="J190" s="346">
        <v>0</v>
      </c>
      <c r="K190" s="346">
        <v>0</v>
      </c>
      <c r="L190" s="346">
        <f t="shared" si="40"/>
        <v>4.1602716468590824E-2</v>
      </c>
      <c r="M190" s="346">
        <v>2.3492761590617573E-2</v>
      </c>
      <c r="N190" s="346">
        <v>0</v>
      </c>
      <c r="P190" s="347">
        <f>E190*'Regional Transition'!$P$67</f>
        <v>0</v>
      </c>
      <c r="Q190" s="347">
        <f>F190*'Regional Transition'!$Q$67</f>
        <v>0</v>
      </c>
      <c r="R190" s="347">
        <f>G190*'Regional Transition'!$R$67</f>
        <v>6437.3691336854063</v>
      </c>
      <c r="S190" s="347">
        <f>H190*'Regional Transition'!$S$67</f>
        <v>0</v>
      </c>
      <c r="T190" s="347">
        <f>I190*'Regional Transition'!$T$67</f>
        <v>3486.105611575023</v>
      </c>
      <c r="U190" s="347">
        <f>J190*'Regional Transition'!$U$67</f>
        <v>0</v>
      </c>
      <c r="V190" s="347">
        <f>K190*'Regional Transition'!$V$67</f>
        <v>0</v>
      </c>
      <c r="W190" s="347">
        <f>L190*'Regional Transition'!$W$67</f>
        <v>1709.653591060079</v>
      </c>
      <c r="X190" s="347">
        <f>M190*'Regional Transition'!$X$67</f>
        <v>96.542936679726111</v>
      </c>
      <c r="Y190" s="347">
        <f>N190*'Regional Transition'!$Y$67</f>
        <v>0</v>
      </c>
      <c r="Z190" s="348">
        <f t="shared" si="31"/>
        <v>11729.671273000235</v>
      </c>
      <c r="AB190" s="347">
        <f>E190*'Regional Transition'!$P$69</f>
        <v>-8144.4380403458208</v>
      </c>
      <c r="AC190" s="347">
        <f>F190*'Regional Transition'!$Q$69</f>
        <v>-2039.9016393442628</v>
      </c>
      <c r="AD190" s="347">
        <f>G190*'Regional Transition'!$R$69</f>
        <v>0</v>
      </c>
      <c r="AE190" s="347">
        <f>H190*'Regional Transition'!$S$69</f>
        <v>-81.575999999999937</v>
      </c>
      <c r="AF190" s="347">
        <f>I190*'Regional Transition'!$T$69</f>
        <v>0</v>
      </c>
      <c r="AG190" s="347">
        <f>J190*'Regional Transition'!$U$69</f>
        <v>0</v>
      </c>
      <c r="AH190" s="347">
        <f>K190*'Regional Transition'!$V$69</f>
        <v>0</v>
      </c>
      <c r="AI190" s="347">
        <f>L190*'Regional Transition'!$W$69</f>
        <v>0</v>
      </c>
      <c r="AJ190" s="347">
        <f>M190*'Regional Transition'!$X$69</f>
        <v>0</v>
      </c>
      <c r="AK190" s="347">
        <f>N190*'Regional Transition'!$Y$69</f>
        <v>0</v>
      </c>
      <c r="AM190" s="382">
        <f>IF(('GE2024 results (adjust.)'!E189+'Allocation (ENG)'!P190+'Allocation (ENG)'!AB190)&gt;0,('GE2024 results (adjust.)'!E189+'Allocation (ENG)'!P190+'Allocation (ENG)'!AB190),0)</f>
        <v>8983.5619596541801</v>
      </c>
      <c r="AN190" s="382">
        <f>IF(('GE2024 results (adjust.)'!F189+'Allocation (ENG)'!Q190+'Allocation (ENG)'!AC190)&gt;0,('GE2024 results (adjust.)'!F189+'Allocation (ENG)'!Q190+'Allocation (ENG)'!AC190),0)</f>
        <v>5988.0983606557375</v>
      </c>
      <c r="AO190" s="382">
        <f>IF(('GE2024 results (adjust.)'!G189+'Allocation (ENG)'!R190+'Allocation (ENG)'!AD190)&gt;0,('GE2024 results (adjust.)'!G189+'Allocation (ENG)'!R190+'Allocation (ENG)'!AD190),0)</f>
        <v>15626.369133685406</v>
      </c>
      <c r="AP190" s="382">
        <f>IF(('GE2024 results (adjust.)'!H189+'Allocation (ENG)'!S190+'Allocation (ENG)'!AE190)&gt;0,('GE2024 results (adjust.)'!H189+'Allocation (ENG)'!S190+'Allocation (ENG)'!AE190),0)</f>
        <v>1051.424</v>
      </c>
      <c r="AQ190" s="382">
        <f>IF(('GE2024 results (adjust.)'!I189+'Allocation (ENG)'!T190+'Allocation (ENG)'!AF190)&gt;0,('GE2024 results (adjust.)'!I189+'Allocation (ENG)'!T190+'Allocation (ENG)'!AF190),0)</f>
        <v>5409.1056115750234</v>
      </c>
      <c r="AR190" s="382">
        <f>IF(('GE2024 results (adjust.)'!K189+'Allocation (ENG)'!U190+'Allocation (ENG)'!AG190)&gt;0,('GE2024 results (adjust.)'!K189+'Allocation (ENG)'!U190+'Allocation (ENG)'!AG190),0)</f>
        <v>0</v>
      </c>
      <c r="AS190" s="382">
        <f>IF(('GE2024 results (adjust.)'!L189+'Allocation (ENG)'!V190+'Allocation (ENG)'!AH190)&gt;0,('GE2024 results (adjust.)'!L189+'Allocation (ENG)'!V190+'Allocation (ENG)'!AH190),0)</f>
        <v>0</v>
      </c>
      <c r="AT190" s="382">
        <f t="shared" si="41"/>
        <v>1709.653591060079</v>
      </c>
      <c r="AU190" s="382">
        <f t="shared" si="42"/>
        <v>96.542936679726111</v>
      </c>
      <c r="AV190" s="382">
        <f>IF(('GE2024 results (adjust.)'!N189+'Allocation (ENG)'!Y190+'Allocation (ENG)'!AK190)&gt;0,('GE2024 results (adjust.)'!N189+'Allocation (ENG)'!Y190+'Allocation (ENG)'!AK190),0)</f>
        <v>0</v>
      </c>
      <c r="AW190" s="382">
        <f t="shared" si="32"/>
        <v>38864.755593310154</v>
      </c>
      <c r="AX190" s="382"/>
      <c r="AY190" s="368">
        <f t="shared" si="33"/>
        <v>0.23114932340396691</v>
      </c>
      <c r="AZ190" s="368">
        <f t="shared" si="34"/>
        <v>0.15407528670234266</v>
      </c>
      <c r="BA190" s="368">
        <f t="shared" si="35"/>
        <v>0.40207043361351269</v>
      </c>
      <c r="BB190" s="368">
        <f t="shared" si="36"/>
        <v>2.7053405687207849E-2</v>
      </c>
      <c r="BC190" s="368">
        <f t="shared" si="37"/>
        <v>0.13917765669690974</v>
      </c>
      <c r="BD190" s="368">
        <f t="shared" si="38"/>
        <v>0</v>
      </c>
      <c r="BE190" s="368">
        <f t="shared" si="39"/>
        <v>0</v>
      </c>
      <c r="BF190" s="368">
        <f t="shared" si="43"/>
        <v>4.3989819695517761E-2</v>
      </c>
      <c r="BG190" s="368">
        <f t="shared" si="44"/>
        <v>2.4840742005423594E-3</v>
      </c>
      <c r="BH190" s="368">
        <f t="shared" si="45"/>
        <v>0</v>
      </c>
    </row>
    <row r="191" spans="1:60" ht="20" customHeight="1" x14ac:dyDescent="0.35">
      <c r="A191" s="394" t="s">
        <v>273</v>
      </c>
      <c r="B191" s="395" t="s">
        <v>267</v>
      </c>
      <c r="C191" s="394" t="s">
        <v>268</v>
      </c>
      <c r="D191" s="333" t="s">
        <v>71</v>
      </c>
      <c r="E191" s="346">
        <f>'GE2024 results (adjust.)'!E190/'Regional Transition'!$P$65</f>
        <v>3.6135074983302914E-2</v>
      </c>
      <c r="F191" s="346">
        <f>'GE2024 results (adjust.)'!F190/'Regional Transition'!$Q$65</f>
        <v>9.0437314936895427E-2</v>
      </c>
      <c r="G191" s="346">
        <f>'GE2024 results (adjust.)'!G190/'Regional Transition'!$R$65</f>
        <v>3.0936049801924163E-2</v>
      </c>
      <c r="H191" s="346">
        <f>'GE2024 results (adjust.)'!H190/'Regional Transition'!$S$65</f>
        <v>1.8551931529030764E-2</v>
      </c>
      <c r="I191" s="346">
        <f>'GE2024 results (adjust.)'!I190/'Regional Transition'!$T$65</f>
        <v>2.2171184965024467E-2</v>
      </c>
      <c r="J191" s="346">
        <v>1.7658844704044555E-2</v>
      </c>
      <c r="K191" s="346">
        <v>1.7658844704044555E-2</v>
      </c>
      <c r="L191" s="346">
        <f t="shared" si="40"/>
        <v>3.0936049801924163E-2</v>
      </c>
      <c r="M191" s="346">
        <v>2.1257100971229629E-2</v>
      </c>
      <c r="N191" s="346">
        <v>1.7658844704044555E-2</v>
      </c>
      <c r="P191" s="347">
        <f>E191*'Regional Transition'!$P$67</f>
        <v>0</v>
      </c>
      <c r="Q191" s="347">
        <f>F191*'Regional Transition'!$Q$67</f>
        <v>0</v>
      </c>
      <c r="R191" s="347">
        <f>G191*'Regional Transition'!$R$67</f>
        <v>4786.8694406869499</v>
      </c>
      <c r="S191" s="347">
        <f>H191*'Regional Transition'!$S$67</f>
        <v>0</v>
      </c>
      <c r="T191" s="347">
        <f>I191*'Regional Transition'!$T$67</f>
        <v>2677.5756569403579</v>
      </c>
      <c r="U191" s="347">
        <f>J191*'Regional Transition'!$U$67</f>
        <v>0</v>
      </c>
      <c r="V191" s="347">
        <f>K191*'Regional Transition'!$V$67</f>
        <v>0</v>
      </c>
      <c r="W191" s="347">
        <f>L191*'Regional Transition'!$W$67</f>
        <v>1271.3094991526305</v>
      </c>
      <c r="X191" s="347">
        <f>M191*'Regional Transition'!$X$67</f>
        <v>87.355543329549377</v>
      </c>
      <c r="Y191" s="347">
        <f>N191*'Regional Transition'!$Y$67</f>
        <v>0</v>
      </c>
      <c r="Z191" s="348">
        <f t="shared" si="31"/>
        <v>8823.1101401094875</v>
      </c>
      <c r="AB191" s="347">
        <f>E191*'Regional Transition'!$P$69</f>
        <v>-8669.8703170028803</v>
      </c>
      <c r="AC191" s="347">
        <f>F191*'Regional Transition'!$Q$69</f>
        <v>-5176.49180327869</v>
      </c>
      <c r="AD191" s="347">
        <f>G191*'Regional Transition'!$R$69</f>
        <v>0</v>
      </c>
      <c r="AE191" s="347">
        <f>H191*'Regional Transition'!$S$69</f>
        <v>-86.615999999999929</v>
      </c>
      <c r="AF191" s="347">
        <f>I191*'Regional Transition'!$T$69</f>
        <v>0</v>
      </c>
      <c r="AG191" s="347">
        <f>J191*'Regional Transition'!$U$69</f>
        <v>-132.561800249718</v>
      </c>
      <c r="AH191" s="347">
        <f>K191*'Regional Transition'!$V$69</f>
        <v>-59.583219453624935</v>
      </c>
      <c r="AI191" s="347">
        <f>L191*'Regional Transition'!$W$69</f>
        <v>0</v>
      </c>
      <c r="AJ191" s="347">
        <f>M191*'Regional Transition'!$X$69</f>
        <v>0</v>
      </c>
      <c r="AK191" s="347">
        <f>N191*'Regional Transition'!$Y$69</f>
        <v>-141.07851742806281</v>
      </c>
      <c r="AM191" s="382">
        <f>IF(('GE2024 results (adjust.)'!E190+'Allocation (ENG)'!P191+'Allocation (ENG)'!AB191)&gt;0,('GE2024 results (adjust.)'!E190+'Allocation (ENG)'!P191+'Allocation (ENG)'!AB191),0)</f>
        <v>9563.1296829971197</v>
      </c>
      <c r="AN191" s="382">
        <f>IF(('GE2024 results (adjust.)'!F190+'Allocation (ENG)'!Q191+'Allocation (ENG)'!AC191)&gt;0,('GE2024 results (adjust.)'!F190+'Allocation (ENG)'!Q191+'Allocation (ENG)'!AC191),0)</f>
        <v>15195.50819672131</v>
      </c>
      <c r="AO191" s="382">
        <f>IF(('GE2024 results (adjust.)'!G190+'Allocation (ENG)'!R191+'Allocation (ENG)'!AD191)&gt;0,('GE2024 results (adjust.)'!G190+'Allocation (ENG)'!R191+'Allocation (ENG)'!AD191),0)</f>
        <v>11619.869440686951</v>
      </c>
      <c r="AP191" s="382">
        <f>IF(('GE2024 results (adjust.)'!H190+'Allocation (ENG)'!S191+'Allocation (ENG)'!AE191)&gt;0,('GE2024 results (adjust.)'!H190+'Allocation (ENG)'!S191+'Allocation (ENG)'!AE191),0)</f>
        <v>1116.384</v>
      </c>
      <c r="AQ191" s="382">
        <f>IF(('GE2024 results (adjust.)'!I190+'Allocation (ENG)'!T191+'Allocation (ENG)'!AF191)&gt;0,('GE2024 results (adjust.)'!I190+'Allocation (ENG)'!T191+'Allocation (ENG)'!AF191),0)</f>
        <v>4154.5756569403584</v>
      </c>
      <c r="AR191" s="382">
        <f>IF(('GE2024 results (adjust.)'!K190+'Allocation (ENG)'!U191+'Allocation (ENG)'!AG191)&gt;0,('GE2024 results (adjust.)'!K190+'Allocation (ENG)'!U191+'Allocation (ENG)'!AG191),0)</f>
        <v>130.438199750282</v>
      </c>
      <c r="AS191" s="382">
        <f>IF(('GE2024 results (adjust.)'!L190+'Allocation (ENG)'!V191+'Allocation (ENG)'!AH191)&gt;0,('GE2024 results (adjust.)'!L190+'Allocation (ENG)'!V191+'Allocation (ENG)'!AH191),0)</f>
        <v>0</v>
      </c>
      <c r="AT191" s="382">
        <f t="shared" si="41"/>
        <v>1271.3094991526305</v>
      </c>
      <c r="AU191" s="382">
        <f t="shared" si="42"/>
        <v>87.355543329549377</v>
      </c>
      <c r="AV191" s="382">
        <f>IF(('GE2024 results (adjust.)'!N190+'Allocation (ENG)'!Y191+'Allocation (ENG)'!AK191)&gt;0,('GE2024 results (adjust.)'!N190+'Allocation (ENG)'!Y191+'Allocation (ENG)'!AK191),0)</f>
        <v>115.92148257193719</v>
      </c>
      <c r="AW191" s="382">
        <f t="shared" si="32"/>
        <v>43254.491702150131</v>
      </c>
      <c r="AX191" s="382"/>
      <c r="AY191" s="368">
        <f t="shared" si="33"/>
        <v>0.22108986388855767</v>
      </c>
      <c r="AZ191" s="368">
        <f t="shared" si="34"/>
        <v>0.35130474544371904</v>
      </c>
      <c r="BA191" s="368">
        <f t="shared" si="35"/>
        <v>0.26863960211811577</v>
      </c>
      <c r="BB191" s="368">
        <f t="shared" si="36"/>
        <v>2.5809666373781612E-2</v>
      </c>
      <c r="BC191" s="368">
        <f t="shared" si="37"/>
        <v>9.6049577591818966E-2</v>
      </c>
      <c r="BD191" s="368">
        <f t="shared" si="38"/>
        <v>3.0155989497802388E-3</v>
      </c>
      <c r="BE191" s="368">
        <f t="shared" si="39"/>
        <v>0</v>
      </c>
      <c r="BF191" s="368">
        <f t="shared" si="43"/>
        <v>2.9391386862359894E-2</v>
      </c>
      <c r="BG191" s="368">
        <f t="shared" si="44"/>
        <v>2.0195716072929147E-3</v>
      </c>
      <c r="BH191" s="368">
        <f t="shared" si="45"/>
        <v>2.6799871645740519E-3</v>
      </c>
    </row>
    <row r="192" spans="1:60" ht="20" customHeight="1" x14ac:dyDescent="0.35">
      <c r="A192" s="394" t="s">
        <v>274</v>
      </c>
      <c r="B192" s="395" t="s">
        <v>275</v>
      </c>
      <c r="C192" s="394" t="s">
        <v>268</v>
      </c>
      <c r="D192" s="333" t="s">
        <v>71</v>
      </c>
      <c r="E192" s="346">
        <f>'GE2024 results (adjust.)'!E191/'Regional Transition'!$P$65</f>
        <v>3.3762800275080808E-2</v>
      </c>
      <c r="F192" s="346">
        <f>'GE2024 results (adjust.)'!F191/'Regional Transition'!$Q$65</f>
        <v>4.6008851953955633E-2</v>
      </c>
      <c r="G192" s="346">
        <f>'GE2024 results (adjust.)'!G191/'Regional Transition'!$R$65</f>
        <v>4.2856819468024894E-2</v>
      </c>
      <c r="H192" s="346">
        <f>'GE2024 results (adjust.)'!H191/'Regional Transition'!$S$65</f>
        <v>2.1173567738453233E-2</v>
      </c>
      <c r="I192" s="346">
        <f>'GE2024 results (adjust.)'!I191/'Regional Transition'!$T$65</f>
        <v>2.7875349004773484E-2</v>
      </c>
      <c r="J192" s="346">
        <v>1.124053384045913E-2</v>
      </c>
      <c r="K192" s="346">
        <v>1.124053384045913E-2</v>
      </c>
      <c r="L192" s="346">
        <f t="shared" si="40"/>
        <v>4.2856819468024894E-2</v>
      </c>
      <c r="M192" s="346">
        <v>2.2686457760674378E-2</v>
      </c>
      <c r="N192" s="346">
        <v>1.124053384045913E-2</v>
      </c>
      <c r="P192" s="347">
        <f>E192*'Regional Transition'!$P$67</f>
        <v>0</v>
      </c>
      <c r="Q192" s="347">
        <f>F192*'Regional Transition'!$Q$67</f>
        <v>0</v>
      </c>
      <c r="R192" s="347">
        <f>G192*'Regional Transition'!$R$67</f>
        <v>6631.4219413936289</v>
      </c>
      <c r="S192" s="347">
        <f>H192*'Regional Transition'!$S$67</f>
        <v>0</v>
      </c>
      <c r="T192" s="347">
        <f>I192*'Regional Transition'!$T$67</f>
        <v>3366.4576810685476</v>
      </c>
      <c r="U192" s="347">
        <f>J192*'Regional Transition'!$U$67</f>
        <v>0</v>
      </c>
      <c r="V192" s="347">
        <f>K192*'Regional Transition'!$V$67</f>
        <v>0</v>
      </c>
      <c r="W192" s="347">
        <f>L192*'Regional Transition'!$W$67</f>
        <v>1761.190651101829</v>
      </c>
      <c r="X192" s="347">
        <f>M192*'Regional Transition'!$X$67</f>
        <v>93.229450553432855</v>
      </c>
      <c r="Y192" s="347">
        <f>N192*'Regional Transition'!$Y$67</f>
        <v>0</v>
      </c>
      <c r="Z192" s="348">
        <f t="shared" si="31"/>
        <v>11852.29972411744</v>
      </c>
      <c r="AB192" s="347">
        <f>E192*'Regional Transition'!$P$69</f>
        <v>-8100.6916426512944</v>
      </c>
      <c r="AC192" s="347">
        <f>F192*'Regional Transition'!$Q$69</f>
        <v>-2633.4754098360663</v>
      </c>
      <c r="AD192" s="347">
        <f>G192*'Regional Transition'!$R$69</f>
        <v>0</v>
      </c>
      <c r="AE192" s="347">
        <f>H192*'Regional Transition'!$S$69</f>
        <v>-98.855999999999923</v>
      </c>
      <c r="AF192" s="347">
        <f>I192*'Regional Transition'!$T$69</f>
        <v>0</v>
      </c>
      <c r="AG192" s="347">
        <f>J192*'Regional Transition'!$U$69</f>
        <v>-84.380684389724351</v>
      </c>
      <c r="AH192" s="347">
        <f>K192*'Regional Transition'!$V$69</f>
        <v>-37.927010844518946</v>
      </c>
      <c r="AI192" s="347">
        <f>L192*'Regional Transition'!$W$69</f>
        <v>0</v>
      </c>
      <c r="AJ192" s="347">
        <f>M192*'Regional Transition'!$X$69</f>
        <v>0</v>
      </c>
      <c r="AK192" s="347">
        <f>N192*'Regional Transition'!$Y$69</f>
        <v>-89.801902439786119</v>
      </c>
      <c r="AM192" s="382">
        <f>IF(('GE2024 results (adjust.)'!E191+'Allocation (ENG)'!P192+'Allocation (ENG)'!AB192)&gt;0,('GE2024 results (adjust.)'!E191+'Allocation (ENG)'!P192+'Allocation (ENG)'!AB192),0)</f>
        <v>8935.3083573487056</v>
      </c>
      <c r="AN192" s="382">
        <f>IF(('GE2024 results (adjust.)'!F191+'Allocation (ENG)'!Q192+'Allocation (ENG)'!AC192)&gt;0,('GE2024 results (adjust.)'!F191+'Allocation (ENG)'!Q192+'Allocation (ENG)'!AC192),0)</f>
        <v>7730.5245901639337</v>
      </c>
      <c r="AO192" s="382">
        <f>IF(('GE2024 results (adjust.)'!G191+'Allocation (ENG)'!R192+'Allocation (ENG)'!AD192)&gt;0,('GE2024 results (adjust.)'!G191+'Allocation (ENG)'!R192+'Allocation (ENG)'!AD192),0)</f>
        <v>16097.42194139363</v>
      </c>
      <c r="AP192" s="382">
        <f>IF(('GE2024 results (adjust.)'!H191+'Allocation (ENG)'!S192+'Allocation (ENG)'!AE192)&gt;0,('GE2024 results (adjust.)'!H191+'Allocation (ENG)'!S192+'Allocation (ENG)'!AE192),0)</f>
        <v>1274.144</v>
      </c>
      <c r="AQ192" s="382">
        <f>IF(('GE2024 results (adjust.)'!I191+'Allocation (ENG)'!T192+'Allocation (ENG)'!AF192)&gt;0,('GE2024 results (adjust.)'!I191+'Allocation (ENG)'!T192+'Allocation (ENG)'!AF192),0)</f>
        <v>5223.4576810685476</v>
      </c>
      <c r="AR192" s="382">
        <f>IF(('GE2024 results (adjust.)'!K191+'Allocation (ENG)'!U192+'Allocation (ENG)'!AG192)&gt;0,('GE2024 results (adjust.)'!K191+'Allocation (ENG)'!U192+'Allocation (ENG)'!AG192),0)</f>
        <v>0</v>
      </c>
      <c r="AS192" s="382">
        <f>IF(('GE2024 results (adjust.)'!L191+'Allocation (ENG)'!V192+'Allocation (ENG)'!AH192)&gt;0,('GE2024 results (adjust.)'!L191+'Allocation (ENG)'!V192+'Allocation (ENG)'!AH192),0)</f>
        <v>0</v>
      </c>
      <c r="AT192" s="382">
        <f t="shared" si="41"/>
        <v>1761.190651101829</v>
      </c>
      <c r="AU192" s="382">
        <f t="shared" si="42"/>
        <v>93.229450553432855</v>
      </c>
      <c r="AV192" s="382">
        <f>IF(('GE2024 results (adjust.)'!N191+'Allocation (ENG)'!Y192+'Allocation (ENG)'!AK192)&gt;0,('GE2024 results (adjust.)'!N191+'Allocation (ENG)'!Y192+'Allocation (ENG)'!AK192),0)</f>
        <v>241.19809756021388</v>
      </c>
      <c r="AW192" s="382">
        <f t="shared" si="32"/>
        <v>41356.474769190288</v>
      </c>
      <c r="AX192" s="382"/>
      <c r="AY192" s="368">
        <f t="shared" si="33"/>
        <v>0.21605585116276216</v>
      </c>
      <c r="AZ192" s="368">
        <f t="shared" si="34"/>
        <v>0.18692416685193422</v>
      </c>
      <c r="BA192" s="368">
        <f t="shared" si="35"/>
        <v>0.38923583383818472</v>
      </c>
      <c r="BB192" s="368">
        <f t="shared" si="36"/>
        <v>3.0808815478373674E-2</v>
      </c>
      <c r="BC192" s="368">
        <f t="shared" si="37"/>
        <v>0.12630326231190078</v>
      </c>
      <c r="BD192" s="368">
        <f t="shared" si="38"/>
        <v>0</v>
      </c>
      <c r="BE192" s="368">
        <f t="shared" si="39"/>
        <v>0</v>
      </c>
      <c r="BF192" s="368">
        <f t="shared" si="43"/>
        <v>4.258560868475858E-2</v>
      </c>
      <c r="BG192" s="368">
        <f t="shared" si="44"/>
        <v>2.2542891064517628E-3</v>
      </c>
      <c r="BH192" s="368">
        <f t="shared" si="45"/>
        <v>5.8321725656341828E-3</v>
      </c>
    </row>
    <row r="193" spans="1:60" ht="20" customHeight="1" x14ac:dyDescent="0.35">
      <c r="A193" s="394" t="s">
        <v>276</v>
      </c>
      <c r="B193" s="395" t="s">
        <v>275</v>
      </c>
      <c r="C193" s="394" t="s">
        <v>268</v>
      </c>
      <c r="D193" s="333" t="s">
        <v>71</v>
      </c>
      <c r="E193" s="346">
        <f>'GE2024 results (adjust.)'!E192/'Regional Transition'!$P$65</f>
        <v>3.7914776477023418E-2</v>
      </c>
      <c r="F193" s="346">
        <f>'GE2024 results (adjust.)'!F192/'Regional Transition'!$Q$65</f>
        <v>2.3177558476611574E-2</v>
      </c>
      <c r="G193" s="346">
        <f>'GE2024 results (adjust.)'!G192/'Regional Transition'!$R$65</f>
        <v>3.3385398981324275E-2</v>
      </c>
      <c r="H193" s="346">
        <f>'GE2024 results (adjust.)'!H192/'Regional Transition'!$S$65</f>
        <v>9.1294625645770677E-2</v>
      </c>
      <c r="I193" s="346">
        <f>'GE2024 results (adjust.)'!I192/'Regional Transition'!$T$65</f>
        <v>4.2075715272148671E-2</v>
      </c>
      <c r="J193" s="346">
        <v>6.0447583794614049E-3</v>
      </c>
      <c r="K193" s="346">
        <v>6.0447583794614049E-3</v>
      </c>
      <c r="L193" s="346">
        <f t="shared" si="40"/>
        <v>3.3385398981324275E-2</v>
      </c>
      <c r="M193" s="346">
        <v>3.4243479323193479E-2</v>
      </c>
      <c r="N193" s="346">
        <v>6.0447583794614049E-3</v>
      </c>
      <c r="P193" s="347">
        <f>E193*'Regional Transition'!$P$67</f>
        <v>0</v>
      </c>
      <c r="Q193" s="347">
        <f>F193*'Regional Transition'!$Q$67</f>
        <v>0</v>
      </c>
      <c r="R193" s="347">
        <f>G193*'Regional Transition'!$R$67</f>
        <v>5165.8678846225039</v>
      </c>
      <c r="S193" s="347">
        <f>H193*'Regional Transition'!$S$67</f>
        <v>0</v>
      </c>
      <c r="T193" s="347">
        <f>I193*'Regional Transition'!$T$67</f>
        <v>5081.411351661357</v>
      </c>
      <c r="U193" s="347">
        <f>J193*'Regional Transition'!$U$67</f>
        <v>0</v>
      </c>
      <c r="V193" s="347">
        <f>K193*'Regional Transition'!$V$67</f>
        <v>0</v>
      </c>
      <c r="W193" s="347">
        <f>L193*'Regional Transition'!$W$67</f>
        <v>1371.9649124471675</v>
      </c>
      <c r="X193" s="347">
        <f>M193*'Regional Transition'!$X$67</f>
        <v>140.72275169696948</v>
      </c>
      <c r="Y193" s="347">
        <f>N193*'Regional Transition'!$Y$67</f>
        <v>0</v>
      </c>
      <c r="Z193" s="348">
        <f t="shared" si="31"/>
        <v>11759.966900427997</v>
      </c>
      <c r="AB193" s="347">
        <f>E193*'Regional Transition'!$P$69</f>
        <v>-9096.8731988472609</v>
      </c>
      <c r="AC193" s="347">
        <f>F193*'Regional Transition'!$Q$69</f>
        <v>-1326.6475409836069</v>
      </c>
      <c r="AD193" s="347">
        <f>G193*'Regional Transition'!$R$69</f>
        <v>0</v>
      </c>
      <c r="AE193" s="347">
        <f>H193*'Regional Transition'!$S$69</f>
        <v>-426.23999999999967</v>
      </c>
      <c r="AF193" s="347">
        <f>I193*'Regional Transition'!$T$69</f>
        <v>0</v>
      </c>
      <c r="AG193" s="347">
        <f>J193*'Regional Transition'!$U$69</f>
        <v>-45.376923931634238</v>
      </c>
      <c r="AH193" s="347">
        <f>K193*'Regional Transition'!$V$69</f>
        <v>-20.39579435143315</v>
      </c>
      <c r="AI193" s="347">
        <f>L193*'Regional Transition'!$W$69</f>
        <v>0</v>
      </c>
      <c r="AJ193" s="347">
        <f>M193*'Regional Transition'!$X$69</f>
        <v>0</v>
      </c>
      <c r="AK193" s="347">
        <f>N193*'Regional Transition'!$Y$69</f>
        <v>-48.292261734990724</v>
      </c>
      <c r="AM193" s="382">
        <f>IF(('GE2024 results (adjust.)'!E192+'Allocation (ENG)'!P193+'Allocation (ENG)'!AB193)&gt;0,('GE2024 results (adjust.)'!E192+'Allocation (ENG)'!P193+'Allocation (ENG)'!AB193),0)</f>
        <v>10034.126801152739</v>
      </c>
      <c r="AN193" s="382">
        <f>IF(('GE2024 results (adjust.)'!F192+'Allocation (ENG)'!Q193+'Allocation (ENG)'!AC193)&gt;0,('GE2024 results (adjust.)'!F192+'Allocation (ENG)'!Q193+'Allocation (ENG)'!AC193),0)</f>
        <v>3894.3524590163934</v>
      </c>
      <c r="AO193" s="382">
        <f>IF(('GE2024 results (adjust.)'!G192+'Allocation (ENG)'!R193+'Allocation (ENG)'!AD193)&gt;0,('GE2024 results (adjust.)'!G192+'Allocation (ENG)'!R193+'Allocation (ENG)'!AD193),0)</f>
        <v>12539.867884622505</v>
      </c>
      <c r="AP193" s="382">
        <f>IF(('GE2024 results (adjust.)'!H192+'Allocation (ENG)'!S193+'Allocation (ENG)'!AE193)&gt;0,('GE2024 results (adjust.)'!H192+'Allocation (ENG)'!S193+'Allocation (ENG)'!AE193),0)</f>
        <v>5493.76</v>
      </c>
      <c r="AQ193" s="382">
        <f>IF(('GE2024 results (adjust.)'!I192+'Allocation (ENG)'!T193+'Allocation (ENG)'!AF193)&gt;0,('GE2024 results (adjust.)'!I192+'Allocation (ENG)'!T193+'Allocation (ENG)'!AF193),0)</f>
        <v>7884.411351661357</v>
      </c>
      <c r="AR193" s="382">
        <f>IF(('GE2024 results (adjust.)'!K192+'Allocation (ENG)'!U193+'Allocation (ENG)'!AG193)&gt;0,('GE2024 results (adjust.)'!K192+'Allocation (ENG)'!U193+'Allocation (ENG)'!AG193),0)</f>
        <v>0</v>
      </c>
      <c r="AS193" s="382">
        <f>IF(('GE2024 results (adjust.)'!L192+'Allocation (ENG)'!V193+'Allocation (ENG)'!AH193)&gt;0,('GE2024 results (adjust.)'!L192+'Allocation (ENG)'!V193+'Allocation (ENG)'!AH193),0)</f>
        <v>0</v>
      </c>
      <c r="AT193" s="382">
        <f t="shared" si="41"/>
        <v>1371.9649124471675</v>
      </c>
      <c r="AU193" s="382">
        <f t="shared" si="42"/>
        <v>140.72275169696948</v>
      </c>
      <c r="AV193" s="382">
        <f>IF(('GE2024 results (adjust.)'!N192+'Allocation (ENG)'!Y193+'Allocation (ENG)'!AK193)&gt;0,('GE2024 results (adjust.)'!N192+'Allocation (ENG)'!Y193+'Allocation (ENG)'!AK193),0)</f>
        <v>129.70773826500928</v>
      </c>
      <c r="AW193" s="382">
        <f t="shared" si="32"/>
        <v>41488.913898862149</v>
      </c>
      <c r="AX193" s="382"/>
      <c r="AY193" s="368">
        <f t="shared" si="33"/>
        <v>0.24185079478371038</v>
      </c>
      <c r="AZ193" s="368">
        <f t="shared" si="34"/>
        <v>9.3864892884631471E-2</v>
      </c>
      <c r="BA193" s="368">
        <f t="shared" si="35"/>
        <v>0.30224623173291637</v>
      </c>
      <c r="BB193" s="368">
        <f t="shared" si="36"/>
        <v>0.13241513174801783</v>
      </c>
      <c r="BC193" s="368">
        <f t="shared" si="37"/>
        <v>0.19003658111854285</v>
      </c>
      <c r="BD193" s="368">
        <f t="shared" si="38"/>
        <v>0</v>
      </c>
      <c r="BE193" s="368">
        <f t="shared" si="39"/>
        <v>0</v>
      </c>
      <c r="BF193" s="368">
        <f t="shared" si="43"/>
        <v>3.3068229160966162E-2</v>
      </c>
      <c r="BG193" s="368">
        <f t="shared" si="44"/>
        <v>3.3918157520346384E-3</v>
      </c>
      <c r="BH193" s="368">
        <f t="shared" si="45"/>
        <v>3.1263228191800549E-3</v>
      </c>
    </row>
    <row r="194" spans="1:60" ht="20" customHeight="1" x14ac:dyDescent="0.35">
      <c r="A194" s="394" t="s">
        <v>277</v>
      </c>
      <c r="B194" s="395" t="s">
        <v>275</v>
      </c>
      <c r="C194" s="394" t="s">
        <v>268</v>
      </c>
      <c r="D194" s="333" t="s">
        <v>71</v>
      </c>
      <c r="E194" s="346">
        <f>'GE2024 results (adjust.)'!E193/'Regional Transition'!$P$65</f>
        <v>3.2940332435555185E-2</v>
      </c>
      <c r="F194" s="346">
        <f>'GE2024 results (adjust.)'!F193/'Regional Transition'!$Q$65</f>
        <v>6.3584020314213285E-2</v>
      </c>
      <c r="G194" s="346">
        <f>'GE2024 results (adjust.)'!G193/'Regional Transition'!$R$65</f>
        <v>3.1022071307300506E-2</v>
      </c>
      <c r="H194" s="346">
        <f>'GE2024 results (adjust.)'!H193/'Regional Transition'!$S$65</f>
        <v>2.6756110725576373E-2</v>
      </c>
      <c r="I194" s="346">
        <f>'GE2024 results (adjust.)'!I193/'Regional Transition'!$T$65</f>
        <v>4.2736197424119604E-2</v>
      </c>
      <c r="J194" s="346">
        <v>0</v>
      </c>
      <c r="K194" s="346">
        <v>0</v>
      </c>
      <c r="L194" s="346">
        <f t="shared" si="40"/>
        <v>3.1022071307300506E-2</v>
      </c>
      <c r="M194" s="346">
        <v>3.4781015209822269E-2</v>
      </c>
      <c r="N194" s="346">
        <v>0</v>
      </c>
      <c r="P194" s="347">
        <f>E194*'Regional Transition'!$P$67</f>
        <v>0</v>
      </c>
      <c r="Q194" s="347">
        <f>F194*'Regional Transition'!$Q$67</f>
        <v>0</v>
      </c>
      <c r="R194" s="347">
        <f>G194*'Regional Transition'!$R$67</f>
        <v>4800.1799220820985</v>
      </c>
      <c r="S194" s="347">
        <f>H194*'Regional Transition'!$S$67</f>
        <v>0</v>
      </c>
      <c r="T194" s="347">
        <f>I194*'Regional Transition'!$T$67</f>
        <v>5161.1766386656727</v>
      </c>
      <c r="U194" s="347">
        <f>J194*'Regional Transition'!$U$67</f>
        <v>0</v>
      </c>
      <c r="V194" s="347">
        <f>K194*'Regional Transition'!$V$67</f>
        <v>0</v>
      </c>
      <c r="W194" s="347">
        <f>L194*'Regional Transition'!$W$67</f>
        <v>1274.8445321518839</v>
      </c>
      <c r="X194" s="347">
        <f>M194*'Regional Transition'!$X$67</f>
        <v>142.93174244783162</v>
      </c>
      <c r="Y194" s="347">
        <f>N194*'Regional Transition'!$Y$67</f>
        <v>0</v>
      </c>
      <c r="Z194" s="348">
        <f t="shared" si="31"/>
        <v>11379.132835347489</v>
      </c>
      <c r="AB194" s="347">
        <f>E194*'Regional Transition'!$P$69</f>
        <v>-7903.3573487031681</v>
      </c>
      <c r="AC194" s="347">
        <f>F194*'Regional Transition'!$Q$69</f>
        <v>-3639.4508196721317</v>
      </c>
      <c r="AD194" s="347">
        <f>G194*'Regional Transition'!$R$69</f>
        <v>0</v>
      </c>
      <c r="AE194" s="347">
        <f>H194*'Regional Transition'!$S$69</f>
        <v>-124.9199999999999</v>
      </c>
      <c r="AF194" s="347">
        <f>I194*'Regional Transition'!$T$69</f>
        <v>0</v>
      </c>
      <c r="AG194" s="347">
        <f>J194*'Regional Transition'!$U$69</f>
        <v>0</v>
      </c>
      <c r="AH194" s="347">
        <f>K194*'Regional Transition'!$V$69</f>
        <v>0</v>
      </c>
      <c r="AI194" s="347">
        <f>L194*'Regional Transition'!$W$69</f>
        <v>0</v>
      </c>
      <c r="AJ194" s="347">
        <f>M194*'Regional Transition'!$X$69</f>
        <v>0</v>
      </c>
      <c r="AK194" s="347">
        <f>N194*'Regional Transition'!$Y$69</f>
        <v>0</v>
      </c>
      <c r="AM194" s="382">
        <f>IF(('GE2024 results (adjust.)'!E193+'Allocation (ENG)'!P194+'Allocation (ENG)'!AB194)&gt;0,('GE2024 results (adjust.)'!E193+'Allocation (ENG)'!P194+'Allocation (ENG)'!AB194),0)</f>
        <v>8717.6426512968319</v>
      </c>
      <c r="AN194" s="382">
        <f>IF(('GE2024 results (adjust.)'!F193+'Allocation (ENG)'!Q194+'Allocation (ENG)'!AC194)&gt;0,('GE2024 results (adjust.)'!F193+'Allocation (ENG)'!Q194+'Allocation (ENG)'!AC194),0)</f>
        <v>10683.549180327867</v>
      </c>
      <c r="AO194" s="382">
        <f>IF(('GE2024 results (adjust.)'!G193+'Allocation (ENG)'!R194+'Allocation (ENG)'!AD194)&gt;0,('GE2024 results (adjust.)'!G193+'Allocation (ENG)'!R194+'Allocation (ENG)'!AD194),0)</f>
        <v>11652.179922082098</v>
      </c>
      <c r="AP194" s="382">
        <f>IF(('GE2024 results (adjust.)'!H193+'Allocation (ENG)'!S194+'Allocation (ENG)'!AE194)&gt;0,('GE2024 results (adjust.)'!H193+'Allocation (ENG)'!S194+'Allocation (ENG)'!AE194),0)</f>
        <v>1610.0800000000002</v>
      </c>
      <c r="AQ194" s="382">
        <f>IF(('GE2024 results (adjust.)'!I193+'Allocation (ENG)'!T194+'Allocation (ENG)'!AF194)&gt;0,('GE2024 results (adjust.)'!I193+'Allocation (ENG)'!T194+'Allocation (ENG)'!AF194),0)</f>
        <v>8008.1766386656727</v>
      </c>
      <c r="AR194" s="382">
        <f>IF(('GE2024 results (adjust.)'!K193+'Allocation (ENG)'!U194+'Allocation (ENG)'!AG194)&gt;0,('GE2024 results (adjust.)'!K193+'Allocation (ENG)'!U194+'Allocation (ENG)'!AG194),0)</f>
        <v>0</v>
      </c>
      <c r="AS194" s="382">
        <f>IF(('GE2024 results (adjust.)'!L193+'Allocation (ENG)'!V194+'Allocation (ENG)'!AH194)&gt;0,('GE2024 results (adjust.)'!L193+'Allocation (ENG)'!V194+'Allocation (ENG)'!AH194),0)</f>
        <v>0</v>
      </c>
      <c r="AT194" s="382">
        <f t="shared" si="41"/>
        <v>1274.8445321518839</v>
      </c>
      <c r="AU194" s="382">
        <f t="shared" si="42"/>
        <v>142.93174244783162</v>
      </c>
      <c r="AV194" s="382">
        <f>IF(('GE2024 results (adjust.)'!N193+'Allocation (ENG)'!Y194+'Allocation (ENG)'!AK194)&gt;0,('GE2024 results (adjust.)'!N193+'Allocation (ENG)'!Y194+'Allocation (ENG)'!AK194),0)</f>
        <v>0</v>
      </c>
      <c r="AW194" s="382">
        <f t="shared" si="32"/>
        <v>42089.404666972179</v>
      </c>
      <c r="AX194" s="382"/>
      <c r="AY194" s="368">
        <f t="shared" si="33"/>
        <v>0.2071220232330257</v>
      </c>
      <c r="AZ194" s="368">
        <f t="shared" si="34"/>
        <v>0.25382989531119016</v>
      </c>
      <c r="BA194" s="368">
        <f t="shared" si="35"/>
        <v>0.27684354326887489</v>
      </c>
      <c r="BB194" s="368">
        <f t="shared" si="36"/>
        <v>3.8253807882044959E-2</v>
      </c>
      <c r="BC194" s="368">
        <f t="shared" si="37"/>
        <v>0.1902658567406571</v>
      </c>
      <c r="BD194" s="368">
        <f t="shared" si="38"/>
        <v>0</v>
      </c>
      <c r="BE194" s="368">
        <f t="shared" si="39"/>
        <v>0</v>
      </c>
      <c r="BF194" s="368">
        <f t="shared" si="43"/>
        <v>3.0288965649168765E-2</v>
      </c>
      <c r="BG194" s="368">
        <f t="shared" si="44"/>
        <v>3.3959079150385576E-3</v>
      </c>
      <c r="BH194" s="368">
        <f t="shared" si="45"/>
        <v>0</v>
      </c>
    </row>
    <row r="195" spans="1:60" ht="20" customHeight="1" x14ac:dyDescent="0.35">
      <c r="A195" s="394" t="s">
        <v>278</v>
      </c>
      <c r="B195" s="395" t="s">
        <v>275</v>
      </c>
      <c r="C195" s="394" t="s">
        <v>268</v>
      </c>
      <c r="D195" s="333" t="s">
        <v>71</v>
      </c>
      <c r="E195" s="346">
        <f>'GE2024 results (adjust.)'!E194/'Regional Transition'!$P$65</f>
        <v>3.3243555518561022E-2</v>
      </c>
      <c r="F195" s="346">
        <f>'GE2024 results (adjust.)'!F194/'Regional Transition'!$Q$65</f>
        <v>1.666067361860242E-2</v>
      </c>
      <c r="G195" s="346">
        <f>'GE2024 results (adjust.)'!G194/'Regional Transition'!$R$65</f>
        <v>4.6324844368986977E-2</v>
      </c>
      <c r="H195" s="346">
        <f>'GE2024 results (adjust.)'!H194/'Regional Transition'!$S$65</f>
        <v>1.2506746857891896E-2</v>
      </c>
      <c r="I195" s="346">
        <f>'GE2024 results (adjust.)'!I194/'Regional Transition'!$T$65</f>
        <v>1.7607853733225255E-2</v>
      </c>
      <c r="J195" s="346">
        <v>5.3689679763643153E-2</v>
      </c>
      <c r="K195" s="346">
        <v>5.3689679763643153E-2</v>
      </c>
      <c r="L195" s="346">
        <f t="shared" si="40"/>
        <v>4.6324844368986977E-2</v>
      </c>
      <c r="M195" s="346">
        <v>1.4330218068535835E-2</v>
      </c>
      <c r="N195" s="346">
        <v>5.3689679763643153E-2</v>
      </c>
      <c r="P195" s="347">
        <f>E195*'Regional Transition'!$P$67</f>
        <v>0</v>
      </c>
      <c r="Q195" s="347">
        <f>F195*'Regional Transition'!$Q$67</f>
        <v>0</v>
      </c>
      <c r="R195" s="347">
        <f>G195*'Regional Transition'!$R$67</f>
        <v>7168.0445071138402</v>
      </c>
      <c r="S195" s="347">
        <f>H195*'Regional Transition'!$S$67</f>
        <v>0</v>
      </c>
      <c r="T195" s="347">
        <f>I195*'Regional Transition'!$T$67</f>
        <v>2126.4700376378064</v>
      </c>
      <c r="U195" s="347">
        <f>J195*'Regional Transition'!$U$67</f>
        <v>0</v>
      </c>
      <c r="V195" s="347">
        <f>K195*'Regional Transition'!$V$67</f>
        <v>0</v>
      </c>
      <c r="W195" s="347">
        <f>L195*'Regional Transition'!$W$67</f>
        <v>1903.7082972822645</v>
      </c>
      <c r="X195" s="347">
        <f>M195*'Regional Transition'!$X$67</f>
        <v>58.889685244575524</v>
      </c>
      <c r="Y195" s="347">
        <f>N195*'Regional Transition'!$Y$67</f>
        <v>0</v>
      </c>
      <c r="Z195" s="348">
        <f t="shared" ref="Z195:Z258" si="46">SUM(P195:Y195)</f>
        <v>11257.112527278487</v>
      </c>
      <c r="AB195" s="347">
        <f>E195*'Regional Transition'!$P$69</f>
        <v>-7976.109510086455</v>
      </c>
      <c r="AC195" s="347">
        <f>F195*'Regional Transition'!$Q$69</f>
        <v>-953.63114754098376</v>
      </c>
      <c r="AD195" s="347">
        <f>G195*'Regional Transition'!$R$69</f>
        <v>0</v>
      </c>
      <c r="AE195" s="347">
        <f>H195*'Regional Transition'!$S$69</f>
        <v>-58.391999999999953</v>
      </c>
      <c r="AF195" s="347">
        <f>I195*'Regional Transition'!$T$69</f>
        <v>0</v>
      </c>
      <c r="AG195" s="347">
        <f>J195*'Regional Transition'!$U$69</f>
        <v>-403.03885806693108</v>
      </c>
      <c r="AH195" s="347">
        <f>K195*'Regional Transition'!$V$69</f>
        <v>-181.15590376188655</v>
      </c>
      <c r="AI195" s="347">
        <f>L195*'Regional Transition'!$W$69</f>
        <v>0</v>
      </c>
      <c r="AJ195" s="347">
        <f>M195*'Regional Transition'!$X$69</f>
        <v>0</v>
      </c>
      <c r="AK195" s="347">
        <f>N195*'Regional Transition'!$Y$69</f>
        <v>-428.93295394955243</v>
      </c>
      <c r="AM195" s="382">
        <f>IF(('GE2024 results (adjust.)'!E194+'Allocation (ENG)'!P195+'Allocation (ENG)'!AB195)&gt;0,('GE2024 results (adjust.)'!E194+'Allocation (ENG)'!P195+'Allocation (ENG)'!AB195),0)</f>
        <v>8797.890489913545</v>
      </c>
      <c r="AN195" s="382">
        <f>IF(('GE2024 results (adjust.)'!F194+'Allocation (ENG)'!Q195+'Allocation (ENG)'!AC195)&gt;0,('GE2024 results (adjust.)'!F194+'Allocation (ENG)'!Q195+'Allocation (ENG)'!AC195),0)</f>
        <v>2799.3688524590161</v>
      </c>
      <c r="AO195" s="382">
        <f>IF(('GE2024 results (adjust.)'!G194+'Allocation (ENG)'!R195+'Allocation (ENG)'!AD195)&gt;0,('GE2024 results (adjust.)'!G194+'Allocation (ENG)'!R195+'Allocation (ENG)'!AD195),0)</f>
        <v>17400.044507113838</v>
      </c>
      <c r="AP195" s="382">
        <f>IF(('GE2024 results (adjust.)'!H194+'Allocation (ENG)'!S195+'Allocation (ENG)'!AE195)&gt;0,('GE2024 results (adjust.)'!H194+'Allocation (ENG)'!S195+'Allocation (ENG)'!AE195),0)</f>
        <v>752.60800000000006</v>
      </c>
      <c r="AQ195" s="382">
        <f>IF(('GE2024 results (adjust.)'!I194+'Allocation (ENG)'!T195+'Allocation (ENG)'!AF195)&gt;0,('GE2024 results (adjust.)'!I194+'Allocation (ENG)'!T195+'Allocation (ENG)'!AF195),0)</f>
        <v>3299.4700376378064</v>
      </c>
      <c r="AR195" s="382">
        <f>IF(('GE2024 results (adjust.)'!K194+'Allocation (ENG)'!U195+'Allocation (ENG)'!AG195)&gt;0,('GE2024 results (adjust.)'!K194+'Allocation (ENG)'!U195+'Allocation (ENG)'!AG195),0)</f>
        <v>0</v>
      </c>
      <c r="AS195" s="382">
        <f>IF(('GE2024 results (adjust.)'!L194+'Allocation (ENG)'!V195+'Allocation (ENG)'!AH195)&gt;0,('GE2024 results (adjust.)'!L194+'Allocation (ENG)'!V195+'Allocation (ENG)'!AH195),0)</f>
        <v>0</v>
      </c>
      <c r="AT195" s="382">
        <f t="shared" si="41"/>
        <v>1903.7082972822645</v>
      </c>
      <c r="AU195" s="382">
        <f t="shared" si="42"/>
        <v>58.889685244575524</v>
      </c>
      <c r="AV195" s="382">
        <f>IF(('GE2024 results (adjust.)'!N194+'Allocation (ENG)'!Y195+'Allocation (ENG)'!AK195)&gt;0,('GE2024 results (adjust.)'!N194+'Allocation (ENG)'!Y195+'Allocation (ENG)'!AK195),0)</f>
        <v>1152.0670460504475</v>
      </c>
      <c r="AW195" s="382">
        <f t="shared" ref="AW195:AW258" si="47">SUM(AM195:AV195)</f>
        <v>36164.046915701503</v>
      </c>
      <c r="AX195" s="382"/>
      <c r="AY195" s="368">
        <f t="shared" ref="AY195:AY258" si="48">AM195/AW195</f>
        <v>0.24327726679542952</v>
      </c>
      <c r="AZ195" s="368">
        <f t="shared" ref="AZ195:AZ258" si="49">AN195/AW195</f>
        <v>7.7407510807193478E-2</v>
      </c>
      <c r="BA195" s="368">
        <f t="shared" ref="BA195:BA258" si="50">AO195/AW195</f>
        <v>0.4811420731665732</v>
      </c>
      <c r="BB195" s="368">
        <f t="shared" ref="BB195:BB258" si="51">AP195/AW195</f>
        <v>2.0810945239462041E-2</v>
      </c>
      <c r="BC195" s="368">
        <f t="shared" ref="BC195:BC258" si="52">AQ195/AW195</f>
        <v>9.1236195034501547E-2</v>
      </c>
      <c r="BD195" s="368">
        <f t="shared" ref="BD195:BD258" si="53">AR195/AW195</f>
        <v>0</v>
      </c>
      <c r="BE195" s="368">
        <f t="shared" ref="BE195:BE258" si="54">AS195/AW195</f>
        <v>0</v>
      </c>
      <c r="BF195" s="368">
        <f t="shared" si="43"/>
        <v>5.2640908848498452E-2</v>
      </c>
      <c r="BG195" s="368">
        <f t="shared" si="44"/>
        <v>1.6284041822489488E-3</v>
      </c>
      <c r="BH195" s="368">
        <f t="shared" si="45"/>
        <v>3.185669592609254E-2</v>
      </c>
    </row>
    <row r="196" spans="1:60" ht="20" customHeight="1" x14ac:dyDescent="0.35">
      <c r="A196" s="394" t="s">
        <v>279</v>
      </c>
      <c r="B196" s="395" t="s">
        <v>275</v>
      </c>
      <c r="C196" s="394" t="s">
        <v>268</v>
      </c>
      <c r="D196" s="333" t="s">
        <v>71</v>
      </c>
      <c r="E196" s="346">
        <f>'GE2024 results (adjust.)'!E195/'Regional Transition'!$P$65</f>
        <v>3.6454152868034537E-2</v>
      </c>
      <c r="F196" s="346">
        <f>'GE2024 results (adjust.)'!F195/'Regional Transition'!$Q$65</f>
        <v>3.6380021397401235E-2</v>
      </c>
      <c r="G196" s="346">
        <f>'GE2024 results (adjust.)'!G195/'Regional Transition'!$R$65</f>
        <v>4.3259762308998299E-2</v>
      </c>
      <c r="H196" s="346">
        <f>'GE2024 results (adjust.)'!H195/'Regional Transition'!$S$65</f>
        <v>2.2993291695581772E-2</v>
      </c>
      <c r="I196" s="346">
        <f>'GE2024 results (adjust.)'!I195/'Regional Transition'!$T$65</f>
        <v>2.5533639556876521E-2</v>
      </c>
      <c r="J196" s="346">
        <v>1.7319251536659083E-2</v>
      </c>
      <c r="K196" s="346">
        <v>1.7319251536659083E-2</v>
      </c>
      <c r="L196" s="346">
        <f t="shared" ref="L196:L259" si="55">G196</f>
        <v>4.3259762308998299E-2</v>
      </c>
      <c r="M196" s="346">
        <v>2.3785962983324187E-2</v>
      </c>
      <c r="N196" s="346">
        <v>1.7319251536659083E-2</v>
      </c>
      <c r="P196" s="347">
        <f>E196*'Regional Transition'!$P$67</f>
        <v>0</v>
      </c>
      <c r="Q196" s="347">
        <f>F196*'Regional Transition'!$Q$67</f>
        <v>0</v>
      </c>
      <c r="R196" s="347">
        <f>G196*'Regional Transition'!$R$67</f>
        <v>6693.7710384551165</v>
      </c>
      <c r="S196" s="347">
        <f>H196*'Regional Transition'!$S$67</f>
        <v>0</v>
      </c>
      <c r="T196" s="347">
        <f>I196*'Regional Transition'!$T$67</f>
        <v>3083.6534816896069</v>
      </c>
      <c r="U196" s="347">
        <f>J196*'Regional Transition'!$U$67</f>
        <v>0</v>
      </c>
      <c r="V196" s="347">
        <f>K196*'Regional Transition'!$V$67</f>
        <v>0</v>
      </c>
      <c r="W196" s="347">
        <f>L196*'Regional Transition'!$W$67</f>
        <v>1777.7494898878067</v>
      </c>
      <c r="X196" s="347">
        <f>M196*'Regional Transition'!$X$67</f>
        <v>97.747840725650931</v>
      </c>
      <c r="Y196" s="347">
        <f>N196*'Regional Transition'!$Y$67</f>
        <v>0</v>
      </c>
      <c r="Z196" s="348">
        <f t="shared" si="46"/>
        <v>11652.921850758181</v>
      </c>
      <c r="AB196" s="347">
        <f>E196*'Regional Transition'!$P$69</f>
        <v>-8746.4265129682972</v>
      </c>
      <c r="AC196" s="347">
        <f>F196*'Regional Transition'!$Q$69</f>
        <v>-2082.3360655737711</v>
      </c>
      <c r="AD196" s="347">
        <f>G196*'Regional Transition'!$R$69</f>
        <v>0</v>
      </c>
      <c r="AE196" s="347">
        <f>H196*'Regional Transition'!$S$69</f>
        <v>-107.35199999999992</v>
      </c>
      <c r="AF196" s="347">
        <f>I196*'Regional Transition'!$T$69</f>
        <v>0</v>
      </c>
      <c r="AG196" s="347">
        <f>J196*'Regional Transition'!$U$69</f>
        <v>-130.01253486030035</v>
      </c>
      <c r="AH196" s="347">
        <f>K196*'Regional Transition'!$V$69</f>
        <v>-58.437388310285989</v>
      </c>
      <c r="AI196" s="347">
        <f>L196*'Regional Transition'!$W$69</f>
        <v>0</v>
      </c>
      <c r="AJ196" s="347">
        <f>M196*'Regional Transition'!$X$69</f>
        <v>0</v>
      </c>
      <c r="AK196" s="347">
        <f>N196*'Regional Transition'!$Y$69</f>
        <v>-138.36546901598467</v>
      </c>
      <c r="AM196" s="382">
        <f>IF(('GE2024 results (adjust.)'!E195+'Allocation (ENG)'!P196+'Allocation (ENG)'!AB196)&gt;0,('GE2024 results (adjust.)'!E195+'Allocation (ENG)'!P196+'Allocation (ENG)'!AB196),0)</f>
        <v>9647.5734870317028</v>
      </c>
      <c r="AN196" s="382">
        <f>IF(('GE2024 results (adjust.)'!F195+'Allocation (ENG)'!Q196+'Allocation (ENG)'!AC196)&gt;0,('GE2024 results (adjust.)'!F195+'Allocation (ENG)'!Q196+'Allocation (ENG)'!AC196),0)</f>
        <v>6112.6639344262294</v>
      </c>
      <c r="AO196" s="382">
        <f>IF(('GE2024 results (adjust.)'!G195+'Allocation (ENG)'!R196+'Allocation (ENG)'!AD196)&gt;0,('GE2024 results (adjust.)'!G195+'Allocation (ENG)'!R196+'Allocation (ENG)'!AD196),0)</f>
        <v>16248.771038455117</v>
      </c>
      <c r="AP196" s="382">
        <f>IF(('GE2024 results (adjust.)'!H195+'Allocation (ENG)'!S196+'Allocation (ENG)'!AE196)&gt;0,('GE2024 results (adjust.)'!H195+'Allocation (ENG)'!S196+'Allocation (ENG)'!AE196),0)</f>
        <v>1383.6480000000001</v>
      </c>
      <c r="AQ196" s="382">
        <f>IF(('GE2024 results (adjust.)'!I195+'Allocation (ENG)'!T196+'Allocation (ENG)'!AF196)&gt;0,('GE2024 results (adjust.)'!I195+'Allocation (ENG)'!T196+'Allocation (ENG)'!AF196),0)</f>
        <v>4784.6534816896074</v>
      </c>
      <c r="AR196" s="382">
        <f>IF(('GE2024 results (adjust.)'!K195+'Allocation (ENG)'!U196+'Allocation (ENG)'!AG196)&gt;0,('GE2024 results (adjust.)'!K195+'Allocation (ENG)'!U196+'Allocation (ENG)'!AG196),0)</f>
        <v>0</v>
      </c>
      <c r="AS196" s="382">
        <f>IF(('GE2024 results (adjust.)'!L195+'Allocation (ENG)'!V196+'Allocation (ENG)'!AH196)&gt;0,('GE2024 results (adjust.)'!L195+'Allocation (ENG)'!V196+'Allocation (ENG)'!AH196),0)</f>
        <v>187.562611689714</v>
      </c>
      <c r="AT196" s="382">
        <f t="shared" ref="AT196:AT259" si="56">W196+AI196</f>
        <v>1777.7494898878067</v>
      </c>
      <c r="AU196" s="382">
        <f t="shared" ref="AU196:AU259" si="57">X196+AJ196</f>
        <v>97.747840725650931</v>
      </c>
      <c r="AV196" s="382">
        <f>IF(('GE2024 results (adjust.)'!N195+'Allocation (ENG)'!Y196+'Allocation (ENG)'!AK196)&gt;0,('GE2024 results (adjust.)'!N195+'Allocation (ENG)'!Y196+'Allocation (ENG)'!AK196),0)</f>
        <v>125.63453098401533</v>
      </c>
      <c r="AW196" s="382">
        <f t="shared" si="47"/>
        <v>40366.004414889845</v>
      </c>
      <c r="AX196" s="382"/>
      <c r="AY196" s="368">
        <f t="shared" si="48"/>
        <v>0.23900243848442412</v>
      </c>
      <c r="AZ196" s="368">
        <f t="shared" si="49"/>
        <v>0.15143098810571021</v>
      </c>
      <c r="BA196" s="368">
        <f t="shared" si="50"/>
        <v>0.40253602688656048</v>
      </c>
      <c r="BB196" s="368">
        <f t="shared" si="51"/>
        <v>3.4277556574056477E-2</v>
      </c>
      <c r="BC196" s="368">
        <f t="shared" si="52"/>
        <v>0.1185317583705334</v>
      </c>
      <c r="BD196" s="368">
        <f t="shared" si="53"/>
        <v>0</v>
      </c>
      <c r="BE196" s="368">
        <f t="shared" si="54"/>
        <v>4.6465488573480809E-3</v>
      </c>
      <c r="BF196" s="368">
        <f t="shared" ref="BF196:BF259" si="58">AT196/AW196</f>
        <v>4.4040759437464827E-2</v>
      </c>
      <c r="BG196" s="368">
        <f t="shared" ref="BG196:BG259" si="59">AU196/AW196</f>
        <v>2.4215386720216133E-3</v>
      </c>
      <c r="BH196" s="368">
        <f t="shared" ref="BH196:BH259" si="60">AV196/AW196</f>
        <v>3.1123846118807936E-3</v>
      </c>
    </row>
    <row r="197" spans="1:60" ht="20" customHeight="1" x14ac:dyDescent="0.35">
      <c r="A197" s="394" t="s">
        <v>280</v>
      </c>
      <c r="B197" s="395" t="s">
        <v>275</v>
      </c>
      <c r="C197" s="394" t="s">
        <v>268</v>
      </c>
      <c r="D197" s="333" t="s">
        <v>71</v>
      </c>
      <c r="E197" s="346">
        <f>'GE2024 results (adjust.)'!E196/'Regional Transition'!$P$65</f>
        <v>3.2823403272827449E-2</v>
      </c>
      <c r="F197" s="346">
        <f>'GE2024 results (adjust.)'!F196/'Regional Transition'!$Q$65</f>
        <v>2.881990224672713E-2</v>
      </c>
      <c r="G197" s="346">
        <f>'GE2024 results (adjust.)'!G196/'Regional Transition'!$R$65</f>
        <v>4.8393887945670622E-2</v>
      </c>
      <c r="H197" s="346">
        <f>'GE2024 results (adjust.)'!H196/'Regional Transition'!$S$65</f>
        <v>6.4893206877939702E-2</v>
      </c>
      <c r="I197" s="346">
        <f>'GE2024 results (adjust.)'!I196/'Regional Transition'!$T$65</f>
        <v>3.5515926626437301E-2</v>
      </c>
      <c r="J197" s="346">
        <v>4.2381227289706933E-2</v>
      </c>
      <c r="K197" s="346">
        <v>4.2381227289706933E-2</v>
      </c>
      <c r="L197" s="346">
        <f t="shared" si="55"/>
        <v>4.8393887945670622E-2</v>
      </c>
      <c r="M197" s="346">
        <v>4.0241891148982988E-2</v>
      </c>
      <c r="N197" s="346">
        <v>4.2381227289706933E-2</v>
      </c>
      <c r="P197" s="347">
        <f>E197*'Regional Transition'!$P$67</f>
        <v>0</v>
      </c>
      <c r="Q197" s="347">
        <f>F197*'Regional Transition'!$Q$67</f>
        <v>0</v>
      </c>
      <c r="R197" s="347">
        <f>G197*'Regional Transition'!$R$67</f>
        <v>7488.1966122497888</v>
      </c>
      <c r="S197" s="347">
        <f>H197*'Regional Transition'!$S$67</f>
        <v>0</v>
      </c>
      <c r="T197" s="347">
        <f>I197*'Regional Transition'!$T$67</f>
        <v>4289.1970239139382</v>
      </c>
      <c r="U197" s="347">
        <f>J197*'Regional Transition'!$U$67</f>
        <v>0</v>
      </c>
      <c r="V197" s="347">
        <f>K197*'Regional Transition'!$V$67</f>
        <v>0</v>
      </c>
      <c r="W197" s="347">
        <f>L197*'Regional Transition'!$W$67</f>
        <v>1988.7351436327331</v>
      </c>
      <c r="X197" s="347">
        <f>M197*'Regional Transition'!$X$67</f>
        <v>165.37308030318138</v>
      </c>
      <c r="Y197" s="347">
        <f>N197*'Regional Transition'!$Y$67</f>
        <v>0</v>
      </c>
      <c r="Z197" s="348">
        <f t="shared" si="46"/>
        <v>13931.501860099643</v>
      </c>
      <c r="AB197" s="347">
        <f>E197*'Regional Transition'!$P$69</f>
        <v>-7875.3025936599415</v>
      </c>
      <c r="AC197" s="347">
        <f>F197*'Regional Transition'!$Q$69</f>
        <v>-1649.6065573770495</v>
      </c>
      <c r="AD197" s="347">
        <f>G197*'Regional Transition'!$R$69</f>
        <v>0</v>
      </c>
      <c r="AE197" s="347">
        <f>H197*'Regional Transition'!$S$69</f>
        <v>-302.97599999999977</v>
      </c>
      <c r="AF197" s="347">
        <f>I197*'Regional Transition'!$T$69</f>
        <v>0</v>
      </c>
      <c r="AG197" s="347">
        <f>J197*'Regional Transition'!$U$69</f>
        <v>-318.14832059932326</v>
      </c>
      <c r="AH197" s="347">
        <f>K197*'Regional Transition'!$V$69</f>
        <v>-142.99972668869984</v>
      </c>
      <c r="AI197" s="347">
        <f>L197*'Regional Transition'!$W$69</f>
        <v>0</v>
      </c>
      <c r="AJ197" s="347">
        <f>M197*'Regional Transition'!$X$69</f>
        <v>0</v>
      </c>
      <c r="AK197" s="347">
        <f>N197*'Regional Transition'!$Y$69</f>
        <v>-338.58844182735072</v>
      </c>
      <c r="AM197" s="382">
        <f>IF(('GE2024 results (adjust.)'!E196+'Allocation (ENG)'!P197+'Allocation (ENG)'!AB197)&gt;0,('GE2024 results (adjust.)'!E196+'Allocation (ENG)'!P197+'Allocation (ENG)'!AB197),0)</f>
        <v>8686.6974063400594</v>
      </c>
      <c r="AN197" s="382">
        <f>IF(('GE2024 results (adjust.)'!F196+'Allocation (ENG)'!Q197+'Allocation (ENG)'!AC197)&gt;0,('GE2024 results (adjust.)'!F196+'Allocation (ENG)'!Q197+'Allocation (ENG)'!AC197),0)</f>
        <v>4842.3934426229507</v>
      </c>
      <c r="AO197" s="382">
        <f>IF(('GE2024 results (adjust.)'!G196+'Allocation (ENG)'!R197+'Allocation (ENG)'!AD197)&gt;0,('GE2024 results (adjust.)'!G196+'Allocation (ENG)'!R197+'Allocation (ENG)'!AD197),0)</f>
        <v>18177.196612249791</v>
      </c>
      <c r="AP197" s="382">
        <f>IF(('GE2024 results (adjust.)'!H196+'Allocation (ENG)'!S197+'Allocation (ENG)'!AE197)&gt;0,('GE2024 results (adjust.)'!H196+'Allocation (ENG)'!S197+'Allocation (ENG)'!AE197),0)</f>
        <v>3905.0240000000003</v>
      </c>
      <c r="AQ197" s="382">
        <f>IF(('GE2024 results (adjust.)'!I196+'Allocation (ENG)'!T197+'Allocation (ENG)'!AF197)&gt;0,('GE2024 results (adjust.)'!I196+'Allocation (ENG)'!T197+'Allocation (ENG)'!AF197),0)</f>
        <v>6655.1970239139382</v>
      </c>
      <c r="AR197" s="382">
        <f>IF(('GE2024 results (adjust.)'!K196+'Allocation (ENG)'!U197+'Allocation (ENG)'!AG197)&gt;0,('GE2024 results (adjust.)'!K196+'Allocation (ENG)'!U197+'Allocation (ENG)'!AG197),0)</f>
        <v>0</v>
      </c>
      <c r="AS197" s="382">
        <f>IF(('GE2024 results (adjust.)'!L196+'Allocation (ENG)'!V197+'Allocation (ENG)'!AH197)&gt;0,('GE2024 results (adjust.)'!L196+'Allocation (ENG)'!V197+'Allocation (ENG)'!AH197),0)</f>
        <v>785.00027331130013</v>
      </c>
      <c r="AT197" s="382">
        <f t="shared" si="56"/>
        <v>1988.7351436327331</v>
      </c>
      <c r="AU197" s="382">
        <f t="shared" si="57"/>
        <v>165.37308030318138</v>
      </c>
      <c r="AV197" s="382">
        <f>IF(('GE2024 results (adjust.)'!N196+'Allocation (ENG)'!Y197+'Allocation (ENG)'!AK197)&gt;0,('GE2024 results (adjust.)'!N196+'Allocation (ENG)'!Y197+'Allocation (ENG)'!AK197),0)</f>
        <v>0</v>
      </c>
      <c r="AW197" s="382">
        <f t="shared" si="47"/>
        <v>45205.616982373947</v>
      </c>
      <c r="AX197" s="382"/>
      <c r="AY197" s="368">
        <f t="shared" si="48"/>
        <v>0.19215969134382296</v>
      </c>
      <c r="AZ197" s="368">
        <f t="shared" si="49"/>
        <v>0.1071192866256209</v>
      </c>
      <c r="BA197" s="368">
        <f t="shared" si="50"/>
        <v>0.40210039870348929</v>
      </c>
      <c r="BB197" s="368">
        <f t="shared" si="51"/>
        <v>8.6383601434366047E-2</v>
      </c>
      <c r="BC197" s="368">
        <f t="shared" si="52"/>
        <v>0.14722057717979728</v>
      </c>
      <c r="BD197" s="368">
        <f t="shared" si="53"/>
        <v>0</v>
      </c>
      <c r="BE197" s="368">
        <f t="shared" si="54"/>
        <v>1.7365104730621826E-2</v>
      </c>
      <c r="BF197" s="368">
        <f t="shared" si="58"/>
        <v>4.3993098123362807E-2</v>
      </c>
      <c r="BG197" s="368">
        <f t="shared" si="59"/>
        <v>3.658241858919031E-3</v>
      </c>
      <c r="BH197" s="368">
        <f t="shared" si="60"/>
        <v>0</v>
      </c>
    </row>
    <row r="198" spans="1:60" ht="20" customHeight="1" x14ac:dyDescent="0.35">
      <c r="A198" s="394" t="s">
        <v>281</v>
      </c>
      <c r="B198" s="395" t="s">
        <v>282</v>
      </c>
      <c r="C198" s="394" t="s">
        <v>268</v>
      </c>
      <c r="D198" s="333" t="s">
        <v>71</v>
      </c>
      <c r="E198" s="346">
        <f>'GE2024 results (adjust.)'!E197/'Regional Transition'!$P$65</f>
        <v>3.9696459820959651E-2</v>
      </c>
      <c r="F198" s="346">
        <f>'GE2024 results (adjust.)'!F197/'Regional Transition'!$Q$65</f>
        <v>2.7172923852775224E-2</v>
      </c>
      <c r="G198" s="346">
        <f>'GE2024 results (adjust.)'!G197/'Regional Transition'!$R$65</f>
        <v>4.9154499151103558E-2</v>
      </c>
      <c r="H198" s="346">
        <f>'GE2024 results (adjust.)'!H197/'Regional Transition'!$S$65</f>
        <v>2.2098851106484695E-2</v>
      </c>
      <c r="I198" s="346">
        <f>'GE2024 results (adjust.)'!I197/'Regional Transition'!$T$65</f>
        <v>2.9421477678705454E-2</v>
      </c>
      <c r="J198" s="346">
        <v>0</v>
      </c>
      <c r="K198" s="346">
        <v>0</v>
      </c>
      <c r="L198" s="346">
        <f t="shared" si="55"/>
        <v>4.9154499151103558E-2</v>
      </c>
      <c r="M198" s="346">
        <v>2.3944780404373603E-2</v>
      </c>
      <c r="N198" s="346">
        <v>0</v>
      </c>
      <c r="P198" s="347">
        <f>E198*'Regional Transition'!$P$67</f>
        <v>0</v>
      </c>
      <c r="Q198" s="347">
        <f>F198*'Regional Transition'!$Q$67</f>
        <v>0</v>
      </c>
      <c r="R198" s="347">
        <f>G198*'Regional Transition'!$R$67</f>
        <v>7605.8892898489994</v>
      </c>
      <c r="S198" s="347">
        <f>H198*'Regional Transition'!$S$67</f>
        <v>0</v>
      </c>
      <c r="T198" s="347">
        <f>I198*'Regional Transition'!$T$67</f>
        <v>3553.1809665559254</v>
      </c>
      <c r="U198" s="347">
        <f>J198*'Regional Transition'!$U$67</f>
        <v>0</v>
      </c>
      <c r="V198" s="347">
        <f>K198*'Regional Transition'!$V$67</f>
        <v>0</v>
      </c>
      <c r="W198" s="347">
        <f>L198*'Regional Transition'!$W$67</f>
        <v>2019.9922775208702</v>
      </c>
      <c r="X198" s="347">
        <f>M198*'Regional Transition'!$X$67</f>
        <v>98.400497083860202</v>
      </c>
      <c r="Y198" s="347">
        <f>N198*'Regional Transition'!$Y$67</f>
        <v>0</v>
      </c>
      <c r="Z198" s="348">
        <f t="shared" si="46"/>
        <v>13277.463031009655</v>
      </c>
      <c r="AB198" s="347">
        <f>E198*'Regional Transition'!$P$69</f>
        <v>-9524.3515850144067</v>
      </c>
      <c r="AC198" s="347">
        <f>F198*'Regional Transition'!$Q$69</f>
        <v>-1555.3360655737708</v>
      </c>
      <c r="AD198" s="347">
        <f>G198*'Regional Transition'!$R$69</f>
        <v>0</v>
      </c>
      <c r="AE198" s="347">
        <f>H198*'Regional Transition'!$S$69</f>
        <v>-103.17599999999993</v>
      </c>
      <c r="AF198" s="347">
        <f>I198*'Regional Transition'!$T$69</f>
        <v>0</v>
      </c>
      <c r="AG198" s="347">
        <f>J198*'Regional Transition'!$U$69</f>
        <v>0</v>
      </c>
      <c r="AH198" s="347">
        <f>K198*'Regional Transition'!$V$69</f>
        <v>0</v>
      </c>
      <c r="AI198" s="347">
        <f>L198*'Regional Transition'!$W$69</f>
        <v>0</v>
      </c>
      <c r="AJ198" s="347">
        <f>M198*'Regional Transition'!$X$69</f>
        <v>0</v>
      </c>
      <c r="AK198" s="347">
        <f>N198*'Regional Transition'!$Y$69</f>
        <v>0</v>
      </c>
      <c r="AM198" s="382">
        <f>IF(('GE2024 results (adjust.)'!E197+'Allocation (ENG)'!P198+'Allocation (ENG)'!AB198)&gt;0,('GE2024 results (adjust.)'!E197+'Allocation (ENG)'!P198+'Allocation (ENG)'!AB198),0)</f>
        <v>10505.648414985593</v>
      </c>
      <c r="AN198" s="382">
        <f>IF(('GE2024 results (adjust.)'!F197+'Allocation (ENG)'!Q198+'Allocation (ENG)'!AC198)&gt;0,('GE2024 results (adjust.)'!F197+'Allocation (ENG)'!Q198+'Allocation (ENG)'!AC198),0)</f>
        <v>4565.6639344262294</v>
      </c>
      <c r="AO198" s="382">
        <f>IF(('GE2024 results (adjust.)'!G197+'Allocation (ENG)'!R198+'Allocation (ENG)'!AD198)&gt;0,('GE2024 results (adjust.)'!G197+'Allocation (ENG)'!R198+'Allocation (ENG)'!AD198),0)</f>
        <v>18462.889289849001</v>
      </c>
      <c r="AP198" s="382">
        <f>IF(('GE2024 results (adjust.)'!H197+'Allocation (ENG)'!S198+'Allocation (ENG)'!AE198)&gt;0,('GE2024 results (adjust.)'!H197+'Allocation (ENG)'!S198+'Allocation (ENG)'!AE198),0)</f>
        <v>1329.8240000000001</v>
      </c>
      <c r="AQ198" s="382">
        <f>IF(('GE2024 results (adjust.)'!I197+'Allocation (ENG)'!T198+'Allocation (ENG)'!AF198)&gt;0,('GE2024 results (adjust.)'!I197+'Allocation (ENG)'!T198+'Allocation (ENG)'!AF198),0)</f>
        <v>5513.1809665559249</v>
      </c>
      <c r="AR198" s="382">
        <f>IF(('GE2024 results (adjust.)'!K197+'Allocation (ENG)'!U198+'Allocation (ENG)'!AG198)&gt;0,('GE2024 results (adjust.)'!K197+'Allocation (ENG)'!U198+'Allocation (ENG)'!AG198),0)</f>
        <v>0</v>
      </c>
      <c r="AS198" s="382">
        <f>IF(('GE2024 results (adjust.)'!L197+'Allocation (ENG)'!V198+'Allocation (ENG)'!AH198)&gt;0,('GE2024 results (adjust.)'!L197+'Allocation (ENG)'!V198+'Allocation (ENG)'!AH198),0)</f>
        <v>0</v>
      </c>
      <c r="AT198" s="382">
        <f t="shared" si="56"/>
        <v>2019.9922775208702</v>
      </c>
      <c r="AU198" s="382">
        <f t="shared" si="57"/>
        <v>98.400497083860202</v>
      </c>
      <c r="AV198" s="382">
        <f>IF(('GE2024 results (adjust.)'!N197+'Allocation (ENG)'!Y198+'Allocation (ENG)'!AK198)&gt;0,('GE2024 results (adjust.)'!N197+'Allocation (ENG)'!Y198+'Allocation (ENG)'!AK198),0)</f>
        <v>0</v>
      </c>
      <c r="AW198" s="382">
        <f t="shared" si="47"/>
        <v>42495.599380421474</v>
      </c>
      <c r="AX198" s="382"/>
      <c r="AY198" s="368">
        <f t="shared" si="48"/>
        <v>0.24721732527970283</v>
      </c>
      <c r="AZ198" s="368">
        <f t="shared" si="49"/>
        <v>0.10743851130453091</v>
      </c>
      <c r="BA198" s="368">
        <f t="shared" si="50"/>
        <v>0.43446591080099467</v>
      </c>
      <c r="BB198" s="368">
        <f t="shared" si="51"/>
        <v>3.129321669510738E-2</v>
      </c>
      <c r="BC198" s="368">
        <f t="shared" si="52"/>
        <v>0.12973533841002727</v>
      </c>
      <c r="BD198" s="368">
        <f t="shared" si="53"/>
        <v>0</v>
      </c>
      <c r="BE198" s="368">
        <f t="shared" si="54"/>
        <v>0</v>
      </c>
      <c r="BF198" s="368">
        <f t="shared" si="58"/>
        <v>4.7534151935071156E-2</v>
      </c>
      <c r="BG198" s="368">
        <f t="shared" si="59"/>
        <v>2.3155455745658966E-3</v>
      </c>
      <c r="BH198" s="368">
        <f t="shared" si="60"/>
        <v>0</v>
      </c>
    </row>
    <row r="199" spans="1:60" ht="20" customHeight="1" x14ac:dyDescent="0.35">
      <c r="A199" s="394" t="s">
        <v>283</v>
      </c>
      <c r="B199" s="395" t="s">
        <v>282</v>
      </c>
      <c r="C199" s="394" t="s">
        <v>268</v>
      </c>
      <c r="D199" s="333" t="s">
        <v>71</v>
      </c>
      <c r="E199" s="346">
        <f>'GE2024 results (adjust.)'!E198/'Regional Transition'!$P$65</f>
        <v>4.4143731705045194E-2</v>
      </c>
      <c r="F199" s="346">
        <f>'GE2024 results (adjust.)'!F198/'Regional Transition'!$Q$65</f>
        <v>3.8142421457775647E-2</v>
      </c>
      <c r="G199" s="346">
        <f>'GE2024 results (adjust.)'!G198/'Regional Transition'!$R$65</f>
        <v>4.2802490096208255E-2</v>
      </c>
      <c r="H199" s="346">
        <f>'GE2024 results (adjust.)'!H198/'Regional Transition'!$S$65</f>
        <v>2.9269797208728507E-2</v>
      </c>
      <c r="I199" s="346">
        <f>'GE2024 results (adjust.)'!I198/'Regional Transition'!$T$65</f>
        <v>3.2183493950583925E-2</v>
      </c>
      <c r="J199" s="346">
        <v>3.5046014874180728E-2</v>
      </c>
      <c r="K199" s="346">
        <v>3.5046014874180728E-2</v>
      </c>
      <c r="L199" s="346">
        <f t="shared" si="55"/>
        <v>4.2802490096208255E-2</v>
      </c>
      <c r="M199" s="346">
        <v>3.3192840999328101E-2</v>
      </c>
      <c r="N199" s="346">
        <v>3.5046014874180728E-2</v>
      </c>
      <c r="P199" s="347">
        <f>E199*'Regional Transition'!$P$67</f>
        <v>0</v>
      </c>
      <c r="Q199" s="347">
        <f>F199*'Regional Transition'!$Q$67</f>
        <v>0</v>
      </c>
      <c r="R199" s="347">
        <f>G199*'Regional Transition'!$R$67</f>
        <v>6623.0153215651135</v>
      </c>
      <c r="S199" s="347">
        <f>H199*'Regional Transition'!$S$67</f>
        <v>0</v>
      </c>
      <c r="T199" s="347">
        <f>I199*'Regional Transition'!$T$67</f>
        <v>3886.7448940285221</v>
      </c>
      <c r="U199" s="347">
        <f>J199*'Regional Transition'!$U$67</f>
        <v>0</v>
      </c>
      <c r="V199" s="347">
        <f>K199*'Regional Transition'!$V$67</f>
        <v>0</v>
      </c>
      <c r="W199" s="347">
        <f>L199*'Regional Transition'!$W$67</f>
        <v>1758.9579986812478</v>
      </c>
      <c r="X199" s="347">
        <f>M199*'Regional Transition'!$X$67</f>
        <v>136.40517886573886</v>
      </c>
      <c r="Y199" s="347">
        <f>N199*'Regional Transition'!$Y$67</f>
        <v>0</v>
      </c>
      <c r="Z199" s="348">
        <f t="shared" si="46"/>
        <v>12405.123393140622</v>
      </c>
      <c r="AB199" s="347">
        <f>E199*'Regional Transition'!$P$69</f>
        <v>-10591.383285302591</v>
      </c>
      <c r="AC199" s="347">
        <f>F199*'Regional Transition'!$Q$69</f>
        <v>-2183.213114754099</v>
      </c>
      <c r="AD199" s="347">
        <f>G199*'Regional Transition'!$R$69</f>
        <v>0</v>
      </c>
      <c r="AE199" s="347">
        <f>H199*'Regional Transition'!$S$69</f>
        <v>-136.65599999999989</v>
      </c>
      <c r="AF199" s="347">
        <f>I199*'Regional Transition'!$T$69</f>
        <v>0</v>
      </c>
      <c r="AG199" s="347">
        <f>J199*'Regional Transition'!$U$69</f>
        <v>-263.08418818790187</v>
      </c>
      <c r="AH199" s="347">
        <f>K199*'Regional Transition'!$V$69</f>
        <v>-118.2497739925787</v>
      </c>
      <c r="AI199" s="347">
        <f>L199*'Regional Transition'!$W$69</f>
        <v>0</v>
      </c>
      <c r="AJ199" s="347">
        <f>M199*'Regional Transition'!$X$69</f>
        <v>0</v>
      </c>
      <c r="AK199" s="347">
        <f>N199*'Regional Transition'!$Y$69</f>
        <v>-279.98659612646304</v>
      </c>
      <c r="AM199" s="382">
        <f>IF(('GE2024 results (adjust.)'!E198+'Allocation (ENG)'!P199+'Allocation (ENG)'!AB199)&gt;0,('GE2024 results (adjust.)'!E198+'Allocation (ENG)'!P199+'Allocation (ENG)'!AB199),0)</f>
        <v>11682.616714697409</v>
      </c>
      <c r="AN199" s="382">
        <f>IF(('GE2024 results (adjust.)'!F198+'Allocation (ENG)'!Q199+'Allocation (ENG)'!AC199)&gt;0,('GE2024 results (adjust.)'!F198+'Allocation (ENG)'!Q199+'Allocation (ENG)'!AC199),0)</f>
        <v>6408.7868852459014</v>
      </c>
      <c r="AO199" s="382">
        <f>IF(('GE2024 results (adjust.)'!G198+'Allocation (ENG)'!R199+'Allocation (ENG)'!AD199)&gt;0,('GE2024 results (adjust.)'!G198+'Allocation (ENG)'!R199+'Allocation (ENG)'!AD199),0)</f>
        <v>16077.015321565113</v>
      </c>
      <c r="AP199" s="382">
        <f>IF(('GE2024 results (adjust.)'!H198+'Allocation (ENG)'!S199+'Allocation (ENG)'!AE199)&gt;0,('GE2024 results (adjust.)'!H198+'Allocation (ENG)'!S199+'Allocation (ENG)'!AE199),0)</f>
        <v>1761.3440000000001</v>
      </c>
      <c r="AQ199" s="382">
        <f>IF(('GE2024 results (adjust.)'!I198+'Allocation (ENG)'!T199+'Allocation (ENG)'!AF199)&gt;0,('GE2024 results (adjust.)'!I198+'Allocation (ENG)'!T199+'Allocation (ENG)'!AF199),0)</f>
        <v>6030.7448940285221</v>
      </c>
      <c r="AR199" s="382">
        <f>IF(('GE2024 results (adjust.)'!K198+'Allocation (ENG)'!U199+'Allocation (ENG)'!AG199)&gt;0,('GE2024 results (adjust.)'!K198+'Allocation (ENG)'!U199+'Allocation (ENG)'!AG199),0)</f>
        <v>309.91581181209813</v>
      </c>
      <c r="AS199" s="382">
        <f>IF(('GE2024 results (adjust.)'!L198+'Allocation (ENG)'!V199+'Allocation (ENG)'!AH199)&gt;0,('GE2024 results (adjust.)'!L198+'Allocation (ENG)'!V199+'Allocation (ENG)'!AH199),0)</f>
        <v>0</v>
      </c>
      <c r="AT199" s="382">
        <f t="shared" si="56"/>
        <v>1758.9579986812478</v>
      </c>
      <c r="AU199" s="382">
        <f t="shared" si="57"/>
        <v>136.40517886573886</v>
      </c>
      <c r="AV199" s="382">
        <f>IF(('GE2024 results (adjust.)'!N198+'Allocation (ENG)'!Y199+'Allocation (ENG)'!AK199)&gt;0,('GE2024 results (adjust.)'!N198+'Allocation (ENG)'!Y199+'Allocation (ENG)'!AK199),0)</f>
        <v>179.01340387353696</v>
      </c>
      <c r="AW199" s="382">
        <f t="shared" si="47"/>
        <v>44344.800208769564</v>
      </c>
      <c r="AX199" s="382"/>
      <c r="AY199" s="368">
        <f t="shared" si="48"/>
        <v>0.2634495286865014</v>
      </c>
      <c r="AZ199" s="368">
        <f t="shared" si="49"/>
        <v>0.14452172193975765</v>
      </c>
      <c r="BA199" s="368">
        <f t="shared" si="50"/>
        <v>0.36254567042531732</v>
      </c>
      <c r="BB199" s="368">
        <f t="shared" si="51"/>
        <v>3.971929046264322E-2</v>
      </c>
      <c r="BC199" s="368">
        <f t="shared" si="52"/>
        <v>0.13599666399750496</v>
      </c>
      <c r="BD199" s="368">
        <f t="shared" si="53"/>
        <v>6.9887745655196256E-3</v>
      </c>
      <c r="BE199" s="368">
        <f t="shared" si="54"/>
        <v>0</v>
      </c>
      <c r="BF199" s="368">
        <f t="shared" si="58"/>
        <v>3.9665484800930476E-2</v>
      </c>
      <c r="BG199" s="368">
        <f t="shared" si="59"/>
        <v>3.0760129310214721E-3</v>
      </c>
      <c r="BH199" s="368">
        <f t="shared" si="60"/>
        <v>4.0368521908039972E-3</v>
      </c>
    </row>
    <row r="200" spans="1:60" ht="20" customHeight="1" x14ac:dyDescent="0.35">
      <c r="A200" s="394" t="s">
        <v>284</v>
      </c>
      <c r="B200" s="395" t="s">
        <v>282</v>
      </c>
      <c r="C200" s="394" t="s">
        <v>268</v>
      </c>
      <c r="D200" s="333" t="s">
        <v>71</v>
      </c>
      <c r="E200" s="346">
        <f>'GE2024 results (adjust.)'!E199/'Regional Transition'!$P$65</f>
        <v>4.6828805717241503E-2</v>
      </c>
      <c r="F200" s="346">
        <f>'GE2024 results (adjust.)'!F199/'Regional Transition'!$Q$65</f>
        <v>8.021220735058443E-2</v>
      </c>
      <c r="G200" s="346">
        <f>'GE2024 results (adjust.)'!G199/'Regional Transition'!$R$65</f>
        <v>3.5553919637804188E-2</v>
      </c>
      <c r="H200" s="346">
        <f>'GE2024 results (adjust.)'!H199/'Regional Transition'!$S$65</f>
        <v>3.5375193893129771E-2</v>
      </c>
      <c r="I200" s="346">
        <f>'GE2024 results (adjust.)'!I199/'Regional Transition'!$T$65</f>
        <v>3.603076291692936E-2</v>
      </c>
      <c r="J200" s="346">
        <v>9.2437260162325535E-2</v>
      </c>
      <c r="K200" s="346">
        <v>9.2437260162325535E-2</v>
      </c>
      <c r="L200" s="346">
        <f t="shared" si="55"/>
        <v>3.5553919637804188E-2</v>
      </c>
      <c r="M200" s="346">
        <v>4.7783243100604764E-2</v>
      </c>
      <c r="N200" s="346">
        <v>9.2437260162325535E-2</v>
      </c>
      <c r="P200" s="347">
        <f>E200*'Regional Transition'!$P$67</f>
        <v>0</v>
      </c>
      <c r="Q200" s="347">
        <f>F200*'Regional Transition'!$Q$67</f>
        <v>0</v>
      </c>
      <c r="R200" s="347">
        <f>G200*'Regional Transition'!$R$67</f>
        <v>5501.4125106644642</v>
      </c>
      <c r="S200" s="347">
        <f>H200*'Regional Transition'!$S$67</f>
        <v>0</v>
      </c>
      <c r="T200" s="347">
        <f>I200*'Regional Transition'!$T$67</f>
        <v>4351.3729121628367</v>
      </c>
      <c r="U200" s="347">
        <f>J200*'Regional Transition'!$U$67</f>
        <v>0</v>
      </c>
      <c r="V200" s="347">
        <f>K200*'Regional Transition'!$V$67</f>
        <v>0</v>
      </c>
      <c r="W200" s="347">
        <f>L200*'Regional Transition'!$W$67</f>
        <v>1461.0797453797206</v>
      </c>
      <c r="X200" s="347">
        <f>M200*'Regional Transition'!$X$67</f>
        <v>196.36408411244497</v>
      </c>
      <c r="Y200" s="347">
        <f>N200*'Regional Transition'!$Y$67</f>
        <v>0</v>
      </c>
      <c r="Z200" s="348">
        <f t="shared" si="46"/>
        <v>11510.229252319466</v>
      </c>
      <c r="AB200" s="347">
        <f>E200*'Regional Transition'!$P$69</f>
        <v>-11235.611738904898</v>
      </c>
      <c r="AC200" s="347">
        <f>F200*'Regional Transition'!$Q$69</f>
        <v>-4591.2224855737713</v>
      </c>
      <c r="AD200" s="347">
        <f>G200*'Regional Transition'!$R$69</f>
        <v>0</v>
      </c>
      <c r="AE200" s="347">
        <f>H200*'Regional Transition'!$S$69</f>
        <v>-165.16112025599986</v>
      </c>
      <c r="AF200" s="347">
        <f>I200*'Regional Transition'!$T$69</f>
        <v>0</v>
      </c>
      <c r="AG200" s="347">
        <f>J200*'Regional Transition'!$U$69</f>
        <v>-693.91003899948544</v>
      </c>
      <c r="AH200" s="347">
        <f>K200*'Regional Transition'!$V$69</f>
        <v>-311.89523721685975</v>
      </c>
      <c r="AI200" s="347">
        <f>L200*'Regional Transition'!$W$69</f>
        <v>0</v>
      </c>
      <c r="AJ200" s="347">
        <f>M200*'Regional Transition'!$X$69</f>
        <v>0</v>
      </c>
      <c r="AK200" s="347">
        <f>N200*'Regional Transition'!$Y$69</f>
        <v>-738.49177776766714</v>
      </c>
      <c r="AM200" s="382">
        <f>IF(('GE2024 results (adjust.)'!E199+'Allocation (ENG)'!P200+'Allocation (ENG)'!AB200)&gt;0,('GE2024 results (adjust.)'!E199+'Allocation (ENG)'!P200+'Allocation (ENG)'!AB200),0)</f>
        <v>12393.220221095102</v>
      </c>
      <c r="AN200" s="382">
        <f>IF(('GE2024 results (adjust.)'!F199+'Allocation (ENG)'!Q200+'Allocation (ENG)'!AC200)&gt;0,('GE2024 results (adjust.)'!F199+'Allocation (ENG)'!Q200+'Allocation (ENG)'!AC200),0)</f>
        <v>13477.459554426228</v>
      </c>
      <c r="AO200" s="382">
        <f>IF(('GE2024 results (adjust.)'!G199+'Allocation (ENG)'!R200+'Allocation (ENG)'!AD200)&gt;0,('GE2024 results (adjust.)'!G199+'Allocation (ENG)'!R200+'Allocation (ENG)'!AD200),0)</f>
        <v>13354.384510664466</v>
      </c>
      <c r="AP200" s="382">
        <f>IF(('GE2024 results (adjust.)'!H199+'Allocation (ENG)'!S200+'Allocation (ENG)'!AE200)&gt;0,('GE2024 results (adjust.)'!H199+'Allocation (ENG)'!S200+'Allocation (ENG)'!AE200),0)</f>
        <v>2128.743327744</v>
      </c>
      <c r="AQ200" s="382">
        <f>IF(('GE2024 results (adjust.)'!I199+'Allocation (ENG)'!T200+'Allocation (ENG)'!AF200)&gt;0,('GE2024 results (adjust.)'!I199+'Allocation (ENG)'!T200+'Allocation (ENG)'!AF200),0)</f>
        <v>6751.6702761628367</v>
      </c>
      <c r="AR200" s="382">
        <f>IF(('GE2024 results (adjust.)'!K199+'Allocation (ENG)'!U200+'Allocation (ENG)'!AG200)&gt;0,('GE2024 results (adjust.)'!K199+'Allocation (ENG)'!U200+'Allocation (ENG)'!AG200),0)</f>
        <v>817.08996100051456</v>
      </c>
      <c r="AS200" s="382">
        <f>IF(('GE2024 results (adjust.)'!L199+'Allocation (ENG)'!V200+'Allocation (ENG)'!AH200)&gt;0,('GE2024 results (adjust.)'!L199+'Allocation (ENG)'!V200+'Allocation (ENG)'!AH200),0)</f>
        <v>0</v>
      </c>
      <c r="AT200" s="382">
        <f t="shared" si="56"/>
        <v>1461.0797453797206</v>
      </c>
      <c r="AU200" s="382">
        <f t="shared" si="57"/>
        <v>196.36408411244497</v>
      </c>
      <c r="AV200" s="382">
        <f>IF(('GE2024 results (adjust.)'!N199+'Allocation (ENG)'!Y200+'Allocation (ENG)'!AK200)&gt;0,('GE2024 results (adjust.)'!N199+'Allocation (ENG)'!Y200+'Allocation (ENG)'!AK200),0)</f>
        <v>472.50822223233286</v>
      </c>
      <c r="AW200" s="382">
        <f t="shared" si="47"/>
        <v>51052.519902817643</v>
      </c>
      <c r="AX200" s="382"/>
      <c r="AY200" s="368">
        <f t="shared" si="48"/>
        <v>0.24275432916311554</v>
      </c>
      <c r="AZ200" s="368">
        <f t="shared" si="49"/>
        <v>0.2639920532831993</v>
      </c>
      <c r="BA200" s="368">
        <f t="shared" si="50"/>
        <v>0.26158129972987726</v>
      </c>
      <c r="BB200" s="368">
        <f t="shared" si="51"/>
        <v>4.1697125466014701E-2</v>
      </c>
      <c r="BC200" s="368">
        <f t="shared" si="52"/>
        <v>0.13224950088683488</v>
      </c>
      <c r="BD200" s="368">
        <f t="shared" si="53"/>
        <v>1.6004889916421509E-2</v>
      </c>
      <c r="BE200" s="368">
        <f t="shared" si="54"/>
        <v>0</v>
      </c>
      <c r="BF200" s="368">
        <f t="shared" si="58"/>
        <v>2.8619150399647211E-2</v>
      </c>
      <c r="BG200" s="368">
        <f t="shared" si="59"/>
        <v>3.8463152159039153E-3</v>
      </c>
      <c r="BH200" s="368">
        <f t="shared" si="60"/>
        <v>9.2553359389857381E-3</v>
      </c>
    </row>
    <row r="201" spans="1:60" ht="20" customHeight="1" x14ac:dyDescent="0.35">
      <c r="A201" s="394" t="s">
        <v>285</v>
      </c>
      <c r="B201" s="395" t="s">
        <v>282</v>
      </c>
      <c r="C201" s="394" t="s">
        <v>268</v>
      </c>
      <c r="D201" s="333" t="s">
        <v>71</v>
      </c>
      <c r="E201" s="346">
        <f>'GE2024 results (adjust.)'!E200/'Regional Transition'!$P$65</f>
        <v>3.5385935601759087E-2</v>
      </c>
      <c r="F201" s="346">
        <f>'GE2024 results (adjust.)'!F200/'Regional Transition'!$Q$65</f>
        <v>5.6769702700423065E-2</v>
      </c>
      <c r="G201" s="346">
        <f>'GE2024 results (adjust.)'!G200/'Regional Transition'!$R$65</f>
        <v>3.4807017543859647E-2</v>
      </c>
      <c r="H201" s="346">
        <f>'GE2024 results (adjust.)'!H200/'Regional Transition'!$S$65</f>
        <v>7.9713162155910247E-2</v>
      </c>
      <c r="I201" s="346">
        <f>'GE2024 results (adjust.)'!I200/'Regional Transition'!$T$65</f>
        <v>2.6164099792848779E-2</v>
      </c>
      <c r="J201" s="346">
        <v>0.12225354025877</v>
      </c>
      <c r="K201" s="346">
        <v>0.12225354025877</v>
      </c>
      <c r="L201" s="346">
        <f t="shared" si="55"/>
        <v>3.4807017543859647E-2</v>
      </c>
      <c r="M201" s="346">
        <v>6.063160466678888E-2</v>
      </c>
      <c r="N201" s="346">
        <v>0.12225354025877</v>
      </c>
      <c r="P201" s="347">
        <f>E201*'Regional Transition'!$P$67</f>
        <v>0</v>
      </c>
      <c r="Q201" s="347">
        <f>F201*'Regional Transition'!$Q$67</f>
        <v>0</v>
      </c>
      <c r="R201" s="347">
        <f>G201*'Regional Transition'!$R$67</f>
        <v>5385.8411034686478</v>
      </c>
      <c r="S201" s="347">
        <f>H201*'Regional Transition'!$S$67</f>
        <v>0</v>
      </c>
      <c r="T201" s="347">
        <f>I201*'Regional Transition'!$T$67</f>
        <v>3159.7930738300906</v>
      </c>
      <c r="U201" s="347">
        <f>J201*'Regional Transition'!$U$67</f>
        <v>0</v>
      </c>
      <c r="V201" s="347">
        <f>K201*'Regional Transition'!$V$67</f>
        <v>0</v>
      </c>
      <c r="W201" s="347">
        <f>L201*'Regional Transition'!$W$67</f>
        <v>1430.3859841190433</v>
      </c>
      <c r="X201" s="347">
        <f>M201*'Regional Transition'!$X$67</f>
        <v>249.16411583020317</v>
      </c>
      <c r="Y201" s="347">
        <f>N201*'Regional Transition'!$Y$67</f>
        <v>0</v>
      </c>
      <c r="Z201" s="348">
        <f t="shared" si="46"/>
        <v>10225.184277247985</v>
      </c>
      <c r="AB201" s="347">
        <f>E201*'Regional Transition'!$P$69</f>
        <v>-8490.1296829971161</v>
      </c>
      <c r="AC201" s="347">
        <f>F201*'Regional Transition'!$Q$69</f>
        <v>-3249.4098360655744</v>
      </c>
      <c r="AD201" s="347">
        <f>G201*'Regional Transition'!$R$69</f>
        <v>0</v>
      </c>
      <c r="AE201" s="347">
        <f>H201*'Regional Transition'!$S$69</f>
        <v>-372.16799999999972</v>
      </c>
      <c r="AF201" s="347">
        <f>I201*'Regional Transition'!$T$69</f>
        <v>0</v>
      </c>
      <c r="AG201" s="347">
        <f>J201*'Regional Transition'!$U$69</f>
        <v>-917.73554019035544</v>
      </c>
      <c r="AH201" s="347">
        <f>K201*'Regional Transition'!$V$69</f>
        <v>-412.49921160201876</v>
      </c>
      <c r="AI201" s="347">
        <f>L201*'Regional Transition'!$W$69</f>
        <v>0</v>
      </c>
      <c r="AJ201" s="347">
        <f>M201*'Regional Transition'!$X$69</f>
        <v>0</v>
      </c>
      <c r="AK201" s="347">
        <f>N201*'Regional Transition'!$Y$69</f>
        <v>-976.69742834812712</v>
      </c>
      <c r="AM201" s="382">
        <f>IF(('GE2024 results (adjust.)'!E200+'Allocation (ENG)'!P201+'Allocation (ENG)'!AB201)&gt;0,('GE2024 results (adjust.)'!E200+'Allocation (ENG)'!P201+'Allocation (ENG)'!AB201),0)</f>
        <v>9364.8703170028839</v>
      </c>
      <c r="AN201" s="382">
        <f>IF(('GE2024 results (adjust.)'!F200+'Allocation (ENG)'!Q201+'Allocation (ENG)'!AC201)&gt;0,('GE2024 results (adjust.)'!F200+'Allocation (ENG)'!Q201+'Allocation (ENG)'!AC201),0)</f>
        <v>9538.5901639344265</v>
      </c>
      <c r="AO201" s="382">
        <f>IF(('GE2024 results (adjust.)'!G200+'Allocation (ENG)'!R201+'Allocation (ENG)'!AD201)&gt;0,('GE2024 results (adjust.)'!G200+'Allocation (ENG)'!R201+'Allocation (ENG)'!AD201),0)</f>
        <v>13073.841103468647</v>
      </c>
      <c r="AP201" s="382">
        <f>IF(('GE2024 results (adjust.)'!H200+'Allocation (ENG)'!S201+'Allocation (ENG)'!AE201)&gt;0,('GE2024 results (adjust.)'!H200+'Allocation (ENG)'!S201+'Allocation (ENG)'!AE201),0)</f>
        <v>4796.8320000000003</v>
      </c>
      <c r="AQ201" s="382">
        <f>IF(('GE2024 results (adjust.)'!I200+'Allocation (ENG)'!T201+'Allocation (ENG)'!AF201)&gt;0,('GE2024 results (adjust.)'!I200+'Allocation (ENG)'!T201+'Allocation (ENG)'!AF201),0)</f>
        <v>4902.7930738300911</v>
      </c>
      <c r="AR201" s="382">
        <f>IF(('GE2024 results (adjust.)'!K200+'Allocation (ENG)'!U201+'Allocation (ENG)'!AG201)&gt;0,('GE2024 results (adjust.)'!K200+'Allocation (ENG)'!U201+'Allocation (ENG)'!AG201),0)</f>
        <v>2302.2644598096444</v>
      </c>
      <c r="AS201" s="382">
        <f>IF(('GE2024 results (adjust.)'!L200+'Allocation (ENG)'!V201+'Allocation (ENG)'!AH201)&gt;0,('GE2024 results (adjust.)'!L200+'Allocation (ENG)'!V201+'Allocation (ENG)'!AH201),0)</f>
        <v>0</v>
      </c>
      <c r="AT201" s="382">
        <f t="shared" si="56"/>
        <v>1430.3859841190433</v>
      </c>
      <c r="AU201" s="382">
        <f t="shared" si="57"/>
        <v>249.16411583020317</v>
      </c>
      <c r="AV201" s="382">
        <f>IF(('GE2024 results (adjust.)'!N200+'Allocation (ENG)'!Y201+'Allocation (ENG)'!AK201)&gt;0,('GE2024 results (adjust.)'!N200+'Allocation (ENG)'!Y201+'Allocation (ENG)'!AK201),0)</f>
        <v>0</v>
      </c>
      <c r="AW201" s="382">
        <f t="shared" si="47"/>
        <v>45658.741217994939</v>
      </c>
      <c r="AX201" s="382"/>
      <c r="AY201" s="368">
        <f t="shared" si="48"/>
        <v>0.20510574902384779</v>
      </c>
      <c r="AZ201" s="368">
        <f t="shared" si="49"/>
        <v>0.20891049357653108</v>
      </c>
      <c r="BA201" s="368">
        <f t="shared" si="50"/>
        <v>0.2863381853005621</v>
      </c>
      <c r="BB201" s="368">
        <f t="shared" si="51"/>
        <v>0.10505834966184924</v>
      </c>
      <c r="BC201" s="368">
        <f t="shared" si="52"/>
        <v>0.10737906790776376</v>
      </c>
      <c r="BD201" s="368">
        <f t="shared" si="53"/>
        <v>5.0423301177262424E-2</v>
      </c>
      <c r="BE201" s="368">
        <f t="shared" si="54"/>
        <v>0</v>
      </c>
      <c r="BF201" s="368">
        <f t="shared" si="58"/>
        <v>3.1327757751571615E-2</v>
      </c>
      <c r="BG201" s="368">
        <f t="shared" si="59"/>
        <v>5.4570956006120266E-3</v>
      </c>
      <c r="BH201" s="368">
        <f t="shared" si="60"/>
        <v>0</v>
      </c>
    </row>
    <row r="202" spans="1:60" ht="20" customHeight="1" x14ac:dyDescent="0.35">
      <c r="A202" s="394" t="s">
        <v>286</v>
      </c>
      <c r="B202" s="395" t="s">
        <v>287</v>
      </c>
      <c r="C202" s="394" t="s">
        <v>268</v>
      </c>
      <c r="D202" s="333" t="s">
        <v>71</v>
      </c>
      <c r="E202" s="346">
        <f>'GE2024 results (adjust.)'!E201/'Regional Transition'!$P$65</f>
        <v>4.1935950564728222E-2</v>
      </c>
      <c r="F202" s="346">
        <f>'GE2024 results (adjust.)'!F201/'Regional Transition'!$Q$65</f>
        <v>2.6866612507269346E-2</v>
      </c>
      <c r="G202" s="346">
        <f>'GE2024 results (adjust.)'!G201/'Regional Transition'!$R$65</f>
        <v>4.530616864742501E-2</v>
      </c>
      <c r="H202" s="346">
        <f>'GE2024 results (adjust.)'!H201/'Regional Transition'!$S$65</f>
        <v>3.5052818258925131E-2</v>
      </c>
      <c r="I202" s="346">
        <f>'GE2024 results (adjust.)'!I201/'Regional Transition'!$T$65</f>
        <v>3.8863370260290013E-2</v>
      </c>
      <c r="J202" s="346">
        <v>4.5845077597038751E-3</v>
      </c>
      <c r="K202" s="346">
        <v>4.5845077597038751E-3</v>
      </c>
      <c r="L202" s="346">
        <f t="shared" si="55"/>
        <v>4.530616864742501E-2</v>
      </c>
      <c r="M202" s="346">
        <v>3.1629100238226154E-2</v>
      </c>
      <c r="N202" s="346">
        <v>4.5845077597038751E-3</v>
      </c>
      <c r="P202" s="347">
        <f>E202*'Regional Transition'!$P$67</f>
        <v>0</v>
      </c>
      <c r="Q202" s="347">
        <f>F202*'Regional Transition'!$Q$67</f>
        <v>0</v>
      </c>
      <c r="R202" s="347">
        <f>G202*'Regional Transition'!$R$67</f>
        <v>7010.4203853291829</v>
      </c>
      <c r="S202" s="347">
        <f>H202*'Regional Transition'!$S$67</f>
        <v>0</v>
      </c>
      <c r="T202" s="347">
        <f>I202*'Regional Transition'!$T$67</f>
        <v>4693.4620012312707</v>
      </c>
      <c r="U202" s="347">
        <f>J202*'Regional Transition'!$U$67</f>
        <v>0</v>
      </c>
      <c r="V202" s="347">
        <f>K202*'Regional Transition'!$V$67</f>
        <v>0</v>
      </c>
      <c r="W202" s="347">
        <f>L202*'Regional Transition'!$W$67</f>
        <v>1861.8460643963665</v>
      </c>
      <c r="X202" s="347">
        <f>M202*'Regional Transition'!$X$67</f>
        <v>129.97902395413985</v>
      </c>
      <c r="Y202" s="347">
        <f>N202*'Regional Transition'!$Y$67</f>
        <v>0</v>
      </c>
      <c r="Z202" s="348">
        <f t="shared" si="46"/>
        <v>13695.70747491096</v>
      </c>
      <c r="AB202" s="347">
        <f>E202*'Regional Transition'!$P$69</f>
        <v>-10061.671469740633</v>
      </c>
      <c r="AC202" s="347">
        <f>F202*'Regional Transition'!$Q$69</f>
        <v>-1537.8032786885249</v>
      </c>
      <c r="AD202" s="347">
        <f>G202*'Regional Transition'!$R$69</f>
        <v>0</v>
      </c>
      <c r="AE202" s="347">
        <f>H202*'Regional Transition'!$S$69</f>
        <v>-163.65599999999989</v>
      </c>
      <c r="AF202" s="347">
        <f>I202*'Regional Transition'!$T$69</f>
        <v>0</v>
      </c>
      <c r="AG202" s="347">
        <f>J202*'Regional Transition'!$U$69</f>
        <v>-34.415082757138329</v>
      </c>
      <c r="AH202" s="347">
        <f>K202*'Regional Transition'!$V$69</f>
        <v>-15.468720435075705</v>
      </c>
      <c r="AI202" s="347">
        <f>L202*'Regional Transition'!$W$69</f>
        <v>0</v>
      </c>
      <c r="AJ202" s="347">
        <f>M202*'Regional Transition'!$X$69</f>
        <v>0</v>
      </c>
      <c r="AK202" s="347">
        <f>N202*'Regional Transition'!$Y$69</f>
        <v>-36.626153563054764</v>
      </c>
      <c r="AM202" s="382">
        <f>IF(('GE2024 results (adjust.)'!E201+'Allocation (ENG)'!P202+'Allocation (ENG)'!AB202)&gt;0,('GE2024 results (adjust.)'!E201+'Allocation (ENG)'!P202+'Allocation (ENG)'!AB202),0)</f>
        <v>11098.328530259367</v>
      </c>
      <c r="AN202" s="382">
        <f>IF(('GE2024 results (adjust.)'!F201+'Allocation (ENG)'!Q202+'Allocation (ENG)'!AC202)&gt;0,('GE2024 results (adjust.)'!F201+'Allocation (ENG)'!Q202+'Allocation (ENG)'!AC202),0)</f>
        <v>4514.1967213114749</v>
      </c>
      <c r="AO202" s="382">
        <f>IF(('GE2024 results (adjust.)'!G201+'Allocation (ENG)'!R202+'Allocation (ENG)'!AD202)&gt;0,('GE2024 results (adjust.)'!G201+'Allocation (ENG)'!R202+'Allocation (ENG)'!AD202),0)</f>
        <v>17017.420385329184</v>
      </c>
      <c r="AP202" s="382">
        <f>IF(('GE2024 results (adjust.)'!H201+'Allocation (ENG)'!S202+'Allocation (ENG)'!AE202)&gt;0,('GE2024 results (adjust.)'!H201+'Allocation (ENG)'!S202+'Allocation (ENG)'!AE202),0)</f>
        <v>2109.3440000000001</v>
      </c>
      <c r="AQ202" s="382">
        <f>IF(('GE2024 results (adjust.)'!I201+'Allocation (ENG)'!T202+'Allocation (ENG)'!AF202)&gt;0,('GE2024 results (adjust.)'!I201+'Allocation (ENG)'!T202+'Allocation (ENG)'!AF202),0)</f>
        <v>7282.4620012312707</v>
      </c>
      <c r="AR202" s="382">
        <f>IF(('GE2024 results (adjust.)'!K201+'Allocation (ENG)'!U202+'Allocation (ENG)'!AG202)&gt;0,('GE2024 results (adjust.)'!K201+'Allocation (ENG)'!U202+'Allocation (ENG)'!AG202),0)</f>
        <v>0</v>
      </c>
      <c r="AS202" s="382">
        <f>IF(('GE2024 results (adjust.)'!L201+'Allocation (ENG)'!V202+'Allocation (ENG)'!AH202)&gt;0,('GE2024 results (adjust.)'!L201+'Allocation (ENG)'!V202+'Allocation (ENG)'!AH202),0)</f>
        <v>0</v>
      </c>
      <c r="AT202" s="382">
        <f t="shared" si="56"/>
        <v>1861.8460643963665</v>
      </c>
      <c r="AU202" s="382">
        <f t="shared" si="57"/>
        <v>129.97902395413985</v>
      </c>
      <c r="AV202" s="382">
        <f>IF(('GE2024 results (adjust.)'!N201+'Allocation (ENG)'!Y202+'Allocation (ENG)'!AK202)&gt;0,('GE2024 results (adjust.)'!N201+'Allocation (ENG)'!Y202+'Allocation (ENG)'!AK202),0)</f>
        <v>98.373846436945229</v>
      </c>
      <c r="AW202" s="382">
        <f t="shared" si="47"/>
        <v>44111.950572918751</v>
      </c>
      <c r="AX202" s="382"/>
      <c r="AY202" s="368">
        <f t="shared" si="48"/>
        <v>0.25159459933455908</v>
      </c>
      <c r="AZ202" s="368">
        <f t="shared" si="49"/>
        <v>0.1023350058812143</v>
      </c>
      <c r="BA202" s="368">
        <f t="shared" si="50"/>
        <v>0.38577800719101579</v>
      </c>
      <c r="BB202" s="368">
        <f t="shared" si="51"/>
        <v>4.781797160642836E-2</v>
      </c>
      <c r="BC202" s="368">
        <f t="shared" si="52"/>
        <v>0.16509045523147023</v>
      </c>
      <c r="BD202" s="368">
        <f t="shared" si="53"/>
        <v>0</v>
      </c>
      <c r="BE202" s="368">
        <f t="shared" si="54"/>
        <v>0</v>
      </c>
      <c r="BF202" s="368">
        <f t="shared" si="58"/>
        <v>4.220729394676536E-2</v>
      </c>
      <c r="BG202" s="368">
        <f t="shared" si="59"/>
        <v>2.9465716719844323E-3</v>
      </c>
      <c r="BH202" s="368">
        <f t="shared" si="60"/>
        <v>2.2300951365623579E-3</v>
      </c>
    </row>
    <row r="203" spans="1:60" ht="20" customHeight="1" x14ac:dyDescent="0.35">
      <c r="A203" s="394" t="s">
        <v>288</v>
      </c>
      <c r="B203" s="395" t="s">
        <v>287</v>
      </c>
      <c r="C203" s="394" t="s">
        <v>268</v>
      </c>
      <c r="D203" s="333" t="s">
        <v>71</v>
      </c>
      <c r="E203" s="346">
        <f>'GE2024 results (adjust.)'!E202/'Regional Transition'!$P$65</f>
        <v>3.6158857185891603E-2</v>
      </c>
      <c r="F203" s="346">
        <f>'GE2024 results (adjust.)'!F202/'Regional Transition'!$Q$65</f>
        <v>2.0545056623205969E-2</v>
      </c>
      <c r="G203" s="346">
        <f>'GE2024 results (adjust.)'!G202/'Regional Transition'!$R$65</f>
        <v>3.8940577249575545E-2</v>
      </c>
      <c r="H203" s="346">
        <f>'GE2024 results (adjust.)'!H202/'Regional Transition'!$S$65</f>
        <v>7.6906469272881486E-2</v>
      </c>
      <c r="I203" s="346">
        <f>'GE2024 results (adjust.)'!I202/'Regional Transition'!$T$65</f>
        <v>4.8290251883875229E-2</v>
      </c>
      <c r="J203" s="346">
        <v>1.8304071722076952E-2</v>
      </c>
      <c r="K203" s="346">
        <v>1.8304071722076952E-2</v>
      </c>
      <c r="L203" s="346">
        <f t="shared" si="55"/>
        <v>3.8940577249575545E-2</v>
      </c>
      <c r="M203" s="346">
        <v>3.9301203347382595E-2</v>
      </c>
      <c r="N203" s="346">
        <v>1.8304071722076952E-2</v>
      </c>
      <c r="P203" s="347">
        <f>E203*'Regional Transition'!$P$67</f>
        <v>0</v>
      </c>
      <c r="Q203" s="347">
        <f>F203*'Regional Transition'!$Q$67</f>
        <v>0</v>
      </c>
      <c r="R203" s="347">
        <f>G203*'Regional Transition'!$R$67</f>
        <v>6025.4447620881683</v>
      </c>
      <c r="S203" s="347">
        <f>H203*'Regional Transition'!$S$67</f>
        <v>0</v>
      </c>
      <c r="T203" s="347">
        <f>I203*'Regional Transition'!$T$67</f>
        <v>5831.9301884747001</v>
      </c>
      <c r="U203" s="347">
        <f>J203*'Regional Transition'!$U$67</f>
        <v>0</v>
      </c>
      <c r="V203" s="347">
        <f>K203*'Regional Transition'!$V$67</f>
        <v>0</v>
      </c>
      <c r="W203" s="347">
        <f>L203*'Regional Transition'!$W$67</f>
        <v>1600.2536224515984</v>
      </c>
      <c r="X203" s="347">
        <f>M203*'Regional Transition'!$X$67</f>
        <v>161.50734648917259</v>
      </c>
      <c r="Y203" s="347">
        <f>N203*'Regional Transition'!$Y$67</f>
        <v>0</v>
      </c>
      <c r="Z203" s="348">
        <f t="shared" si="46"/>
        <v>13619.13591950364</v>
      </c>
      <c r="AB203" s="347">
        <f>E203*'Regional Transition'!$P$69</f>
        <v>-8675.576368876078</v>
      </c>
      <c r="AC203" s="347">
        <f>F203*'Regional Transition'!$Q$69</f>
        <v>-1175.9672131147543</v>
      </c>
      <c r="AD203" s="347">
        <f>G203*'Regional Transition'!$R$69</f>
        <v>0</v>
      </c>
      <c r="AE203" s="347">
        <f>H203*'Regional Transition'!$S$69</f>
        <v>-359.06399999999974</v>
      </c>
      <c r="AF203" s="347">
        <f>I203*'Regional Transition'!$T$69</f>
        <v>0</v>
      </c>
      <c r="AG203" s="347">
        <f>J203*'Regional Transition'!$U$69</f>
        <v>-137.40540448961156</v>
      </c>
      <c r="AH203" s="347">
        <f>K203*'Regional Transition'!$V$69</f>
        <v>-61.760298625968922</v>
      </c>
      <c r="AI203" s="347">
        <f>L203*'Regional Transition'!$W$69</f>
        <v>0</v>
      </c>
      <c r="AJ203" s="347">
        <f>M203*'Regional Transition'!$X$69</f>
        <v>0</v>
      </c>
      <c r="AK203" s="347">
        <f>N203*'Regional Transition'!$Y$69</f>
        <v>-146.23330941101125</v>
      </c>
      <c r="AM203" s="382">
        <f>IF(('GE2024 results (adjust.)'!E202+'Allocation (ENG)'!P203+'Allocation (ENG)'!AB203)&gt;0,('GE2024 results (adjust.)'!E202+'Allocation (ENG)'!P203+'Allocation (ENG)'!AB203),0)</f>
        <v>9569.423631123922</v>
      </c>
      <c r="AN203" s="382">
        <f>IF(('GE2024 results (adjust.)'!F202+'Allocation (ENG)'!Q203+'Allocation (ENG)'!AC203)&gt;0,('GE2024 results (adjust.)'!F202+'Allocation (ENG)'!Q203+'Allocation (ENG)'!AC203),0)</f>
        <v>3452.0327868852455</v>
      </c>
      <c r="AO203" s="382">
        <f>IF(('GE2024 results (adjust.)'!G202+'Allocation (ENG)'!R203+'Allocation (ENG)'!AD203)&gt;0,('GE2024 results (adjust.)'!G202+'Allocation (ENG)'!R203+'Allocation (ENG)'!AD203),0)</f>
        <v>14626.444762088169</v>
      </c>
      <c r="AP203" s="382">
        <f>IF(('GE2024 results (adjust.)'!H202+'Allocation (ENG)'!S203+'Allocation (ENG)'!AE203)&gt;0,('GE2024 results (adjust.)'!H202+'Allocation (ENG)'!S203+'Allocation (ENG)'!AE203),0)</f>
        <v>4627.9360000000006</v>
      </c>
      <c r="AQ203" s="382">
        <f>IF(('GE2024 results (adjust.)'!I202+'Allocation (ENG)'!T203+'Allocation (ENG)'!AF203)&gt;0,('GE2024 results (adjust.)'!I202+'Allocation (ENG)'!T203+'Allocation (ENG)'!AF203),0)</f>
        <v>9048.9301884747001</v>
      </c>
      <c r="AR203" s="382">
        <f>IF(('GE2024 results (adjust.)'!K202+'Allocation (ENG)'!U203+'Allocation (ENG)'!AG203)&gt;0,('GE2024 results (adjust.)'!K202+'Allocation (ENG)'!U203+'Allocation (ENG)'!AG203),0)</f>
        <v>0</v>
      </c>
      <c r="AS203" s="382">
        <f>IF(('GE2024 results (adjust.)'!L202+'Allocation (ENG)'!V203+'Allocation (ENG)'!AH203)&gt;0,('GE2024 results (adjust.)'!L202+'Allocation (ENG)'!V203+'Allocation (ENG)'!AH203),0)</f>
        <v>0</v>
      </c>
      <c r="AT203" s="382">
        <f t="shared" si="56"/>
        <v>1600.2536224515984</v>
      </c>
      <c r="AU203" s="382">
        <f t="shared" si="57"/>
        <v>161.50734648917259</v>
      </c>
      <c r="AV203" s="382">
        <f>IF(('GE2024 results (adjust.)'!N202+'Allocation (ENG)'!Y203+'Allocation (ENG)'!AK203)&gt;0,('GE2024 results (adjust.)'!N202+'Allocation (ENG)'!Y203+'Allocation (ENG)'!AK203),0)</f>
        <v>392.76669058898875</v>
      </c>
      <c r="AW203" s="382">
        <f t="shared" si="47"/>
        <v>43479.295028101798</v>
      </c>
      <c r="AX203" s="382"/>
      <c r="AY203" s="368">
        <f t="shared" si="48"/>
        <v>0.22009150849706635</v>
      </c>
      <c r="AZ203" s="368">
        <f t="shared" si="49"/>
        <v>7.9394865640165208E-2</v>
      </c>
      <c r="BA203" s="368">
        <f t="shared" si="50"/>
        <v>0.33640022803117481</v>
      </c>
      <c r="BB203" s="368">
        <f t="shared" si="51"/>
        <v>0.1064399962558925</v>
      </c>
      <c r="BC203" s="368">
        <f t="shared" si="52"/>
        <v>0.2081204440556394</v>
      </c>
      <c r="BD203" s="368">
        <f t="shared" si="53"/>
        <v>0</v>
      </c>
      <c r="BE203" s="368">
        <f t="shared" si="54"/>
        <v>0</v>
      </c>
      <c r="BF203" s="368">
        <f t="shared" si="58"/>
        <v>3.6804957886674865E-2</v>
      </c>
      <c r="BG203" s="368">
        <f t="shared" si="59"/>
        <v>3.7145806155501416E-3</v>
      </c>
      <c r="BH203" s="368">
        <f t="shared" si="60"/>
        <v>9.0334190178367295E-3</v>
      </c>
    </row>
    <row r="204" spans="1:60" ht="20" customHeight="1" x14ac:dyDescent="0.35">
      <c r="A204" s="394" t="s">
        <v>289</v>
      </c>
      <c r="B204" s="395" t="s">
        <v>287</v>
      </c>
      <c r="C204" s="394" t="s">
        <v>268</v>
      </c>
      <c r="D204" s="333" t="s">
        <v>71</v>
      </c>
      <c r="E204" s="346">
        <f>'GE2024 results (adjust.)'!E203/'Regional Transition'!$P$65</f>
        <v>3.7351931015757692E-2</v>
      </c>
      <c r="F204" s="346">
        <f>'GE2024 results (adjust.)'!F203/'Regional Transition'!$Q$65</f>
        <v>2.4478271871295962E-2</v>
      </c>
      <c r="G204" s="346">
        <f>'GE2024 results (adjust.)'!G203/'Regional Transition'!$R$65</f>
        <v>5.2826259196378032E-2</v>
      </c>
      <c r="H204" s="346">
        <f>'GE2024 results (adjust.)'!H203/'Regional Transition'!$S$65</f>
        <v>3.5314981879867376E-2</v>
      </c>
      <c r="I204" s="346">
        <f>'GE2024 results (adjust.)'!I203/'Regional Transition'!$T$65</f>
        <v>2.5863880632861991E-2</v>
      </c>
      <c r="J204" s="346">
        <v>0</v>
      </c>
      <c r="K204" s="346">
        <v>0</v>
      </c>
      <c r="L204" s="346">
        <f t="shared" si="55"/>
        <v>5.2826259196378032E-2</v>
      </c>
      <c r="M204" s="346">
        <v>2.1049416651395775E-2</v>
      </c>
      <c r="N204" s="346">
        <v>0</v>
      </c>
      <c r="P204" s="347">
        <f>E204*'Regional Transition'!$P$67</f>
        <v>0</v>
      </c>
      <c r="Q204" s="347">
        <f>F204*'Regional Transition'!$Q$67</f>
        <v>0</v>
      </c>
      <c r="R204" s="347">
        <f>G204*'Regional Transition'!$R$67</f>
        <v>8174.0366799261419</v>
      </c>
      <c r="S204" s="347">
        <f>H204*'Regional Transition'!$S$67</f>
        <v>0</v>
      </c>
      <c r="T204" s="347">
        <f>I204*'Regional Transition'!$T$67</f>
        <v>3123.5361251917652</v>
      </c>
      <c r="U204" s="347">
        <f>J204*'Regional Transition'!$U$67</f>
        <v>0</v>
      </c>
      <c r="V204" s="347">
        <f>K204*'Regional Transition'!$V$67</f>
        <v>0</v>
      </c>
      <c r="W204" s="347">
        <f>L204*'Regional Transition'!$W$67</f>
        <v>2170.8823702784853</v>
      </c>
      <c r="X204" s="347">
        <f>M204*'Regional Transition'!$X$67</f>
        <v>86.502069630352622</v>
      </c>
      <c r="Y204" s="347">
        <f>N204*'Regional Transition'!$Y$67</f>
        <v>0</v>
      </c>
      <c r="Z204" s="348">
        <f t="shared" si="46"/>
        <v>13554.957245026744</v>
      </c>
      <c r="AB204" s="347">
        <f>E204*'Regional Transition'!$P$69</f>
        <v>-8961.8299711815544</v>
      </c>
      <c r="AC204" s="347">
        <f>F204*'Regional Transition'!$Q$69</f>
        <v>-1401.0983606557379</v>
      </c>
      <c r="AD204" s="347">
        <f>G204*'Regional Transition'!$R$69</f>
        <v>0</v>
      </c>
      <c r="AE204" s="347">
        <f>H204*'Regional Transition'!$S$69</f>
        <v>-164.87999999999988</v>
      </c>
      <c r="AF204" s="347">
        <f>I204*'Regional Transition'!$T$69</f>
        <v>0</v>
      </c>
      <c r="AG204" s="347">
        <f>J204*'Regional Transition'!$U$69</f>
        <v>0</v>
      </c>
      <c r="AH204" s="347">
        <f>K204*'Regional Transition'!$V$69</f>
        <v>0</v>
      </c>
      <c r="AI204" s="347">
        <f>L204*'Regional Transition'!$W$69</f>
        <v>0</v>
      </c>
      <c r="AJ204" s="347">
        <f>M204*'Regional Transition'!$X$69</f>
        <v>0</v>
      </c>
      <c r="AK204" s="347">
        <f>N204*'Regional Transition'!$Y$69</f>
        <v>0</v>
      </c>
      <c r="AM204" s="382">
        <f>IF(('GE2024 results (adjust.)'!E203+'Allocation (ENG)'!P204+'Allocation (ENG)'!AB204)&gt;0,('GE2024 results (adjust.)'!E203+'Allocation (ENG)'!P204+'Allocation (ENG)'!AB204),0)</f>
        <v>9885.1700288184456</v>
      </c>
      <c r="AN204" s="382">
        <f>IF(('GE2024 results (adjust.)'!F203+'Allocation (ENG)'!Q204+'Allocation (ENG)'!AC204)&gt;0,('GE2024 results (adjust.)'!F203+'Allocation (ENG)'!Q204+'Allocation (ENG)'!AC204),0)</f>
        <v>4112.9016393442616</v>
      </c>
      <c r="AO204" s="382">
        <f>IF(('GE2024 results (adjust.)'!G203+'Allocation (ENG)'!R204+'Allocation (ENG)'!AD204)&gt;0,('GE2024 results (adjust.)'!G203+'Allocation (ENG)'!R204+'Allocation (ENG)'!AD204),0)</f>
        <v>19842.036679926143</v>
      </c>
      <c r="AP204" s="382">
        <f>IF(('GE2024 results (adjust.)'!H203+'Allocation (ENG)'!S204+'Allocation (ENG)'!AE204)&gt;0,('GE2024 results (adjust.)'!H203+'Allocation (ENG)'!S204+'Allocation (ENG)'!AE204),0)</f>
        <v>2125.12</v>
      </c>
      <c r="AQ204" s="382">
        <f>IF(('GE2024 results (adjust.)'!I203+'Allocation (ENG)'!T204+'Allocation (ENG)'!AF204)&gt;0,('GE2024 results (adjust.)'!I203+'Allocation (ENG)'!T204+'Allocation (ENG)'!AF204),0)</f>
        <v>4846.5361251917657</v>
      </c>
      <c r="AR204" s="382">
        <f>IF(('GE2024 results (adjust.)'!K203+'Allocation (ENG)'!U204+'Allocation (ENG)'!AG204)&gt;0,('GE2024 results (adjust.)'!K203+'Allocation (ENG)'!U204+'Allocation (ENG)'!AG204),0)</f>
        <v>0</v>
      </c>
      <c r="AS204" s="382">
        <f>IF(('GE2024 results (adjust.)'!L203+'Allocation (ENG)'!V204+'Allocation (ENG)'!AH204)&gt;0,('GE2024 results (adjust.)'!L203+'Allocation (ENG)'!V204+'Allocation (ENG)'!AH204),0)</f>
        <v>0</v>
      </c>
      <c r="AT204" s="382">
        <f t="shared" si="56"/>
        <v>2170.8823702784853</v>
      </c>
      <c r="AU204" s="382">
        <f t="shared" si="57"/>
        <v>86.502069630352622</v>
      </c>
      <c r="AV204" s="382">
        <f>IF(('GE2024 results (adjust.)'!N203+'Allocation (ENG)'!Y204+'Allocation (ENG)'!AK204)&gt;0,('GE2024 results (adjust.)'!N203+'Allocation (ENG)'!Y204+'Allocation (ENG)'!AK204),0)</f>
        <v>0</v>
      </c>
      <c r="AW204" s="382">
        <f t="shared" si="47"/>
        <v>43069.148913189456</v>
      </c>
      <c r="AX204" s="382"/>
      <c r="AY204" s="368">
        <f t="shared" si="48"/>
        <v>0.2295185829825214</v>
      </c>
      <c r="AZ204" s="368">
        <f t="shared" si="49"/>
        <v>9.5495307967061557E-2</v>
      </c>
      <c r="BA204" s="368">
        <f t="shared" si="50"/>
        <v>0.46070185226831206</v>
      </c>
      <c r="BB204" s="368">
        <f t="shared" si="51"/>
        <v>4.9342047698305108E-2</v>
      </c>
      <c r="BC204" s="368">
        <f t="shared" si="52"/>
        <v>0.11252918266298889</v>
      </c>
      <c r="BD204" s="368">
        <f t="shared" si="53"/>
        <v>0</v>
      </c>
      <c r="BE204" s="368">
        <f t="shared" si="54"/>
        <v>0</v>
      </c>
      <c r="BF204" s="368">
        <f t="shared" si="58"/>
        <v>5.0404580193914077E-2</v>
      </c>
      <c r="BG204" s="368">
        <f t="shared" si="59"/>
        <v>2.0084462268968196E-3</v>
      </c>
      <c r="BH204" s="368">
        <f t="shared" si="60"/>
        <v>0</v>
      </c>
    </row>
    <row r="205" spans="1:60" ht="20" customHeight="1" x14ac:dyDescent="0.35">
      <c r="A205" s="394" t="s">
        <v>290</v>
      </c>
      <c r="B205" s="395" t="s">
        <v>287</v>
      </c>
      <c r="C205" s="394" t="s">
        <v>268</v>
      </c>
      <c r="D205" s="333" t="s">
        <v>71</v>
      </c>
      <c r="E205" s="346">
        <f>'GE2024 results (adjust.)'!E204/'Regional Transition'!$P$65</f>
        <v>3.7369767667699214E-2</v>
      </c>
      <c r="F205" s="346">
        <f>'GE2024 results (adjust.)'!F204/'Regional Transition'!$Q$65</f>
        <v>1.4889394968503203E-2</v>
      </c>
      <c r="G205" s="346">
        <f>'GE2024 results (adjust.)'!G204/'Regional Transition'!$R$65</f>
        <v>4.4785512167515557E-2</v>
      </c>
      <c r="H205" s="346">
        <f>'GE2024 results (adjust.)'!H204/'Regional Transition'!$S$65</f>
        <v>2.683321767291233E-2</v>
      </c>
      <c r="I205" s="346">
        <f>'GE2024 results (adjust.)'!I204/'Regional Transition'!$T$65</f>
        <v>3.5786123870425408E-2</v>
      </c>
      <c r="J205" s="346">
        <v>1.7047577002750704E-2</v>
      </c>
      <c r="K205" s="346">
        <v>1.7047577002750704E-2</v>
      </c>
      <c r="L205" s="346">
        <f t="shared" si="55"/>
        <v>4.4785512167515557E-2</v>
      </c>
      <c r="M205" s="346">
        <v>2.9124671675523812E-2</v>
      </c>
      <c r="N205" s="346">
        <v>1.7047577002750704E-2</v>
      </c>
      <c r="P205" s="347">
        <f>E205*'Regional Transition'!$P$67</f>
        <v>0</v>
      </c>
      <c r="Q205" s="347">
        <f>F205*'Regional Transition'!$Q$67</f>
        <v>0</v>
      </c>
      <c r="R205" s="347">
        <f>G205*'Regional Transition'!$R$67</f>
        <v>6929.8569453059135</v>
      </c>
      <c r="S205" s="347">
        <f>H205*'Regional Transition'!$S$67</f>
        <v>0</v>
      </c>
      <c r="T205" s="347">
        <f>I205*'Regional Transition'!$T$67</f>
        <v>4321.8282776884316</v>
      </c>
      <c r="U205" s="347">
        <f>J205*'Regional Transition'!$U$67</f>
        <v>0</v>
      </c>
      <c r="V205" s="347">
        <f>K205*'Regional Transition'!$V$67</f>
        <v>0</v>
      </c>
      <c r="W205" s="347">
        <f>L205*'Regional Transition'!$W$67</f>
        <v>1840.4498120324629</v>
      </c>
      <c r="X205" s="347">
        <f>M205*'Regional Transition'!$X$67</f>
        <v>119.687135228532</v>
      </c>
      <c r="Y205" s="347">
        <f>N205*'Regional Transition'!$Y$67</f>
        <v>0</v>
      </c>
      <c r="Z205" s="348">
        <f t="shared" si="46"/>
        <v>13211.82217025534</v>
      </c>
      <c r="AB205" s="347">
        <f>E205*'Regional Transition'!$P$69</f>
        <v>-8966.109510086455</v>
      </c>
      <c r="AC205" s="347">
        <f>F205*'Regional Transition'!$Q$69</f>
        <v>-852.24590163934442</v>
      </c>
      <c r="AD205" s="347">
        <f>G205*'Regional Transition'!$R$69</f>
        <v>0</v>
      </c>
      <c r="AE205" s="347">
        <f>H205*'Regional Transition'!$S$69</f>
        <v>-125.2799999999999</v>
      </c>
      <c r="AF205" s="347">
        <f>I205*'Regional Transition'!$T$69</f>
        <v>0</v>
      </c>
      <c r="AG205" s="347">
        <f>J205*'Regional Transition'!$U$69</f>
        <v>-127.97312254876623</v>
      </c>
      <c r="AH205" s="347">
        <f>K205*'Regional Transition'!$V$69</f>
        <v>-57.520723395614837</v>
      </c>
      <c r="AI205" s="347">
        <f>L205*'Regional Transition'!$W$69</f>
        <v>0</v>
      </c>
      <c r="AJ205" s="347">
        <f>M205*'Regional Transition'!$X$69</f>
        <v>0</v>
      </c>
      <c r="AK205" s="347">
        <f>N205*'Regional Transition'!$Y$69</f>
        <v>-136.19503028632215</v>
      </c>
      <c r="AM205" s="382">
        <f>IF(('GE2024 results (adjust.)'!E204+'Allocation (ENG)'!P205+'Allocation (ENG)'!AB205)&gt;0,('GE2024 results (adjust.)'!E204+'Allocation (ENG)'!P205+'Allocation (ENG)'!AB205),0)</f>
        <v>9889.890489913545</v>
      </c>
      <c r="AN205" s="382">
        <f>IF(('GE2024 results (adjust.)'!F204+'Allocation (ENG)'!Q205+'Allocation (ENG)'!AC205)&gt;0,('GE2024 results (adjust.)'!F204+'Allocation (ENG)'!Q205+'Allocation (ENG)'!AC205),0)</f>
        <v>2501.7540983606555</v>
      </c>
      <c r="AO205" s="382">
        <f>IF(('GE2024 results (adjust.)'!G204+'Allocation (ENG)'!R205+'Allocation (ENG)'!AD205)&gt;0,('GE2024 results (adjust.)'!G204+'Allocation (ENG)'!R205+'Allocation (ENG)'!AD205),0)</f>
        <v>16821.856945305914</v>
      </c>
      <c r="AP205" s="382">
        <f>IF(('GE2024 results (adjust.)'!H204+'Allocation (ENG)'!S205+'Allocation (ENG)'!AE205)&gt;0,('GE2024 results (adjust.)'!H204+'Allocation (ENG)'!S205+'Allocation (ENG)'!AE205),0)</f>
        <v>1614.72</v>
      </c>
      <c r="AQ205" s="382">
        <f>IF(('GE2024 results (adjust.)'!I204+'Allocation (ENG)'!T205+'Allocation (ENG)'!AF205)&gt;0,('GE2024 results (adjust.)'!I204+'Allocation (ENG)'!T205+'Allocation (ENG)'!AF205),0)</f>
        <v>6705.8282776884316</v>
      </c>
      <c r="AR205" s="382">
        <f>IF(('GE2024 results (adjust.)'!K204+'Allocation (ENG)'!U205+'Allocation (ENG)'!AG205)&gt;0,('GE2024 results (adjust.)'!K204+'Allocation (ENG)'!U205+'Allocation (ENG)'!AG205),0)</f>
        <v>0</v>
      </c>
      <c r="AS205" s="382">
        <f>IF(('GE2024 results (adjust.)'!L204+'Allocation (ENG)'!V205+'Allocation (ENG)'!AH205)&gt;0,('GE2024 results (adjust.)'!L204+'Allocation (ENG)'!V205+'Allocation (ENG)'!AH205),0)</f>
        <v>0</v>
      </c>
      <c r="AT205" s="382">
        <f t="shared" si="56"/>
        <v>1840.4498120324629</v>
      </c>
      <c r="AU205" s="382">
        <f t="shared" si="57"/>
        <v>119.687135228532</v>
      </c>
      <c r="AV205" s="382">
        <f>IF(('GE2024 results (adjust.)'!N204+'Allocation (ENG)'!Y205+'Allocation (ENG)'!AK205)&gt;0,('GE2024 results (adjust.)'!N204+'Allocation (ENG)'!Y205+'Allocation (ENG)'!AK205),0)</f>
        <v>365.80496971367785</v>
      </c>
      <c r="AW205" s="382">
        <f t="shared" si="47"/>
        <v>39859.991728243222</v>
      </c>
      <c r="AX205" s="382"/>
      <c r="AY205" s="368">
        <f t="shared" si="48"/>
        <v>0.24811571857166137</v>
      </c>
      <c r="AZ205" s="368">
        <f t="shared" si="49"/>
        <v>6.2763537820506143E-2</v>
      </c>
      <c r="BA205" s="368">
        <f t="shared" si="50"/>
        <v>0.42202359348174695</v>
      </c>
      <c r="BB205" s="368">
        <f t="shared" si="51"/>
        <v>4.0509792651458904E-2</v>
      </c>
      <c r="BC205" s="368">
        <f t="shared" si="52"/>
        <v>0.16823456270155082</v>
      </c>
      <c r="BD205" s="368">
        <f t="shared" si="53"/>
        <v>0</v>
      </c>
      <c r="BE205" s="368">
        <f t="shared" si="54"/>
        <v>0</v>
      </c>
      <c r="BF205" s="368">
        <f t="shared" si="58"/>
        <v>4.6172859858583278E-2</v>
      </c>
      <c r="BG205" s="368">
        <f t="shared" si="59"/>
        <v>3.0026884110898196E-3</v>
      </c>
      <c r="BH205" s="368">
        <f t="shared" si="60"/>
        <v>9.1772465034026304E-3</v>
      </c>
    </row>
    <row r="206" spans="1:60" ht="20" customHeight="1" x14ac:dyDescent="0.35">
      <c r="A206" s="394" t="s">
        <v>291</v>
      </c>
      <c r="B206" s="395" t="s">
        <v>287</v>
      </c>
      <c r="C206" s="394" t="s">
        <v>268</v>
      </c>
      <c r="D206" s="333" t="s">
        <v>71</v>
      </c>
      <c r="E206" s="346">
        <f>'GE2024 results (adjust.)'!E205/'Regional Transition'!$P$65</f>
        <v>3.7407422821797973E-2</v>
      </c>
      <c r="F206" s="346">
        <f>'GE2024 results (adjust.)'!F205/'Regional Transition'!$Q$65</f>
        <v>1.8769338678244346E-2</v>
      </c>
      <c r="G206" s="346">
        <f>'GE2024 results (adjust.)'!G205/'Regional Transition'!$R$65</f>
        <v>3.5382003395585733E-2</v>
      </c>
      <c r="H206" s="346">
        <f>'GE2024 results (adjust.)'!H205/'Regional Transition'!$S$65</f>
        <v>3.0010023903153674E-2</v>
      </c>
      <c r="I206" s="346">
        <f>'GE2024 results (adjust.)'!I205/'Regional Transition'!$T$65</f>
        <v>4.8455372421867961E-2</v>
      </c>
      <c r="J206" s="346">
        <v>0.17872788399497402</v>
      </c>
      <c r="K206" s="346">
        <v>0.17872788399497402</v>
      </c>
      <c r="L206" s="346">
        <f t="shared" si="55"/>
        <v>3.5382003395585733E-2</v>
      </c>
      <c r="M206" s="346">
        <v>8.3745647791827069E-2</v>
      </c>
      <c r="N206" s="346">
        <v>0.17872788399497402</v>
      </c>
      <c r="P206" s="347">
        <f>E206*'Regional Transition'!$P$67</f>
        <v>0</v>
      </c>
      <c r="Q206" s="347">
        <f>F206*'Regional Transition'!$Q$67</f>
        <v>0</v>
      </c>
      <c r="R206" s="347">
        <f>G206*'Regional Transition'!$R$67</f>
        <v>5474.8111633204317</v>
      </c>
      <c r="S206" s="347">
        <f>H206*'Regional Transition'!$S$67</f>
        <v>0</v>
      </c>
      <c r="T206" s="347">
        <f>I206*'Regional Transition'!$T$67</f>
        <v>5851.8715102257784</v>
      </c>
      <c r="U206" s="347">
        <f>J206*'Regional Transition'!$U$67</f>
        <v>0</v>
      </c>
      <c r="V206" s="347">
        <f>K206*'Regional Transition'!$V$67</f>
        <v>0</v>
      </c>
      <c r="W206" s="347">
        <f>L206*'Regional Transition'!$W$67</f>
        <v>1454.0148889035279</v>
      </c>
      <c r="X206" s="347">
        <f>M206*'Regional Transition'!$X$67</f>
        <v>344.15071811727637</v>
      </c>
      <c r="Y206" s="347">
        <f>N206*'Regional Transition'!$Y$67</f>
        <v>0</v>
      </c>
      <c r="Z206" s="348">
        <f t="shared" si="46"/>
        <v>13124.848280567014</v>
      </c>
      <c r="AB206" s="347">
        <f>E206*'Regional Transition'!$P$69</f>
        <v>-8975.1440922190177</v>
      </c>
      <c r="AC206" s="347">
        <f>F206*'Regional Transition'!$Q$69</f>
        <v>-1074.3278688524592</v>
      </c>
      <c r="AD206" s="347">
        <f>G206*'Regional Transition'!$R$69</f>
        <v>0</v>
      </c>
      <c r="AE206" s="347">
        <f>H206*'Regional Transition'!$S$69</f>
        <v>-140.11199999999988</v>
      </c>
      <c r="AF206" s="347">
        <f>I206*'Regional Transition'!$T$69</f>
        <v>0</v>
      </c>
      <c r="AG206" s="347">
        <f>J206*'Regional Transition'!$U$69</f>
        <v>-1341.6783744505112</v>
      </c>
      <c r="AH206" s="347">
        <f>K206*'Regional Transition'!$V$69</f>
        <v>-603.05093073928469</v>
      </c>
      <c r="AI206" s="347">
        <f>L206*'Regional Transition'!$W$69</f>
        <v>0</v>
      </c>
      <c r="AJ206" s="347">
        <f>M206*'Regional Transition'!$X$69</f>
        <v>0</v>
      </c>
      <c r="AK206" s="347">
        <f>N206*'Regional Transition'!$Y$69</f>
        <v>-1427.8773792767201</v>
      </c>
      <c r="AM206" s="382">
        <f>IF(('GE2024 results (adjust.)'!E205+'Allocation (ENG)'!P206+'Allocation (ENG)'!AB206)&gt;0,('GE2024 results (adjust.)'!E205+'Allocation (ENG)'!P206+'Allocation (ENG)'!AB206),0)</f>
        <v>9899.8559077809823</v>
      </c>
      <c r="AN206" s="382">
        <f>IF(('GE2024 results (adjust.)'!F205+'Allocation (ENG)'!Q206+'Allocation (ENG)'!AC206)&gt;0,('GE2024 results (adjust.)'!F205+'Allocation (ENG)'!Q206+'Allocation (ENG)'!AC206),0)</f>
        <v>3153.6721311475408</v>
      </c>
      <c r="AO206" s="382">
        <f>IF(('GE2024 results (adjust.)'!G205+'Allocation (ENG)'!R206+'Allocation (ENG)'!AD206)&gt;0,('GE2024 results (adjust.)'!G205+'Allocation (ENG)'!R206+'Allocation (ENG)'!AD206),0)</f>
        <v>13289.811163320432</v>
      </c>
      <c r="AP206" s="382">
        <f>IF(('GE2024 results (adjust.)'!H205+'Allocation (ENG)'!S206+'Allocation (ENG)'!AE206)&gt;0,('GE2024 results (adjust.)'!H205+'Allocation (ENG)'!S206+'Allocation (ENG)'!AE206),0)</f>
        <v>1805.8880000000001</v>
      </c>
      <c r="AQ206" s="382">
        <f>IF(('GE2024 results (adjust.)'!I205+'Allocation (ENG)'!T206+'Allocation (ENG)'!AF206)&gt;0,('GE2024 results (adjust.)'!I205+'Allocation (ENG)'!T206+'Allocation (ENG)'!AF206),0)</f>
        <v>9079.8715102257775</v>
      </c>
      <c r="AR206" s="382">
        <f>IF(('GE2024 results (adjust.)'!K205+'Allocation (ENG)'!U206+'Allocation (ENG)'!AG206)&gt;0,('GE2024 results (adjust.)'!K205+'Allocation (ENG)'!U206+'Allocation (ENG)'!AG206),0)</f>
        <v>2285.321625549489</v>
      </c>
      <c r="AS206" s="382">
        <f>IF(('GE2024 results (adjust.)'!L205+'Allocation (ENG)'!V206+'Allocation (ENG)'!AH206)&gt;0,('GE2024 results (adjust.)'!L205+'Allocation (ENG)'!V206+'Allocation (ENG)'!AH206),0)</f>
        <v>0</v>
      </c>
      <c r="AT206" s="382">
        <f t="shared" si="56"/>
        <v>1454.0148889035279</v>
      </c>
      <c r="AU206" s="382">
        <f t="shared" si="57"/>
        <v>344.15071811727637</v>
      </c>
      <c r="AV206" s="382">
        <f>IF(('GE2024 results (adjust.)'!N205+'Allocation (ENG)'!Y206+'Allocation (ENG)'!AK206)&gt;0,('GE2024 results (adjust.)'!N205+'Allocation (ENG)'!Y206+'Allocation (ENG)'!AK206),0)</f>
        <v>208.12262072327985</v>
      </c>
      <c r="AW206" s="382">
        <f t="shared" si="47"/>
        <v>41520.708565768313</v>
      </c>
      <c r="AX206" s="382"/>
      <c r="AY206" s="368">
        <f t="shared" si="48"/>
        <v>0.23843176693624404</v>
      </c>
      <c r="AZ206" s="368">
        <f t="shared" si="49"/>
        <v>7.5954198280411361E-2</v>
      </c>
      <c r="BA206" s="368">
        <f t="shared" si="50"/>
        <v>0.3200766947960324</v>
      </c>
      <c r="BB206" s="368">
        <f t="shared" si="51"/>
        <v>4.3493670083676314E-2</v>
      </c>
      <c r="BC206" s="368">
        <f t="shared" si="52"/>
        <v>0.21868296143943131</v>
      </c>
      <c r="BD206" s="368">
        <f t="shared" si="53"/>
        <v>5.5040525667560958E-2</v>
      </c>
      <c r="BE206" s="368">
        <f t="shared" si="54"/>
        <v>0</v>
      </c>
      <c r="BF206" s="368">
        <f t="shared" si="58"/>
        <v>3.5019028796206247E-2</v>
      </c>
      <c r="BG206" s="368">
        <f t="shared" si="59"/>
        <v>8.2886523377159061E-3</v>
      </c>
      <c r="BH206" s="368">
        <f t="shared" si="60"/>
        <v>5.0125016627212918E-3</v>
      </c>
    </row>
    <row r="207" spans="1:60" ht="20" customHeight="1" x14ac:dyDescent="0.35">
      <c r="A207" s="394" t="s">
        <v>292</v>
      </c>
      <c r="B207" s="395" t="s">
        <v>287</v>
      </c>
      <c r="C207" s="394" t="s">
        <v>268</v>
      </c>
      <c r="D207" s="333" t="s">
        <v>71</v>
      </c>
      <c r="E207" s="346">
        <f>'GE2024 results (adjust.)'!E206/'Regional Transition'!$P$65</f>
        <v>4.2015224573357192E-2</v>
      </c>
      <c r="F207" s="346">
        <f>'GE2024 results (adjust.)'!F206/'Regional Transition'!$Q$65</f>
        <v>1.5635196505387083E-2</v>
      </c>
      <c r="G207" s="346">
        <f>'GE2024 results (adjust.)'!G206/'Regional Transition'!$R$65</f>
        <v>3.7953593661573283E-2</v>
      </c>
      <c r="H207" s="346">
        <f>'GE2024 results (adjust.)'!H206/'Regional Transition'!$S$65</f>
        <v>4.5724419770221299E-2</v>
      </c>
      <c r="I207" s="346">
        <f>'GE2024 results (adjust.)'!I206/'Regional Transition'!$T$65</f>
        <v>7.8912606202527852E-2</v>
      </c>
      <c r="J207" s="346">
        <v>3.3755560838115935E-2</v>
      </c>
      <c r="K207" s="346">
        <v>3.3755560838115935E-2</v>
      </c>
      <c r="L207" s="346">
        <f t="shared" si="55"/>
        <v>3.7953593661573283E-2</v>
      </c>
      <c r="M207" s="346">
        <v>6.9476513346771782E-2</v>
      </c>
      <c r="N207" s="346">
        <v>3.3755560838115935E-2</v>
      </c>
      <c r="P207" s="347">
        <f>E207*'Regional Transition'!$P$67</f>
        <v>0</v>
      </c>
      <c r="Q207" s="347">
        <f>F207*'Regional Transition'!$Q$67</f>
        <v>0</v>
      </c>
      <c r="R207" s="347">
        <f>G207*'Regional Transition'!$R$67</f>
        <v>5872.7245018701451</v>
      </c>
      <c r="S207" s="347">
        <f>H207*'Regional Transition'!$S$67</f>
        <v>0</v>
      </c>
      <c r="T207" s="347">
        <f>I207*'Regional Transition'!$T$67</f>
        <v>9530.1389495839285</v>
      </c>
      <c r="U207" s="347">
        <f>J207*'Regional Transition'!$U$67</f>
        <v>0</v>
      </c>
      <c r="V207" s="347">
        <f>K207*'Regional Transition'!$V$67</f>
        <v>0</v>
      </c>
      <c r="W207" s="347">
        <f>L207*'Regional Transition'!$W$67</f>
        <v>1559.6937701443728</v>
      </c>
      <c r="X207" s="347">
        <f>M207*'Regional Transition'!$X$67</f>
        <v>285.51205454893523</v>
      </c>
      <c r="Y207" s="347">
        <f>N207*'Regional Transition'!$Y$67</f>
        <v>0</v>
      </c>
      <c r="Z207" s="348">
        <f t="shared" si="46"/>
        <v>17248.06927614738</v>
      </c>
      <c r="AB207" s="347">
        <f>E207*'Regional Transition'!$P$69</f>
        <v>-10080.691642651294</v>
      </c>
      <c r="AC207" s="347">
        <f>F207*'Regional Transition'!$Q$69</f>
        <v>-894.93442622950829</v>
      </c>
      <c r="AD207" s="347">
        <f>G207*'Regional Transition'!$R$69</f>
        <v>0</v>
      </c>
      <c r="AE207" s="347">
        <f>H207*'Regional Transition'!$S$69</f>
        <v>-213.47999999999985</v>
      </c>
      <c r="AF207" s="347">
        <f>I207*'Regional Transition'!$T$69</f>
        <v>0</v>
      </c>
      <c r="AG207" s="347">
        <f>J207*'Regional Transition'!$U$69</f>
        <v>-253.3969797081148</v>
      </c>
      <c r="AH207" s="347">
        <f>K207*'Regional Transition'!$V$69</f>
        <v>-113.89561564789072</v>
      </c>
      <c r="AI207" s="347">
        <f>L207*'Regional Transition'!$W$69</f>
        <v>0</v>
      </c>
      <c r="AJ207" s="347">
        <f>M207*'Regional Transition'!$X$69</f>
        <v>0</v>
      </c>
      <c r="AK207" s="347">
        <f>N207*'Regional Transition'!$Y$69</f>
        <v>-269.67701216056616</v>
      </c>
      <c r="AM207" s="382">
        <f>IF(('GE2024 results (adjust.)'!E206+'Allocation (ENG)'!P207+'Allocation (ENG)'!AB207)&gt;0,('GE2024 results (adjust.)'!E206+'Allocation (ENG)'!P207+'Allocation (ENG)'!AB207),0)</f>
        <v>11119.308357348706</v>
      </c>
      <c r="AN207" s="382">
        <f>IF(('GE2024 results (adjust.)'!F206+'Allocation (ENG)'!Q207+'Allocation (ENG)'!AC207)&gt;0,('GE2024 results (adjust.)'!F206+'Allocation (ENG)'!Q207+'Allocation (ENG)'!AC207),0)</f>
        <v>2627.0655737704919</v>
      </c>
      <c r="AO207" s="382">
        <f>IF(('GE2024 results (adjust.)'!G206+'Allocation (ENG)'!R207+'Allocation (ENG)'!AD207)&gt;0,('GE2024 results (adjust.)'!G206+'Allocation (ENG)'!R207+'Allocation (ENG)'!AD207),0)</f>
        <v>14255.724501870145</v>
      </c>
      <c r="AP207" s="382">
        <f>IF(('GE2024 results (adjust.)'!H206+'Allocation (ENG)'!S207+'Allocation (ENG)'!AE207)&gt;0,('GE2024 results (adjust.)'!H206+'Allocation (ENG)'!S207+'Allocation (ENG)'!AE207),0)</f>
        <v>2751.52</v>
      </c>
      <c r="AQ207" s="382">
        <f>IF(('GE2024 results (adjust.)'!I206+'Allocation (ENG)'!T207+'Allocation (ENG)'!AF207)&gt;0,('GE2024 results (adjust.)'!I206+'Allocation (ENG)'!T207+'Allocation (ENG)'!AF207),0)</f>
        <v>14787.138949583928</v>
      </c>
      <c r="AR207" s="382">
        <f>IF(('GE2024 results (adjust.)'!K206+'Allocation (ENG)'!U207+'Allocation (ENG)'!AG207)&gt;0,('GE2024 results (adjust.)'!K206+'Allocation (ENG)'!U207+'Allocation (ENG)'!AG207),0)</f>
        <v>0</v>
      </c>
      <c r="AS207" s="382">
        <f>IF(('GE2024 results (adjust.)'!L206+'Allocation (ENG)'!V207+'Allocation (ENG)'!AH207)&gt;0,('GE2024 results (adjust.)'!L206+'Allocation (ENG)'!V207+'Allocation (ENG)'!AH207),0)</f>
        <v>316.10438435210926</v>
      </c>
      <c r="AT207" s="382">
        <f t="shared" si="56"/>
        <v>1559.6937701443728</v>
      </c>
      <c r="AU207" s="382">
        <f t="shared" si="57"/>
        <v>285.51205454893523</v>
      </c>
      <c r="AV207" s="382">
        <f>IF(('GE2024 results (adjust.)'!N206+'Allocation (ENG)'!Y207+'Allocation (ENG)'!AK207)&gt;0,('GE2024 results (adjust.)'!N206+'Allocation (ENG)'!Y207+'Allocation (ENG)'!AK207),0)</f>
        <v>294.32298783943384</v>
      </c>
      <c r="AW207" s="382">
        <f t="shared" si="47"/>
        <v>47996.390579458122</v>
      </c>
      <c r="AX207" s="382"/>
      <c r="AY207" s="368">
        <f t="shared" si="48"/>
        <v>0.23166967813841477</v>
      </c>
      <c r="AZ207" s="368">
        <f t="shared" si="49"/>
        <v>5.4734648627825032E-2</v>
      </c>
      <c r="BA207" s="368">
        <f t="shared" si="50"/>
        <v>0.29701659499311234</v>
      </c>
      <c r="BB207" s="368">
        <f t="shared" si="51"/>
        <v>5.7327644157842514E-2</v>
      </c>
      <c r="BC207" s="368">
        <f t="shared" si="52"/>
        <v>0.30808856189099865</v>
      </c>
      <c r="BD207" s="368">
        <f t="shared" si="53"/>
        <v>0</v>
      </c>
      <c r="BE207" s="368">
        <f t="shared" si="54"/>
        <v>6.5860032501568596E-3</v>
      </c>
      <c r="BF207" s="368">
        <f t="shared" si="58"/>
        <v>3.2496063793845009E-2</v>
      </c>
      <c r="BG207" s="368">
        <f t="shared" si="59"/>
        <v>5.9486151167194423E-3</v>
      </c>
      <c r="BH207" s="368">
        <f t="shared" si="60"/>
        <v>6.1321900310853904E-3</v>
      </c>
    </row>
    <row r="208" spans="1:60" ht="20" customHeight="1" x14ac:dyDescent="0.35">
      <c r="A208" s="394" t="s">
        <v>293</v>
      </c>
      <c r="B208" s="395" t="s">
        <v>287</v>
      </c>
      <c r="C208" s="394" t="s">
        <v>268</v>
      </c>
      <c r="D208" s="333" t="s">
        <v>71</v>
      </c>
      <c r="E208" s="346">
        <f>'GE2024 results (adjust.)'!E207/'Regional Transition'!$P$65</f>
        <v>4.8436419272304236E-2</v>
      </c>
      <c r="F208" s="346">
        <f>'GE2024 results (adjust.)'!F207/'Regional Transition'!$Q$65</f>
        <v>2.9645611091134283E-2</v>
      </c>
      <c r="G208" s="346">
        <f>'GE2024 results (adjust.)'!G207/'Regional Transition'!$R$65</f>
        <v>2.6861346915676283E-2</v>
      </c>
      <c r="H208" s="346">
        <f>'GE2024 results (adjust.)'!H207/'Regional Transition'!$S$65</f>
        <v>9.1541367877245747E-2</v>
      </c>
      <c r="I208" s="346">
        <f>'GE2024 results (adjust.)'!I207/'Regional Transition'!$T$65</f>
        <v>7.5580173526674468E-2</v>
      </c>
      <c r="J208" s="346">
        <v>2.0205793459435597E-2</v>
      </c>
      <c r="K208" s="346">
        <v>2.0205793459435597E-2</v>
      </c>
      <c r="L208" s="346">
        <f t="shared" si="55"/>
        <v>2.6861346915676283E-2</v>
      </c>
      <c r="M208" s="346">
        <v>6.5298393500702503E-2</v>
      </c>
      <c r="N208" s="346">
        <v>2.0205793459435597E-2</v>
      </c>
      <c r="P208" s="347">
        <f>E208*'Regional Transition'!$P$67</f>
        <v>0</v>
      </c>
      <c r="Q208" s="347">
        <f>F208*'Regional Transition'!$Q$67</f>
        <v>0</v>
      </c>
      <c r="R208" s="347">
        <f>G208*'Regional Transition'!$R$67</f>
        <v>4156.3729535483199</v>
      </c>
      <c r="S208" s="347">
        <f>H208*'Regional Transition'!$S$67</f>
        <v>0</v>
      </c>
      <c r="T208" s="347">
        <f>I208*'Regional Transition'!$T$67</f>
        <v>9127.6868196985124</v>
      </c>
      <c r="U208" s="347">
        <f>J208*'Regional Transition'!$U$67</f>
        <v>0</v>
      </c>
      <c r="V208" s="347">
        <f>K208*'Regional Transition'!$V$67</f>
        <v>0</v>
      </c>
      <c r="W208" s="347">
        <f>L208*'Regional Transition'!$W$67</f>
        <v>1103.8605676090378</v>
      </c>
      <c r="X208" s="347">
        <f>M208*'Regional Transition'!$X$67</f>
        <v>268.34217189450652</v>
      </c>
      <c r="Y208" s="347">
        <f>N208*'Regional Transition'!$Y$67</f>
        <v>0</v>
      </c>
      <c r="Z208" s="348">
        <f t="shared" si="46"/>
        <v>14656.262512750376</v>
      </c>
      <c r="AB208" s="347">
        <f>E208*'Regional Transition'!$P$69</f>
        <v>-11621.325648414982</v>
      </c>
      <c r="AC208" s="347">
        <f>F208*'Regional Transition'!$Q$69</f>
        <v>-1696.8688524590166</v>
      </c>
      <c r="AD208" s="347">
        <f>G208*'Regional Transition'!$R$69</f>
        <v>0</v>
      </c>
      <c r="AE208" s="347">
        <f>H208*'Regional Transition'!$S$69</f>
        <v>-427.39199999999971</v>
      </c>
      <c r="AF208" s="347">
        <f>I208*'Regional Transition'!$T$69</f>
        <v>0</v>
      </c>
      <c r="AG208" s="347">
        <f>J208*'Regional Transition'!$U$69</f>
        <v>-151.68129067035042</v>
      </c>
      <c r="AH208" s="347">
        <f>K208*'Regional Transition'!$V$69</f>
        <v>-68.176953028666986</v>
      </c>
      <c r="AI208" s="347">
        <f>L208*'Regional Transition'!$W$69</f>
        <v>0</v>
      </c>
      <c r="AJ208" s="347">
        <f>M208*'Regional Transition'!$X$69</f>
        <v>0</v>
      </c>
      <c r="AK208" s="347">
        <f>N208*'Regional Transition'!$Y$69</f>
        <v>-161.42638051864878</v>
      </c>
      <c r="AM208" s="382">
        <f>IF(('GE2024 results (adjust.)'!E207+'Allocation (ENG)'!P208+'Allocation (ENG)'!AB208)&gt;0,('GE2024 results (adjust.)'!E207+'Allocation (ENG)'!P208+'Allocation (ENG)'!AB208),0)</f>
        <v>12818.674351585018</v>
      </c>
      <c r="AN208" s="382">
        <f>IF(('GE2024 results (adjust.)'!F207+'Allocation (ENG)'!Q208+'Allocation (ENG)'!AC208)&gt;0,('GE2024 results (adjust.)'!F207+'Allocation (ENG)'!Q208+'Allocation (ENG)'!AC208),0)</f>
        <v>4981.1311475409839</v>
      </c>
      <c r="AO208" s="382">
        <f>IF(('GE2024 results (adjust.)'!G207+'Allocation (ENG)'!R208+'Allocation (ENG)'!AD208)&gt;0,('GE2024 results (adjust.)'!G207+'Allocation (ENG)'!R208+'Allocation (ENG)'!AD208),0)</f>
        <v>10089.37295354832</v>
      </c>
      <c r="AP208" s="382">
        <f>IF(('GE2024 results (adjust.)'!H207+'Allocation (ENG)'!S208+'Allocation (ENG)'!AE208)&gt;0,('GE2024 results (adjust.)'!H207+'Allocation (ENG)'!S208+'Allocation (ENG)'!AE208),0)</f>
        <v>5508.6080000000002</v>
      </c>
      <c r="AQ208" s="382">
        <f>IF(('GE2024 results (adjust.)'!I207+'Allocation (ENG)'!T208+'Allocation (ENG)'!AF208)&gt;0,('GE2024 results (adjust.)'!I207+'Allocation (ENG)'!T208+'Allocation (ENG)'!AF208),0)</f>
        <v>14162.686819698512</v>
      </c>
      <c r="AR208" s="382">
        <f>IF(('GE2024 results (adjust.)'!K207+'Allocation (ENG)'!U208+'Allocation (ENG)'!AG208)&gt;0,('GE2024 results (adjust.)'!K207+'Allocation (ENG)'!U208+'Allocation (ENG)'!AG208),0)</f>
        <v>158.31870932964958</v>
      </c>
      <c r="AS208" s="382">
        <f>IF(('GE2024 results (adjust.)'!L207+'Allocation (ENG)'!V208+'Allocation (ENG)'!AH208)&gt;0,('GE2024 results (adjust.)'!L207+'Allocation (ENG)'!V208+'Allocation (ENG)'!AH208),0)</f>
        <v>0</v>
      </c>
      <c r="AT208" s="382">
        <f t="shared" si="56"/>
        <v>1103.8605676090378</v>
      </c>
      <c r="AU208" s="382">
        <f t="shared" si="57"/>
        <v>268.34217189450652</v>
      </c>
      <c r="AV208" s="382">
        <f>IF(('GE2024 results (adjust.)'!N207+'Allocation (ENG)'!Y208+'Allocation (ENG)'!AK208)&gt;0,('GE2024 results (adjust.)'!N207+'Allocation (ENG)'!Y208+'Allocation (ENG)'!AK208),0)</f>
        <v>123.57361948135122</v>
      </c>
      <c r="AW208" s="382">
        <f t="shared" si="47"/>
        <v>49214.568340687387</v>
      </c>
      <c r="AX208" s="382"/>
      <c r="AY208" s="368">
        <f t="shared" si="48"/>
        <v>0.26046503675187932</v>
      </c>
      <c r="AZ208" s="368">
        <f t="shared" si="49"/>
        <v>0.10121253351363665</v>
      </c>
      <c r="BA208" s="368">
        <f t="shared" si="50"/>
        <v>0.20500785222182039</v>
      </c>
      <c r="BB208" s="368">
        <f t="shared" si="51"/>
        <v>0.11193043413216007</v>
      </c>
      <c r="BC208" s="368">
        <f t="shared" si="52"/>
        <v>0.28777427695103297</v>
      </c>
      <c r="BD208" s="368">
        <f t="shared" si="53"/>
        <v>3.2169074050124712E-3</v>
      </c>
      <c r="BE208" s="368">
        <f t="shared" si="54"/>
        <v>0</v>
      </c>
      <c r="BF208" s="368">
        <f t="shared" si="58"/>
        <v>2.2429548908517769E-2</v>
      </c>
      <c r="BG208" s="368">
        <f t="shared" si="59"/>
        <v>5.4524946767166658E-3</v>
      </c>
      <c r="BH208" s="368">
        <f t="shared" si="60"/>
        <v>2.5109154392234834E-3</v>
      </c>
    </row>
    <row r="209" spans="1:60" ht="20" customHeight="1" x14ac:dyDescent="0.35">
      <c r="A209" s="394" t="s">
        <v>294</v>
      </c>
      <c r="B209" s="395" t="s">
        <v>287</v>
      </c>
      <c r="C209" s="394" t="s">
        <v>268</v>
      </c>
      <c r="D209" s="333" t="s">
        <v>71</v>
      </c>
      <c r="E209" s="346">
        <f>'GE2024 results (adjust.)'!E208/'Regional Transition'!$P$65</f>
        <v>2.9969538962184315E-2</v>
      </c>
      <c r="F209" s="346">
        <f>'GE2024 results (adjust.)'!F208/'Regional Transition'!$Q$65</f>
        <v>1.8325409192003941E-2</v>
      </c>
      <c r="G209" s="346">
        <f>'GE2024 results (adjust.)'!G208/'Regional Transition'!$R$65</f>
        <v>3.8342954159592525E-2</v>
      </c>
      <c r="H209" s="346">
        <f>'GE2024 results (adjust.)'!H208/'Regional Transition'!$S$65</f>
        <v>2.1620788033001773E-2</v>
      </c>
      <c r="I209" s="346">
        <f>'GE2024 results (adjust.)'!I208/'Regional Transition'!$T$65</f>
        <v>8.1554534810411597E-2</v>
      </c>
      <c r="J209" s="346">
        <v>7.7087648996502195E-2</v>
      </c>
      <c r="K209" s="346">
        <v>7.7087648996502195E-2</v>
      </c>
      <c r="L209" s="346">
        <f t="shared" si="55"/>
        <v>3.8342954159592525E-2</v>
      </c>
      <c r="M209" s="346">
        <v>9.4105430334127493E-2</v>
      </c>
      <c r="N209" s="346">
        <v>7.7087648996502195E-2</v>
      </c>
      <c r="P209" s="347">
        <f>E209*'Regional Transition'!$P$67</f>
        <v>0</v>
      </c>
      <c r="Q209" s="347">
        <f>F209*'Regional Transition'!$Q$67</f>
        <v>0</v>
      </c>
      <c r="R209" s="347">
        <f>G209*'Regional Transition'!$R$67</f>
        <v>5932.9719439745031</v>
      </c>
      <c r="S209" s="347">
        <f>H209*'Regional Transition'!$S$67</f>
        <v>0</v>
      </c>
      <c r="T209" s="347">
        <f>I209*'Regional Transition'!$T$67</f>
        <v>9849.200097601195</v>
      </c>
      <c r="U209" s="347">
        <f>J209*'Regional Transition'!$U$67</f>
        <v>0</v>
      </c>
      <c r="V209" s="347">
        <f>K209*'Regional Transition'!$V$67</f>
        <v>0</v>
      </c>
      <c r="W209" s="347">
        <f>L209*'Regional Transition'!$W$67</f>
        <v>1575.6944458252051</v>
      </c>
      <c r="X209" s="347">
        <f>M209*'Regional Transition'!$X$67</f>
        <v>386.72399440662002</v>
      </c>
      <c r="Y209" s="347">
        <f>N209*'Regional Transition'!$Y$67</f>
        <v>0</v>
      </c>
      <c r="Z209" s="348">
        <f t="shared" si="46"/>
        <v>17744.590481807521</v>
      </c>
      <c r="AB209" s="347">
        <f>E209*'Regional Transition'!$P$69</f>
        <v>-7190.576368876079</v>
      </c>
      <c r="AC209" s="347">
        <f>F209*'Regional Transition'!$Q$69</f>
        <v>-1048.9180327868855</v>
      </c>
      <c r="AD209" s="347">
        <f>G209*'Regional Transition'!$R$69</f>
        <v>0</v>
      </c>
      <c r="AE209" s="347">
        <f>H209*'Regional Transition'!$S$69</f>
        <v>-100.94399999999992</v>
      </c>
      <c r="AF209" s="347">
        <f>I209*'Regional Transition'!$T$69</f>
        <v>0</v>
      </c>
      <c r="AG209" s="347">
        <f>J209*'Regional Transition'!$U$69</f>
        <v>-578.68324339780747</v>
      </c>
      <c r="AH209" s="347">
        <f>K209*'Regional Transition'!$V$69</f>
        <v>-260.1036695379396</v>
      </c>
      <c r="AI209" s="347">
        <f>L209*'Regional Transition'!$W$69</f>
        <v>0</v>
      </c>
      <c r="AJ209" s="347">
        <f>M209*'Regional Transition'!$X$69</f>
        <v>0</v>
      </c>
      <c r="AK209" s="347">
        <f>N209*'Regional Transition'!$Y$69</f>
        <v>-615.86198954173574</v>
      </c>
      <c r="AM209" s="382">
        <f>IF(('GE2024 results (adjust.)'!E208+'Allocation (ENG)'!P209+'Allocation (ENG)'!AB209)&gt;0,('GE2024 results (adjust.)'!E208+'Allocation (ENG)'!P209+'Allocation (ENG)'!AB209),0)</f>
        <v>7931.423631123921</v>
      </c>
      <c r="AN209" s="382">
        <f>IF(('GE2024 results (adjust.)'!F208+'Allocation (ENG)'!Q209+'Allocation (ENG)'!AC209)&gt;0,('GE2024 results (adjust.)'!F208+'Allocation (ENG)'!Q209+'Allocation (ENG)'!AC209),0)</f>
        <v>3079.0819672131147</v>
      </c>
      <c r="AO209" s="382">
        <f>IF(('GE2024 results (adjust.)'!G208+'Allocation (ENG)'!R209+'Allocation (ENG)'!AD209)&gt;0,('GE2024 results (adjust.)'!G208+'Allocation (ENG)'!R209+'Allocation (ENG)'!AD209),0)</f>
        <v>14401.971943974502</v>
      </c>
      <c r="AP209" s="382">
        <f>IF(('GE2024 results (adjust.)'!H208+'Allocation (ENG)'!S209+'Allocation (ENG)'!AE209)&gt;0,('GE2024 results (adjust.)'!H208+'Allocation (ENG)'!S209+'Allocation (ENG)'!AE209),0)</f>
        <v>1301.056</v>
      </c>
      <c r="AQ209" s="382">
        <f>IF(('GE2024 results (adjust.)'!I208+'Allocation (ENG)'!T209+'Allocation (ENG)'!AF209)&gt;0,('GE2024 results (adjust.)'!I208+'Allocation (ENG)'!T209+'Allocation (ENG)'!AF209),0)</f>
        <v>15282.200097601195</v>
      </c>
      <c r="AR209" s="382">
        <f>IF(('GE2024 results (adjust.)'!K208+'Allocation (ENG)'!U209+'Allocation (ENG)'!AG209)&gt;0,('GE2024 results (adjust.)'!K208+'Allocation (ENG)'!U209+'Allocation (ENG)'!AG209),0)</f>
        <v>1691.3167566021925</v>
      </c>
      <c r="AS209" s="382">
        <f>IF(('GE2024 results (adjust.)'!L208+'Allocation (ENG)'!V209+'Allocation (ENG)'!AH209)&gt;0,('GE2024 results (adjust.)'!L208+'Allocation (ENG)'!V209+'Allocation (ENG)'!AH209),0)</f>
        <v>0</v>
      </c>
      <c r="AT209" s="382">
        <f t="shared" si="56"/>
        <v>1575.6944458252051</v>
      </c>
      <c r="AU209" s="382">
        <f t="shared" si="57"/>
        <v>386.72399440662002</v>
      </c>
      <c r="AV209" s="382">
        <f>IF(('GE2024 results (adjust.)'!N208+'Allocation (ENG)'!Y209+'Allocation (ENG)'!AK209)&gt;0,('GE2024 results (adjust.)'!N208+'Allocation (ENG)'!Y209+'Allocation (ENG)'!AK209),0)</f>
        <v>0</v>
      </c>
      <c r="AW209" s="382">
        <f t="shared" si="47"/>
        <v>45649.468836746753</v>
      </c>
      <c r="AX209" s="382"/>
      <c r="AY209" s="368">
        <f t="shared" si="48"/>
        <v>0.17374624137442998</v>
      </c>
      <c r="AZ209" s="368">
        <f t="shared" si="49"/>
        <v>6.7450554095703427E-2</v>
      </c>
      <c r="BA209" s="368">
        <f t="shared" si="50"/>
        <v>0.3154904604800407</v>
      </c>
      <c r="BB209" s="368">
        <f t="shared" si="51"/>
        <v>2.8501010705138378E-2</v>
      </c>
      <c r="BC209" s="368">
        <f t="shared" si="52"/>
        <v>0.33477279116333075</v>
      </c>
      <c r="BD209" s="368">
        <f t="shared" si="53"/>
        <v>3.7050086226648973E-2</v>
      </c>
      <c r="BE209" s="368">
        <f t="shared" si="54"/>
        <v>0</v>
      </c>
      <c r="BF209" s="368">
        <f t="shared" si="58"/>
        <v>3.4517256957802937E-2</v>
      </c>
      <c r="BG209" s="368">
        <f t="shared" si="59"/>
        <v>8.4715989969047847E-3</v>
      </c>
      <c r="BH209" s="368">
        <f t="shared" si="60"/>
        <v>0</v>
      </c>
    </row>
    <row r="210" spans="1:60" ht="20" customHeight="1" x14ac:dyDescent="0.35">
      <c r="A210" s="394" t="s">
        <v>295</v>
      </c>
      <c r="B210" s="395" t="s">
        <v>287</v>
      </c>
      <c r="C210" s="394" t="s">
        <v>268</v>
      </c>
      <c r="D210" s="333" t="s">
        <v>71</v>
      </c>
      <c r="E210" s="346">
        <f>'GE2024 results (adjust.)'!E209/'Regional Transition'!$P$65</f>
        <v>3.3398139835387523E-2</v>
      </c>
      <c r="F210" s="346">
        <f>'GE2024 results (adjust.)'!F209/'Regional Transition'!$Q$65</f>
        <v>2.5441598856437642E-2</v>
      </c>
      <c r="G210" s="346">
        <f>'GE2024 results (adjust.)'!G209/'Regional Transition'!$R$65</f>
        <v>4.8801358234295412E-2</v>
      </c>
      <c r="H210" s="346">
        <f>'GE2024 results (adjust.)'!H209/'Regional Transition'!$S$65</f>
        <v>5.5547844860821961E-2</v>
      </c>
      <c r="I210" s="346">
        <f>'GE2024 results (adjust.)'!I209/'Regional Transition'!$T$65</f>
        <v>4.4927797292023175E-2</v>
      </c>
      <c r="J210" s="346">
        <v>0</v>
      </c>
      <c r="K210" s="346">
        <v>0</v>
      </c>
      <c r="L210" s="346">
        <f t="shared" si="55"/>
        <v>4.8801358234295412E-2</v>
      </c>
      <c r="M210" s="346">
        <v>3.656465701545418E-2</v>
      </c>
      <c r="N210" s="346">
        <v>0</v>
      </c>
      <c r="P210" s="347">
        <f>E210*'Regional Transition'!$P$67</f>
        <v>0</v>
      </c>
      <c r="Q210" s="347">
        <f>F210*'Regional Transition'!$Q$67</f>
        <v>0</v>
      </c>
      <c r="R210" s="347">
        <f>G210*'Regional Transition'!$R$67</f>
        <v>7551.2462609636523</v>
      </c>
      <c r="S210" s="347">
        <f>H210*'Regional Transition'!$S$67</f>
        <v>0</v>
      </c>
      <c r="T210" s="347">
        <f>I210*'Regional Transition'!$T$67</f>
        <v>5425.8523637254511</v>
      </c>
      <c r="U210" s="347">
        <f>J210*'Regional Transition'!$U$67</f>
        <v>0</v>
      </c>
      <c r="V210" s="347">
        <f>K210*'Regional Transition'!$V$67</f>
        <v>0</v>
      </c>
      <c r="W210" s="347">
        <f>L210*'Regional Transition'!$W$67</f>
        <v>2005.4800367870926</v>
      </c>
      <c r="X210" s="347">
        <f>M210*'Regional Transition'!$X$67</f>
        <v>150.26157539387427</v>
      </c>
      <c r="Y210" s="347">
        <f>N210*'Regional Transition'!$Y$67</f>
        <v>0</v>
      </c>
      <c r="Z210" s="348">
        <f t="shared" si="46"/>
        <v>15132.84023687007</v>
      </c>
      <c r="AB210" s="347">
        <f>E210*'Regional Transition'!$P$69</f>
        <v>-8013.198847262247</v>
      </c>
      <c r="AC210" s="347">
        <f>F210*'Regional Transition'!$Q$69</f>
        <v>-1456.2377049180329</v>
      </c>
      <c r="AD210" s="347">
        <f>G210*'Regional Transition'!$R$69</f>
        <v>0</v>
      </c>
      <c r="AE210" s="347">
        <f>H210*'Regional Transition'!$S$69</f>
        <v>-259.34399999999982</v>
      </c>
      <c r="AF210" s="347">
        <f>I210*'Regional Transition'!$T$69</f>
        <v>0</v>
      </c>
      <c r="AG210" s="347">
        <f>J210*'Regional Transition'!$U$69</f>
        <v>0</v>
      </c>
      <c r="AH210" s="347">
        <f>K210*'Regional Transition'!$V$69</f>
        <v>0</v>
      </c>
      <c r="AI210" s="347">
        <f>L210*'Regional Transition'!$W$69</f>
        <v>0</v>
      </c>
      <c r="AJ210" s="347">
        <f>M210*'Regional Transition'!$X$69</f>
        <v>0</v>
      </c>
      <c r="AK210" s="347">
        <f>N210*'Regional Transition'!$Y$69</f>
        <v>0</v>
      </c>
      <c r="AM210" s="382">
        <f>IF(('GE2024 results (adjust.)'!E209+'Allocation (ENG)'!P210+'Allocation (ENG)'!AB210)&gt;0,('GE2024 results (adjust.)'!E209+'Allocation (ENG)'!P210+'Allocation (ENG)'!AB210),0)</f>
        <v>8838.801152737753</v>
      </c>
      <c r="AN210" s="382">
        <f>IF(('GE2024 results (adjust.)'!F209+'Allocation (ENG)'!Q210+'Allocation (ENG)'!AC210)&gt;0,('GE2024 results (adjust.)'!F209+'Allocation (ENG)'!Q210+'Allocation (ENG)'!AC210),0)</f>
        <v>4274.7622950819668</v>
      </c>
      <c r="AO210" s="382">
        <f>IF(('GE2024 results (adjust.)'!G209+'Allocation (ENG)'!R210+'Allocation (ENG)'!AD210)&gt;0,('GE2024 results (adjust.)'!G209+'Allocation (ENG)'!R210+'Allocation (ENG)'!AD210),0)</f>
        <v>18330.246260963653</v>
      </c>
      <c r="AP210" s="382">
        <f>IF(('GE2024 results (adjust.)'!H209+'Allocation (ENG)'!S210+'Allocation (ENG)'!AE210)&gt;0,('GE2024 results (adjust.)'!H209+'Allocation (ENG)'!S210+'Allocation (ENG)'!AE210),0)</f>
        <v>3342.6559999999999</v>
      </c>
      <c r="AQ210" s="382">
        <f>IF(('GE2024 results (adjust.)'!I209+'Allocation (ENG)'!T210+'Allocation (ENG)'!AF210)&gt;0,('GE2024 results (adjust.)'!I209+'Allocation (ENG)'!T210+'Allocation (ENG)'!AF210),0)</f>
        <v>8418.8523637254511</v>
      </c>
      <c r="AR210" s="382">
        <f>IF(('GE2024 results (adjust.)'!K209+'Allocation (ENG)'!U210+'Allocation (ENG)'!AG210)&gt;0,('GE2024 results (adjust.)'!K209+'Allocation (ENG)'!U210+'Allocation (ENG)'!AG210),0)</f>
        <v>0</v>
      </c>
      <c r="AS210" s="382">
        <f>IF(('GE2024 results (adjust.)'!L209+'Allocation (ENG)'!V210+'Allocation (ENG)'!AH210)&gt;0,('GE2024 results (adjust.)'!L209+'Allocation (ENG)'!V210+'Allocation (ENG)'!AH210),0)</f>
        <v>0</v>
      </c>
      <c r="AT210" s="382">
        <f t="shared" si="56"/>
        <v>2005.4800367870926</v>
      </c>
      <c r="AU210" s="382">
        <f t="shared" si="57"/>
        <v>150.26157539387427</v>
      </c>
      <c r="AV210" s="382">
        <f>IF(('GE2024 results (adjust.)'!N209+'Allocation (ENG)'!Y210+'Allocation (ENG)'!AK210)&gt;0,('GE2024 results (adjust.)'!N209+'Allocation (ENG)'!Y210+'Allocation (ENG)'!AK210),0)</f>
        <v>0</v>
      </c>
      <c r="AW210" s="382">
        <f t="shared" si="47"/>
        <v>45361.059684689797</v>
      </c>
      <c r="AX210" s="382"/>
      <c r="AY210" s="368">
        <f t="shared" si="48"/>
        <v>0.19485437981778483</v>
      </c>
      <c r="AZ210" s="368">
        <f t="shared" si="49"/>
        <v>9.423858976832454E-2</v>
      </c>
      <c r="BA210" s="368">
        <f t="shared" si="50"/>
        <v>0.40409651777051525</v>
      </c>
      <c r="BB210" s="368">
        <f t="shared" si="51"/>
        <v>7.3689989238241022E-2</v>
      </c>
      <c r="BC210" s="368">
        <f t="shared" si="52"/>
        <v>0.1855964658287507</v>
      </c>
      <c r="BD210" s="368">
        <f t="shared" si="53"/>
        <v>0</v>
      </c>
      <c r="BE210" s="368">
        <f t="shared" si="54"/>
        <v>0</v>
      </c>
      <c r="BF210" s="368">
        <f t="shared" si="58"/>
        <v>4.4211490003263292E-2</v>
      </c>
      <c r="BG210" s="368">
        <f t="shared" si="59"/>
        <v>3.3125675731202186E-3</v>
      </c>
      <c r="BH210" s="368">
        <f t="shared" si="60"/>
        <v>0</v>
      </c>
    </row>
    <row r="211" spans="1:60" ht="20" customHeight="1" x14ac:dyDescent="0.35">
      <c r="A211" s="394" t="s">
        <v>296</v>
      </c>
      <c r="B211" s="395" t="s">
        <v>287</v>
      </c>
      <c r="C211" s="394" t="s">
        <v>268</v>
      </c>
      <c r="D211" s="333" t="s">
        <v>71</v>
      </c>
      <c r="E211" s="346">
        <f>'GE2024 results (adjust.)'!E210/'Regional Transition'!$P$65</f>
        <v>4.8537493633306179E-2</v>
      </c>
      <c r="F211" s="346">
        <f>'GE2024 results (adjust.)'!F210/'Regional Transition'!$Q$65</f>
        <v>4.0113468376683045E-2</v>
      </c>
      <c r="G211" s="346">
        <f>'GE2024 results (adjust.)'!G210/'Regional Transition'!$R$65</f>
        <v>3.3466893039049234E-2</v>
      </c>
      <c r="H211" s="346">
        <f>'GE2024 results (adjust.)'!H210/'Regional Transition'!$S$65</f>
        <v>4.1776544066620402E-2</v>
      </c>
      <c r="I211" s="346">
        <f>'GE2024 results (adjust.)'!I210/'Regional Transition'!$T$65</f>
        <v>5.3919361133627546E-2</v>
      </c>
      <c r="J211" s="346">
        <v>4.0683261452779569E-2</v>
      </c>
      <c r="K211" s="346">
        <v>4.0683261452779569E-2</v>
      </c>
      <c r="L211" s="346">
        <f t="shared" si="55"/>
        <v>3.3466893039049234E-2</v>
      </c>
      <c r="M211" s="346">
        <v>5.036955592205733E-2</v>
      </c>
      <c r="N211" s="346">
        <v>4.0683261452779569E-2</v>
      </c>
      <c r="P211" s="347">
        <f>E211*'Regional Transition'!$P$67</f>
        <v>0</v>
      </c>
      <c r="Q211" s="347">
        <f>F211*'Regional Transition'!$Q$67</f>
        <v>0</v>
      </c>
      <c r="R211" s="347">
        <f>G211*'Regional Transition'!$R$67</f>
        <v>5178.4778143652766</v>
      </c>
      <c r="S211" s="347">
        <f>H211*'Regional Transition'!$S$67</f>
        <v>0</v>
      </c>
      <c r="T211" s="347">
        <f>I211*'Regional Transition'!$T$67</f>
        <v>6511.747975443308</v>
      </c>
      <c r="U211" s="347">
        <f>J211*'Regional Transition'!$U$67</f>
        <v>0</v>
      </c>
      <c r="V211" s="347">
        <f>K211*'Regional Transition'!$V$67</f>
        <v>0</v>
      </c>
      <c r="W211" s="347">
        <f>L211*'Regional Transition'!$W$67</f>
        <v>1375.3138910780394</v>
      </c>
      <c r="X211" s="347">
        <f>M211*'Regional Transition'!$X$67</f>
        <v>206.99247422283449</v>
      </c>
      <c r="Y211" s="347">
        <f>N211*'Regional Transition'!$Y$67</f>
        <v>0</v>
      </c>
      <c r="Z211" s="348">
        <f t="shared" si="46"/>
        <v>13272.532155109458</v>
      </c>
      <c r="AB211" s="347">
        <f>E211*'Regional Transition'!$P$69</f>
        <v>-11645.576368876078</v>
      </c>
      <c r="AC211" s="347">
        <f>F211*'Regional Transition'!$Q$69</f>
        <v>-2296.0327868852464</v>
      </c>
      <c r="AD211" s="347">
        <f>G211*'Regional Transition'!$R$69</f>
        <v>0</v>
      </c>
      <c r="AE211" s="347">
        <f>H211*'Regional Transition'!$S$69</f>
        <v>-195.04799999999986</v>
      </c>
      <c r="AF211" s="347">
        <f>I211*'Regional Transition'!$T$69</f>
        <v>0</v>
      </c>
      <c r="AG211" s="347">
        <f>J211*'Regional Transition'!$U$69</f>
        <v>-305.40199365223492</v>
      </c>
      <c r="AH211" s="347">
        <f>K211*'Regional Transition'!$V$69</f>
        <v>-137.27057097200512</v>
      </c>
      <c r="AI211" s="347">
        <f>L211*'Regional Transition'!$W$69</f>
        <v>0</v>
      </c>
      <c r="AJ211" s="347">
        <f>M211*'Regional Transition'!$X$69</f>
        <v>0</v>
      </c>
      <c r="AK211" s="347">
        <f>N211*'Regional Transition'!$Y$69</f>
        <v>-325.02319976696003</v>
      </c>
      <c r="AM211" s="382">
        <f>IF(('GE2024 results (adjust.)'!E210+'Allocation (ENG)'!P211+'Allocation (ENG)'!AB211)&gt;0,('GE2024 results (adjust.)'!E210+'Allocation (ENG)'!P211+'Allocation (ENG)'!AB211),0)</f>
        <v>12845.423631123922</v>
      </c>
      <c r="AN211" s="382">
        <f>IF(('GE2024 results (adjust.)'!F210+'Allocation (ENG)'!Q211+'Allocation (ENG)'!AC211)&gt;0,('GE2024 results (adjust.)'!F210+'Allocation (ENG)'!Q211+'Allocation (ENG)'!AC211),0)</f>
        <v>6739.9672131147536</v>
      </c>
      <c r="AO211" s="382">
        <f>IF(('GE2024 results (adjust.)'!G210+'Allocation (ENG)'!R211+'Allocation (ENG)'!AD211)&gt;0,('GE2024 results (adjust.)'!G210+'Allocation (ENG)'!R211+'Allocation (ENG)'!AD211),0)</f>
        <v>12570.477814365277</v>
      </c>
      <c r="AP211" s="382">
        <f>IF(('GE2024 results (adjust.)'!H210+'Allocation (ENG)'!S211+'Allocation (ENG)'!AE211)&gt;0,('GE2024 results (adjust.)'!H210+'Allocation (ENG)'!S211+'Allocation (ENG)'!AE211),0)</f>
        <v>2513.9520000000002</v>
      </c>
      <c r="AQ211" s="382">
        <f>IF(('GE2024 results (adjust.)'!I210+'Allocation (ENG)'!T211+'Allocation (ENG)'!AF211)&gt;0,('GE2024 results (adjust.)'!I210+'Allocation (ENG)'!T211+'Allocation (ENG)'!AF211),0)</f>
        <v>10103.747975443308</v>
      </c>
      <c r="AR211" s="382">
        <f>IF(('GE2024 results (adjust.)'!K210+'Allocation (ENG)'!U211+'Allocation (ENG)'!AG211)&gt;0,('GE2024 results (adjust.)'!K210+'Allocation (ENG)'!U211+'Allocation (ENG)'!AG211),0)</f>
        <v>225.59800634776508</v>
      </c>
      <c r="AS211" s="382">
        <f>IF(('GE2024 results (adjust.)'!L210+'Allocation (ENG)'!V211+'Allocation (ENG)'!AH211)&gt;0,('GE2024 results (adjust.)'!L210+'Allocation (ENG)'!V211+'Allocation (ENG)'!AH211),0)</f>
        <v>0</v>
      </c>
      <c r="AT211" s="382">
        <f t="shared" si="56"/>
        <v>1375.3138910780394</v>
      </c>
      <c r="AU211" s="382">
        <f t="shared" si="57"/>
        <v>206.99247422283449</v>
      </c>
      <c r="AV211" s="382">
        <f>IF(('GE2024 results (adjust.)'!N210+'Allocation (ENG)'!Y211+'Allocation (ENG)'!AK211)&gt;0,('GE2024 results (adjust.)'!N210+'Allocation (ENG)'!Y211+'Allocation (ENG)'!AK211),0)</f>
        <v>341.97680023303997</v>
      </c>
      <c r="AW211" s="382">
        <f t="shared" si="47"/>
        <v>46923.449805928933</v>
      </c>
      <c r="AX211" s="382"/>
      <c r="AY211" s="368">
        <f t="shared" si="48"/>
        <v>0.27375275441706465</v>
      </c>
      <c r="AZ211" s="368">
        <f t="shared" si="49"/>
        <v>0.14363750408357948</v>
      </c>
      <c r="BA211" s="368">
        <f t="shared" si="50"/>
        <v>0.26789329996740679</v>
      </c>
      <c r="BB211" s="368">
        <f t="shared" si="51"/>
        <v>5.3575600481155464E-2</v>
      </c>
      <c r="BC211" s="368">
        <f t="shared" si="52"/>
        <v>0.21532406541359339</v>
      </c>
      <c r="BD211" s="368">
        <f t="shared" si="53"/>
        <v>4.8077881588164907E-3</v>
      </c>
      <c r="BE211" s="368">
        <f t="shared" si="54"/>
        <v>0</v>
      </c>
      <c r="BF211" s="368">
        <f t="shared" si="58"/>
        <v>2.9309735255319269E-2</v>
      </c>
      <c r="BG211" s="368">
        <f t="shared" si="59"/>
        <v>4.4112799693742958E-3</v>
      </c>
      <c r="BH211" s="368">
        <f t="shared" si="60"/>
        <v>7.2879722536903085E-3</v>
      </c>
    </row>
    <row r="212" spans="1:60" ht="20" customHeight="1" x14ac:dyDescent="0.35">
      <c r="A212" s="394" t="s">
        <v>297</v>
      </c>
      <c r="B212" s="395" t="s">
        <v>287</v>
      </c>
      <c r="C212" s="394" t="s">
        <v>268</v>
      </c>
      <c r="D212" s="333" t="s">
        <v>71</v>
      </c>
      <c r="E212" s="346">
        <f>'GE2024 results (adjust.)'!E211/'Regional Transition'!$P$65</f>
        <v>3.5043075514438769E-2</v>
      </c>
      <c r="F212" s="346">
        <f>'GE2024 results (adjust.)'!F211/'Regional Transition'!$Q$65</f>
        <v>2.0660478289628477E-2</v>
      </c>
      <c r="G212" s="346">
        <f>'GE2024 results (adjust.)'!G211/'Regional Transition'!$R$65</f>
        <v>4.8756083757781545E-2</v>
      </c>
      <c r="H212" s="346">
        <f>'GE2024 results (adjust.)'!H211/'Regional Transition'!$S$65</f>
        <v>1.6377515614156835E-2</v>
      </c>
      <c r="I212" s="346">
        <f>'GE2024 results (adjust.)'!I211/'Regional Transition'!$T$65</f>
        <v>2.5323486144885766E-2</v>
      </c>
      <c r="J212" s="346">
        <v>2.1292491595069109E-2</v>
      </c>
      <c r="K212" s="346">
        <v>2.1292491595069109E-2</v>
      </c>
      <c r="L212" s="346">
        <f t="shared" si="55"/>
        <v>4.8756083757781545E-2</v>
      </c>
      <c r="M212" s="346">
        <v>2.8269500946796183E-2</v>
      </c>
      <c r="N212" s="346">
        <v>2.1292491595069109E-2</v>
      </c>
      <c r="P212" s="347">
        <f>E212*'Regional Transition'!$P$67</f>
        <v>0</v>
      </c>
      <c r="Q212" s="347">
        <f>F212*'Regional Transition'!$Q$67</f>
        <v>0</v>
      </c>
      <c r="R212" s="347">
        <f>G212*'Regional Transition'!$R$67</f>
        <v>7544.2407444398887</v>
      </c>
      <c r="S212" s="347">
        <f>H212*'Regional Transition'!$S$67</f>
        <v>0</v>
      </c>
      <c r="T212" s="347">
        <f>I212*'Regional Transition'!$T$67</f>
        <v>3058.2736176427784</v>
      </c>
      <c r="U212" s="347">
        <f>J212*'Regional Transition'!$U$67</f>
        <v>0</v>
      </c>
      <c r="V212" s="347">
        <f>K212*'Regional Transition'!$V$67</f>
        <v>0</v>
      </c>
      <c r="W212" s="347">
        <f>L212*'Regional Transition'!$W$67</f>
        <v>2003.6194931032746</v>
      </c>
      <c r="X212" s="347">
        <f>M212*'Regional Transition'!$X$67</f>
        <v>116.17283176125127</v>
      </c>
      <c r="Y212" s="347">
        <f>N212*'Regional Transition'!$Y$67</f>
        <v>0</v>
      </c>
      <c r="Z212" s="348">
        <f t="shared" si="46"/>
        <v>12722.306686947193</v>
      </c>
      <c r="AB212" s="347">
        <f>E212*'Regional Transition'!$P$69</f>
        <v>-8407.8674351584996</v>
      </c>
      <c r="AC212" s="347">
        <f>F212*'Regional Transition'!$Q$69</f>
        <v>-1182.5737704918035</v>
      </c>
      <c r="AD212" s="347">
        <f>G212*'Regional Transition'!$R$69</f>
        <v>0</v>
      </c>
      <c r="AE212" s="347">
        <f>H212*'Regional Transition'!$S$69</f>
        <v>-76.463999999999942</v>
      </c>
      <c r="AF212" s="347">
        <f>I212*'Regional Transition'!$T$69</f>
        <v>0</v>
      </c>
      <c r="AG212" s="347">
        <f>J212*'Regional Transition'!$U$69</f>
        <v>-159.83893991648691</v>
      </c>
      <c r="AH212" s="347">
        <f>K212*'Regional Transition'!$V$69</f>
        <v>-71.843612687351609</v>
      </c>
      <c r="AI212" s="347">
        <f>L212*'Regional Transition'!$W$69</f>
        <v>0</v>
      </c>
      <c r="AJ212" s="347">
        <f>M212*'Regional Transition'!$X$69</f>
        <v>0</v>
      </c>
      <c r="AK212" s="347">
        <f>N212*'Regional Transition'!$Y$69</f>
        <v>-170.10813543729881</v>
      </c>
      <c r="AM212" s="382">
        <f>IF(('GE2024 results (adjust.)'!E211+'Allocation (ENG)'!P212+'Allocation (ENG)'!AB212)&gt;0,('GE2024 results (adjust.)'!E211+'Allocation (ENG)'!P212+'Allocation (ENG)'!AB212),0)</f>
        <v>9274.1325648415004</v>
      </c>
      <c r="AN212" s="382">
        <f>IF(('GE2024 results (adjust.)'!F211+'Allocation (ENG)'!Q212+'Allocation (ENG)'!AC212)&gt;0,('GE2024 results (adjust.)'!F211+'Allocation (ENG)'!Q212+'Allocation (ENG)'!AC212),0)</f>
        <v>3471.4262295081962</v>
      </c>
      <c r="AO212" s="382">
        <f>IF(('GE2024 results (adjust.)'!G211+'Allocation (ENG)'!R212+'Allocation (ENG)'!AD212)&gt;0,('GE2024 results (adjust.)'!G211+'Allocation (ENG)'!R212+'Allocation (ENG)'!AD212),0)</f>
        <v>18313.240744439889</v>
      </c>
      <c r="AP212" s="382">
        <f>IF(('GE2024 results (adjust.)'!H211+'Allocation (ENG)'!S212+'Allocation (ENG)'!AE212)&gt;0,('GE2024 results (adjust.)'!H211+'Allocation (ENG)'!S212+'Allocation (ENG)'!AE212),0)</f>
        <v>985.53600000000006</v>
      </c>
      <c r="AQ212" s="382">
        <f>IF(('GE2024 results (adjust.)'!I211+'Allocation (ENG)'!T212+'Allocation (ENG)'!AF212)&gt;0,('GE2024 results (adjust.)'!I211+'Allocation (ENG)'!T212+'Allocation (ENG)'!AF212),0)</f>
        <v>4745.2736176427788</v>
      </c>
      <c r="AR212" s="382">
        <f>IF(('GE2024 results (adjust.)'!K211+'Allocation (ENG)'!U212+'Allocation (ENG)'!AG212)&gt;0,('GE2024 results (adjust.)'!K211+'Allocation (ENG)'!U212+'Allocation (ENG)'!AG212),0)</f>
        <v>467.16106008351312</v>
      </c>
      <c r="AS212" s="382">
        <f>IF(('GE2024 results (adjust.)'!L211+'Allocation (ENG)'!V212+'Allocation (ENG)'!AH212)&gt;0,('GE2024 results (adjust.)'!L211+'Allocation (ENG)'!V212+'Allocation (ENG)'!AH212),0)</f>
        <v>0</v>
      </c>
      <c r="AT212" s="382">
        <f t="shared" si="56"/>
        <v>2003.6194931032746</v>
      </c>
      <c r="AU212" s="382">
        <f t="shared" si="57"/>
        <v>116.17283176125127</v>
      </c>
      <c r="AV212" s="382">
        <f>IF(('GE2024 results (adjust.)'!N211+'Allocation (ENG)'!Y212+'Allocation (ENG)'!AK212)&gt;0,('GE2024 results (adjust.)'!N211+'Allocation (ENG)'!Y212+'Allocation (ENG)'!AK212),0)</f>
        <v>0</v>
      </c>
      <c r="AW212" s="382">
        <f t="shared" si="47"/>
        <v>39376.562541380401</v>
      </c>
      <c r="AX212" s="382"/>
      <c r="AY212" s="368">
        <f t="shared" si="48"/>
        <v>0.23552417901119266</v>
      </c>
      <c r="AZ212" s="368">
        <f t="shared" si="49"/>
        <v>8.8159707335045107E-2</v>
      </c>
      <c r="BA212" s="368">
        <f t="shared" si="50"/>
        <v>0.46507972160329392</v>
      </c>
      <c r="BB212" s="368">
        <f t="shared" si="51"/>
        <v>2.5028492493835919E-2</v>
      </c>
      <c r="BC212" s="368">
        <f t="shared" si="52"/>
        <v>0.12051010325383335</v>
      </c>
      <c r="BD212" s="368">
        <f t="shared" si="53"/>
        <v>1.1863937071515033E-2</v>
      </c>
      <c r="BE212" s="368">
        <f t="shared" si="54"/>
        <v>0</v>
      </c>
      <c r="BF212" s="368">
        <f t="shared" si="58"/>
        <v>5.0883555185846724E-2</v>
      </c>
      <c r="BG212" s="368">
        <f t="shared" si="59"/>
        <v>2.9503040454373465E-3</v>
      </c>
      <c r="BH212" s="368">
        <f t="shared" si="60"/>
        <v>0</v>
      </c>
    </row>
    <row r="213" spans="1:60" ht="20" customHeight="1" x14ac:dyDescent="0.35">
      <c r="A213" s="394" t="s">
        <v>298</v>
      </c>
      <c r="B213" s="395" t="s">
        <v>299</v>
      </c>
      <c r="C213" s="394" t="s">
        <v>300</v>
      </c>
      <c r="D213" s="333" t="s">
        <v>71</v>
      </c>
      <c r="E213" s="346">
        <f>'GE2024 results (adjust.)'!E212/'Regional Transition'!$P$76</f>
        <v>1.6351556255583242E-2</v>
      </c>
      <c r="F213" s="346">
        <f>'GE2024 results (adjust.)'!F212/'Regional Transition'!$Q$76</f>
        <v>1.7811582672629007E-2</v>
      </c>
      <c r="G213" s="346">
        <f>'GE2024 results (adjust.)'!G212/'Regional Transition'!$R$76</f>
        <v>1.1509871626695844E-2</v>
      </c>
      <c r="H213" s="346">
        <f>'GE2024 results (adjust.)'!H212/'Regional Transition'!$S$76</f>
        <v>8.4794222883003579E-3</v>
      </c>
      <c r="I213" s="346">
        <f>'GE2024 results (adjust.)'!I212/'Regional Transition'!$T$76</f>
        <v>1.9085638777998008E-2</v>
      </c>
      <c r="J213" s="346">
        <v>0</v>
      </c>
      <c r="K213" s="346">
        <v>0</v>
      </c>
      <c r="L213" s="346">
        <f t="shared" si="55"/>
        <v>1.1509871626695844E-2</v>
      </c>
      <c r="M213" s="346">
        <v>1.2785069332975933E-2</v>
      </c>
      <c r="N213" s="346">
        <v>0</v>
      </c>
      <c r="P213" s="347">
        <f>E213*'Regional Transition'!$P$78</f>
        <v>0</v>
      </c>
      <c r="Q213" s="347">
        <f>F213*'Regional Transition'!$Q$78</f>
        <v>0</v>
      </c>
      <c r="R213" s="347">
        <f>G213*'Regional Transition'!$R$78</f>
        <v>5178.480040061042</v>
      </c>
      <c r="S213" s="347">
        <f>H213*'Regional Transition'!$S$78</f>
        <v>0</v>
      </c>
      <c r="T213" s="347">
        <f>I213*'Regional Transition'!$T$78</f>
        <v>6702.0034700032038</v>
      </c>
      <c r="U213" s="347">
        <f>J213*'Regional Transition'!$U$78</f>
        <v>0</v>
      </c>
      <c r="V213" s="347">
        <f>K213*'Regional Transition'!$V$78</f>
        <v>0</v>
      </c>
      <c r="W213" s="347">
        <f>L213*'Regional Transition'!$W$78</f>
        <v>1375.3144821842313</v>
      </c>
      <c r="X213" s="347">
        <f>M213*'Regional Transition'!$X$78</f>
        <v>152.76878474116407</v>
      </c>
      <c r="Y213" s="347">
        <f>N213*'Regional Transition'!$Y$78</f>
        <v>0</v>
      </c>
      <c r="Z213" s="348">
        <f t="shared" si="46"/>
        <v>13408.566776989639</v>
      </c>
      <c r="AB213" s="347">
        <f>E213*'Regional Transition'!$P$80</f>
        <v>-10583.775216138327</v>
      </c>
      <c r="AC213" s="347">
        <f>F213*'Regional Transition'!$Q$80</f>
        <v>-2639.5737704918038</v>
      </c>
      <c r="AD213" s="347">
        <f>G213*'Regional Transition'!$R$80</f>
        <v>0</v>
      </c>
      <c r="AE213" s="347">
        <f>H213*'Regional Transition'!$S$80</f>
        <v>-149.47200000000007</v>
      </c>
      <c r="AF213" s="347">
        <f>I213*'Regional Transition'!$T$80</f>
        <v>0</v>
      </c>
      <c r="AG213" s="347">
        <f>J213*'Regional Transition'!$U$80</f>
        <v>0</v>
      </c>
      <c r="AH213" s="347">
        <f>K213*'Regional Transition'!$V$80</f>
        <v>0</v>
      </c>
      <c r="AI213" s="347">
        <f>L213*'Regional Transition'!$W$80</f>
        <v>0</v>
      </c>
      <c r="AJ213" s="347">
        <f>M213*'Regional Transition'!$X$80</f>
        <v>0</v>
      </c>
      <c r="AK213" s="347">
        <f>N213*'Regional Transition'!$Y$80</f>
        <v>0</v>
      </c>
      <c r="AM213" s="382">
        <f>IF(('GE2024 results (adjust.)'!E212+'Allocation (ENG)'!P213+'Allocation (ENG)'!AB213)&gt;0,('GE2024 results (adjust.)'!E212+'Allocation (ENG)'!P213+'Allocation (ENG)'!AB213),0)</f>
        <v>11674.224783861673</v>
      </c>
      <c r="AN213" s="382">
        <f>IF(('GE2024 results (adjust.)'!F212+'Allocation (ENG)'!Q213+'Allocation (ENG)'!AC213)&gt;0,('GE2024 results (adjust.)'!F212+'Allocation (ENG)'!Q213+'Allocation (ENG)'!AC213),0)</f>
        <v>7748.4262295081962</v>
      </c>
      <c r="AO213" s="382">
        <f>IF(('GE2024 results (adjust.)'!G212+'Allocation (ENG)'!R213+'Allocation (ENG)'!AD213)&gt;0,('GE2024 results (adjust.)'!G212+'Allocation (ENG)'!R213+'Allocation (ENG)'!AD213),0)</f>
        <v>11048.480040061042</v>
      </c>
      <c r="AP213" s="382">
        <f>IF(('GE2024 results (adjust.)'!H212+'Allocation (ENG)'!S213+'Allocation (ENG)'!AE213)&gt;0,('GE2024 results (adjust.)'!H212+'Allocation (ENG)'!S213+'Allocation (ENG)'!AE213),0)</f>
        <v>1926.528</v>
      </c>
      <c r="AQ213" s="382">
        <f>IF(('GE2024 results (adjust.)'!I212+'Allocation (ENG)'!T213+'Allocation (ENG)'!AF213)&gt;0,('GE2024 results (adjust.)'!I212+'Allocation (ENG)'!T213+'Allocation (ENG)'!AF213),0)</f>
        <v>10804.003470003205</v>
      </c>
      <c r="AR213" s="382">
        <f>IF(('GE2024 results (adjust.)'!K212+'Allocation (ENG)'!U213+'Allocation (ENG)'!AG213)&gt;0,('GE2024 results (adjust.)'!K212+'Allocation (ENG)'!U213+'Allocation (ENG)'!AG213),0)</f>
        <v>0</v>
      </c>
      <c r="AS213" s="382">
        <f>IF(('GE2024 results (adjust.)'!L212+'Allocation (ENG)'!V213+'Allocation (ENG)'!AH213)&gt;0,('GE2024 results (adjust.)'!L212+'Allocation (ENG)'!V213+'Allocation (ENG)'!AH213),0)</f>
        <v>0</v>
      </c>
      <c r="AT213" s="382">
        <f t="shared" si="56"/>
        <v>1375.3144821842313</v>
      </c>
      <c r="AU213" s="382">
        <f t="shared" si="57"/>
        <v>152.76878474116407</v>
      </c>
      <c r="AV213" s="382">
        <f>IF(('GE2024 results (adjust.)'!N212+'Allocation (ENG)'!Y213+'Allocation (ENG)'!AK213)&gt;0,('GE2024 results (adjust.)'!N212+'Allocation (ENG)'!Y213+'Allocation (ENG)'!AK213),0)</f>
        <v>0</v>
      </c>
      <c r="AW213" s="382">
        <f t="shared" si="47"/>
        <v>44729.745790359506</v>
      </c>
      <c r="AY213" s="368">
        <f t="shared" si="48"/>
        <v>0.26099465976347647</v>
      </c>
      <c r="AZ213" s="368">
        <f t="shared" si="49"/>
        <v>0.17322759368729065</v>
      </c>
      <c r="BA213" s="368">
        <f t="shared" si="50"/>
        <v>0.24700520525744402</v>
      </c>
      <c r="BB213" s="368">
        <f t="shared" si="51"/>
        <v>4.3070399036679079E-2</v>
      </c>
      <c r="BC213" s="368">
        <f t="shared" si="52"/>
        <v>0.24153956788933428</v>
      </c>
      <c r="BD213" s="368">
        <f t="shared" si="53"/>
        <v>0</v>
      </c>
      <c r="BE213" s="368">
        <f t="shared" si="54"/>
        <v>0</v>
      </c>
      <c r="BF213" s="368">
        <f t="shared" si="58"/>
        <v>3.0747200948337373E-2</v>
      </c>
      <c r="BG213" s="368">
        <f t="shared" si="59"/>
        <v>3.4153734174382443E-3</v>
      </c>
      <c r="BH213" s="368">
        <f t="shared" si="60"/>
        <v>0</v>
      </c>
    </row>
    <row r="214" spans="1:60" ht="20" customHeight="1" x14ac:dyDescent="0.35">
      <c r="A214" s="394" t="s">
        <v>301</v>
      </c>
      <c r="B214" s="395" t="s">
        <v>299</v>
      </c>
      <c r="C214" s="394" t="s">
        <v>300</v>
      </c>
      <c r="D214" s="333" t="s">
        <v>71</v>
      </c>
      <c r="E214" s="346">
        <f>'GE2024 results (adjust.)'!E213/'Regional Transition'!$P$76</f>
        <v>1.2377168649207767E-2</v>
      </c>
      <c r="F214" s="346">
        <f>'GE2024 results (adjust.)'!F213/'Regional Transition'!$Q$76</f>
        <v>3.4129722092672357E-2</v>
      </c>
      <c r="G214" s="346">
        <f>'GE2024 results (adjust.)'!G213/'Regional Transition'!$R$76</f>
        <v>1.2576544567909223E-2</v>
      </c>
      <c r="H214" s="346">
        <f>'GE2024 results (adjust.)'!H213/'Regional Transition'!$S$76</f>
        <v>2.2178835754080417E-2</v>
      </c>
      <c r="I214" s="346">
        <f>'GE2024 results (adjust.)'!I213/'Regional Transition'!$T$76</f>
        <v>1.0598996864036925E-2</v>
      </c>
      <c r="J214" s="346">
        <v>9.3035880318089147E-3</v>
      </c>
      <c r="K214" s="346">
        <v>9.3035880318089147E-3</v>
      </c>
      <c r="L214" s="346">
        <f t="shared" si="55"/>
        <v>1.2576544567909223E-2</v>
      </c>
      <c r="M214" s="346">
        <v>1.2121193231580547E-2</v>
      </c>
      <c r="N214" s="346">
        <v>9.3035880318089147E-3</v>
      </c>
      <c r="P214" s="347">
        <f>E214*'Regional Transition'!$P$78</f>
        <v>0</v>
      </c>
      <c r="Q214" s="347">
        <f>F214*'Regional Transition'!$Q$78</f>
        <v>0</v>
      </c>
      <c r="R214" s="347">
        <f>G214*'Regional Transition'!$R$78</f>
        <v>5658.3936928367166</v>
      </c>
      <c r="S214" s="347">
        <f>H214*'Regional Transition'!$S$78</f>
        <v>0</v>
      </c>
      <c r="T214" s="347">
        <f>I214*'Regional Transition'!$T$78</f>
        <v>3721.8829606697464</v>
      </c>
      <c r="U214" s="347">
        <f>J214*'Regional Transition'!$U$78</f>
        <v>0</v>
      </c>
      <c r="V214" s="347">
        <f>K214*'Regional Transition'!$V$78</f>
        <v>0</v>
      </c>
      <c r="W214" s="347">
        <f>L214*'Regional Transition'!$W$78</f>
        <v>1502.7712246558194</v>
      </c>
      <c r="X214" s="347">
        <f>M214*'Regional Transition'!$X$78</f>
        <v>144.83612965830986</v>
      </c>
      <c r="Y214" s="347">
        <f>N214*'Regional Transition'!$Y$78</f>
        <v>0</v>
      </c>
      <c r="Z214" s="348">
        <f t="shared" si="46"/>
        <v>11027.88400782059</v>
      </c>
      <c r="AB214" s="347">
        <f>E214*'Regional Transition'!$P$80</f>
        <v>-8011.2968299711802</v>
      </c>
      <c r="AC214" s="347">
        <f>F214*'Regional Transition'!$Q$80</f>
        <v>-5057.8278688524606</v>
      </c>
      <c r="AD214" s="347">
        <f>G214*'Regional Transition'!$R$80</f>
        <v>0</v>
      </c>
      <c r="AE214" s="347">
        <f>H214*'Regional Transition'!$S$80</f>
        <v>-390.96000000000021</v>
      </c>
      <c r="AF214" s="347">
        <f>I214*'Regional Transition'!$T$80</f>
        <v>0</v>
      </c>
      <c r="AG214" s="347">
        <f>J214*'Regional Transition'!$U$80</f>
        <v>-330.48604194144315</v>
      </c>
      <c r="AH214" s="347">
        <f>K214*'Regional Transition'!$V$80</f>
        <v>-450.25132174062344</v>
      </c>
      <c r="AI214" s="347">
        <f>L214*'Regional Transition'!$W$80</f>
        <v>0</v>
      </c>
      <c r="AJ214" s="347">
        <f>M214*'Regional Transition'!$X$80</f>
        <v>0</v>
      </c>
      <c r="AK214" s="347">
        <f>N214*'Regional Transition'!$Y$80</f>
        <v>-330.33175949673114</v>
      </c>
      <c r="AM214" s="382">
        <f>IF(('GE2024 results (adjust.)'!E213+'Allocation (ENG)'!P214+'Allocation (ENG)'!AB214)&gt;0,('GE2024 results (adjust.)'!E213+'Allocation (ENG)'!P214+'Allocation (ENG)'!AB214),0)</f>
        <v>8836.7031700288208</v>
      </c>
      <c r="AN214" s="382">
        <f>IF(('GE2024 results (adjust.)'!F213+'Allocation (ENG)'!Q214+'Allocation (ENG)'!AC214)&gt;0,('GE2024 results (adjust.)'!F213+'Allocation (ENG)'!Q214+'Allocation (ENG)'!AC214),0)</f>
        <v>14847.172131147539</v>
      </c>
      <c r="AO214" s="382">
        <f>IF(('GE2024 results (adjust.)'!G213+'Allocation (ENG)'!R214+'Allocation (ENG)'!AD214)&gt;0,('GE2024 results (adjust.)'!G213+'Allocation (ENG)'!R214+'Allocation (ENG)'!AD214),0)</f>
        <v>12072.393692836717</v>
      </c>
      <c r="AP214" s="382">
        <f>IF(('GE2024 results (adjust.)'!H213+'Allocation (ENG)'!S214+'Allocation (ENG)'!AE214)&gt;0,('GE2024 results (adjust.)'!H213+'Allocation (ENG)'!S214+'Allocation (ENG)'!AE214),0)</f>
        <v>5039.04</v>
      </c>
      <c r="AQ214" s="382">
        <f>IF(('GE2024 results (adjust.)'!I213+'Allocation (ENG)'!T214+'Allocation (ENG)'!AF214)&gt;0,('GE2024 results (adjust.)'!I213+'Allocation (ENG)'!T214+'Allocation (ENG)'!AF214),0)</f>
        <v>5999.8829606697464</v>
      </c>
      <c r="AR214" s="382">
        <f>IF(('GE2024 results (adjust.)'!K213+'Allocation (ENG)'!U214+'Allocation (ENG)'!AG214)&gt;0,('GE2024 results (adjust.)'!K213+'Allocation (ENG)'!U214+'Allocation (ENG)'!AG214),0)</f>
        <v>1280.5139580585569</v>
      </c>
      <c r="AS214" s="382">
        <f>IF(('GE2024 results (adjust.)'!L213+'Allocation (ENG)'!V214+'Allocation (ENG)'!AH214)&gt;0,('GE2024 results (adjust.)'!L213+'Allocation (ENG)'!V214+'Allocation (ENG)'!AH214),0)</f>
        <v>0</v>
      </c>
      <c r="AT214" s="382">
        <f t="shared" si="56"/>
        <v>1502.7712246558194</v>
      </c>
      <c r="AU214" s="382">
        <f t="shared" si="57"/>
        <v>144.83612965830986</v>
      </c>
      <c r="AV214" s="382">
        <f>IF(('GE2024 results (adjust.)'!N213+'Allocation (ENG)'!Y214+'Allocation (ENG)'!AK214)&gt;0,('GE2024 results (adjust.)'!N213+'Allocation (ENG)'!Y214+'Allocation (ENG)'!AK214),0)</f>
        <v>0</v>
      </c>
      <c r="AW214" s="382">
        <f t="shared" si="47"/>
        <v>49723.313267055521</v>
      </c>
      <c r="AY214" s="368">
        <f t="shared" si="48"/>
        <v>0.17771750491702715</v>
      </c>
      <c r="AZ214" s="368">
        <f t="shared" si="49"/>
        <v>0.29859579250895618</v>
      </c>
      <c r="BA214" s="368">
        <f t="shared" si="50"/>
        <v>0.24279141713662419</v>
      </c>
      <c r="BB214" s="368">
        <f t="shared" si="51"/>
        <v>0.10134159751053126</v>
      </c>
      <c r="BC214" s="368">
        <f t="shared" si="52"/>
        <v>0.1206653894611847</v>
      </c>
      <c r="BD214" s="368">
        <f t="shared" si="53"/>
        <v>2.575278825811813E-2</v>
      </c>
      <c r="BE214" s="368">
        <f t="shared" si="54"/>
        <v>0</v>
      </c>
      <c r="BF214" s="368">
        <f t="shared" si="58"/>
        <v>3.0222668722510282E-2</v>
      </c>
      <c r="BG214" s="368">
        <f t="shared" si="59"/>
        <v>2.912841485047858E-3</v>
      </c>
      <c r="BH214" s="368">
        <f t="shared" si="60"/>
        <v>0</v>
      </c>
    </row>
    <row r="215" spans="1:60" ht="20" customHeight="1" x14ac:dyDescent="0.35">
      <c r="A215" s="394" t="s">
        <v>302</v>
      </c>
      <c r="B215" s="395" t="s">
        <v>299</v>
      </c>
      <c r="C215" s="394" t="s">
        <v>300</v>
      </c>
      <c r="D215" s="333" t="s">
        <v>71</v>
      </c>
      <c r="E215" s="346">
        <f>'GE2024 results (adjust.)'!E214/'Regional Transition'!$P$76</f>
        <v>1.386627838638394E-2</v>
      </c>
      <c r="F215" s="346">
        <f>'GE2024 results (adjust.)'!F214/'Regional Transition'!$Q$76</f>
        <v>2.6556198732545059E-2</v>
      </c>
      <c r="G215" s="346">
        <f>'GE2024 results (adjust.)'!G214/'Regional Transition'!$R$76</f>
        <v>1.6166761765265287E-2</v>
      </c>
      <c r="H215" s="346">
        <f>'GE2024 results (adjust.)'!H214/'Regional Transition'!$S$76</f>
        <v>1.1375332886761317E-2</v>
      </c>
      <c r="I215" s="346">
        <f>'GE2024 results (adjust.)'!I214/'Regional Transition'!$T$76</f>
        <v>9.3380977638815223E-3</v>
      </c>
      <c r="J215" s="346">
        <v>1.5736981618050462E-2</v>
      </c>
      <c r="K215" s="346">
        <v>1.5736981618050462E-2</v>
      </c>
      <c r="L215" s="346">
        <f t="shared" si="55"/>
        <v>1.6166761765265287E-2</v>
      </c>
      <c r="M215" s="346">
        <v>1.3053113204900831E-2</v>
      </c>
      <c r="N215" s="346">
        <v>1.5736981618050462E-2</v>
      </c>
      <c r="P215" s="347">
        <f>E215*'Regional Transition'!$P$78</f>
        <v>0</v>
      </c>
      <c r="Q215" s="347">
        <f>F215*'Regional Transition'!$Q$78</f>
        <v>0</v>
      </c>
      <c r="R215" s="347">
        <f>G215*'Regional Transition'!$R$78</f>
        <v>7273.6912998813104</v>
      </c>
      <c r="S215" s="347">
        <f>H215*'Regional Transition'!$S$78</f>
        <v>0</v>
      </c>
      <c r="T215" s="347">
        <f>I215*'Regional Transition'!$T$78</f>
        <v>3279.1128630659264</v>
      </c>
      <c r="U215" s="347">
        <f>J215*'Regional Transition'!$U$78</f>
        <v>0</v>
      </c>
      <c r="V215" s="347">
        <f>K215*'Regional Transition'!$V$78</f>
        <v>0</v>
      </c>
      <c r="W215" s="347">
        <f>L215*'Regional Transition'!$W$78</f>
        <v>1931.7662530850064</v>
      </c>
      <c r="X215" s="347">
        <f>M215*'Regional Transition'!$X$78</f>
        <v>155.97164078400661</v>
      </c>
      <c r="Y215" s="347">
        <f>N215*'Regional Transition'!$Y$78</f>
        <v>0</v>
      </c>
      <c r="Z215" s="348">
        <f t="shared" si="46"/>
        <v>12640.54205681625</v>
      </c>
      <c r="AB215" s="347">
        <f>E215*'Regional Transition'!$P$80</f>
        <v>-8975.1440922190195</v>
      </c>
      <c r="AC215" s="347">
        <f>F215*'Regional Transition'!$Q$80</f>
        <v>-3935.4754098360663</v>
      </c>
      <c r="AD215" s="347">
        <f>G215*'Regional Transition'!$R$80</f>
        <v>0</v>
      </c>
      <c r="AE215" s="347">
        <f>H215*'Regional Transition'!$S$80</f>
        <v>-200.5200000000001</v>
      </c>
      <c r="AF215" s="347">
        <f>I215*'Regional Transition'!$T$80</f>
        <v>0</v>
      </c>
      <c r="AG215" s="347">
        <f>J215*'Regional Transition'!$U$80</f>
        <v>-559.01580651175209</v>
      </c>
      <c r="AH215" s="347">
        <f>K215*'Regional Transition'!$V$80</f>
        <v>-761.59829406778329</v>
      </c>
      <c r="AI215" s="347">
        <f>L215*'Regional Transition'!$W$80</f>
        <v>0</v>
      </c>
      <c r="AJ215" s="347">
        <f>M215*'Regional Transition'!$X$80</f>
        <v>0</v>
      </c>
      <c r="AK215" s="347">
        <f>N215*'Regional Transition'!$Y$80</f>
        <v>-558.75483837901459</v>
      </c>
      <c r="AM215" s="382">
        <f>IF(('GE2024 results (adjust.)'!E214+'Allocation (ENG)'!P215+'Allocation (ENG)'!AB215)&gt;0,('GE2024 results (adjust.)'!E214+'Allocation (ENG)'!P215+'Allocation (ENG)'!AB215),0)</f>
        <v>9899.8559077809805</v>
      </c>
      <c r="AN215" s="382">
        <f>IF(('GE2024 results (adjust.)'!F214+'Allocation (ENG)'!Q215+'Allocation (ENG)'!AC215)&gt;0,('GE2024 results (adjust.)'!F214+'Allocation (ENG)'!Q215+'Allocation (ENG)'!AC215),0)</f>
        <v>11552.524590163934</v>
      </c>
      <c r="AO215" s="382">
        <f>IF(('GE2024 results (adjust.)'!G214+'Allocation (ENG)'!R215+'Allocation (ENG)'!AD215)&gt;0,('GE2024 results (adjust.)'!G214+'Allocation (ENG)'!R215+'Allocation (ENG)'!AD215),0)</f>
        <v>15518.69129988131</v>
      </c>
      <c r="AP215" s="382">
        <f>IF(('GE2024 results (adjust.)'!H214+'Allocation (ENG)'!S215+'Allocation (ENG)'!AE215)&gt;0,('GE2024 results (adjust.)'!H214+'Allocation (ENG)'!S215+'Allocation (ENG)'!AE215),0)</f>
        <v>2584.48</v>
      </c>
      <c r="AQ215" s="382">
        <f>IF(('GE2024 results (adjust.)'!I214+'Allocation (ENG)'!T215+'Allocation (ENG)'!AF215)&gt;0,('GE2024 results (adjust.)'!I214+'Allocation (ENG)'!T215+'Allocation (ENG)'!AF215),0)</f>
        <v>5286.1128630659259</v>
      </c>
      <c r="AR215" s="382">
        <f>IF(('GE2024 results (adjust.)'!K214+'Allocation (ENG)'!U215+'Allocation (ENG)'!AG215)&gt;0,('GE2024 results (adjust.)'!K214+'Allocation (ENG)'!U215+'Allocation (ENG)'!AG215),0)</f>
        <v>1621.9841934882479</v>
      </c>
      <c r="AS215" s="382">
        <f>IF(('GE2024 results (adjust.)'!L214+'Allocation (ENG)'!V215+'Allocation (ENG)'!AH215)&gt;0,('GE2024 results (adjust.)'!L214+'Allocation (ENG)'!V215+'Allocation (ENG)'!AH215),0)</f>
        <v>0</v>
      </c>
      <c r="AT215" s="382">
        <f t="shared" si="56"/>
        <v>1931.7662530850064</v>
      </c>
      <c r="AU215" s="382">
        <f t="shared" si="57"/>
        <v>155.97164078400661</v>
      </c>
      <c r="AV215" s="382">
        <f>IF(('GE2024 results (adjust.)'!N214+'Allocation (ENG)'!Y215+'Allocation (ENG)'!AK215)&gt;0,('GE2024 results (adjust.)'!N214+'Allocation (ENG)'!Y215+'Allocation (ENG)'!AK215),0)</f>
        <v>0</v>
      </c>
      <c r="AW215" s="382">
        <f t="shared" si="47"/>
        <v>48551.386748249424</v>
      </c>
      <c r="AY215" s="368">
        <f t="shared" si="48"/>
        <v>0.20390469914101744</v>
      </c>
      <c r="AZ215" s="368">
        <f t="shared" si="49"/>
        <v>0.23794427644397764</v>
      </c>
      <c r="BA215" s="368">
        <f t="shared" si="50"/>
        <v>0.31963435731196399</v>
      </c>
      <c r="BB215" s="368">
        <f t="shared" si="51"/>
        <v>5.3231847184945474E-2</v>
      </c>
      <c r="BC215" s="368">
        <f t="shared" si="52"/>
        <v>0.10887666073217822</v>
      </c>
      <c r="BD215" s="368">
        <f t="shared" si="53"/>
        <v>3.3407577046122794E-2</v>
      </c>
      <c r="BE215" s="368">
        <f t="shared" si="54"/>
        <v>0</v>
      </c>
      <c r="BF215" s="368">
        <f t="shared" si="58"/>
        <v>3.9788075737191141E-2</v>
      </c>
      <c r="BG215" s="368">
        <f t="shared" si="59"/>
        <v>3.2125064026030182E-3</v>
      </c>
      <c r="BH215" s="368">
        <f t="shared" si="60"/>
        <v>0</v>
      </c>
    </row>
    <row r="216" spans="1:60" ht="20" customHeight="1" x14ac:dyDescent="0.35">
      <c r="A216" s="394" t="s">
        <v>303</v>
      </c>
      <c r="B216" s="395" t="s">
        <v>299</v>
      </c>
      <c r="C216" s="394" t="s">
        <v>300</v>
      </c>
      <c r="D216" s="333" t="s">
        <v>71</v>
      </c>
      <c r="E216" s="346">
        <f>'GE2024 results (adjust.)'!E215/'Regional Transition'!$P$76</f>
        <v>1.5307636701302365E-2</v>
      </c>
      <c r="F216" s="346">
        <f>'GE2024 results (adjust.)'!F215/'Regional Transition'!$Q$76</f>
        <v>1.9049545965817125E-2</v>
      </c>
      <c r="G216" s="346">
        <f>'GE2024 results (adjust.)'!G215/'Regional Transition'!$R$76</f>
        <v>1.8827561730755279E-2</v>
      </c>
      <c r="H216" s="346">
        <f>'GE2024 results (adjust.)'!H215/'Regional Transition'!$S$76</f>
        <v>9.3371673174636894E-3</v>
      </c>
      <c r="I216" s="346">
        <f>'GE2024 results (adjust.)'!I215/'Regional Transition'!$T$76</f>
        <v>1.0008095809720554E-2</v>
      </c>
      <c r="J216" s="346">
        <v>6.993572381452884E-3</v>
      </c>
      <c r="K216" s="346">
        <v>6.993572381452884E-3</v>
      </c>
      <c r="L216" s="346">
        <f t="shared" si="55"/>
        <v>1.8827561730755279E-2</v>
      </c>
      <c r="M216" s="346">
        <v>7.8667759620749036E-3</v>
      </c>
      <c r="N216" s="346">
        <v>6.993572381452884E-3</v>
      </c>
      <c r="P216" s="347">
        <f>E216*'Regional Transition'!$P$78</f>
        <v>0</v>
      </c>
      <c r="Q216" s="347">
        <f>F216*'Regional Transition'!$Q$78</f>
        <v>0</v>
      </c>
      <c r="R216" s="347">
        <f>G216*'Regional Transition'!$R$78</f>
        <v>8470.8288491765124</v>
      </c>
      <c r="S216" s="347">
        <f>H216*'Regional Transition'!$S$78</f>
        <v>0</v>
      </c>
      <c r="T216" s="347">
        <f>I216*'Regional Transition'!$T$78</f>
        <v>3514.3855348554098</v>
      </c>
      <c r="U216" s="347">
        <f>J216*'Regional Transition'!$U$78</f>
        <v>0</v>
      </c>
      <c r="V216" s="347">
        <f>K216*'Regional Transition'!$V$78</f>
        <v>0</v>
      </c>
      <c r="W216" s="347">
        <f>L216*'Regional Transition'!$W$78</f>
        <v>2249.7052228165226</v>
      </c>
      <c r="X216" s="347">
        <f>M216*'Regional Transition'!$X$78</f>
        <v>94.000100606216023</v>
      </c>
      <c r="Y216" s="347">
        <f>N216*'Regional Transition'!$Y$78</f>
        <v>0</v>
      </c>
      <c r="Z216" s="348">
        <f t="shared" si="46"/>
        <v>14328.919707454661</v>
      </c>
      <c r="AB216" s="347">
        <f>E216*'Regional Transition'!$P$80</f>
        <v>-9908.0835734870307</v>
      </c>
      <c r="AC216" s="347">
        <f>F216*'Regional Transition'!$Q$80</f>
        <v>-2823.0327868852469</v>
      </c>
      <c r="AD216" s="347">
        <f>G216*'Regional Transition'!$R$80</f>
        <v>0</v>
      </c>
      <c r="AE216" s="347">
        <f>H216*'Regional Transition'!$S$80</f>
        <v>-164.5920000000001</v>
      </c>
      <c r="AF216" s="347">
        <f>I216*'Regional Transition'!$T$80</f>
        <v>0</v>
      </c>
      <c r="AG216" s="347">
        <f>J216*'Regional Transition'!$U$80</f>
        <v>-248.42867584797494</v>
      </c>
      <c r="AH216" s="347">
        <f>K216*'Regional Transition'!$V$80</f>
        <v>-338.45707673984793</v>
      </c>
      <c r="AI216" s="347">
        <f>L216*'Regional Transition'!$W$80</f>
        <v>0</v>
      </c>
      <c r="AJ216" s="347">
        <f>M216*'Regional Transition'!$X$80</f>
        <v>0</v>
      </c>
      <c r="AK216" s="347">
        <f>N216*'Regional Transition'!$Y$80</f>
        <v>-248.31270065210518</v>
      </c>
      <c r="AM216" s="382">
        <f>IF(('GE2024 results (adjust.)'!E215+'Allocation (ENG)'!P216+'Allocation (ENG)'!AB216)&gt;0,('GE2024 results (adjust.)'!E215+'Allocation (ENG)'!P216+'Allocation (ENG)'!AB216),0)</f>
        <v>10928.916426512969</v>
      </c>
      <c r="AN216" s="382">
        <f>IF(('GE2024 results (adjust.)'!F215+'Allocation (ENG)'!Q216+'Allocation (ENG)'!AC216)&gt;0,('GE2024 results (adjust.)'!F215+'Allocation (ENG)'!Q216+'Allocation (ENG)'!AC216),0)</f>
        <v>8286.9672131147527</v>
      </c>
      <c r="AO216" s="382">
        <f>IF(('GE2024 results (adjust.)'!G215+'Allocation (ENG)'!R216+'Allocation (ENG)'!AD216)&gt;0,('GE2024 results (adjust.)'!G215+'Allocation (ENG)'!R216+'Allocation (ENG)'!AD216),0)</f>
        <v>18072.828849176512</v>
      </c>
      <c r="AP216" s="382">
        <f>IF(('GE2024 results (adjust.)'!H215+'Allocation (ENG)'!S216+'Allocation (ENG)'!AE216)&gt;0,('GE2024 results (adjust.)'!H215+'Allocation (ENG)'!S216+'Allocation (ENG)'!AE216),0)</f>
        <v>2121.4079999999999</v>
      </c>
      <c r="AQ216" s="382">
        <f>IF(('GE2024 results (adjust.)'!I215+'Allocation (ENG)'!T216+'Allocation (ENG)'!AF216)&gt;0,('GE2024 results (adjust.)'!I215+'Allocation (ENG)'!T216+'Allocation (ENG)'!AF216),0)</f>
        <v>5665.3855348554098</v>
      </c>
      <c r="AR216" s="382">
        <f>IF(('GE2024 results (adjust.)'!K215+'Allocation (ENG)'!U216+'Allocation (ENG)'!AG216)&gt;0,('GE2024 results (adjust.)'!K215+'Allocation (ENG)'!U216+'Allocation (ENG)'!AG216),0)</f>
        <v>0</v>
      </c>
      <c r="AS216" s="382">
        <f>IF(('GE2024 results (adjust.)'!L215+'Allocation (ENG)'!V216+'Allocation (ENG)'!AH216)&gt;0,('GE2024 results (adjust.)'!L215+'Allocation (ENG)'!V216+'Allocation (ENG)'!AH216),0)</f>
        <v>34.542923260152065</v>
      </c>
      <c r="AT216" s="382">
        <f t="shared" si="56"/>
        <v>2249.7052228165226</v>
      </c>
      <c r="AU216" s="382">
        <f t="shared" si="57"/>
        <v>94.000100606216023</v>
      </c>
      <c r="AV216" s="382">
        <f>IF(('GE2024 results (adjust.)'!N215+'Allocation (ENG)'!Y216+'Allocation (ENG)'!AK216)&gt;0,('GE2024 results (adjust.)'!N215+'Allocation (ENG)'!Y216+'Allocation (ENG)'!AK216),0)</f>
        <v>589.68729934789485</v>
      </c>
      <c r="AW216" s="382">
        <f t="shared" si="47"/>
        <v>48043.441569690433</v>
      </c>
      <c r="AY216" s="368">
        <f t="shared" si="48"/>
        <v>0.22747988215331738</v>
      </c>
      <c r="AZ216" s="368">
        <f t="shared" si="49"/>
        <v>0.17248904204945262</v>
      </c>
      <c r="BA216" s="368">
        <f t="shared" si="50"/>
        <v>0.37617681537157549</v>
      </c>
      <c r="BB216" s="368">
        <f t="shared" si="51"/>
        <v>4.4156037342219678E-2</v>
      </c>
      <c r="BC216" s="368">
        <f t="shared" si="52"/>
        <v>0.11792214191477862</v>
      </c>
      <c r="BD216" s="368">
        <f t="shared" si="53"/>
        <v>0</v>
      </c>
      <c r="BE216" s="368">
        <f t="shared" si="54"/>
        <v>7.189935219367059E-4</v>
      </c>
      <c r="BF216" s="368">
        <f t="shared" si="58"/>
        <v>4.6826479313584662E-2</v>
      </c>
      <c r="BG216" s="368">
        <f t="shared" si="59"/>
        <v>1.9565646742825903E-3</v>
      </c>
      <c r="BH216" s="368">
        <f t="shared" si="60"/>
        <v>1.2274043658852197E-2</v>
      </c>
    </row>
    <row r="217" spans="1:60" ht="20" customHeight="1" x14ac:dyDescent="0.35">
      <c r="A217" s="394" t="s">
        <v>304</v>
      </c>
      <c r="B217" s="395" t="s">
        <v>299</v>
      </c>
      <c r="C217" s="394" t="s">
        <v>300</v>
      </c>
      <c r="D217" s="333" t="s">
        <v>71</v>
      </c>
      <c r="E217" s="346">
        <f>'GE2024 results (adjust.)'!E216/'Regional Transition'!$P$76</f>
        <v>1.776793690347454E-2</v>
      </c>
      <c r="F217" s="346">
        <f>'GE2024 results (adjust.)'!F216/'Regional Transition'!$Q$76</f>
        <v>8.9332254259142409E-3</v>
      </c>
      <c r="G217" s="346">
        <f>'GE2024 results (adjust.)'!G216/'Regional Transition'!$R$76</f>
        <v>1.427067218042459E-2</v>
      </c>
      <c r="H217" s="346">
        <f>'GE2024 results (adjust.)'!H216/'Regional Transition'!$S$76</f>
        <v>9.5087163232963554E-3</v>
      </c>
      <c r="I217" s="346">
        <f>'GE2024 results (adjust.)'!I216/'Regional Transition'!$T$76</f>
        <v>1.2590379944725161E-2</v>
      </c>
      <c r="J217" s="346">
        <v>1.4784100162278599E-3</v>
      </c>
      <c r="K217" s="346">
        <v>1.4784100162278599E-3</v>
      </c>
      <c r="L217" s="346">
        <f t="shared" si="55"/>
        <v>1.427067218042459E-2</v>
      </c>
      <c r="M217" s="346">
        <v>9.2319296353668232E-3</v>
      </c>
      <c r="N217" s="346">
        <v>1.4784100162278599E-3</v>
      </c>
      <c r="P217" s="347">
        <f>E217*'Regional Transition'!$P$78</f>
        <v>0</v>
      </c>
      <c r="Q217" s="347">
        <f>F217*'Regional Transition'!$Q$78</f>
        <v>0</v>
      </c>
      <c r="R217" s="347">
        <f>G217*'Regional Transition'!$R$78</f>
        <v>6420.6094943039625</v>
      </c>
      <c r="S217" s="347">
        <f>H217*'Regional Transition'!$S$78</f>
        <v>0</v>
      </c>
      <c r="T217" s="347">
        <f>I217*'Regional Transition'!$T$78</f>
        <v>4421.1656240440443</v>
      </c>
      <c r="U217" s="347">
        <f>J217*'Regional Transition'!$U$78</f>
        <v>0</v>
      </c>
      <c r="V217" s="347">
        <f>K217*'Regional Transition'!$V$78</f>
        <v>0</v>
      </c>
      <c r="W217" s="347">
        <f>L217*'Regional Transition'!$W$78</f>
        <v>1705.2025215224592</v>
      </c>
      <c r="X217" s="347">
        <f>M217*'Regional Transition'!$X$78</f>
        <v>110.31232091743733</v>
      </c>
      <c r="Y217" s="347">
        <f>N217*'Regional Transition'!$Y$78</f>
        <v>0</v>
      </c>
      <c r="Z217" s="348">
        <f t="shared" si="46"/>
        <v>12657.289960787903</v>
      </c>
      <c r="AB217" s="347">
        <f>E217*'Regional Transition'!$P$80</f>
        <v>-11500.547550432275</v>
      </c>
      <c r="AC217" s="347">
        <f>F217*'Regional Transition'!$Q$80</f>
        <v>-1323.8524590163938</v>
      </c>
      <c r="AD217" s="347">
        <f>G217*'Regional Transition'!$R$80</f>
        <v>0</v>
      </c>
      <c r="AE217" s="347">
        <f>H217*'Regional Transition'!$S$80</f>
        <v>-167.6160000000001</v>
      </c>
      <c r="AF217" s="347">
        <f>I217*'Regional Transition'!$T$80</f>
        <v>0</v>
      </c>
      <c r="AG217" s="347">
        <f>J217*'Regional Transition'!$U$80</f>
        <v>-52.516714299819647</v>
      </c>
      <c r="AH217" s="347">
        <f>K217*'Regional Transition'!$V$80</f>
        <v>-71.548316800496337</v>
      </c>
      <c r="AI217" s="347">
        <f>L217*'Regional Transition'!$W$80</f>
        <v>0</v>
      </c>
      <c r="AJ217" s="347">
        <f>M217*'Regional Transition'!$X$80</f>
        <v>0</v>
      </c>
      <c r="AK217" s="347">
        <f>N217*'Regional Transition'!$Y$80</f>
        <v>-52.492197660560628</v>
      </c>
      <c r="AM217" s="382">
        <f>IF(('GE2024 results (adjust.)'!E216+'Allocation (ENG)'!P217+'Allocation (ENG)'!AB217)&gt;0,('GE2024 results (adjust.)'!E216+'Allocation (ENG)'!P217+'Allocation (ENG)'!AB217),0)</f>
        <v>12685.452449567725</v>
      </c>
      <c r="AN217" s="382">
        <f>IF(('GE2024 results (adjust.)'!F216+'Allocation (ENG)'!Q217+'Allocation (ENG)'!AC217)&gt;0,('GE2024 results (adjust.)'!F216+'Allocation (ENG)'!Q217+'Allocation (ENG)'!AC217),0)</f>
        <v>3886.1475409836062</v>
      </c>
      <c r="AO217" s="382">
        <f>IF(('GE2024 results (adjust.)'!G216+'Allocation (ENG)'!R217+'Allocation (ENG)'!AD217)&gt;0,('GE2024 results (adjust.)'!G216+'Allocation (ENG)'!R217+'Allocation (ENG)'!AD217),0)</f>
        <v>13698.609494303962</v>
      </c>
      <c r="AP217" s="382">
        <f>IF(('GE2024 results (adjust.)'!H216+'Allocation (ENG)'!S217+'Allocation (ENG)'!AE217)&gt;0,('GE2024 results (adjust.)'!H216+'Allocation (ENG)'!S217+'Allocation (ENG)'!AE217),0)</f>
        <v>2160.384</v>
      </c>
      <c r="AQ217" s="382">
        <f>IF(('GE2024 results (adjust.)'!I216+'Allocation (ENG)'!T217+'Allocation (ENG)'!AF217)&gt;0,('GE2024 results (adjust.)'!I216+'Allocation (ENG)'!T217+'Allocation (ENG)'!AF217),0)</f>
        <v>7127.1656240440443</v>
      </c>
      <c r="AR217" s="382">
        <f>IF(('GE2024 results (adjust.)'!K216+'Allocation (ENG)'!U217+'Allocation (ENG)'!AG217)&gt;0,('GE2024 results (adjust.)'!K216+'Allocation (ENG)'!U217+'Allocation (ENG)'!AG217),0)</f>
        <v>203.48328570018035</v>
      </c>
      <c r="AS217" s="382">
        <f>IF(('GE2024 results (adjust.)'!L216+'Allocation (ENG)'!V217+'Allocation (ENG)'!AH217)&gt;0,('GE2024 results (adjust.)'!L216+'Allocation (ENG)'!V217+'Allocation (ENG)'!AH217),0)</f>
        <v>0</v>
      </c>
      <c r="AT217" s="382">
        <f t="shared" si="56"/>
        <v>1705.2025215224592</v>
      </c>
      <c r="AU217" s="382">
        <f t="shared" si="57"/>
        <v>110.31232091743733</v>
      </c>
      <c r="AV217" s="382">
        <f>IF(('GE2024 results (adjust.)'!N216+'Allocation (ENG)'!Y217+'Allocation (ENG)'!AK217)&gt;0,('GE2024 results (adjust.)'!N216+'Allocation (ENG)'!Y217+'Allocation (ENG)'!AK217),0)</f>
        <v>0</v>
      </c>
      <c r="AW217" s="382">
        <f t="shared" si="47"/>
        <v>41576.757237039412</v>
      </c>
      <c r="AY217" s="368">
        <f t="shared" si="48"/>
        <v>0.30510923151713859</v>
      </c>
      <c r="AZ217" s="368">
        <f t="shared" si="49"/>
        <v>9.3469231350288201E-2</v>
      </c>
      <c r="BA217" s="368">
        <f t="shared" si="50"/>
        <v>0.32947758326135901</v>
      </c>
      <c r="BB217" s="368">
        <f t="shared" si="51"/>
        <v>5.1961339545629176E-2</v>
      </c>
      <c r="BC217" s="368">
        <f t="shared" si="52"/>
        <v>0.17142187360621475</v>
      </c>
      <c r="BD217" s="368">
        <f t="shared" si="53"/>
        <v>4.8941596031665396E-3</v>
      </c>
      <c r="BE217" s="368">
        <f t="shared" si="54"/>
        <v>0</v>
      </c>
      <c r="BF217" s="368">
        <f t="shared" si="58"/>
        <v>4.1013360224335833E-2</v>
      </c>
      <c r="BG217" s="368">
        <f t="shared" si="59"/>
        <v>2.6532208918680074E-3</v>
      </c>
      <c r="BH217" s="368">
        <f t="shared" si="60"/>
        <v>0</v>
      </c>
    </row>
    <row r="218" spans="1:60" ht="20" customHeight="1" x14ac:dyDescent="0.35">
      <c r="A218" s="394" t="s">
        <v>305</v>
      </c>
      <c r="B218" s="395" t="s">
        <v>299</v>
      </c>
      <c r="C218" s="394" t="s">
        <v>300</v>
      </c>
      <c r="D218" s="333" t="s">
        <v>71</v>
      </c>
      <c r="E218" s="346">
        <f>'GE2024 results (adjust.)'!E217/'Regional Transition'!$P$76</f>
        <v>1.8124970614509382E-2</v>
      </c>
      <c r="F218" s="346">
        <f>'GE2024 results (adjust.)'!F217/'Regional Transition'!$Q$76</f>
        <v>2.6665935090944008E-2</v>
      </c>
      <c r="G218" s="346">
        <f>'GE2024 results (adjust.)'!G217/'Regional Transition'!$R$76</f>
        <v>1.2925566228820955E-2</v>
      </c>
      <c r="H218" s="346">
        <f>'GE2024 results (adjust.)'!H217/'Regional Transition'!$S$76</f>
        <v>1.0137729344682798E-2</v>
      </c>
      <c r="I218" s="346">
        <f>'GE2024 results (adjust.)'!I217/'Regional Transition'!$T$76</f>
        <v>1.1599341168588259E-2</v>
      </c>
      <c r="J218" s="346">
        <v>5.7808141650159683E-3</v>
      </c>
      <c r="K218" s="346">
        <v>5.7808141650159683E-3</v>
      </c>
      <c r="L218" s="346">
        <f t="shared" si="55"/>
        <v>1.2925566228820955E-2</v>
      </c>
      <c r="M218" s="346">
        <v>1.0198134289979828E-2</v>
      </c>
      <c r="N218" s="346">
        <v>5.7808141650159683E-3</v>
      </c>
      <c r="P218" s="347">
        <f>E218*'Regional Transition'!$P$78</f>
        <v>0</v>
      </c>
      <c r="Q218" s="347">
        <f>F218*'Regional Transition'!$Q$78</f>
        <v>0</v>
      </c>
      <c r="R218" s="347">
        <f>G218*'Regional Transition'!$R$78</f>
        <v>5815.4242630464041</v>
      </c>
      <c r="S218" s="347">
        <f>H218*'Regional Transition'!$S$78</f>
        <v>0</v>
      </c>
      <c r="T218" s="347">
        <f>I218*'Regional Transition'!$T$78</f>
        <v>4073.1581303554335</v>
      </c>
      <c r="U218" s="347">
        <f>J218*'Regional Transition'!$U$78</f>
        <v>0</v>
      </c>
      <c r="V218" s="347">
        <f>K218*'Regional Transition'!$V$78</f>
        <v>0</v>
      </c>
      <c r="W218" s="347">
        <f>L218*'Regional Transition'!$W$78</f>
        <v>1544.475820538067</v>
      </c>
      <c r="X218" s="347">
        <f>M218*'Regional Transition'!$X$78</f>
        <v>121.85749967652093</v>
      </c>
      <c r="Y218" s="347">
        <f>N218*'Regional Transition'!$Y$78</f>
        <v>0</v>
      </c>
      <c r="Z218" s="348">
        <f t="shared" si="46"/>
        <v>11554.915713616425</v>
      </c>
      <c r="AB218" s="347">
        <f>E218*'Regional Transition'!$P$80</f>
        <v>-11731.64265129683</v>
      </c>
      <c r="AC218" s="347">
        <f>F218*'Regional Transition'!$Q$80</f>
        <v>-3951.7377049180341</v>
      </c>
      <c r="AD218" s="347">
        <f>G218*'Regional Transition'!$R$80</f>
        <v>0</v>
      </c>
      <c r="AE218" s="347">
        <f>H218*'Regional Transition'!$S$80</f>
        <v>-178.70400000000009</v>
      </c>
      <c r="AF218" s="347">
        <f>I218*'Regional Transition'!$T$80</f>
        <v>0</v>
      </c>
      <c r="AG218" s="347">
        <f>J218*'Regional Transition'!$U$80</f>
        <v>-205.34855864890417</v>
      </c>
      <c r="AH218" s="347">
        <f>K218*'Regional Transition'!$V$80</f>
        <v>-279.76509811444078</v>
      </c>
      <c r="AI218" s="347">
        <f>L218*'Regional Transition'!$W$80</f>
        <v>0</v>
      </c>
      <c r="AJ218" s="347">
        <f>M218*'Regional Transition'!$X$80</f>
        <v>0</v>
      </c>
      <c r="AK218" s="347">
        <f>N218*'Regional Transition'!$Y$80</f>
        <v>-205.25269475867654</v>
      </c>
      <c r="AM218" s="382">
        <f>IF(('GE2024 results (adjust.)'!E217+'Allocation (ENG)'!P218+'Allocation (ENG)'!AB218)&gt;0,('GE2024 results (adjust.)'!E217+'Allocation (ENG)'!P218+'Allocation (ENG)'!AB218),0)</f>
        <v>12940.35734870317</v>
      </c>
      <c r="AN218" s="382">
        <f>IF(('GE2024 results (adjust.)'!F217+'Allocation (ENG)'!Q218+'Allocation (ENG)'!AC218)&gt;0,('GE2024 results (adjust.)'!F217+'Allocation (ENG)'!Q218+'Allocation (ENG)'!AC218),0)</f>
        <v>11600.262295081966</v>
      </c>
      <c r="AO218" s="382">
        <f>IF(('GE2024 results (adjust.)'!G217+'Allocation (ENG)'!R218+'Allocation (ENG)'!AD218)&gt;0,('GE2024 results (adjust.)'!G217+'Allocation (ENG)'!R218+'Allocation (ENG)'!AD218),0)</f>
        <v>12407.424263046403</v>
      </c>
      <c r="AP218" s="382">
        <f>IF(('GE2024 results (adjust.)'!H217+'Allocation (ENG)'!S218+'Allocation (ENG)'!AE218)&gt;0,('GE2024 results (adjust.)'!H217+'Allocation (ENG)'!S218+'Allocation (ENG)'!AE218),0)</f>
        <v>2303.2959999999998</v>
      </c>
      <c r="AQ218" s="382">
        <f>IF(('GE2024 results (adjust.)'!I217+'Allocation (ENG)'!T218+'Allocation (ENG)'!AF218)&gt;0,('GE2024 results (adjust.)'!I217+'Allocation (ENG)'!T218+'Allocation (ENG)'!AF218),0)</f>
        <v>6566.158130355434</v>
      </c>
      <c r="AR218" s="382">
        <f>IF(('GE2024 results (adjust.)'!K217+'Allocation (ENG)'!U218+'Allocation (ENG)'!AG218)&gt;0,('GE2024 results (adjust.)'!K217+'Allocation (ENG)'!U218+'Allocation (ENG)'!AG218),0)</f>
        <v>573.65144135109585</v>
      </c>
      <c r="AS218" s="382">
        <f>IF(('GE2024 results (adjust.)'!L217+'Allocation (ENG)'!V218+'Allocation (ENG)'!AH218)&gt;0,('GE2024 results (adjust.)'!L217+'Allocation (ENG)'!V218+'Allocation (ENG)'!AH218),0)</f>
        <v>0</v>
      </c>
      <c r="AT218" s="382">
        <f t="shared" si="56"/>
        <v>1544.475820538067</v>
      </c>
      <c r="AU218" s="382">
        <f t="shared" si="57"/>
        <v>121.85749967652093</v>
      </c>
      <c r="AV218" s="382">
        <f>IF(('GE2024 results (adjust.)'!N217+'Allocation (ENG)'!Y218+'Allocation (ENG)'!AK218)&gt;0,('GE2024 results (adjust.)'!N217+'Allocation (ENG)'!Y218+'Allocation (ENG)'!AK218),0)</f>
        <v>16.74730524132346</v>
      </c>
      <c r="AW218" s="382">
        <f t="shared" si="47"/>
        <v>48074.230103993985</v>
      </c>
      <c r="AY218" s="368">
        <f t="shared" si="48"/>
        <v>0.26917451035015311</v>
      </c>
      <c r="AZ218" s="368">
        <f t="shared" si="49"/>
        <v>0.24129897181896257</v>
      </c>
      <c r="BA218" s="368">
        <f t="shared" si="50"/>
        <v>0.25808888121987</v>
      </c>
      <c r="BB218" s="368">
        <f t="shared" si="51"/>
        <v>4.791124049241182E-2</v>
      </c>
      <c r="BC218" s="368">
        <f t="shared" si="52"/>
        <v>0.13658373969071469</v>
      </c>
      <c r="BD218" s="368">
        <f t="shared" si="53"/>
        <v>1.1932618371842363E-2</v>
      </c>
      <c r="BE218" s="368">
        <f t="shared" si="54"/>
        <v>0</v>
      </c>
      <c r="BF218" s="368">
        <f t="shared" si="58"/>
        <v>3.2126896617939861E-2</v>
      </c>
      <c r="BG218" s="368">
        <f t="shared" si="59"/>
        <v>2.5347779759118194E-3</v>
      </c>
      <c r="BH218" s="368">
        <f t="shared" si="60"/>
        <v>3.4836346219368998E-4</v>
      </c>
    </row>
    <row r="219" spans="1:60" ht="20" customHeight="1" x14ac:dyDescent="0.35">
      <c r="A219" s="394" t="s">
        <v>306</v>
      </c>
      <c r="B219" s="395" t="s">
        <v>299</v>
      </c>
      <c r="C219" s="394" t="s">
        <v>300</v>
      </c>
      <c r="D219" s="333" t="s">
        <v>71</v>
      </c>
      <c r="E219" s="346">
        <f>'GE2024 results (adjust.)'!E218/'Regional Transition'!$P$76</f>
        <v>1.3559200009403357E-2</v>
      </c>
      <c r="F219" s="346">
        <f>'GE2024 results (adjust.)'!F218/'Regional Transition'!$Q$76</f>
        <v>1.6340429617843131E-2</v>
      </c>
      <c r="G219" s="346">
        <f>'GE2024 results (adjust.)'!G218/'Regional Transition'!$R$76</f>
        <v>1.5621660519571683E-2</v>
      </c>
      <c r="H219" s="346">
        <f>'GE2024 results (adjust.)'!H218/'Regional Transition'!$S$76</f>
        <v>1.0068292842321956E-2</v>
      </c>
      <c r="I219" s="346">
        <f>'GE2024 results (adjust.)'!I218/'Regional Transition'!$T$76</f>
        <v>9.1519871955929016E-3</v>
      </c>
      <c r="J219" s="346">
        <v>6.4853689383745578E-3</v>
      </c>
      <c r="K219" s="346">
        <v>6.4853689383745578E-3</v>
      </c>
      <c r="L219" s="346">
        <f t="shared" si="55"/>
        <v>1.5621660519571683E-2</v>
      </c>
      <c r="M219" s="346">
        <v>8.7799952001446132E-3</v>
      </c>
      <c r="N219" s="346">
        <v>6.4853689383745578E-3</v>
      </c>
      <c r="P219" s="347">
        <f>E219*'Regional Transition'!$P$78</f>
        <v>0</v>
      </c>
      <c r="Q219" s="347">
        <f>F219*'Regional Transition'!$Q$78</f>
        <v>0</v>
      </c>
      <c r="R219" s="347">
        <f>G219*'Regional Transition'!$R$78</f>
        <v>7028.4413082055062</v>
      </c>
      <c r="S219" s="347">
        <f>H219*'Regional Transition'!$S$78</f>
        <v>0</v>
      </c>
      <c r="T219" s="347">
        <f>I219*'Regional Transition'!$T$78</f>
        <v>3213.7593431244031</v>
      </c>
      <c r="U219" s="347">
        <f>J219*'Regional Transition'!$U$78</f>
        <v>0</v>
      </c>
      <c r="V219" s="347">
        <f>K219*'Regional Transition'!$V$78</f>
        <v>0</v>
      </c>
      <c r="W219" s="347">
        <f>L219*'Regional Transition'!$W$78</f>
        <v>1866.6321089543051</v>
      </c>
      <c r="X219" s="347">
        <f>M219*'Regional Transition'!$X$78</f>
        <v>104.91215665915631</v>
      </c>
      <c r="Y219" s="347">
        <f>N219*'Regional Transition'!$Y$78</f>
        <v>0</v>
      </c>
      <c r="Z219" s="348">
        <f t="shared" si="46"/>
        <v>12213.744916943371</v>
      </c>
      <c r="AB219" s="347">
        <f>E219*'Regional Transition'!$P$80</f>
        <v>-8776.3832853025924</v>
      </c>
      <c r="AC219" s="347">
        <f>F219*'Regional Transition'!$Q$80</f>
        <v>-2421.557377049181</v>
      </c>
      <c r="AD219" s="347">
        <f>G219*'Regional Transition'!$R$80</f>
        <v>0</v>
      </c>
      <c r="AE219" s="347">
        <f>H219*'Regional Transition'!$S$80</f>
        <v>-177.48000000000008</v>
      </c>
      <c r="AF219" s="347">
        <f>I219*'Regional Transition'!$T$80</f>
        <v>0</v>
      </c>
      <c r="AG219" s="347">
        <f>J219*'Regional Transition'!$U$80</f>
        <v>-230.37605530741197</v>
      </c>
      <c r="AH219" s="347">
        <f>K219*'Regional Transition'!$V$80</f>
        <v>-313.86234283967735</v>
      </c>
      <c r="AI219" s="347">
        <f>L219*'Regional Transition'!$W$80</f>
        <v>0</v>
      </c>
      <c r="AJ219" s="347">
        <f>M219*'Regional Transition'!$X$80</f>
        <v>0</v>
      </c>
      <c r="AK219" s="347">
        <f>N219*'Regional Transition'!$Y$80</f>
        <v>-230.26850770628747</v>
      </c>
      <c r="AM219" s="382">
        <f>IF(('GE2024 results (adjust.)'!E218+'Allocation (ENG)'!P219+'Allocation (ENG)'!AB219)&gt;0,('GE2024 results (adjust.)'!E218+'Allocation (ENG)'!P219+'Allocation (ENG)'!AB219),0)</f>
        <v>9680.6167146974076</v>
      </c>
      <c r="AN219" s="382">
        <f>IF(('GE2024 results (adjust.)'!F218+'Allocation (ENG)'!Q219+'Allocation (ENG)'!AC219)&gt;0,('GE2024 results (adjust.)'!F218+'Allocation (ENG)'!Q219+'Allocation (ENG)'!AC219),0)</f>
        <v>7108.442622950819</v>
      </c>
      <c r="AO219" s="382">
        <f>IF(('GE2024 results (adjust.)'!G218+'Allocation (ENG)'!R219+'Allocation (ENG)'!AD219)&gt;0,('GE2024 results (adjust.)'!G218+'Allocation (ENG)'!R219+'Allocation (ENG)'!AD219),0)</f>
        <v>14995.441308205507</v>
      </c>
      <c r="AP219" s="382">
        <f>IF(('GE2024 results (adjust.)'!H218+'Allocation (ENG)'!S219+'Allocation (ENG)'!AE219)&gt;0,('GE2024 results (adjust.)'!H218+'Allocation (ENG)'!S219+'Allocation (ENG)'!AE219),0)</f>
        <v>2287.52</v>
      </c>
      <c r="AQ219" s="382">
        <f>IF(('GE2024 results (adjust.)'!I218+'Allocation (ENG)'!T219+'Allocation (ENG)'!AF219)&gt;0,('GE2024 results (adjust.)'!I218+'Allocation (ENG)'!T219+'Allocation (ENG)'!AF219),0)</f>
        <v>5180.7593431244031</v>
      </c>
      <c r="AR219" s="382">
        <f>IF(('GE2024 results (adjust.)'!K218+'Allocation (ENG)'!U219+'Allocation (ENG)'!AG219)&gt;0,('GE2024 results (adjust.)'!K218+'Allocation (ENG)'!U219+'Allocation (ENG)'!AG219),0)</f>
        <v>619.623944692588</v>
      </c>
      <c r="AS219" s="382">
        <f>IF(('GE2024 results (adjust.)'!L218+'Allocation (ENG)'!V219+'Allocation (ENG)'!AH219)&gt;0,('GE2024 results (adjust.)'!L218+'Allocation (ENG)'!V219+'Allocation (ENG)'!AH219),0)</f>
        <v>0</v>
      </c>
      <c r="AT219" s="382">
        <f t="shared" si="56"/>
        <v>1866.6321089543051</v>
      </c>
      <c r="AU219" s="382">
        <f t="shared" si="57"/>
        <v>104.91215665915631</v>
      </c>
      <c r="AV219" s="382">
        <f>IF(('GE2024 results (adjust.)'!N218+'Allocation (ENG)'!Y219+'Allocation (ENG)'!AK219)&gt;0,('GE2024 results (adjust.)'!N218+'Allocation (ENG)'!Y219+'Allocation (ENG)'!AK219),0)</f>
        <v>42.731492293712535</v>
      </c>
      <c r="AW219" s="382">
        <f t="shared" si="47"/>
        <v>41886.679691577905</v>
      </c>
      <c r="AY219" s="368">
        <f t="shared" si="48"/>
        <v>0.23111444463915995</v>
      </c>
      <c r="AZ219" s="368">
        <f t="shared" si="49"/>
        <v>0.16970651947807894</v>
      </c>
      <c r="BA219" s="368">
        <f t="shared" si="50"/>
        <v>0.35800023822897137</v>
      </c>
      <c r="BB219" s="368">
        <f t="shared" si="51"/>
        <v>5.4612110982383458E-2</v>
      </c>
      <c r="BC219" s="368">
        <f t="shared" si="52"/>
        <v>0.12368512809493686</v>
      </c>
      <c r="BD219" s="368">
        <f t="shared" si="53"/>
        <v>1.4792863727921001E-2</v>
      </c>
      <c r="BE219" s="368">
        <f t="shared" si="54"/>
        <v>0</v>
      </c>
      <c r="BF219" s="368">
        <f t="shared" si="58"/>
        <v>4.456385950614334E-2</v>
      </c>
      <c r="BG219" s="368">
        <f t="shared" si="59"/>
        <v>2.5046663385985893E-3</v>
      </c>
      <c r="BH219" s="368">
        <f t="shared" si="60"/>
        <v>1.0201690038063459E-3</v>
      </c>
    </row>
    <row r="220" spans="1:60" ht="20" customHeight="1" x14ac:dyDescent="0.35">
      <c r="A220" s="394" t="s">
        <v>307</v>
      </c>
      <c r="B220" s="395" t="s">
        <v>299</v>
      </c>
      <c r="C220" s="394" t="s">
        <v>300</v>
      </c>
      <c r="D220" s="392" t="s">
        <v>71</v>
      </c>
      <c r="E220" s="346">
        <f>'GE2024 results (adjust.)'!E219/'Regional Transition'!$P$76</f>
        <v>1.642501998213362E-2</v>
      </c>
      <c r="F220" s="346">
        <f>'GE2024 results (adjust.)'!F219/'Regional Transition'!$Q$76</f>
        <v>1.1584044333488794E-2</v>
      </c>
      <c r="G220" s="346">
        <f>'GE2024 results (adjust.)'!G219/'Regional Transition'!$R$76</f>
        <v>1.5023617785986976E-2</v>
      </c>
      <c r="H220" s="346">
        <f>'GE2024 results (adjust.)'!H219/'Regional Transition'!$S$76</f>
        <v>8.7775907984380865E-3</v>
      </c>
      <c r="I220" s="346">
        <f>'GE2024 results (adjust.)'!I219/'Regional Transition'!$T$76</f>
        <v>1.2632254822590101E-2</v>
      </c>
      <c r="J220" s="346">
        <v>3.4361482799045964E-3</v>
      </c>
      <c r="K220" s="346">
        <v>3.4361482799045964E-3</v>
      </c>
      <c r="L220" s="346">
        <f t="shared" si="55"/>
        <v>1.5023617785986976E-2</v>
      </c>
      <c r="M220" s="346">
        <v>8.4620827008848511E-3</v>
      </c>
      <c r="N220" s="346">
        <v>3.4361482799045964E-3</v>
      </c>
      <c r="P220" s="347">
        <f>E220*'Regional Transition'!$P$78</f>
        <v>0</v>
      </c>
      <c r="Q220" s="347">
        <f>F220*'Regional Transition'!$Q$78</f>
        <v>0</v>
      </c>
      <c r="R220" s="347">
        <f>G220*'Regional Transition'!$R$78</f>
        <v>6759.3720727338505</v>
      </c>
      <c r="S220" s="347">
        <f>H220*'Regional Transition'!$S$78</f>
        <v>0</v>
      </c>
      <c r="T220" s="347">
        <f>I220*'Regional Transition'!$T$78</f>
        <v>4435.870166030887</v>
      </c>
      <c r="U220" s="347">
        <f>J220*'Regional Transition'!$U$78</f>
        <v>0</v>
      </c>
      <c r="V220" s="347">
        <f>K220*'Regional Transition'!$V$78</f>
        <v>0</v>
      </c>
      <c r="W220" s="347">
        <f>L220*'Regional Transition'!$W$78</f>
        <v>1795.1719867965212</v>
      </c>
      <c r="X220" s="347">
        <f>M220*'Regional Transition'!$X$78</f>
        <v>101.11342042229656</v>
      </c>
      <c r="Y220" s="347">
        <f>N220*'Regional Transition'!$Y$78</f>
        <v>0</v>
      </c>
      <c r="Z220" s="348">
        <f t="shared" si="46"/>
        <v>13091.527645983557</v>
      </c>
      <c r="AB220" s="347">
        <f>E220*'Regional Transition'!$P$80</f>
        <v>-10631.325648414984</v>
      </c>
      <c r="AC220" s="347">
        <f>F220*'Regional Transition'!$Q$80</f>
        <v>-1716.6885245901644</v>
      </c>
      <c r="AD220" s="347">
        <f>G220*'Regional Transition'!$R$80</f>
        <v>0</v>
      </c>
      <c r="AE220" s="347">
        <f>H220*'Regional Transition'!$S$80</f>
        <v>-154.72800000000007</v>
      </c>
      <c r="AF220" s="347">
        <f>I220*'Regional Transition'!$T$80</f>
        <v>0</v>
      </c>
      <c r="AG220" s="347">
        <f>J220*'Regional Transition'!$U$80</f>
        <v>-122.06033206403394</v>
      </c>
      <c r="AH220" s="347">
        <f>K220*'Regional Transition'!$V$80</f>
        <v>-166.29393943865361</v>
      </c>
      <c r="AI220" s="347">
        <f>L220*'Regional Transition'!$W$80</f>
        <v>0</v>
      </c>
      <c r="AJ220" s="347">
        <f>M220*'Regional Transition'!$X$80</f>
        <v>0</v>
      </c>
      <c r="AK220" s="347">
        <f>N220*'Regional Transition'!$Y$80</f>
        <v>-122.00335003138116</v>
      </c>
      <c r="AM220" s="382">
        <f>IF(('GE2024 results (adjust.)'!E219+'Allocation (ENG)'!P220+'Allocation (ENG)'!AB220)&gt;0,('GE2024 results (adjust.)'!E219+'Allocation (ENG)'!P220+'Allocation (ENG)'!AB220),0)</f>
        <v>11726.674351585016</v>
      </c>
      <c r="AN220" s="382">
        <f>IF(('GE2024 results (adjust.)'!F219+'Allocation (ENG)'!Q220+'Allocation (ENG)'!AC220)&gt;0,('GE2024 results (adjust.)'!F219+'Allocation (ENG)'!Q220+'Allocation (ENG)'!AC220),0)</f>
        <v>5039.3114754098351</v>
      </c>
      <c r="AO220" s="382">
        <f>IF(('GE2024 results (adjust.)'!G219+'Allocation (ENG)'!R220+'Allocation (ENG)'!AD220)&gt;0,('GE2024 results (adjust.)'!G219+'Allocation (ENG)'!R220+'Allocation (ENG)'!AD220),0)</f>
        <v>14421.372072733851</v>
      </c>
      <c r="AP220" s="382">
        <f>IF(('GE2024 results (adjust.)'!H219+'Allocation (ENG)'!S220+'Allocation (ENG)'!AE220)&gt;0,('GE2024 results (adjust.)'!H219+'Allocation (ENG)'!S220+'Allocation (ENG)'!AE220),0)</f>
        <v>1994.2719999999999</v>
      </c>
      <c r="AQ220" s="382">
        <f>IF(('GE2024 results (adjust.)'!I219+'Allocation (ENG)'!T220+'Allocation (ENG)'!AF220)&gt;0,('GE2024 results (adjust.)'!I219+'Allocation (ENG)'!T220+'Allocation (ENG)'!AF220),0)</f>
        <v>7150.870166030887</v>
      </c>
      <c r="AR220" s="382">
        <f>IF(('GE2024 results (adjust.)'!K219+'Allocation (ENG)'!U220+'Allocation (ENG)'!AG220)&gt;0,('GE2024 results (adjust.)'!K219+'Allocation (ENG)'!U220+'Allocation (ENG)'!AG220),0)</f>
        <v>0</v>
      </c>
      <c r="AS220" s="382">
        <f>IF(('GE2024 results (adjust.)'!L219+'Allocation (ENG)'!V220+'Allocation (ENG)'!AH220)&gt;0,('GE2024 results (adjust.)'!L219+'Allocation (ENG)'!V220+'Allocation (ENG)'!AH220),0)</f>
        <v>0</v>
      </c>
      <c r="AT220" s="382">
        <f t="shared" si="56"/>
        <v>1795.1719867965212</v>
      </c>
      <c r="AU220" s="382">
        <f t="shared" si="57"/>
        <v>101.11342042229656</v>
      </c>
      <c r="AV220" s="382">
        <f>IF(('GE2024 results (adjust.)'!N219+'Allocation (ENG)'!Y220+'Allocation (ENG)'!AK220)&gt;0,('GE2024 results (adjust.)'!N219+'Allocation (ENG)'!Y220+'Allocation (ENG)'!AK220),0)</f>
        <v>472.99664996861884</v>
      </c>
      <c r="AW220" s="382">
        <f t="shared" si="47"/>
        <v>42701.782122947028</v>
      </c>
      <c r="AY220" s="368">
        <f t="shared" si="48"/>
        <v>0.27461791448941308</v>
      </c>
      <c r="AZ220" s="368">
        <f t="shared" si="49"/>
        <v>0.11801173686148843</v>
      </c>
      <c r="BA220" s="368">
        <f t="shared" si="50"/>
        <v>0.3377229557120548</v>
      </c>
      <c r="BB220" s="368">
        <f t="shared" si="51"/>
        <v>4.6702313131992697E-2</v>
      </c>
      <c r="BC220" s="368">
        <f t="shared" si="52"/>
        <v>0.16746069626420021</v>
      </c>
      <c r="BD220" s="368">
        <f t="shared" si="53"/>
        <v>0</v>
      </c>
      <c r="BE220" s="368">
        <f t="shared" si="54"/>
        <v>0</v>
      </c>
      <c r="BF220" s="368">
        <f t="shared" si="58"/>
        <v>4.2039743953258428E-2</v>
      </c>
      <c r="BG220" s="368">
        <f t="shared" si="59"/>
        <v>2.3678969681211587E-3</v>
      </c>
      <c r="BH220" s="368">
        <f t="shared" si="60"/>
        <v>1.1076742619471155E-2</v>
      </c>
    </row>
    <row r="221" spans="1:60" ht="20" customHeight="1" x14ac:dyDescent="0.35">
      <c r="A221" s="394" t="s">
        <v>308</v>
      </c>
      <c r="B221" s="395" t="s">
        <v>299</v>
      </c>
      <c r="C221" s="394" t="s">
        <v>300</v>
      </c>
      <c r="D221" s="333" t="s">
        <v>71</v>
      </c>
      <c r="E221" s="346">
        <f>'GE2024 results (adjust.)'!E220/'Regional Transition'!$P$76</f>
        <v>1.382587333678123E-2</v>
      </c>
      <c r="F221" s="346">
        <f>'GE2024 results (adjust.)'!F220/'Regional Transition'!$Q$76</f>
        <v>3.4217168253271514E-2</v>
      </c>
      <c r="G221" s="346">
        <f>'GE2024 results (adjust.)'!G220/'Regional Transition'!$R$76</f>
        <v>1.1662813702825703E-2</v>
      </c>
      <c r="H221" s="346">
        <f>'GE2024 results (adjust.)'!H220/'Regional Transition'!$S$76</f>
        <v>1.8845883640760043E-2</v>
      </c>
      <c r="I221" s="346">
        <f>'GE2024 results (adjust.)'!I220/'Regional Transition'!$T$76</f>
        <v>1.1962256776751067E-2</v>
      </c>
      <c r="J221" s="346">
        <v>0</v>
      </c>
      <c r="K221" s="346">
        <v>0</v>
      </c>
      <c r="L221" s="346">
        <f t="shared" si="55"/>
        <v>1.1662813702825703E-2</v>
      </c>
      <c r="M221" s="346">
        <v>8.0132650548710681E-3</v>
      </c>
      <c r="N221" s="346">
        <v>0</v>
      </c>
      <c r="P221" s="347">
        <f>E221*'Regional Transition'!$P$78</f>
        <v>0</v>
      </c>
      <c r="Q221" s="347">
        <f>F221*'Regional Transition'!$Q$78</f>
        <v>0</v>
      </c>
      <c r="R221" s="347">
        <f>G221*'Regional Transition'!$R$78</f>
        <v>5247.2911888046128</v>
      </c>
      <c r="S221" s="347">
        <f>H221*'Regional Transition'!$S$78</f>
        <v>0</v>
      </c>
      <c r="T221" s="347">
        <f>I221*'Regional Transition'!$T$78</f>
        <v>4200.5974942414032</v>
      </c>
      <c r="U221" s="347">
        <f>J221*'Regional Transition'!$U$78</f>
        <v>0</v>
      </c>
      <c r="V221" s="347">
        <f>K221*'Regional Transition'!$V$78</f>
        <v>0</v>
      </c>
      <c r="W221" s="347">
        <f>L221*'Regional Transition'!$W$78</f>
        <v>1393.5895298180251</v>
      </c>
      <c r="X221" s="347">
        <f>M221*'Regional Transition'!$X$78</f>
        <v>95.750498676141589</v>
      </c>
      <c r="Y221" s="347">
        <f>N221*'Regional Transition'!$Y$78</f>
        <v>0</v>
      </c>
      <c r="Z221" s="348">
        <f t="shared" si="46"/>
        <v>10937.228711540183</v>
      </c>
      <c r="AB221" s="347">
        <f>E221*'Regional Transition'!$P$80</f>
        <v>-8948.991354466858</v>
      </c>
      <c r="AC221" s="347">
        <f>F221*'Regional Transition'!$Q$80</f>
        <v>-5070.7868852459032</v>
      </c>
      <c r="AD221" s="347">
        <f>G221*'Regional Transition'!$R$80</f>
        <v>0</v>
      </c>
      <c r="AE221" s="347">
        <f>H221*'Regional Transition'!$S$80</f>
        <v>-332.20800000000014</v>
      </c>
      <c r="AF221" s="347">
        <f>I221*'Regional Transition'!$T$80</f>
        <v>0</v>
      </c>
      <c r="AG221" s="347">
        <f>J221*'Regional Transition'!$U$80</f>
        <v>0</v>
      </c>
      <c r="AH221" s="347">
        <f>K221*'Regional Transition'!$V$80</f>
        <v>0</v>
      </c>
      <c r="AI221" s="347">
        <f>L221*'Regional Transition'!$W$80</f>
        <v>0</v>
      </c>
      <c r="AJ221" s="347">
        <f>M221*'Regional Transition'!$X$80</f>
        <v>0</v>
      </c>
      <c r="AK221" s="347">
        <f>N221*'Regional Transition'!$Y$80</f>
        <v>0</v>
      </c>
      <c r="AM221" s="382">
        <f>IF(('GE2024 results (adjust.)'!E220+'Allocation (ENG)'!P221+'Allocation (ENG)'!AB221)&gt;0,('GE2024 results (adjust.)'!E220+'Allocation (ENG)'!P221+'Allocation (ENG)'!AB221),0)</f>
        <v>9871.008645533142</v>
      </c>
      <c r="AN221" s="382">
        <f>IF(('GE2024 results (adjust.)'!F220+'Allocation (ENG)'!Q221+'Allocation (ENG)'!AC221)&gt;0,('GE2024 results (adjust.)'!F220+'Allocation (ENG)'!Q221+'Allocation (ENG)'!AC221),0)</f>
        <v>14885.213114754097</v>
      </c>
      <c r="AO221" s="382">
        <f>IF(('GE2024 results (adjust.)'!G220+'Allocation (ENG)'!R221+'Allocation (ENG)'!AD221)&gt;0,('GE2024 results (adjust.)'!G220+'Allocation (ENG)'!R221+'Allocation (ENG)'!AD221),0)</f>
        <v>11195.291188804613</v>
      </c>
      <c r="AP221" s="382">
        <f>IF(('GE2024 results (adjust.)'!H220+'Allocation (ENG)'!S221+'Allocation (ENG)'!AE221)&gt;0,('GE2024 results (adjust.)'!H220+'Allocation (ENG)'!S221+'Allocation (ENG)'!AE221),0)</f>
        <v>4281.7919999999995</v>
      </c>
      <c r="AQ221" s="382">
        <f>IF(('GE2024 results (adjust.)'!I220+'Allocation (ENG)'!T221+'Allocation (ENG)'!AF221)&gt;0,('GE2024 results (adjust.)'!I220+'Allocation (ENG)'!T221+'Allocation (ENG)'!AF221),0)</f>
        <v>6771.5974942414032</v>
      </c>
      <c r="AR221" s="382">
        <f>IF(('GE2024 results (adjust.)'!K220+'Allocation (ENG)'!U221+'Allocation (ENG)'!AG221)&gt;0,('GE2024 results (adjust.)'!K220+'Allocation (ENG)'!U221+'Allocation (ENG)'!AG221),0)</f>
        <v>0</v>
      </c>
      <c r="AS221" s="382">
        <f>IF(('GE2024 results (adjust.)'!L220+'Allocation (ENG)'!V221+'Allocation (ENG)'!AH221)&gt;0,('GE2024 results (adjust.)'!L220+'Allocation (ENG)'!V221+'Allocation (ENG)'!AH221),0)</f>
        <v>0</v>
      </c>
      <c r="AT221" s="382">
        <f t="shared" si="56"/>
        <v>1393.5895298180251</v>
      </c>
      <c r="AU221" s="382">
        <f t="shared" si="57"/>
        <v>95.750498676141589</v>
      </c>
      <c r="AV221" s="382">
        <f>IF(('GE2024 results (adjust.)'!N220+'Allocation (ENG)'!Y221+'Allocation (ENG)'!AK221)&gt;0,('GE2024 results (adjust.)'!N220+'Allocation (ENG)'!Y221+'Allocation (ENG)'!AK221),0)</f>
        <v>0</v>
      </c>
      <c r="AW221" s="382">
        <f t="shared" si="47"/>
        <v>48494.242471827427</v>
      </c>
      <c r="AY221" s="368">
        <f t="shared" si="48"/>
        <v>0.20355011527951328</v>
      </c>
      <c r="AZ221" s="368">
        <f t="shared" si="49"/>
        <v>0.30694804900605704</v>
      </c>
      <c r="BA221" s="368">
        <f t="shared" si="50"/>
        <v>0.23085815177561503</v>
      </c>
      <c r="BB221" s="368">
        <f t="shared" si="51"/>
        <v>8.829485278561662E-2</v>
      </c>
      <c r="BC221" s="368">
        <f t="shared" si="52"/>
        <v>0.13963714348513312</v>
      </c>
      <c r="BD221" s="368">
        <f t="shared" si="53"/>
        <v>0</v>
      </c>
      <c r="BE221" s="368">
        <f t="shared" si="54"/>
        <v>0</v>
      </c>
      <c r="BF221" s="368">
        <f t="shared" si="58"/>
        <v>2.8737216188656343E-2</v>
      </c>
      <c r="BG221" s="368">
        <f t="shared" si="59"/>
        <v>1.9744714794084585E-3</v>
      </c>
      <c r="BH221" s="368">
        <f t="shared" si="60"/>
        <v>0</v>
      </c>
    </row>
    <row r="222" spans="1:60" ht="20" customHeight="1" x14ac:dyDescent="0.35">
      <c r="A222" s="394" t="s">
        <v>309</v>
      </c>
      <c r="B222" s="395" t="s">
        <v>299</v>
      </c>
      <c r="C222" s="394" t="s">
        <v>300</v>
      </c>
      <c r="D222" s="333" t="s">
        <v>71</v>
      </c>
      <c r="E222" s="346">
        <f>'GE2024 results (adjust.)'!E221/'Regional Transition'!$P$76</f>
        <v>1.3759755982885891E-2</v>
      </c>
      <c r="F222" s="346">
        <f>'GE2024 results (adjust.)'!F221/'Regional Transition'!$Q$76</f>
        <v>1.1121094071493238E-2</v>
      </c>
      <c r="G222" s="346">
        <f>'GE2024 results (adjust.)'!G221/'Regional Transition'!$R$76</f>
        <v>1.8705992388190519E-2</v>
      </c>
      <c r="H222" s="346">
        <f>'GE2024 results (adjust.)'!H221/'Regional Transition'!$S$76</f>
        <v>1.1179276880095413E-2</v>
      </c>
      <c r="I222" s="346">
        <f>'GE2024 results (adjust.)'!I221/'Regional Transition'!$T$76</f>
        <v>8.7890715874300914E-3</v>
      </c>
      <c r="J222" s="346">
        <v>3.8057507839615611E-3</v>
      </c>
      <c r="K222" s="346">
        <v>3.8057507839615611E-3</v>
      </c>
      <c r="L222" s="346">
        <f t="shared" si="55"/>
        <v>1.8705992388190519E-2</v>
      </c>
      <c r="M222" s="346">
        <v>7.941578903077201E-3</v>
      </c>
      <c r="N222" s="346">
        <v>3.8057507839615611E-3</v>
      </c>
      <c r="P222" s="347">
        <f>E222*'Regional Transition'!$P$78</f>
        <v>0</v>
      </c>
      <c r="Q222" s="347">
        <f>F222*'Regional Transition'!$Q$78</f>
        <v>0</v>
      </c>
      <c r="R222" s="347">
        <f>G222*'Regional Transition'!$R$78</f>
        <v>8416.1328078675197</v>
      </c>
      <c r="S222" s="347">
        <f>H222*'Regional Transition'!$S$78</f>
        <v>0</v>
      </c>
      <c r="T222" s="347">
        <f>I222*'Regional Transition'!$T$78</f>
        <v>3086.3199792384326</v>
      </c>
      <c r="U222" s="347">
        <f>J222*'Regional Transition'!$U$78</f>
        <v>0</v>
      </c>
      <c r="V222" s="347">
        <f>K222*'Regional Transition'!$V$78</f>
        <v>0</v>
      </c>
      <c r="W222" s="347">
        <f>L222*'Regional Transition'!$W$78</f>
        <v>2235.1789029024817</v>
      </c>
      <c r="X222" s="347">
        <f>M222*'Regional Transition'!$X$78</f>
        <v>94.893920897241856</v>
      </c>
      <c r="Y222" s="347">
        <f>N222*'Regional Transition'!$Y$78</f>
        <v>0</v>
      </c>
      <c r="Z222" s="348">
        <f t="shared" si="46"/>
        <v>13832.525610905677</v>
      </c>
      <c r="AB222" s="347">
        <f>E222*'Regional Transition'!$P$80</f>
        <v>-8906.1959654178663</v>
      </c>
      <c r="AC222" s="347">
        <f>F222*'Regional Transition'!$Q$80</f>
        <v>-1648.0819672131154</v>
      </c>
      <c r="AD222" s="347">
        <f>G222*'Regional Transition'!$R$80</f>
        <v>0</v>
      </c>
      <c r="AE222" s="347">
        <f>H222*'Regional Transition'!$S$80</f>
        <v>-197.06400000000008</v>
      </c>
      <c r="AF222" s="347">
        <f>I222*'Regional Transition'!$T$80</f>
        <v>0</v>
      </c>
      <c r="AG222" s="347">
        <f>J222*'Regional Transition'!$U$80</f>
        <v>-135.18951063898885</v>
      </c>
      <c r="AH222" s="347">
        <f>K222*'Regional Transition'!$V$80</f>
        <v>-184.18101863877769</v>
      </c>
      <c r="AI222" s="347">
        <f>L222*'Regional Transition'!$W$80</f>
        <v>0</v>
      </c>
      <c r="AJ222" s="347">
        <f>M222*'Regional Transition'!$X$80</f>
        <v>0</v>
      </c>
      <c r="AK222" s="347">
        <f>N222*'Regional Transition'!$Y$80</f>
        <v>-135.1263994465213</v>
      </c>
      <c r="AM222" s="382">
        <f>IF(('GE2024 results (adjust.)'!E221+'Allocation (ENG)'!P222+'Allocation (ENG)'!AB222)&gt;0,('GE2024 results (adjust.)'!E221+'Allocation (ENG)'!P222+'Allocation (ENG)'!AB222),0)</f>
        <v>9823.8040345821337</v>
      </c>
      <c r="AN222" s="382">
        <f>IF(('GE2024 results (adjust.)'!F221+'Allocation (ENG)'!Q222+'Allocation (ENG)'!AC222)&gt;0,('GE2024 results (adjust.)'!F221+'Allocation (ENG)'!Q222+'Allocation (ENG)'!AC222),0)</f>
        <v>4837.9180327868844</v>
      </c>
      <c r="AO222" s="382">
        <f>IF(('GE2024 results (adjust.)'!G221+'Allocation (ENG)'!R222+'Allocation (ENG)'!AD222)&gt;0,('GE2024 results (adjust.)'!G221+'Allocation (ENG)'!R222+'Allocation (ENG)'!AD222),0)</f>
        <v>17956.132807867521</v>
      </c>
      <c r="AP222" s="382">
        <f>IF(('GE2024 results (adjust.)'!H221+'Allocation (ENG)'!S222+'Allocation (ENG)'!AE222)&gt;0,('GE2024 results (adjust.)'!H221+'Allocation (ENG)'!S222+'Allocation (ENG)'!AE222),0)</f>
        <v>2539.9359999999997</v>
      </c>
      <c r="AQ222" s="382">
        <f>IF(('GE2024 results (adjust.)'!I221+'Allocation (ENG)'!T222+'Allocation (ENG)'!AF222)&gt;0,('GE2024 results (adjust.)'!I221+'Allocation (ENG)'!T222+'Allocation (ENG)'!AF222),0)</f>
        <v>4975.319979238433</v>
      </c>
      <c r="AR222" s="382">
        <f>IF(('GE2024 results (adjust.)'!K221+'Allocation (ENG)'!U222+'Allocation (ENG)'!AG222)&gt;0,('GE2024 results (adjust.)'!K221+'Allocation (ENG)'!U222+'Allocation (ENG)'!AG222),0)</f>
        <v>523.81048936101115</v>
      </c>
      <c r="AS222" s="382">
        <f>IF(('GE2024 results (adjust.)'!L221+'Allocation (ENG)'!V222+'Allocation (ENG)'!AH222)&gt;0,('GE2024 results (adjust.)'!L221+'Allocation (ENG)'!V222+'Allocation (ENG)'!AH222),0)</f>
        <v>0</v>
      </c>
      <c r="AT222" s="382">
        <f t="shared" si="56"/>
        <v>2235.1789029024817</v>
      </c>
      <c r="AU222" s="382">
        <f t="shared" si="57"/>
        <v>94.893920897241856</v>
      </c>
      <c r="AV222" s="382">
        <f>IF(('GE2024 results (adjust.)'!N221+'Allocation (ENG)'!Y222+'Allocation (ENG)'!AK222)&gt;0,('GE2024 results (adjust.)'!N221+'Allocation (ENG)'!Y222+'Allocation (ENG)'!AK222),0)</f>
        <v>0</v>
      </c>
      <c r="AW222" s="382">
        <f t="shared" si="47"/>
        <v>42986.994167635712</v>
      </c>
      <c r="AY222" s="368">
        <f t="shared" si="48"/>
        <v>0.22852968030917439</v>
      </c>
      <c r="AZ222" s="368">
        <f t="shared" si="49"/>
        <v>0.11254376181596998</v>
      </c>
      <c r="BA222" s="368">
        <f t="shared" si="50"/>
        <v>0.41771082522877201</v>
      </c>
      <c r="BB222" s="368">
        <f t="shared" si="51"/>
        <v>5.9086150338752481E-2</v>
      </c>
      <c r="BC222" s="368">
        <f t="shared" si="52"/>
        <v>0.11574012269469819</v>
      </c>
      <c r="BD222" s="368">
        <f t="shared" si="53"/>
        <v>1.2185324875666243E-2</v>
      </c>
      <c r="BE222" s="368">
        <f t="shared" si="54"/>
        <v>0</v>
      </c>
      <c r="BF222" s="368">
        <f t="shared" si="58"/>
        <v>5.1996631683201421E-2</v>
      </c>
      <c r="BG222" s="368">
        <f t="shared" si="59"/>
        <v>2.2075030537651811E-3</v>
      </c>
      <c r="BH222" s="368">
        <f t="shared" si="60"/>
        <v>0</v>
      </c>
    </row>
    <row r="223" spans="1:60" ht="20" customHeight="1" x14ac:dyDescent="0.35">
      <c r="A223" s="394" t="s">
        <v>310</v>
      </c>
      <c r="B223" s="395" t="s">
        <v>299</v>
      </c>
      <c r="C223" s="394" t="s">
        <v>300</v>
      </c>
      <c r="D223" s="333" t="s">
        <v>71</v>
      </c>
      <c r="E223" s="346">
        <f>'GE2024 results (adjust.)'!E222/'Regional Transition'!$P$76</f>
        <v>1.7044319196953314E-2</v>
      </c>
      <c r="F223" s="346">
        <f>'GE2024 results (adjust.)'!F222/'Regional Transition'!$Q$76</f>
        <v>2.0337233546404761E-2</v>
      </c>
      <c r="G223" s="346">
        <f>'GE2024 results (adjust.)'!G222/'Regional Transition'!$R$76</f>
        <v>1.5515777543789473E-2</v>
      </c>
      <c r="H223" s="346">
        <f>'GE2024 results (adjust.)'!H222/'Regional Transition'!$S$76</f>
        <v>1.5639551031744733E-2</v>
      </c>
      <c r="I223" s="346">
        <f>'GE2024 results (adjust.)'!I222/'Regional Transition'!$T$76</f>
        <v>1.0761843611289467E-2</v>
      </c>
      <c r="J223" s="346">
        <v>3.2051467148689933E-3</v>
      </c>
      <c r="K223" s="346">
        <v>3.2051467148689933E-3</v>
      </c>
      <c r="L223" s="346">
        <f t="shared" si="55"/>
        <v>1.5515777543789473E-2</v>
      </c>
      <c r="M223" s="346">
        <v>8.5961046368472991E-3</v>
      </c>
      <c r="N223" s="346">
        <v>3.2051467148689933E-3</v>
      </c>
      <c r="P223" s="347">
        <f>E223*'Regional Transition'!$P$78</f>
        <v>0</v>
      </c>
      <c r="Q223" s="347">
        <f>F223*'Regional Transition'!$Q$78</f>
        <v>0</v>
      </c>
      <c r="R223" s="347">
        <f>G223*'Regional Transition'!$R$78</f>
        <v>6980.8028206138033</v>
      </c>
      <c r="S223" s="347">
        <f>H223*'Regional Transition'!$S$78</f>
        <v>0</v>
      </c>
      <c r="T223" s="347">
        <f>I223*'Regional Transition'!$T$78</f>
        <v>3779.0672906185787</v>
      </c>
      <c r="U223" s="347">
        <f>J223*'Regional Transition'!$U$78</f>
        <v>0</v>
      </c>
      <c r="V223" s="347">
        <f>K223*'Regional Transition'!$V$78</f>
        <v>0</v>
      </c>
      <c r="W223" s="347">
        <f>L223*'Regional Transition'!$W$78</f>
        <v>1853.98015290014</v>
      </c>
      <c r="X223" s="347">
        <f>M223*'Regional Transition'!$X$78</f>
        <v>102.71484844371781</v>
      </c>
      <c r="Y223" s="347">
        <f>N223*'Regional Transition'!$Y$78</f>
        <v>0</v>
      </c>
      <c r="Z223" s="348">
        <f t="shared" si="46"/>
        <v>12716.56511257624</v>
      </c>
      <c r="AB223" s="347">
        <f>E223*'Regional Transition'!$P$80</f>
        <v>-11032.175792507205</v>
      </c>
      <c r="AC223" s="347">
        <f>F223*'Regional Transition'!$Q$80</f>
        <v>-3013.8606557377057</v>
      </c>
      <c r="AD223" s="347">
        <f>G223*'Regional Transition'!$R$80</f>
        <v>0</v>
      </c>
      <c r="AE223" s="347">
        <f>H223*'Regional Transition'!$S$80</f>
        <v>-275.6880000000001</v>
      </c>
      <c r="AF223" s="347">
        <f>I223*'Regional Transition'!$T$80</f>
        <v>0</v>
      </c>
      <c r="AG223" s="347">
        <f>J223*'Regional Transition'!$U$80</f>
        <v>-113.85459545468713</v>
      </c>
      <c r="AH223" s="347">
        <f>K223*'Regional Transition'!$V$80</f>
        <v>-155.11451493857606</v>
      </c>
      <c r="AI223" s="347">
        <f>L223*'Regional Transition'!$W$80</f>
        <v>0</v>
      </c>
      <c r="AJ223" s="347">
        <f>M223*'Regional Transition'!$X$80</f>
        <v>0</v>
      </c>
      <c r="AK223" s="347">
        <f>N223*'Regional Transition'!$Y$80</f>
        <v>-113.80144414691856</v>
      </c>
      <c r="AM223" s="382">
        <f>IF(('GE2024 results (adjust.)'!E222+'Allocation (ENG)'!P223+'Allocation (ENG)'!AB223)&gt;0,('GE2024 results (adjust.)'!E222+'Allocation (ENG)'!P223+'Allocation (ENG)'!AB223),0)</f>
        <v>12168.824207492795</v>
      </c>
      <c r="AN223" s="382">
        <f>IF(('GE2024 results (adjust.)'!F222+'Allocation (ENG)'!Q223+'Allocation (ENG)'!AC223)&gt;0,('GE2024 results (adjust.)'!F222+'Allocation (ENG)'!Q223+'Allocation (ENG)'!AC223),0)</f>
        <v>8847.1393442622939</v>
      </c>
      <c r="AO223" s="382">
        <f>IF(('GE2024 results (adjust.)'!G222+'Allocation (ENG)'!R223+'Allocation (ENG)'!AD223)&gt;0,('GE2024 results (adjust.)'!G222+'Allocation (ENG)'!R223+'Allocation (ENG)'!AD223),0)</f>
        <v>14893.802820613804</v>
      </c>
      <c r="AP223" s="382">
        <f>IF(('GE2024 results (adjust.)'!H222+'Allocation (ENG)'!S223+'Allocation (ENG)'!AE223)&gt;0,('GE2024 results (adjust.)'!H222+'Allocation (ENG)'!S223+'Allocation (ENG)'!AE223),0)</f>
        <v>3553.3119999999999</v>
      </c>
      <c r="AQ223" s="382">
        <f>IF(('GE2024 results (adjust.)'!I222+'Allocation (ENG)'!T223+'Allocation (ENG)'!AF223)&gt;0,('GE2024 results (adjust.)'!I222+'Allocation (ENG)'!T223+'Allocation (ENG)'!AF223),0)</f>
        <v>6092.0672906185791</v>
      </c>
      <c r="AR223" s="382">
        <f>IF(('GE2024 results (adjust.)'!K222+'Allocation (ENG)'!U223+'Allocation (ENG)'!AG223)&gt;0,('GE2024 results (adjust.)'!K222+'Allocation (ENG)'!U223+'Allocation (ENG)'!AG223),0)</f>
        <v>331.14540454531289</v>
      </c>
      <c r="AS223" s="382">
        <f>IF(('GE2024 results (adjust.)'!L222+'Allocation (ENG)'!V223+'Allocation (ENG)'!AH223)&gt;0,('GE2024 results (adjust.)'!L222+'Allocation (ENG)'!V223+'Allocation (ENG)'!AH223),0)</f>
        <v>0</v>
      </c>
      <c r="AT223" s="382">
        <f t="shared" si="56"/>
        <v>1853.98015290014</v>
      </c>
      <c r="AU223" s="382">
        <f t="shared" si="57"/>
        <v>102.71484844371781</v>
      </c>
      <c r="AV223" s="382">
        <f>IF(('GE2024 results (adjust.)'!N222+'Allocation (ENG)'!Y223+'Allocation (ENG)'!AK223)&gt;0,('GE2024 results (adjust.)'!N222+'Allocation (ENG)'!Y223+'Allocation (ENG)'!AK223),0)</f>
        <v>0</v>
      </c>
      <c r="AW223" s="382">
        <f t="shared" si="47"/>
        <v>47842.986068876642</v>
      </c>
      <c r="AY223" s="368">
        <f t="shared" si="48"/>
        <v>0.2543491785812465</v>
      </c>
      <c r="AZ223" s="368">
        <f t="shared" si="49"/>
        <v>0.18492030015696773</v>
      </c>
      <c r="BA223" s="368">
        <f t="shared" si="50"/>
        <v>0.31130587875874011</v>
      </c>
      <c r="BB223" s="368">
        <f t="shared" si="51"/>
        <v>7.4270280598383059E-2</v>
      </c>
      <c r="BC223" s="368">
        <f t="shared" si="52"/>
        <v>0.12733459575136469</v>
      </c>
      <c r="BD223" s="368">
        <f t="shared" si="53"/>
        <v>6.9215036885152395E-3</v>
      </c>
      <c r="BE223" s="368">
        <f t="shared" si="54"/>
        <v>0</v>
      </c>
      <c r="BF223" s="368">
        <f t="shared" si="58"/>
        <v>3.8751346962981728E-2</v>
      </c>
      <c r="BG223" s="368">
        <f t="shared" si="59"/>
        <v>2.1469155018009429E-3</v>
      </c>
      <c r="BH223" s="368">
        <f t="shared" si="60"/>
        <v>0</v>
      </c>
    </row>
    <row r="224" spans="1:60" ht="20" customHeight="1" x14ac:dyDescent="0.35">
      <c r="A224" s="394" t="s">
        <v>311</v>
      </c>
      <c r="B224" s="395" t="s">
        <v>312</v>
      </c>
      <c r="C224" s="394" t="s">
        <v>300</v>
      </c>
      <c r="D224" s="333" t="s">
        <v>71</v>
      </c>
      <c r="E224" s="346">
        <f>'GE2024 results (adjust.)'!E223/'Regional Transition'!$P$76</f>
        <v>1.3617970990643659E-2</v>
      </c>
      <c r="F224" s="346">
        <f>'GE2024 results (adjust.)'!F223/'Regional Transition'!$Q$76</f>
        <v>2.2655414117582508E-2</v>
      </c>
      <c r="G224" s="346">
        <f>'GE2024 results (adjust.)'!G223/'Regional Transition'!$R$76</f>
        <v>1.3794198789404643E-2</v>
      </c>
      <c r="H224" s="346">
        <f>'GE2024 results (adjust.)'!H223/'Regional Transition'!$S$76</f>
        <v>6.8619602333066477E-3</v>
      </c>
      <c r="I224" s="346">
        <f>'GE2024 results (adjust.)'!I223/'Regional Transition'!$T$76</f>
        <v>6.8209523277779332E-3</v>
      </c>
      <c r="J224" s="346">
        <v>1.6747613465081226E-3</v>
      </c>
      <c r="K224" s="346">
        <v>1.6747613465081226E-3</v>
      </c>
      <c r="L224" s="346">
        <f t="shared" si="55"/>
        <v>1.3794198789404643E-2</v>
      </c>
      <c r="M224" s="346">
        <v>4.5692129795569759E-3</v>
      </c>
      <c r="N224" s="346">
        <v>1.6747613465081226E-3</v>
      </c>
      <c r="P224" s="347">
        <f>E224*'Regional Transition'!$P$78</f>
        <v>0</v>
      </c>
      <c r="Q224" s="347">
        <f>F224*'Regional Transition'!$Q$78</f>
        <v>0</v>
      </c>
      <c r="R224" s="347">
        <f>G224*'Regional Transition'!$R$78</f>
        <v>6206.2363001412996</v>
      </c>
      <c r="S224" s="347">
        <f>H224*'Regional Transition'!$S$78</f>
        <v>0</v>
      </c>
      <c r="T224" s="347">
        <f>I224*'Regional Transition'!$T$78</f>
        <v>2395.2065058568251</v>
      </c>
      <c r="U224" s="347">
        <f>J224*'Regional Transition'!$U$78</f>
        <v>0</v>
      </c>
      <c r="V224" s="347">
        <f>K224*'Regional Transition'!$V$78</f>
        <v>0</v>
      </c>
      <c r="W224" s="347">
        <f>L224*'Regional Transition'!$W$78</f>
        <v>1648.2687192787166</v>
      </c>
      <c r="X224" s="347">
        <f>M224*'Regional Transition'!$X$78</f>
        <v>54.597522776827525</v>
      </c>
      <c r="Y224" s="347">
        <f>N224*'Regional Transition'!$Y$78</f>
        <v>0</v>
      </c>
      <c r="Z224" s="348">
        <f t="shared" si="46"/>
        <v>10304.309048053668</v>
      </c>
      <c r="AB224" s="347">
        <f>E224*'Regional Transition'!$P$80</f>
        <v>-8814.4236311239183</v>
      </c>
      <c r="AC224" s="347">
        <f>F224*'Regional Transition'!$Q$80</f>
        <v>-3357.4016393442635</v>
      </c>
      <c r="AD224" s="347">
        <f>G224*'Regional Transition'!$R$80</f>
        <v>0</v>
      </c>
      <c r="AE224" s="347">
        <f>H224*'Regional Transition'!$S$80</f>
        <v>-120.96000000000006</v>
      </c>
      <c r="AF224" s="347">
        <f>I224*'Regional Transition'!$T$80</f>
        <v>0</v>
      </c>
      <c r="AG224" s="347">
        <f>J224*'Regional Transition'!$U$80</f>
        <v>-59.491590417764442</v>
      </c>
      <c r="AH224" s="347">
        <f>K224*'Regional Transition'!$V$80</f>
        <v>-81.050827625562263</v>
      </c>
      <c r="AI224" s="347">
        <f>L224*'Regional Transition'!$W$80</f>
        <v>0</v>
      </c>
      <c r="AJ224" s="347">
        <f>M224*'Regional Transition'!$X$80</f>
        <v>0</v>
      </c>
      <c r="AK224" s="347">
        <f>N224*'Regional Transition'!$Y$80</f>
        <v>-59.46381766235384</v>
      </c>
      <c r="AM224" s="382">
        <f>IF(('GE2024 results (adjust.)'!E223+'Allocation (ENG)'!P224+'Allocation (ENG)'!AB224)&gt;0,('GE2024 results (adjust.)'!E223+'Allocation (ENG)'!P224+'Allocation (ENG)'!AB224),0)</f>
        <v>9722.5763688760817</v>
      </c>
      <c r="AN224" s="382">
        <f>IF(('GE2024 results (adjust.)'!F223+'Allocation (ENG)'!Q224+'Allocation (ENG)'!AC224)&gt;0,('GE2024 results (adjust.)'!F223+'Allocation (ENG)'!Q224+'Allocation (ENG)'!AC224),0)</f>
        <v>9855.5983606557365</v>
      </c>
      <c r="AO224" s="382">
        <f>IF(('GE2024 results (adjust.)'!G223+'Allocation (ENG)'!R224+'Allocation (ENG)'!AD224)&gt;0,('GE2024 results (adjust.)'!G223+'Allocation (ENG)'!R224+'Allocation (ENG)'!AD224),0)</f>
        <v>13241.2363001413</v>
      </c>
      <c r="AP224" s="382">
        <f>IF(('GE2024 results (adjust.)'!H223+'Allocation (ENG)'!S224+'Allocation (ENG)'!AE224)&gt;0,('GE2024 results (adjust.)'!H223+'Allocation (ENG)'!S224+'Allocation (ENG)'!AE224),0)</f>
        <v>1559.04</v>
      </c>
      <c r="AQ224" s="382">
        <f>IF(('GE2024 results (adjust.)'!I223+'Allocation (ENG)'!T224+'Allocation (ENG)'!AF224)&gt;0,('GE2024 results (adjust.)'!I223+'Allocation (ENG)'!T224+'Allocation (ENG)'!AF224),0)</f>
        <v>3861.2065058568251</v>
      </c>
      <c r="AR224" s="382">
        <f>IF(('GE2024 results (adjust.)'!K223+'Allocation (ENG)'!U224+'Allocation (ENG)'!AG224)&gt;0,('GE2024 results (adjust.)'!K223+'Allocation (ENG)'!U224+'Allocation (ENG)'!AG224),0)</f>
        <v>0</v>
      </c>
      <c r="AS224" s="382">
        <f>IF(('GE2024 results (adjust.)'!L223+'Allocation (ENG)'!V224+'Allocation (ENG)'!AH224)&gt;0,('GE2024 results (adjust.)'!L223+'Allocation (ENG)'!V224+'Allocation (ENG)'!AH224),0)</f>
        <v>0</v>
      </c>
      <c r="AT224" s="382">
        <f t="shared" si="56"/>
        <v>1648.2687192787166</v>
      </c>
      <c r="AU224" s="382">
        <f t="shared" si="57"/>
        <v>54.597522776827525</v>
      </c>
      <c r="AV224" s="382">
        <f>IF(('GE2024 results (adjust.)'!N223+'Allocation (ENG)'!Y224+'Allocation (ENG)'!AK224)&gt;0,('GE2024 results (adjust.)'!N223+'Allocation (ENG)'!Y224+'Allocation (ENG)'!AK224),0)</f>
        <v>230.53618233764615</v>
      </c>
      <c r="AW224" s="382">
        <f t="shared" si="47"/>
        <v>40173.059959923143</v>
      </c>
      <c r="AY224" s="368">
        <f t="shared" si="48"/>
        <v>0.24201732152281591</v>
      </c>
      <c r="AZ224" s="368">
        <f t="shared" si="49"/>
        <v>0.2453285453109057</v>
      </c>
      <c r="BA224" s="368">
        <f t="shared" si="50"/>
        <v>0.32960487235353314</v>
      </c>
      <c r="BB224" s="368">
        <f t="shared" si="51"/>
        <v>3.8808096808042668E-2</v>
      </c>
      <c r="BC224" s="368">
        <f t="shared" si="52"/>
        <v>9.6114324119416963E-2</v>
      </c>
      <c r="BD224" s="368">
        <f t="shared" si="53"/>
        <v>0</v>
      </c>
      <c r="BE224" s="368">
        <f t="shared" si="54"/>
        <v>0</v>
      </c>
      <c r="BF224" s="368">
        <f t="shared" si="58"/>
        <v>4.1029205166921268E-2</v>
      </c>
      <c r="BG224" s="368">
        <f t="shared" si="59"/>
        <v>1.3590581058872365E-3</v>
      </c>
      <c r="BH224" s="368">
        <f t="shared" si="60"/>
        <v>5.7385766124768752E-3</v>
      </c>
    </row>
    <row r="225" spans="1:60" ht="20" customHeight="1" x14ac:dyDescent="0.35">
      <c r="A225" s="394" t="s">
        <v>313</v>
      </c>
      <c r="B225" s="395" t="s">
        <v>312</v>
      </c>
      <c r="C225" s="394" t="s">
        <v>300</v>
      </c>
      <c r="D225" s="333" t="s">
        <v>71</v>
      </c>
      <c r="E225" s="346">
        <f>'GE2024 results (adjust.)'!E224/'Regional Transition'!$P$76</f>
        <v>1.3318238986318115E-2</v>
      </c>
      <c r="F225" s="346">
        <f>'GE2024 results (adjust.)'!F224/'Regional Transition'!$Q$76</f>
        <v>2.2168459027187181E-2</v>
      </c>
      <c r="G225" s="346">
        <f>'GE2024 results (adjust.)'!G224/'Regional Transition'!$R$76</f>
        <v>1.8225597405474935E-2</v>
      </c>
      <c r="H225" s="346">
        <f>'GE2024 results (adjust.)'!H224/'Regional Transition'!$S$76</f>
        <v>1.21799794141193E-2</v>
      </c>
      <c r="I225" s="346">
        <f>'GE2024 results (adjust.)'!I224/'Regional Transition'!$T$76</f>
        <v>8.9426128062682041E-3</v>
      </c>
      <c r="J225" s="346">
        <v>4.1695782488926358E-3</v>
      </c>
      <c r="K225" s="346">
        <v>4.1695782488926358E-3</v>
      </c>
      <c r="L225" s="346">
        <f t="shared" si="55"/>
        <v>1.8225597405474935E-2</v>
      </c>
      <c r="M225" s="346">
        <v>6.9348559887546192E-3</v>
      </c>
      <c r="N225" s="346">
        <v>4.1695782488926358E-3</v>
      </c>
      <c r="P225" s="347">
        <f>E225*'Regional Transition'!$P$78</f>
        <v>0</v>
      </c>
      <c r="Q225" s="347">
        <f>F225*'Regional Transition'!$Q$78</f>
        <v>0</v>
      </c>
      <c r="R225" s="347">
        <f>G225*'Regional Transition'!$R$78</f>
        <v>8199.9952252755338</v>
      </c>
      <c r="S225" s="347">
        <f>H225*'Regional Transition'!$S$78</f>
        <v>0</v>
      </c>
      <c r="T225" s="347">
        <f>I225*'Regional Transition'!$T$78</f>
        <v>3140.2366331901899</v>
      </c>
      <c r="U225" s="347">
        <f>J225*'Regional Transition'!$U$78</f>
        <v>0</v>
      </c>
      <c r="V225" s="347">
        <f>K225*'Regional Transition'!$V$78</f>
        <v>0</v>
      </c>
      <c r="W225" s="347">
        <f>L225*'Regional Transition'!$W$78</f>
        <v>2177.7765096937701</v>
      </c>
      <c r="X225" s="347">
        <f>M225*'Regional Transition'!$X$78</f>
        <v>82.864589480519271</v>
      </c>
      <c r="Y225" s="347">
        <f>N225*'Regional Transition'!$Y$78</f>
        <v>0</v>
      </c>
      <c r="Z225" s="348">
        <f t="shared" si="46"/>
        <v>13600.872957640015</v>
      </c>
      <c r="AB225" s="347">
        <f>E225*'Regional Transition'!$P$80</f>
        <v>-8620.4178674351569</v>
      </c>
      <c r="AC225" s="347">
        <f>F225*'Regional Transition'!$Q$80</f>
        <v>-3285.2377049180336</v>
      </c>
      <c r="AD225" s="347">
        <f>G225*'Regional Transition'!$R$80</f>
        <v>0</v>
      </c>
      <c r="AE225" s="347">
        <f>H225*'Regional Transition'!$S$80</f>
        <v>-214.70400000000012</v>
      </c>
      <c r="AF225" s="347">
        <f>I225*'Regional Transition'!$T$80</f>
        <v>0</v>
      </c>
      <c r="AG225" s="347">
        <f>J225*'Regional Transition'!$U$80</f>
        <v>-148.11354579871008</v>
      </c>
      <c r="AH225" s="347">
        <f>K225*'Regional Transition'!$V$80</f>
        <v>-201.78861222639983</v>
      </c>
      <c r="AI225" s="347">
        <f>L225*'Regional Transition'!$W$80</f>
        <v>0</v>
      </c>
      <c r="AJ225" s="347">
        <f>M225*'Regional Transition'!$X$80</f>
        <v>0</v>
      </c>
      <c r="AK225" s="347">
        <f>N225*'Regional Transition'!$Y$80</f>
        <v>-148.04440121454991</v>
      </c>
      <c r="AM225" s="382">
        <f>IF(('GE2024 results (adjust.)'!E224+'Allocation (ENG)'!P225+'Allocation (ENG)'!AB225)&gt;0,('GE2024 results (adjust.)'!E224+'Allocation (ENG)'!P225+'Allocation (ENG)'!AB225),0)</f>
        <v>9508.5821325648431</v>
      </c>
      <c r="AN225" s="382">
        <f>IF(('GE2024 results (adjust.)'!F224+'Allocation (ENG)'!Q225+'Allocation (ENG)'!AC225)&gt;0,('GE2024 results (adjust.)'!F224+'Allocation (ENG)'!Q225+'Allocation (ENG)'!AC225),0)</f>
        <v>9643.7622950819659</v>
      </c>
      <c r="AO225" s="382">
        <f>IF(('GE2024 results (adjust.)'!G224+'Allocation (ENG)'!R225+'Allocation (ENG)'!AD225)&gt;0,('GE2024 results (adjust.)'!G224+'Allocation (ENG)'!R225+'Allocation (ENG)'!AD225),0)</f>
        <v>17494.995225275532</v>
      </c>
      <c r="AP225" s="382">
        <f>IF(('GE2024 results (adjust.)'!H224+'Allocation (ENG)'!S225+'Allocation (ENG)'!AE225)&gt;0,('GE2024 results (adjust.)'!H224+'Allocation (ENG)'!S225+'Allocation (ENG)'!AE225),0)</f>
        <v>2767.2959999999998</v>
      </c>
      <c r="AQ225" s="382">
        <f>IF(('GE2024 results (adjust.)'!I224+'Allocation (ENG)'!T225+'Allocation (ENG)'!AF225)&gt;0,('GE2024 results (adjust.)'!I224+'Allocation (ENG)'!T225+'Allocation (ENG)'!AF225),0)</f>
        <v>5062.2366331901903</v>
      </c>
      <c r="AR225" s="382">
        <f>IF(('GE2024 results (adjust.)'!K224+'Allocation (ENG)'!U225+'Allocation (ENG)'!AG225)&gt;0,('GE2024 results (adjust.)'!K224+'Allocation (ENG)'!U225+'Allocation (ENG)'!AG225),0)</f>
        <v>154.88645420128992</v>
      </c>
      <c r="AS225" s="382">
        <f>IF(('GE2024 results (adjust.)'!L224+'Allocation (ENG)'!V225+'Allocation (ENG)'!AH225)&gt;0,('GE2024 results (adjust.)'!L224+'Allocation (ENG)'!V225+'Allocation (ENG)'!AH225),0)</f>
        <v>0</v>
      </c>
      <c r="AT225" s="382">
        <f t="shared" si="56"/>
        <v>2177.7765096937701</v>
      </c>
      <c r="AU225" s="382">
        <f t="shared" si="57"/>
        <v>82.864589480519271</v>
      </c>
      <c r="AV225" s="382">
        <f>IF(('GE2024 results (adjust.)'!N224+'Allocation (ENG)'!Y225+'Allocation (ENG)'!AK225)&gt;0,('GE2024 results (adjust.)'!N224+'Allocation (ENG)'!Y225+'Allocation (ENG)'!AK225),0)</f>
        <v>270.95559878545009</v>
      </c>
      <c r="AW225" s="382">
        <f t="shared" si="47"/>
        <v>47163.355438273553</v>
      </c>
      <c r="AY225" s="368">
        <f t="shared" si="48"/>
        <v>0.20160953444055699</v>
      </c>
      <c r="AZ225" s="368">
        <f t="shared" si="49"/>
        <v>0.20447574616915304</v>
      </c>
      <c r="BA225" s="368">
        <f t="shared" si="50"/>
        <v>0.37094466800973541</v>
      </c>
      <c r="BB225" s="368">
        <f t="shared" si="51"/>
        <v>5.8674705696497381E-2</v>
      </c>
      <c r="BC225" s="368">
        <f t="shared" si="52"/>
        <v>0.10733410687489238</v>
      </c>
      <c r="BD225" s="368">
        <f t="shared" si="53"/>
        <v>3.2840422985595712E-3</v>
      </c>
      <c r="BE225" s="368">
        <f t="shared" si="54"/>
        <v>0</v>
      </c>
      <c r="BF225" s="368">
        <f t="shared" si="58"/>
        <v>4.617518175830386E-2</v>
      </c>
      <c r="BG225" s="368">
        <f t="shared" si="59"/>
        <v>1.7569697641417979E-3</v>
      </c>
      <c r="BH225" s="368">
        <f t="shared" si="60"/>
        <v>5.7450449881597445E-3</v>
      </c>
    </row>
    <row r="226" spans="1:60" ht="20" customHeight="1" x14ac:dyDescent="0.35">
      <c r="A226" s="394" t="s">
        <v>314</v>
      </c>
      <c r="B226" s="395" t="s">
        <v>312</v>
      </c>
      <c r="C226" s="394" t="s">
        <v>300</v>
      </c>
      <c r="D226" s="333" t="s">
        <v>71</v>
      </c>
      <c r="E226" s="346">
        <f>'GE2024 results (adjust.)'!E225/'Regional Transition'!$P$76</f>
        <v>1.4682460388358643E-2</v>
      </c>
      <c r="F226" s="346">
        <f>'GE2024 results (adjust.)'!F225/'Regional Transition'!$Q$76</f>
        <v>2.5254794107157554E-2</v>
      </c>
      <c r="G226" s="346">
        <f>'GE2024 results (adjust.)'!G225/'Regional Transition'!$R$76</f>
        <v>1.4949107543769866E-2</v>
      </c>
      <c r="H226" s="346">
        <f>'GE2024 results (adjust.)'!H225/'Regional Transition'!$S$76</f>
        <v>1.9368699658535788E-2</v>
      </c>
      <c r="I226" s="346">
        <f>'GE2024 results (adjust.)'!I225/'Regional Transition'!$T$76</f>
        <v>8.0492820784828275E-3</v>
      </c>
      <c r="J226" s="346">
        <v>1.1261326295485651E-3</v>
      </c>
      <c r="K226" s="346">
        <v>1.1261326295485651E-3</v>
      </c>
      <c r="L226" s="346">
        <f t="shared" si="55"/>
        <v>1.4949107543769866E-2</v>
      </c>
      <c r="M226" s="346">
        <v>5.9998192262259069E-3</v>
      </c>
      <c r="N226" s="346">
        <v>1.1261326295485651E-3</v>
      </c>
      <c r="P226" s="347">
        <f>E226*'Regional Transition'!$P$78</f>
        <v>0</v>
      </c>
      <c r="Q226" s="347">
        <f>F226*'Regional Transition'!$Q$78</f>
        <v>0</v>
      </c>
      <c r="R226" s="347">
        <f>G226*'Regional Transition'!$R$78</f>
        <v>6725.8486925767265</v>
      </c>
      <c r="S226" s="347">
        <f>H226*'Regional Transition'!$S$78</f>
        <v>0</v>
      </c>
      <c r="T226" s="347">
        <f>I226*'Regional Transition'!$T$78</f>
        <v>2826.5397374708787</v>
      </c>
      <c r="U226" s="347">
        <f>J226*'Regional Transition'!$U$78</f>
        <v>0</v>
      </c>
      <c r="V226" s="347">
        <f>K226*'Regional Transition'!$V$78</f>
        <v>0</v>
      </c>
      <c r="W226" s="347">
        <f>L226*'Regional Transition'!$W$78</f>
        <v>1786.268758462109</v>
      </c>
      <c r="X226" s="347">
        <f>M226*'Regional Transition'!$X$78</f>
        <v>71.691835842696449</v>
      </c>
      <c r="Y226" s="347">
        <f>N226*'Regional Transition'!$Y$78</f>
        <v>0</v>
      </c>
      <c r="Z226" s="348">
        <f t="shared" si="46"/>
        <v>11410.34902435241</v>
      </c>
      <c r="AB226" s="347">
        <f>E226*'Regional Transition'!$P$80</f>
        <v>-9503.4293948126797</v>
      </c>
      <c r="AC226" s="347">
        <f>F226*'Regional Transition'!$Q$80</f>
        <v>-3742.6147540983616</v>
      </c>
      <c r="AD226" s="347">
        <f>G226*'Regional Transition'!$R$80</f>
        <v>0</v>
      </c>
      <c r="AE226" s="347">
        <f>H226*'Regional Transition'!$S$80</f>
        <v>-341.42400000000015</v>
      </c>
      <c r="AF226" s="347">
        <f>I226*'Regional Transition'!$T$80</f>
        <v>0</v>
      </c>
      <c r="AG226" s="347">
        <f>J226*'Regional Transition'!$U$80</f>
        <v>-40.002965970565747</v>
      </c>
      <c r="AH226" s="347">
        <f>K226*'Regional Transition'!$V$80</f>
        <v>-54.49969443787807</v>
      </c>
      <c r="AI226" s="347">
        <f>L226*'Regional Transition'!$W$80</f>
        <v>0</v>
      </c>
      <c r="AJ226" s="347">
        <f>M226*'Regional Transition'!$X$80</f>
        <v>0</v>
      </c>
      <c r="AK226" s="347">
        <f>N226*'Regional Transition'!$Y$80</f>
        <v>-39.984291186755165</v>
      </c>
      <c r="AM226" s="382">
        <f>IF(('GE2024 results (adjust.)'!E225+'Allocation (ENG)'!P226+'Allocation (ENG)'!AB226)&gt;0,('GE2024 results (adjust.)'!E225+'Allocation (ENG)'!P226+'Allocation (ENG)'!AB226),0)</f>
        <v>10482.57060518732</v>
      </c>
      <c r="AN226" s="382">
        <f>IF(('GE2024 results (adjust.)'!F225+'Allocation (ENG)'!Q226+'Allocation (ENG)'!AC226)&gt;0,('GE2024 results (adjust.)'!F225+'Allocation (ENG)'!Q226+'Allocation (ENG)'!AC226),0)</f>
        <v>10986.385245901638</v>
      </c>
      <c r="AO226" s="382">
        <f>IF(('GE2024 results (adjust.)'!G225+'Allocation (ENG)'!R226+'Allocation (ENG)'!AD226)&gt;0,('GE2024 results (adjust.)'!G225+'Allocation (ENG)'!R226+'Allocation (ENG)'!AD226),0)</f>
        <v>14349.848692576727</v>
      </c>
      <c r="AP226" s="382">
        <f>IF(('GE2024 results (adjust.)'!H225+'Allocation (ENG)'!S226+'Allocation (ENG)'!AE226)&gt;0,('GE2024 results (adjust.)'!H225+'Allocation (ENG)'!S226+'Allocation (ENG)'!AE226),0)</f>
        <v>4400.576</v>
      </c>
      <c r="AQ226" s="382">
        <f>IF(('GE2024 results (adjust.)'!I225+'Allocation (ENG)'!T226+'Allocation (ENG)'!AF226)&gt;0,('GE2024 results (adjust.)'!I225+'Allocation (ENG)'!T226+'Allocation (ENG)'!AF226),0)</f>
        <v>4556.5397374708791</v>
      </c>
      <c r="AR226" s="382">
        <f>IF(('GE2024 results (adjust.)'!K225+'Allocation (ENG)'!U226+'Allocation (ENG)'!AG226)&gt;0,('GE2024 results (adjust.)'!K225+'Allocation (ENG)'!U226+'Allocation (ENG)'!AG226),0)</f>
        <v>154.99703402943425</v>
      </c>
      <c r="AS226" s="382">
        <f>IF(('GE2024 results (adjust.)'!L225+'Allocation (ENG)'!V226+'Allocation (ENG)'!AH226)&gt;0,('GE2024 results (adjust.)'!L225+'Allocation (ENG)'!V226+'Allocation (ENG)'!AH226),0)</f>
        <v>0</v>
      </c>
      <c r="AT226" s="382">
        <f t="shared" si="56"/>
        <v>1786.268758462109</v>
      </c>
      <c r="AU226" s="382">
        <f t="shared" si="57"/>
        <v>71.691835842696449</v>
      </c>
      <c r="AV226" s="382">
        <f>IF(('GE2024 results (adjust.)'!N225+'Allocation (ENG)'!Y226+'Allocation (ENG)'!AK226)&gt;0,('GE2024 results (adjust.)'!N225+'Allocation (ENG)'!Y226+'Allocation (ENG)'!AK226),0)</f>
        <v>0</v>
      </c>
      <c r="AW226" s="382">
        <f t="shared" si="47"/>
        <v>46788.877909470801</v>
      </c>
      <c r="AY226" s="368">
        <f t="shared" si="48"/>
        <v>0.2240397947877584</v>
      </c>
      <c r="AZ226" s="368">
        <f t="shared" si="49"/>
        <v>0.23480762387930276</v>
      </c>
      <c r="BA226" s="368">
        <f t="shared" si="50"/>
        <v>0.3066935847519458</v>
      </c>
      <c r="BB226" s="368">
        <f t="shared" si="51"/>
        <v>9.4051753250300851E-2</v>
      </c>
      <c r="BC226" s="368">
        <f t="shared" si="52"/>
        <v>9.7385103919078259E-2</v>
      </c>
      <c r="BD226" s="368">
        <f t="shared" si="53"/>
        <v>3.3126897022264434E-3</v>
      </c>
      <c r="BE226" s="368">
        <f t="shared" si="54"/>
        <v>0</v>
      </c>
      <c r="BF226" s="368">
        <f t="shared" si="58"/>
        <v>3.817720873576539E-2</v>
      </c>
      <c r="BG226" s="368">
        <f t="shared" si="59"/>
        <v>1.5322409736221714E-3</v>
      </c>
      <c r="BH226" s="368">
        <f t="shared" si="60"/>
        <v>0</v>
      </c>
    </row>
    <row r="227" spans="1:60" ht="20" customHeight="1" x14ac:dyDescent="0.35">
      <c r="A227" s="394" t="s">
        <v>315</v>
      </c>
      <c r="B227" s="395" t="s">
        <v>312</v>
      </c>
      <c r="C227" s="394" t="s">
        <v>300</v>
      </c>
      <c r="D227" s="333" t="s">
        <v>71</v>
      </c>
      <c r="E227" s="346">
        <f>'GE2024 results (adjust.)'!E226/'Regional Transition'!$P$76</f>
        <v>1.6940735342517279E-3</v>
      </c>
      <c r="F227" s="346">
        <f>'GE2024 results (adjust.)'!F226/'Regional Transition'!$Q$76</f>
        <v>1.644159282324216E-2</v>
      </c>
      <c r="G227" s="346">
        <f>'GE2024 results (adjust.)'!G226/'Regional Transition'!$R$76</f>
        <v>9.4941734951382063E-3</v>
      </c>
      <c r="H227" s="346">
        <f>'GE2024 results (adjust.)'!H226/'Regional Transition'!$S$76</f>
        <v>0.1268686588135344</v>
      </c>
      <c r="I227" s="346">
        <f>'GE2024 results (adjust.)'!I226/'Regional Transition'!$T$76</f>
        <v>6.9140076119222427E-3</v>
      </c>
      <c r="J227" s="346">
        <v>6.4102934297379866E-4</v>
      </c>
      <c r="K227" s="346">
        <v>6.4102934297379866E-4</v>
      </c>
      <c r="L227" s="346">
        <f t="shared" si="55"/>
        <v>9.4941734951382063E-3</v>
      </c>
      <c r="M227" s="346">
        <v>4.9775123658611807E-3</v>
      </c>
      <c r="N227" s="346">
        <v>6.4102934297379866E-4</v>
      </c>
      <c r="P227" s="347">
        <f>E227*'Regional Transition'!$P$78</f>
        <v>0</v>
      </c>
      <c r="Q227" s="347">
        <f>F227*'Regional Transition'!$Q$78</f>
        <v>0</v>
      </c>
      <c r="R227" s="347">
        <f>G227*'Regional Transition'!$R$78</f>
        <v>4271.5843873893637</v>
      </c>
      <c r="S227" s="347">
        <f>H227*'Regional Transition'!$S$78</f>
        <v>0</v>
      </c>
      <c r="T227" s="347">
        <f>I227*'Regional Transition'!$T$78</f>
        <v>2427.8832658275865</v>
      </c>
      <c r="U227" s="347">
        <f>J227*'Regional Transition'!$U$78</f>
        <v>0</v>
      </c>
      <c r="V227" s="347">
        <f>K227*'Regional Transition'!$V$78</f>
        <v>0</v>
      </c>
      <c r="W227" s="347">
        <f>L227*'Regional Transition'!$W$78</f>
        <v>1134.4587261901274</v>
      </c>
      <c r="X227" s="347">
        <f>M227*'Regional Transition'!$X$78</f>
        <v>59.476291865343491</v>
      </c>
      <c r="Y227" s="347">
        <f>N227*'Regional Transition'!$Y$78</f>
        <v>0</v>
      </c>
      <c r="Z227" s="348">
        <f t="shared" si="46"/>
        <v>7893.4026712724208</v>
      </c>
      <c r="AB227" s="347">
        <f>E227*'Regional Transition'!$P$80</f>
        <v>-1096.5129682997117</v>
      </c>
      <c r="AC227" s="347">
        <f>F227*'Regional Transition'!$Q$80</f>
        <v>-2436.5491803278692</v>
      </c>
      <c r="AD227" s="347">
        <f>G227*'Regional Transition'!$R$80</f>
        <v>0</v>
      </c>
      <c r="AE227" s="347">
        <f>H227*'Regional Transition'!$S$80</f>
        <v>-2236.3920000000012</v>
      </c>
      <c r="AF227" s="347">
        <f>I227*'Regional Transition'!$T$80</f>
        <v>0</v>
      </c>
      <c r="AG227" s="347">
        <f>J227*'Regional Transition'!$U$80</f>
        <v>-22.770919090937426</v>
      </c>
      <c r="AH227" s="347">
        <f>K227*'Regional Transition'!$V$80</f>
        <v>-31.022902987715213</v>
      </c>
      <c r="AI227" s="347">
        <f>L227*'Regional Transition'!$W$80</f>
        <v>0</v>
      </c>
      <c r="AJ227" s="347">
        <f>M227*'Regional Transition'!$X$80</f>
        <v>0</v>
      </c>
      <c r="AK227" s="347">
        <f>N227*'Regional Transition'!$Y$80</f>
        <v>-22.760288829383711</v>
      </c>
      <c r="AM227" s="382">
        <f>IF(('GE2024 results (adjust.)'!E226+'Allocation (ENG)'!P227+'Allocation (ENG)'!AB227)&gt;0,('GE2024 results (adjust.)'!E226+'Allocation (ENG)'!P227+'Allocation (ENG)'!AB227),0)</f>
        <v>1209.4870317002883</v>
      </c>
      <c r="AN227" s="382">
        <f>IF(('GE2024 results (adjust.)'!F226+'Allocation (ENG)'!Q227+'Allocation (ENG)'!AC227)&gt;0,('GE2024 results (adjust.)'!F226+'Allocation (ENG)'!Q227+'Allocation (ENG)'!AC227),0)</f>
        <v>7152.4508196721308</v>
      </c>
      <c r="AO227" s="382">
        <f>IF(('GE2024 results (adjust.)'!G226+'Allocation (ENG)'!R227+'Allocation (ENG)'!AD227)&gt;0,('GE2024 results (adjust.)'!G226+'Allocation (ENG)'!R227+'Allocation (ENG)'!AD227),0)</f>
        <v>9113.5843873893646</v>
      </c>
      <c r="AP227" s="382">
        <f>IF(('GE2024 results (adjust.)'!H226+'Allocation (ENG)'!S227+'Allocation (ENG)'!AE227)&gt;0,('GE2024 results (adjust.)'!H226+'Allocation (ENG)'!S227+'Allocation (ENG)'!AE227),0)</f>
        <v>28824.608</v>
      </c>
      <c r="AQ227" s="382">
        <f>IF(('GE2024 results (adjust.)'!I226+'Allocation (ENG)'!T227+'Allocation (ENG)'!AF227)&gt;0,('GE2024 results (adjust.)'!I226+'Allocation (ENG)'!T227+'Allocation (ENG)'!AF227),0)</f>
        <v>3913.8832658275865</v>
      </c>
      <c r="AR227" s="382">
        <f>IF(('GE2024 results (adjust.)'!K226+'Allocation (ENG)'!U227+'Allocation (ENG)'!AG227)&gt;0,('GE2024 results (adjust.)'!K226+'Allocation (ENG)'!U227+'Allocation (ENG)'!AG227),0)</f>
        <v>88.229080909062574</v>
      </c>
      <c r="AS227" s="382">
        <f>IF(('GE2024 results (adjust.)'!L226+'Allocation (ENG)'!V227+'Allocation (ENG)'!AH227)&gt;0,('GE2024 results (adjust.)'!L226+'Allocation (ENG)'!V227+'Allocation (ENG)'!AH227),0)</f>
        <v>0</v>
      </c>
      <c r="AT227" s="382">
        <f t="shared" si="56"/>
        <v>1134.4587261901274</v>
      </c>
      <c r="AU227" s="382">
        <f t="shared" si="57"/>
        <v>59.476291865343491</v>
      </c>
      <c r="AV227" s="382">
        <f>IF(('GE2024 results (adjust.)'!N226+'Allocation (ENG)'!Y227+'Allocation (ENG)'!AK227)&gt;0,('GE2024 results (adjust.)'!N226+'Allocation (ENG)'!Y227+'Allocation (ENG)'!AK227),0)</f>
        <v>0</v>
      </c>
      <c r="AW227" s="382">
        <f t="shared" si="47"/>
        <v>51496.177603553901</v>
      </c>
      <c r="AY227" s="368">
        <f t="shared" si="48"/>
        <v>2.348692831168149E-2</v>
      </c>
      <c r="AZ227" s="368">
        <f t="shared" si="49"/>
        <v>0.13889284899426244</v>
      </c>
      <c r="BA227" s="368">
        <f t="shared" si="50"/>
        <v>0.17697593902115968</v>
      </c>
      <c r="BB227" s="368">
        <f t="shared" si="51"/>
        <v>0.55974267103682529</v>
      </c>
      <c r="BC227" s="368">
        <f t="shared" si="52"/>
        <v>7.6003374385548148E-2</v>
      </c>
      <c r="BD227" s="368">
        <f t="shared" si="53"/>
        <v>1.7133132013855263E-3</v>
      </c>
      <c r="BE227" s="368">
        <f t="shared" si="54"/>
        <v>0</v>
      </c>
      <c r="BF227" s="368">
        <f t="shared" si="58"/>
        <v>2.2029959872435952E-2</v>
      </c>
      <c r="BG227" s="368">
        <f t="shared" si="59"/>
        <v>1.154965176701559E-3</v>
      </c>
      <c r="BH227" s="368">
        <f t="shared" si="60"/>
        <v>0</v>
      </c>
    </row>
    <row r="228" spans="1:60" ht="20" customHeight="1" x14ac:dyDescent="0.35">
      <c r="A228" s="394" t="s">
        <v>316</v>
      </c>
      <c r="B228" s="395" t="s">
        <v>312</v>
      </c>
      <c r="C228" s="394" t="s">
        <v>300</v>
      </c>
      <c r="D228" s="333" t="s">
        <v>71</v>
      </c>
      <c r="E228" s="346">
        <f>'GE2024 results (adjust.)'!E227/'Regional Transition'!$P$76</f>
        <v>1.6289112088015423E-2</v>
      </c>
      <c r="F228" s="346">
        <f>'GE2024 results (adjust.)'!F227/'Regional Transition'!$Q$76</f>
        <v>1.4497201722860826E-2</v>
      </c>
      <c r="G228" s="346">
        <f>'GE2024 results (adjust.)'!G227/'Regional Transition'!$R$76</f>
        <v>1.7425592699564899E-2</v>
      </c>
      <c r="H228" s="346">
        <f>'GE2024 results (adjust.)'!H227/'Regional Transition'!$S$76</f>
        <v>4.5664711552600191E-3</v>
      </c>
      <c r="I228" s="346">
        <f>'GE2024 results (adjust.)'!I227/'Regional Transition'!$T$76</f>
        <v>5.6158863981091165E-3</v>
      </c>
      <c r="J228" s="346">
        <v>0</v>
      </c>
      <c r="K228" s="346">
        <v>0</v>
      </c>
      <c r="L228" s="346">
        <f t="shared" si="55"/>
        <v>1.7425592699564899E-2</v>
      </c>
      <c r="M228" s="346">
        <v>3.7619645745738542E-3</v>
      </c>
      <c r="N228" s="346">
        <v>0</v>
      </c>
      <c r="P228" s="347">
        <f>E228*'Regional Transition'!$P$78</f>
        <v>0</v>
      </c>
      <c r="Q228" s="347">
        <f>F228*'Regional Transition'!$Q$78</f>
        <v>0</v>
      </c>
      <c r="R228" s="347">
        <f>G228*'Regional Transition'!$R$78</f>
        <v>7840.0599856937788</v>
      </c>
      <c r="S228" s="347">
        <f>H228*'Regional Transition'!$S$78</f>
        <v>0</v>
      </c>
      <c r="T228" s="347">
        <f>I228*'Regional Transition'!$T$78</f>
        <v>1972.0424642354624</v>
      </c>
      <c r="U228" s="347">
        <f>J228*'Regional Transition'!$U$78</f>
        <v>0</v>
      </c>
      <c r="V228" s="347">
        <f>K228*'Regional Transition'!$V$78</f>
        <v>0</v>
      </c>
      <c r="W228" s="347">
        <f>L228*'Regional Transition'!$W$78</f>
        <v>2082.1839528400787</v>
      </c>
      <c r="X228" s="347">
        <f>M228*'Regional Transition'!$X$78</f>
        <v>44.951712136173825</v>
      </c>
      <c r="Y228" s="347">
        <f>N228*'Regional Transition'!$Y$78</f>
        <v>0</v>
      </c>
      <c r="Z228" s="348">
        <f t="shared" si="46"/>
        <v>11939.238114905495</v>
      </c>
      <c r="AB228" s="347">
        <f>E228*'Regional Transition'!$P$80</f>
        <v>-10543.35734870317</v>
      </c>
      <c r="AC228" s="347">
        <f>F228*'Regional Transition'!$Q$80</f>
        <v>-2148.4016393442625</v>
      </c>
      <c r="AD228" s="347">
        <f>G228*'Regional Transition'!$R$80</f>
        <v>0</v>
      </c>
      <c r="AE228" s="347">
        <f>H228*'Regional Transition'!$S$80</f>
        <v>-80.496000000000038</v>
      </c>
      <c r="AF228" s="347">
        <f>I228*'Regional Transition'!$T$80</f>
        <v>0</v>
      </c>
      <c r="AG228" s="347">
        <f>J228*'Regional Transition'!$U$80</f>
        <v>0</v>
      </c>
      <c r="AH228" s="347">
        <f>K228*'Regional Transition'!$V$80</f>
        <v>0</v>
      </c>
      <c r="AI228" s="347">
        <f>L228*'Regional Transition'!$W$80</f>
        <v>0</v>
      </c>
      <c r="AJ228" s="347">
        <f>M228*'Regional Transition'!$X$80</f>
        <v>0</v>
      </c>
      <c r="AK228" s="347">
        <f>N228*'Regional Transition'!$Y$80</f>
        <v>0</v>
      </c>
      <c r="AM228" s="382">
        <f>IF(('GE2024 results (adjust.)'!E227+'Allocation (ENG)'!P228+'Allocation (ENG)'!AB228)&gt;0,('GE2024 results (adjust.)'!E227+'Allocation (ENG)'!P228+'Allocation (ENG)'!AB228),0)</f>
        <v>11629.64265129683</v>
      </c>
      <c r="AN228" s="382">
        <f>IF(('GE2024 results (adjust.)'!F227+'Allocation (ENG)'!Q228+'Allocation (ENG)'!AC228)&gt;0,('GE2024 results (adjust.)'!F227+'Allocation (ENG)'!Q228+'Allocation (ENG)'!AC228),0)</f>
        <v>6306.5983606557375</v>
      </c>
      <c r="AO228" s="382">
        <f>IF(('GE2024 results (adjust.)'!G227+'Allocation (ENG)'!R228+'Allocation (ENG)'!AD228)&gt;0,('GE2024 results (adjust.)'!G227+'Allocation (ENG)'!R228+'Allocation (ENG)'!AD228),0)</f>
        <v>16727.059985693777</v>
      </c>
      <c r="AP228" s="382">
        <f>IF(('GE2024 results (adjust.)'!H227+'Allocation (ENG)'!S228+'Allocation (ENG)'!AE228)&gt;0,('GE2024 results (adjust.)'!H227+'Allocation (ENG)'!S228+'Allocation (ENG)'!AE228),0)</f>
        <v>1037.5039999999999</v>
      </c>
      <c r="AQ228" s="382">
        <f>IF(('GE2024 results (adjust.)'!I227+'Allocation (ENG)'!T228+'Allocation (ENG)'!AF228)&gt;0,('GE2024 results (adjust.)'!I227+'Allocation (ENG)'!T228+'Allocation (ENG)'!AF228),0)</f>
        <v>3179.0424642354624</v>
      </c>
      <c r="AR228" s="382">
        <f>IF(('GE2024 results (adjust.)'!K227+'Allocation (ENG)'!U228+'Allocation (ENG)'!AG228)&gt;0,('GE2024 results (adjust.)'!K227+'Allocation (ENG)'!U228+'Allocation (ENG)'!AG228),0)</f>
        <v>0</v>
      </c>
      <c r="AS228" s="382">
        <f>IF(('GE2024 results (adjust.)'!L227+'Allocation (ENG)'!V228+'Allocation (ENG)'!AH228)&gt;0,('GE2024 results (adjust.)'!L227+'Allocation (ENG)'!V228+'Allocation (ENG)'!AH228),0)</f>
        <v>0</v>
      </c>
      <c r="AT228" s="382">
        <f t="shared" si="56"/>
        <v>2082.1839528400787</v>
      </c>
      <c r="AU228" s="382">
        <f t="shared" si="57"/>
        <v>44.951712136173825</v>
      </c>
      <c r="AV228" s="382">
        <f>IF(('GE2024 results (adjust.)'!N227+'Allocation (ENG)'!Y228+'Allocation (ENG)'!AK228)&gt;0,('GE2024 results (adjust.)'!N227+'Allocation (ENG)'!Y228+'Allocation (ENG)'!AK228),0)</f>
        <v>0</v>
      </c>
      <c r="AW228" s="382">
        <f t="shared" si="47"/>
        <v>41006.98312685806</v>
      </c>
      <c r="AY228" s="368">
        <f t="shared" si="48"/>
        <v>0.28360151770540376</v>
      </c>
      <c r="AZ228" s="368">
        <f t="shared" si="49"/>
        <v>0.15379327811426216</v>
      </c>
      <c r="BA228" s="368">
        <f t="shared" si="50"/>
        <v>0.40790759793148912</v>
      </c>
      <c r="BB228" s="368">
        <f t="shared" si="51"/>
        <v>2.5300666396023488E-2</v>
      </c>
      <c r="BC228" s="368">
        <f t="shared" si="52"/>
        <v>7.7524417107224519E-2</v>
      </c>
      <c r="BD228" s="368">
        <f t="shared" si="53"/>
        <v>0</v>
      </c>
      <c r="BE228" s="368">
        <f t="shared" si="54"/>
        <v>0</v>
      </c>
      <c r="BF228" s="368">
        <f t="shared" si="58"/>
        <v>5.0776326227137764E-2</v>
      </c>
      <c r="BG228" s="368">
        <f t="shared" si="59"/>
        <v>1.0961965184591235E-3</v>
      </c>
      <c r="BH228" s="368">
        <f t="shared" si="60"/>
        <v>0</v>
      </c>
    </row>
    <row r="229" spans="1:60" ht="20" customHeight="1" x14ac:dyDescent="0.35">
      <c r="A229" s="394" t="s">
        <v>317</v>
      </c>
      <c r="B229" s="395" t="s">
        <v>318</v>
      </c>
      <c r="C229" s="394" t="s">
        <v>300</v>
      </c>
      <c r="D229" s="333" t="s">
        <v>71</v>
      </c>
      <c r="E229" s="346">
        <f>'GE2024 results (adjust.)'!E228/'Regional Transition'!$P$76</f>
        <v>1.5278985847947717E-2</v>
      </c>
      <c r="F229" s="346">
        <f>'GE2024 results (adjust.)'!F228/'Regional Transition'!$Q$76</f>
        <v>2.8504019094126361E-2</v>
      </c>
      <c r="G229" s="346">
        <f>'GE2024 results (adjust.)'!G228/'Regional Transition'!$R$76</f>
        <v>9.727508201028634E-3</v>
      </c>
      <c r="H229" s="346">
        <f>'GE2024 results (adjust.)'!H228/'Regional Transition'!$S$76</f>
        <v>1.9307432156452694E-2</v>
      </c>
      <c r="I229" s="346">
        <f>'GE2024 results (adjust.)'!I228/'Regional Transition'!$T$76</f>
        <v>1.721057480249016E-2</v>
      </c>
      <c r="J229" s="346">
        <v>3.71335015794732E-3</v>
      </c>
      <c r="K229" s="346">
        <v>3.71335015794732E-3</v>
      </c>
      <c r="L229" s="346">
        <f t="shared" si="55"/>
        <v>9.727508201028634E-3</v>
      </c>
      <c r="M229" s="346">
        <v>1.3533098742998902E-2</v>
      </c>
      <c r="N229" s="346">
        <v>3.71335015794732E-3</v>
      </c>
      <c r="P229" s="347">
        <f>E229*'Regional Transition'!$P$78</f>
        <v>0</v>
      </c>
      <c r="Q229" s="347">
        <f>F229*'Regional Transition'!$Q$78</f>
        <v>0</v>
      </c>
      <c r="R229" s="347">
        <f>G229*'Regional Transition'!$R$78</f>
        <v>4376.5654989340428</v>
      </c>
      <c r="S229" s="347">
        <f>H229*'Regional Transition'!$S$78</f>
        <v>0</v>
      </c>
      <c r="T229" s="347">
        <f>I229*'Regional Transition'!$T$78</f>
        <v>6043.5667565923577</v>
      </c>
      <c r="U229" s="347">
        <f>J229*'Regional Transition'!$U$78</f>
        <v>0</v>
      </c>
      <c r="V229" s="347">
        <f>K229*'Regional Transition'!$V$78</f>
        <v>0</v>
      </c>
      <c r="W229" s="347">
        <f>L229*'Regional Transition'!$W$78</f>
        <v>1162.3398886057873</v>
      </c>
      <c r="X229" s="347">
        <f>M229*'Regional Transition'!$X$78</f>
        <v>161.70698765142231</v>
      </c>
      <c r="Y229" s="347">
        <f>N229*'Regional Transition'!$Y$78</f>
        <v>0</v>
      </c>
      <c r="Z229" s="348">
        <f t="shared" si="46"/>
        <v>11744.179131783611</v>
      </c>
      <c r="AB229" s="347">
        <f>E229*'Regional Transition'!$P$80</f>
        <v>-9889.5389048991346</v>
      </c>
      <c r="AC229" s="347">
        <f>F229*'Regional Transition'!$Q$80</f>
        <v>-4224.1311475409848</v>
      </c>
      <c r="AD229" s="347">
        <f>G229*'Regional Transition'!$R$80</f>
        <v>0</v>
      </c>
      <c r="AE229" s="347">
        <f>H229*'Regional Transition'!$S$80</f>
        <v>-340.34400000000016</v>
      </c>
      <c r="AF229" s="347">
        <f>I229*'Regional Transition'!$T$80</f>
        <v>0</v>
      </c>
      <c r="AG229" s="347">
        <f>J229*'Regional Transition'!$U$80</f>
        <v>-131.90721599525011</v>
      </c>
      <c r="AH229" s="347">
        <f>K229*'Regional Transition'!$V$80</f>
        <v>-179.70924883874667</v>
      </c>
      <c r="AI229" s="347">
        <f>L229*'Regional Transition'!$W$80</f>
        <v>0</v>
      </c>
      <c r="AJ229" s="347">
        <f>M229*'Regional Transition'!$X$80</f>
        <v>0</v>
      </c>
      <c r="AK229" s="347">
        <f>N229*'Regional Transition'!$Y$80</f>
        <v>-131.84563709273627</v>
      </c>
      <c r="AM229" s="382">
        <f>IF(('GE2024 results (adjust.)'!E228+'Allocation (ENG)'!P229+'Allocation (ENG)'!AB229)&gt;0,('GE2024 results (adjust.)'!E228+'Allocation (ENG)'!P229+'Allocation (ENG)'!AB229),0)</f>
        <v>10908.461095100865</v>
      </c>
      <c r="AN229" s="382">
        <f>IF(('GE2024 results (adjust.)'!F228+'Allocation (ENG)'!Q229+'Allocation (ENG)'!AC229)&gt;0,('GE2024 results (adjust.)'!F228+'Allocation (ENG)'!Q229+'Allocation (ENG)'!AC229),0)</f>
        <v>12399.868852459014</v>
      </c>
      <c r="AO229" s="382">
        <f>IF(('GE2024 results (adjust.)'!G228+'Allocation (ENG)'!R229+'Allocation (ENG)'!AD229)&gt;0,('GE2024 results (adjust.)'!G228+'Allocation (ENG)'!R229+'Allocation (ENG)'!AD229),0)</f>
        <v>9337.5654989340437</v>
      </c>
      <c r="AP229" s="382">
        <f>IF(('GE2024 results (adjust.)'!H228+'Allocation (ENG)'!S229+'Allocation (ENG)'!AE229)&gt;0,('GE2024 results (adjust.)'!H228+'Allocation (ENG)'!S229+'Allocation (ENG)'!AE229),0)</f>
        <v>4386.6559999999999</v>
      </c>
      <c r="AQ229" s="382">
        <f>IF(('GE2024 results (adjust.)'!I228+'Allocation (ENG)'!T229+'Allocation (ENG)'!AF229)&gt;0,('GE2024 results (adjust.)'!I228+'Allocation (ENG)'!T229+'Allocation (ENG)'!AF229),0)</f>
        <v>9742.5667565923577</v>
      </c>
      <c r="AR229" s="382">
        <f>IF(('GE2024 results (adjust.)'!K228+'Allocation (ENG)'!U229+'Allocation (ENG)'!AG229)&gt;0,('GE2024 results (adjust.)'!K228+'Allocation (ENG)'!U229+'Allocation (ENG)'!AG229),0)</f>
        <v>0</v>
      </c>
      <c r="AS229" s="382">
        <f>IF(('GE2024 results (adjust.)'!L228+'Allocation (ENG)'!V229+'Allocation (ENG)'!AH229)&gt;0,('GE2024 results (adjust.)'!L228+'Allocation (ENG)'!V229+'Allocation (ENG)'!AH229),0)</f>
        <v>463.2907511612533</v>
      </c>
      <c r="AT229" s="382">
        <f t="shared" si="56"/>
        <v>1162.3398886057873</v>
      </c>
      <c r="AU229" s="382">
        <f t="shared" si="57"/>
        <v>161.70698765142231</v>
      </c>
      <c r="AV229" s="382">
        <f>IF(('GE2024 results (adjust.)'!N228+'Allocation (ENG)'!Y229+'Allocation (ENG)'!AK229)&gt;0,('GE2024 results (adjust.)'!N228+'Allocation (ENG)'!Y229+'Allocation (ENG)'!AK229),0)</f>
        <v>0</v>
      </c>
      <c r="AW229" s="382">
        <f t="shared" si="47"/>
        <v>48562.455830504739</v>
      </c>
      <c r="AY229" s="368">
        <f t="shared" si="48"/>
        <v>0.2246274598050427</v>
      </c>
      <c r="AZ229" s="368">
        <f t="shared" si="49"/>
        <v>0.25533858698863365</v>
      </c>
      <c r="BA229" s="368">
        <f t="shared" si="50"/>
        <v>0.19227951591913947</v>
      </c>
      <c r="BB229" s="368">
        <f t="shared" si="51"/>
        <v>9.0330192840958029E-2</v>
      </c>
      <c r="BC229" s="368">
        <f t="shared" si="52"/>
        <v>0.20061931774201003</v>
      </c>
      <c r="BD229" s="368">
        <f t="shared" si="53"/>
        <v>0</v>
      </c>
      <c r="BE229" s="368">
        <f t="shared" si="54"/>
        <v>9.5401013651009586E-3</v>
      </c>
      <c r="BF229" s="368">
        <f t="shared" si="58"/>
        <v>2.3934948690870324E-2</v>
      </c>
      <c r="BG229" s="368">
        <f t="shared" si="59"/>
        <v>3.3298766482449038E-3</v>
      </c>
      <c r="BH229" s="368">
        <f t="shared" si="60"/>
        <v>0</v>
      </c>
    </row>
    <row r="230" spans="1:60" ht="20" customHeight="1" x14ac:dyDescent="0.35">
      <c r="A230" s="394" t="s">
        <v>319</v>
      </c>
      <c r="B230" s="395" t="s">
        <v>318</v>
      </c>
      <c r="C230" s="394" t="s">
        <v>300</v>
      </c>
      <c r="D230" s="333" t="s">
        <v>71</v>
      </c>
      <c r="E230" s="346">
        <f>'GE2024 results (adjust.)'!E229/'Regional Transition'!$P$76</f>
        <v>1.1441975410221449E-2</v>
      </c>
      <c r="F230" s="346">
        <f>'GE2024 results (adjust.)'!F229/'Regional Transition'!$Q$76</f>
        <v>7.5015088749279856E-3</v>
      </c>
      <c r="G230" s="346">
        <f>'GE2024 results (adjust.)'!G229/'Regional Transition'!$R$76</f>
        <v>1.7223630727239571E-2</v>
      </c>
      <c r="H230" s="346">
        <f>'GE2024 results (adjust.)'!H229/'Regional Transition'!$S$76</f>
        <v>5.7632296959498099E-3</v>
      </c>
      <c r="I230" s="346">
        <f>'GE2024 results (adjust.)'!I229/'Regional Transition'!$T$76</f>
        <v>1.1543507998101672E-2</v>
      </c>
      <c r="J230" s="346">
        <v>1.6372235921898372E-2</v>
      </c>
      <c r="K230" s="346">
        <v>1.6372235921898372E-2</v>
      </c>
      <c r="L230" s="346">
        <f t="shared" si="55"/>
        <v>1.7223630727239571E-2</v>
      </c>
      <c r="M230" s="346">
        <v>1.6568851432008789E-2</v>
      </c>
      <c r="N230" s="346">
        <v>1.6372235921898372E-2</v>
      </c>
      <c r="P230" s="347">
        <f>E230*'Regional Transition'!$P$78</f>
        <v>0</v>
      </c>
      <c r="Q230" s="347">
        <f>F230*'Regional Transition'!$Q$78</f>
        <v>0</v>
      </c>
      <c r="R230" s="347">
        <f>G230*'Regional Transition'!$R$78</f>
        <v>7749.1939815836777</v>
      </c>
      <c r="S230" s="347">
        <f>H230*'Regional Transition'!$S$78</f>
        <v>0</v>
      </c>
      <c r="T230" s="347">
        <f>I230*'Regional Transition'!$T$78</f>
        <v>4053.5520743729762</v>
      </c>
      <c r="U230" s="347">
        <f>J230*'Regional Transition'!$U$78</f>
        <v>0</v>
      </c>
      <c r="V230" s="347">
        <f>K230*'Regional Transition'!$V$78</f>
        <v>0</v>
      </c>
      <c r="W230" s="347">
        <f>L230*'Regional Transition'!$W$78</f>
        <v>2058.0515181441715</v>
      </c>
      <c r="X230" s="347">
        <f>M230*'Regional Transition'!$X$78</f>
        <v>197.9811944622204</v>
      </c>
      <c r="Y230" s="347">
        <f>N230*'Regional Transition'!$Y$78</f>
        <v>0</v>
      </c>
      <c r="Z230" s="348">
        <f t="shared" si="46"/>
        <v>14058.778768563045</v>
      </c>
      <c r="AB230" s="347">
        <f>E230*'Regional Transition'!$P$80</f>
        <v>-7405.9798270893361</v>
      </c>
      <c r="AC230" s="347">
        <f>F230*'Regional Transition'!$Q$80</f>
        <v>-1111.6803278688528</v>
      </c>
      <c r="AD230" s="347">
        <f>G230*'Regional Transition'!$R$80</f>
        <v>0</v>
      </c>
      <c r="AE230" s="347">
        <f>H230*'Regional Transition'!$S$80</f>
        <v>-101.59200000000006</v>
      </c>
      <c r="AF230" s="347">
        <f>I230*'Regional Transition'!$T$80</f>
        <v>0</v>
      </c>
      <c r="AG230" s="347">
        <f>J230*'Regional Transition'!$U$80</f>
        <v>-581.58158218745587</v>
      </c>
      <c r="AH230" s="347">
        <f>K230*'Regional Transition'!$V$80</f>
        <v>-792.34171144299671</v>
      </c>
      <c r="AI230" s="347">
        <f>L230*'Regional Transition'!$W$80</f>
        <v>0</v>
      </c>
      <c r="AJ230" s="347">
        <f>M230*'Regional Transition'!$X$80</f>
        <v>0</v>
      </c>
      <c r="AK230" s="347">
        <f>N230*'Regional Transition'!$Y$80</f>
        <v>-581.31007956128678</v>
      </c>
      <c r="AM230" s="382">
        <f>IF(('GE2024 results (adjust.)'!E229+'Allocation (ENG)'!P230+'Allocation (ENG)'!AB230)&gt;0,('GE2024 results (adjust.)'!E229+'Allocation (ENG)'!P230+'Allocation (ENG)'!AB230),0)</f>
        <v>8169.0201729106639</v>
      </c>
      <c r="AN230" s="382">
        <f>IF(('GE2024 results (adjust.)'!F229+'Allocation (ENG)'!Q230+'Allocation (ENG)'!AC230)&gt;0,('GE2024 results (adjust.)'!F229+'Allocation (ENG)'!Q230+'Allocation (ENG)'!AC230),0)</f>
        <v>3263.3196721311469</v>
      </c>
      <c r="AO230" s="382">
        <f>IF(('GE2024 results (adjust.)'!G229+'Allocation (ENG)'!R230+'Allocation (ENG)'!AD230)&gt;0,('GE2024 results (adjust.)'!G229+'Allocation (ENG)'!R230+'Allocation (ENG)'!AD230),0)</f>
        <v>16533.193981583678</v>
      </c>
      <c r="AP230" s="382">
        <f>IF(('GE2024 results (adjust.)'!H229+'Allocation (ENG)'!S230+'Allocation (ENG)'!AE230)&gt;0,('GE2024 results (adjust.)'!H229+'Allocation (ENG)'!S230+'Allocation (ENG)'!AE230),0)</f>
        <v>1309.4079999999999</v>
      </c>
      <c r="AQ230" s="382">
        <f>IF(('GE2024 results (adjust.)'!I229+'Allocation (ENG)'!T230+'Allocation (ENG)'!AF230)&gt;0,('GE2024 results (adjust.)'!I229+'Allocation (ENG)'!T230+'Allocation (ENG)'!AF230),0)</f>
        <v>6534.5520743729758</v>
      </c>
      <c r="AR230" s="382">
        <f>IF(('GE2024 results (adjust.)'!K229+'Allocation (ENG)'!U230+'Allocation (ENG)'!AG230)&gt;0,('GE2024 results (adjust.)'!K229+'Allocation (ENG)'!U230+'Allocation (ENG)'!AG230),0)</f>
        <v>0</v>
      </c>
      <c r="AS230" s="382">
        <f>IF(('GE2024 results (adjust.)'!L229+'Allocation (ENG)'!V230+'Allocation (ENG)'!AH230)&gt;0,('GE2024 results (adjust.)'!L229+'Allocation (ENG)'!V230+'Allocation (ENG)'!AH230),0)</f>
        <v>2042.6582885570033</v>
      </c>
      <c r="AT230" s="382">
        <f t="shared" si="56"/>
        <v>2058.0515181441715</v>
      </c>
      <c r="AU230" s="382">
        <f t="shared" si="57"/>
        <v>197.9811944622204</v>
      </c>
      <c r="AV230" s="382">
        <f>IF(('GE2024 results (adjust.)'!N229+'Allocation (ENG)'!Y230+'Allocation (ENG)'!AK230)&gt;0,('GE2024 results (adjust.)'!N229+'Allocation (ENG)'!Y230+'Allocation (ENG)'!AK230),0)</f>
        <v>0</v>
      </c>
      <c r="AW230" s="382">
        <f t="shared" si="47"/>
        <v>40108.184902161862</v>
      </c>
      <c r="AY230" s="368">
        <f t="shared" si="48"/>
        <v>0.20367464129423488</v>
      </c>
      <c r="AZ230" s="368">
        <f t="shared" si="49"/>
        <v>8.1362935772125944E-2</v>
      </c>
      <c r="BA230" s="368">
        <f t="shared" si="50"/>
        <v>0.41221496365178384</v>
      </c>
      <c r="BB230" s="368">
        <f t="shared" si="51"/>
        <v>3.2646902451310425E-2</v>
      </c>
      <c r="BC230" s="368">
        <f t="shared" si="52"/>
        <v>0.16292315621644496</v>
      </c>
      <c r="BD230" s="368">
        <f t="shared" si="53"/>
        <v>0</v>
      </c>
      <c r="BE230" s="368">
        <f t="shared" si="54"/>
        <v>5.0928714264676246E-2</v>
      </c>
      <c r="BF230" s="368">
        <f t="shared" si="58"/>
        <v>5.131250698989475E-2</v>
      </c>
      <c r="BG230" s="368">
        <f t="shared" si="59"/>
        <v>4.936179359528909E-3</v>
      </c>
      <c r="BH230" s="368">
        <f t="shared" si="60"/>
        <v>0</v>
      </c>
    </row>
    <row r="231" spans="1:60" ht="20" customHeight="1" x14ac:dyDescent="0.35">
      <c r="A231" s="394" t="s">
        <v>320</v>
      </c>
      <c r="B231" s="395" t="s">
        <v>318</v>
      </c>
      <c r="C231" s="394" t="s">
        <v>300</v>
      </c>
      <c r="D231" s="333" t="s">
        <v>71</v>
      </c>
      <c r="E231" s="346">
        <f>'GE2024 results (adjust.)'!E230/'Regional Transition'!$P$76</f>
        <v>1.2388922845455827E-2</v>
      </c>
      <c r="F231" s="346">
        <f>'GE2024 results (adjust.)'!F230/'Regional Transition'!$Q$76</f>
        <v>5.2690598337494171E-3</v>
      </c>
      <c r="G231" s="346">
        <f>'GE2024 results (adjust.)'!G230/'Regional Transition'!$R$76</f>
        <v>1.2968703737472966E-2</v>
      </c>
      <c r="H231" s="346">
        <f>'GE2024 results (adjust.)'!H230/'Regional Transition'!$S$76</f>
        <v>6.5025242210858232E-3</v>
      </c>
      <c r="I231" s="346">
        <f>'GE2024 results (adjust.)'!I230/'Regional Transition'!$T$76</f>
        <v>1.4874887170467975E-2</v>
      </c>
      <c r="J231" s="346">
        <v>0</v>
      </c>
      <c r="K231" s="346">
        <v>0</v>
      </c>
      <c r="L231" s="346">
        <f t="shared" si="55"/>
        <v>1.2968703737472966E-2</v>
      </c>
      <c r="M231" s="346">
        <v>9.9643750993476492E-3</v>
      </c>
      <c r="N231" s="346">
        <v>0</v>
      </c>
      <c r="P231" s="347">
        <f>E231*'Regional Transition'!$P$78</f>
        <v>0</v>
      </c>
      <c r="Q231" s="347">
        <f>F231*'Regional Transition'!$Q$78</f>
        <v>0</v>
      </c>
      <c r="R231" s="347">
        <f>G231*'Regional Transition'!$R$78</f>
        <v>5834.8325357689491</v>
      </c>
      <c r="S231" s="347">
        <f>H231*'Regional Transition'!$S$78</f>
        <v>0</v>
      </c>
      <c r="T231" s="347">
        <f>I231*'Regional Transition'!$T$78</f>
        <v>5223.3800813262415</v>
      </c>
      <c r="U231" s="347">
        <f>J231*'Regional Transition'!$U$78</f>
        <v>0</v>
      </c>
      <c r="V231" s="347">
        <f>K231*'Regional Transition'!$V$78</f>
        <v>0</v>
      </c>
      <c r="W231" s="347">
        <f>L231*'Regional Transition'!$W$78</f>
        <v>1549.6303211527268</v>
      </c>
      <c r="X231" s="347">
        <f>M231*'Regional Transition'!$X$78</f>
        <v>119.06431126706522</v>
      </c>
      <c r="Y231" s="347">
        <f>N231*'Regional Transition'!$Y$78</f>
        <v>0</v>
      </c>
      <c r="Z231" s="348">
        <f t="shared" si="46"/>
        <v>12726.907249514983</v>
      </c>
      <c r="AB231" s="347">
        <f>E231*'Regional Transition'!$P$80</f>
        <v>-8018.9048991354457</v>
      </c>
      <c r="AC231" s="347">
        <f>F231*'Regional Transition'!$Q$80</f>
        <v>-780.84426229508222</v>
      </c>
      <c r="AD231" s="347">
        <f>G231*'Regional Transition'!$R$80</f>
        <v>0</v>
      </c>
      <c r="AE231" s="347">
        <f>H231*'Regional Transition'!$S$80</f>
        <v>-114.62400000000005</v>
      </c>
      <c r="AF231" s="347">
        <f>I231*'Regional Transition'!$T$80</f>
        <v>0</v>
      </c>
      <c r="AG231" s="347">
        <f>J231*'Regional Transition'!$U$80</f>
        <v>0</v>
      </c>
      <c r="AH231" s="347">
        <f>K231*'Regional Transition'!$V$80</f>
        <v>0</v>
      </c>
      <c r="AI231" s="347">
        <f>L231*'Regional Transition'!$W$80</f>
        <v>0</v>
      </c>
      <c r="AJ231" s="347">
        <f>M231*'Regional Transition'!$X$80</f>
        <v>0</v>
      </c>
      <c r="AK231" s="347">
        <f>N231*'Regional Transition'!$Y$80</f>
        <v>0</v>
      </c>
      <c r="AM231" s="382">
        <f>IF(('GE2024 results (adjust.)'!E230+'Allocation (ENG)'!P231+'Allocation (ENG)'!AB231)&gt;0,('GE2024 results (adjust.)'!E230+'Allocation (ENG)'!P231+'Allocation (ENG)'!AB231),0)</f>
        <v>8845.0951008645534</v>
      </c>
      <c r="AN231" s="382">
        <f>IF(('GE2024 results (adjust.)'!F230+'Allocation (ENG)'!Q231+'Allocation (ENG)'!AC231)&gt;0,('GE2024 results (adjust.)'!F230+'Allocation (ENG)'!Q231+'Allocation (ENG)'!AC231),0)</f>
        <v>2292.1557377049176</v>
      </c>
      <c r="AO231" s="382">
        <f>IF(('GE2024 results (adjust.)'!G230+'Allocation (ENG)'!R231+'Allocation (ENG)'!AD231)&gt;0,('GE2024 results (adjust.)'!G230+'Allocation (ENG)'!R231+'Allocation (ENG)'!AD231),0)</f>
        <v>12448.83253576895</v>
      </c>
      <c r="AP231" s="382">
        <f>IF(('GE2024 results (adjust.)'!H230+'Allocation (ENG)'!S231+'Allocation (ENG)'!AE231)&gt;0,('GE2024 results (adjust.)'!H230+'Allocation (ENG)'!S231+'Allocation (ENG)'!AE231),0)</f>
        <v>1477.376</v>
      </c>
      <c r="AQ231" s="382">
        <f>IF(('GE2024 results (adjust.)'!I230+'Allocation (ENG)'!T231+'Allocation (ENG)'!AF231)&gt;0,('GE2024 results (adjust.)'!I230+'Allocation (ENG)'!T231+'Allocation (ENG)'!AF231),0)</f>
        <v>8420.3800813262424</v>
      </c>
      <c r="AR231" s="382">
        <f>IF(('GE2024 results (adjust.)'!K230+'Allocation (ENG)'!U231+'Allocation (ENG)'!AG231)&gt;0,('GE2024 results (adjust.)'!K230+'Allocation (ENG)'!U231+'Allocation (ENG)'!AG231),0)</f>
        <v>0</v>
      </c>
      <c r="AS231" s="382">
        <f>IF(('GE2024 results (adjust.)'!L230+'Allocation (ENG)'!V231+'Allocation (ENG)'!AH231)&gt;0,('GE2024 results (adjust.)'!L230+'Allocation (ENG)'!V231+'Allocation (ENG)'!AH231),0)</f>
        <v>0</v>
      </c>
      <c r="AT231" s="382">
        <f t="shared" si="56"/>
        <v>1549.6303211527268</v>
      </c>
      <c r="AU231" s="382">
        <f t="shared" si="57"/>
        <v>119.06431126706522</v>
      </c>
      <c r="AV231" s="382">
        <f>IF(('GE2024 results (adjust.)'!N230+'Allocation (ENG)'!Y231+'Allocation (ENG)'!AK231)&gt;0,('GE2024 results (adjust.)'!N230+'Allocation (ENG)'!Y231+'Allocation (ENG)'!AK231),0)</f>
        <v>0</v>
      </c>
      <c r="AW231" s="382">
        <f t="shared" si="47"/>
        <v>35152.53408808446</v>
      </c>
      <c r="AY231" s="368">
        <f t="shared" si="48"/>
        <v>0.25162041173762056</v>
      </c>
      <c r="AZ231" s="368">
        <f t="shared" si="49"/>
        <v>6.5205988619804284E-2</v>
      </c>
      <c r="BA231" s="368">
        <f t="shared" si="50"/>
        <v>0.35413755675693065</v>
      </c>
      <c r="BB231" s="368">
        <f t="shared" si="51"/>
        <v>4.2027581746966608E-2</v>
      </c>
      <c r="BC231" s="368">
        <f t="shared" si="52"/>
        <v>0.23953835192156092</v>
      </c>
      <c r="BD231" s="368">
        <f t="shared" si="53"/>
        <v>0</v>
      </c>
      <c r="BE231" s="368">
        <f t="shared" si="54"/>
        <v>0</v>
      </c>
      <c r="BF231" s="368">
        <f t="shared" si="58"/>
        <v>4.4083033026003096E-2</v>
      </c>
      <c r="BG231" s="368">
        <f t="shared" si="59"/>
        <v>3.3870761911137456E-3</v>
      </c>
      <c r="BH231" s="368">
        <f t="shared" si="60"/>
        <v>0</v>
      </c>
    </row>
    <row r="232" spans="1:60" ht="20" customHeight="1" x14ac:dyDescent="0.35">
      <c r="A232" s="394" t="s">
        <v>321</v>
      </c>
      <c r="B232" s="395" t="s">
        <v>318</v>
      </c>
      <c r="C232" s="394" t="s">
        <v>300</v>
      </c>
      <c r="D232" s="333" t="s">
        <v>71</v>
      </c>
      <c r="E232" s="346">
        <f>'GE2024 results (adjust.)'!E231/'Regional Transition'!$P$76</f>
        <v>1.1876146034134186E-2</v>
      </c>
      <c r="F232" s="346">
        <f>'GE2024 results (adjust.)'!F231/'Regional Transition'!$Q$76</f>
        <v>1.6311280897643412E-2</v>
      </c>
      <c r="G232" s="346">
        <f>'GE2024 results (adjust.)'!G231/'Regional Transition'!$R$76</f>
        <v>1.8484422457387004E-2</v>
      </c>
      <c r="H232" s="346">
        <f>'GE2024 results (adjust.)'!H231/'Regional Transition'!$S$76</f>
        <v>6.1553417092816178E-3</v>
      </c>
      <c r="I232" s="346">
        <f>'GE2024 results (adjust.)'!I231/'Regional Transition'!$T$76</f>
        <v>2.1788894782390218E-2</v>
      </c>
      <c r="J232" s="346">
        <v>1.1908130677585341E-2</v>
      </c>
      <c r="K232" s="346">
        <v>1.1908130677585341E-2</v>
      </c>
      <c r="L232" s="346">
        <f t="shared" si="55"/>
        <v>1.8484422457387004E-2</v>
      </c>
      <c r="M232" s="346">
        <v>2.0231078751912913E-2</v>
      </c>
      <c r="N232" s="346">
        <v>1.1908130677585341E-2</v>
      </c>
      <c r="P232" s="347">
        <f>E232*'Regional Transition'!$P$78</f>
        <v>0</v>
      </c>
      <c r="Q232" s="347">
        <f>F232*'Regional Transition'!$Q$78</f>
        <v>0</v>
      </c>
      <c r="R232" s="347">
        <f>G232*'Regional Transition'!$R$78</f>
        <v>8316.4448616108075</v>
      </c>
      <c r="S232" s="347">
        <f>H232*'Regional Transition'!$S$78</f>
        <v>0</v>
      </c>
      <c r="T232" s="347">
        <f>I232*'Regional Transition'!$T$78</f>
        <v>7651.2633471538284</v>
      </c>
      <c r="U232" s="347">
        <f>J232*'Regional Transition'!$U$78</f>
        <v>0</v>
      </c>
      <c r="V232" s="347">
        <f>K232*'Regional Transition'!$V$78</f>
        <v>0</v>
      </c>
      <c r="W232" s="347">
        <f>L232*'Regional Transition'!$W$78</f>
        <v>2208.703513381729</v>
      </c>
      <c r="X232" s="347">
        <f>M232*'Regional Transition'!$X$78</f>
        <v>241.7411462103598</v>
      </c>
      <c r="Y232" s="347">
        <f>N232*'Regional Transition'!$Y$78</f>
        <v>0</v>
      </c>
      <c r="Z232" s="348">
        <f t="shared" si="46"/>
        <v>18418.152868356723</v>
      </c>
      <c r="AB232" s="347">
        <f>E232*'Regional Transition'!$P$80</f>
        <v>-7687.0028818443798</v>
      </c>
      <c r="AC232" s="347">
        <f>F232*'Regional Transition'!$Q$80</f>
        <v>-2417.2377049180336</v>
      </c>
      <c r="AD232" s="347">
        <f>G232*'Regional Transition'!$R$80</f>
        <v>0</v>
      </c>
      <c r="AE232" s="347">
        <f>H232*'Regional Transition'!$S$80</f>
        <v>-108.50400000000005</v>
      </c>
      <c r="AF232" s="347">
        <f>I232*'Regional Transition'!$T$80</f>
        <v>0</v>
      </c>
      <c r="AG232" s="347">
        <f>J232*'Regional Transition'!$U$80</f>
        <v>-423.00572221182858</v>
      </c>
      <c r="AH232" s="347">
        <f>K232*'Regional Transition'!$V$80</f>
        <v>-576.29933297899788</v>
      </c>
      <c r="AI232" s="347">
        <f>L232*'Regional Transition'!$W$80</f>
        <v>0</v>
      </c>
      <c r="AJ232" s="347">
        <f>M232*'Regional Transition'!$X$80</f>
        <v>0</v>
      </c>
      <c r="AK232" s="347">
        <f>N232*'Regional Transition'!$Y$80</f>
        <v>-422.808248344047</v>
      </c>
      <c r="AM232" s="382">
        <f>IF(('GE2024 results (adjust.)'!E231+'Allocation (ENG)'!P232+'Allocation (ENG)'!AB232)&gt;0,('GE2024 results (adjust.)'!E231+'Allocation (ENG)'!P232+'Allocation (ENG)'!AB232),0)</f>
        <v>8478.9971181556211</v>
      </c>
      <c r="AN232" s="382">
        <f>IF(('GE2024 results (adjust.)'!F231+'Allocation (ENG)'!Q232+'Allocation (ENG)'!AC232)&gt;0,('GE2024 results (adjust.)'!F231+'Allocation (ENG)'!Q232+'Allocation (ENG)'!AC232),0)</f>
        <v>7095.7622950819659</v>
      </c>
      <c r="AO232" s="382">
        <f>IF(('GE2024 results (adjust.)'!G231+'Allocation (ENG)'!R232+'Allocation (ENG)'!AD232)&gt;0,('GE2024 results (adjust.)'!G231+'Allocation (ENG)'!R232+'Allocation (ENG)'!AD232),0)</f>
        <v>17743.444861610806</v>
      </c>
      <c r="AP232" s="382">
        <f>IF(('GE2024 results (adjust.)'!H231+'Allocation (ENG)'!S232+'Allocation (ENG)'!AE232)&gt;0,('GE2024 results (adjust.)'!H231+'Allocation (ENG)'!S232+'Allocation (ENG)'!AE232),0)</f>
        <v>1398.4959999999999</v>
      </c>
      <c r="AQ232" s="382">
        <f>IF(('GE2024 results (adjust.)'!I231+'Allocation (ENG)'!T232+'Allocation (ENG)'!AF232)&gt;0,('GE2024 results (adjust.)'!I231+'Allocation (ENG)'!T232+'Allocation (ENG)'!AF232),0)</f>
        <v>12334.263347153828</v>
      </c>
      <c r="AR232" s="382">
        <f>IF(('GE2024 results (adjust.)'!K231+'Allocation (ENG)'!U232+'Allocation (ENG)'!AG232)&gt;0,('GE2024 results (adjust.)'!K231+'Allocation (ENG)'!U232+'Allocation (ENG)'!AG232),0)</f>
        <v>0</v>
      </c>
      <c r="AS232" s="382">
        <f>IF(('GE2024 results (adjust.)'!L231+'Allocation (ENG)'!V232+'Allocation (ENG)'!AH232)&gt;0,('GE2024 results (adjust.)'!L231+'Allocation (ENG)'!V232+'Allocation (ENG)'!AH232),0)</f>
        <v>886.70066702100212</v>
      </c>
      <c r="AT232" s="382">
        <f t="shared" si="56"/>
        <v>2208.703513381729</v>
      </c>
      <c r="AU232" s="382">
        <f t="shared" si="57"/>
        <v>241.7411462103598</v>
      </c>
      <c r="AV232" s="382">
        <f>IF(('GE2024 results (adjust.)'!N231+'Allocation (ENG)'!Y232+'Allocation (ENG)'!AK232)&gt;0,('GE2024 results (adjust.)'!N231+'Allocation (ENG)'!Y232+'Allocation (ENG)'!AK232),0)</f>
        <v>0</v>
      </c>
      <c r="AW232" s="382">
        <f t="shared" si="47"/>
        <v>50388.108948615314</v>
      </c>
      <c r="AY232" s="368">
        <f t="shared" si="48"/>
        <v>0.16827377123444573</v>
      </c>
      <c r="AZ232" s="368">
        <f t="shared" si="49"/>
        <v>0.14082215909944285</v>
      </c>
      <c r="BA232" s="368">
        <f t="shared" si="50"/>
        <v>0.35213555800844165</v>
      </c>
      <c r="BB232" s="368">
        <f t="shared" si="51"/>
        <v>2.7754484722301354E-2</v>
      </c>
      <c r="BC232" s="368">
        <f t="shared" si="52"/>
        <v>0.24478520040773982</v>
      </c>
      <c r="BD232" s="368">
        <f t="shared" si="53"/>
        <v>0</v>
      </c>
      <c r="BE232" s="368">
        <f t="shared" si="54"/>
        <v>1.7597419024501196E-2</v>
      </c>
      <c r="BF232" s="368">
        <f t="shared" si="58"/>
        <v>4.3833824278543897E-2</v>
      </c>
      <c r="BG232" s="368">
        <f t="shared" si="59"/>
        <v>4.797583224583445E-3</v>
      </c>
      <c r="BH232" s="368">
        <f t="shared" si="60"/>
        <v>0</v>
      </c>
    </row>
    <row r="233" spans="1:60" ht="20" customHeight="1" x14ac:dyDescent="0.35">
      <c r="A233" s="394" t="s">
        <v>322</v>
      </c>
      <c r="B233" s="395" t="s">
        <v>318</v>
      </c>
      <c r="C233" s="394" t="s">
        <v>300</v>
      </c>
      <c r="D233" s="333" t="s">
        <v>71</v>
      </c>
      <c r="E233" s="346">
        <f>'GE2024 results (adjust.)'!E232/'Regional Transition'!$P$76</f>
        <v>1.1087880248248624E-2</v>
      </c>
      <c r="F233" s="346">
        <f>'GE2024 results (adjust.)'!F232/'Regional Transition'!$Q$76</f>
        <v>7.1500096019313595E-3</v>
      </c>
      <c r="G233" s="346">
        <f>'GE2024 results (adjust.)'!G232/'Regional Transition'!$R$76</f>
        <v>1.6372645329286249E-2</v>
      </c>
      <c r="H233" s="346">
        <f>'GE2024 results (adjust.)'!H232/'Regional Transition'!$S$76</f>
        <v>5.6529481922002389E-3</v>
      </c>
      <c r="I233" s="346">
        <f>'GE2024 results (adjust.)'!I232/'Regional Transition'!$T$76</f>
        <v>1.3153364413798238E-2</v>
      </c>
      <c r="J233" s="346">
        <v>2.9487349776794739E-2</v>
      </c>
      <c r="K233" s="346">
        <v>2.9487349776794739E-2</v>
      </c>
      <c r="L233" s="346">
        <f t="shared" si="55"/>
        <v>1.6372645329286249E-2</v>
      </c>
      <c r="M233" s="346">
        <v>2.4725488790467594E-2</v>
      </c>
      <c r="N233" s="346">
        <v>2.9487349776794739E-2</v>
      </c>
      <c r="P233" s="347">
        <f>E233*'Regional Transition'!$P$78</f>
        <v>0</v>
      </c>
      <c r="Q233" s="347">
        <f>F233*'Regional Transition'!$Q$78</f>
        <v>0</v>
      </c>
      <c r="R233" s="347">
        <f>G233*'Regional Transition'!$R$78</f>
        <v>7366.3216924207318</v>
      </c>
      <c r="S233" s="347">
        <f>H233*'Regional Transition'!$S$78</f>
        <v>0</v>
      </c>
      <c r="T233" s="347">
        <f>I233*'Regional Transition'!$T$78</f>
        <v>4618.8600218671518</v>
      </c>
      <c r="U233" s="347">
        <f>J233*'Regional Transition'!$U$78</f>
        <v>0</v>
      </c>
      <c r="V233" s="347">
        <f>K233*'Regional Transition'!$V$78</f>
        <v>0</v>
      </c>
      <c r="W233" s="347">
        <f>L233*'Regional Transition'!$W$78</f>
        <v>1956.3672787458825</v>
      </c>
      <c r="X233" s="347">
        <f>M233*'Regional Transition'!$X$78</f>
        <v>295.4448486961615</v>
      </c>
      <c r="Y233" s="347">
        <f>N233*'Regional Transition'!$Y$78</f>
        <v>0</v>
      </c>
      <c r="Z233" s="348">
        <f t="shared" si="46"/>
        <v>14236.993841729925</v>
      </c>
      <c r="AB233" s="347">
        <f>E233*'Regional Transition'!$P$80</f>
        <v>-7176.7867435158496</v>
      </c>
      <c r="AC233" s="347">
        <f>F233*'Regional Transition'!$Q$80</f>
        <v>-1059.5901639344265</v>
      </c>
      <c r="AD233" s="347">
        <f>G233*'Regional Transition'!$R$80</f>
        <v>0</v>
      </c>
      <c r="AE233" s="347">
        <f>H233*'Regional Transition'!$S$80</f>
        <v>-99.648000000000053</v>
      </c>
      <c r="AF233" s="347">
        <f>I233*'Regional Transition'!$T$80</f>
        <v>0</v>
      </c>
      <c r="AG233" s="347">
        <f>J233*'Regional Transition'!$U$80</f>
        <v>-1047.4622781831215</v>
      </c>
      <c r="AH233" s="347">
        <f>K233*'Regional Transition'!$V$80</f>
        <v>-1427.0535374348997</v>
      </c>
      <c r="AI233" s="347">
        <f>L233*'Regional Transition'!$W$80</f>
        <v>0</v>
      </c>
      <c r="AJ233" s="347">
        <f>M233*'Regional Transition'!$X$80</f>
        <v>0</v>
      </c>
      <c r="AK233" s="347">
        <f>N233*'Regional Transition'!$Y$80</f>
        <v>-1046.9732861516509</v>
      </c>
      <c r="AM233" s="382">
        <f>IF(('GE2024 results (adjust.)'!E232+'Allocation (ENG)'!P233+'Allocation (ENG)'!AB233)&gt;0,('GE2024 results (adjust.)'!E232+'Allocation (ENG)'!P233+'Allocation (ENG)'!AB233),0)</f>
        <v>7916.2132564841504</v>
      </c>
      <c r="AN233" s="382">
        <f>IF(('GE2024 results (adjust.)'!F232+'Allocation (ENG)'!Q233+'Allocation (ENG)'!AC233)&gt;0,('GE2024 results (adjust.)'!F232+'Allocation (ENG)'!Q233+'Allocation (ENG)'!AC233),0)</f>
        <v>3110.4098360655735</v>
      </c>
      <c r="AO233" s="382">
        <f>IF(('GE2024 results (adjust.)'!G232+'Allocation (ENG)'!R233+'Allocation (ENG)'!AD233)&gt;0,('GE2024 results (adjust.)'!G232+'Allocation (ENG)'!R233+'Allocation (ENG)'!AD233),0)</f>
        <v>15716.321692420732</v>
      </c>
      <c r="AP233" s="382">
        <f>IF(('GE2024 results (adjust.)'!H232+'Allocation (ENG)'!S233+'Allocation (ENG)'!AE233)&gt;0,('GE2024 results (adjust.)'!H232+'Allocation (ENG)'!S233+'Allocation (ENG)'!AE233),0)</f>
        <v>1284.3519999999999</v>
      </c>
      <c r="AQ233" s="382">
        <f>IF(('GE2024 results (adjust.)'!I232+'Allocation (ENG)'!T233+'Allocation (ENG)'!AF233)&gt;0,('GE2024 results (adjust.)'!I232+'Allocation (ENG)'!T233+'Allocation (ENG)'!AF233),0)</f>
        <v>7445.8600218671518</v>
      </c>
      <c r="AR233" s="382">
        <f>IF(('GE2024 results (adjust.)'!K232+'Allocation (ENG)'!U233+'Allocation (ENG)'!AG233)&gt;0,('GE2024 results (adjust.)'!K232+'Allocation (ENG)'!U233+'Allocation (ENG)'!AG233),0)</f>
        <v>0</v>
      </c>
      <c r="AS233" s="382">
        <f>IF(('GE2024 results (adjust.)'!L232+'Allocation (ENG)'!V233+'Allocation (ENG)'!AH233)&gt;0,('GE2024 results (adjust.)'!L232+'Allocation (ENG)'!V233+'Allocation (ENG)'!AH233),0)</f>
        <v>3245.9464625651003</v>
      </c>
      <c r="AT233" s="382">
        <f t="shared" si="56"/>
        <v>1956.3672787458825</v>
      </c>
      <c r="AU233" s="382">
        <f t="shared" si="57"/>
        <v>295.4448486961615</v>
      </c>
      <c r="AV233" s="382">
        <f>IF(('GE2024 results (adjust.)'!N232+'Allocation (ENG)'!Y233+'Allocation (ENG)'!AK233)&gt;0,('GE2024 results (adjust.)'!N232+'Allocation (ENG)'!Y233+'Allocation (ENG)'!AK233),0)</f>
        <v>0</v>
      </c>
      <c r="AW233" s="382">
        <f t="shared" si="47"/>
        <v>40970.915396844757</v>
      </c>
      <c r="AY233" s="368">
        <f t="shared" si="48"/>
        <v>0.19321543538404298</v>
      </c>
      <c r="AZ233" s="368">
        <f t="shared" si="49"/>
        <v>7.5917508943554424E-2</v>
      </c>
      <c r="BA233" s="368">
        <f t="shared" si="50"/>
        <v>0.38359703560909636</v>
      </c>
      <c r="BB233" s="368">
        <f t="shared" si="51"/>
        <v>3.1347896124842504E-2</v>
      </c>
      <c r="BC233" s="368">
        <f t="shared" si="52"/>
        <v>0.18173526145917088</v>
      </c>
      <c r="BD233" s="368">
        <f t="shared" si="53"/>
        <v>0</v>
      </c>
      <c r="BE233" s="368">
        <f t="shared" si="54"/>
        <v>7.9225627036272575E-2</v>
      </c>
      <c r="BF233" s="368">
        <f t="shared" si="58"/>
        <v>4.775014811840269E-2</v>
      </c>
      <c r="BG233" s="368">
        <f t="shared" si="59"/>
        <v>7.2110873246174585E-3</v>
      </c>
      <c r="BH233" s="368">
        <f t="shared" si="60"/>
        <v>0</v>
      </c>
    </row>
    <row r="234" spans="1:60" ht="20" customHeight="1" x14ac:dyDescent="0.35">
      <c r="A234" s="394" t="s">
        <v>323</v>
      </c>
      <c r="B234" s="395" t="s">
        <v>318</v>
      </c>
      <c r="C234" s="394" t="s">
        <v>300</v>
      </c>
      <c r="D234" s="333" t="s">
        <v>71</v>
      </c>
      <c r="E234" s="346">
        <f>'GE2024 results (adjust.)'!E233/'Regional Transition'!$P$76</f>
        <v>1.2755506840942217E-2</v>
      </c>
      <c r="F234" s="346">
        <f>'GE2024 results (adjust.)'!F233/'Regional Transition'!$Q$76</f>
        <v>2.1292282790595595E-2</v>
      </c>
      <c r="G234" s="346">
        <f>'GE2024 results (adjust.)'!G233/'Regional Transition'!$R$76</f>
        <v>1.6700098235871975E-2</v>
      </c>
      <c r="H234" s="346">
        <f>'GE2024 results (adjust.)'!H233/'Regional Transition'!$S$76</f>
        <v>1.6877154573823255E-2</v>
      </c>
      <c r="I234" s="346">
        <f>'GE2024 results (adjust.)'!I233/'Regional Transition'!$T$76</f>
        <v>9.1473344313856859E-3</v>
      </c>
      <c r="J234" s="346">
        <v>1.1665579034297957E-3</v>
      </c>
      <c r="K234" s="346">
        <v>1.1665579034297957E-3</v>
      </c>
      <c r="L234" s="346">
        <f t="shared" si="55"/>
        <v>1.6700098235871975E-2</v>
      </c>
      <c r="M234" s="346">
        <v>6.1276075837714975E-3</v>
      </c>
      <c r="N234" s="346">
        <v>1.1665579034297957E-3</v>
      </c>
      <c r="P234" s="347">
        <f>E234*'Regional Transition'!$P$78</f>
        <v>0</v>
      </c>
      <c r="Q234" s="347">
        <f>F234*'Regional Transition'!$Q$78</f>
        <v>0</v>
      </c>
      <c r="R234" s="347">
        <f>G234*'Regional Transition'!$R$78</f>
        <v>7513.6481262691468</v>
      </c>
      <c r="S234" s="347">
        <f>H234*'Regional Transition'!$S$78</f>
        <v>0</v>
      </c>
      <c r="T234" s="347">
        <f>I234*'Regional Transition'!$T$78</f>
        <v>3212.1255051258649</v>
      </c>
      <c r="U234" s="347">
        <f>J234*'Regional Transition'!$U$78</f>
        <v>0</v>
      </c>
      <c r="V234" s="347">
        <f>K234*'Regional Transition'!$V$78</f>
        <v>0</v>
      </c>
      <c r="W234" s="347">
        <f>L234*'Regional Transition'!$W$78</f>
        <v>1995.4946243208001</v>
      </c>
      <c r="X234" s="347">
        <f>M234*'Regional Transition'!$X$78</f>
        <v>73.218778839865564</v>
      </c>
      <c r="Y234" s="347">
        <f>N234*'Regional Transition'!$Y$78</f>
        <v>0</v>
      </c>
      <c r="Z234" s="348">
        <f t="shared" si="46"/>
        <v>12794.487034555677</v>
      </c>
      <c r="AB234" s="347">
        <f>E234*'Regional Transition'!$P$80</f>
        <v>-8256.1815561959647</v>
      </c>
      <c r="AC234" s="347">
        <f>F234*'Regional Transition'!$Q$80</f>
        <v>-3155.3934426229516</v>
      </c>
      <c r="AD234" s="347">
        <f>G234*'Regional Transition'!$R$80</f>
        <v>0</v>
      </c>
      <c r="AE234" s="347">
        <f>H234*'Regional Transition'!$S$80</f>
        <v>-297.50400000000013</v>
      </c>
      <c r="AF234" s="347">
        <f>I234*'Regional Transition'!$T$80</f>
        <v>0</v>
      </c>
      <c r="AG234" s="347">
        <f>J234*'Regional Transition'!$U$80</f>
        <v>-41.438969877201437</v>
      </c>
      <c r="AH234" s="347">
        <f>K234*'Regional Transition'!$V$80</f>
        <v>-56.456093725391646</v>
      </c>
      <c r="AI234" s="347">
        <f>L234*'Regional Transition'!$W$80</f>
        <v>0</v>
      </c>
      <c r="AJ234" s="347">
        <f>M234*'Regional Transition'!$X$80</f>
        <v>0</v>
      </c>
      <c r="AK234" s="347">
        <f>N234*'Regional Transition'!$Y$80</f>
        <v>-41.419624716536127</v>
      </c>
      <c r="AM234" s="382">
        <f>IF(('GE2024 results (adjust.)'!E233+'Allocation (ENG)'!P234+'Allocation (ENG)'!AB234)&gt;0,('GE2024 results (adjust.)'!E233+'Allocation (ENG)'!P234+'Allocation (ENG)'!AB234),0)</f>
        <v>9106.8184438040353</v>
      </c>
      <c r="AN234" s="382">
        <f>IF(('GE2024 results (adjust.)'!F233+'Allocation (ENG)'!Q234+'Allocation (ENG)'!AC234)&gt;0,('GE2024 results (adjust.)'!F233+'Allocation (ENG)'!Q234+'Allocation (ENG)'!AC234),0)</f>
        <v>9262.6065573770484</v>
      </c>
      <c r="AO234" s="382">
        <f>IF(('GE2024 results (adjust.)'!G233+'Allocation (ENG)'!R234+'Allocation (ENG)'!AD234)&gt;0,('GE2024 results (adjust.)'!G233+'Allocation (ENG)'!R234+'Allocation (ENG)'!AD234),0)</f>
        <v>16030.648126269147</v>
      </c>
      <c r="AP234" s="382">
        <f>IF(('GE2024 results (adjust.)'!H233+'Allocation (ENG)'!S234+'Allocation (ENG)'!AE234)&gt;0,('GE2024 results (adjust.)'!H233+'Allocation (ENG)'!S234+'Allocation (ENG)'!AE234),0)</f>
        <v>3834.4960000000001</v>
      </c>
      <c r="AQ234" s="382">
        <f>IF(('GE2024 results (adjust.)'!I233+'Allocation (ENG)'!T234+'Allocation (ENG)'!AF234)&gt;0,('GE2024 results (adjust.)'!I233+'Allocation (ENG)'!T234+'Allocation (ENG)'!AF234),0)</f>
        <v>5178.1255051258649</v>
      </c>
      <c r="AR234" s="382">
        <f>IF(('GE2024 results (adjust.)'!K233+'Allocation (ENG)'!U234+'Allocation (ENG)'!AG234)&gt;0,('GE2024 results (adjust.)'!K233+'Allocation (ENG)'!U234+'Allocation (ENG)'!AG234),0)</f>
        <v>0</v>
      </c>
      <c r="AS234" s="382">
        <f>IF(('GE2024 results (adjust.)'!L233+'Allocation (ENG)'!V234+'Allocation (ENG)'!AH234)&gt;0,('GE2024 results (adjust.)'!L233+'Allocation (ENG)'!V234+'Allocation (ENG)'!AH234),0)</f>
        <v>0</v>
      </c>
      <c r="AT234" s="382">
        <f t="shared" si="56"/>
        <v>1995.4946243208001</v>
      </c>
      <c r="AU234" s="382">
        <f t="shared" si="57"/>
        <v>73.218778839865564</v>
      </c>
      <c r="AV234" s="382">
        <f>IF(('GE2024 results (adjust.)'!N233+'Allocation (ENG)'!Y234+'Allocation (ENG)'!AK234)&gt;0,('GE2024 results (adjust.)'!N233+'Allocation (ENG)'!Y234+'Allocation (ENG)'!AK234),0)</f>
        <v>160.58037528346387</v>
      </c>
      <c r="AW234" s="382">
        <f t="shared" si="47"/>
        <v>45641.988411020226</v>
      </c>
      <c r="AY234" s="368">
        <f t="shared" si="48"/>
        <v>0.19952720643531824</v>
      </c>
      <c r="AZ234" s="368">
        <f t="shared" si="49"/>
        <v>0.20294046950725309</v>
      </c>
      <c r="BA234" s="368">
        <f t="shared" si="50"/>
        <v>0.35122589274394012</v>
      </c>
      <c r="BB234" s="368">
        <f t="shared" si="51"/>
        <v>8.4012466009788567E-2</v>
      </c>
      <c r="BC234" s="368">
        <f t="shared" si="52"/>
        <v>0.11345091845024899</v>
      </c>
      <c r="BD234" s="368">
        <f t="shared" si="53"/>
        <v>0</v>
      </c>
      <c r="BE234" s="368">
        <f t="shared" si="54"/>
        <v>0</v>
      </c>
      <c r="BF234" s="368">
        <f t="shared" si="58"/>
        <v>4.3720589172205948E-2</v>
      </c>
      <c r="BG234" s="368">
        <f t="shared" si="59"/>
        <v>1.6041978316217911E-3</v>
      </c>
      <c r="BH234" s="368">
        <f t="shared" si="60"/>
        <v>3.5182598496232877E-3</v>
      </c>
    </row>
    <row r="235" spans="1:60" ht="20" customHeight="1" x14ac:dyDescent="0.35">
      <c r="A235" s="394" t="s">
        <v>324</v>
      </c>
      <c r="B235" s="395" t="s">
        <v>318</v>
      </c>
      <c r="C235" s="394" t="s">
        <v>300</v>
      </c>
      <c r="D235" s="333" t="s">
        <v>71</v>
      </c>
      <c r="E235" s="346">
        <f>'GE2024 results (adjust.)'!E234/'Regional Transition'!$P$76</f>
        <v>1.4417256335511778E-2</v>
      </c>
      <c r="F235" s="346">
        <f>'GE2024 results (adjust.)'!F234/'Regional Transition'!$Q$76</f>
        <v>2.1743230638391266E-2</v>
      </c>
      <c r="G235" s="346">
        <f>'GE2024 results (adjust.)'!G234/'Regional Transition'!$R$76</f>
        <v>1.4480477336141193E-2</v>
      </c>
      <c r="H235" s="346">
        <f>'GE2024 results (adjust.)'!H234/'Regional Transition'!$S$76</f>
        <v>5.3792866828957474E-3</v>
      </c>
      <c r="I235" s="346">
        <f>'GE2024 results (adjust.)'!I234/'Regional Transition'!$T$76</f>
        <v>8.1283790700054908E-3</v>
      </c>
      <c r="J235" s="346">
        <v>1.5967983183086065E-2</v>
      </c>
      <c r="K235" s="346">
        <v>1.5967983183086065E-2</v>
      </c>
      <c r="L235" s="346">
        <f t="shared" si="55"/>
        <v>1.4480477336141193E-2</v>
      </c>
      <c r="M235" s="346">
        <v>1.3199602297696995E-2</v>
      </c>
      <c r="N235" s="346">
        <v>1.5967983183086065E-2</v>
      </c>
      <c r="P235" s="347">
        <f>E235*'Regional Transition'!$P$78</f>
        <v>0</v>
      </c>
      <c r="Q235" s="347">
        <f>F235*'Regional Transition'!$Q$78</f>
        <v>0</v>
      </c>
      <c r="R235" s="347">
        <f>G235*'Regional Transition'!$R$78</f>
        <v>6515.0042752727077</v>
      </c>
      <c r="S235" s="347">
        <f>H235*'Regional Transition'!$S$78</f>
        <v>0</v>
      </c>
      <c r="T235" s="347">
        <f>I235*'Regional Transition'!$T$78</f>
        <v>2854.314983446026</v>
      </c>
      <c r="U235" s="347">
        <f>J235*'Regional Transition'!$U$78</f>
        <v>0</v>
      </c>
      <c r="V235" s="347">
        <f>K235*'Regional Transition'!$V$78</f>
        <v>0</v>
      </c>
      <c r="W235" s="347">
        <f>L235*'Regional Transition'!$W$78</f>
        <v>1730.2721381483045</v>
      </c>
      <c r="X235" s="347">
        <f>M235*'Regional Transition'!$X$78</f>
        <v>157.72203885393219</v>
      </c>
      <c r="Y235" s="347">
        <f>N235*'Regional Transition'!$Y$78</f>
        <v>0</v>
      </c>
      <c r="Z235" s="348">
        <f t="shared" si="46"/>
        <v>11257.313435720969</v>
      </c>
      <c r="AB235" s="347">
        <f>E235*'Regional Transition'!$P$80</f>
        <v>-9331.772334293948</v>
      </c>
      <c r="AC235" s="347">
        <f>F235*'Regional Transition'!$Q$80</f>
        <v>-3222.2213114754109</v>
      </c>
      <c r="AD235" s="347">
        <f>G235*'Regional Transition'!$R$80</f>
        <v>0</v>
      </c>
      <c r="AE235" s="347">
        <f>H235*'Regional Transition'!$S$80</f>
        <v>-94.824000000000055</v>
      </c>
      <c r="AF235" s="347">
        <f>I235*'Regional Transition'!$T$80</f>
        <v>0</v>
      </c>
      <c r="AG235" s="347">
        <f>J235*'Regional Transition'!$U$80</f>
        <v>-567.22154312109888</v>
      </c>
      <c r="AH235" s="347">
        <f>K235*'Regional Transition'!$V$80</f>
        <v>-772.77771856786092</v>
      </c>
      <c r="AI235" s="347">
        <f>L235*'Regional Transition'!$W$80</f>
        <v>0</v>
      </c>
      <c r="AJ235" s="347">
        <f>M235*'Regional Transition'!$X$80</f>
        <v>0</v>
      </c>
      <c r="AK235" s="347">
        <f>N235*'Regional Transition'!$Y$80</f>
        <v>-566.95674426347716</v>
      </c>
      <c r="AM235" s="382">
        <f>IF(('GE2024 results (adjust.)'!E234+'Allocation (ENG)'!P235+'Allocation (ENG)'!AB235)&gt;0,('GE2024 results (adjust.)'!E234+'Allocation (ENG)'!P235+'Allocation (ENG)'!AB235),0)</f>
        <v>10293.227665706052</v>
      </c>
      <c r="AN235" s="382">
        <f>IF(('GE2024 results (adjust.)'!F234+'Allocation (ENG)'!Q235+'Allocation (ENG)'!AC235)&gt;0,('GE2024 results (adjust.)'!F234+'Allocation (ENG)'!Q235+'Allocation (ENG)'!AC235),0)</f>
        <v>9458.7786885245896</v>
      </c>
      <c r="AO235" s="382">
        <f>IF(('GE2024 results (adjust.)'!G234+'Allocation (ENG)'!R235+'Allocation (ENG)'!AD235)&gt;0,('GE2024 results (adjust.)'!G234+'Allocation (ENG)'!R235+'Allocation (ENG)'!AD235),0)</f>
        <v>13900.004275272708</v>
      </c>
      <c r="AP235" s="382">
        <f>IF(('GE2024 results (adjust.)'!H234+'Allocation (ENG)'!S235+'Allocation (ENG)'!AE235)&gt;0,('GE2024 results (adjust.)'!H234+'Allocation (ENG)'!S235+'Allocation (ENG)'!AE235),0)</f>
        <v>1222.1759999999999</v>
      </c>
      <c r="AQ235" s="382">
        <f>IF(('GE2024 results (adjust.)'!I234+'Allocation (ENG)'!T235+'Allocation (ENG)'!AF235)&gt;0,('GE2024 results (adjust.)'!I234+'Allocation (ENG)'!T235+'Allocation (ENG)'!AF235),0)</f>
        <v>4601.3149834460255</v>
      </c>
      <c r="AR235" s="382">
        <f>IF(('GE2024 results (adjust.)'!K234+'Allocation (ENG)'!U235+'Allocation (ENG)'!AG235)&gt;0,('GE2024 results (adjust.)'!K234+'Allocation (ENG)'!U235+'Allocation (ENG)'!AG235),0)</f>
        <v>3.7784568789011246</v>
      </c>
      <c r="AS235" s="382">
        <f>IF(('GE2024 results (adjust.)'!L234+'Allocation (ENG)'!V235+'Allocation (ENG)'!AH235)&gt;0,('GE2024 results (adjust.)'!L234+'Allocation (ENG)'!V235+'Allocation (ENG)'!AH235),0)</f>
        <v>1144.222281432139</v>
      </c>
      <c r="AT235" s="382">
        <f t="shared" si="56"/>
        <v>1730.2721381483045</v>
      </c>
      <c r="AU235" s="382">
        <f t="shared" si="57"/>
        <v>157.72203885393219</v>
      </c>
      <c r="AV235" s="382">
        <f>IF(('GE2024 results (adjust.)'!N234+'Allocation (ENG)'!Y235+'Allocation (ENG)'!AK235)&gt;0,('GE2024 results (adjust.)'!N234+'Allocation (ENG)'!Y235+'Allocation (ENG)'!AK235),0)</f>
        <v>0</v>
      </c>
      <c r="AW235" s="382">
        <f t="shared" si="47"/>
        <v>42511.496528262651</v>
      </c>
      <c r="AY235" s="368">
        <f t="shared" si="48"/>
        <v>0.24212809489929082</v>
      </c>
      <c r="AZ235" s="368">
        <f t="shared" si="49"/>
        <v>0.222499311033103</v>
      </c>
      <c r="BA235" s="368">
        <f t="shared" si="50"/>
        <v>0.32697047646938648</v>
      </c>
      <c r="BB235" s="368">
        <f t="shared" si="51"/>
        <v>2.8749305477577539E-2</v>
      </c>
      <c r="BC235" s="368">
        <f t="shared" si="52"/>
        <v>0.10823695609932156</v>
      </c>
      <c r="BD235" s="368">
        <f t="shared" si="53"/>
        <v>8.888082489378177E-5</v>
      </c>
      <c r="BE235" s="368">
        <f t="shared" si="54"/>
        <v>2.6915596365125204E-2</v>
      </c>
      <c r="BF235" s="368">
        <f t="shared" si="58"/>
        <v>4.0701275641942612E-2</v>
      </c>
      <c r="BG235" s="368">
        <f t="shared" si="59"/>
        <v>3.7101031893590204E-3</v>
      </c>
      <c r="BH235" s="368">
        <f t="shared" si="60"/>
        <v>0</v>
      </c>
    </row>
    <row r="236" spans="1:60" ht="20" customHeight="1" x14ac:dyDescent="0.35">
      <c r="A236" s="394" t="s">
        <v>325</v>
      </c>
      <c r="B236" s="395" t="s">
        <v>318</v>
      </c>
      <c r="C236" s="394" t="s">
        <v>300</v>
      </c>
      <c r="D236" s="333" t="s">
        <v>71</v>
      </c>
      <c r="E236" s="346">
        <f>'GE2024 results (adjust.)'!E235/'Regional Transition'!$P$76</f>
        <v>1.4139563449151347E-2</v>
      </c>
      <c r="F236" s="346">
        <f>'GE2024 results (adjust.)'!F235/'Regional Transition'!$Q$76</f>
        <v>1.6950838111437272E-2</v>
      </c>
      <c r="G236" s="346">
        <f>'GE2024 results (adjust.)'!G235/'Regional Transition'!$R$76</f>
        <v>1.3460863495275463E-2</v>
      </c>
      <c r="H236" s="346">
        <f>'GE2024 results (adjust.)'!H235/'Regional Transition'!$S$76</f>
        <v>7.3357622494159168E-3</v>
      </c>
      <c r="I236" s="346">
        <f>'GE2024 results (adjust.)'!I235/'Regional Transition'!$T$76</f>
        <v>1.2632254822590101E-2</v>
      </c>
      <c r="J236" s="346">
        <v>9.8464417096425835E-3</v>
      </c>
      <c r="K236" s="346">
        <v>9.8464417096425835E-3</v>
      </c>
      <c r="L236" s="346">
        <f t="shared" si="55"/>
        <v>1.3460863495275463E-2</v>
      </c>
      <c r="M236" s="346">
        <v>1.2513908671842605E-2</v>
      </c>
      <c r="N236" s="346">
        <v>9.8464417096425835E-3</v>
      </c>
      <c r="P236" s="347">
        <f>E236*'Regional Transition'!$P$78</f>
        <v>0</v>
      </c>
      <c r="Q236" s="347">
        <f>F236*'Regional Transition'!$Q$78</f>
        <v>0</v>
      </c>
      <c r="R236" s="347">
        <f>G236*'Regional Transition'!$R$78</f>
        <v>6056.263283648902</v>
      </c>
      <c r="S236" s="347">
        <f>H236*'Regional Transition'!$S$78</f>
        <v>0</v>
      </c>
      <c r="T236" s="347">
        <f>I236*'Regional Transition'!$T$78</f>
        <v>4435.870166030887</v>
      </c>
      <c r="U236" s="347">
        <f>J236*'Regional Transition'!$U$78</f>
        <v>0</v>
      </c>
      <c r="V236" s="347">
        <f>K236*'Regional Transition'!$V$78</f>
        <v>0</v>
      </c>
      <c r="W236" s="347">
        <f>L236*'Regional Transition'!$W$78</f>
        <v>1608.4384872563455</v>
      </c>
      <c r="X236" s="347">
        <f>M236*'Regional Transition'!$X$78</f>
        <v>149.52868618619544</v>
      </c>
      <c r="Y236" s="347">
        <f>N236*'Regional Transition'!$Y$78</f>
        <v>0</v>
      </c>
      <c r="Z236" s="348">
        <f t="shared" si="46"/>
        <v>12250.100623122331</v>
      </c>
      <c r="AB236" s="347">
        <f>E236*'Regional Transition'!$P$80</f>
        <v>-9152.0317002881839</v>
      </c>
      <c r="AC236" s="347">
        <f>F236*'Regional Transition'!$Q$80</f>
        <v>-2512.0163934426237</v>
      </c>
      <c r="AD236" s="347">
        <f>G236*'Regional Transition'!$R$80</f>
        <v>0</v>
      </c>
      <c r="AE236" s="347">
        <f>H236*'Regional Transition'!$S$80</f>
        <v>-129.31200000000007</v>
      </c>
      <c r="AF236" s="347">
        <f>I236*'Regional Transition'!$T$80</f>
        <v>0</v>
      </c>
      <c r="AG236" s="347">
        <f>J236*'Regional Transition'!$U$80</f>
        <v>-349.76952297340819</v>
      </c>
      <c r="AH236" s="347">
        <f>K236*'Regional Transition'!$V$80</f>
        <v>-476.52296931580577</v>
      </c>
      <c r="AI236" s="347">
        <f>L236*'Regional Transition'!$W$80</f>
        <v>0</v>
      </c>
      <c r="AJ236" s="347">
        <f>M236*'Regional Transition'!$X$80</f>
        <v>0</v>
      </c>
      <c r="AK236" s="347">
        <f>N236*'Regional Transition'!$Y$80</f>
        <v>-349.60623832521827</v>
      </c>
      <c r="AM236" s="382">
        <f>IF(('GE2024 results (adjust.)'!E235+'Allocation (ENG)'!P236+'Allocation (ENG)'!AB236)&gt;0,('GE2024 results (adjust.)'!E235+'Allocation (ENG)'!P236+'Allocation (ENG)'!AB236),0)</f>
        <v>10094.968299711816</v>
      </c>
      <c r="AN236" s="382">
        <f>IF(('GE2024 results (adjust.)'!F235+'Allocation (ENG)'!Q236+'Allocation (ENG)'!AC236)&gt;0,('GE2024 results (adjust.)'!F235+'Allocation (ENG)'!Q236+'Allocation (ENG)'!AC236),0)</f>
        <v>7373.9836065573763</v>
      </c>
      <c r="AO236" s="382">
        <f>IF(('GE2024 results (adjust.)'!G235+'Allocation (ENG)'!R236+'Allocation (ENG)'!AD236)&gt;0,('GE2024 results (adjust.)'!G235+'Allocation (ENG)'!R236+'Allocation (ENG)'!AD236),0)</f>
        <v>12921.263283648903</v>
      </c>
      <c r="AP236" s="382">
        <f>IF(('GE2024 results (adjust.)'!H235+'Allocation (ENG)'!S236+'Allocation (ENG)'!AE236)&gt;0,('GE2024 results (adjust.)'!H235+'Allocation (ENG)'!S236+'Allocation (ENG)'!AE236),0)</f>
        <v>1666.6879999999999</v>
      </c>
      <c r="AQ236" s="382">
        <f>IF(('GE2024 results (adjust.)'!I235+'Allocation (ENG)'!T236+'Allocation (ENG)'!AF236)&gt;0,('GE2024 results (adjust.)'!I235+'Allocation (ENG)'!T236+'Allocation (ENG)'!AF236),0)</f>
        <v>7150.870166030887</v>
      </c>
      <c r="AR236" s="382">
        <f>IF(('GE2024 results (adjust.)'!K235+'Allocation (ENG)'!U236+'Allocation (ENG)'!AG236)&gt;0,('GE2024 results (adjust.)'!K235+'Allocation (ENG)'!U236+'Allocation (ENG)'!AG236),0)</f>
        <v>0</v>
      </c>
      <c r="AS236" s="382">
        <f>IF(('GE2024 results (adjust.)'!L235+'Allocation (ENG)'!V236+'Allocation (ENG)'!AH236)&gt;0,('GE2024 results (adjust.)'!L235+'Allocation (ENG)'!V236+'Allocation (ENG)'!AH236),0)</f>
        <v>546.47703068419423</v>
      </c>
      <c r="AT236" s="382">
        <f t="shared" si="56"/>
        <v>1608.4384872563455</v>
      </c>
      <c r="AU236" s="382">
        <f t="shared" si="57"/>
        <v>149.52868618619544</v>
      </c>
      <c r="AV236" s="382">
        <f>IF(('GE2024 results (adjust.)'!N235+'Allocation (ENG)'!Y236+'Allocation (ENG)'!AK236)&gt;0,('GE2024 results (adjust.)'!N235+'Allocation (ENG)'!Y236+'Allocation (ENG)'!AK236),0)</f>
        <v>55.393761674781729</v>
      </c>
      <c r="AW236" s="382">
        <f t="shared" si="47"/>
        <v>41567.611321750497</v>
      </c>
      <c r="AY236" s="368">
        <f t="shared" si="48"/>
        <v>0.24285658902967958</v>
      </c>
      <c r="AZ236" s="368">
        <f t="shared" si="49"/>
        <v>0.17739733826607679</v>
      </c>
      <c r="BA236" s="368">
        <f t="shared" si="50"/>
        <v>0.31084930966162533</v>
      </c>
      <c r="BB236" s="368">
        <f t="shared" si="51"/>
        <v>4.0095832957519395E-2</v>
      </c>
      <c r="BC236" s="368">
        <f t="shared" si="52"/>
        <v>0.17202985542470062</v>
      </c>
      <c r="BD236" s="368">
        <f t="shared" si="53"/>
        <v>0</v>
      </c>
      <c r="BE236" s="368">
        <f t="shared" si="54"/>
        <v>1.3146702764665405E-2</v>
      </c>
      <c r="BF236" s="368">
        <f t="shared" si="58"/>
        <v>3.8694513254715714E-2</v>
      </c>
      <c r="BG236" s="368">
        <f t="shared" si="59"/>
        <v>3.5972402895317122E-3</v>
      </c>
      <c r="BH236" s="368">
        <f t="shared" si="60"/>
        <v>1.3326183514855139E-3</v>
      </c>
    </row>
    <row r="237" spans="1:60" ht="20" customHeight="1" x14ac:dyDescent="0.35">
      <c r="A237" s="394" t="s">
        <v>326</v>
      </c>
      <c r="B237" s="395" t="s">
        <v>318</v>
      </c>
      <c r="C237" s="394" t="s">
        <v>300</v>
      </c>
      <c r="D237" s="333" t="s">
        <v>71</v>
      </c>
      <c r="E237" s="346">
        <f>'GE2024 results (adjust.)'!E236/'Regional Transition'!$P$76</f>
        <v>5.810246132869434E-3</v>
      </c>
      <c r="F237" s="346">
        <f>'GE2024 results (adjust.)'!F236/'Regional Transition'!$Q$76</f>
        <v>1.9625661847411595E-2</v>
      </c>
      <c r="G237" s="346">
        <f>'GE2024 results (adjust.)'!G236/'Regional Transition'!$R$76</f>
        <v>1.0096137820418551E-2</v>
      </c>
      <c r="H237" s="346">
        <f>'GE2024 results (adjust.)'!H236/'Regional Transition'!$S$76</f>
        <v>9.6725047788651625E-2</v>
      </c>
      <c r="I237" s="346">
        <f>'GE2024 results (adjust.)'!I236/'Regional Transition'!$T$76</f>
        <v>7.5840056577612756E-3</v>
      </c>
      <c r="J237" s="346">
        <v>5.2899358393153116E-3</v>
      </c>
      <c r="K237" s="346">
        <v>5.2899358393153116E-3</v>
      </c>
      <c r="L237" s="346">
        <f t="shared" si="55"/>
        <v>1.0096137820418551E-2</v>
      </c>
      <c r="M237" s="346">
        <v>7.6080824577752929E-3</v>
      </c>
      <c r="N237" s="346">
        <v>5.2899358393153116E-3</v>
      </c>
      <c r="P237" s="347">
        <f>E237*'Regional Transition'!$P$78</f>
        <v>0</v>
      </c>
      <c r="Q237" s="347">
        <f>F237*'Regional Transition'!$Q$78</f>
        <v>0</v>
      </c>
      <c r="R237" s="347">
        <f>G237*'Regional Transition'!$R$78</f>
        <v>4542.4180112903414</v>
      </c>
      <c r="S237" s="347">
        <f>H237*'Regional Transition'!$S$78</f>
        <v>0</v>
      </c>
      <c r="T237" s="347">
        <f>I237*'Regional Transition'!$T$78</f>
        <v>2663.1559376170703</v>
      </c>
      <c r="U237" s="347">
        <f>J237*'Regional Transition'!$U$78</f>
        <v>0</v>
      </c>
      <c r="V237" s="347">
        <f>K237*'Regional Transition'!$V$78</f>
        <v>0</v>
      </c>
      <c r="W237" s="347">
        <f>L237*'Regional Transition'!$W$78</f>
        <v>1206.3874393128801</v>
      </c>
      <c r="X237" s="347">
        <f>M237*'Regional Transition'!$X$78</f>
        <v>90.908972099751708</v>
      </c>
      <c r="Y237" s="347">
        <f>N237*'Regional Transition'!$Y$78</f>
        <v>0</v>
      </c>
      <c r="Z237" s="348">
        <f t="shared" si="46"/>
        <v>8502.8703603200429</v>
      </c>
      <c r="AB237" s="347">
        <f>E237*'Regional Transition'!$P$80</f>
        <v>-3760.7636887608064</v>
      </c>
      <c r="AC237" s="347">
        <f>F237*'Regional Transition'!$Q$80</f>
        <v>-2908.4098360655748</v>
      </c>
      <c r="AD237" s="347">
        <f>G237*'Regional Transition'!$R$80</f>
        <v>0</v>
      </c>
      <c r="AE237" s="347">
        <f>H237*'Regional Transition'!$S$80</f>
        <v>-1705.0320000000008</v>
      </c>
      <c r="AF237" s="347">
        <f>I237*'Regional Transition'!$T$80</f>
        <v>0</v>
      </c>
      <c r="AG237" s="347">
        <f>J237*'Regional Transition'!$U$80</f>
        <v>-187.91136835404217</v>
      </c>
      <c r="AH237" s="347">
        <f>K237*'Regional Transition'!$V$80</f>
        <v>-256.00882105177601</v>
      </c>
      <c r="AI237" s="347">
        <f>L237*'Regional Transition'!$W$80</f>
        <v>0</v>
      </c>
      <c r="AJ237" s="347">
        <f>M237*'Regional Transition'!$X$80</f>
        <v>0</v>
      </c>
      <c r="AK237" s="347">
        <f>N237*'Regional Transition'!$Y$80</f>
        <v>-187.82364475419351</v>
      </c>
      <c r="AM237" s="382">
        <f>IF(('GE2024 results (adjust.)'!E236+'Allocation (ENG)'!P237+'Allocation (ENG)'!AB237)&gt;0,('GE2024 results (adjust.)'!E236+'Allocation (ENG)'!P237+'Allocation (ENG)'!AB237),0)</f>
        <v>4148.236311239194</v>
      </c>
      <c r="AN237" s="382">
        <f>IF(('GE2024 results (adjust.)'!F236+'Allocation (ENG)'!Q237+'Allocation (ENG)'!AC237)&gt;0,('GE2024 results (adjust.)'!F236+'Allocation (ENG)'!Q237+'Allocation (ENG)'!AC237),0)</f>
        <v>8537.5901639344247</v>
      </c>
      <c r="AO237" s="382">
        <f>IF(('GE2024 results (adjust.)'!G236+'Allocation (ENG)'!R237+'Allocation (ENG)'!AD237)&gt;0,('GE2024 results (adjust.)'!G236+'Allocation (ENG)'!R237+'Allocation (ENG)'!AD237),0)</f>
        <v>9691.4180112903414</v>
      </c>
      <c r="AP237" s="382">
        <f>IF(('GE2024 results (adjust.)'!H236+'Allocation (ENG)'!S237+'Allocation (ENG)'!AE237)&gt;0,('GE2024 results (adjust.)'!H236+'Allocation (ENG)'!S237+'Allocation (ENG)'!AE237),0)</f>
        <v>21975.968000000001</v>
      </c>
      <c r="AQ237" s="382">
        <f>IF(('GE2024 results (adjust.)'!I236+'Allocation (ENG)'!T237+'Allocation (ENG)'!AF237)&gt;0,('GE2024 results (adjust.)'!I236+'Allocation (ENG)'!T237+'Allocation (ENG)'!AF237),0)</f>
        <v>4293.1559376170699</v>
      </c>
      <c r="AR237" s="382">
        <f>IF(('GE2024 results (adjust.)'!K236+'Allocation (ENG)'!U237+'Allocation (ENG)'!AG237)&gt;0,('GE2024 results (adjust.)'!K236+'Allocation (ENG)'!U237+'Allocation (ENG)'!AG237),0)</f>
        <v>0</v>
      </c>
      <c r="AS237" s="382">
        <f>IF(('GE2024 results (adjust.)'!L236+'Allocation (ENG)'!V237+'Allocation (ENG)'!AH237)&gt;0,('GE2024 results (adjust.)'!L236+'Allocation (ENG)'!V237+'Allocation (ENG)'!AH237),0)</f>
        <v>554.99117894822393</v>
      </c>
      <c r="AT237" s="382">
        <f t="shared" si="56"/>
        <v>1206.3874393128801</v>
      </c>
      <c r="AU237" s="382">
        <f t="shared" si="57"/>
        <v>90.908972099751708</v>
      </c>
      <c r="AV237" s="382">
        <f>IF(('GE2024 results (adjust.)'!N236+'Allocation (ENG)'!Y237+'Allocation (ENG)'!AK237)&gt;0,('GE2024 results (adjust.)'!N236+'Allocation (ENG)'!Y237+'Allocation (ENG)'!AK237),0)</f>
        <v>0</v>
      </c>
      <c r="AW237" s="382">
        <f t="shared" si="47"/>
        <v>50498.656014441884</v>
      </c>
      <c r="AY237" s="368">
        <f t="shared" si="48"/>
        <v>8.2145479476777736E-2</v>
      </c>
      <c r="AZ237" s="368">
        <f t="shared" si="49"/>
        <v>0.16906569080754938</v>
      </c>
      <c r="BA237" s="368">
        <f t="shared" si="50"/>
        <v>0.19191437507799686</v>
      </c>
      <c r="BB237" s="368">
        <f t="shared" si="51"/>
        <v>0.43517926484449787</v>
      </c>
      <c r="BC237" s="368">
        <f t="shared" si="52"/>
        <v>8.5015251423508964E-2</v>
      </c>
      <c r="BD237" s="368">
        <f t="shared" si="53"/>
        <v>0</v>
      </c>
      <c r="BE237" s="368">
        <f t="shared" si="54"/>
        <v>1.0990216824572609E-2</v>
      </c>
      <c r="BF237" s="368">
        <f t="shared" si="58"/>
        <v>2.3889495969315912E-2</v>
      </c>
      <c r="BG237" s="368">
        <f t="shared" si="59"/>
        <v>1.800225575780731E-3</v>
      </c>
      <c r="BH237" s="368">
        <f t="shared" si="60"/>
        <v>0</v>
      </c>
    </row>
    <row r="238" spans="1:60" s="394" customFormat="1" ht="20" customHeight="1" x14ac:dyDescent="0.35">
      <c r="A238" s="394" t="s">
        <v>327</v>
      </c>
      <c r="B238" s="395" t="s">
        <v>318</v>
      </c>
      <c r="C238" s="394" t="s">
        <v>300</v>
      </c>
      <c r="D238" s="394" t="s">
        <v>71</v>
      </c>
      <c r="E238" s="346">
        <f>'GE2024 results (adjust.)'!E237/'Regional Transition'!$P$76</f>
        <v>1.3631194461422727E-2</v>
      </c>
      <c r="F238" s="346">
        <f>'GE2024 results (adjust.)'!F237/'Regional Transition'!$Q$76</f>
        <v>4.9518531727524625E-3</v>
      </c>
      <c r="G238" s="346">
        <f>'GE2024 results (adjust.)'!G237/'Regional Transition'!$R$76</f>
        <v>1.008241224948382E-2</v>
      </c>
      <c r="H238" s="346">
        <f>'GE2024 results (adjust.)'!H237/'Regional Transition'!$S$76</f>
        <v>5.7142156942833339E-3</v>
      </c>
      <c r="I238" s="346">
        <f>'GE2024 results (adjust.)'!I237/'Regional Transition'!$T$76</f>
        <v>2.2379795836706587E-2</v>
      </c>
      <c r="J238" s="346">
        <v>2.1748797348102034E-2</v>
      </c>
      <c r="K238" s="346">
        <v>2.1748797348102034E-2</v>
      </c>
      <c r="L238" s="346">
        <f t="shared" si="55"/>
        <v>1.008241224948382E-2</v>
      </c>
      <c r="M238" s="346">
        <v>2.6729584251487467E-2</v>
      </c>
      <c r="N238" s="346">
        <v>2.1748797348102034E-2</v>
      </c>
      <c r="P238" s="398">
        <f>E238*'Regional Transition'!$P$78</f>
        <v>0</v>
      </c>
      <c r="Q238" s="398">
        <f>F238*'Regional Transition'!$Q$78</f>
        <v>0</v>
      </c>
      <c r="R238" s="398">
        <f>G238*'Regional Transition'!$R$78</f>
        <v>4536.2426517877129</v>
      </c>
      <c r="S238" s="398">
        <f>H238*'Regional Transition'!$S$78</f>
        <v>0</v>
      </c>
      <c r="T238" s="398">
        <f>I238*'Regional Transition'!$T$78</f>
        <v>7858.760772968164</v>
      </c>
      <c r="U238" s="398">
        <f>J238*'Regional Transition'!$U$78</f>
        <v>0</v>
      </c>
      <c r="V238" s="398">
        <f>K238*'Regional Transition'!$V$78</f>
        <v>0</v>
      </c>
      <c r="W238" s="398">
        <f>L238*'Regional Transition'!$W$78</f>
        <v>1204.7473709354883</v>
      </c>
      <c r="X238" s="398">
        <f>M238*'Regional Transition'!$X$78</f>
        <v>319.39178399322839</v>
      </c>
      <c r="Y238" s="398">
        <f>N238*'Regional Transition'!$Y$78</f>
        <v>0</v>
      </c>
      <c r="Z238" s="399">
        <f t="shared" si="46"/>
        <v>13919.142579684594</v>
      </c>
      <c r="AB238" s="398">
        <f>E238*'Regional Transition'!$P$80</f>
        <v>-8822.9827089337159</v>
      </c>
      <c r="AC238" s="398">
        <f>F238*'Regional Transition'!$Q$80</f>
        <v>-733.83606557377072</v>
      </c>
      <c r="AD238" s="398">
        <f>G238*'Regional Transition'!$R$80</f>
        <v>0</v>
      </c>
      <c r="AE238" s="398">
        <f>H238*'Regional Transition'!$S$80</f>
        <v>-100.72800000000005</v>
      </c>
      <c r="AF238" s="398">
        <f>I238*'Regional Transition'!$T$80</f>
        <v>0</v>
      </c>
      <c r="AG238" s="398">
        <f>J238*'Regional Transition'!$U$80</f>
        <v>-772.57010177000313</v>
      </c>
      <c r="AH238" s="398">
        <f>K238*'Regional Transition'!$V$80</f>
        <v>-1052.5428166823017</v>
      </c>
      <c r="AI238" s="398">
        <f>L238*'Regional Transition'!$W$80</f>
        <v>0</v>
      </c>
      <c r="AJ238" s="398">
        <f>M238*'Regional Transition'!$X$80</f>
        <v>0</v>
      </c>
      <c r="AK238" s="398">
        <f>N238*'Regional Transition'!$Y$80</f>
        <v>-772.20943902215367</v>
      </c>
      <c r="AM238" s="405">
        <f>IF(('GE2024 results (adjust.)'!E237+'Allocation (ENG)'!P238+'Allocation (ENG)'!AB238)&gt;0,('GE2024 results (adjust.)'!E237+'Allocation (ENG)'!P238+'Allocation (ENG)'!AB238),0)</f>
        <v>9732.0172910662841</v>
      </c>
      <c r="AN238" s="405">
        <f>IF(('GE2024 results (adjust.)'!F237+'Allocation (ENG)'!Q238+'Allocation (ENG)'!AC238)&gt;0,('GE2024 results (adjust.)'!F237+'Allocation (ENG)'!Q238+'Allocation (ENG)'!AC238),0)</f>
        <v>2154.1639344262294</v>
      </c>
      <c r="AO238" s="405">
        <f>IF(('GE2024 results (adjust.)'!G237+'Allocation (ENG)'!R238+'Allocation (ENG)'!AD238)&gt;0,('GE2024 results (adjust.)'!G237+'Allocation (ENG)'!R238+'Allocation (ENG)'!AD238),0)</f>
        <v>9678.2426517877138</v>
      </c>
      <c r="AP238" s="405">
        <f>IF(('GE2024 results (adjust.)'!H237+'Allocation (ENG)'!S238+'Allocation (ENG)'!AE238)&gt;0,('GE2024 results (adjust.)'!H237+'Allocation (ENG)'!S238+'Allocation (ENG)'!AE238),0)</f>
        <v>1298.2719999999999</v>
      </c>
      <c r="AQ238" s="405">
        <f>IF(('GE2024 results (adjust.)'!I237+'Allocation (ENG)'!T238+'Allocation (ENG)'!AF238)&gt;0,('GE2024 results (adjust.)'!I237+'Allocation (ENG)'!T238+'Allocation (ENG)'!AF238),0)</f>
        <v>12668.760772968164</v>
      </c>
      <c r="AR238" s="405">
        <f>IF(('GE2024 results (adjust.)'!K237+'Allocation (ENG)'!U238+'Allocation (ENG)'!AG238)&gt;0,('GE2024 results (adjust.)'!K237+'Allocation (ENG)'!U238+'Allocation (ENG)'!AG238),0)</f>
        <v>0</v>
      </c>
      <c r="AS238" s="405">
        <f>IF(('GE2024 results (adjust.)'!L237+'Allocation (ENG)'!V238+'Allocation (ENG)'!AH238)&gt;0,('GE2024 results (adjust.)'!L237+'Allocation (ENG)'!V238+'Allocation (ENG)'!AH238),0)</f>
        <v>2713.4571833176983</v>
      </c>
      <c r="AT238" s="405">
        <f t="shared" si="56"/>
        <v>1204.7473709354883</v>
      </c>
      <c r="AU238" s="405">
        <f t="shared" si="57"/>
        <v>319.39178399322839</v>
      </c>
      <c r="AV238" s="405">
        <f>IF(('GE2024 results (adjust.)'!N237+'Allocation (ENG)'!Y238+'Allocation (ENG)'!AK238)&gt;0,('GE2024 results (adjust.)'!N237+'Allocation (ENG)'!Y238+'Allocation (ENG)'!AK238),0)</f>
        <v>0</v>
      </c>
      <c r="AW238" s="405">
        <f t="shared" si="47"/>
        <v>39769.052988494805</v>
      </c>
      <c r="AY238" s="366">
        <f>(AM238/AW238)+((9.7%*AS238)/AW238)</f>
        <v>0.25133167341801477</v>
      </c>
      <c r="AZ238" s="366">
        <f>(AN238/AW238)+((3.2%*AS238)/AW238)</f>
        <v>5.6350211933402485E-2</v>
      </c>
      <c r="BA238" s="366">
        <f t="shared" si="50"/>
        <v>0.24336115457885385</v>
      </c>
      <c r="BB238" s="366">
        <f t="shared" si="51"/>
        <v>3.2645283265246225E-2</v>
      </c>
      <c r="BC238" s="366">
        <f>(AQ238/AW238)+((80.6%*AS238)/AW238)</f>
        <v>0.37355194922594759</v>
      </c>
      <c r="BD238" s="366">
        <f t="shared" si="53"/>
        <v>0</v>
      </c>
      <c r="BE238" s="366">
        <v>0</v>
      </c>
      <c r="BF238" s="366">
        <f>AT238/AW238</f>
        <v>3.0293589623168096E-2</v>
      </c>
      <c r="BG238" s="366">
        <f>AU238/AW238</f>
        <v>8.0311639325590309E-3</v>
      </c>
      <c r="BH238" s="366">
        <f>100%-AY238-AZ238-BA238-BB238-BC238-BD238-BG238-BF238</f>
        <v>4.4349740228078957E-3</v>
      </c>
    </row>
    <row r="239" spans="1:60" ht="20" customHeight="1" x14ac:dyDescent="0.35">
      <c r="A239" s="394" t="s">
        <v>328</v>
      </c>
      <c r="B239" s="395" t="s">
        <v>318</v>
      </c>
      <c r="C239" s="394" t="s">
        <v>300</v>
      </c>
      <c r="D239" s="333" t="s">
        <v>71</v>
      </c>
      <c r="E239" s="346">
        <f>'GE2024 results (adjust.)'!E238/'Regional Transition'!$P$76</f>
        <v>7.9546523108749816E-3</v>
      </c>
      <c r="F239" s="346">
        <f>'GE2024 results (adjust.)'!F238/'Regional Transition'!$Q$76</f>
        <v>1.5450536336451675E-2</v>
      </c>
      <c r="G239" s="346">
        <f>'GE2024 results (adjust.)'!G238/'Regional Transition'!$R$76</f>
        <v>1.3637335121579146E-2</v>
      </c>
      <c r="H239" s="346">
        <f>'GE2024 results (adjust.)'!H238/'Regional Transition'!$S$76</f>
        <v>7.0776218406391422E-2</v>
      </c>
      <c r="I239" s="346">
        <f>'GE2024 results (adjust.)'!I238/'Regional Transition'!$T$76</f>
        <v>8.2028232973209384E-3</v>
      </c>
      <c r="J239" s="346">
        <v>6.5257942122557875E-4</v>
      </c>
      <c r="K239" s="346">
        <v>6.5257942122557875E-4</v>
      </c>
      <c r="L239" s="346">
        <f t="shared" si="55"/>
        <v>1.3637335121579146E-2</v>
      </c>
      <c r="M239" s="346">
        <v>5.4948993744604021E-3</v>
      </c>
      <c r="N239" s="346">
        <v>6.5257942122557875E-4</v>
      </c>
      <c r="P239" s="347">
        <f>E239*'Regional Transition'!$P$78</f>
        <v>0</v>
      </c>
      <c r="Q239" s="347">
        <f>F239*'Regional Transition'!$Q$78</f>
        <v>0</v>
      </c>
      <c r="R239" s="347">
        <f>G239*'Regional Transition'!$R$78</f>
        <v>6135.6607629684067</v>
      </c>
      <c r="S239" s="347">
        <f>H239*'Regional Transition'!$S$78</f>
        <v>0</v>
      </c>
      <c r="T239" s="347">
        <f>I239*'Regional Transition'!$T$78</f>
        <v>2880.4563914226351</v>
      </c>
      <c r="U239" s="347">
        <f>J239*'Regional Transition'!$U$78</f>
        <v>0</v>
      </c>
      <c r="V239" s="347">
        <f>K239*'Regional Transition'!$V$78</f>
        <v>0</v>
      </c>
      <c r="W239" s="347">
        <f>L239*'Regional Transition'!$W$78</f>
        <v>1629.5250806799538</v>
      </c>
      <c r="X239" s="347">
        <f>M239*'Regional Transition'!$X$78</f>
        <v>65.658548878272128</v>
      </c>
      <c r="Y239" s="347">
        <f>N239*'Regional Transition'!$Y$78</f>
        <v>0</v>
      </c>
      <c r="Z239" s="348">
        <f t="shared" si="46"/>
        <v>10711.300783949269</v>
      </c>
      <c r="AB239" s="347">
        <f>E239*'Regional Transition'!$P$80</f>
        <v>-5148.7608069164253</v>
      </c>
      <c r="AC239" s="347">
        <f>F239*'Regional Transition'!$Q$80</f>
        <v>-2289.6803278688531</v>
      </c>
      <c r="AD239" s="347">
        <f>G239*'Regional Transition'!$R$80</f>
        <v>0</v>
      </c>
      <c r="AE239" s="347">
        <f>H239*'Regional Transition'!$S$80</f>
        <v>-1247.6160000000007</v>
      </c>
      <c r="AF239" s="347">
        <f>I239*'Regional Transition'!$T$80</f>
        <v>0</v>
      </c>
      <c r="AG239" s="347">
        <f>J239*'Regional Transition'!$U$80</f>
        <v>-23.181205921404764</v>
      </c>
      <c r="AH239" s="347">
        <f>K239*'Regional Transition'!$V$80</f>
        <v>-31.581874212719086</v>
      </c>
      <c r="AI239" s="347">
        <f>L239*'Regional Transition'!$W$80</f>
        <v>0</v>
      </c>
      <c r="AJ239" s="347">
        <f>M239*'Regional Transition'!$X$80</f>
        <v>0</v>
      </c>
      <c r="AK239" s="347">
        <f>N239*'Regional Transition'!$Y$80</f>
        <v>-23.170384123606841</v>
      </c>
      <c r="AM239" s="382">
        <f>IF(('GE2024 results (adjust.)'!E238+'Allocation (ENG)'!P239+'Allocation (ENG)'!AB239)&gt;0,('GE2024 results (adjust.)'!E238+'Allocation (ENG)'!P239+'Allocation (ENG)'!AB239),0)</f>
        <v>5679.2391930835747</v>
      </c>
      <c r="AN239" s="382">
        <f>IF(('GE2024 results (adjust.)'!F238+'Allocation (ENG)'!Q239+'Allocation (ENG)'!AC239)&gt;0,('GE2024 results (adjust.)'!F238+'Allocation (ENG)'!Q239+'Allocation (ENG)'!AC239),0)</f>
        <v>6721.3196721311469</v>
      </c>
      <c r="AO239" s="382">
        <f>IF(('GE2024 results (adjust.)'!G238+'Allocation (ENG)'!R239+'Allocation (ENG)'!AD239)&gt;0,('GE2024 results (adjust.)'!G238+'Allocation (ENG)'!R239+'Allocation (ENG)'!AD239),0)</f>
        <v>13090.660762968408</v>
      </c>
      <c r="AP239" s="382">
        <f>IF(('GE2024 results (adjust.)'!H238+'Allocation (ENG)'!S239+'Allocation (ENG)'!AE239)&gt;0,('GE2024 results (adjust.)'!H238+'Allocation (ENG)'!S239+'Allocation (ENG)'!AE239),0)</f>
        <v>16080.384</v>
      </c>
      <c r="AQ239" s="382">
        <f>IF(('GE2024 results (adjust.)'!I238+'Allocation (ENG)'!T239+'Allocation (ENG)'!AF239)&gt;0,('GE2024 results (adjust.)'!I238+'Allocation (ENG)'!T239+'Allocation (ENG)'!AF239),0)</f>
        <v>4643.4563914226346</v>
      </c>
      <c r="AR239" s="382">
        <f>IF(('GE2024 results (adjust.)'!K238+'Allocation (ENG)'!U239+'Allocation (ENG)'!AG239)&gt;0,('GE2024 results (adjust.)'!K238+'Allocation (ENG)'!U239+'Allocation (ENG)'!AG239),0)</f>
        <v>0</v>
      </c>
      <c r="AS239" s="382">
        <f>IF(('GE2024 results (adjust.)'!L238+'Allocation (ENG)'!V239+'Allocation (ENG)'!AH239)&gt;0,('GE2024 results (adjust.)'!L238+'Allocation (ENG)'!V239+'Allocation (ENG)'!AH239),0)</f>
        <v>0</v>
      </c>
      <c r="AT239" s="382">
        <f t="shared" si="56"/>
        <v>1629.5250806799538</v>
      </c>
      <c r="AU239" s="382">
        <f t="shared" si="57"/>
        <v>65.658548878272128</v>
      </c>
      <c r="AV239" s="382">
        <f>IF(('GE2024 results (adjust.)'!N238+'Allocation (ENG)'!Y239+'Allocation (ENG)'!AK239)&gt;0,('GE2024 results (adjust.)'!N238+'Allocation (ENG)'!Y239+'Allocation (ENG)'!AK239),0)</f>
        <v>89.829615876393163</v>
      </c>
      <c r="AW239" s="382">
        <f t="shared" si="47"/>
        <v>48000.073265040381</v>
      </c>
      <c r="AY239" s="368">
        <f t="shared" si="48"/>
        <v>0.1183173025950338</v>
      </c>
      <c r="AZ239" s="368">
        <f t="shared" si="49"/>
        <v>0.14002727943805968</v>
      </c>
      <c r="BA239" s="368">
        <f t="shared" si="50"/>
        <v>0.27272168295840193</v>
      </c>
      <c r="BB239" s="368">
        <f t="shared" si="51"/>
        <v>0.33500748865964197</v>
      </c>
      <c r="BC239" s="368">
        <f t="shared" si="52"/>
        <v>9.6738527163969495E-2</v>
      </c>
      <c r="BD239" s="368">
        <f t="shared" si="53"/>
        <v>0</v>
      </c>
      <c r="BE239" s="368">
        <f t="shared" si="54"/>
        <v>0</v>
      </c>
      <c r="BF239" s="368">
        <f t="shared" si="58"/>
        <v>3.3948387363541305E-2</v>
      </c>
      <c r="BG239" s="368">
        <f t="shared" si="59"/>
        <v>1.3678843470868792E-3</v>
      </c>
      <c r="BH239" s="368">
        <f t="shared" si="60"/>
        <v>1.8714474742649665E-3</v>
      </c>
    </row>
    <row r="240" spans="1:60" ht="20" customHeight="1" x14ac:dyDescent="0.35">
      <c r="A240" s="394" t="s">
        <v>329</v>
      </c>
      <c r="B240" s="395" t="s">
        <v>318</v>
      </c>
      <c r="C240" s="394" t="s">
        <v>300</v>
      </c>
      <c r="D240" s="333" t="s">
        <v>71</v>
      </c>
      <c r="E240" s="346">
        <f>'GE2024 results (adjust.)'!E239/'Regional Transition'!$P$76</f>
        <v>1.1070248953876535E-2</v>
      </c>
      <c r="F240" s="346">
        <f>'GE2024 results (adjust.)'!F239/'Regional Transition'!$Q$76</f>
        <v>1.1013072343694275E-2</v>
      </c>
      <c r="G240" s="346">
        <f>'GE2024 results (adjust.)'!G239/'Regional Transition'!$R$76</f>
        <v>1.762167228434677E-2</v>
      </c>
      <c r="H240" s="346">
        <f>'GE2024 results (adjust.)'!H239/'Regional Transition'!$S$76</f>
        <v>9.4025193196856562E-3</v>
      </c>
      <c r="I240" s="346">
        <f>'GE2024 results (adjust.)'!I239/'Regional Transition'!$T$76</f>
        <v>0</v>
      </c>
      <c r="J240" s="346">
        <v>2.5115645158495948E-2</v>
      </c>
      <c r="K240" s="346">
        <v>2.5115645158495948E-2</v>
      </c>
      <c r="L240" s="346">
        <f t="shared" si="55"/>
        <v>1.762167228434677E-2</v>
      </c>
      <c r="M240" s="346">
        <v>1.3554916267457905E-2</v>
      </c>
      <c r="N240" s="346">
        <v>2.5115645158495948E-2</v>
      </c>
      <c r="P240" s="347">
        <f>E240*'Regional Transition'!$P$78</f>
        <v>0</v>
      </c>
      <c r="Q240" s="347">
        <f>F240*'Regional Transition'!$Q$78</f>
        <v>0</v>
      </c>
      <c r="R240" s="347">
        <f>G240*'Regional Transition'!$R$78</f>
        <v>7928.2794071598946</v>
      </c>
      <c r="S240" s="347">
        <f>H240*'Regional Transition'!$S$78</f>
        <v>0</v>
      </c>
      <c r="T240" s="347">
        <f>I240*'Regional Transition'!$T$78</f>
        <v>0</v>
      </c>
      <c r="U240" s="347">
        <f>J240*'Regional Transition'!$U$78</f>
        <v>0</v>
      </c>
      <c r="V240" s="347">
        <f>K240*'Regional Transition'!$V$78</f>
        <v>0</v>
      </c>
      <c r="W240" s="347">
        <f>L240*'Regional Transition'!$W$78</f>
        <v>2105.6135010885323</v>
      </c>
      <c r="X240" s="347">
        <f>M240*'Regional Transition'!$X$78</f>
        <v>161.96768523630485</v>
      </c>
      <c r="Y240" s="347">
        <f>N240*'Regional Transition'!$Y$78</f>
        <v>0</v>
      </c>
      <c r="Z240" s="348">
        <f t="shared" si="46"/>
        <v>10195.860593484731</v>
      </c>
      <c r="AB240" s="347">
        <f>E240*'Regional Transition'!$P$80</f>
        <v>-7165.3746397694522</v>
      </c>
      <c r="AC240" s="347">
        <f>F240*'Regional Transition'!$Q$80</f>
        <v>-1632.0737704918038</v>
      </c>
      <c r="AD240" s="347">
        <f>G240*'Regional Transition'!$R$80</f>
        <v>0</v>
      </c>
      <c r="AE240" s="347">
        <f>H240*'Regional Transition'!$S$80</f>
        <v>-165.74400000000009</v>
      </c>
      <c r="AF240" s="347">
        <f>I240*'Regional Transition'!$T$80</f>
        <v>0</v>
      </c>
      <c r="AG240" s="347">
        <f>J240*'Regional Transition'!$U$80</f>
        <v>-892.16871285123295</v>
      </c>
      <c r="AH240" s="347">
        <f>K240*'Regional Transition'!$V$80</f>
        <v>-1215.4829287709319</v>
      </c>
      <c r="AI240" s="347">
        <f>L240*'Regional Transition'!$W$80</f>
        <v>0</v>
      </c>
      <c r="AJ240" s="347">
        <f>M240*'Regional Transition'!$X$80</f>
        <v>0</v>
      </c>
      <c r="AK240" s="347">
        <f>N240*'Regional Transition'!$Y$80</f>
        <v>-891.75221728819599</v>
      </c>
      <c r="AM240" s="382">
        <f>IF(('GE2024 results (adjust.)'!E239+'Allocation (ENG)'!P240+'Allocation (ENG)'!AB240)&gt;0,('GE2024 results (adjust.)'!E239+'Allocation (ENG)'!P240+'Allocation (ENG)'!AB240),0)</f>
        <v>7903.6253602305478</v>
      </c>
      <c r="AN240" s="382">
        <f>IF(('GE2024 results (adjust.)'!F239+'Allocation (ENG)'!Q240+'Allocation (ENG)'!AC240)&gt;0,('GE2024 results (adjust.)'!F239+'Allocation (ENG)'!Q240+'Allocation (ENG)'!AC240),0)</f>
        <v>4790.9262295081962</v>
      </c>
      <c r="AO240" s="382">
        <f>IF(('GE2024 results (adjust.)'!G239+'Allocation (ENG)'!R240+'Allocation (ENG)'!AD240)&gt;0,('GE2024 results (adjust.)'!G239+'Allocation (ENG)'!R240+'Allocation (ENG)'!AD240),0)</f>
        <v>16915.279407159895</v>
      </c>
      <c r="AP240" s="382">
        <f>IF(('GE2024 results (adjust.)'!H239+'Allocation (ENG)'!S240+'Allocation (ENG)'!AE240)&gt;0,('GE2024 results (adjust.)'!H239+'Allocation (ENG)'!S240+'Allocation (ENG)'!AE240),0)</f>
        <v>2136.2559999999999</v>
      </c>
      <c r="AQ240" s="382">
        <f>IF(('GE2024 results (adjust.)'!I239+'Allocation (ENG)'!T240+'Allocation (ENG)'!AF240)&gt;0,('GE2024 results (adjust.)'!I239+'Allocation (ENG)'!T240+'Allocation (ENG)'!AF240),0)</f>
        <v>0</v>
      </c>
      <c r="AR240" s="382">
        <f>IF(('GE2024 results (adjust.)'!K239+'Allocation (ENG)'!U240+'Allocation (ENG)'!AG240)&gt;0,('GE2024 results (adjust.)'!K239+'Allocation (ENG)'!U240+'Allocation (ENG)'!AG240),0)</f>
        <v>3456.8312871487669</v>
      </c>
      <c r="AS240" s="382">
        <f>IF(('GE2024 results (adjust.)'!L239+'Allocation (ENG)'!V240+'Allocation (ENG)'!AH240)&gt;0,('GE2024 results (adjust.)'!L239+'Allocation (ENG)'!V240+'Allocation (ENG)'!AH240),0)</f>
        <v>0</v>
      </c>
      <c r="AT240" s="382">
        <f t="shared" si="56"/>
        <v>2105.6135010885323</v>
      </c>
      <c r="AU240" s="382">
        <f t="shared" si="57"/>
        <v>161.96768523630485</v>
      </c>
      <c r="AV240" s="382">
        <f>IF(('GE2024 results (adjust.)'!N239+'Allocation (ENG)'!Y240+'Allocation (ENG)'!AK240)&gt;0,('GE2024 results (adjust.)'!N239+'Allocation (ENG)'!Y240+'Allocation (ENG)'!AK240),0)</f>
        <v>0</v>
      </c>
      <c r="AW240" s="382">
        <f t="shared" si="47"/>
        <v>37470.499470372248</v>
      </c>
      <c r="AY240" s="368">
        <f t="shared" si="48"/>
        <v>0.21092927694972169</v>
      </c>
      <c r="AZ240" s="368">
        <f t="shared" si="49"/>
        <v>0.127858616704492</v>
      </c>
      <c r="BA240" s="368">
        <f t="shared" si="50"/>
        <v>0.45142924824193303</v>
      </c>
      <c r="BB240" s="368">
        <f t="shared" si="51"/>
        <v>5.7011676657502994E-2</v>
      </c>
      <c r="BC240" s="368">
        <f t="shared" si="52"/>
        <v>0</v>
      </c>
      <c r="BD240" s="368">
        <f t="shared" si="53"/>
        <v>9.2254742691168762E-2</v>
      </c>
      <c r="BE240" s="368">
        <f t="shared" si="54"/>
        <v>0</v>
      </c>
      <c r="BF240" s="368">
        <f t="shared" si="58"/>
        <v>5.6193900024029068E-2</v>
      </c>
      <c r="BG240" s="368">
        <f t="shared" si="59"/>
        <v>4.3225387311522749E-3</v>
      </c>
      <c r="BH240" s="368">
        <f t="shared" si="60"/>
        <v>0</v>
      </c>
    </row>
    <row r="241" spans="1:60" ht="20" customHeight="1" x14ac:dyDescent="0.35">
      <c r="A241" s="394" t="s">
        <v>330</v>
      </c>
      <c r="B241" s="395" t="s">
        <v>318</v>
      </c>
      <c r="C241" s="394" t="s">
        <v>300</v>
      </c>
      <c r="D241" s="333" t="s">
        <v>71</v>
      </c>
      <c r="E241" s="346">
        <f>'GE2024 results (adjust.)'!E240/'Regional Transition'!$P$76</f>
        <v>1.4671440829376088E-2</v>
      </c>
      <c r="F241" s="346">
        <f>'GE2024 results (adjust.)'!F240/'Regional Transition'!$Q$76</f>
        <v>1.1115950179693287E-2</v>
      </c>
      <c r="G241" s="346">
        <f>'GE2024 results (adjust.)'!G240/'Regional Transition'!$R$76</f>
        <v>2.1745225952309523E-2</v>
      </c>
      <c r="H241" s="346">
        <f>'GE2024 results (adjust.)'!H240/'Regional Transition'!$S$76</f>
        <v>6.5229467217801885E-3</v>
      </c>
      <c r="I241" s="346">
        <f>'GE2024 results (adjust.)'!I240/'Regional Transition'!$T$76</f>
        <v>7.691019234527233E-3</v>
      </c>
      <c r="J241" s="346">
        <v>2.1714147113346691E-3</v>
      </c>
      <c r="K241" s="346">
        <v>2.1714147113346691E-3</v>
      </c>
      <c r="L241" s="346">
        <f t="shared" si="55"/>
        <v>2.1745225952309523E-2</v>
      </c>
      <c r="M241" s="346">
        <v>5.1520525615332069E-3</v>
      </c>
      <c r="N241" s="346">
        <v>2.1714147113346691E-3</v>
      </c>
      <c r="P241" s="347">
        <f>E241*'Regional Transition'!$P$78</f>
        <v>0</v>
      </c>
      <c r="Q241" s="347">
        <f>F241*'Regional Transition'!$Q$78</f>
        <v>0</v>
      </c>
      <c r="R241" s="347">
        <f>G241*'Regional Transition'!$R$78</f>
        <v>9783.5338405923267</v>
      </c>
      <c r="S241" s="347">
        <f>H241*'Regional Transition'!$S$78</f>
        <v>0</v>
      </c>
      <c r="T241" s="347">
        <f>I241*'Regional Transition'!$T$78</f>
        <v>2700.7342115834463</v>
      </c>
      <c r="U241" s="347">
        <f>J241*'Regional Transition'!$U$78</f>
        <v>0</v>
      </c>
      <c r="V241" s="347">
        <f>K241*'Regional Transition'!$V$78</f>
        <v>0</v>
      </c>
      <c r="W241" s="347">
        <f>L241*'Regional Transition'!$W$78</f>
        <v>2598.3369007535134</v>
      </c>
      <c r="X241" s="347">
        <f>M241*'Regional Transition'!$X$78</f>
        <v>61.561872544403748</v>
      </c>
      <c r="Y241" s="347">
        <f>N241*'Regional Transition'!$Y$78</f>
        <v>0</v>
      </c>
      <c r="Z241" s="348">
        <f t="shared" si="46"/>
        <v>15144.166825473689</v>
      </c>
      <c r="AB241" s="347">
        <f>E241*'Regional Transition'!$P$80</f>
        <v>-9496.2968299711811</v>
      </c>
      <c r="AC241" s="347">
        <f>F241*'Regional Transition'!$Q$80</f>
        <v>-1647.3196721311481</v>
      </c>
      <c r="AD241" s="347">
        <f>G241*'Regional Transition'!$R$80</f>
        <v>0</v>
      </c>
      <c r="AE241" s="347">
        <f>H241*'Regional Transition'!$S$80</f>
        <v>-114.98400000000007</v>
      </c>
      <c r="AF241" s="347">
        <f>I241*'Regional Transition'!$T$80</f>
        <v>0</v>
      </c>
      <c r="AG241" s="347">
        <f>J241*'Regional Transition'!$U$80</f>
        <v>-77.133924127860098</v>
      </c>
      <c r="AH241" s="347">
        <f>K241*'Regional Transition'!$V$80</f>
        <v>-105.086590300729</v>
      </c>
      <c r="AI241" s="347">
        <f>L241*'Regional Transition'!$W$80</f>
        <v>0</v>
      </c>
      <c r="AJ241" s="347">
        <f>M241*'Regional Transition'!$X$80</f>
        <v>0</v>
      </c>
      <c r="AK241" s="347">
        <f>N241*'Regional Transition'!$Y$80</f>
        <v>-77.09791531394842</v>
      </c>
      <c r="AM241" s="382">
        <f>IF(('GE2024 results (adjust.)'!E240+'Allocation (ENG)'!P241+'Allocation (ENG)'!AB241)&gt;0,('GE2024 results (adjust.)'!E240+'Allocation (ENG)'!P241+'Allocation (ENG)'!AB241),0)</f>
        <v>10474.703170028819</v>
      </c>
      <c r="AN241" s="382">
        <f>IF(('GE2024 results (adjust.)'!F240+'Allocation (ENG)'!Q241+'Allocation (ENG)'!AC241)&gt;0,('GE2024 results (adjust.)'!F240+'Allocation (ENG)'!Q241+'Allocation (ENG)'!AC241),0)</f>
        <v>4835.6803278688521</v>
      </c>
      <c r="AO241" s="382">
        <f>IF(('GE2024 results (adjust.)'!G240+'Allocation (ENG)'!R241+'Allocation (ENG)'!AD241)&gt;0,('GE2024 results (adjust.)'!G240+'Allocation (ENG)'!R241+'Allocation (ENG)'!AD241),0)</f>
        <v>20873.533840592325</v>
      </c>
      <c r="AP241" s="382">
        <f>IF(('GE2024 results (adjust.)'!H240+'Allocation (ENG)'!S241+'Allocation (ENG)'!AE241)&gt;0,('GE2024 results (adjust.)'!H240+'Allocation (ENG)'!S241+'Allocation (ENG)'!AE241),0)</f>
        <v>1482.0159999999998</v>
      </c>
      <c r="AQ241" s="382">
        <f>IF(('GE2024 results (adjust.)'!I240+'Allocation (ENG)'!T241+'Allocation (ENG)'!AF241)&gt;0,('GE2024 results (adjust.)'!I240+'Allocation (ENG)'!T241+'Allocation (ENG)'!AF241),0)</f>
        <v>4353.7342115834463</v>
      </c>
      <c r="AR241" s="382">
        <f>IF(('GE2024 results (adjust.)'!K240+'Allocation (ENG)'!U241+'Allocation (ENG)'!AG241)&gt;0,('GE2024 results (adjust.)'!K240+'Allocation (ENG)'!U241+'Allocation (ENG)'!AG241),0)</f>
        <v>0</v>
      </c>
      <c r="AS241" s="382">
        <f>IF(('GE2024 results (adjust.)'!L240+'Allocation (ENG)'!V241+'Allocation (ENG)'!AH241)&gt;0,('GE2024 results (adjust.)'!L240+'Allocation (ENG)'!V241+'Allocation (ENG)'!AH241),0)</f>
        <v>0</v>
      </c>
      <c r="AT241" s="382">
        <f t="shared" si="56"/>
        <v>2598.3369007535134</v>
      </c>
      <c r="AU241" s="382">
        <f t="shared" si="57"/>
        <v>61.561872544403748</v>
      </c>
      <c r="AV241" s="382">
        <f>IF(('GE2024 results (adjust.)'!N240+'Allocation (ENG)'!Y241+'Allocation (ENG)'!AK241)&gt;0,('GE2024 results (adjust.)'!N240+'Allocation (ENG)'!Y241+'Allocation (ENG)'!AK241),0)</f>
        <v>298.90208468605158</v>
      </c>
      <c r="AW241" s="382">
        <f t="shared" si="47"/>
        <v>44978.468408057415</v>
      </c>
      <c r="AY241" s="368">
        <f t="shared" si="48"/>
        <v>0.23288261118629791</v>
      </c>
      <c r="AZ241" s="368">
        <f t="shared" si="49"/>
        <v>0.10751100468780282</v>
      </c>
      <c r="BA241" s="368">
        <f t="shared" si="50"/>
        <v>0.46407835969917227</v>
      </c>
      <c r="BB241" s="368">
        <f t="shared" si="51"/>
        <v>3.2949454537996505E-2</v>
      </c>
      <c r="BC241" s="368">
        <f t="shared" si="52"/>
        <v>9.6795964061851453E-2</v>
      </c>
      <c r="BD241" s="368">
        <f t="shared" si="53"/>
        <v>0</v>
      </c>
      <c r="BE241" s="368">
        <f t="shared" si="54"/>
        <v>0</v>
      </c>
      <c r="BF241" s="368">
        <f t="shared" si="58"/>
        <v>5.7768461059648911E-2</v>
      </c>
      <c r="BG241" s="368">
        <f t="shared" si="59"/>
        <v>1.3686965057568654E-3</v>
      </c>
      <c r="BH241" s="368">
        <f t="shared" si="60"/>
        <v>6.6454482614731816E-3</v>
      </c>
    </row>
    <row r="242" spans="1:60" ht="20" customHeight="1" x14ac:dyDescent="0.35">
      <c r="A242" s="394" t="s">
        <v>331</v>
      </c>
      <c r="B242" s="395" t="s">
        <v>318</v>
      </c>
      <c r="C242" s="394" t="s">
        <v>300</v>
      </c>
      <c r="D242" s="333" t="s">
        <v>71</v>
      </c>
      <c r="E242" s="346">
        <f>'GE2024 results (adjust.)'!E241/'Regional Transition'!$P$76</f>
        <v>1.3371867506699891E-2</v>
      </c>
      <c r="F242" s="346">
        <f>'GE2024 results (adjust.)'!F241/'Regional Transition'!$Q$76</f>
        <v>7.5083673973279199E-3</v>
      </c>
      <c r="G242" s="346">
        <f>'GE2024 results (adjust.)'!G241/'Regional Transition'!$R$76</f>
        <v>2.5104069239622977E-2</v>
      </c>
      <c r="H242" s="346">
        <f>'GE2024 results (adjust.)'!H241/'Regional Transition'!$S$76</f>
        <v>1.1171107879817668E-2</v>
      </c>
      <c r="I242" s="346">
        <f>'GE2024 results (adjust.)'!I241/'Regional Transition'!$T$76</f>
        <v>8.2633092320147407E-3</v>
      </c>
      <c r="J242" s="346">
        <v>2.1252143983275487E-3</v>
      </c>
      <c r="K242" s="346">
        <v>2.1252143983275487E-3</v>
      </c>
      <c r="L242" s="346">
        <f t="shared" si="55"/>
        <v>2.5104069239622977E-2</v>
      </c>
      <c r="M242" s="346">
        <v>5.5354176341699795E-3</v>
      </c>
      <c r="N242" s="346">
        <v>2.1252143983275487E-3</v>
      </c>
      <c r="P242" s="347">
        <f>E242*'Regional Transition'!$P$78</f>
        <v>0</v>
      </c>
      <c r="Q242" s="347">
        <f>F242*'Regional Transition'!$Q$78</f>
        <v>0</v>
      </c>
      <c r="R242" s="347">
        <f>G242*'Regional Transition'!$R$78</f>
        <v>11294.732530306903</v>
      </c>
      <c r="S242" s="347">
        <f>H242*'Regional Transition'!$S$78</f>
        <v>0</v>
      </c>
      <c r="T242" s="347">
        <f>I242*'Regional Transition'!$T$78</f>
        <v>2901.6962854036301</v>
      </c>
      <c r="U242" s="347">
        <f>J242*'Regional Transition'!$U$78</f>
        <v>0</v>
      </c>
      <c r="V242" s="347">
        <f>K242*'Regional Transition'!$V$78</f>
        <v>0</v>
      </c>
      <c r="W242" s="347">
        <f>L242*'Regional Transition'!$W$78</f>
        <v>2999.6850622495253</v>
      </c>
      <c r="X242" s="347">
        <f>M242*'Regional Transition'!$X$78</f>
        <v>66.142701535911115</v>
      </c>
      <c r="Y242" s="347">
        <f>N242*'Regional Transition'!$Y$78</f>
        <v>0</v>
      </c>
      <c r="Z242" s="348">
        <f t="shared" si="46"/>
        <v>17262.25657949597</v>
      </c>
      <c r="AB242" s="347">
        <f>E242*'Regional Transition'!$P$80</f>
        <v>-8655.1296829971179</v>
      </c>
      <c r="AC242" s="347">
        <f>F242*'Regional Transition'!$Q$80</f>
        <v>-1112.6967213114758</v>
      </c>
      <c r="AD242" s="347">
        <f>G242*'Regional Transition'!$R$80</f>
        <v>0</v>
      </c>
      <c r="AE242" s="347">
        <f>H242*'Regional Transition'!$S$80</f>
        <v>-196.9200000000001</v>
      </c>
      <c r="AF242" s="347">
        <f>I242*'Regional Transition'!$T$80</f>
        <v>0</v>
      </c>
      <c r="AG242" s="347">
        <f>J242*'Regional Transition'!$U$80</f>
        <v>-75.492776805990744</v>
      </c>
      <c r="AH242" s="347">
        <f>K242*'Regional Transition'!$V$80</f>
        <v>-102.85070540071349</v>
      </c>
      <c r="AI242" s="347">
        <f>L242*'Regional Transition'!$W$80</f>
        <v>0</v>
      </c>
      <c r="AJ242" s="347">
        <f>M242*'Regional Transition'!$X$80</f>
        <v>0</v>
      </c>
      <c r="AK242" s="347">
        <f>N242*'Regional Transition'!$Y$80</f>
        <v>-75.457534137055916</v>
      </c>
      <c r="AM242" s="382">
        <f>IF(('GE2024 results (adjust.)'!E241+'Allocation (ENG)'!P242+'Allocation (ENG)'!AB242)&gt;0,('GE2024 results (adjust.)'!E241+'Allocation (ENG)'!P242+'Allocation (ENG)'!AB242),0)</f>
        <v>9546.8703170028821</v>
      </c>
      <c r="AN242" s="382">
        <f>IF(('GE2024 results (adjust.)'!F241+'Allocation (ENG)'!Q242+'Allocation (ENG)'!AC242)&gt;0,('GE2024 results (adjust.)'!F241+'Allocation (ENG)'!Q242+'Allocation (ENG)'!AC242),0)</f>
        <v>3266.3032786885242</v>
      </c>
      <c r="AO242" s="382">
        <f>IF(('GE2024 results (adjust.)'!G241+'Allocation (ENG)'!R242+'Allocation (ENG)'!AD242)&gt;0,('GE2024 results (adjust.)'!G241+'Allocation (ENG)'!R242+'Allocation (ENG)'!AD242),0)</f>
        <v>24097.732530306901</v>
      </c>
      <c r="AP242" s="382">
        <f>IF(('GE2024 results (adjust.)'!H241+'Allocation (ENG)'!S242+'Allocation (ENG)'!AE242)&gt;0,('GE2024 results (adjust.)'!H241+'Allocation (ENG)'!S242+'Allocation (ENG)'!AE242),0)</f>
        <v>2538.08</v>
      </c>
      <c r="AQ242" s="382">
        <f>IF(('GE2024 results (adjust.)'!I241+'Allocation (ENG)'!T242+'Allocation (ENG)'!AF242)&gt;0,('GE2024 results (adjust.)'!I241+'Allocation (ENG)'!T242+'Allocation (ENG)'!AF242),0)</f>
        <v>4677.6962854036301</v>
      </c>
      <c r="AR242" s="382">
        <f>IF(('GE2024 results (adjust.)'!K241+'Allocation (ENG)'!U242+'Allocation (ENG)'!AG242)&gt;0,('GE2024 results (adjust.)'!K241+'Allocation (ENG)'!U242+'Allocation (ENG)'!AG242),0)</f>
        <v>0</v>
      </c>
      <c r="AS242" s="382">
        <f>IF(('GE2024 results (adjust.)'!L241+'Allocation (ENG)'!V242+'Allocation (ENG)'!AH242)&gt;0,('GE2024 results (adjust.)'!L241+'Allocation (ENG)'!V242+'Allocation (ENG)'!AH242),0)</f>
        <v>0</v>
      </c>
      <c r="AT242" s="382">
        <f t="shared" si="56"/>
        <v>2999.6850622495253</v>
      </c>
      <c r="AU242" s="382">
        <f t="shared" si="57"/>
        <v>66.142701535911115</v>
      </c>
      <c r="AV242" s="382">
        <f>IF(('GE2024 results (adjust.)'!N241+'Allocation (ENG)'!Y242+'Allocation (ENG)'!AK242)&gt;0,('GE2024 results (adjust.)'!N241+'Allocation (ENG)'!Y242+'Allocation (ENG)'!AK242),0)</f>
        <v>292.54246586294408</v>
      </c>
      <c r="AW242" s="382">
        <f t="shared" si="47"/>
        <v>47485.052641050315</v>
      </c>
      <c r="AY242" s="368">
        <f t="shared" si="48"/>
        <v>0.20105001018256671</v>
      </c>
      <c r="AZ242" s="368">
        <f t="shared" si="49"/>
        <v>6.8785925191643157E-2</v>
      </c>
      <c r="BA242" s="368">
        <f t="shared" si="50"/>
        <v>0.50748037940416368</v>
      </c>
      <c r="BB242" s="368">
        <f t="shared" si="51"/>
        <v>5.345008289631456E-2</v>
      </c>
      <c r="BC242" s="368">
        <f t="shared" si="52"/>
        <v>9.8508815411100806E-2</v>
      </c>
      <c r="BD242" s="368">
        <f t="shared" si="53"/>
        <v>0</v>
      </c>
      <c r="BE242" s="368">
        <f t="shared" si="54"/>
        <v>0</v>
      </c>
      <c r="BF242" s="368">
        <f t="shared" si="58"/>
        <v>6.3171143242164801E-2</v>
      </c>
      <c r="BG242" s="368">
        <f t="shared" si="59"/>
        <v>1.3929162516865669E-3</v>
      </c>
      <c r="BH242" s="368">
        <f t="shared" si="60"/>
        <v>6.1607274203597344E-3</v>
      </c>
    </row>
    <row r="243" spans="1:60" ht="20" customHeight="1" x14ac:dyDescent="0.35">
      <c r="A243" s="394" t="s">
        <v>332</v>
      </c>
      <c r="B243" s="395" t="s">
        <v>318</v>
      </c>
      <c r="C243" s="394" t="s">
        <v>300</v>
      </c>
      <c r="D243" s="333" t="s">
        <v>71</v>
      </c>
      <c r="E243" s="346">
        <f>'GE2024 results (adjust.)'!E242/'Regional Transition'!$P$76</f>
        <v>1.4827918566928394E-2</v>
      </c>
      <c r="F243" s="346">
        <f>'GE2024 results (adjust.)'!F242/'Regional Transition'!$Q$76</f>
        <v>4.8404021837535321E-3</v>
      </c>
      <c r="G243" s="346">
        <f>'GE2024 results (adjust.)'!G242/'Regional Transition'!$R$76</f>
        <v>9.3333882356170725E-3</v>
      </c>
      <c r="H243" s="346">
        <f>'GE2024 results (adjust.)'!H242/'Regional Transition'!$S$76</f>
        <v>1.2461809923701538E-2</v>
      </c>
      <c r="I243" s="346">
        <f>'GE2024 results (adjust.)'!I242/'Regional Transition'!$T$76</f>
        <v>2.9717204991485443E-2</v>
      </c>
      <c r="J243" s="346">
        <v>1.4553098597242997E-2</v>
      </c>
      <c r="K243" s="346">
        <v>1.4553098597242997E-2</v>
      </c>
      <c r="L243" s="346">
        <f t="shared" si="55"/>
        <v>9.3333882356170725E-3</v>
      </c>
      <c r="M243" s="346">
        <v>2.6421022119852994E-2</v>
      </c>
      <c r="N243" s="346">
        <v>1.4553098597242997E-2</v>
      </c>
      <c r="P243" s="347">
        <f>E243*'Regional Transition'!$P$78</f>
        <v>0</v>
      </c>
      <c r="Q243" s="347">
        <f>F243*'Regional Transition'!$Q$78</f>
        <v>0</v>
      </c>
      <c r="R243" s="347">
        <f>G243*'Regional Transition'!$R$78</f>
        <v>4199.2444617871479</v>
      </c>
      <c r="S243" s="347">
        <f>H243*'Regional Transition'!$S$78</f>
        <v>0</v>
      </c>
      <c r="T243" s="347">
        <f>I243*'Regional Transition'!$T$78</f>
        <v>10435.323296662717</v>
      </c>
      <c r="U243" s="347">
        <f>J243*'Regional Transition'!$U$78</f>
        <v>0</v>
      </c>
      <c r="V243" s="347">
        <f>K243*'Regional Transition'!$V$78</f>
        <v>0</v>
      </c>
      <c r="W243" s="347">
        <f>L243*'Regional Transition'!$W$78</f>
        <v>1115.2464966263954</v>
      </c>
      <c r="X243" s="347">
        <f>M243*'Regional Transition'!$X$78</f>
        <v>315.70477529274689</v>
      </c>
      <c r="Y243" s="347">
        <f>N243*'Regional Transition'!$Y$78</f>
        <v>0</v>
      </c>
      <c r="Z243" s="348">
        <f t="shared" si="46"/>
        <v>16065.519030369007</v>
      </c>
      <c r="AB243" s="347">
        <f>E243*'Regional Transition'!$P$80</f>
        <v>-9597.5792507204605</v>
      </c>
      <c r="AC243" s="347">
        <f>F243*'Regional Transition'!$Q$80</f>
        <v>-717.31967213114774</v>
      </c>
      <c r="AD243" s="347">
        <f>G243*'Regional Transition'!$R$80</f>
        <v>0</v>
      </c>
      <c r="AE243" s="347">
        <f>H243*'Regional Transition'!$S$80</f>
        <v>-219.67200000000011</v>
      </c>
      <c r="AF243" s="347">
        <f>I243*'Regional Transition'!$T$80</f>
        <v>0</v>
      </c>
      <c r="AG243" s="347">
        <f>J243*'Regional Transition'!$U$80</f>
        <v>-516.9614063888497</v>
      </c>
      <c r="AH243" s="347">
        <f>K243*'Regional Transition'!$V$80</f>
        <v>-704.30374350488592</v>
      </c>
      <c r="AI243" s="347">
        <f>L243*'Regional Transition'!$W$80</f>
        <v>0</v>
      </c>
      <c r="AJ243" s="347">
        <f>M243*'Regional Transition'!$X$80</f>
        <v>0</v>
      </c>
      <c r="AK243" s="347">
        <f>N243*'Regional Transition'!$Y$80</f>
        <v>-516.72007072114377</v>
      </c>
      <c r="AM243" s="382">
        <f>IF(('GE2024 results (adjust.)'!E242+'Allocation (ENG)'!P243+'Allocation (ENG)'!AB243)&gt;0,('GE2024 results (adjust.)'!E242+'Allocation (ENG)'!P243+'Allocation (ENG)'!AB243),0)</f>
        <v>10586.420749279539</v>
      </c>
      <c r="AN243" s="382">
        <f>IF(('GE2024 results (adjust.)'!F242+'Allocation (ENG)'!Q243+'Allocation (ENG)'!AC243)&gt;0,('GE2024 results (adjust.)'!F242+'Allocation (ENG)'!Q243+'Allocation (ENG)'!AC243),0)</f>
        <v>2105.6803278688521</v>
      </c>
      <c r="AO243" s="382">
        <f>IF(('GE2024 results (adjust.)'!G242+'Allocation (ENG)'!R243+'Allocation (ENG)'!AD243)&gt;0,('GE2024 results (adjust.)'!G242+'Allocation (ENG)'!R243+'Allocation (ENG)'!AD243),0)</f>
        <v>8959.2444617871479</v>
      </c>
      <c r="AP243" s="382">
        <f>IF(('GE2024 results (adjust.)'!H242+'Allocation (ENG)'!S243+'Allocation (ENG)'!AE243)&gt;0,('GE2024 results (adjust.)'!H242+'Allocation (ENG)'!S243+'Allocation (ENG)'!AE243),0)</f>
        <v>2831.328</v>
      </c>
      <c r="AQ243" s="382">
        <f>IF(('GE2024 results (adjust.)'!I242+'Allocation (ENG)'!T243+'Allocation (ENG)'!AF243)&gt;0,('GE2024 results (adjust.)'!I242+'Allocation (ENG)'!T243+'Allocation (ENG)'!AF243),0)</f>
        <v>16822.323296662718</v>
      </c>
      <c r="AR243" s="382">
        <f>IF(('GE2024 results (adjust.)'!K242+'Allocation (ENG)'!U243+'Allocation (ENG)'!AG243)&gt;0,('GE2024 results (adjust.)'!K242+'Allocation (ENG)'!U243+'Allocation (ENG)'!AG243),0)</f>
        <v>0</v>
      </c>
      <c r="AS243" s="382">
        <f>IF(('GE2024 results (adjust.)'!L242+'Allocation (ENG)'!V243+'Allocation (ENG)'!AH243)&gt;0,('GE2024 results (adjust.)'!L242+'Allocation (ENG)'!V243+'Allocation (ENG)'!AH243),0)</f>
        <v>1183.6962564951141</v>
      </c>
      <c r="AT243" s="382">
        <f t="shared" si="56"/>
        <v>1115.2464966263954</v>
      </c>
      <c r="AU243" s="382">
        <f t="shared" si="57"/>
        <v>315.70477529274689</v>
      </c>
      <c r="AV243" s="382">
        <f>IF(('GE2024 results (adjust.)'!N242+'Allocation (ENG)'!Y243+'Allocation (ENG)'!AK243)&gt;0,('GE2024 results (adjust.)'!N242+'Allocation (ENG)'!Y243+'Allocation (ENG)'!AK243),0)</f>
        <v>0</v>
      </c>
      <c r="AW243" s="382">
        <f t="shared" si="47"/>
        <v>43919.644364012514</v>
      </c>
      <c r="AY243" s="368">
        <f t="shared" si="48"/>
        <v>0.24104067559240044</v>
      </c>
      <c r="AZ243" s="368">
        <f t="shared" si="49"/>
        <v>4.7943929381956324E-2</v>
      </c>
      <c r="BA243" s="368">
        <f t="shared" si="50"/>
        <v>0.20399173516824506</v>
      </c>
      <c r="BB243" s="368">
        <f t="shared" si="51"/>
        <v>6.4466095775583571E-2</v>
      </c>
      <c r="BC243" s="368">
        <f t="shared" si="52"/>
        <v>0.38302503447516134</v>
      </c>
      <c r="BD243" s="368">
        <f t="shared" si="53"/>
        <v>0</v>
      </c>
      <c r="BE243" s="368">
        <f t="shared" si="54"/>
        <v>2.695140804612315E-2</v>
      </c>
      <c r="BF243" s="368">
        <f t="shared" si="58"/>
        <v>2.5392885410980729E-2</v>
      </c>
      <c r="BG243" s="368">
        <f t="shared" si="59"/>
        <v>7.1882361495493674E-3</v>
      </c>
      <c r="BH243" s="368">
        <f t="shared" si="60"/>
        <v>0</v>
      </c>
    </row>
    <row r="244" spans="1:60" ht="20" customHeight="1" x14ac:dyDescent="0.35">
      <c r="A244" s="394" t="s">
        <v>333</v>
      </c>
      <c r="B244" s="395" t="s">
        <v>318</v>
      </c>
      <c r="C244" s="394" t="s">
        <v>300</v>
      </c>
      <c r="D244" s="333" t="s">
        <v>71</v>
      </c>
      <c r="E244" s="346">
        <f>'GE2024 results (adjust.)'!E243/'Regional Transition'!$P$76</f>
        <v>1.1059229394893977E-2</v>
      </c>
      <c r="F244" s="346">
        <f>'GE2024 results (adjust.)'!F243/'Regional Transition'!$Q$76</f>
        <v>2.8771501467723792E-3</v>
      </c>
      <c r="G244" s="346">
        <f>'GE2024 results (adjust.)'!G243/'Regional Transition'!$R$76</f>
        <v>2.5745249481859698E-3</v>
      </c>
      <c r="H244" s="346">
        <f>'GE2024 results (adjust.)'!H243/'Regional Transition'!$S$76</f>
        <v>0</v>
      </c>
      <c r="I244" s="346">
        <f>'GE2024 results (adjust.)'!I243/'Regional Transition'!$T$76</f>
        <v>3.1727199129002542E-2</v>
      </c>
      <c r="J244" s="346">
        <v>2.4076138115835734E-2</v>
      </c>
      <c r="K244" s="346">
        <v>2.4076138115835734E-2</v>
      </c>
      <c r="L244" s="346">
        <f t="shared" si="55"/>
        <v>2.5745249481859698E-3</v>
      </c>
      <c r="M244" s="346">
        <v>3.3726776024410668E-2</v>
      </c>
      <c r="N244" s="346">
        <v>2.4076138115835734E-2</v>
      </c>
      <c r="P244" s="347">
        <f>E244*'Regional Transition'!$P$78</f>
        <v>0</v>
      </c>
      <c r="Q244" s="347">
        <f>F244*'Regional Transition'!$Q$78</f>
        <v>0</v>
      </c>
      <c r="R244" s="347">
        <f>G244*'Regional Transition'!$R$78</f>
        <v>1158.3210038501104</v>
      </c>
      <c r="S244" s="347">
        <f>H244*'Regional Transition'!$S$78</f>
        <v>0</v>
      </c>
      <c r="T244" s="347">
        <f>I244*'Regional Transition'!$T$78</f>
        <v>11141.141312031168</v>
      </c>
      <c r="U244" s="347">
        <f>J244*'Regional Transition'!$U$78</f>
        <v>0</v>
      </c>
      <c r="V244" s="347">
        <f>K244*'Regional Transition'!$V$78</f>
        <v>0</v>
      </c>
      <c r="W244" s="347">
        <f>L244*'Regional Transition'!$W$78</f>
        <v>307.6299685021969</v>
      </c>
      <c r="X244" s="347">
        <f>M244*'Regional Transition'!$X$78</f>
        <v>403.00122371626924</v>
      </c>
      <c r="Y244" s="347">
        <f>N244*'Regional Transition'!$Y$78</f>
        <v>0</v>
      </c>
      <c r="Z244" s="348">
        <f t="shared" si="46"/>
        <v>13010.093508099746</v>
      </c>
      <c r="AB244" s="347">
        <f>E244*'Regional Transition'!$P$80</f>
        <v>-7158.2420749279536</v>
      </c>
      <c r="AC244" s="347">
        <f>F244*'Regional Transition'!$Q$80</f>
        <v>-426.37704918032796</v>
      </c>
      <c r="AD244" s="347">
        <f>G244*'Regional Transition'!$R$80</f>
        <v>0</v>
      </c>
      <c r="AE244" s="347">
        <f>H244*'Regional Transition'!$S$80</f>
        <v>0</v>
      </c>
      <c r="AF244" s="347">
        <f>I244*'Regional Transition'!$T$80</f>
        <v>0</v>
      </c>
      <c r="AG244" s="347">
        <f>J244*'Regional Transition'!$U$80</f>
        <v>-855.2428981091723</v>
      </c>
      <c r="AH244" s="347">
        <f>K244*'Regional Transition'!$V$80</f>
        <v>-1165.175518520583</v>
      </c>
      <c r="AI244" s="347">
        <f>L244*'Regional Transition'!$W$80</f>
        <v>0</v>
      </c>
      <c r="AJ244" s="347">
        <f>M244*'Regional Transition'!$X$80</f>
        <v>0</v>
      </c>
      <c r="AK244" s="347">
        <f>N244*'Regional Transition'!$Y$80</f>
        <v>-854.84364080811429</v>
      </c>
      <c r="AM244" s="382">
        <f>IF(('GE2024 results (adjust.)'!E243+'Allocation (ENG)'!P244+'Allocation (ENG)'!AB244)&gt;0,('GE2024 results (adjust.)'!E243+'Allocation (ENG)'!P244+'Allocation (ENG)'!AB244),0)</f>
        <v>7895.7579250720464</v>
      </c>
      <c r="AN244" s="382">
        <f>IF(('GE2024 results (adjust.)'!F243+'Allocation (ENG)'!Q244+'Allocation (ENG)'!AC244)&gt;0,('GE2024 results (adjust.)'!F243+'Allocation (ENG)'!Q244+'Allocation (ENG)'!AC244),0)</f>
        <v>1251.622950819672</v>
      </c>
      <c r="AO244" s="382">
        <f>IF(('GE2024 results (adjust.)'!G243+'Allocation (ENG)'!R244+'Allocation (ENG)'!AD244)&gt;0,('GE2024 results (adjust.)'!G243+'Allocation (ENG)'!R244+'Allocation (ENG)'!AD244),0)</f>
        <v>2471.3210038501102</v>
      </c>
      <c r="AP244" s="382">
        <f>IF(('GE2024 results (adjust.)'!H243+'Allocation (ENG)'!S244+'Allocation (ENG)'!AE244)&gt;0,('GE2024 results (adjust.)'!H243+'Allocation (ENG)'!S244+'Allocation (ENG)'!AE244),0)</f>
        <v>0</v>
      </c>
      <c r="AQ244" s="382">
        <f>IF(('GE2024 results (adjust.)'!I243+'Allocation (ENG)'!T244+'Allocation (ENG)'!AF244)&gt;0,('GE2024 results (adjust.)'!I243+'Allocation (ENG)'!T244+'Allocation (ENG)'!AF244),0)</f>
        <v>17960.14131203117</v>
      </c>
      <c r="AR244" s="382">
        <f>IF(('GE2024 results (adjust.)'!K243+'Allocation (ENG)'!U244+'Allocation (ENG)'!AG244)&gt;0,('GE2024 results (adjust.)'!K243+'Allocation (ENG)'!U244+'Allocation (ENG)'!AG244),0)</f>
        <v>0</v>
      </c>
      <c r="AS244" s="382">
        <f>IF(('GE2024 results (adjust.)'!L243+'Allocation (ENG)'!V244+'Allocation (ENG)'!AH244)&gt;0,('GE2024 results (adjust.)'!L243+'Allocation (ENG)'!V244+'Allocation (ENG)'!AH244),0)</f>
        <v>2494.824481479417</v>
      </c>
      <c r="AT244" s="382">
        <f t="shared" si="56"/>
        <v>307.6299685021969</v>
      </c>
      <c r="AU244" s="382">
        <f t="shared" si="57"/>
        <v>403.00122371626924</v>
      </c>
      <c r="AV244" s="382">
        <f>IF(('GE2024 results (adjust.)'!N243+'Allocation (ENG)'!Y244+'Allocation (ENG)'!AK244)&gt;0,('GE2024 results (adjust.)'!N243+'Allocation (ENG)'!Y244+'Allocation (ENG)'!AK244),0)</f>
        <v>0</v>
      </c>
      <c r="AW244" s="382">
        <f t="shared" si="47"/>
        <v>32784.298865470882</v>
      </c>
      <c r="AY244" s="368">
        <f t="shared" si="48"/>
        <v>0.24083961525216652</v>
      </c>
      <c r="AZ244" s="368">
        <f t="shared" si="49"/>
        <v>3.8177511617852773E-2</v>
      </c>
      <c r="BA244" s="368">
        <f t="shared" si="50"/>
        <v>7.5381237036396029E-2</v>
      </c>
      <c r="BB244" s="368">
        <f t="shared" si="51"/>
        <v>0</v>
      </c>
      <c r="BC244" s="368">
        <f t="shared" si="52"/>
        <v>0.54782752517386213</v>
      </c>
      <c r="BD244" s="368">
        <f t="shared" si="53"/>
        <v>0</v>
      </c>
      <c r="BE244" s="368">
        <f t="shared" si="54"/>
        <v>7.6098149657457495E-2</v>
      </c>
      <c r="BF244" s="368">
        <f t="shared" si="58"/>
        <v>9.3834542493815322E-3</v>
      </c>
      <c r="BG244" s="368">
        <f t="shared" si="59"/>
        <v>1.2292507012883496E-2</v>
      </c>
      <c r="BH244" s="368">
        <f t="shared" si="60"/>
        <v>0</v>
      </c>
    </row>
    <row r="245" spans="1:60" ht="20" customHeight="1" x14ac:dyDescent="0.35">
      <c r="A245" s="394" t="s">
        <v>334</v>
      </c>
      <c r="B245" s="395" t="s">
        <v>318</v>
      </c>
      <c r="C245" s="394" t="s">
        <v>300</v>
      </c>
      <c r="D245" s="333" t="s">
        <v>71</v>
      </c>
      <c r="E245" s="346">
        <f>'GE2024 results (adjust.)'!E244/'Regional Transition'!$P$76</f>
        <v>1.6210505900606516E-2</v>
      </c>
      <c r="F245" s="346">
        <f>'GE2024 results (adjust.)'!F244/'Regional Transition'!$Q$76</f>
        <v>3.9093577679624701E-3</v>
      </c>
      <c r="G245" s="346">
        <f>'GE2024 results (adjust.)'!G244/'Regional Transition'!$R$76</f>
        <v>3.8451206575724956E-3</v>
      </c>
      <c r="H245" s="346">
        <f>'GE2024 results (adjust.)'!H244/'Regional Transition'!$S$76</f>
        <v>2.2105314751580701E-2</v>
      </c>
      <c r="I245" s="346">
        <f>'GE2024 results (adjust.)'!I244/'Regional Transition'!$T$76</f>
        <v>3.7612945851130154E-2</v>
      </c>
      <c r="J245" s="346">
        <v>1.1134275434716069E-2</v>
      </c>
      <c r="K245" s="346">
        <v>1.1134275434716069E-2</v>
      </c>
      <c r="L245" s="346">
        <f t="shared" si="55"/>
        <v>3.8451206575724956E-3</v>
      </c>
      <c r="M245" s="346">
        <v>3.1205293554791572E-2</v>
      </c>
      <c r="N245" s="346">
        <v>1.1134275434716069E-2</v>
      </c>
      <c r="P245" s="347">
        <f>E245*'Regional Transition'!$P$78</f>
        <v>0</v>
      </c>
      <c r="Q245" s="347">
        <f>F245*'Regional Transition'!$Q$78</f>
        <v>0</v>
      </c>
      <c r="R245" s="347">
        <f>G245*'Regional Transition'!$R$78</f>
        <v>1729.9828549505457</v>
      </c>
      <c r="S245" s="347">
        <f>H245*'Regional Transition'!$S$78</f>
        <v>0</v>
      </c>
      <c r="T245" s="347">
        <f>I245*'Regional Transition'!$T$78</f>
        <v>13207.946380181837</v>
      </c>
      <c r="U245" s="347">
        <f>J245*'Regional Transition'!$U$78</f>
        <v>0</v>
      </c>
      <c r="V245" s="347">
        <f>K245*'Regional Transition'!$V$78</f>
        <v>0</v>
      </c>
      <c r="W245" s="347">
        <f>L245*'Regional Transition'!$W$78</f>
        <v>459.45344115217677</v>
      </c>
      <c r="X245" s="347">
        <f>M245*'Regional Transition'!$X$78</f>
        <v>372.87203140627366</v>
      </c>
      <c r="Y245" s="347">
        <f>N245*'Regional Transition'!$Y$78</f>
        <v>0</v>
      </c>
      <c r="Z245" s="348">
        <f t="shared" si="46"/>
        <v>15770.254707690832</v>
      </c>
      <c r="AB245" s="347">
        <f>E245*'Regional Transition'!$P$80</f>
        <v>-10492.478386167146</v>
      </c>
      <c r="AC245" s="347">
        <f>F245*'Regional Transition'!$Q$80</f>
        <v>-579.3442622950821</v>
      </c>
      <c r="AD245" s="347">
        <f>G245*'Regional Transition'!$R$80</f>
        <v>0</v>
      </c>
      <c r="AE245" s="347">
        <f>H245*'Regional Transition'!$S$80</f>
        <v>-389.66400000000021</v>
      </c>
      <c r="AF245" s="347">
        <f>I245*'Regional Transition'!$T$80</f>
        <v>0</v>
      </c>
      <c r="AG245" s="347">
        <f>J245*'Regional Transition'!$U$80</f>
        <v>-395.5165045705167</v>
      </c>
      <c r="AH245" s="347">
        <f>K245*'Regional Transition'!$V$80</f>
        <v>-538.84826090373804</v>
      </c>
      <c r="AI245" s="347">
        <f>L245*'Regional Transition'!$W$80</f>
        <v>0</v>
      </c>
      <c r="AJ245" s="347">
        <f>M245*'Regional Transition'!$X$80</f>
        <v>0</v>
      </c>
      <c r="AK245" s="347">
        <f>N245*'Regional Transition'!$Y$80</f>
        <v>-395.33186363109724</v>
      </c>
      <c r="AM245" s="382">
        <f>IF(('GE2024 results (adjust.)'!E244+'Allocation (ENG)'!P245+'Allocation (ENG)'!AB245)&gt;0,('GE2024 results (adjust.)'!E244+'Allocation (ENG)'!P245+'Allocation (ENG)'!AB245),0)</f>
        <v>11573.521613832854</v>
      </c>
      <c r="AN245" s="382">
        <f>IF(('GE2024 results (adjust.)'!F244+'Allocation (ENG)'!Q245+'Allocation (ENG)'!AC245)&gt;0,('GE2024 results (adjust.)'!F244+'Allocation (ENG)'!Q245+'Allocation (ENG)'!AC245),0)</f>
        <v>1700.655737704918</v>
      </c>
      <c r="AO245" s="382">
        <f>IF(('GE2024 results (adjust.)'!G244+'Allocation (ENG)'!R245+'Allocation (ENG)'!AD245)&gt;0,('GE2024 results (adjust.)'!G244+'Allocation (ENG)'!R245+'Allocation (ENG)'!AD245),0)</f>
        <v>3690.9828549505455</v>
      </c>
      <c r="AP245" s="382">
        <f>IF(('GE2024 results (adjust.)'!H244+'Allocation (ENG)'!S245+'Allocation (ENG)'!AE245)&gt;0,('GE2024 results (adjust.)'!H244+'Allocation (ENG)'!S245+'Allocation (ENG)'!AE245),0)</f>
        <v>5022.3359999999993</v>
      </c>
      <c r="AQ245" s="382">
        <f>IF(('GE2024 results (adjust.)'!I244+'Allocation (ENG)'!T245+'Allocation (ENG)'!AF245)&gt;0,('GE2024 results (adjust.)'!I244+'Allocation (ENG)'!T245+'Allocation (ENG)'!AF245),0)</f>
        <v>21291.946380181835</v>
      </c>
      <c r="AR245" s="382">
        <f>IF(('GE2024 results (adjust.)'!K244+'Allocation (ENG)'!U245+'Allocation (ENG)'!AG245)&gt;0,('GE2024 results (adjust.)'!K244+'Allocation (ENG)'!U245+'Allocation (ENG)'!AG245),0)</f>
        <v>0</v>
      </c>
      <c r="AS245" s="382">
        <f>IF(('GE2024 results (adjust.)'!L244+'Allocation (ENG)'!V245+'Allocation (ENG)'!AH245)&gt;0,('GE2024 results (adjust.)'!L244+'Allocation (ENG)'!V245+'Allocation (ENG)'!AH245),0)</f>
        <v>1235.151739096262</v>
      </c>
      <c r="AT245" s="382">
        <f t="shared" si="56"/>
        <v>459.45344115217677</v>
      </c>
      <c r="AU245" s="382">
        <f t="shared" si="57"/>
        <v>372.87203140627366</v>
      </c>
      <c r="AV245" s="382">
        <f>IF(('GE2024 results (adjust.)'!N244+'Allocation (ENG)'!Y245+'Allocation (ENG)'!AK245)&gt;0,('GE2024 results (adjust.)'!N244+'Allocation (ENG)'!Y245+'Allocation (ENG)'!AK245),0)</f>
        <v>0</v>
      </c>
      <c r="AW245" s="382">
        <f t="shared" si="47"/>
        <v>45346.91979832486</v>
      </c>
      <c r="AY245" s="368">
        <f t="shared" si="48"/>
        <v>0.25522178055984274</v>
      </c>
      <c r="AZ245" s="368">
        <f t="shared" si="49"/>
        <v>3.7503225032006281E-2</v>
      </c>
      <c r="BA245" s="368">
        <f t="shared" si="50"/>
        <v>8.1394345445418598E-2</v>
      </c>
      <c r="BB245" s="368">
        <f t="shared" si="51"/>
        <v>0.11075363050756817</v>
      </c>
      <c r="BC245" s="368">
        <f t="shared" si="52"/>
        <v>0.46953456761507251</v>
      </c>
      <c r="BD245" s="368">
        <f t="shared" si="53"/>
        <v>0</v>
      </c>
      <c r="BE245" s="368">
        <f t="shared" si="54"/>
        <v>2.7237831027762314E-2</v>
      </c>
      <c r="BF245" s="368">
        <f t="shared" si="58"/>
        <v>1.0131965813676924E-2</v>
      </c>
      <c r="BG245" s="368">
        <f t="shared" si="59"/>
        <v>8.2226539986525772E-3</v>
      </c>
      <c r="BH245" s="368">
        <f t="shared" si="60"/>
        <v>0</v>
      </c>
    </row>
    <row r="246" spans="1:60" ht="20" customHeight="1" x14ac:dyDescent="0.35">
      <c r="A246" s="394" t="s">
        <v>335</v>
      </c>
      <c r="B246" s="395" t="s">
        <v>318</v>
      </c>
      <c r="C246" s="394" t="s">
        <v>300</v>
      </c>
      <c r="D246" s="333" t="s">
        <v>71</v>
      </c>
      <c r="E246" s="346">
        <f>'GE2024 results (adjust.)'!E245/'Regional Transition'!$P$76</f>
        <v>1.0351773708213833E-2</v>
      </c>
      <c r="F246" s="346">
        <f>'GE2024 results (adjust.)'!F245/'Regional Transition'!$Q$76</f>
        <v>1.1724644042687443E-2</v>
      </c>
      <c r="G246" s="346">
        <f>'GE2024 results (adjust.)'!G245/'Regional Transition'!$R$76</f>
        <v>1.5164795087029923E-2</v>
      </c>
      <c r="H246" s="346">
        <f>'GE2024 results (adjust.)'!H245/'Regional Transition'!$S$76</f>
        <v>1.3830117470223995E-2</v>
      </c>
      <c r="I246" s="346">
        <f>'GE2024 results (adjust.)'!I245/'Regional Transition'!$T$76</f>
        <v>6.9326186687511046E-3</v>
      </c>
      <c r="J246" s="346">
        <v>1.0851298517547457E-2</v>
      </c>
      <c r="K246" s="346">
        <v>1.0851298517547457E-2</v>
      </c>
      <c r="L246" s="346">
        <f t="shared" si="55"/>
        <v>1.5164795087029923E-2</v>
      </c>
      <c r="M246" s="346">
        <v>8.8890828224396298E-3</v>
      </c>
      <c r="N246" s="346">
        <v>1.0851298517547457E-2</v>
      </c>
      <c r="P246" s="347">
        <f>E246*'Regional Transition'!$P$78</f>
        <v>0</v>
      </c>
      <c r="Q246" s="347">
        <f>F246*'Regional Transition'!$Q$78</f>
        <v>0</v>
      </c>
      <c r="R246" s="347">
        <f>G246*'Regional Transition'!$R$78</f>
        <v>6822.8900561894543</v>
      </c>
      <c r="S246" s="347">
        <f>H246*'Regional Transition'!$S$78</f>
        <v>0</v>
      </c>
      <c r="T246" s="347">
        <f>I246*'Regional Transition'!$T$78</f>
        <v>2434.4186178217387</v>
      </c>
      <c r="U246" s="347">
        <f>J246*'Regional Transition'!$U$78</f>
        <v>0</v>
      </c>
      <c r="V246" s="347">
        <f>K246*'Regional Transition'!$V$78</f>
        <v>0</v>
      </c>
      <c r="W246" s="347">
        <f>L246*'Regional Transition'!$W$78</f>
        <v>1812.0412615354078</v>
      </c>
      <c r="X246" s="347">
        <f>M246*'Regional Transition'!$X$78</f>
        <v>106.21564458356897</v>
      </c>
      <c r="Y246" s="347">
        <f>N246*'Regional Transition'!$Y$78</f>
        <v>0</v>
      </c>
      <c r="Z246" s="348">
        <f t="shared" si="46"/>
        <v>11175.565580130169</v>
      </c>
      <c r="AB246" s="347">
        <f>E246*'Regional Transition'!$P$80</f>
        <v>-6700.3314121037465</v>
      </c>
      <c r="AC246" s="347">
        <f>F246*'Regional Transition'!$Q$80</f>
        <v>-1737.5245901639348</v>
      </c>
      <c r="AD246" s="347">
        <f>G246*'Regional Transition'!$R$80</f>
        <v>0</v>
      </c>
      <c r="AE246" s="347">
        <f>H246*'Regional Transition'!$S$80</f>
        <v>-243.79200000000014</v>
      </c>
      <c r="AF246" s="347">
        <f>I246*'Regional Transition'!$T$80</f>
        <v>0</v>
      </c>
      <c r="AG246" s="347">
        <f>J246*'Regional Transition'!$U$80</f>
        <v>-385.46447722406685</v>
      </c>
      <c r="AH246" s="347">
        <f>K246*'Regional Transition'!$V$80</f>
        <v>-525.15346589114313</v>
      </c>
      <c r="AI246" s="347">
        <f>L246*'Regional Transition'!$W$80</f>
        <v>0</v>
      </c>
      <c r="AJ246" s="347">
        <f>M246*'Regional Transition'!$X$80</f>
        <v>0</v>
      </c>
      <c r="AK246" s="347">
        <f>N246*'Regional Transition'!$Y$80</f>
        <v>-385.28452892263061</v>
      </c>
      <c r="AM246" s="382">
        <f>IF(('GE2024 results (adjust.)'!E245+'Allocation (ENG)'!P246+'Allocation (ENG)'!AB246)&gt;0,('GE2024 results (adjust.)'!E245+'Allocation (ENG)'!P246+'Allocation (ENG)'!AB246),0)</f>
        <v>7390.6685878962535</v>
      </c>
      <c r="AN246" s="382">
        <f>IF(('GE2024 results (adjust.)'!F245+'Allocation (ENG)'!Q246+'Allocation (ENG)'!AC246)&gt;0,('GE2024 results (adjust.)'!F245+'Allocation (ENG)'!Q246+'Allocation (ENG)'!AC246),0)</f>
        <v>5100.4754098360654</v>
      </c>
      <c r="AO246" s="382">
        <f>IF(('GE2024 results (adjust.)'!G245+'Allocation (ENG)'!R246+'Allocation (ENG)'!AD246)&gt;0,('GE2024 results (adjust.)'!G245+'Allocation (ENG)'!R246+'Allocation (ENG)'!AD246),0)</f>
        <v>14556.890056189455</v>
      </c>
      <c r="AP246" s="382">
        <f>IF(('GE2024 results (adjust.)'!H245+'Allocation (ENG)'!S246+'Allocation (ENG)'!AE246)&gt;0,('GE2024 results (adjust.)'!H245+'Allocation (ENG)'!S246+'Allocation (ENG)'!AE246),0)</f>
        <v>3142.2079999999996</v>
      </c>
      <c r="AQ246" s="382">
        <f>IF(('GE2024 results (adjust.)'!I245+'Allocation (ENG)'!T246+'Allocation (ENG)'!AF246)&gt;0,('GE2024 results (adjust.)'!I245+'Allocation (ENG)'!T246+'Allocation (ENG)'!AF246),0)</f>
        <v>3924.4186178217387</v>
      </c>
      <c r="AR246" s="382">
        <f>IF(('GE2024 results (adjust.)'!K245+'Allocation (ENG)'!U246+'Allocation (ENG)'!AG246)&gt;0,('GE2024 results (adjust.)'!K245+'Allocation (ENG)'!U246+'Allocation (ENG)'!AG246),0)</f>
        <v>976.53552277593315</v>
      </c>
      <c r="AS246" s="382">
        <f>IF(('GE2024 results (adjust.)'!L245+'Allocation (ENG)'!V246+'Allocation (ENG)'!AH246)&gt;0,('GE2024 results (adjust.)'!L245+'Allocation (ENG)'!V246+'Allocation (ENG)'!AH246),0)</f>
        <v>0</v>
      </c>
      <c r="AT246" s="382">
        <f t="shared" si="56"/>
        <v>1812.0412615354078</v>
      </c>
      <c r="AU246" s="382">
        <f t="shared" si="57"/>
        <v>106.21564458356897</v>
      </c>
      <c r="AV246" s="382">
        <f>IF(('GE2024 results (adjust.)'!N245+'Allocation (ENG)'!Y246+'Allocation (ENG)'!AK246)&gt;0,('GE2024 results (adjust.)'!N245+'Allocation (ENG)'!Y246+'Allocation (ENG)'!AK246),0)</f>
        <v>131.71547107736939</v>
      </c>
      <c r="AW246" s="382">
        <f t="shared" si="47"/>
        <v>37141.168571715789</v>
      </c>
      <c r="AY246" s="368">
        <f t="shared" si="48"/>
        <v>0.19898858523058127</v>
      </c>
      <c r="AZ246" s="368">
        <f t="shared" si="49"/>
        <v>0.13732673488685662</v>
      </c>
      <c r="BA246" s="368">
        <f t="shared" si="50"/>
        <v>0.39193408866717783</v>
      </c>
      <c r="BB246" s="368">
        <f t="shared" si="51"/>
        <v>8.4601753817538566E-2</v>
      </c>
      <c r="BC246" s="368">
        <f t="shared" si="52"/>
        <v>0.1056622278925901</v>
      </c>
      <c r="BD246" s="368">
        <f t="shared" si="53"/>
        <v>2.6292536296760378E-2</v>
      </c>
      <c r="BE246" s="368">
        <f t="shared" si="54"/>
        <v>0</v>
      </c>
      <c r="BF246" s="368">
        <f t="shared" si="58"/>
        <v>4.8787944246733696E-2</v>
      </c>
      <c r="BG246" s="368">
        <f t="shared" si="59"/>
        <v>2.8597819796239705E-3</v>
      </c>
      <c r="BH246" s="368">
        <f t="shared" si="60"/>
        <v>3.5463469821376331E-3</v>
      </c>
    </row>
    <row r="247" spans="1:60" ht="20" customHeight="1" x14ac:dyDescent="0.35">
      <c r="A247" s="394" t="s">
        <v>336</v>
      </c>
      <c r="B247" s="395" t="s">
        <v>318</v>
      </c>
      <c r="C247" s="394" t="s">
        <v>300</v>
      </c>
      <c r="D247" s="333" t="s">
        <v>71</v>
      </c>
      <c r="E247" s="346">
        <f>'GE2024 results (adjust.)'!E246/'Regional Transition'!$P$76</f>
        <v>9.7207202971460807E-3</v>
      </c>
      <c r="F247" s="346">
        <f>'GE2024 results (adjust.)'!F246/'Regional Transition'!$Q$76</f>
        <v>6.9716880195330715E-3</v>
      </c>
      <c r="G247" s="346">
        <f>'GE2024 results (adjust.)'!G246/'Regional Transition'!$R$76</f>
        <v>1.3427529965862545E-2</v>
      </c>
      <c r="H247" s="346">
        <f>'GE2024 results (adjust.)'!H246/'Regional Transition'!$S$76</f>
        <v>5.1913996765075889E-3</v>
      </c>
      <c r="I247" s="346">
        <f>'GE2024 results (adjust.)'!I246/'Regional Transition'!$T$76</f>
        <v>8.6401831327991962E-3</v>
      </c>
      <c r="J247" s="346">
        <v>6.5252167083431983E-2</v>
      </c>
      <c r="K247" s="346">
        <v>6.5252167083431983E-2</v>
      </c>
      <c r="L247" s="346">
        <f t="shared" si="55"/>
        <v>1.3427529965862545E-2</v>
      </c>
      <c r="M247" s="346">
        <v>3.1520089264842906E-2</v>
      </c>
      <c r="N247" s="346">
        <v>6.5252167083431983E-2</v>
      </c>
      <c r="P247" s="347">
        <f>E247*'Regional Transition'!$P$78</f>
        <v>0</v>
      </c>
      <c r="Q247" s="347">
        <f>F247*'Regional Transition'!$Q$78</f>
        <v>0</v>
      </c>
      <c r="R247" s="347">
        <f>G247*'Regional Transition'!$R$78</f>
        <v>6041.2659819996625</v>
      </c>
      <c r="S247" s="347">
        <f>H247*'Regional Transition'!$S$78</f>
        <v>0</v>
      </c>
      <c r="T247" s="347">
        <f>I247*'Regional Transition'!$T$78</f>
        <v>3034.0371632852143</v>
      </c>
      <c r="U247" s="347">
        <f>J247*'Regional Transition'!$U$78</f>
        <v>0</v>
      </c>
      <c r="V247" s="347">
        <f>K247*'Regional Transition'!$V$78</f>
        <v>0</v>
      </c>
      <c r="W247" s="347">
        <f>L247*'Regional Transition'!$W$78</f>
        <v>1604.4554640541085</v>
      </c>
      <c r="X247" s="347">
        <f>M247*'Regional Transition'!$X$78</f>
        <v>376.63352513100733</v>
      </c>
      <c r="Y247" s="347">
        <f>N247*'Regional Transition'!$Y$78</f>
        <v>0</v>
      </c>
      <c r="Z247" s="348">
        <f t="shared" si="46"/>
        <v>11056.392134469992</v>
      </c>
      <c r="AB247" s="347">
        <f>E247*'Regional Transition'!$P$80</f>
        <v>-6291.8731988472618</v>
      </c>
      <c r="AC247" s="347">
        <f>F247*'Regional Transition'!$Q$80</f>
        <v>-1033.1639344262298</v>
      </c>
      <c r="AD247" s="347">
        <f>G247*'Regional Transition'!$R$80</f>
        <v>0</v>
      </c>
      <c r="AE247" s="347">
        <f>H247*'Regional Transition'!$S$80</f>
        <v>-91.512000000000043</v>
      </c>
      <c r="AF247" s="347">
        <f>I247*'Regional Transition'!$T$80</f>
        <v>0</v>
      </c>
      <c r="AG247" s="347">
        <f>J247*'Regional Transition'!$U$80</f>
        <v>-2317.9154487252426</v>
      </c>
      <c r="AH247" s="347">
        <f>K247*'Regional Transition'!$V$80</f>
        <v>-3157.9079356594066</v>
      </c>
      <c r="AI247" s="347">
        <f>L247*'Regional Transition'!$W$80</f>
        <v>0</v>
      </c>
      <c r="AJ247" s="347">
        <f>M247*'Regional Transition'!$X$80</f>
        <v>0</v>
      </c>
      <c r="AK247" s="347">
        <f>N247*'Regional Transition'!$Y$80</f>
        <v>-2316.8333647135723</v>
      </c>
      <c r="AM247" s="382">
        <f>IF(('GE2024 results (adjust.)'!E246+'Allocation (ENG)'!P247+'Allocation (ENG)'!AB247)&gt;0,('GE2024 results (adjust.)'!E246+'Allocation (ENG)'!P247+'Allocation (ENG)'!AB247),0)</f>
        <v>6940.1268011527382</v>
      </c>
      <c r="AN247" s="382">
        <f>IF(('GE2024 results (adjust.)'!F246+'Allocation (ENG)'!Q247+'Allocation (ENG)'!AC247)&gt;0,('GE2024 results (adjust.)'!F246+'Allocation (ENG)'!Q247+'Allocation (ENG)'!AC247),0)</f>
        <v>3032.8360655737702</v>
      </c>
      <c r="AO247" s="382">
        <f>IF(('GE2024 results (adjust.)'!G246+'Allocation (ENG)'!R247+'Allocation (ENG)'!AD247)&gt;0,('GE2024 results (adjust.)'!G246+'Allocation (ENG)'!R247+'Allocation (ENG)'!AD247),0)</f>
        <v>12889.265981999662</v>
      </c>
      <c r="AP247" s="382">
        <f>IF(('GE2024 results (adjust.)'!H246+'Allocation (ENG)'!S247+'Allocation (ENG)'!AE247)&gt;0,('GE2024 results (adjust.)'!H246+'Allocation (ENG)'!S247+'Allocation (ENG)'!AE247),0)</f>
        <v>1179.4880000000001</v>
      </c>
      <c r="AQ247" s="382">
        <f>IF(('GE2024 results (adjust.)'!I246+'Allocation (ENG)'!T247+'Allocation (ENG)'!AF247)&gt;0,('GE2024 results (adjust.)'!I246+'Allocation (ENG)'!T247+'Allocation (ENG)'!AF247),0)</f>
        <v>4891.0371632852148</v>
      </c>
      <c r="AR247" s="382">
        <f>IF(('GE2024 results (adjust.)'!K246+'Allocation (ENG)'!U247+'Allocation (ENG)'!AG247)&gt;0,('GE2024 results (adjust.)'!K246+'Allocation (ENG)'!U247+'Allocation (ENG)'!AG247),0)</f>
        <v>5938.0845512747574</v>
      </c>
      <c r="AS247" s="382">
        <f>IF(('GE2024 results (adjust.)'!L246+'Allocation (ENG)'!V247+'Allocation (ENG)'!AH247)&gt;0,('GE2024 results (adjust.)'!L246+'Allocation (ENG)'!V247+'Allocation (ENG)'!AH247),0)</f>
        <v>0</v>
      </c>
      <c r="AT247" s="382">
        <f t="shared" si="56"/>
        <v>1604.4554640541085</v>
      </c>
      <c r="AU247" s="382">
        <f t="shared" si="57"/>
        <v>376.63352513100733</v>
      </c>
      <c r="AV247" s="382">
        <f>IF(('GE2024 results (adjust.)'!N246+'Allocation (ENG)'!Y247+'Allocation (ENG)'!AK247)&gt;0,('GE2024 results (adjust.)'!N246+'Allocation (ENG)'!Y247+'Allocation (ENG)'!AK247),0)</f>
        <v>726.16663528642766</v>
      </c>
      <c r="AW247" s="382">
        <f t="shared" si="47"/>
        <v>37578.094187757684</v>
      </c>
      <c r="AY247" s="368">
        <f t="shared" si="48"/>
        <v>0.18468543844923663</v>
      </c>
      <c r="AZ247" s="368">
        <f t="shared" si="49"/>
        <v>8.0707553991969549E-2</v>
      </c>
      <c r="BA247" s="368">
        <f t="shared" si="50"/>
        <v>0.34299945914230984</v>
      </c>
      <c r="BB247" s="368">
        <f t="shared" si="51"/>
        <v>3.1387648189573639E-2</v>
      </c>
      <c r="BC247" s="368">
        <f t="shared" si="52"/>
        <v>0.13015660503822551</v>
      </c>
      <c r="BD247" s="368">
        <f t="shared" si="53"/>
        <v>0.15801984319921381</v>
      </c>
      <c r="BE247" s="368">
        <f t="shared" si="54"/>
        <v>0</v>
      </c>
      <c r="BF247" s="368">
        <f t="shared" si="58"/>
        <v>4.2696562950678148E-2</v>
      </c>
      <c r="BG247" s="368">
        <f t="shared" si="59"/>
        <v>1.0022688304765286E-2</v>
      </c>
      <c r="BH247" s="368">
        <f t="shared" si="60"/>
        <v>1.9324200734027661E-2</v>
      </c>
    </row>
    <row r="248" spans="1:60" ht="20" customHeight="1" x14ac:dyDescent="0.35">
      <c r="A248" s="394" t="s">
        <v>337</v>
      </c>
      <c r="B248" s="395" t="s">
        <v>318</v>
      </c>
      <c r="C248" s="394" t="s">
        <v>300</v>
      </c>
      <c r="D248" s="333" t="s">
        <v>71</v>
      </c>
      <c r="E248" s="346">
        <f>'GE2024 results (adjust.)'!E247/'Regional Transition'!$P$76</f>
        <v>9.5848124030278817E-3</v>
      </c>
      <c r="F248" s="346">
        <f>'GE2024 results (adjust.)'!F247/'Regional Transition'!$Q$76</f>
        <v>7.3266165537296648E-3</v>
      </c>
      <c r="G248" s="346">
        <f>'GE2024 results (adjust.)'!G247/'Regional Transition'!$R$76</f>
        <v>1.328047027727614E-2</v>
      </c>
      <c r="H248" s="346">
        <f>'GE2024 results (adjust.)'!H247/'Regional Transition'!$S$76</f>
        <v>1.1501952391066382E-2</v>
      </c>
      <c r="I248" s="346">
        <f>'GE2024 results (adjust.)'!I247/'Regional Transition'!$T$76</f>
        <v>5.6391502191451941E-3</v>
      </c>
      <c r="J248" s="346">
        <v>6.6459150260743019E-2</v>
      </c>
      <c r="K248" s="346">
        <v>6.6459150260743019E-2</v>
      </c>
      <c r="L248" s="346">
        <f t="shared" si="55"/>
        <v>1.328047027727614E-2</v>
      </c>
      <c r="M248" s="346">
        <v>3.9645558731217417E-2</v>
      </c>
      <c r="N248" s="346">
        <v>6.6459150260743019E-2</v>
      </c>
      <c r="P248" s="347">
        <f>E248*'Regional Transition'!$P$78</f>
        <v>0</v>
      </c>
      <c r="Q248" s="347">
        <f>F248*'Regional Transition'!$Q$78</f>
        <v>0</v>
      </c>
      <c r="R248" s="347">
        <f>G248*'Regional Transition'!$R$78</f>
        <v>5975.1014159000742</v>
      </c>
      <c r="S248" s="347">
        <f>H248*'Regional Transition'!$S$78</f>
        <v>0</v>
      </c>
      <c r="T248" s="347">
        <f>I248*'Regional Transition'!$T$78</f>
        <v>1980.2116542281528</v>
      </c>
      <c r="U248" s="347">
        <f>J248*'Regional Transition'!$U$78</f>
        <v>0</v>
      </c>
      <c r="V248" s="347">
        <f>K248*'Regional Transition'!$V$78</f>
        <v>0</v>
      </c>
      <c r="W248" s="347">
        <f>L248*'Regional Transition'!$W$78</f>
        <v>1586.883302867768</v>
      </c>
      <c r="X248" s="347">
        <f>M248*'Regional Transition'!$X$78</f>
        <v>473.72475424368764</v>
      </c>
      <c r="Y248" s="347">
        <f>N248*'Regional Transition'!$Y$78</f>
        <v>0</v>
      </c>
      <c r="Z248" s="348">
        <f t="shared" si="46"/>
        <v>10015.921127239682</v>
      </c>
      <c r="AB248" s="347">
        <f>E248*'Regional Transition'!$P$80</f>
        <v>-6203.9048991354466</v>
      </c>
      <c r="AC248" s="347">
        <f>F248*'Regional Transition'!$Q$80</f>
        <v>-1085.7622950819675</v>
      </c>
      <c r="AD248" s="347">
        <f>G248*'Regional Transition'!$R$80</f>
        <v>0</v>
      </c>
      <c r="AE248" s="347">
        <f>H248*'Regional Transition'!$S$80</f>
        <v>-202.75200000000012</v>
      </c>
      <c r="AF248" s="347">
        <f>I248*'Regional Transition'!$T$80</f>
        <v>0</v>
      </c>
      <c r="AG248" s="347">
        <f>J248*'Regional Transition'!$U$80</f>
        <v>-2360.7904225090801</v>
      </c>
      <c r="AH248" s="347">
        <f>K248*'Regional Transition'!$V$80</f>
        <v>-3216.3204286723121</v>
      </c>
      <c r="AI248" s="347">
        <f>L248*'Regional Transition'!$W$80</f>
        <v>0</v>
      </c>
      <c r="AJ248" s="347">
        <f>M248*'Regional Transition'!$X$80</f>
        <v>0</v>
      </c>
      <c r="AK248" s="347">
        <f>N248*'Regional Transition'!$Y$80</f>
        <v>-2359.6883229598898</v>
      </c>
      <c r="AM248" s="382">
        <f>IF(('GE2024 results (adjust.)'!E247+'Allocation (ENG)'!P248+'Allocation (ENG)'!AB248)&gt;0,('GE2024 results (adjust.)'!E247+'Allocation (ENG)'!P248+'Allocation (ENG)'!AB248),0)</f>
        <v>6843.0951008645534</v>
      </c>
      <c r="AN248" s="382">
        <f>IF(('GE2024 results (adjust.)'!F247+'Allocation (ENG)'!Q248+'Allocation (ENG)'!AC248)&gt;0,('GE2024 results (adjust.)'!F247+'Allocation (ENG)'!Q248+'Allocation (ENG)'!AC248),0)</f>
        <v>3187.2377049180323</v>
      </c>
      <c r="AO248" s="382">
        <f>IF(('GE2024 results (adjust.)'!G247+'Allocation (ENG)'!R248+'Allocation (ENG)'!AD248)&gt;0,('GE2024 results (adjust.)'!G247+'Allocation (ENG)'!R248+'Allocation (ENG)'!AD248),0)</f>
        <v>12748.101415900073</v>
      </c>
      <c r="AP248" s="382">
        <f>IF(('GE2024 results (adjust.)'!H247+'Allocation (ENG)'!S248+'Allocation (ENG)'!AE248)&gt;0,('GE2024 results (adjust.)'!H247+'Allocation (ENG)'!S248+'Allocation (ENG)'!AE248),0)</f>
        <v>2613.248</v>
      </c>
      <c r="AQ248" s="382">
        <f>IF(('GE2024 results (adjust.)'!I247+'Allocation (ENG)'!T248+'Allocation (ENG)'!AF248)&gt;0,('GE2024 results (adjust.)'!I247+'Allocation (ENG)'!T248+'Allocation (ENG)'!AF248),0)</f>
        <v>3192.2116542281528</v>
      </c>
      <c r="AR248" s="382">
        <f>IF(('GE2024 results (adjust.)'!K247+'Allocation (ENG)'!U248+'Allocation (ENG)'!AG248)&gt;0,('GE2024 results (adjust.)'!K247+'Allocation (ENG)'!U248+'Allocation (ENG)'!AG248),0)</f>
        <v>0</v>
      </c>
      <c r="AS248" s="382">
        <f>IF(('GE2024 results (adjust.)'!L247+'Allocation (ENG)'!V248+'Allocation (ENG)'!AH248)&gt;0,('GE2024 results (adjust.)'!L247+'Allocation (ENG)'!V248+'Allocation (ENG)'!AH248),0)</f>
        <v>8291.6795713276879</v>
      </c>
      <c r="AT248" s="382">
        <f t="shared" si="56"/>
        <v>1586.883302867768</v>
      </c>
      <c r="AU248" s="382">
        <f t="shared" si="57"/>
        <v>473.72475424368764</v>
      </c>
      <c r="AV248" s="382">
        <f>IF(('GE2024 results (adjust.)'!N247+'Allocation (ENG)'!Y248+'Allocation (ENG)'!AK248)&gt;0,('GE2024 results (adjust.)'!N247+'Allocation (ENG)'!Y248+'Allocation (ENG)'!AK248),0)</f>
        <v>0</v>
      </c>
      <c r="AW248" s="382">
        <f t="shared" si="47"/>
        <v>38936.181504349959</v>
      </c>
      <c r="AY248" s="368">
        <f t="shared" si="48"/>
        <v>0.17575157184070661</v>
      </c>
      <c r="AZ248" s="368">
        <f t="shared" si="49"/>
        <v>8.1857993818986938E-2</v>
      </c>
      <c r="BA248" s="368">
        <f t="shared" si="50"/>
        <v>0.32741015999413947</v>
      </c>
      <c r="BB248" s="368">
        <f t="shared" si="51"/>
        <v>6.7116186000623801E-2</v>
      </c>
      <c r="BC248" s="368">
        <f t="shared" si="52"/>
        <v>8.1985740021052605E-2</v>
      </c>
      <c r="BD248" s="368">
        <f t="shared" si="53"/>
        <v>0</v>
      </c>
      <c r="BE248" s="368">
        <f t="shared" si="54"/>
        <v>0.21295564307972367</v>
      </c>
      <c r="BF248" s="368">
        <f t="shared" si="58"/>
        <v>4.0756007434639703E-2</v>
      </c>
      <c r="BG248" s="368">
        <f t="shared" si="59"/>
        <v>1.2166697810127143E-2</v>
      </c>
      <c r="BH248" s="368">
        <f t="shared" si="60"/>
        <v>0</v>
      </c>
    </row>
    <row r="249" spans="1:60" ht="20" customHeight="1" x14ac:dyDescent="0.35">
      <c r="A249" s="394" t="s">
        <v>338</v>
      </c>
      <c r="B249" s="395" t="s">
        <v>318</v>
      </c>
      <c r="C249" s="394" t="s">
        <v>300</v>
      </c>
      <c r="D249" s="333" t="s">
        <v>71</v>
      </c>
      <c r="E249" s="346">
        <f>'GE2024 results (adjust.)'!E248/'Regional Transition'!$P$76</f>
        <v>1.5524354694625981E-2</v>
      </c>
      <c r="F249" s="346">
        <f>'GE2024 results (adjust.)'!F248/'Regional Transition'!$Q$76</f>
        <v>6.1435214397410221E-3</v>
      </c>
      <c r="G249" s="346">
        <f>'GE2024 results (adjust.)'!G248/'Regional Transition'!$R$76</f>
        <v>1.1825559758194656E-2</v>
      </c>
      <c r="H249" s="346">
        <f>'GE2024 results (adjust.)'!H248/'Regional Transition'!$S$76</f>
        <v>1.1240544382178509E-2</v>
      </c>
      <c r="I249" s="346">
        <f>'GE2024 results (adjust.)'!I248/'Regional Transition'!$T$76</f>
        <v>2.4138540707034049E-2</v>
      </c>
      <c r="J249" s="346">
        <v>5.8789898301560995E-3</v>
      </c>
      <c r="K249" s="346">
        <v>5.8789898301560995E-3</v>
      </c>
      <c r="L249" s="346">
        <f t="shared" si="55"/>
        <v>1.1825559758194656E-2</v>
      </c>
      <c r="M249" s="346">
        <v>1.8635282677197246E-2</v>
      </c>
      <c r="N249" s="346">
        <v>5.8789898301560995E-3</v>
      </c>
      <c r="P249" s="347">
        <f>E249*'Regional Transition'!$P$78</f>
        <v>0</v>
      </c>
      <c r="Q249" s="347">
        <f>F249*'Regional Transition'!$Q$78</f>
        <v>0</v>
      </c>
      <c r="R249" s="347">
        <f>G249*'Regional Transition'!$R$78</f>
        <v>5320.5133086214892</v>
      </c>
      <c r="S249" s="347">
        <f>H249*'Regional Transition'!$S$78</f>
        <v>0</v>
      </c>
      <c r="T249" s="347">
        <f>I249*'Regional Transition'!$T$78</f>
        <v>8476.3515364155592</v>
      </c>
      <c r="U249" s="347">
        <f>J249*'Regional Transition'!$U$78</f>
        <v>0</v>
      </c>
      <c r="V249" s="347">
        <f>K249*'Regional Transition'!$V$78</f>
        <v>0</v>
      </c>
      <c r="W249" s="347">
        <f>L249*'Regional Transition'!$W$78</f>
        <v>1413.0360548642416</v>
      </c>
      <c r="X249" s="347">
        <f>M249*'Regional Transition'!$X$78</f>
        <v>222.67298000180887</v>
      </c>
      <c r="Y249" s="347">
        <f>N249*'Regional Transition'!$Y$78</f>
        <v>0</v>
      </c>
      <c r="Z249" s="348">
        <f t="shared" si="46"/>
        <v>15432.573879903101</v>
      </c>
      <c r="AB249" s="347">
        <f>E249*'Regional Transition'!$P$80</f>
        <v>-10048.357348703168</v>
      </c>
      <c r="AC249" s="347">
        <f>F249*'Regional Transition'!$Q$80</f>
        <v>-910.4344262295084</v>
      </c>
      <c r="AD249" s="347">
        <f>G249*'Regional Transition'!$R$80</f>
        <v>0</v>
      </c>
      <c r="AE249" s="347">
        <f>H249*'Regional Transition'!$S$80</f>
        <v>-198.14400000000012</v>
      </c>
      <c r="AF249" s="347">
        <f>I249*'Regional Transition'!$T$80</f>
        <v>0</v>
      </c>
      <c r="AG249" s="347">
        <f>J249*'Regional Transition'!$U$80</f>
        <v>-208.83599670787657</v>
      </c>
      <c r="AH249" s="347">
        <f>K249*'Regional Transition'!$V$80</f>
        <v>-284.51635352697377</v>
      </c>
      <c r="AI249" s="347">
        <f>L249*'Regional Transition'!$W$80</f>
        <v>0</v>
      </c>
      <c r="AJ249" s="347">
        <f>M249*'Regional Transition'!$X$80</f>
        <v>0</v>
      </c>
      <c r="AK249" s="347">
        <f>N249*'Regional Transition'!$Y$80</f>
        <v>-208.73850475957315</v>
      </c>
      <c r="AM249" s="382">
        <f>IF(('GE2024 results (adjust.)'!E248+'Allocation (ENG)'!P249+'Allocation (ENG)'!AB249)&gt;0,('GE2024 results (adjust.)'!E248+'Allocation (ENG)'!P249+'Allocation (ENG)'!AB249),0)</f>
        <v>11083.642651296832</v>
      </c>
      <c r="AN249" s="382">
        <f>IF(('GE2024 results (adjust.)'!F248+'Allocation (ENG)'!Q249+'Allocation (ENG)'!AC249)&gt;0,('GE2024 results (adjust.)'!F248+'Allocation (ENG)'!Q249+'Allocation (ENG)'!AC249),0)</f>
        <v>2672.5655737704915</v>
      </c>
      <c r="AO249" s="382">
        <f>IF(('GE2024 results (adjust.)'!G248+'Allocation (ENG)'!R249+'Allocation (ENG)'!AD249)&gt;0,('GE2024 results (adjust.)'!G248+'Allocation (ENG)'!R249+'Allocation (ENG)'!AD249),0)</f>
        <v>11351.513308621488</v>
      </c>
      <c r="AP249" s="382">
        <f>IF(('GE2024 results (adjust.)'!H248+'Allocation (ENG)'!S249+'Allocation (ENG)'!AE249)&gt;0,('GE2024 results (adjust.)'!H248+'Allocation (ENG)'!S249+'Allocation (ENG)'!AE249),0)</f>
        <v>2553.8559999999998</v>
      </c>
      <c r="AQ249" s="382">
        <f>IF(('GE2024 results (adjust.)'!I248+'Allocation (ENG)'!T249+'Allocation (ENG)'!AF249)&gt;0,('GE2024 results (adjust.)'!I248+'Allocation (ENG)'!T249+'Allocation (ENG)'!AF249),0)</f>
        <v>13664.351536415559</v>
      </c>
      <c r="AR249" s="382">
        <f>IF(('GE2024 results (adjust.)'!K248+'Allocation (ENG)'!U249+'Allocation (ENG)'!AG249)&gt;0,('GE2024 results (adjust.)'!K248+'Allocation (ENG)'!U249+'Allocation (ENG)'!AG249),0)</f>
        <v>0</v>
      </c>
      <c r="AS249" s="382">
        <f>IF(('GE2024 results (adjust.)'!L248+'Allocation (ENG)'!V249+'Allocation (ENG)'!AH249)&gt;0,('GE2024 results (adjust.)'!L248+'Allocation (ENG)'!V249+'Allocation (ENG)'!AH249),0)</f>
        <v>506.48364647302623</v>
      </c>
      <c r="AT249" s="382">
        <f t="shared" si="56"/>
        <v>1413.0360548642416</v>
      </c>
      <c r="AU249" s="382">
        <f t="shared" si="57"/>
        <v>222.67298000180887</v>
      </c>
      <c r="AV249" s="382">
        <f>IF(('GE2024 results (adjust.)'!N248+'Allocation (ENG)'!Y249+'Allocation (ENG)'!AK249)&gt;0,('GE2024 results (adjust.)'!N248+'Allocation (ENG)'!Y249+'Allocation (ENG)'!AK249),0)</f>
        <v>18.261495240426854</v>
      </c>
      <c r="AW249" s="382">
        <f t="shared" si="47"/>
        <v>43486.383246683872</v>
      </c>
      <c r="AY249" s="368">
        <f t="shared" si="48"/>
        <v>0.25487616637196503</v>
      </c>
      <c r="AZ249" s="368">
        <f t="shared" si="49"/>
        <v>6.145752702886121E-2</v>
      </c>
      <c r="BA249" s="368">
        <f t="shared" si="50"/>
        <v>0.26103604073551268</v>
      </c>
      <c r="BB249" s="368">
        <f t="shared" si="51"/>
        <v>5.872771680074701E-2</v>
      </c>
      <c r="BC249" s="368">
        <f t="shared" si="52"/>
        <v>0.31422138417219503</v>
      </c>
      <c r="BD249" s="368">
        <f t="shared" si="53"/>
        <v>0</v>
      </c>
      <c r="BE249" s="368">
        <f t="shared" si="54"/>
        <v>1.1646948048080061E-2</v>
      </c>
      <c r="BF249" s="368">
        <f t="shared" si="58"/>
        <v>3.2493758950900911E-2</v>
      </c>
      <c r="BG249" s="368">
        <f t="shared" si="59"/>
        <v>5.1205219514039299E-3</v>
      </c>
      <c r="BH249" s="368">
        <f t="shared" si="60"/>
        <v>4.1993594033413702E-4</v>
      </c>
    </row>
    <row r="250" spans="1:60" ht="20" customHeight="1" x14ac:dyDescent="0.35">
      <c r="A250" s="394" t="s">
        <v>339</v>
      </c>
      <c r="B250" s="395" t="s">
        <v>318</v>
      </c>
      <c r="C250" s="394" t="s">
        <v>300</v>
      </c>
      <c r="D250" s="333" t="s">
        <v>71</v>
      </c>
      <c r="E250" s="346">
        <f>'GE2024 results (adjust.)'!E249/'Regional Transition'!$P$76</f>
        <v>1.1989280173021769E-2</v>
      </c>
      <c r="F250" s="346">
        <f>'GE2024 results (adjust.)'!F249/'Regional Transition'!$Q$76</f>
        <v>1.1782941483086883E-2</v>
      </c>
      <c r="G250" s="346">
        <f>'GE2024 results (adjust.)'!G249/'Regional Transition'!$R$76</f>
        <v>1.5256952491877402E-2</v>
      </c>
      <c r="H250" s="346">
        <f>'GE2024 results (adjust.)'!H249/'Regional Transition'!$S$76</f>
        <v>4.4112601499828449E-3</v>
      </c>
      <c r="I250" s="346">
        <f>'GE2024 results (adjust.)'!I249/'Regional Transition'!$T$76</f>
        <v>1.2771837748806567E-2</v>
      </c>
      <c r="J250" s="346">
        <v>1.409687050629768E-2</v>
      </c>
      <c r="K250" s="346">
        <v>1.409687050629768E-2</v>
      </c>
      <c r="L250" s="346">
        <f t="shared" si="55"/>
        <v>1.5256952491877402E-2</v>
      </c>
      <c r="M250" s="346">
        <v>1.6163668834913013E-2</v>
      </c>
      <c r="N250" s="346">
        <v>1.409687050629768E-2</v>
      </c>
      <c r="P250" s="347">
        <f>E250*'Regional Transition'!$P$78</f>
        <v>0</v>
      </c>
      <c r="Q250" s="347">
        <f>F250*'Regional Transition'!$Q$78</f>
        <v>0</v>
      </c>
      <c r="R250" s="347">
        <f>G250*'Regional Transition'!$R$78</f>
        <v>6864.3531842785287</v>
      </c>
      <c r="S250" s="347">
        <f>H250*'Regional Transition'!$S$78</f>
        <v>0</v>
      </c>
      <c r="T250" s="347">
        <f>I250*'Regional Transition'!$T$78</f>
        <v>4484.8853059870298</v>
      </c>
      <c r="U250" s="347">
        <f>J250*'Regional Transition'!$U$78</f>
        <v>0</v>
      </c>
      <c r="V250" s="347">
        <f>K250*'Regional Transition'!$V$78</f>
        <v>0</v>
      </c>
      <c r="W250" s="347">
        <f>L250*'Regional Transition'!$W$78</f>
        <v>1823.0531492121811</v>
      </c>
      <c r="X250" s="347">
        <f>M250*'Regional Transition'!$X$78</f>
        <v>193.13966788583051</v>
      </c>
      <c r="Y250" s="347">
        <f>N250*'Regional Transition'!$Y$78</f>
        <v>0</v>
      </c>
      <c r="Z250" s="348">
        <f t="shared" si="46"/>
        <v>13365.431307363569</v>
      </c>
      <c r="AB250" s="347">
        <f>E250*'Regional Transition'!$P$80</f>
        <v>-7760.2305475504318</v>
      </c>
      <c r="AC250" s="347">
        <f>F250*'Regional Transition'!$Q$80</f>
        <v>-1746.1639344262298</v>
      </c>
      <c r="AD250" s="347">
        <f>G250*'Regional Transition'!$R$80</f>
        <v>0</v>
      </c>
      <c r="AE250" s="347">
        <f>H250*'Regional Transition'!$S$80</f>
        <v>-77.760000000000034</v>
      </c>
      <c r="AF250" s="347">
        <f>I250*'Regional Transition'!$T$80</f>
        <v>0</v>
      </c>
      <c r="AG250" s="347">
        <f>J250*'Regional Transition'!$U$80</f>
        <v>-500.75507658538965</v>
      </c>
      <c r="AH250" s="347">
        <f>K250*'Regional Transition'!$V$80</f>
        <v>-682.22438011723273</v>
      </c>
      <c r="AI250" s="347">
        <f>L250*'Regional Transition'!$W$80</f>
        <v>0</v>
      </c>
      <c r="AJ250" s="347">
        <f>M250*'Regional Transition'!$X$80</f>
        <v>0</v>
      </c>
      <c r="AK250" s="347">
        <f>N250*'Regional Transition'!$Y$80</f>
        <v>-500.5213065993301</v>
      </c>
      <c r="AM250" s="382">
        <f>IF(('GE2024 results (adjust.)'!E249+'Allocation (ENG)'!P250+'Allocation (ENG)'!AB250)&gt;0,('GE2024 results (adjust.)'!E249+'Allocation (ENG)'!P250+'Allocation (ENG)'!AB250),0)</f>
        <v>8559.7694524495673</v>
      </c>
      <c r="AN250" s="382">
        <f>IF(('GE2024 results (adjust.)'!F249+'Allocation (ENG)'!Q250+'Allocation (ENG)'!AC250)&gt;0,('GE2024 results (adjust.)'!F249+'Allocation (ENG)'!Q250+'Allocation (ENG)'!AC250),0)</f>
        <v>5125.8360655737706</v>
      </c>
      <c r="AO250" s="382">
        <f>IF(('GE2024 results (adjust.)'!G249+'Allocation (ENG)'!R250+'Allocation (ENG)'!AD250)&gt;0,('GE2024 results (adjust.)'!G249+'Allocation (ENG)'!R250+'Allocation (ENG)'!AD250),0)</f>
        <v>14645.353184278529</v>
      </c>
      <c r="AP250" s="382">
        <f>IF(('GE2024 results (adjust.)'!H249+'Allocation (ENG)'!S250+'Allocation (ENG)'!AE250)&gt;0,('GE2024 results (adjust.)'!H249+'Allocation (ENG)'!S250+'Allocation (ENG)'!AE250),0)</f>
        <v>1002.24</v>
      </c>
      <c r="AQ250" s="382">
        <f>IF(('GE2024 results (adjust.)'!I249+'Allocation (ENG)'!T250+'Allocation (ENG)'!AF250)&gt;0,('GE2024 results (adjust.)'!I249+'Allocation (ENG)'!T250+'Allocation (ENG)'!AF250),0)</f>
        <v>7229.8853059870298</v>
      </c>
      <c r="AR250" s="382">
        <f>IF(('GE2024 results (adjust.)'!K249+'Allocation (ENG)'!U250+'Allocation (ENG)'!AG250)&gt;0,('GE2024 results (adjust.)'!K249+'Allocation (ENG)'!U250+'Allocation (ENG)'!AG250),0)</f>
        <v>713.24492341461041</v>
      </c>
      <c r="AS250" s="382">
        <f>IF(('GE2024 results (adjust.)'!L249+'Allocation (ENG)'!V250+'Allocation (ENG)'!AH250)&gt;0,('GE2024 results (adjust.)'!L249+'Allocation (ENG)'!V250+'Allocation (ENG)'!AH250),0)</f>
        <v>544.77561988276727</v>
      </c>
      <c r="AT250" s="382">
        <f t="shared" si="56"/>
        <v>1823.0531492121811</v>
      </c>
      <c r="AU250" s="382">
        <f t="shared" si="57"/>
        <v>193.13966788583051</v>
      </c>
      <c r="AV250" s="382">
        <f>IF(('GE2024 results (adjust.)'!N249+'Allocation (ENG)'!Y250+'Allocation (ENG)'!AK250)&gt;0,('GE2024 results (adjust.)'!N249+'Allocation (ENG)'!Y250+'Allocation (ENG)'!AK250),0)</f>
        <v>0</v>
      </c>
      <c r="AW250" s="382">
        <f t="shared" si="47"/>
        <v>39837.297368684289</v>
      </c>
      <c r="AY250" s="368">
        <f t="shared" si="48"/>
        <v>0.21486822695904864</v>
      </c>
      <c r="AZ250" s="368">
        <f t="shared" si="49"/>
        <v>0.12866927236894188</v>
      </c>
      <c r="BA250" s="368">
        <f t="shared" si="50"/>
        <v>0.36762918550270679</v>
      </c>
      <c r="BB250" s="368">
        <f t="shared" si="51"/>
        <v>2.5158333175177971E-2</v>
      </c>
      <c r="BC250" s="368">
        <f t="shared" si="52"/>
        <v>0.18148533619327228</v>
      </c>
      <c r="BD250" s="368">
        <f t="shared" si="53"/>
        <v>1.7903948573963387E-2</v>
      </c>
      <c r="BE250" s="368">
        <f t="shared" si="54"/>
        <v>1.3675014518203991E-2</v>
      </c>
      <c r="BF250" s="368">
        <f t="shared" si="58"/>
        <v>4.57624705898163E-2</v>
      </c>
      <c r="BG250" s="368">
        <f t="shared" si="59"/>
        <v>4.848212118868679E-3</v>
      </c>
      <c r="BH250" s="368">
        <f t="shared" si="60"/>
        <v>0</v>
      </c>
    </row>
    <row r="251" spans="1:60" ht="20" customHeight="1" x14ac:dyDescent="0.35">
      <c r="A251" s="394" t="s">
        <v>340</v>
      </c>
      <c r="B251" s="395" t="s">
        <v>318</v>
      </c>
      <c r="C251" s="394" t="s">
        <v>300</v>
      </c>
      <c r="D251" s="333" t="s">
        <v>71</v>
      </c>
      <c r="E251" s="346">
        <f>'GE2024 results (adjust.)'!E250/'Regional Transition'!$P$76</f>
        <v>1.6005542103530959E-2</v>
      </c>
      <c r="F251" s="346">
        <f>'GE2024 results (adjust.)'!F250/'Regional Transition'!$Q$76</f>
        <v>8.5165701901182417E-3</v>
      </c>
      <c r="G251" s="346">
        <f>'GE2024 results (adjust.)'!G250/'Regional Transition'!$R$76</f>
        <v>1.277850654023455E-2</v>
      </c>
      <c r="H251" s="346">
        <f>'GE2024 results (adjust.)'!H250/'Regional Transition'!$S$76</f>
        <v>1.5210678517163069E-2</v>
      </c>
      <c r="I251" s="346">
        <f>'GE2024 results (adjust.)'!I250/'Regional Transition'!$T$76</f>
        <v>2.263569786810344E-2</v>
      </c>
      <c r="J251" s="346">
        <v>1.0527896326497612E-2</v>
      </c>
      <c r="K251" s="346">
        <v>1.0527896326497612E-2</v>
      </c>
      <c r="L251" s="346">
        <f t="shared" si="55"/>
        <v>1.277850654023455E-2</v>
      </c>
      <c r="M251" s="346">
        <v>2.0243545908746632E-2</v>
      </c>
      <c r="N251" s="346">
        <v>1.0527896326497612E-2</v>
      </c>
      <c r="P251" s="347">
        <f>E251*'Regional Transition'!$P$78</f>
        <v>0</v>
      </c>
      <c r="Q251" s="347">
        <f>F251*'Regional Transition'!$Q$78</f>
        <v>0</v>
      </c>
      <c r="R251" s="347">
        <f>G251*'Regional Transition'!$R$78</f>
        <v>5749.2596969468159</v>
      </c>
      <c r="S251" s="347">
        <f>H251*'Regional Transition'!$S$78</f>
        <v>0</v>
      </c>
      <c r="T251" s="347">
        <f>I251*'Regional Transition'!$T$78</f>
        <v>7948.6218628877587</v>
      </c>
      <c r="U251" s="347">
        <f>J251*'Regional Transition'!$U$78</f>
        <v>0</v>
      </c>
      <c r="V251" s="347">
        <f>K251*'Regional Transition'!$V$78</f>
        <v>0</v>
      </c>
      <c r="W251" s="347">
        <f>L251*'Regional Transition'!$W$78</f>
        <v>1526.9036593517267</v>
      </c>
      <c r="X251" s="347">
        <f>M251*'Regional Transition'!$X$78</f>
        <v>241.89011625886411</v>
      </c>
      <c r="Y251" s="347">
        <f>N251*'Regional Transition'!$Y$78</f>
        <v>0</v>
      </c>
      <c r="Z251" s="348">
        <f t="shared" si="46"/>
        <v>15466.675335445167</v>
      </c>
      <c r="AB251" s="347">
        <f>E251*'Regional Transition'!$P$80</f>
        <v>-10359.812680115272</v>
      </c>
      <c r="AC251" s="347">
        <f>F251*'Regional Transition'!$Q$80</f>
        <v>-1262.1065573770495</v>
      </c>
      <c r="AD251" s="347">
        <f>G251*'Regional Transition'!$R$80</f>
        <v>0</v>
      </c>
      <c r="AE251" s="347">
        <f>H251*'Regional Transition'!$S$80</f>
        <v>-268.12800000000016</v>
      </c>
      <c r="AF251" s="347">
        <f>I251*'Regional Transition'!$T$80</f>
        <v>0</v>
      </c>
      <c r="AG251" s="347">
        <f>J251*'Regional Transition'!$U$80</f>
        <v>-373.97644597098133</v>
      </c>
      <c r="AH251" s="347">
        <f>K251*'Regional Transition'!$V$80</f>
        <v>-509.50227159103451</v>
      </c>
      <c r="AI251" s="347">
        <f>L251*'Regional Transition'!$W$80</f>
        <v>0</v>
      </c>
      <c r="AJ251" s="347">
        <f>M251*'Regional Transition'!$X$80</f>
        <v>0</v>
      </c>
      <c r="AK251" s="347">
        <f>N251*'Regional Transition'!$Y$80</f>
        <v>-373.80186068438292</v>
      </c>
      <c r="AM251" s="382">
        <f>IF(('GE2024 results (adjust.)'!E250+'Allocation (ENG)'!P251+'Allocation (ENG)'!AB251)&gt;0,('GE2024 results (adjust.)'!E250+'Allocation (ENG)'!P251+'Allocation (ENG)'!AB251),0)</f>
        <v>11427.187319884728</v>
      </c>
      <c r="AN251" s="382">
        <f>IF(('GE2024 results (adjust.)'!F250+'Allocation (ENG)'!Q251+'Allocation (ENG)'!AC251)&gt;0,('GE2024 results (adjust.)'!F250+'Allocation (ENG)'!Q251+'Allocation (ENG)'!AC251),0)</f>
        <v>3704.8934426229507</v>
      </c>
      <c r="AO251" s="382">
        <f>IF(('GE2024 results (adjust.)'!G250+'Allocation (ENG)'!R251+'Allocation (ENG)'!AD251)&gt;0,('GE2024 results (adjust.)'!G250+'Allocation (ENG)'!R251+'Allocation (ENG)'!AD251),0)</f>
        <v>12266.259696946816</v>
      </c>
      <c r="AP251" s="382">
        <f>IF(('GE2024 results (adjust.)'!H250+'Allocation (ENG)'!S251+'Allocation (ENG)'!AE251)&gt;0,('GE2024 results (adjust.)'!H250+'Allocation (ENG)'!S251+'Allocation (ENG)'!AE251),0)</f>
        <v>3455.8719999999998</v>
      </c>
      <c r="AQ251" s="382">
        <f>IF(('GE2024 results (adjust.)'!I250+'Allocation (ENG)'!T251+'Allocation (ENG)'!AF251)&gt;0,('GE2024 results (adjust.)'!I250+'Allocation (ENG)'!T251+'Allocation (ENG)'!AF251),0)</f>
        <v>12813.621862887758</v>
      </c>
      <c r="AR251" s="382">
        <f>IF(('GE2024 results (adjust.)'!K250+'Allocation (ENG)'!U251+'Allocation (ENG)'!AG251)&gt;0,('GE2024 results (adjust.)'!K250+'Allocation (ENG)'!U251+'Allocation (ENG)'!AG251),0)</f>
        <v>0</v>
      </c>
      <c r="AS251" s="382">
        <f>IF(('GE2024 results (adjust.)'!L250+'Allocation (ENG)'!V251+'Allocation (ENG)'!AH251)&gt;0,('GE2024 results (adjust.)'!L250+'Allocation (ENG)'!V251+'Allocation (ENG)'!AH251),0)</f>
        <v>1120.4977284089655</v>
      </c>
      <c r="AT251" s="382">
        <f t="shared" si="56"/>
        <v>1526.9036593517267</v>
      </c>
      <c r="AU251" s="382">
        <f t="shared" si="57"/>
        <v>241.89011625886411</v>
      </c>
      <c r="AV251" s="382">
        <f>IF(('GE2024 results (adjust.)'!N250+'Allocation (ENG)'!Y251+'Allocation (ENG)'!AK251)&gt;0,('GE2024 results (adjust.)'!N250+'Allocation (ENG)'!Y251+'Allocation (ENG)'!AK251),0)</f>
        <v>0</v>
      </c>
      <c r="AW251" s="382">
        <f t="shared" si="47"/>
        <v>46557.1258263618</v>
      </c>
      <c r="AY251" s="368">
        <f t="shared" si="48"/>
        <v>0.24544443234110408</v>
      </c>
      <c r="AZ251" s="368">
        <f t="shared" si="49"/>
        <v>7.9577366017838408E-2</v>
      </c>
      <c r="BA251" s="368">
        <f t="shared" si="50"/>
        <v>0.26346685881544163</v>
      </c>
      <c r="BB251" s="368">
        <f t="shared" si="51"/>
        <v>7.4228637156188007E-2</v>
      </c>
      <c r="BC251" s="368">
        <f t="shared" si="52"/>
        <v>0.27522364483316897</v>
      </c>
      <c r="BD251" s="368">
        <f t="shared" si="53"/>
        <v>0</v>
      </c>
      <c r="BE251" s="368">
        <f t="shared" si="54"/>
        <v>2.406715853955297E-2</v>
      </c>
      <c r="BF251" s="368">
        <f t="shared" si="58"/>
        <v>3.2796347116581581E-2</v>
      </c>
      <c r="BG251" s="368">
        <f t="shared" si="59"/>
        <v>5.1955551801245413E-3</v>
      </c>
      <c r="BH251" s="368">
        <f t="shared" si="60"/>
        <v>0</v>
      </c>
    </row>
    <row r="252" spans="1:60" ht="20" customHeight="1" x14ac:dyDescent="0.35">
      <c r="A252" s="394" t="s">
        <v>341</v>
      </c>
      <c r="B252" s="395" t="s">
        <v>318</v>
      </c>
      <c r="C252" s="394" t="s">
        <v>300</v>
      </c>
      <c r="D252" s="333" t="s">
        <v>71</v>
      </c>
      <c r="E252" s="346">
        <f>'GE2024 results (adjust.)'!E251/'Regional Transition'!$P$76</f>
        <v>1.6633656965536696E-2</v>
      </c>
      <c r="F252" s="346">
        <f>'GE2024 results (adjust.)'!F251/'Regional Transition'!$Q$76</f>
        <v>1.1131381855093138E-2</v>
      </c>
      <c r="G252" s="346">
        <f>'GE2024 results (adjust.)'!G251/'Regional Transition'!$R$76</f>
        <v>1.0754965225285639E-2</v>
      </c>
      <c r="H252" s="346">
        <f>'GE2024 results (adjust.)'!H251/'Regional Transition'!$S$76</f>
        <v>9.0512523077425789E-3</v>
      </c>
      <c r="I252" s="346">
        <f>'GE2024 results (adjust.)'!I251/'Regional Transition'!$T$76</f>
        <v>2.0462856983333798E-2</v>
      </c>
      <c r="J252" s="346">
        <v>2.7541161591369781E-2</v>
      </c>
      <c r="K252" s="346">
        <v>2.7541161591369781E-2</v>
      </c>
      <c r="L252" s="346">
        <f t="shared" si="55"/>
        <v>1.0754965225285639E-2</v>
      </c>
      <c r="M252" s="346">
        <v>2.7611635597472886E-2</v>
      </c>
      <c r="N252" s="346">
        <v>2.7541161591369781E-2</v>
      </c>
      <c r="P252" s="347">
        <f>E252*'Regional Transition'!$P$78</f>
        <v>0</v>
      </c>
      <c r="Q252" s="347">
        <f>F252*'Regional Transition'!$Q$78</f>
        <v>0</v>
      </c>
      <c r="R252" s="347">
        <f>G252*'Regional Transition'!$R$78</f>
        <v>4838.8352674164935</v>
      </c>
      <c r="S252" s="347">
        <f>H252*'Regional Transition'!$S$78</f>
        <v>0</v>
      </c>
      <c r="T252" s="347">
        <f>I252*'Regional Transition'!$T$78</f>
        <v>7185.6195175704752</v>
      </c>
      <c r="U252" s="347">
        <f>J252*'Regional Transition'!$U$78</f>
        <v>0</v>
      </c>
      <c r="V252" s="347">
        <f>K252*'Regional Transition'!$V$78</f>
        <v>0</v>
      </c>
      <c r="W252" s="347">
        <f>L252*'Regional Transition'!$W$78</f>
        <v>1285.1107214276847</v>
      </c>
      <c r="X252" s="347">
        <f>M252*'Regional Transition'!$X$78</f>
        <v>329.93141492490793</v>
      </c>
      <c r="Y252" s="347">
        <f>N252*'Regional Transition'!$Y$78</f>
        <v>0</v>
      </c>
      <c r="Z252" s="348">
        <f t="shared" si="46"/>
        <v>13639.496921339562</v>
      </c>
      <c r="AB252" s="347">
        <f>E252*'Regional Transition'!$P$80</f>
        <v>-10766.368876080691</v>
      </c>
      <c r="AC252" s="347">
        <f>F252*'Regional Transition'!$Q$80</f>
        <v>-1649.6065573770495</v>
      </c>
      <c r="AD252" s="347">
        <f>G252*'Regional Transition'!$R$80</f>
        <v>0</v>
      </c>
      <c r="AE252" s="347">
        <f>H252*'Regional Transition'!$S$80</f>
        <v>-159.55200000000008</v>
      </c>
      <c r="AF252" s="347">
        <f>I252*'Regional Transition'!$T$80</f>
        <v>0</v>
      </c>
      <c r="AG252" s="347">
        <f>J252*'Regional Transition'!$U$80</f>
        <v>-978.32894724937455</v>
      </c>
      <c r="AH252" s="347">
        <f>K252*'Regional Transition'!$V$80</f>
        <v>-1332.8668860217463</v>
      </c>
      <c r="AI252" s="347">
        <f>L252*'Regional Transition'!$W$80</f>
        <v>0</v>
      </c>
      <c r="AJ252" s="347">
        <f>M252*'Regional Transition'!$X$80</f>
        <v>0</v>
      </c>
      <c r="AK252" s="347">
        <f>N252*'Regional Transition'!$Y$80</f>
        <v>-977.87222907505338</v>
      </c>
      <c r="AM252" s="382">
        <f>IF(('GE2024 results (adjust.)'!E251+'Allocation (ENG)'!P252+'Allocation (ENG)'!AB252)&gt;0,('GE2024 results (adjust.)'!E251+'Allocation (ENG)'!P252+'Allocation (ENG)'!AB252),0)</f>
        <v>11875.631123919309</v>
      </c>
      <c r="AN252" s="382">
        <f>IF(('GE2024 results (adjust.)'!F251+'Allocation (ENG)'!Q252+'Allocation (ENG)'!AC252)&gt;0,('GE2024 results (adjust.)'!F251+'Allocation (ENG)'!Q252+'Allocation (ENG)'!AC252),0)</f>
        <v>4842.3934426229507</v>
      </c>
      <c r="AO252" s="382">
        <f>IF(('GE2024 results (adjust.)'!G251+'Allocation (ENG)'!R252+'Allocation (ENG)'!AD252)&gt;0,('GE2024 results (adjust.)'!G251+'Allocation (ENG)'!R252+'Allocation (ENG)'!AD252),0)</f>
        <v>10323.835267416493</v>
      </c>
      <c r="AP252" s="382">
        <f>IF(('GE2024 results (adjust.)'!H251+'Allocation (ENG)'!S252+'Allocation (ENG)'!AE252)&gt;0,('GE2024 results (adjust.)'!H251+'Allocation (ENG)'!S252+'Allocation (ENG)'!AE252),0)</f>
        <v>2056.4479999999999</v>
      </c>
      <c r="AQ252" s="382">
        <f>IF(('GE2024 results (adjust.)'!I251+'Allocation (ENG)'!T252+'Allocation (ENG)'!AF252)&gt;0,('GE2024 results (adjust.)'!I251+'Allocation (ENG)'!T252+'Allocation (ENG)'!AF252),0)</f>
        <v>11583.619517570474</v>
      </c>
      <c r="AR252" s="382">
        <f>IF(('GE2024 results (adjust.)'!K251+'Allocation (ENG)'!U252+'Allocation (ENG)'!AG252)&gt;0,('GE2024 results (adjust.)'!K251+'Allocation (ENG)'!U252+'Allocation (ENG)'!AG252),0)</f>
        <v>0</v>
      </c>
      <c r="AS252" s="382">
        <f>IF(('GE2024 results (adjust.)'!L251+'Allocation (ENG)'!V252+'Allocation (ENG)'!AH252)&gt;0,('GE2024 results (adjust.)'!L251+'Allocation (ENG)'!V252+'Allocation (ENG)'!AH252),0)</f>
        <v>3128.1331139782537</v>
      </c>
      <c r="AT252" s="382">
        <f t="shared" si="56"/>
        <v>1285.1107214276847</v>
      </c>
      <c r="AU252" s="382">
        <f t="shared" si="57"/>
        <v>329.93141492490793</v>
      </c>
      <c r="AV252" s="382">
        <f>IF(('GE2024 results (adjust.)'!N251+'Allocation (ENG)'!Y252+'Allocation (ENG)'!AK252)&gt;0,('GE2024 results (adjust.)'!N251+'Allocation (ENG)'!Y252+'Allocation (ENG)'!AK252),0)</f>
        <v>0</v>
      </c>
      <c r="AW252" s="382">
        <f t="shared" si="47"/>
        <v>45425.102601860082</v>
      </c>
      <c r="AY252" s="368">
        <f t="shared" si="48"/>
        <v>0.26143322620548187</v>
      </c>
      <c r="AZ252" s="368">
        <f t="shared" si="49"/>
        <v>0.10660170622101496</v>
      </c>
      <c r="BA252" s="368">
        <f t="shared" si="50"/>
        <v>0.22727158940954706</v>
      </c>
      <c r="BB252" s="368">
        <f t="shared" si="51"/>
        <v>4.5271180079091151E-2</v>
      </c>
      <c r="BC252" s="368">
        <f t="shared" si="52"/>
        <v>0.25500480690375249</v>
      </c>
      <c r="BD252" s="368">
        <f t="shared" si="53"/>
        <v>0</v>
      </c>
      <c r="BE252" s="368">
        <f t="shared" si="54"/>
        <v>6.8863534363269918E-2</v>
      </c>
      <c r="BF252" s="368">
        <f t="shared" si="58"/>
        <v>2.8290761007000158E-2</v>
      </c>
      <c r="BG252" s="368">
        <f t="shared" si="59"/>
        <v>7.2631958108422146E-3</v>
      </c>
      <c r="BH252" s="368">
        <f t="shared" si="60"/>
        <v>0</v>
      </c>
    </row>
    <row r="253" spans="1:60" ht="20" customHeight="1" x14ac:dyDescent="0.35">
      <c r="A253" s="394" t="s">
        <v>342</v>
      </c>
      <c r="B253" s="395" t="s">
        <v>318</v>
      </c>
      <c r="C253" s="394" t="s">
        <v>300</v>
      </c>
      <c r="D253" s="333" t="s">
        <v>71</v>
      </c>
      <c r="E253" s="346">
        <f>'GE2024 results (adjust.)'!E252/'Regional Transition'!$P$76</f>
        <v>1.425269758803893E-2</v>
      </c>
      <c r="F253" s="346">
        <f>'GE2024 results (adjust.)'!F252/'Regional Transition'!$Q$76</f>
        <v>7.3900578859290552E-3</v>
      </c>
      <c r="G253" s="346">
        <f>'GE2024 results (adjust.)'!G252/'Regional Transition'!$R$76</f>
        <v>1.9317760692709959E-2</v>
      </c>
      <c r="H253" s="346">
        <f>'GE2024 results (adjust.)'!H252/'Regional Transition'!$S$76</f>
        <v>6.9109742349731237E-3</v>
      </c>
      <c r="I253" s="346">
        <f>'GE2024 results (adjust.)'!I252/'Regional Transition'!$T$76</f>
        <v>7.5793528935540607E-3</v>
      </c>
      <c r="J253" s="346">
        <v>2.3186782090448662E-2</v>
      </c>
      <c r="K253" s="346">
        <v>2.3186782090448662E-2</v>
      </c>
      <c r="L253" s="346">
        <f t="shared" si="55"/>
        <v>1.9317760692709959E-2</v>
      </c>
      <c r="M253" s="346">
        <v>1.6054581212617998E-2</v>
      </c>
      <c r="N253" s="346">
        <v>2.3186782090448662E-2</v>
      </c>
      <c r="P253" s="347">
        <f>E253*'Regional Transition'!$P$78</f>
        <v>0</v>
      </c>
      <c r="Q253" s="347">
        <f>F253*'Regional Transition'!$Q$78</f>
        <v>0</v>
      </c>
      <c r="R253" s="347">
        <f>G253*'Regional Transition'!$R$78</f>
        <v>8691.3774028418047</v>
      </c>
      <c r="S253" s="347">
        <f>H253*'Regional Transition'!$S$78</f>
        <v>0</v>
      </c>
      <c r="T253" s="347">
        <f>I253*'Regional Transition'!$T$78</f>
        <v>2661.5220996185321</v>
      </c>
      <c r="U253" s="347">
        <f>J253*'Regional Transition'!$U$78</f>
        <v>0</v>
      </c>
      <c r="V253" s="347">
        <f>K253*'Regional Transition'!$V$78</f>
        <v>0</v>
      </c>
      <c r="W253" s="347">
        <f>L253*'Regional Transition'!$W$78</f>
        <v>2308.2790934376571</v>
      </c>
      <c r="X253" s="347">
        <f>M253*'Regional Transition'!$X$78</f>
        <v>191.83617996141788</v>
      </c>
      <c r="Y253" s="347">
        <f>N253*'Regional Transition'!$Y$78</f>
        <v>0</v>
      </c>
      <c r="Z253" s="348">
        <f t="shared" si="46"/>
        <v>13853.014775859412</v>
      </c>
      <c r="AB253" s="347">
        <f>E253*'Regional Transition'!$P$80</f>
        <v>-9225.2593659942358</v>
      </c>
      <c r="AC253" s="347">
        <f>F253*'Regional Transition'!$Q$80</f>
        <v>-1095.1639344262298</v>
      </c>
      <c r="AD253" s="347">
        <f>G253*'Regional Transition'!$R$80</f>
        <v>0</v>
      </c>
      <c r="AE253" s="347">
        <f>H253*'Regional Transition'!$S$80</f>
        <v>-121.82400000000005</v>
      </c>
      <c r="AF253" s="347">
        <f>I253*'Regional Transition'!$T$80</f>
        <v>0</v>
      </c>
      <c r="AG253" s="347">
        <f>J253*'Regional Transition'!$U$80</f>
        <v>-823.65081216318697</v>
      </c>
      <c r="AH253" s="347">
        <f>K253*'Regional Transition'!$V$80</f>
        <v>-1122.1347341952844</v>
      </c>
      <c r="AI253" s="347">
        <f>L253*'Regional Transition'!$W$80</f>
        <v>0</v>
      </c>
      <c r="AJ253" s="347">
        <f>M253*'Regional Transition'!$X$80</f>
        <v>0</v>
      </c>
      <c r="AK253" s="347">
        <f>N253*'Regional Transition'!$Y$80</f>
        <v>-823.26630315293335</v>
      </c>
      <c r="AM253" s="382">
        <f>IF(('GE2024 results (adjust.)'!E252+'Allocation (ENG)'!P253+'Allocation (ENG)'!AB253)&gt;0,('GE2024 results (adjust.)'!E252+'Allocation (ENG)'!P253+'Allocation (ENG)'!AB253),0)</f>
        <v>10175.740634005764</v>
      </c>
      <c r="AN253" s="382">
        <f>IF(('GE2024 results (adjust.)'!F252+'Allocation (ENG)'!Q253+'Allocation (ENG)'!AC253)&gt;0,('GE2024 results (adjust.)'!F252+'Allocation (ENG)'!Q253+'Allocation (ENG)'!AC253),0)</f>
        <v>3214.8360655737702</v>
      </c>
      <c r="AO253" s="382">
        <f>IF(('GE2024 results (adjust.)'!G252+'Allocation (ENG)'!R253+'Allocation (ENG)'!AD253)&gt;0,('GE2024 results (adjust.)'!G252+'Allocation (ENG)'!R253+'Allocation (ENG)'!AD253),0)</f>
        <v>18543.377402841805</v>
      </c>
      <c r="AP253" s="382">
        <f>IF(('GE2024 results (adjust.)'!H252+'Allocation (ENG)'!S253+'Allocation (ENG)'!AE253)&gt;0,('GE2024 results (adjust.)'!H252+'Allocation (ENG)'!S253+'Allocation (ENG)'!AE253),0)</f>
        <v>1570.1759999999999</v>
      </c>
      <c r="AQ253" s="382">
        <f>IF(('GE2024 results (adjust.)'!I252+'Allocation (ENG)'!T253+'Allocation (ENG)'!AF253)&gt;0,('GE2024 results (adjust.)'!I252+'Allocation (ENG)'!T253+'Allocation (ENG)'!AF253),0)</f>
        <v>4290.5220996185326</v>
      </c>
      <c r="AR253" s="382">
        <f>IF(('GE2024 results (adjust.)'!K252+'Allocation (ENG)'!U253+'Allocation (ENG)'!AG253)&gt;0,('GE2024 results (adjust.)'!K252+'Allocation (ENG)'!U253+'Allocation (ENG)'!AG253),0)</f>
        <v>2698.3491878368131</v>
      </c>
      <c r="AS253" s="382">
        <f>IF(('GE2024 results (adjust.)'!L252+'Allocation (ENG)'!V253+'Allocation (ENG)'!AH253)&gt;0,('GE2024 results (adjust.)'!L252+'Allocation (ENG)'!V253+'Allocation (ENG)'!AH253),0)</f>
        <v>0</v>
      </c>
      <c r="AT253" s="382">
        <f t="shared" si="56"/>
        <v>2308.2790934376571</v>
      </c>
      <c r="AU253" s="382">
        <f t="shared" si="57"/>
        <v>191.83617996141788</v>
      </c>
      <c r="AV253" s="382">
        <f>IF(('GE2024 results (adjust.)'!N252+'Allocation (ENG)'!Y253+'Allocation (ENG)'!AK253)&gt;0,('GE2024 results (adjust.)'!N252+'Allocation (ENG)'!Y253+'Allocation (ENG)'!AK253),0)</f>
        <v>0</v>
      </c>
      <c r="AW253" s="382">
        <f t="shared" si="47"/>
        <v>42993.116663275767</v>
      </c>
      <c r="AY253" s="368">
        <f t="shared" si="48"/>
        <v>0.23668301867256269</v>
      </c>
      <c r="AZ253" s="368">
        <f t="shared" si="49"/>
        <v>7.4775599330295747E-2</v>
      </c>
      <c r="BA253" s="368">
        <f t="shared" si="50"/>
        <v>0.43131037807922745</v>
      </c>
      <c r="BB253" s="368">
        <f t="shared" si="51"/>
        <v>3.652156721499622E-2</v>
      </c>
      <c r="BC253" s="368">
        <f t="shared" si="52"/>
        <v>9.9795558745417678E-2</v>
      </c>
      <c r="BD253" s="368">
        <f t="shared" si="53"/>
        <v>6.2762353540693927E-2</v>
      </c>
      <c r="BE253" s="368">
        <f t="shared" si="54"/>
        <v>0</v>
      </c>
      <c r="BF253" s="368">
        <f t="shared" si="58"/>
        <v>5.3689503636505681E-2</v>
      </c>
      <c r="BG253" s="368">
        <f t="shared" si="59"/>
        <v>4.4620207803004472E-3</v>
      </c>
      <c r="BH253" s="368">
        <f t="shared" si="60"/>
        <v>0</v>
      </c>
    </row>
    <row r="254" spans="1:60" ht="20" customHeight="1" x14ac:dyDescent="0.35">
      <c r="A254" s="394" t="s">
        <v>343</v>
      </c>
      <c r="B254" s="395" t="s">
        <v>318</v>
      </c>
      <c r="C254" s="394" t="s">
        <v>300</v>
      </c>
      <c r="D254" s="333" t="s">
        <v>71</v>
      </c>
      <c r="E254" s="346">
        <f>'GE2024 results (adjust.)'!E253/'Regional Transition'!$P$76</f>
        <v>1.4896239832620246E-2</v>
      </c>
      <c r="F254" s="346">
        <f>'GE2024 results (adjust.)'!F253/'Regional Transition'!$Q$76</f>
        <v>1.1644056404488217E-2</v>
      </c>
      <c r="G254" s="346">
        <f>'GE2024 results (adjust.)'!G253/'Regional Transition'!$R$76</f>
        <v>1.8011870658062694E-2</v>
      </c>
      <c r="H254" s="346">
        <f>'GE2024 results (adjust.)'!H253/'Regional Transition'!$S$76</f>
        <v>7.5604097570539314E-3</v>
      </c>
      <c r="I254" s="346">
        <f>'GE2024 results (adjust.)'!I253/'Regional Transition'!$T$76</f>
        <v>1.5275024892288509E-2</v>
      </c>
      <c r="J254" s="346">
        <v>6.6701701904030401E-3</v>
      </c>
      <c r="K254" s="346">
        <v>6.6701701904030401E-3</v>
      </c>
      <c r="L254" s="346">
        <f t="shared" si="55"/>
        <v>1.8011870658062694E-2</v>
      </c>
      <c r="M254" s="346">
        <v>1.3081164307776691E-2</v>
      </c>
      <c r="N254" s="346">
        <v>6.6701701904030401E-3</v>
      </c>
      <c r="P254" s="347">
        <f>E254*'Regional Transition'!$P$78</f>
        <v>0</v>
      </c>
      <c r="Q254" s="347">
        <f>F254*'Regional Transition'!$Q$78</f>
        <v>0</v>
      </c>
      <c r="R254" s="347">
        <f>G254*'Regional Transition'!$R$78</f>
        <v>8103.8360558774666</v>
      </c>
      <c r="S254" s="347">
        <f>H254*'Regional Transition'!$S$78</f>
        <v>0</v>
      </c>
      <c r="T254" s="347">
        <f>I254*'Regional Transition'!$T$78</f>
        <v>5363.8901492005161</v>
      </c>
      <c r="U254" s="347">
        <f>J254*'Regional Transition'!$U$78</f>
        <v>0</v>
      </c>
      <c r="V254" s="347">
        <f>K254*'Regional Transition'!$V$78</f>
        <v>0</v>
      </c>
      <c r="W254" s="347">
        <f>L254*'Regional Transition'!$W$78</f>
        <v>2152.2383021029555</v>
      </c>
      <c r="X254" s="347">
        <f>M254*'Regional Transition'!$X$78</f>
        <v>156.30682339314129</v>
      </c>
      <c r="Y254" s="347">
        <f>N254*'Regional Transition'!$Y$78</f>
        <v>0</v>
      </c>
      <c r="Z254" s="348">
        <f t="shared" si="46"/>
        <v>15776.27133057408</v>
      </c>
      <c r="AB254" s="347">
        <f>E254*'Regional Transition'!$P$80</f>
        <v>-9641.8011527377512</v>
      </c>
      <c r="AC254" s="347">
        <f>F254*'Regional Transition'!$Q$80</f>
        <v>-1725.5819672131151</v>
      </c>
      <c r="AD254" s="347">
        <f>G254*'Regional Transition'!$R$80</f>
        <v>0</v>
      </c>
      <c r="AE254" s="347">
        <f>H254*'Regional Transition'!$S$80</f>
        <v>-133.27200000000008</v>
      </c>
      <c r="AF254" s="347">
        <f>I254*'Regional Transition'!$T$80</f>
        <v>0</v>
      </c>
      <c r="AG254" s="347">
        <f>J254*'Regional Transition'!$U$80</f>
        <v>-236.94064459488942</v>
      </c>
      <c r="AH254" s="347">
        <f>K254*'Regional Transition'!$V$80</f>
        <v>-322.80588243973938</v>
      </c>
      <c r="AI254" s="347">
        <f>L254*'Regional Transition'!$W$80</f>
        <v>0</v>
      </c>
      <c r="AJ254" s="347">
        <f>M254*'Regional Transition'!$X$80</f>
        <v>0</v>
      </c>
      <c r="AK254" s="347">
        <f>N254*'Regional Transition'!$Y$80</f>
        <v>-236.83003241385754</v>
      </c>
      <c r="AM254" s="382">
        <f>IF(('GE2024 results (adjust.)'!E253+'Allocation (ENG)'!P254+'Allocation (ENG)'!AB254)&gt;0,('GE2024 results (adjust.)'!E253+'Allocation (ENG)'!P254+'Allocation (ENG)'!AB254),0)</f>
        <v>10635.198847262249</v>
      </c>
      <c r="AN254" s="382">
        <f>IF(('GE2024 results (adjust.)'!F253+'Allocation (ENG)'!Q254+'Allocation (ENG)'!AC254)&gt;0,('GE2024 results (adjust.)'!F253+'Allocation (ENG)'!Q254+'Allocation (ENG)'!AC254),0)</f>
        <v>5065.4180327868853</v>
      </c>
      <c r="AO254" s="382">
        <f>IF(('GE2024 results (adjust.)'!G253+'Allocation (ENG)'!R254+'Allocation (ENG)'!AD254)&gt;0,('GE2024 results (adjust.)'!G253+'Allocation (ENG)'!R254+'Allocation (ENG)'!AD254),0)</f>
        <v>17289.836055877466</v>
      </c>
      <c r="AP254" s="382">
        <f>IF(('GE2024 results (adjust.)'!H253+'Allocation (ENG)'!S254+'Allocation (ENG)'!AE254)&gt;0,('GE2024 results (adjust.)'!H253+'Allocation (ENG)'!S254+'Allocation (ENG)'!AE254),0)</f>
        <v>1717.7279999999998</v>
      </c>
      <c r="AQ254" s="382">
        <f>IF(('GE2024 results (adjust.)'!I253+'Allocation (ENG)'!T254+'Allocation (ENG)'!AF254)&gt;0,('GE2024 results (adjust.)'!I253+'Allocation (ENG)'!T254+'Allocation (ENG)'!AF254),0)</f>
        <v>8646.890149200517</v>
      </c>
      <c r="AR254" s="382">
        <f>IF(('GE2024 results (adjust.)'!K253+'Allocation (ENG)'!U254+'Allocation (ENG)'!AG254)&gt;0,('GE2024 results (adjust.)'!K253+'Allocation (ENG)'!U254+'Allocation (ENG)'!AG254),0)</f>
        <v>211.05935540511058</v>
      </c>
      <c r="AS254" s="382">
        <f>IF(('GE2024 results (adjust.)'!L253+'Allocation (ENG)'!V254+'Allocation (ENG)'!AH254)&gt;0,('GE2024 results (adjust.)'!L253+'Allocation (ENG)'!V254+'Allocation (ENG)'!AH254),0)</f>
        <v>143.19411756026062</v>
      </c>
      <c r="AT254" s="382">
        <f t="shared" si="56"/>
        <v>2152.2383021029555</v>
      </c>
      <c r="AU254" s="382">
        <f t="shared" si="57"/>
        <v>156.30682339314129</v>
      </c>
      <c r="AV254" s="382">
        <f>IF(('GE2024 results (adjust.)'!N253+'Allocation (ENG)'!Y254+'Allocation (ENG)'!AK254)&gt;0,('GE2024 results (adjust.)'!N253+'Allocation (ENG)'!Y254+'Allocation (ENG)'!AK254),0)</f>
        <v>4.1699675861424623</v>
      </c>
      <c r="AW254" s="382">
        <f t="shared" si="47"/>
        <v>46022.039651174731</v>
      </c>
      <c r="AY254" s="368">
        <f t="shared" si="48"/>
        <v>0.23108925479774517</v>
      </c>
      <c r="AZ254" s="368">
        <f t="shared" si="49"/>
        <v>0.11006504864148473</v>
      </c>
      <c r="BA254" s="368">
        <f t="shared" si="50"/>
        <v>0.37568600146638947</v>
      </c>
      <c r="BB254" s="368">
        <f t="shared" si="51"/>
        <v>3.732403024767187E-2</v>
      </c>
      <c r="BC254" s="368">
        <f t="shared" si="52"/>
        <v>0.18788585240332351</v>
      </c>
      <c r="BD254" s="368">
        <f t="shared" si="53"/>
        <v>4.5860495754825419E-3</v>
      </c>
      <c r="BE254" s="368">
        <f t="shared" si="54"/>
        <v>3.1114248443920396E-3</v>
      </c>
      <c r="BF254" s="368">
        <f t="shared" si="58"/>
        <v>4.6765382812580726E-2</v>
      </c>
      <c r="BG254" s="368">
        <f t="shared" si="59"/>
        <v>3.3963471540564695E-3</v>
      </c>
      <c r="BH254" s="368">
        <f t="shared" si="60"/>
        <v>9.0608056873377234E-5</v>
      </c>
    </row>
    <row r="255" spans="1:60" ht="20" customHeight="1" x14ac:dyDescent="0.35">
      <c r="A255" s="394" t="s">
        <v>344</v>
      </c>
      <c r="B255" s="395" t="s">
        <v>318</v>
      </c>
      <c r="C255" s="394" t="s">
        <v>300</v>
      </c>
      <c r="D255" s="333" t="s">
        <v>71</v>
      </c>
      <c r="E255" s="346">
        <f>'GE2024 results (adjust.)'!E254/'Regional Transition'!$P$76</f>
        <v>1.5130589120315953E-2</v>
      </c>
      <c r="F255" s="346">
        <f>'GE2024 results (adjust.)'!F254/'Regional Transition'!$Q$76</f>
        <v>9.2452881951112457E-3</v>
      </c>
      <c r="G255" s="346">
        <f>'GE2024 results (adjust.)'!G254/'Regional Transition'!$R$76</f>
        <v>1.1737323945042814E-2</v>
      </c>
      <c r="H255" s="346">
        <f>'GE2024 results (adjust.)'!H254/'Regional Transition'!$S$76</f>
        <v>8.1077327756629135E-3</v>
      </c>
      <c r="I255" s="346">
        <f>'GE2024 results (adjust.)'!I254/'Regional Transition'!$T$76</f>
        <v>1.9229874468421688E-2</v>
      </c>
      <c r="J255" s="346">
        <v>6.0060406909256811E-3</v>
      </c>
      <c r="K255" s="346">
        <v>6.0060406909256811E-3</v>
      </c>
      <c r="L255" s="346">
        <f t="shared" si="55"/>
        <v>1.1737323945042814E-2</v>
      </c>
      <c r="M255" s="346">
        <v>1.5107077293255569E-2</v>
      </c>
      <c r="N255" s="346">
        <v>6.0060406909256811E-3</v>
      </c>
      <c r="P255" s="347">
        <f>E255*'Regional Transition'!$P$78</f>
        <v>0</v>
      </c>
      <c r="Q255" s="347">
        <f>F255*'Regional Transition'!$Q$78</f>
        <v>0</v>
      </c>
      <c r="R255" s="347">
        <f>G255*'Regional Transition'!$R$78</f>
        <v>5280.8145689617377</v>
      </c>
      <c r="S255" s="347">
        <f>H255*'Regional Transition'!$S$78</f>
        <v>0</v>
      </c>
      <c r="T255" s="347">
        <f>I255*'Regional Transition'!$T$78</f>
        <v>6752.6524479578839</v>
      </c>
      <c r="U255" s="347">
        <f>J255*'Regional Transition'!$U$78</f>
        <v>0</v>
      </c>
      <c r="V255" s="347">
        <f>K255*'Regional Transition'!$V$78</f>
        <v>0</v>
      </c>
      <c r="W255" s="347">
        <f>L255*'Regional Transition'!$W$78</f>
        <v>1402.4927581524375</v>
      </c>
      <c r="X255" s="347">
        <f>M255*'Regional Transition'!$X$78</f>
        <v>180.51445627509074</v>
      </c>
      <c r="Y255" s="347">
        <f>N255*'Regional Transition'!$Y$78</f>
        <v>0</v>
      </c>
      <c r="Z255" s="348">
        <f t="shared" si="46"/>
        <v>13616.474231347149</v>
      </c>
      <c r="AB255" s="347">
        <f>E255*'Regional Transition'!$P$80</f>
        <v>-9793.4870317002878</v>
      </c>
      <c r="AC255" s="347">
        <f>F255*'Regional Transition'!$Q$80</f>
        <v>-1370.0983606557381</v>
      </c>
      <c r="AD255" s="347">
        <f>G255*'Regional Transition'!$R$80</f>
        <v>0</v>
      </c>
      <c r="AE255" s="347">
        <f>H255*'Regional Transition'!$S$80</f>
        <v>-142.92000000000007</v>
      </c>
      <c r="AF255" s="347">
        <f>I255*'Regional Transition'!$T$80</f>
        <v>0</v>
      </c>
      <c r="AG255" s="347">
        <f>J255*'Regional Transition'!$U$80</f>
        <v>-213.34915184301732</v>
      </c>
      <c r="AH255" s="347">
        <f>K255*'Regional Transition'!$V$80</f>
        <v>-290.66503700201639</v>
      </c>
      <c r="AI255" s="347">
        <f>L255*'Regional Transition'!$W$80</f>
        <v>0</v>
      </c>
      <c r="AJ255" s="347">
        <f>M255*'Regional Transition'!$X$80</f>
        <v>0</v>
      </c>
      <c r="AK255" s="347">
        <f>N255*'Regional Transition'!$Y$80</f>
        <v>-213.24955299602757</v>
      </c>
      <c r="AM255" s="382">
        <f>IF(('GE2024 results (adjust.)'!E254+'Allocation (ENG)'!P255+'Allocation (ENG)'!AB255)&gt;0,('GE2024 results (adjust.)'!E254+'Allocation (ENG)'!P255+'Allocation (ENG)'!AB255),0)</f>
        <v>10802.512968299712</v>
      </c>
      <c r="AN255" s="382">
        <f>IF(('GE2024 results (adjust.)'!F254+'Allocation (ENG)'!Q255+'Allocation (ENG)'!AC255)&gt;0,('GE2024 results (adjust.)'!F254+'Allocation (ENG)'!Q255+'Allocation (ENG)'!AC255),0)</f>
        <v>4021.9016393442616</v>
      </c>
      <c r="AO255" s="382">
        <f>IF(('GE2024 results (adjust.)'!G254+'Allocation (ENG)'!R255+'Allocation (ENG)'!AD255)&gt;0,('GE2024 results (adjust.)'!G254+'Allocation (ENG)'!R255+'Allocation (ENG)'!AD255),0)</f>
        <v>11266.814568961738</v>
      </c>
      <c r="AP255" s="382">
        <f>IF(('GE2024 results (adjust.)'!H254+'Allocation (ENG)'!S255+'Allocation (ENG)'!AE255)&gt;0,('GE2024 results (adjust.)'!H254+'Allocation (ENG)'!S255+'Allocation (ENG)'!AE255),0)</f>
        <v>1842.08</v>
      </c>
      <c r="AQ255" s="382">
        <f>IF(('GE2024 results (adjust.)'!I254+'Allocation (ENG)'!T255+'Allocation (ENG)'!AF255)&gt;0,('GE2024 results (adjust.)'!I254+'Allocation (ENG)'!T255+'Allocation (ENG)'!AF255),0)</f>
        <v>10885.652447957884</v>
      </c>
      <c r="AR255" s="382">
        <f>IF(('GE2024 results (adjust.)'!K254+'Allocation (ENG)'!U255+'Allocation (ENG)'!AG255)&gt;0,('GE2024 results (adjust.)'!K254+'Allocation (ENG)'!U255+'Allocation (ENG)'!AG255),0)</f>
        <v>0</v>
      </c>
      <c r="AS255" s="382">
        <f>IF(('GE2024 results (adjust.)'!L254+'Allocation (ENG)'!V255+'Allocation (ENG)'!AH255)&gt;0,('GE2024 results (adjust.)'!L254+'Allocation (ENG)'!V255+'Allocation (ENG)'!AH255),0)</f>
        <v>423.33496299798361</v>
      </c>
      <c r="AT255" s="382">
        <f t="shared" si="56"/>
        <v>1402.4927581524375</v>
      </c>
      <c r="AU255" s="382">
        <f t="shared" si="57"/>
        <v>180.51445627509074</v>
      </c>
      <c r="AV255" s="382">
        <f>IF(('GE2024 results (adjust.)'!N254+'Allocation (ENG)'!Y255+'Allocation (ENG)'!AK255)&gt;0,('GE2024 results (adjust.)'!N254+'Allocation (ENG)'!Y255+'Allocation (ENG)'!AK255),0)</f>
        <v>112.75044700397243</v>
      </c>
      <c r="AW255" s="382">
        <f t="shared" si="47"/>
        <v>40938.054248993089</v>
      </c>
      <c r="AY255" s="368">
        <f t="shared" si="48"/>
        <v>0.26387460680463121</v>
      </c>
      <c r="AZ255" s="368">
        <f t="shared" si="49"/>
        <v>9.8243595430361333E-2</v>
      </c>
      <c r="BA255" s="368">
        <f t="shared" si="50"/>
        <v>0.27521617174169571</v>
      </c>
      <c r="BB255" s="368">
        <f t="shared" si="51"/>
        <v>4.499676483880051E-2</v>
      </c>
      <c r="BC255" s="368">
        <f t="shared" si="52"/>
        <v>0.26590546736171827</v>
      </c>
      <c r="BD255" s="368">
        <f t="shared" si="53"/>
        <v>0</v>
      </c>
      <c r="BE255" s="368">
        <f t="shared" si="54"/>
        <v>1.0340866725691926E-2</v>
      </c>
      <c r="BF255" s="368">
        <f t="shared" si="58"/>
        <v>3.425890125657189E-2</v>
      </c>
      <c r="BG255" s="368">
        <f t="shared" si="59"/>
        <v>4.4094537365446645E-3</v>
      </c>
      <c r="BH255" s="368">
        <f t="shared" si="60"/>
        <v>2.754172103984293E-3</v>
      </c>
    </row>
    <row r="256" spans="1:60" ht="20" customHeight="1" x14ac:dyDescent="0.35">
      <c r="A256" s="394" t="s">
        <v>345</v>
      </c>
      <c r="B256" s="395" t="s">
        <v>346</v>
      </c>
      <c r="C256" s="394" t="s">
        <v>300</v>
      </c>
      <c r="D256" s="333" t="s">
        <v>71</v>
      </c>
      <c r="E256" s="346">
        <f>'GE2024 results (adjust.)'!E255/'Regional Transition'!$P$76</f>
        <v>7.629942639522309E-3</v>
      </c>
      <c r="F256" s="346">
        <f>'GE2024 results (adjust.)'!F255/'Regional Transition'!$Q$76</f>
        <v>5.9566267043428163E-3</v>
      </c>
      <c r="G256" s="346">
        <f>'GE2024 results (adjust.)'!G255/'Regional Transition'!$R$76</f>
        <v>9.4980950868338437E-3</v>
      </c>
      <c r="H256" s="346">
        <f>'GE2024 results (adjust.)'!H255/'Regional Transition'!$S$76</f>
        <v>2.8142205956835004E-3</v>
      </c>
      <c r="I256" s="346">
        <f>'GE2024 results (adjust.)'!I255/'Regional Transition'!$T$76</f>
        <v>6.5883141174171572E-3</v>
      </c>
      <c r="J256" s="346">
        <v>0.10440115731784083</v>
      </c>
      <c r="K256" s="346">
        <v>0.10440115731784083</v>
      </c>
      <c r="L256" s="346">
        <f t="shared" si="55"/>
        <v>9.4980950868338437E-3</v>
      </c>
      <c r="M256" s="346">
        <v>5.9340549739280539E-2</v>
      </c>
      <c r="N256" s="346">
        <v>0.10440115731784083</v>
      </c>
      <c r="P256" s="347">
        <f>E256*'Regional Transition'!$P$78</f>
        <v>0</v>
      </c>
      <c r="Q256" s="347">
        <f>F256*'Regional Transition'!$Q$78</f>
        <v>0</v>
      </c>
      <c r="R256" s="347">
        <f>G256*'Regional Transition'!$R$78</f>
        <v>4273.3487758186857</v>
      </c>
      <c r="S256" s="347">
        <f>H256*'Regional Transition'!$S$78</f>
        <v>0</v>
      </c>
      <c r="T256" s="347">
        <f>I256*'Regional Transition'!$T$78</f>
        <v>2313.5146059299209</v>
      </c>
      <c r="U256" s="347">
        <f>J256*'Regional Transition'!$U$78</f>
        <v>0</v>
      </c>
      <c r="V256" s="347">
        <f>K256*'Regional Transition'!$V$78</f>
        <v>0</v>
      </c>
      <c r="W256" s="347">
        <f>L256*'Regional Transition'!$W$78</f>
        <v>1134.9273171550965</v>
      </c>
      <c r="X256" s="347">
        <f>M256*'Regional Transition'!$X$78</f>
        <v>709.06018836836245</v>
      </c>
      <c r="Y256" s="347">
        <f>N256*'Regional Transition'!$Y$78</f>
        <v>0</v>
      </c>
      <c r="Z256" s="348">
        <f t="shared" si="46"/>
        <v>8430.8508872720649</v>
      </c>
      <c r="AB256" s="347">
        <f>E256*'Regional Transition'!$P$80</f>
        <v>-4938.5878962536017</v>
      </c>
      <c r="AC256" s="347">
        <f>F256*'Regional Transition'!$Q$80</f>
        <v>-882.73770491803305</v>
      </c>
      <c r="AD256" s="347">
        <f>G256*'Regional Transition'!$R$80</f>
        <v>0</v>
      </c>
      <c r="AE256" s="347">
        <f>H256*'Regional Transition'!$S$80</f>
        <v>-49.608000000000025</v>
      </c>
      <c r="AF256" s="347">
        <f>I256*'Regional Transition'!$T$80</f>
        <v>0</v>
      </c>
      <c r="AG256" s="347">
        <f>J256*'Regional Transition'!$U$80</f>
        <v>-3708.5826605942952</v>
      </c>
      <c r="AH256" s="347">
        <f>K256*'Regional Transition'!$V$80</f>
        <v>-5052.5409028100503</v>
      </c>
      <c r="AI256" s="347">
        <f>L256*'Regional Transition'!$W$80</f>
        <v>0</v>
      </c>
      <c r="AJ256" s="347">
        <f>M256*'Regional Transition'!$X$80</f>
        <v>0</v>
      </c>
      <c r="AK256" s="347">
        <f>N256*'Regional Transition'!$Y$80</f>
        <v>-3706.8513644828718</v>
      </c>
      <c r="AM256" s="382">
        <f>IF(('GE2024 results (adjust.)'!E255+'Allocation (ENG)'!P256+'Allocation (ENG)'!AB256)&gt;0,('GE2024 results (adjust.)'!E255+'Allocation (ENG)'!P256+'Allocation (ENG)'!AB256),0)</f>
        <v>5447.4121037463983</v>
      </c>
      <c r="AN256" s="382">
        <f>IF(('GE2024 results (adjust.)'!F255+'Allocation (ENG)'!Q256+'Allocation (ENG)'!AC256)&gt;0,('GE2024 results (adjust.)'!F255+'Allocation (ENG)'!Q256+'Allocation (ENG)'!AC256),0)</f>
        <v>2591.2622950819668</v>
      </c>
      <c r="AO256" s="382">
        <f>IF(('GE2024 results (adjust.)'!G255+'Allocation (ENG)'!R256+'Allocation (ENG)'!AD256)&gt;0,('GE2024 results (adjust.)'!G255+'Allocation (ENG)'!R256+'Allocation (ENG)'!AD256),0)</f>
        <v>9117.3487758186857</v>
      </c>
      <c r="AP256" s="382">
        <f>IF(('GE2024 results (adjust.)'!H255+'Allocation (ENG)'!S256+'Allocation (ENG)'!AE256)&gt;0,('GE2024 results (adjust.)'!H255+'Allocation (ENG)'!S256+'Allocation (ENG)'!AE256),0)</f>
        <v>639.39199999999994</v>
      </c>
      <c r="AQ256" s="382">
        <f>IF(('GE2024 results (adjust.)'!I255+'Allocation (ENG)'!T256+'Allocation (ENG)'!AF256)&gt;0,('GE2024 results (adjust.)'!I255+'Allocation (ENG)'!T256+'Allocation (ENG)'!AF256),0)</f>
        <v>3729.5146059299209</v>
      </c>
      <c r="AR256" s="382">
        <f>IF(('GE2024 results (adjust.)'!K255+'Allocation (ENG)'!U256+'Allocation (ENG)'!AG256)&gt;0,('GE2024 results (adjust.)'!K255+'Allocation (ENG)'!U256+'Allocation (ENG)'!AG256),0)</f>
        <v>6809.4173394057052</v>
      </c>
      <c r="AS256" s="382">
        <f>IF(('GE2024 results (adjust.)'!L255+'Allocation (ENG)'!V256+'Allocation (ENG)'!AH256)&gt;0,('GE2024 results (adjust.)'!L255+'Allocation (ENG)'!V256+'Allocation (ENG)'!AH256),0)</f>
        <v>2052.4590971899497</v>
      </c>
      <c r="AT256" s="382">
        <f t="shared" si="56"/>
        <v>1134.9273171550965</v>
      </c>
      <c r="AU256" s="382">
        <f t="shared" si="57"/>
        <v>709.06018836836245</v>
      </c>
      <c r="AV256" s="382">
        <f>IF(('GE2024 results (adjust.)'!N255+'Allocation (ENG)'!Y256+'Allocation (ENG)'!AK256)&gt;0,('GE2024 results (adjust.)'!N255+'Allocation (ENG)'!Y256+'Allocation (ENG)'!AK256),0)</f>
        <v>0</v>
      </c>
      <c r="AW256" s="382">
        <f t="shared" si="47"/>
        <v>32230.793722696089</v>
      </c>
      <c r="AY256" s="368">
        <f t="shared" si="48"/>
        <v>0.16901265760360323</v>
      </c>
      <c r="AZ256" s="368">
        <f t="shared" si="49"/>
        <v>8.0397098420113278E-2</v>
      </c>
      <c r="BA256" s="368">
        <f t="shared" si="50"/>
        <v>0.28287695469933416</v>
      </c>
      <c r="BB256" s="368">
        <f t="shared" si="51"/>
        <v>1.9837922872800885E-2</v>
      </c>
      <c r="BC256" s="368">
        <f t="shared" si="52"/>
        <v>0.11571277573917435</v>
      </c>
      <c r="BD256" s="368">
        <f t="shared" si="53"/>
        <v>0.21127054449827867</v>
      </c>
      <c r="BE256" s="368">
        <f t="shared" si="54"/>
        <v>6.3680066797258586E-2</v>
      </c>
      <c r="BF256" s="368">
        <f t="shared" si="58"/>
        <v>3.5212515301970677E-2</v>
      </c>
      <c r="BG256" s="368">
        <f t="shared" si="59"/>
        <v>2.1999464067466036E-2</v>
      </c>
      <c r="BH256" s="368">
        <f t="shared" si="60"/>
        <v>0</v>
      </c>
    </row>
    <row r="257" spans="1:60" ht="20" customHeight="1" x14ac:dyDescent="0.35">
      <c r="A257" s="394" t="s">
        <v>347</v>
      </c>
      <c r="B257" s="395" t="s">
        <v>346</v>
      </c>
      <c r="C257" s="394" t="s">
        <v>300</v>
      </c>
      <c r="D257" s="333" t="s">
        <v>71</v>
      </c>
      <c r="E257" s="346">
        <f>'GE2024 results (adjust.)'!E256/'Regional Transition'!$P$76</f>
        <v>1.2300766373595373E-2</v>
      </c>
      <c r="F257" s="346">
        <f>'GE2024 results (adjust.)'!F256/'Regional Transition'!$Q$76</f>
        <v>2.0741886368000877E-2</v>
      </c>
      <c r="G257" s="346">
        <f>'GE2024 results (adjust.)'!G256/'Regional Transition'!$R$76</f>
        <v>1.9437369239426898E-2</v>
      </c>
      <c r="H257" s="346">
        <f>'GE2024 results (adjust.)'!H256/'Regional Transition'!$S$76</f>
        <v>5.3833711830346201E-3</v>
      </c>
      <c r="I257" s="346">
        <f>'GE2024 results (adjust.)'!I256/'Regional Transition'!$T$76</f>
        <v>5.9043577789564781E-3</v>
      </c>
      <c r="J257" s="346">
        <v>2.7084933500424466E-3</v>
      </c>
      <c r="K257" s="346">
        <v>2.7084933500424466E-3</v>
      </c>
      <c r="L257" s="346">
        <f t="shared" si="55"/>
        <v>1.9437369239426898E-2</v>
      </c>
      <c r="M257" s="346">
        <v>4.8746583219830223E-3</v>
      </c>
      <c r="N257" s="346">
        <v>2.7084933500424466E-3</v>
      </c>
      <c r="P257" s="347">
        <f>E257*'Regional Transition'!$P$78</f>
        <v>0</v>
      </c>
      <c r="Q257" s="347">
        <f>F257*'Regional Transition'!$Q$78</f>
        <v>0</v>
      </c>
      <c r="R257" s="347">
        <f>G257*'Regional Transition'!$R$78</f>
        <v>8745.1912499361333</v>
      </c>
      <c r="S257" s="347">
        <f>H257*'Regional Transition'!$S$78</f>
        <v>0</v>
      </c>
      <c r="T257" s="347">
        <f>I257*'Regional Transition'!$T$78</f>
        <v>2073.3404201448234</v>
      </c>
      <c r="U257" s="347">
        <f>J257*'Regional Transition'!$U$78</f>
        <v>0</v>
      </c>
      <c r="V257" s="347">
        <f>K257*'Regional Transition'!$V$78</f>
        <v>0</v>
      </c>
      <c r="W257" s="347">
        <f>L257*'Regional Transition'!$W$78</f>
        <v>2322.5711178692136</v>
      </c>
      <c r="X257" s="347">
        <f>M257*'Regional Transition'!$X$78</f>
        <v>58.247288965182982</v>
      </c>
      <c r="Y257" s="347">
        <f>N257*'Regional Transition'!$Y$78</f>
        <v>0</v>
      </c>
      <c r="Z257" s="348">
        <f t="shared" si="46"/>
        <v>13199.350076915354</v>
      </c>
      <c r="AB257" s="347">
        <f>E257*'Regional Transition'!$P$80</f>
        <v>-7961.8443804034569</v>
      </c>
      <c r="AC257" s="347">
        <f>F257*'Regional Transition'!$Q$80</f>
        <v>-3073.8278688524597</v>
      </c>
      <c r="AD257" s="347">
        <f>G257*'Regional Transition'!$R$80</f>
        <v>0</v>
      </c>
      <c r="AE257" s="347">
        <f>H257*'Regional Transition'!$S$80</f>
        <v>-94.896000000000043</v>
      </c>
      <c r="AF257" s="347">
        <f>I257*'Regional Transition'!$T$80</f>
        <v>0</v>
      </c>
      <c r="AG257" s="347">
        <f>J257*'Regional Transition'!$U$80</f>
        <v>-96.212261744591459</v>
      </c>
      <c r="AH257" s="347">
        <f>K257*'Regional Transition'!$V$80</f>
        <v>-131.07875226340931</v>
      </c>
      <c r="AI257" s="347">
        <f>L257*'Regional Transition'!$W$80</f>
        <v>0</v>
      </c>
      <c r="AJ257" s="347">
        <f>M257*'Regional Transition'!$X$80</f>
        <v>0</v>
      </c>
      <c r="AK257" s="347">
        <f>N257*'Regional Transition'!$Y$80</f>
        <v>-96.167346495323969</v>
      </c>
      <c r="AM257" s="382">
        <f>IF(('GE2024 results (adjust.)'!E256+'Allocation (ENG)'!P257+'Allocation (ENG)'!AB257)&gt;0,('GE2024 results (adjust.)'!E256+'Allocation (ENG)'!P257+'Allocation (ENG)'!AB257),0)</f>
        <v>8782.1556195965422</v>
      </c>
      <c r="AN257" s="382">
        <f>IF(('GE2024 results (adjust.)'!F256+'Allocation (ENG)'!Q257+'Allocation (ENG)'!AC257)&gt;0,('GE2024 results (adjust.)'!F256+'Allocation (ENG)'!Q257+'Allocation (ENG)'!AC257),0)</f>
        <v>9023.1721311475412</v>
      </c>
      <c r="AO257" s="382">
        <f>IF(('GE2024 results (adjust.)'!G256+'Allocation (ENG)'!R257+'Allocation (ENG)'!AD257)&gt;0,('GE2024 results (adjust.)'!G256+'Allocation (ENG)'!R257+'Allocation (ENG)'!AD257),0)</f>
        <v>18658.191249936135</v>
      </c>
      <c r="AP257" s="382">
        <f>IF(('GE2024 results (adjust.)'!H256+'Allocation (ENG)'!S257+'Allocation (ENG)'!AE257)&gt;0,('GE2024 results (adjust.)'!H256+'Allocation (ENG)'!S257+'Allocation (ENG)'!AE257),0)</f>
        <v>1223.104</v>
      </c>
      <c r="AQ257" s="382">
        <f>IF(('GE2024 results (adjust.)'!I256+'Allocation (ENG)'!T257+'Allocation (ENG)'!AF257)&gt;0,('GE2024 results (adjust.)'!I256+'Allocation (ENG)'!T257+'Allocation (ENG)'!AF257),0)</f>
        <v>3342.3404201448234</v>
      </c>
      <c r="AR257" s="382">
        <f>IF(('GE2024 results (adjust.)'!K256+'Allocation (ENG)'!U257+'Allocation (ENG)'!AG257)&gt;0,('GE2024 results (adjust.)'!K256+'Allocation (ENG)'!U257+'Allocation (ENG)'!AG257),0)</f>
        <v>51.787738255408541</v>
      </c>
      <c r="AS257" s="382">
        <f>IF(('GE2024 results (adjust.)'!L256+'Allocation (ENG)'!V257+'Allocation (ENG)'!AH257)&gt;0,('GE2024 results (adjust.)'!L256+'Allocation (ENG)'!V257+'Allocation (ENG)'!AH257),0)</f>
        <v>15.921247736590686</v>
      </c>
      <c r="AT257" s="382">
        <f t="shared" si="56"/>
        <v>2322.5711178692136</v>
      </c>
      <c r="AU257" s="382">
        <f t="shared" si="57"/>
        <v>58.247288965182982</v>
      </c>
      <c r="AV257" s="382">
        <f>IF(('GE2024 results (adjust.)'!N256+'Allocation (ENG)'!Y257+'Allocation (ENG)'!AK257)&gt;0,('GE2024 results (adjust.)'!N256+'Allocation (ENG)'!Y257+'Allocation (ENG)'!AK257),0)</f>
        <v>77.832653504676031</v>
      </c>
      <c r="AW257" s="382">
        <f t="shared" si="47"/>
        <v>43555.3234671561</v>
      </c>
      <c r="AY257" s="368">
        <f t="shared" si="48"/>
        <v>0.20163219832861373</v>
      </c>
      <c r="AZ257" s="368">
        <f t="shared" si="49"/>
        <v>0.2071657701716226</v>
      </c>
      <c r="BA257" s="368">
        <f t="shared" si="50"/>
        <v>0.42837912256594252</v>
      </c>
      <c r="BB257" s="368">
        <f t="shared" si="51"/>
        <v>2.8081619022352341E-2</v>
      </c>
      <c r="BC257" s="368">
        <f t="shared" si="52"/>
        <v>7.6737816507440076E-2</v>
      </c>
      <c r="BD257" s="368">
        <f t="shared" si="53"/>
        <v>1.1890105303536613E-3</v>
      </c>
      <c r="BE257" s="368">
        <f t="shared" si="54"/>
        <v>3.6554079890134376E-4</v>
      </c>
      <c r="BF257" s="368">
        <f t="shared" si="58"/>
        <v>5.3324621033307262E-2</v>
      </c>
      <c r="BG257" s="368">
        <f t="shared" si="59"/>
        <v>1.3373173318091806E-3</v>
      </c>
      <c r="BH257" s="368">
        <f t="shared" si="60"/>
        <v>1.7869837096576161E-3</v>
      </c>
    </row>
    <row r="258" spans="1:60" ht="20" customHeight="1" x14ac:dyDescent="0.35">
      <c r="A258" s="394" t="s">
        <v>348</v>
      </c>
      <c r="B258" s="395" t="s">
        <v>346</v>
      </c>
      <c r="C258" s="394" t="s">
        <v>300</v>
      </c>
      <c r="D258" s="333" t="s">
        <v>71</v>
      </c>
      <c r="E258" s="346">
        <f>'GE2024 results (adjust.)'!E257/'Regional Transition'!$P$76</f>
        <v>1.2427123983262024E-2</v>
      </c>
      <c r="F258" s="346">
        <f>'GE2024 results (adjust.)'!F257/'Regional Transition'!$Q$76</f>
        <v>9.4373268223094022E-3</v>
      </c>
      <c r="G258" s="346">
        <f>'GE2024 results (adjust.)'!G257/'Regional Transition'!$R$76</f>
        <v>1.9741292595838799E-2</v>
      </c>
      <c r="H258" s="346">
        <f>'GE2024 results (adjust.)'!H257/'Regional Transition'!$S$76</f>
        <v>4.2519646445667979E-3</v>
      </c>
      <c r="I258" s="346">
        <f>'GE2024 results (adjust.)'!I257/'Regional Transition'!$T$76</f>
        <v>5.6158863981091165E-3</v>
      </c>
      <c r="J258" s="346">
        <v>2.5641173718951946E-3</v>
      </c>
      <c r="K258" s="346">
        <v>2.5641173718951946E-3</v>
      </c>
      <c r="L258" s="346">
        <f t="shared" si="55"/>
        <v>1.9741292595838799E-2</v>
      </c>
      <c r="M258" s="346">
        <v>4.5754465579738342E-3</v>
      </c>
      <c r="N258" s="346">
        <v>2.5641173718951946E-3</v>
      </c>
      <c r="P258" s="347">
        <f>E258*'Regional Transition'!$P$78</f>
        <v>0</v>
      </c>
      <c r="Q258" s="347">
        <f>F258*'Regional Transition'!$Q$78</f>
        <v>0</v>
      </c>
      <c r="R258" s="347">
        <f>G258*'Regional Transition'!$R$78</f>
        <v>8881.9313532086144</v>
      </c>
      <c r="S258" s="347">
        <f>H258*'Regional Transition'!$S$78</f>
        <v>0</v>
      </c>
      <c r="T258" s="347">
        <f>I258*'Regional Transition'!$T$78</f>
        <v>1972.0424642354624</v>
      </c>
      <c r="U258" s="347">
        <f>J258*'Regional Transition'!$U$78</f>
        <v>0</v>
      </c>
      <c r="V258" s="347">
        <f>K258*'Regional Transition'!$V$78</f>
        <v>0</v>
      </c>
      <c r="W258" s="347">
        <f>L258*'Regional Transition'!$W$78</f>
        <v>2358.8869176543171</v>
      </c>
      <c r="X258" s="347">
        <f>M258*'Regional Transition'!$X$78</f>
        <v>54.67200780107968</v>
      </c>
      <c r="Y258" s="347">
        <f>N258*'Regional Transition'!$Y$78</f>
        <v>0</v>
      </c>
      <c r="Z258" s="348">
        <f t="shared" si="46"/>
        <v>13267.532742899475</v>
      </c>
      <c r="AB258" s="347">
        <f>E258*'Regional Transition'!$P$80</f>
        <v>-8043.6311239193074</v>
      </c>
      <c r="AC258" s="347">
        <f>F258*'Regional Transition'!$Q$80</f>
        <v>-1398.5573770491808</v>
      </c>
      <c r="AD258" s="347">
        <f>G258*'Regional Transition'!$R$80</f>
        <v>0</v>
      </c>
      <c r="AE258" s="347">
        <f>H258*'Regional Transition'!$S$80</f>
        <v>-74.952000000000041</v>
      </c>
      <c r="AF258" s="347">
        <f>I258*'Regional Transition'!$T$80</f>
        <v>0</v>
      </c>
      <c r="AG258" s="347">
        <f>J258*'Regional Transition'!$U$80</f>
        <v>-91.083676363749703</v>
      </c>
      <c r="AH258" s="347">
        <f>K258*'Regional Transition'!$V$80</f>
        <v>-124.09161195086085</v>
      </c>
      <c r="AI258" s="347">
        <f>L258*'Regional Transition'!$W$80</f>
        <v>0</v>
      </c>
      <c r="AJ258" s="347">
        <f>M258*'Regional Transition'!$X$80</f>
        <v>0</v>
      </c>
      <c r="AK258" s="347">
        <f>N258*'Regional Transition'!$Y$80</f>
        <v>-91.041155317534844</v>
      </c>
      <c r="AM258" s="382">
        <f>IF(('GE2024 results (adjust.)'!E257+'Allocation (ENG)'!P258+'Allocation (ENG)'!AB258)&gt;0,('GE2024 results (adjust.)'!E257+'Allocation (ENG)'!P258+'Allocation (ENG)'!AB258),0)</f>
        <v>8872.3688760806926</v>
      </c>
      <c r="AN258" s="382">
        <f>IF(('GE2024 results (adjust.)'!F257+'Allocation (ENG)'!Q258+'Allocation (ENG)'!AC258)&gt;0,('GE2024 results (adjust.)'!F257+'Allocation (ENG)'!Q258+'Allocation (ENG)'!AC258),0)</f>
        <v>4105.442622950819</v>
      </c>
      <c r="AO258" s="382">
        <f>IF(('GE2024 results (adjust.)'!G257+'Allocation (ENG)'!R258+'Allocation (ENG)'!AD258)&gt;0,('GE2024 results (adjust.)'!G257+'Allocation (ENG)'!R258+'Allocation (ENG)'!AD258),0)</f>
        <v>18949.931353208616</v>
      </c>
      <c r="AP258" s="382">
        <f>IF(('GE2024 results (adjust.)'!H257+'Allocation (ENG)'!S258+'Allocation (ENG)'!AE258)&gt;0,('GE2024 results (adjust.)'!H257+'Allocation (ENG)'!S258+'Allocation (ENG)'!AE258),0)</f>
        <v>966.048</v>
      </c>
      <c r="AQ258" s="382">
        <f>IF(('GE2024 results (adjust.)'!I257+'Allocation (ENG)'!T258+'Allocation (ENG)'!AF258)&gt;0,('GE2024 results (adjust.)'!I257+'Allocation (ENG)'!T258+'Allocation (ENG)'!AF258),0)</f>
        <v>3179.0424642354624</v>
      </c>
      <c r="AR258" s="382">
        <f>IF(('GE2024 results (adjust.)'!K257+'Allocation (ENG)'!U258+'Allocation (ENG)'!AG258)&gt;0,('GE2024 results (adjust.)'!K257+'Allocation (ENG)'!U258+'Allocation (ENG)'!AG258),0)</f>
        <v>169.9163236362503</v>
      </c>
      <c r="AS258" s="382">
        <f>IF(('GE2024 results (adjust.)'!L257+'Allocation (ENG)'!V258+'Allocation (ENG)'!AH258)&gt;0,('GE2024 results (adjust.)'!L257+'Allocation (ENG)'!V258+'Allocation (ENG)'!AH258),0)</f>
        <v>0</v>
      </c>
      <c r="AT258" s="382">
        <f t="shared" si="56"/>
        <v>2358.8869176543171</v>
      </c>
      <c r="AU258" s="382">
        <f t="shared" si="57"/>
        <v>54.67200780107968</v>
      </c>
      <c r="AV258" s="382">
        <f>IF(('GE2024 results (adjust.)'!N257+'Allocation (ENG)'!Y258+'Allocation (ENG)'!AK258)&gt;0,('GE2024 results (adjust.)'!N257+'Allocation (ENG)'!Y258+'Allocation (ENG)'!AK258),0)</f>
        <v>91.958844682465156</v>
      </c>
      <c r="AW258" s="382">
        <f t="shared" si="47"/>
        <v>38748.267410249697</v>
      </c>
      <c r="AY258" s="368">
        <f t="shared" si="48"/>
        <v>0.22897459600306599</v>
      </c>
      <c r="AZ258" s="368">
        <f t="shared" si="49"/>
        <v>0.10595164370794155</v>
      </c>
      <c r="BA258" s="368">
        <f t="shared" si="50"/>
        <v>0.48905235304007366</v>
      </c>
      <c r="BB258" s="368">
        <f t="shared" si="51"/>
        <v>2.4931385699698688E-2</v>
      </c>
      <c r="BC258" s="368">
        <f t="shared" si="52"/>
        <v>8.204347385593147E-2</v>
      </c>
      <c r="BD258" s="368">
        <f t="shared" si="53"/>
        <v>4.3851334522199571E-3</v>
      </c>
      <c r="BE258" s="368">
        <f t="shared" si="54"/>
        <v>0</v>
      </c>
      <c r="BF258" s="368">
        <f t="shared" si="58"/>
        <v>6.0877223042760976E-2</v>
      </c>
      <c r="BG258" s="368">
        <f t="shared" si="59"/>
        <v>1.410953610447569E-3</v>
      </c>
      <c r="BH258" s="368">
        <f t="shared" si="60"/>
        <v>2.373237587860256E-3</v>
      </c>
    </row>
    <row r="259" spans="1:60" ht="20" customHeight="1" x14ac:dyDescent="0.35">
      <c r="A259" s="394" t="s">
        <v>349</v>
      </c>
      <c r="B259" s="395" t="s">
        <v>346</v>
      </c>
      <c r="C259" s="394" t="s">
        <v>300</v>
      </c>
      <c r="D259" s="333" t="s">
        <v>71</v>
      </c>
      <c r="E259" s="346">
        <f>'GE2024 results (adjust.)'!E258/'Regional Transition'!$P$76</f>
        <v>9.2549602708166812E-3</v>
      </c>
      <c r="F259" s="346">
        <f>'GE2024 results (adjust.)'!F258/'Regional Transition'!$Q$76</f>
        <v>1.3816493374667362E-2</v>
      </c>
      <c r="G259" s="346">
        <f>'GE2024 results (adjust.)'!G258/'Regional Transition'!$R$76</f>
        <v>1.5205971799834116E-2</v>
      </c>
      <c r="H259" s="346">
        <f>'GE2024 results (adjust.)'!H258/'Regional Transition'!$S$76</f>
        <v>3.7487542274576437E-2</v>
      </c>
      <c r="I259" s="346">
        <f>'GE2024 results (adjust.)'!I258/'Regional Transition'!$T$76</f>
        <v>7.0628960665531388E-3</v>
      </c>
      <c r="J259" s="346">
        <v>3.5343239450447276E-3</v>
      </c>
      <c r="K259" s="346">
        <v>3.5343239450447276E-3</v>
      </c>
      <c r="L259" s="346">
        <f t="shared" si="55"/>
        <v>1.5205971799834116E-2</v>
      </c>
      <c r="M259" s="346">
        <v>5.6413884672565666E-3</v>
      </c>
      <c r="N259" s="346">
        <v>3.5343239450447276E-3</v>
      </c>
      <c r="P259" s="347">
        <f>E259*'Regional Transition'!$P$78</f>
        <v>0</v>
      </c>
      <c r="Q259" s="347">
        <f>F259*'Regional Transition'!$Q$78</f>
        <v>0</v>
      </c>
      <c r="R259" s="347">
        <f>G259*'Regional Transition'!$R$78</f>
        <v>6841.4161346973387</v>
      </c>
      <c r="S259" s="347">
        <f>H259*'Regional Transition'!$S$78</f>
        <v>0</v>
      </c>
      <c r="T259" s="347">
        <f>I259*'Regional Transition'!$T$78</f>
        <v>2480.1660817808051</v>
      </c>
      <c r="U259" s="347">
        <f>J259*'Regional Transition'!$U$78</f>
        <v>0</v>
      </c>
      <c r="V259" s="347">
        <f>K259*'Regional Transition'!$V$78</f>
        <v>0</v>
      </c>
      <c r="W259" s="347">
        <f>L259*'Regional Transition'!$W$78</f>
        <v>1816.9614666675832</v>
      </c>
      <c r="X259" s="347">
        <f>M259*'Regional Transition'!$X$78</f>
        <v>67.408946948197695</v>
      </c>
      <c r="Y259" s="347">
        <f>N259*'Regional Transition'!$Y$78</f>
        <v>0</v>
      </c>
      <c r="Z259" s="348">
        <f t="shared" ref="Z259:Z322" si="61">SUM(P259:Y259)</f>
        <v>11205.952630093923</v>
      </c>
      <c r="AB259" s="347">
        <f>E259*'Regional Transition'!$P$80</f>
        <v>-5990.4034582132554</v>
      </c>
      <c r="AC259" s="347">
        <f>F259*'Regional Transition'!$Q$80</f>
        <v>-2047.524590163935</v>
      </c>
      <c r="AD259" s="347">
        <f>G259*'Regional Transition'!$R$80</f>
        <v>0</v>
      </c>
      <c r="AE259" s="347">
        <f>H259*'Regional Transition'!$S$80</f>
        <v>-660.81600000000037</v>
      </c>
      <c r="AF259" s="347">
        <f>I259*'Regional Transition'!$T$80</f>
        <v>0</v>
      </c>
      <c r="AG259" s="347">
        <f>J259*'Regional Transition'!$U$80</f>
        <v>-125.54777012300634</v>
      </c>
      <c r="AH259" s="347">
        <f>K259*'Regional Transition'!$V$80</f>
        <v>-171.04519485118658</v>
      </c>
      <c r="AI259" s="347">
        <f>L259*'Regional Transition'!$W$80</f>
        <v>0</v>
      </c>
      <c r="AJ259" s="347">
        <f>M259*'Regional Transition'!$X$80</f>
        <v>0</v>
      </c>
      <c r="AK259" s="347">
        <f>N259*'Regional Transition'!$Y$80</f>
        <v>-125.48916003227777</v>
      </c>
      <c r="AM259" s="382">
        <f>IF(('GE2024 results (adjust.)'!E258+'Allocation (ENG)'!P259+'Allocation (ENG)'!AB259)&gt;0,('GE2024 results (adjust.)'!E258+'Allocation (ENG)'!P259+'Allocation (ENG)'!AB259),0)</f>
        <v>6607.5965417867446</v>
      </c>
      <c r="AN259" s="382">
        <f>IF(('GE2024 results (adjust.)'!F258+'Allocation (ENG)'!Q259+'Allocation (ENG)'!AC259)&gt;0,('GE2024 results (adjust.)'!F258+'Allocation (ENG)'!Q259+'Allocation (ENG)'!AC259),0)</f>
        <v>6010.4754098360645</v>
      </c>
      <c r="AO259" s="382">
        <f>IF(('GE2024 results (adjust.)'!G258+'Allocation (ENG)'!R259+'Allocation (ENG)'!AD259)&gt;0,('GE2024 results (adjust.)'!G258+'Allocation (ENG)'!R259+'Allocation (ENG)'!AD259),0)</f>
        <v>14596.416134697338</v>
      </c>
      <c r="AP259" s="382">
        <f>IF(('GE2024 results (adjust.)'!H258+'Allocation (ENG)'!S259+'Allocation (ENG)'!AE259)&gt;0,('GE2024 results (adjust.)'!H258+'Allocation (ENG)'!S259+'Allocation (ENG)'!AE259),0)</f>
        <v>8517.1839999999993</v>
      </c>
      <c r="AQ259" s="382">
        <f>IF(('GE2024 results (adjust.)'!I258+'Allocation (ENG)'!T259+'Allocation (ENG)'!AF259)&gt;0,('GE2024 results (adjust.)'!I258+'Allocation (ENG)'!T259+'Allocation (ENG)'!AF259),0)</f>
        <v>3998.1660817808051</v>
      </c>
      <c r="AR259" s="382">
        <f>IF(('GE2024 results (adjust.)'!K258+'Allocation (ENG)'!U259+'Allocation (ENG)'!AG259)&gt;0,('GE2024 results (adjust.)'!K258+'Allocation (ENG)'!U259+'Allocation (ENG)'!AG259),0)</f>
        <v>166.45222987699367</v>
      </c>
      <c r="AS259" s="382">
        <f>IF(('GE2024 results (adjust.)'!L258+'Allocation (ENG)'!V259+'Allocation (ENG)'!AH259)&gt;0,('GE2024 results (adjust.)'!L258+'Allocation (ENG)'!V259+'Allocation (ENG)'!AH259),0)</f>
        <v>0</v>
      </c>
      <c r="AT259" s="382">
        <f t="shared" si="56"/>
        <v>1816.9614666675832</v>
      </c>
      <c r="AU259" s="382">
        <f t="shared" si="57"/>
        <v>67.408946948197695</v>
      </c>
      <c r="AV259" s="382">
        <f>IF(('GE2024 results (adjust.)'!N258+'Allocation (ENG)'!Y259+'Allocation (ENG)'!AK259)&gt;0,('GE2024 results (adjust.)'!N258+'Allocation (ENG)'!Y259+'Allocation (ENG)'!AK259),0)</f>
        <v>194.51083996772223</v>
      </c>
      <c r="AW259" s="382">
        <f t="shared" ref="AW259:AW322" si="62">SUM(AM259:AV259)</f>
        <v>41975.171651561453</v>
      </c>
      <c r="AY259" s="368">
        <f t="shared" ref="AY259:AY322" si="63">AM259/AW259</f>
        <v>0.15741678429898559</v>
      </c>
      <c r="AZ259" s="368">
        <f t="shared" ref="AZ259:AZ322" si="64">AN259/AW259</f>
        <v>0.14319120502304075</v>
      </c>
      <c r="BA259" s="368">
        <f t="shared" ref="BA259:BA322" si="65">AO259/AW259</f>
        <v>0.34773928397156084</v>
      </c>
      <c r="BB259" s="368">
        <f t="shared" ref="BB259:BB322" si="66">AP259/AW259</f>
        <v>0.20291004574565366</v>
      </c>
      <c r="BC259" s="368">
        <f t="shared" ref="BC259:BC322" si="67">AQ259/AW259</f>
        <v>9.5250738102272317E-2</v>
      </c>
      <c r="BD259" s="368">
        <f t="shared" ref="BD259:BD322" si="68">AR259/AW259</f>
        <v>3.9654925358906003E-3</v>
      </c>
      <c r="BE259" s="368">
        <f t="shared" ref="BE259:BE322" si="69">AS259/AW259</f>
        <v>0</v>
      </c>
      <c r="BF259" s="368">
        <f t="shared" si="58"/>
        <v>4.3286576211058643E-2</v>
      </c>
      <c r="BG259" s="368">
        <f t="shared" si="59"/>
        <v>1.6059242713231435E-3</v>
      </c>
      <c r="BH259" s="368">
        <f t="shared" si="60"/>
        <v>4.6339498402143287E-3</v>
      </c>
    </row>
    <row r="260" spans="1:60" ht="20" customHeight="1" x14ac:dyDescent="0.35">
      <c r="A260" s="394" t="s">
        <v>350</v>
      </c>
      <c r="B260" s="395" t="s">
        <v>346</v>
      </c>
      <c r="C260" s="394" t="s">
        <v>300</v>
      </c>
      <c r="D260" s="333" t="s">
        <v>71</v>
      </c>
      <c r="E260" s="346">
        <f>'GE2024 results (adjust.)'!E259/'Regional Transition'!$P$76</f>
        <v>0</v>
      </c>
      <c r="F260" s="346">
        <f>'GE2024 results (adjust.)'!F259/'Regional Transition'!$Q$76</f>
        <v>0</v>
      </c>
      <c r="G260" s="346">
        <f>'GE2024 results (adjust.)'!G259/'Regional Transition'!$R$76</f>
        <v>0</v>
      </c>
      <c r="H260" s="346">
        <f>'GE2024 results (adjust.)'!H259/'Regional Transition'!$S$76</f>
        <v>0</v>
      </c>
      <c r="I260" s="346">
        <f>'GE2024 results (adjust.)'!I259/'Regional Transition'!$T$76</f>
        <v>2.1695839498245908E-2</v>
      </c>
      <c r="J260" s="346">
        <v>0</v>
      </c>
      <c r="K260" s="346">
        <v>0</v>
      </c>
      <c r="L260" s="346">
        <f t="shared" ref="L260:L323" si="70">G260</f>
        <v>0</v>
      </c>
      <c r="M260" s="346">
        <v>2.2088685120136623E-2</v>
      </c>
      <c r="N260" s="346">
        <v>0.16921442142770518</v>
      </c>
      <c r="P260" s="347">
        <f>E260*'Regional Transition'!$P$78</f>
        <v>0</v>
      </c>
      <c r="Q260" s="347">
        <f>F260*'Regional Transition'!$Q$78</f>
        <v>0</v>
      </c>
      <c r="R260" s="347">
        <f>G260*'Regional Transition'!$R$78</f>
        <v>0</v>
      </c>
      <c r="S260" s="347">
        <f>H260*'Regional Transition'!$S$78</f>
        <v>0</v>
      </c>
      <c r="T260" s="347">
        <f>I260*'Regional Transition'!$T$78</f>
        <v>7618.5865871830665</v>
      </c>
      <c r="U260" s="347">
        <f>J260*'Regional Transition'!$U$78</f>
        <v>0</v>
      </c>
      <c r="V260" s="347">
        <f>K260*'Regional Transition'!$V$78</f>
        <v>0</v>
      </c>
      <c r="W260" s="347">
        <f>L260*'Regional Transition'!$W$78</f>
        <v>0</v>
      </c>
      <c r="X260" s="347">
        <f>M260*'Regional Transition'!$X$78</f>
        <v>263.93768343750116</v>
      </c>
      <c r="Y260" s="347">
        <f>N260*'Regional Transition'!$Y$78</f>
        <v>0</v>
      </c>
      <c r="Z260" s="348">
        <f t="shared" si="61"/>
        <v>7882.5242706205681</v>
      </c>
      <c r="AB260" s="347">
        <f>E260*'Regional Transition'!$P$80</f>
        <v>0</v>
      </c>
      <c r="AC260" s="347">
        <f>F260*'Regional Transition'!$Q$80</f>
        <v>0</v>
      </c>
      <c r="AD260" s="347">
        <f>G260*'Regional Transition'!$R$80</f>
        <v>0</v>
      </c>
      <c r="AE260" s="347">
        <f>H260*'Regional Transition'!$S$80</f>
        <v>0</v>
      </c>
      <c r="AF260" s="347">
        <f>I260*'Regional Transition'!$T$80</f>
        <v>0</v>
      </c>
      <c r="AG260" s="347">
        <f>J260*'Regional Transition'!$U$80</f>
        <v>0</v>
      </c>
      <c r="AH260" s="347">
        <f>K260*'Regional Transition'!$V$80</f>
        <v>0</v>
      </c>
      <c r="AI260" s="347">
        <f>L260*'Regional Transition'!$W$80</f>
        <v>0</v>
      </c>
      <c r="AJ260" s="347">
        <f>M260*'Regional Transition'!$X$80</f>
        <v>0</v>
      </c>
      <c r="AK260" s="347">
        <f>N260*'Regional Transition'!$Y$80</f>
        <v>-6008.1011080159651</v>
      </c>
      <c r="AM260" s="382">
        <f>IF(('GE2024 results (adjust.)'!E259+'Allocation (ENG)'!P260+'Allocation (ENG)'!AB260)&gt;0,('GE2024 results (adjust.)'!E259+'Allocation (ENG)'!P260+'Allocation (ENG)'!AB260),0)</f>
        <v>0</v>
      </c>
      <c r="AN260" s="382">
        <f>IF(('GE2024 results (adjust.)'!F259+'Allocation (ENG)'!Q260+'Allocation (ENG)'!AC260)&gt;0,('GE2024 results (adjust.)'!F259+'Allocation (ENG)'!Q260+'Allocation (ENG)'!AC260),0)</f>
        <v>0</v>
      </c>
      <c r="AO260" s="382">
        <f>IF(('GE2024 results (adjust.)'!G259+'Allocation (ENG)'!R260+'Allocation (ENG)'!AD260)&gt;0,('GE2024 results (adjust.)'!G259+'Allocation (ENG)'!R260+'Allocation (ENG)'!AD260),0)</f>
        <v>0</v>
      </c>
      <c r="AP260" s="382">
        <f>IF(('GE2024 results (adjust.)'!H259+'Allocation (ENG)'!S260+'Allocation (ENG)'!AE260)&gt;0,('GE2024 results (adjust.)'!H259+'Allocation (ENG)'!S260+'Allocation (ENG)'!AE260),0)</f>
        <v>0</v>
      </c>
      <c r="AQ260" s="382">
        <f>IF(('GE2024 results (adjust.)'!I259+'Allocation (ENG)'!T260+'Allocation (ENG)'!AF260)&gt;0,('GE2024 results (adjust.)'!I259+'Allocation (ENG)'!T260+'Allocation (ENG)'!AF260),0)</f>
        <v>12281.586587183067</v>
      </c>
      <c r="AR260" s="382">
        <f>IF(('GE2024 results (adjust.)'!K259+'Allocation (ENG)'!U260+'Allocation (ENG)'!AG260)&gt;0,('GE2024 results (adjust.)'!K259+'Allocation (ENG)'!U260+'Allocation (ENG)'!AG260),0)</f>
        <v>2424</v>
      </c>
      <c r="AS260" s="382">
        <f>IF(('GE2024 results (adjust.)'!L259+'Allocation (ENG)'!V260+'Allocation (ENG)'!AH260)&gt;0,('GE2024 results (adjust.)'!L259+'Allocation (ENG)'!V260+'Allocation (ENG)'!AH260),0)</f>
        <v>0</v>
      </c>
      <c r="AT260" s="382">
        <f t="shared" ref="AT260:AT323" si="71">W260+AI260</f>
        <v>0</v>
      </c>
      <c r="AU260" s="382">
        <f t="shared" ref="AU260:AU323" si="72">X260+AJ260</f>
        <v>263.93768343750116</v>
      </c>
      <c r="AV260" s="382">
        <f>IF(('GE2024 results (adjust.)'!N259+'Allocation (ENG)'!Y260+'Allocation (ENG)'!AK260)&gt;0,('GE2024 results (adjust.)'!N259+'Allocation (ENG)'!Y260+'Allocation (ENG)'!AK260),0)</f>
        <v>20868.898891984034</v>
      </c>
      <c r="AW260" s="382">
        <f t="shared" si="62"/>
        <v>35838.423162604602</v>
      </c>
      <c r="AY260" s="368">
        <f t="shared" si="63"/>
        <v>0</v>
      </c>
      <c r="AZ260" s="368">
        <f t="shared" si="64"/>
        <v>0</v>
      </c>
      <c r="BA260" s="368">
        <f t="shared" si="65"/>
        <v>0</v>
      </c>
      <c r="BB260" s="368">
        <f t="shared" si="66"/>
        <v>0</v>
      </c>
      <c r="BC260" s="368">
        <f t="shared" si="67"/>
        <v>0.34269327451879128</v>
      </c>
      <c r="BD260" s="368">
        <f t="shared" si="68"/>
        <v>6.7636904363842357E-2</v>
      </c>
      <c r="BE260" s="368">
        <f t="shared" si="69"/>
        <v>0</v>
      </c>
      <c r="BF260" s="368">
        <f t="shared" ref="BF260:BF323" si="73">AT260/AW260</f>
        <v>0</v>
      </c>
      <c r="BG260" s="368">
        <f t="shared" ref="BG260:BG323" si="74">AU260/AW260</f>
        <v>7.3646567048994901E-3</v>
      </c>
      <c r="BH260" s="368">
        <f t="shared" ref="BH260:BH323" si="75">AV260/AW260</f>
        <v>0.58230516441246682</v>
      </c>
    </row>
    <row r="261" spans="1:60" ht="20" customHeight="1" x14ac:dyDescent="0.35">
      <c r="A261" s="394" t="s">
        <v>351</v>
      </c>
      <c r="B261" s="395" t="s">
        <v>346</v>
      </c>
      <c r="C261" s="394" t="s">
        <v>300</v>
      </c>
      <c r="D261" s="333" t="s">
        <v>71</v>
      </c>
      <c r="E261" s="346">
        <f>'GE2024 results (adjust.)'!E260/'Regional Transition'!$P$76</f>
        <v>1.128108984907612E-2</v>
      </c>
      <c r="F261" s="346">
        <f>'GE2024 results (adjust.)'!F260/'Regional Transition'!$Q$76</f>
        <v>2.7291775259937999E-2</v>
      </c>
      <c r="G261" s="346">
        <f>'GE2024 results (adjust.)'!G260/'Regional Transition'!$R$76</f>
        <v>1.6264801557656222E-2</v>
      </c>
      <c r="H261" s="346">
        <f>'GE2024 results (adjust.)'!H260/'Regional Transition'!$S$76</f>
        <v>8.6591402944107693E-3</v>
      </c>
      <c r="I261" s="346">
        <f>'GE2024 results (adjust.)'!I260/'Regional Transition'!$T$76</f>
        <v>7.2583121632561901E-3</v>
      </c>
      <c r="J261" s="346">
        <v>2.7211984361194048E-2</v>
      </c>
      <c r="K261" s="346">
        <v>2.7211984361194048E-2</v>
      </c>
      <c r="L261" s="346">
        <f t="shared" si="70"/>
        <v>1.6264801557656222E-2</v>
      </c>
      <c r="M261" s="346">
        <v>1.8928260862789575E-2</v>
      </c>
      <c r="N261" s="346">
        <v>2.7211984361194048E-2</v>
      </c>
      <c r="P261" s="347">
        <f>E261*'Regional Transition'!$P$78</f>
        <v>0</v>
      </c>
      <c r="Q261" s="347">
        <f>F261*'Regional Transition'!$Q$78</f>
        <v>0</v>
      </c>
      <c r="R261" s="347">
        <f>G261*'Regional Transition'!$R$78</f>
        <v>7317.8010106143693</v>
      </c>
      <c r="S261" s="347">
        <f>H261*'Regional Transition'!$S$78</f>
        <v>0</v>
      </c>
      <c r="T261" s="347">
        <f>I261*'Regional Transition'!$T$78</f>
        <v>2548.7872777194048</v>
      </c>
      <c r="U261" s="347">
        <f>J261*'Regional Transition'!$U$78</f>
        <v>0</v>
      </c>
      <c r="V261" s="347">
        <f>K261*'Regional Transition'!$V$78</f>
        <v>0</v>
      </c>
      <c r="W261" s="347">
        <f>L261*'Regional Transition'!$W$78</f>
        <v>1943.4810272092332</v>
      </c>
      <c r="X261" s="347">
        <f>M261*'Regional Transition'!$X$78</f>
        <v>226.17377614166</v>
      </c>
      <c r="Y261" s="347">
        <f>N261*'Regional Transition'!$Y$78</f>
        <v>0</v>
      </c>
      <c r="Z261" s="348">
        <f t="shared" si="61"/>
        <v>12036.243091684668</v>
      </c>
      <c r="AB261" s="347">
        <f>E261*'Regional Transition'!$P$80</f>
        <v>-7301.8443804034569</v>
      </c>
      <c r="AC261" s="347">
        <f>F261*'Regional Transition'!$Q$80</f>
        <v>-4044.4836065573782</v>
      </c>
      <c r="AD261" s="347">
        <f>G261*'Regional Transition'!$R$80</f>
        <v>0</v>
      </c>
      <c r="AE261" s="347">
        <f>H261*'Regional Transition'!$S$80</f>
        <v>-152.64000000000007</v>
      </c>
      <c r="AF261" s="347">
        <f>I261*'Regional Transition'!$T$80</f>
        <v>0</v>
      </c>
      <c r="AG261" s="347">
        <f>J261*'Regional Transition'!$U$80</f>
        <v>-966.63577258105545</v>
      </c>
      <c r="AH261" s="347">
        <f>K261*'Regional Transition'!$V$80</f>
        <v>-1316.9362061091358</v>
      </c>
      <c r="AI261" s="347">
        <f>L261*'Regional Transition'!$W$80</f>
        <v>0</v>
      </c>
      <c r="AJ261" s="347">
        <f>M261*'Regional Transition'!$X$80</f>
        <v>0</v>
      </c>
      <c r="AK261" s="347">
        <f>N261*'Regional Transition'!$Y$80</f>
        <v>-966.18451318969414</v>
      </c>
      <c r="AM261" s="382">
        <f>IF(('GE2024 results (adjust.)'!E260+'Allocation (ENG)'!P261+'Allocation (ENG)'!AB261)&gt;0,('GE2024 results (adjust.)'!E260+'Allocation (ENG)'!P261+'Allocation (ENG)'!AB261),0)</f>
        <v>8054.1556195965431</v>
      </c>
      <c r="AN261" s="382">
        <f>IF(('GE2024 results (adjust.)'!F260+'Allocation (ENG)'!Q261+'Allocation (ENG)'!AC261)&gt;0,('GE2024 results (adjust.)'!F260+'Allocation (ENG)'!Q261+'Allocation (ENG)'!AC261),0)</f>
        <v>11872.516393442622</v>
      </c>
      <c r="AO261" s="382">
        <f>IF(('GE2024 results (adjust.)'!G260+'Allocation (ENG)'!R261+'Allocation (ENG)'!AD261)&gt;0,('GE2024 results (adjust.)'!G260+'Allocation (ENG)'!R261+'Allocation (ENG)'!AD261),0)</f>
        <v>15612.80101061437</v>
      </c>
      <c r="AP261" s="382">
        <f>IF(('GE2024 results (adjust.)'!H260+'Allocation (ENG)'!S261+'Allocation (ENG)'!AE261)&gt;0,('GE2024 results (adjust.)'!H260+'Allocation (ENG)'!S261+'Allocation (ENG)'!AE261),0)</f>
        <v>1967.36</v>
      </c>
      <c r="AQ261" s="382">
        <f>IF(('GE2024 results (adjust.)'!I260+'Allocation (ENG)'!T261+'Allocation (ENG)'!AF261)&gt;0,('GE2024 results (adjust.)'!I260+'Allocation (ENG)'!T261+'Allocation (ENG)'!AF261),0)</f>
        <v>4108.7872777194043</v>
      </c>
      <c r="AR261" s="382">
        <f>IF(('GE2024 results (adjust.)'!K260+'Allocation (ENG)'!U261+'Allocation (ENG)'!AG261)&gt;0,('GE2024 results (adjust.)'!K260+'Allocation (ENG)'!U261+'Allocation (ENG)'!AG261),0)</f>
        <v>3546.3642274189447</v>
      </c>
      <c r="AS261" s="382">
        <f>IF(('GE2024 results (adjust.)'!L260+'Allocation (ENG)'!V261+'Allocation (ENG)'!AH261)&gt;0,('GE2024 results (adjust.)'!L260+'Allocation (ENG)'!V261+'Allocation (ENG)'!AH261),0)</f>
        <v>0</v>
      </c>
      <c r="AT261" s="382">
        <f t="shared" si="71"/>
        <v>1943.4810272092332</v>
      </c>
      <c r="AU261" s="382">
        <f t="shared" si="72"/>
        <v>226.17377614166</v>
      </c>
      <c r="AV261" s="382">
        <f>IF(('GE2024 results (adjust.)'!N260+'Allocation (ENG)'!Y261+'Allocation (ENG)'!AK261)&gt;0,('GE2024 results (adjust.)'!N260+'Allocation (ENG)'!Y261+'Allocation (ENG)'!AK261),0)</f>
        <v>0</v>
      </c>
      <c r="AW261" s="382">
        <f t="shared" si="62"/>
        <v>47331.639332142789</v>
      </c>
      <c r="AY261" s="368">
        <f t="shared" si="63"/>
        <v>0.17016430728455645</v>
      </c>
      <c r="AZ261" s="368">
        <f t="shared" si="64"/>
        <v>0.25083678826606853</v>
      </c>
      <c r="BA261" s="368">
        <f t="shared" si="65"/>
        <v>0.32985971394427827</v>
      </c>
      <c r="BB261" s="368">
        <f t="shared" si="66"/>
        <v>4.1565431237112697E-2</v>
      </c>
      <c r="BC261" s="368">
        <f t="shared" si="67"/>
        <v>8.6808471789590808E-2</v>
      </c>
      <c r="BD261" s="368">
        <f t="shared" si="68"/>
        <v>7.4925869406991322E-2</v>
      </c>
      <c r="BE261" s="368">
        <f t="shared" si="69"/>
        <v>0</v>
      </c>
      <c r="BF261" s="368">
        <f t="shared" si="73"/>
        <v>4.1060927840912968E-2</v>
      </c>
      <c r="BG261" s="368">
        <f t="shared" si="74"/>
        <v>4.7784902304887208E-3</v>
      </c>
      <c r="BH261" s="368">
        <f t="shared" si="75"/>
        <v>0</v>
      </c>
    </row>
    <row r="262" spans="1:60" ht="20" customHeight="1" x14ac:dyDescent="0.35">
      <c r="A262" s="394" t="s">
        <v>352</v>
      </c>
      <c r="B262" s="395" t="s">
        <v>346</v>
      </c>
      <c r="C262" s="394" t="s">
        <v>300</v>
      </c>
      <c r="D262" s="333" t="s">
        <v>71</v>
      </c>
      <c r="E262" s="346">
        <f>'GE2024 results (adjust.)'!E261/'Regional Transition'!$P$76</f>
        <v>8.9522897174291217E-3</v>
      </c>
      <c r="F262" s="346">
        <f>'GE2024 results (adjust.)'!F261/'Regional Transition'!$Q$76</f>
        <v>1.8001906669227182E-2</v>
      </c>
      <c r="G262" s="346">
        <f>'GE2024 results (adjust.)'!G261/'Regional Transition'!$R$76</f>
        <v>1.4786361488400911E-2</v>
      </c>
      <c r="H262" s="346">
        <f>'GE2024 results (adjust.)'!H261/'Regional Transition'!$S$76</f>
        <v>4.9422451680363353E-3</v>
      </c>
      <c r="I262" s="346">
        <f>'GE2024 results (adjust.)'!I261/'Regional Transition'!$T$76</f>
        <v>2.2975349655230171E-2</v>
      </c>
      <c r="J262" s="346">
        <v>0</v>
      </c>
      <c r="K262" s="346">
        <v>0</v>
      </c>
      <c r="L262" s="346">
        <f t="shared" si="70"/>
        <v>1.4786361488400911E-2</v>
      </c>
      <c r="M262" s="346">
        <v>1.5390705111222612E-2</v>
      </c>
      <c r="N262" s="346">
        <v>0</v>
      </c>
      <c r="P262" s="347">
        <f>E262*'Regional Transition'!$P$78</f>
        <v>0</v>
      </c>
      <c r="Q262" s="347">
        <f>F262*'Regional Transition'!$Q$78</f>
        <v>0</v>
      </c>
      <c r="R262" s="347">
        <f>G262*'Regional Transition'!$R$78</f>
        <v>6652.6265727598493</v>
      </c>
      <c r="S262" s="347">
        <f>H262*'Regional Transition'!$S$78</f>
        <v>0</v>
      </c>
      <c r="T262" s="347">
        <f>I262*'Regional Transition'!$T$78</f>
        <v>8067.8920367810388</v>
      </c>
      <c r="U262" s="347">
        <f>J262*'Regional Transition'!$U$78</f>
        <v>0</v>
      </c>
      <c r="V262" s="347">
        <f>K262*'Regional Transition'!$V$78</f>
        <v>0</v>
      </c>
      <c r="W262" s="347">
        <f>L262*'Regional Transition'!$W$78</f>
        <v>1766.8222334158922</v>
      </c>
      <c r="X262" s="347">
        <f>M262*'Regional Transition'!$X$78</f>
        <v>183.90352487856367</v>
      </c>
      <c r="Y262" s="347">
        <f>N262*'Regional Transition'!$Y$78</f>
        <v>0</v>
      </c>
      <c r="Z262" s="348">
        <f t="shared" si="61"/>
        <v>16671.244367835341</v>
      </c>
      <c r="AB262" s="347">
        <f>E262*'Regional Transition'!$P$80</f>
        <v>-5794.495677233429</v>
      </c>
      <c r="AC262" s="347">
        <f>F262*'Regional Transition'!$Q$80</f>
        <v>-2667.778688524591</v>
      </c>
      <c r="AD262" s="347">
        <f>G262*'Regional Transition'!$R$80</f>
        <v>0</v>
      </c>
      <c r="AE262" s="347">
        <f>H262*'Regional Transition'!$S$80</f>
        <v>-87.120000000000033</v>
      </c>
      <c r="AF262" s="347">
        <f>I262*'Regional Transition'!$T$80</f>
        <v>0</v>
      </c>
      <c r="AG262" s="347">
        <f>J262*'Regional Transition'!$U$80</f>
        <v>0</v>
      </c>
      <c r="AH262" s="347">
        <f>K262*'Regional Transition'!$V$80</f>
        <v>0</v>
      </c>
      <c r="AI262" s="347">
        <f>L262*'Regional Transition'!$W$80</f>
        <v>0</v>
      </c>
      <c r="AJ262" s="347">
        <f>M262*'Regional Transition'!$X$80</f>
        <v>0</v>
      </c>
      <c r="AK262" s="347">
        <f>N262*'Regional Transition'!$Y$80</f>
        <v>0</v>
      </c>
      <c r="AM262" s="382">
        <f>IF(('GE2024 results (adjust.)'!E261+'Allocation (ENG)'!P262+'Allocation (ENG)'!AB262)&gt;0,('GE2024 results (adjust.)'!E261+'Allocation (ENG)'!P262+'Allocation (ENG)'!AB262),0)</f>
        <v>6391.504322766571</v>
      </c>
      <c r="AN262" s="382">
        <f>IF(('GE2024 results (adjust.)'!F261+'Allocation (ENG)'!Q262+'Allocation (ENG)'!AC262)&gt;0,('GE2024 results (adjust.)'!F261+'Allocation (ENG)'!Q262+'Allocation (ENG)'!AC262),0)</f>
        <v>7831.2213114754086</v>
      </c>
      <c r="AO262" s="382">
        <f>IF(('GE2024 results (adjust.)'!G261+'Allocation (ENG)'!R262+'Allocation (ENG)'!AD262)&gt;0,('GE2024 results (adjust.)'!G261+'Allocation (ENG)'!R262+'Allocation (ENG)'!AD262),0)</f>
        <v>14193.626572759849</v>
      </c>
      <c r="AP262" s="382">
        <f>IF(('GE2024 results (adjust.)'!H261+'Allocation (ENG)'!S262+'Allocation (ENG)'!AE262)&gt;0,('GE2024 results (adjust.)'!H261+'Allocation (ENG)'!S262+'Allocation (ENG)'!AE262),0)</f>
        <v>1122.8799999999999</v>
      </c>
      <c r="AQ262" s="382">
        <f>IF(('GE2024 results (adjust.)'!I261+'Allocation (ENG)'!T262+'Allocation (ENG)'!AF262)&gt;0,('GE2024 results (adjust.)'!I261+'Allocation (ENG)'!T262+'Allocation (ENG)'!AF262),0)</f>
        <v>13005.892036781039</v>
      </c>
      <c r="AR262" s="382">
        <f>IF(('GE2024 results (adjust.)'!K261+'Allocation (ENG)'!U262+'Allocation (ENG)'!AG262)&gt;0,('GE2024 results (adjust.)'!K261+'Allocation (ENG)'!U262+'Allocation (ENG)'!AG262),0)</f>
        <v>0</v>
      </c>
      <c r="AS262" s="382">
        <f>IF(('GE2024 results (adjust.)'!L261+'Allocation (ENG)'!V262+'Allocation (ENG)'!AH262)&gt;0,('GE2024 results (adjust.)'!L261+'Allocation (ENG)'!V262+'Allocation (ENG)'!AH262),0)</f>
        <v>0</v>
      </c>
      <c r="AT262" s="382">
        <f t="shared" si="71"/>
        <v>1766.8222334158922</v>
      </c>
      <c r="AU262" s="382">
        <f t="shared" si="72"/>
        <v>183.90352487856367</v>
      </c>
      <c r="AV262" s="382">
        <f>IF(('GE2024 results (adjust.)'!N261+'Allocation (ENG)'!Y262+'Allocation (ENG)'!AK262)&gt;0,('GE2024 results (adjust.)'!N261+'Allocation (ENG)'!Y262+'Allocation (ENG)'!AK262),0)</f>
        <v>0</v>
      </c>
      <c r="AW262" s="382">
        <f t="shared" si="62"/>
        <v>44495.850002077328</v>
      </c>
      <c r="AY262" s="368">
        <f t="shared" si="63"/>
        <v>0.14364270651011674</v>
      </c>
      <c r="AZ262" s="368">
        <f t="shared" si="64"/>
        <v>0.1759989147551918</v>
      </c>
      <c r="BA262" s="368">
        <f t="shared" si="65"/>
        <v>0.31898764878291364</v>
      </c>
      <c r="BB262" s="368">
        <f t="shared" si="66"/>
        <v>2.5235611859253777E-2</v>
      </c>
      <c r="BC262" s="368">
        <f t="shared" si="67"/>
        <v>0.29229449569283084</v>
      </c>
      <c r="BD262" s="368">
        <f t="shared" si="68"/>
        <v>0</v>
      </c>
      <c r="BE262" s="368">
        <f t="shared" si="69"/>
        <v>0</v>
      </c>
      <c r="BF262" s="368">
        <f t="shared" si="73"/>
        <v>3.9707573477827857E-2</v>
      </c>
      <c r="BG262" s="368">
        <f t="shared" si="74"/>
        <v>4.1330489218652519E-3</v>
      </c>
      <c r="BH262" s="368">
        <f t="shared" si="75"/>
        <v>0</v>
      </c>
    </row>
    <row r="263" spans="1:60" ht="20" customHeight="1" x14ac:dyDescent="0.35">
      <c r="A263" s="394" t="s">
        <v>353</v>
      </c>
      <c r="B263" s="395" t="s">
        <v>346</v>
      </c>
      <c r="C263" s="394" t="s">
        <v>300</v>
      </c>
      <c r="D263" s="333" t="s">
        <v>71</v>
      </c>
      <c r="E263" s="346">
        <f>'GE2024 results (adjust.)'!E262/'Regional Transition'!$P$76</f>
        <v>1.4189518783205604E-2</v>
      </c>
      <c r="F263" s="346">
        <f>'GE2024 results (adjust.)'!F262/'Regional Transition'!$Q$76</f>
        <v>1.7252613097034374E-2</v>
      </c>
      <c r="G263" s="346">
        <f>'GE2024 results (adjust.)'!G262/'Regional Transition'!$R$76</f>
        <v>1.3462824291123282E-2</v>
      </c>
      <c r="H263" s="346">
        <f>'GE2024 results (adjust.)'!H262/'Regional Transition'!$S$76</f>
        <v>6.2452007123368243E-3</v>
      </c>
      <c r="I263" s="346">
        <f>'GE2024 results (adjust.)'!I262/'Regional Transition'!$T$76</f>
        <v>2.4361873388980392E-2</v>
      </c>
      <c r="J263" s="346">
        <v>0</v>
      </c>
      <c r="K263" s="346">
        <v>0</v>
      </c>
      <c r="L263" s="346">
        <f t="shared" si="70"/>
        <v>1.3462824291123282E-2</v>
      </c>
      <c r="M263" s="346">
        <v>1.6319508295334465E-2</v>
      </c>
      <c r="N263" s="346">
        <v>0</v>
      </c>
      <c r="P263" s="347">
        <f>E263*'Regional Transition'!$P$78</f>
        <v>0</v>
      </c>
      <c r="Q263" s="347">
        <f>F263*'Regional Transition'!$Q$78</f>
        <v>0</v>
      </c>
      <c r="R263" s="347">
        <f>G263*'Regional Transition'!$R$78</f>
        <v>6057.1454778635634</v>
      </c>
      <c r="S263" s="347">
        <f>H263*'Regional Transition'!$S$78</f>
        <v>0</v>
      </c>
      <c r="T263" s="347">
        <f>I263*'Regional Transition'!$T$78</f>
        <v>8554.7757603453865</v>
      </c>
      <c r="U263" s="347">
        <f>J263*'Regional Transition'!$U$78</f>
        <v>0</v>
      </c>
      <c r="V263" s="347">
        <f>K263*'Regional Transition'!$V$78</f>
        <v>0</v>
      </c>
      <c r="W263" s="347">
        <f>L263*'Regional Transition'!$W$78</f>
        <v>1608.6727827388299</v>
      </c>
      <c r="X263" s="347">
        <f>M263*'Regional Transition'!$X$78</f>
        <v>195.00179349213431</v>
      </c>
      <c r="Y263" s="347">
        <f>N263*'Regional Transition'!$Y$78</f>
        <v>0</v>
      </c>
      <c r="Z263" s="348">
        <f t="shared" si="61"/>
        <v>16415.595814439912</v>
      </c>
      <c r="AB263" s="347">
        <f>E263*'Regional Transition'!$P$80</f>
        <v>-9184.3659942363101</v>
      </c>
      <c r="AC263" s="347">
        <f>F263*'Regional Transition'!$Q$80</f>
        <v>-2556.7377049180332</v>
      </c>
      <c r="AD263" s="347">
        <f>G263*'Regional Transition'!$R$80</f>
        <v>0</v>
      </c>
      <c r="AE263" s="347">
        <f>H263*'Regional Transition'!$S$80</f>
        <v>-110.08800000000006</v>
      </c>
      <c r="AF263" s="347">
        <f>I263*'Regional Transition'!$T$80</f>
        <v>0</v>
      </c>
      <c r="AG263" s="347">
        <f>J263*'Regional Transition'!$U$80</f>
        <v>0</v>
      </c>
      <c r="AH263" s="347">
        <f>K263*'Regional Transition'!$V$80</f>
        <v>0</v>
      </c>
      <c r="AI263" s="347">
        <f>L263*'Regional Transition'!$W$80</f>
        <v>0</v>
      </c>
      <c r="AJ263" s="347">
        <f>M263*'Regional Transition'!$X$80</f>
        <v>0</v>
      </c>
      <c r="AK263" s="347">
        <f>N263*'Regional Transition'!$Y$80</f>
        <v>0</v>
      </c>
      <c r="AM263" s="382">
        <f>IF(('GE2024 results (adjust.)'!E262+'Allocation (ENG)'!P263+'Allocation (ENG)'!AB263)&gt;0,('GE2024 results (adjust.)'!E262+'Allocation (ENG)'!P263+'Allocation (ENG)'!AB263),0)</f>
        <v>10130.63400576369</v>
      </c>
      <c r="AN263" s="382">
        <f>IF(('GE2024 results (adjust.)'!F262+'Allocation (ENG)'!Q263+'Allocation (ENG)'!AC263)&gt;0,('GE2024 results (adjust.)'!F262+'Allocation (ENG)'!Q263+'Allocation (ENG)'!AC263),0)</f>
        <v>7505.2622950819668</v>
      </c>
      <c r="AO263" s="382">
        <f>IF(('GE2024 results (adjust.)'!G262+'Allocation (ENG)'!R263+'Allocation (ENG)'!AD263)&gt;0,('GE2024 results (adjust.)'!G262+'Allocation (ENG)'!R263+'Allocation (ENG)'!AD263),0)</f>
        <v>12923.145477863563</v>
      </c>
      <c r="AP263" s="382">
        <f>IF(('GE2024 results (adjust.)'!H262+'Allocation (ENG)'!S263+'Allocation (ENG)'!AE263)&gt;0,('GE2024 results (adjust.)'!H262+'Allocation (ENG)'!S263+'Allocation (ENG)'!AE263),0)</f>
        <v>1418.912</v>
      </c>
      <c r="AQ263" s="382">
        <f>IF(('GE2024 results (adjust.)'!I262+'Allocation (ENG)'!T263+'Allocation (ENG)'!AF263)&gt;0,('GE2024 results (adjust.)'!I262+'Allocation (ENG)'!T263+'Allocation (ENG)'!AF263),0)</f>
        <v>13790.775760345387</v>
      </c>
      <c r="AR263" s="382">
        <f>IF(('GE2024 results (adjust.)'!K262+'Allocation (ENG)'!U263+'Allocation (ENG)'!AG263)&gt;0,('GE2024 results (adjust.)'!K262+'Allocation (ENG)'!U263+'Allocation (ENG)'!AG263),0)</f>
        <v>0</v>
      </c>
      <c r="AS263" s="382">
        <f>IF(('GE2024 results (adjust.)'!L262+'Allocation (ENG)'!V263+'Allocation (ENG)'!AH263)&gt;0,('GE2024 results (adjust.)'!L262+'Allocation (ENG)'!V263+'Allocation (ENG)'!AH263),0)</f>
        <v>0</v>
      </c>
      <c r="AT263" s="382">
        <f t="shared" si="71"/>
        <v>1608.6727827388299</v>
      </c>
      <c r="AU263" s="382">
        <f t="shared" si="72"/>
        <v>195.00179349213431</v>
      </c>
      <c r="AV263" s="382">
        <f>IF(('GE2024 results (adjust.)'!N262+'Allocation (ENG)'!Y263+'Allocation (ENG)'!AK263)&gt;0,('GE2024 results (adjust.)'!N262+'Allocation (ENG)'!Y263+'Allocation (ENG)'!AK263),0)</f>
        <v>0</v>
      </c>
      <c r="AW263" s="382">
        <f t="shared" si="62"/>
        <v>47572.404115285572</v>
      </c>
      <c r="AY263" s="368">
        <f t="shared" si="63"/>
        <v>0.21295190340209438</v>
      </c>
      <c r="AZ263" s="368">
        <f t="shared" si="64"/>
        <v>0.1577650411968656</v>
      </c>
      <c r="BA263" s="368">
        <f t="shared" si="65"/>
        <v>0.27165214199698612</v>
      </c>
      <c r="BB263" s="368">
        <f t="shared" si="66"/>
        <v>2.9826367331813843E-2</v>
      </c>
      <c r="BC263" s="368">
        <f t="shared" si="67"/>
        <v>0.28989024239610056</v>
      </c>
      <c r="BD263" s="368">
        <f t="shared" si="68"/>
        <v>0</v>
      </c>
      <c r="BE263" s="368">
        <f t="shared" si="69"/>
        <v>0</v>
      </c>
      <c r="BF263" s="368">
        <f t="shared" si="73"/>
        <v>3.3815250934983637E-2</v>
      </c>
      <c r="BG263" s="368">
        <f t="shared" si="74"/>
        <v>4.0990527411558317E-3</v>
      </c>
      <c r="BH263" s="368">
        <f t="shared" si="75"/>
        <v>0</v>
      </c>
    </row>
    <row r="264" spans="1:60" ht="20" customHeight="1" x14ac:dyDescent="0.35">
      <c r="A264" s="394" t="s">
        <v>354</v>
      </c>
      <c r="B264" s="395" t="s">
        <v>346</v>
      </c>
      <c r="C264" s="394" t="s">
        <v>300</v>
      </c>
      <c r="D264" s="333" t="s">
        <v>71</v>
      </c>
      <c r="E264" s="346">
        <f>'GE2024 results (adjust.)'!E263/'Regional Transition'!$P$76</f>
        <v>1.4401094315670694E-2</v>
      </c>
      <c r="F264" s="346">
        <f>'GE2024 results (adjust.)'!F263/'Regional Transition'!$Q$76</f>
        <v>2.3641326712573043E-2</v>
      </c>
      <c r="G264" s="346">
        <f>'GE2024 results (adjust.)'!G263/'Regional Transition'!$R$76</f>
        <v>1.5313815571464147E-2</v>
      </c>
      <c r="H264" s="346">
        <f>'GE2024 results (adjust.)'!H263/'Regional Transition'!$S$76</f>
        <v>1.9478981162285358E-2</v>
      </c>
      <c r="I264" s="346">
        <f>'GE2024 results (adjust.)'!I263/'Regional Transition'!$T$76</f>
        <v>9.7196244288731935E-3</v>
      </c>
      <c r="J264" s="346">
        <v>0</v>
      </c>
      <c r="K264" s="346">
        <v>0</v>
      </c>
      <c r="L264" s="346">
        <f t="shared" si="70"/>
        <v>1.5313815571464147E-2</v>
      </c>
      <c r="M264" s="346">
        <v>6.51097265640827E-3</v>
      </c>
      <c r="N264" s="346">
        <v>0</v>
      </c>
      <c r="P264" s="347">
        <f>E264*'Regional Transition'!$P$78</f>
        <v>0</v>
      </c>
      <c r="Q264" s="347">
        <f>F264*'Regional Transition'!$Q$78</f>
        <v>0</v>
      </c>
      <c r="R264" s="347">
        <f>G264*'Regional Transition'!$R$78</f>
        <v>6889.936816503704</v>
      </c>
      <c r="S264" s="347">
        <f>H264*'Regional Transition'!$S$78</f>
        <v>0</v>
      </c>
      <c r="T264" s="347">
        <f>I264*'Regional Transition'!$T$78</f>
        <v>3413.0875789460488</v>
      </c>
      <c r="U264" s="347">
        <f>J264*'Regional Transition'!$U$78</f>
        <v>0</v>
      </c>
      <c r="V264" s="347">
        <f>K264*'Regional Transition'!$V$78</f>
        <v>0</v>
      </c>
      <c r="W264" s="347">
        <f>L264*'Regional Transition'!$W$78</f>
        <v>1829.8477182042329</v>
      </c>
      <c r="X264" s="347">
        <f>M264*'Regional Transition'!$X$78</f>
        <v>77.799607831372924</v>
      </c>
      <c r="Y264" s="347">
        <f>N264*'Regional Transition'!$Y$78</f>
        <v>0</v>
      </c>
      <c r="Z264" s="348">
        <f t="shared" si="61"/>
        <v>12210.67172148536</v>
      </c>
      <c r="AB264" s="347">
        <f>E264*'Regional Transition'!$P$80</f>
        <v>-9321.3112391930827</v>
      </c>
      <c r="AC264" s="347">
        <f>F264*'Regional Transition'!$Q$80</f>
        <v>-3503.5081967213123</v>
      </c>
      <c r="AD264" s="347">
        <f>G264*'Regional Transition'!$R$80</f>
        <v>0</v>
      </c>
      <c r="AE264" s="347">
        <f>H264*'Regional Transition'!$S$80</f>
        <v>-343.36800000000017</v>
      </c>
      <c r="AF264" s="347">
        <f>I264*'Regional Transition'!$T$80</f>
        <v>0</v>
      </c>
      <c r="AG264" s="347">
        <f>J264*'Regional Transition'!$U$80</f>
        <v>0</v>
      </c>
      <c r="AH264" s="347">
        <f>K264*'Regional Transition'!$V$80</f>
        <v>0</v>
      </c>
      <c r="AI264" s="347">
        <f>L264*'Regional Transition'!$W$80</f>
        <v>0</v>
      </c>
      <c r="AJ264" s="347">
        <f>M264*'Regional Transition'!$X$80</f>
        <v>0</v>
      </c>
      <c r="AK264" s="347">
        <f>N264*'Regional Transition'!$Y$80</f>
        <v>0</v>
      </c>
      <c r="AM264" s="382">
        <f>IF(('GE2024 results (adjust.)'!E263+'Allocation (ENG)'!P264+'Allocation (ENG)'!AB264)&gt;0,('GE2024 results (adjust.)'!E263+'Allocation (ENG)'!P264+'Allocation (ENG)'!AB264),0)</f>
        <v>10281.688760806917</v>
      </c>
      <c r="AN264" s="382">
        <f>IF(('GE2024 results (adjust.)'!F263+'Allocation (ENG)'!Q264+'Allocation (ENG)'!AC264)&gt;0,('GE2024 results (adjust.)'!F263+'Allocation (ENG)'!Q264+'Allocation (ENG)'!AC264),0)</f>
        <v>10284.491803278688</v>
      </c>
      <c r="AO264" s="382">
        <f>IF(('GE2024 results (adjust.)'!G263+'Allocation (ENG)'!R264+'Allocation (ENG)'!AD264)&gt;0,('GE2024 results (adjust.)'!G263+'Allocation (ENG)'!R264+'Allocation (ENG)'!AD264),0)</f>
        <v>14699.936816503705</v>
      </c>
      <c r="AP264" s="382">
        <f>IF(('GE2024 results (adjust.)'!H263+'Allocation (ENG)'!S264+'Allocation (ENG)'!AE264)&gt;0,('GE2024 results (adjust.)'!H263+'Allocation (ENG)'!S264+'Allocation (ENG)'!AE264),0)</f>
        <v>4425.6319999999996</v>
      </c>
      <c r="AQ264" s="382">
        <f>IF(('GE2024 results (adjust.)'!I263+'Allocation (ENG)'!T264+'Allocation (ENG)'!AF264)&gt;0,('GE2024 results (adjust.)'!I263+'Allocation (ENG)'!T264+'Allocation (ENG)'!AF264),0)</f>
        <v>5502.0875789460488</v>
      </c>
      <c r="AR264" s="382">
        <f>IF(('GE2024 results (adjust.)'!K263+'Allocation (ENG)'!U264+'Allocation (ENG)'!AG264)&gt;0,('GE2024 results (adjust.)'!K263+'Allocation (ENG)'!U264+'Allocation (ENG)'!AG264),0)</f>
        <v>0</v>
      </c>
      <c r="AS264" s="382">
        <f>IF(('GE2024 results (adjust.)'!L263+'Allocation (ENG)'!V264+'Allocation (ENG)'!AH264)&gt;0,('GE2024 results (adjust.)'!L263+'Allocation (ENG)'!V264+'Allocation (ENG)'!AH264),0)</f>
        <v>0</v>
      </c>
      <c r="AT264" s="382">
        <f t="shared" si="71"/>
        <v>1829.8477182042329</v>
      </c>
      <c r="AU264" s="382">
        <f t="shared" si="72"/>
        <v>77.799607831372924</v>
      </c>
      <c r="AV264" s="382">
        <f>IF(('GE2024 results (adjust.)'!N263+'Allocation (ENG)'!Y264+'Allocation (ENG)'!AK264)&gt;0,('GE2024 results (adjust.)'!N263+'Allocation (ENG)'!Y264+'Allocation (ENG)'!AK264),0)</f>
        <v>0</v>
      </c>
      <c r="AW264" s="382">
        <f t="shared" si="62"/>
        <v>47101.484285570958</v>
      </c>
      <c r="AY264" s="368">
        <f t="shared" si="63"/>
        <v>0.21828799913119945</v>
      </c>
      <c r="AZ264" s="368">
        <f t="shared" si="64"/>
        <v>0.21834750983482773</v>
      </c>
      <c r="BA264" s="368">
        <f t="shared" si="65"/>
        <v>0.31209073428301443</v>
      </c>
      <c r="BB264" s="368">
        <f t="shared" si="66"/>
        <v>9.3959501852805632E-2</v>
      </c>
      <c r="BC264" s="368">
        <f t="shared" si="67"/>
        <v>0.11681346484937748</v>
      </c>
      <c r="BD264" s="368">
        <f t="shared" si="68"/>
        <v>0</v>
      </c>
      <c r="BE264" s="368">
        <f t="shared" si="69"/>
        <v>0</v>
      </c>
      <c r="BF264" s="368">
        <f t="shared" si="73"/>
        <v>3.8849045756394293E-2</v>
      </c>
      <c r="BG264" s="368">
        <f t="shared" si="74"/>
        <v>1.6517442923811641E-3</v>
      </c>
      <c r="BH264" s="368">
        <f t="shared" si="75"/>
        <v>0</v>
      </c>
    </row>
    <row r="265" spans="1:60" ht="20" customHeight="1" x14ac:dyDescent="0.35">
      <c r="A265" s="394" t="s">
        <v>355</v>
      </c>
      <c r="B265" s="395" t="s">
        <v>346</v>
      </c>
      <c r="C265" s="394" t="s">
        <v>300</v>
      </c>
      <c r="D265" s="333" t="s">
        <v>71</v>
      </c>
      <c r="E265" s="346">
        <f>'GE2024 results (adjust.)'!E264/'Regional Transition'!$P$76</f>
        <v>1.1848964455310546E-2</v>
      </c>
      <c r="F265" s="346">
        <f>'GE2024 results (adjust.)'!F264/'Regional Transition'!$Q$76</f>
        <v>2.6108680145949355E-2</v>
      </c>
      <c r="G265" s="346">
        <f>'GE2024 results (adjust.)'!G264/'Regional Transition'!$R$76</f>
        <v>1.6021662872526703E-2</v>
      </c>
      <c r="H265" s="346">
        <f>'GE2024 results (adjust.)'!H264/'Regional Transition'!$S$76</f>
        <v>8.3282957831620572E-3</v>
      </c>
      <c r="I265" s="346">
        <f>'GE2024 results (adjust.)'!I264/'Regional Transition'!$T$76</f>
        <v>6.6115779384532348E-3</v>
      </c>
      <c r="J265" s="346">
        <v>2.1754572387227923E-2</v>
      </c>
      <c r="K265" s="346">
        <v>2.1754572387227923E-2</v>
      </c>
      <c r="L265" s="346">
        <f t="shared" si="70"/>
        <v>1.6021662872526703E-2</v>
      </c>
      <c r="M265" s="346">
        <v>1.5163179499007291E-2</v>
      </c>
      <c r="N265" s="346">
        <v>2.1754572387227923E-2</v>
      </c>
      <c r="P265" s="347">
        <f>E265*'Regional Transition'!$P$78</f>
        <v>0</v>
      </c>
      <c r="Q265" s="347">
        <f>F265*'Regional Transition'!$Q$78</f>
        <v>0</v>
      </c>
      <c r="R265" s="347">
        <f>G265*'Regional Transition'!$R$78</f>
        <v>7208.4089279963846</v>
      </c>
      <c r="S265" s="347">
        <f>H265*'Regional Transition'!$S$78</f>
        <v>0</v>
      </c>
      <c r="T265" s="347">
        <f>I265*'Regional Transition'!$T$78</f>
        <v>2321.6837959226114</v>
      </c>
      <c r="U265" s="347">
        <f>J265*'Regional Transition'!$U$78</f>
        <v>0</v>
      </c>
      <c r="V265" s="347">
        <f>K265*'Regional Transition'!$V$78</f>
        <v>0</v>
      </c>
      <c r="W265" s="347">
        <f>L265*'Regional Transition'!$W$78</f>
        <v>1914.4283873811507</v>
      </c>
      <c r="X265" s="347">
        <f>M265*'Regional Transition'!$X$78</f>
        <v>181.18482149336009</v>
      </c>
      <c r="Y265" s="347">
        <f>N265*'Regional Transition'!$Y$78</f>
        <v>0</v>
      </c>
      <c r="Z265" s="348">
        <f t="shared" si="61"/>
        <v>11625.705932793506</v>
      </c>
      <c r="AB265" s="347">
        <f>E265*'Regional Transition'!$P$80</f>
        <v>-7669.4092219020167</v>
      </c>
      <c r="AC265" s="347">
        <f>F265*'Regional Transition'!$Q$80</f>
        <v>-3869.1557377049189</v>
      </c>
      <c r="AD265" s="347">
        <f>G265*'Regional Transition'!$R$80</f>
        <v>0</v>
      </c>
      <c r="AE265" s="347">
        <f>H265*'Regional Transition'!$S$80</f>
        <v>-146.80800000000008</v>
      </c>
      <c r="AF265" s="347">
        <f>I265*'Regional Transition'!$T$80</f>
        <v>0</v>
      </c>
      <c r="AG265" s="347">
        <f>J265*'Regional Transition'!$U$80</f>
        <v>-772.77524518523671</v>
      </c>
      <c r="AH265" s="347">
        <f>K265*'Regional Transition'!$V$80</f>
        <v>-1052.8223022948036</v>
      </c>
      <c r="AI265" s="347">
        <f>L265*'Regional Transition'!$W$80</f>
        <v>0</v>
      </c>
      <c r="AJ265" s="347">
        <f>M265*'Regional Transition'!$X$80</f>
        <v>0</v>
      </c>
      <c r="AK265" s="347">
        <f>N265*'Regional Transition'!$Y$80</f>
        <v>-772.41448666926522</v>
      </c>
      <c r="AM265" s="382">
        <f>IF(('GE2024 results (adjust.)'!E264+'Allocation (ENG)'!P265+'Allocation (ENG)'!AB265)&gt;0,('GE2024 results (adjust.)'!E264+'Allocation (ENG)'!P265+'Allocation (ENG)'!AB265),0)</f>
        <v>8459.5907780979833</v>
      </c>
      <c r="AN265" s="382">
        <f>IF(('GE2024 results (adjust.)'!F264+'Allocation (ENG)'!Q265+'Allocation (ENG)'!AC265)&gt;0,('GE2024 results (adjust.)'!F264+'Allocation (ENG)'!Q265+'Allocation (ENG)'!AC265),0)</f>
        <v>11357.844262295081</v>
      </c>
      <c r="AO265" s="382">
        <f>IF(('GE2024 results (adjust.)'!G264+'Allocation (ENG)'!R265+'Allocation (ENG)'!AD265)&gt;0,('GE2024 results (adjust.)'!G264+'Allocation (ENG)'!R265+'Allocation (ENG)'!AD265),0)</f>
        <v>15379.408927996385</v>
      </c>
      <c r="AP265" s="382">
        <f>IF(('GE2024 results (adjust.)'!H264+'Allocation (ENG)'!S265+'Allocation (ENG)'!AE265)&gt;0,('GE2024 results (adjust.)'!H264+'Allocation (ENG)'!S265+'Allocation (ENG)'!AE265),0)</f>
        <v>1892.192</v>
      </c>
      <c r="AQ265" s="382">
        <f>IF(('GE2024 results (adjust.)'!I264+'Allocation (ENG)'!T265+'Allocation (ENG)'!AF265)&gt;0,('GE2024 results (adjust.)'!I264+'Allocation (ENG)'!T265+'Allocation (ENG)'!AF265),0)</f>
        <v>3742.6837959226114</v>
      </c>
      <c r="AR265" s="382">
        <f>IF(('GE2024 results (adjust.)'!K264+'Allocation (ENG)'!U265+'Allocation (ENG)'!AG265)&gt;0,('GE2024 results (adjust.)'!K264+'Allocation (ENG)'!U265+'Allocation (ENG)'!AG265),0)</f>
        <v>2335.2247548147634</v>
      </c>
      <c r="AS265" s="382">
        <f>IF(('GE2024 results (adjust.)'!L264+'Allocation (ENG)'!V265+'Allocation (ENG)'!AH265)&gt;0,('GE2024 results (adjust.)'!L264+'Allocation (ENG)'!V265+'Allocation (ENG)'!AH265),0)</f>
        <v>0</v>
      </c>
      <c r="AT265" s="382">
        <f t="shared" si="71"/>
        <v>1914.4283873811507</v>
      </c>
      <c r="AU265" s="382">
        <f t="shared" si="72"/>
        <v>181.18482149336009</v>
      </c>
      <c r="AV265" s="382">
        <f>IF(('GE2024 results (adjust.)'!N264+'Allocation (ENG)'!Y265+'Allocation (ENG)'!AK265)&gt;0,('GE2024 results (adjust.)'!N264+'Allocation (ENG)'!Y265+'Allocation (ENG)'!AK265),0)</f>
        <v>0</v>
      </c>
      <c r="AW265" s="382">
        <f t="shared" si="62"/>
        <v>45262.557728001346</v>
      </c>
      <c r="AY265" s="368">
        <f t="shared" si="63"/>
        <v>0.18690041400078725</v>
      </c>
      <c r="AZ265" s="368">
        <f t="shared" si="64"/>
        <v>0.25093244466095727</v>
      </c>
      <c r="BA265" s="368">
        <f t="shared" si="65"/>
        <v>0.33978214444744087</v>
      </c>
      <c r="BB265" s="368">
        <f t="shared" si="66"/>
        <v>4.1804796171061483E-2</v>
      </c>
      <c r="BC265" s="368">
        <f t="shared" si="67"/>
        <v>8.2688296547749618E-2</v>
      </c>
      <c r="BD265" s="368">
        <f t="shared" si="68"/>
        <v>5.1592858911066221E-2</v>
      </c>
      <c r="BE265" s="368">
        <f t="shared" si="69"/>
        <v>0</v>
      </c>
      <c r="BF265" s="368">
        <f t="shared" si="73"/>
        <v>4.2296071708665367E-2</v>
      </c>
      <c r="BG265" s="368">
        <f t="shared" si="74"/>
        <v>4.0029735522716927E-3</v>
      </c>
      <c r="BH265" s="368">
        <f t="shared" si="75"/>
        <v>0</v>
      </c>
    </row>
    <row r="266" spans="1:60" ht="20" customHeight="1" x14ac:dyDescent="0.35">
      <c r="A266" s="394" t="s">
        <v>356</v>
      </c>
      <c r="B266" s="395" t="s">
        <v>346</v>
      </c>
      <c r="C266" s="394" t="s">
        <v>300</v>
      </c>
      <c r="D266" s="333" t="s">
        <v>71</v>
      </c>
      <c r="E266" s="346">
        <f>'GE2024 results (adjust.)'!E265/'Regional Transition'!$P$76</f>
        <v>1.028932954064601E-2</v>
      </c>
      <c r="F266" s="346">
        <f>'GE2024 results (adjust.)'!F265/'Regional Transition'!$Q$76</f>
        <v>8.936654687114208E-3</v>
      </c>
      <c r="G266" s="346">
        <f>'GE2024 results (adjust.)'!G265/'Regional Transition'!$R$76</f>
        <v>1.1251046574783773E-2</v>
      </c>
      <c r="H266" s="346">
        <f>'GE2024 results (adjust.)'!H265/'Regional Transition'!$S$76</f>
        <v>1.304997794369925E-2</v>
      </c>
      <c r="I266" s="346">
        <f>'GE2024 results (adjust.)'!I265/'Regional Transition'!$T$76</f>
        <v>8.1469901268343518E-3</v>
      </c>
      <c r="J266" s="346">
        <v>5.8275919819356779E-2</v>
      </c>
      <c r="K266" s="346">
        <v>5.8275919819356779E-2</v>
      </c>
      <c r="L266" s="346">
        <f t="shared" si="70"/>
        <v>1.1251046574783773E-2</v>
      </c>
      <c r="M266" s="346">
        <v>3.2620315855418358E-2</v>
      </c>
      <c r="N266" s="346">
        <v>5.8275919819356779E-2</v>
      </c>
      <c r="P266" s="347">
        <f>E266*'Regional Transition'!$P$78</f>
        <v>0</v>
      </c>
      <c r="Q266" s="347">
        <f>F266*'Regional Transition'!$Q$78</f>
        <v>0</v>
      </c>
      <c r="R266" s="347">
        <f>G266*'Regional Transition'!$R$78</f>
        <v>5062.0304037257683</v>
      </c>
      <c r="S266" s="347">
        <f>H266*'Regional Transition'!$S$78</f>
        <v>0</v>
      </c>
      <c r="T266" s="347">
        <f>I266*'Regional Transition'!$T$78</f>
        <v>2860.8503354401778</v>
      </c>
      <c r="U266" s="347">
        <f>J266*'Regional Transition'!$U$78</f>
        <v>0</v>
      </c>
      <c r="V266" s="347">
        <f>K266*'Regional Transition'!$V$78</f>
        <v>0</v>
      </c>
      <c r="W266" s="347">
        <f>L266*'Regional Transition'!$W$78</f>
        <v>1344.3874784962725</v>
      </c>
      <c r="X266" s="347">
        <f>M266*'Regional Transition'!$X$78</f>
        <v>389.78013191151223</v>
      </c>
      <c r="Y266" s="347">
        <f>N266*'Regional Transition'!$Y$78</f>
        <v>0</v>
      </c>
      <c r="Z266" s="348">
        <f t="shared" si="61"/>
        <v>9657.0483495737299</v>
      </c>
      <c r="AB266" s="347">
        <f>E266*'Regional Transition'!$P$80</f>
        <v>-6659.9135446685868</v>
      </c>
      <c r="AC266" s="347">
        <f>F266*'Regional Transition'!$Q$80</f>
        <v>-1324.3606557377052</v>
      </c>
      <c r="AD266" s="347">
        <f>G266*'Regional Transition'!$R$80</f>
        <v>0</v>
      </c>
      <c r="AE266" s="347">
        <f>H266*'Regional Transition'!$S$80</f>
        <v>-230.04000000000011</v>
      </c>
      <c r="AF266" s="347">
        <f>I266*'Regional Transition'!$T$80</f>
        <v>0</v>
      </c>
      <c r="AG266" s="347">
        <f>J266*'Regional Transition'!$U$80</f>
        <v>-2070.1022031229691</v>
      </c>
      <c r="AH266" s="347">
        <f>K266*'Regional Transition'!$V$80</f>
        <v>-2820.2893157570652</v>
      </c>
      <c r="AI266" s="347">
        <f>L266*'Regional Transition'!$W$80</f>
        <v>0</v>
      </c>
      <c r="AJ266" s="347">
        <f>M266*'Regional Transition'!$X$80</f>
        <v>0</v>
      </c>
      <c r="AK266" s="347">
        <f>N266*'Regional Transition'!$Y$80</f>
        <v>-2069.1358070028023</v>
      </c>
      <c r="AM266" s="382">
        <f>IF(('GE2024 results (adjust.)'!E265+'Allocation (ENG)'!P266+'Allocation (ENG)'!AB266)&gt;0,('GE2024 results (adjust.)'!E265+'Allocation (ENG)'!P266+'Allocation (ENG)'!AB266),0)</f>
        <v>7346.0864553314132</v>
      </c>
      <c r="AN266" s="382">
        <f>IF(('GE2024 results (adjust.)'!F265+'Allocation (ENG)'!Q266+'Allocation (ENG)'!AC266)&gt;0,('GE2024 results (adjust.)'!F265+'Allocation (ENG)'!Q266+'Allocation (ENG)'!AC266),0)</f>
        <v>3887.6393442622948</v>
      </c>
      <c r="AO266" s="382">
        <f>IF(('GE2024 results (adjust.)'!G265+'Allocation (ENG)'!R266+'Allocation (ENG)'!AD266)&gt;0,('GE2024 results (adjust.)'!G265+'Allocation (ENG)'!R266+'Allocation (ENG)'!AD266),0)</f>
        <v>10800.030403725768</v>
      </c>
      <c r="AP266" s="382">
        <f>IF(('GE2024 results (adjust.)'!H265+'Allocation (ENG)'!S266+'Allocation (ENG)'!AE266)&gt;0,('GE2024 results (adjust.)'!H265+'Allocation (ENG)'!S266+'Allocation (ENG)'!AE266),0)</f>
        <v>2964.96</v>
      </c>
      <c r="AQ266" s="382">
        <f>IF(('GE2024 results (adjust.)'!I265+'Allocation (ENG)'!T266+'Allocation (ENG)'!AF266)&gt;0,('GE2024 results (adjust.)'!I265+'Allocation (ENG)'!T266+'Allocation (ENG)'!AF266),0)</f>
        <v>4611.8503354401782</v>
      </c>
      <c r="AR266" s="382">
        <f>IF(('GE2024 results (adjust.)'!K265+'Allocation (ENG)'!U266+'Allocation (ENG)'!AG266)&gt;0,('GE2024 results (adjust.)'!K265+'Allocation (ENG)'!U266+'Allocation (ENG)'!AG266),0)</f>
        <v>6644.8977968770305</v>
      </c>
      <c r="AS266" s="382">
        <f>IF(('GE2024 results (adjust.)'!L265+'Allocation (ENG)'!V266+'Allocation (ENG)'!AH266)&gt;0,('GE2024 results (adjust.)'!L265+'Allocation (ENG)'!V266+'Allocation (ENG)'!AH266),0)</f>
        <v>0</v>
      </c>
      <c r="AT266" s="382">
        <f t="shared" si="71"/>
        <v>1344.3874784962725</v>
      </c>
      <c r="AU266" s="382">
        <f t="shared" si="72"/>
        <v>389.78013191151223</v>
      </c>
      <c r="AV266" s="382">
        <f>IF(('GE2024 results (adjust.)'!N265+'Allocation (ENG)'!Y266+'Allocation (ENG)'!AK266)&gt;0,('GE2024 results (adjust.)'!N265+'Allocation (ENG)'!Y266+'Allocation (ENG)'!AK266),0)</f>
        <v>0</v>
      </c>
      <c r="AW266" s="382">
        <f t="shared" si="62"/>
        <v>37989.631946044472</v>
      </c>
      <c r="AY266" s="368">
        <f t="shared" si="63"/>
        <v>0.19337082459142638</v>
      </c>
      <c r="AZ266" s="368">
        <f t="shared" si="64"/>
        <v>0.10233421976248129</v>
      </c>
      <c r="BA266" s="368">
        <f t="shared" si="65"/>
        <v>0.28428889279750658</v>
      </c>
      <c r="BB266" s="368">
        <f t="shared" si="66"/>
        <v>7.8046557655811019E-2</v>
      </c>
      <c r="BC266" s="368">
        <f t="shared" si="67"/>
        <v>0.121397605062093</v>
      </c>
      <c r="BD266" s="368">
        <f t="shared" si="68"/>
        <v>0.17491345550055812</v>
      </c>
      <c r="BE266" s="368">
        <f t="shared" si="69"/>
        <v>0</v>
      </c>
      <c r="BF266" s="368">
        <f t="shared" si="73"/>
        <v>3.5388273316405525E-2</v>
      </c>
      <c r="BG266" s="368">
        <f t="shared" si="74"/>
        <v>1.0260171313718048E-2</v>
      </c>
      <c r="BH266" s="368">
        <f t="shared" si="75"/>
        <v>0</v>
      </c>
    </row>
    <row r="267" spans="1:60" ht="20" customHeight="1" x14ac:dyDescent="0.35">
      <c r="A267" s="394" t="s">
        <v>357</v>
      </c>
      <c r="B267" s="395" t="s">
        <v>346</v>
      </c>
      <c r="C267" s="394" t="s">
        <v>300</v>
      </c>
      <c r="D267" s="333" t="s">
        <v>71</v>
      </c>
      <c r="E267" s="346">
        <f>'GE2024 results (adjust.)'!E266/'Regional Transition'!$P$76</f>
        <v>1.3353501575062297E-2</v>
      </c>
      <c r="F267" s="346">
        <f>'GE2024 results (adjust.)'!F266/'Regional Transition'!$Q$76</f>
        <v>2.9699116622314888E-2</v>
      </c>
      <c r="G267" s="346">
        <f>'GE2024 results (adjust.)'!G266/'Regional Transition'!$R$76</f>
        <v>1.6713823806806707E-2</v>
      </c>
      <c r="H267" s="346">
        <f>'GE2024 results (adjust.)'!H266/'Regional Transition'!$S$76</f>
        <v>2.0426585194503896E-2</v>
      </c>
      <c r="I267" s="346">
        <f>'GE2024 results (adjust.)'!I266/'Regional Transition'!$T$76</f>
        <v>8.0353237858611804E-3</v>
      </c>
      <c r="J267" s="346">
        <v>7.3516248072580696E-3</v>
      </c>
      <c r="K267" s="346">
        <v>7.3516248072580696E-3</v>
      </c>
      <c r="L267" s="346">
        <f t="shared" si="70"/>
        <v>1.6713823806806707E-2</v>
      </c>
      <c r="M267" s="346">
        <v>9.3503676252871277E-3</v>
      </c>
      <c r="N267" s="346">
        <v>7.3516248072580696E-3</v>
      </c>
      <c r="P267" s="347">
        <f>E267*'Regional Transition'!$P$78</f>
        <v>0</v>
      </c>
      <c r="Q267" s="347">
        <f>F267*'Regional Transition'!$Q$78</f>
        <v>0</v>
      </c>
      <c r="R267" s="347">
        <f>G267*'Regional Transition'!$R$78</f>
        <v>7519.8234857717762</v>
      </c>
      <c r="S267" s="347">
        <f>H267*'Regional Transition'!$S$78</f>
        <v>0</v>
      </c>
      <c r="T267" s="347">
        <f>I267*'Regional Transition'!$T$78</f>
        <v>2821.6382234752641</v>
      </c>
      <c r="U267" s="347">
        <f>J267*'Regional Transition'!$U$78</f>
        <v>0</v>
      </c>
      <c r="V267" s="347">
        <f>K267*'Regional Transition'!$V$78</f>
        <v>0</v>
      </c>
      <c r="W267" s="347">
        <f>L267*'Regional Transition'!$W$78</f>
        <v>1997.1346926981921</v>
      </c>
      <c r="X267" s="347">
        <f>M267*'Regional Transition'!$X$78</f>
        <v>111.72753637822824</v>
      </c>
      <c r="Y267" s="347">
        <f>N267*'Regional Transition'!$Y$78</f>
        <v>0</v>
      </c>
      <c r="Z267" s="348">
        <f t="shared" si="61"/>
        <v>12450.32393832346</v>
      </c>
      <c r="AB267" s="347">
        <f>E267*'Regional Transition'!$P$80</f>
        <v>-8643.2420749279536</v>
      </c>
      <c r="AC267" s="347">
        <f>F267*'Regional Transition'!$Q$80</f>
        <v>-4401.2377049180341</v>
      </c>
      <c r="AD267" s="347">
        <f>G267*'Regional Transition'!$R$80</f>
        <v>0</v>
      </c>
      <c r="AE267" s="347">
        <f>H267*'Regional Transition'!$S$80</f>
        <v>-360.07200000000017</v>
      </c>
      <c r="AF267" s="347">
        <f>I267*'Regional Transition'!$T$80</f>
        <v>0</v>
      </c>
      <c r="AG267" s="347">
        <f>J267*'Regional Transition'!$U$80</f>
        <v>-261.14756759246256</v>
      </c>
      <c r="AH267" s="347">
        <f>K267*'Regional Transition'!$V$80</f>
        <v>-355.78518471496818</v>
      </c>
      <c r="AI267" s="347">
        <f>L267*'Regional Transition'!$W$80</f>
        <v>0</v>
      </c>
      <c r="AJ267" s="347">
        <f>M267*'Regional Transition'!$X$80</f>
        <v>0</v>
      </c>
      <c r="AK267" s="347">
        <f>N267*'Regional Transition'!$Y$80</f>
        <v>-261.02565477302221</v>
      </c>
      <c r="AM267" s="382">
        <f>IF(('GE2024 results (adjust.)'!E266+'Allocation (ENG)'!P267+'Allocation (ENG)'!AB267)&gt;0,('GE2024 results (adjust.)'!E266+'Allocation (ENG)'!P267+'Allocation (ENG)'!AB267),0)</f>
        <v>9533.7579250720464</v>
      </c>
      <c r="AN267" s="382">
        <f>IF(('GE2024 results (adjust.)'!F266+'Allocation (ENG)'!Q267+'Allocation (ENG)'!AC267)&gt;0,('GE2024 results (adjust.)'!F266+'Allocation (ENG)'!Q267+'Allocation (ENG)'!AC267),0)</f>
        <v>12919.762295081966</v>
      </c>
      <c r="AO267" s="382">
        <f>IF(('GE2024 results (adjust.)'!G266+'Allocation (ENG)'!R267+'Allocation (ENG)'!AD267)&gt;0,('GE2024 results (adjust.)'!G266+'Allocation (ENG)'!R267+'Allocation (ENG)'!AD267),0)</f>
        <v>16043.823485771776</v>
      </c>
      <c r="AP267" s="382">
        <f>IF(('GE2024 results (adjust.)'!H266+'Allocation (ENG)'!S267+'Allocation (ENG)'!AE267)&gt;0,('GE2024 results (adjust.)'!H266+'Allocation (ENG)'!S267+'Allocation (ENG)'!AE267),0)</f>
        <v>4640.9279999999999</v>
      </c>
      <c r="AQ267" s="382">
        <f>IF(('GE2024 results (adjust.)'!I266+'Allocation (ENG)'!T267+'Allocation (ENG)'!AF267)&gt;0,('GE2024 results (adjust.)'!I266+'Allocation (ENG)'!T267+'Allocation (ENG)'!AF267),0)</f>
        <v>4548.6382234752637</v>
      </c>
      <c r="AR267" s="382">
        <f>IF(('GE2024 results (adjust.)'!K266+'Allocation (ENG)'!U267+'Allocation (ENG)'!AG267)&gt;0,('GE2024 results (adjust.)'!K266+'Allocation (ENG)'!U267+'Allocation (ENG)'!AG267),0)</f>
        <v>1011.8524324075374</v>
      </c>
      <c r="AS267" s="382">
        <f>IF(('GE2024 results (adjust.)'!L266+'Allocation (ENG)'!V267+'Allocation (ENG)'!AH267)&gt;0,('GE2024 results (adjust.)'!L266+'Allocation (ENG)'!V267+'Allocation (ENG)'!AH267),0)</f>
        <v>0</v>
      </c>
      <c r="AT267" s="382">
        <f t="shared" si="71"/>
        <v>1997.1346926981921</v>
      </c>
      <c r="AU267" s="382">
        <f t="shared" si="72"/>
        <v>111.72753637822824</v>
      </c>
      <c r="AV267" s="382">
        <f>IF(('GE2024 results (adjust.)'!N266+'Allocation (ENG)'!Y267+'Allocation (ENG)'!AK267)&gt;0,('GE2024 results (adjust.)'!N266+'Allocation (ENG)'!Y267+'Allocation (ENG)'!AK267),0)</f>
        <v>0</v>
      </c>
      <c r="AW267" s="382">
        <f t="shared" si="62"/>
        <v>50807.624590885011</v>
      </c>
      <c r="AY267" s="368">
        <f t="shared" si="63"/>
        <v>0.18764423650662901</v>
      </c>
      <c r="AZ267" s="368">
        <f t="shared" si="64"/>
        <v>0.25428786327081698</v>
      </c>
      <c r="BA267" s="368">
        <f t="shared" si="65"/>
        <v>0.31577590204148354</v>
      </c>
      <c r="BB267" s="368">
        <f t="shared" si="66"/>
        <v>9.1343140667760947E-2</v>
      </c>
      <c r="BC267" s="368">
        <f t="shared" si="67"/>
        <v>8.9526685415859772E-2</v>
      </c>
      <c r="BD267" s="368">
        <f t="shared" si="68"/>
        <v>1.9915365863986206E-2</v>
      </c>
      <c r="BE267" s="368">
        <f t="shared" si="69"/>
        <v>0</v>
      </c>
      <c r="BF267" s="368">
        <f t="shared" si="73"/>
        <v>3.9307775334501312E-2</v>
      </c>
      <c r="BG267" s="368">
        <f t="shared" si="74"/>
        <v>2.1990308989622079E-3</v>
      </c>
      <c r="BH267" s="368">
        <f t="shared" si="75"/>
        <v>0</v>
      </c>
    </row>
    <row r="268" spans="1:60" ht="20" customHeight="1" x14ac:dyDescent="0.35">
      <c r="A268" s="394" t="s">
        <v>358</v>
      </c>
      <c r="B268" s="395" t="s">
        <v>346</v>
      </c>
      <c r="C268" s="394" t="s">
        <v>300</v>
      </c>
      <c r="D268" s="333" t="s">
        <v>71</v>
      </c>
      <c r="E268" s="346">
        <f>'GE2024 results (adjust.)'!E267/'Regional Transition'!$P$76</f>
        <v>1.3404926183647562E-2</v>
      </c>
      <c r="F268" s="346">
        <f>'GE2024 results (adjust.)'!F267/'Regional Transition'!$Q$76</f>
        <v>2.1636923541192284E-2</v>
      </c>
      <c r="G268" s="346">
        <f>'GE2024 results (adjust.)'!G267/'Regional Transition'!$R$76</f>
        <v>1.900991574460242E-2</v>
      </c>
      <c r="H268" s="346">
        <f>'GE2024 results (adjust.)'!H267/'Regional Transition'!$S$76</f>
        <v>5.0688646723413989E-3</v>
      </c>
      <c r="I268" s="346">
        <f>'GE2024 results (adjust.)'!I267/'Regional Transition'!$T$76</f>
        <v>1.0817676781776054E-2</v>
      </c>
      <c r="J268" s="346">
        <v>2.8355442108120282E-3</v>
      </c>
      <c r="K268" s="346">
        <v>2.8355442108120282E-3</v>
      </c>
      <c r="L268" s="346">
        <f t="shared" si="70"/>
        <v>1.900991574460242E-2</v>
      </c>
      <c r="M268" s="346">
        <v>8.7768784109361828E-3</v>
      </c>
      <c r="N268" s="346">
        <v>2.8355442108120282E-3</v>
      </c>
      <c r="P268" s="347">
        <f>E268*'Regional Transition'!$P$78</f>
        <v>0</v>
      </c>
      <c r="Q268" s="347">
        <f>F268*'Regional Transition'!$Q$78</f>
        <v>0</v>
      </c>
      <c r="R268" s="347">
        <f>G268*'Regional Transition'!$R$78</f>
        <v>8552.8729111400007</v>
      </c>
      <c r="S268" s="347">
        <f>H268*'Regional Transition'!$S$78</f>
        <v>0</v>
      </c>
      <c r="T268" s="347">
        <f>I268*'Regional Transition'!$T$78</f>
        <v>3798.673346601036</v>
      </c>
      <c r="U268" s="347">
        <f>J268*'Regional Transition'!$U$78</f>
        <v>0</v>
      </c>
      <c r="V268" s="347">
        <f>K268*'Regional Transition'!$V$78</f>
        <v>0</v>
      </c>
      <c r="W268" s="347">
        <f>L268*'Regional Transition'!$W$78</f>
        <v>2271.4947026875848</v>
      </c>
      <c r="X268" s="347">
        <f>M268*'Regional Transition'!$X$78</f>
        <v>104.87491414703022</v>
      </c>
      <c r="Y268" s="347">
        <f>N268*'Regional Transition'!$Y$78</f>
        <v>0</v>
      </c>
      <c r="Z268" s="348">
        <f t="shared" si="61"/>
        <v>14727.915874575652</v>
      </c>
      <c r="AB268" s="347">
        <f>E268*'Regional Transition'!$P$80</f>
        <v>-8676.5273775216137</v>
      </c>
      <c r="AC268" s="347">
        <f>F268*'Regional Transition'!$Q$80</f>
        <v>-3206.4672131147549</v>
      </c>
      <c r="AD268" s="347">
        <f>G268*'Regional Transition'!$R$80</f>
        <v>0</v>
      </c>
      <c r="AE268" s="347">
        <f>H268*'Regional Transition'!$S$80</f>
        <v>-89.352000000000046</v>
      </c>
      <c r="AF268" s="347">
        <f>I268*'Regional Transition'!$T$80</f>
        <v>0</v>
      </c>
      <c r="AG268" s="347">
        <f>J268*'Regional Transition'!$U$80</f>
        <v>-100.72541687973221</v>
      </c>
      <c r="AH268" s="347">
        <f>K268*'Regional Transition'!$V$80</f>
        <v>-137.22743573845196</v>
      </c>
      <c r="AI268" s="347">
        <f>L268*'Regional Transition'!$W$80</f>
        <v>0</v>
      </c>
      <c r="AJ268" s="347">
        <f>M268*'Regional Transition'!$X$80</f>
        <v>0</v>
      </c>
      <c r="AK268" s="347">
        <f>N268*'Regional Transition'!$Y$80</f>
        <v>-100.6783947317784</v>
      </c>
      <c r="AM268" s="382">
        <f>IF(('GE2024 results (adjust.)'!E267+'Allocation (ENG)'!P268+'Allocation (ENG)'!AB268)&gt;0,('GE2024 results (adjust.)'!E267+'Allocation (ENG)'!P268+'Allocation (ENG)'!AB268),0)</f>
        <v>9570.4726224783863</v>
      </c>
      <c r="AN268" s="382">
        <f>IF(('GE2024 results (adjust.)'!F267+'Allocation (ENG)'!Q268+'Allocation (ENG)'!AC268)&gt;0,('GE2024 results (adjust.)'!F267+'Allocation (ENG)'!Q268+'Allocation (ENG)'!AC268),0)</f>
        <v>9412.5327868852455</v>
      </c>
      <c r="AO268" s="382">
        <f>IF(('GE2024 results (adjust.)'!G267+'Allocation (ENG)'!R268+'Allocation (ENG)'!AD268)&gt;0,('GE2024 results (adjust.)'!G267+'Allocation (ENG)'!R268+'Allocation (ENG)'!AD268),0)</f>
        <v>18247.872911140003</v>
      </c>
      <c r="AP268" s="382">
        <f>IF(('GE2024 results (adjust.)'!H267+'Allocation (ENG)'!S268+'Allocation (ENG)'!AE268)&gt;0,('GE2024 results (adjust.)'!H267+'Allocation (ENG)'!S268+'Allocation (ENG)'!AE268),0)</f>
        <v>1151.6479999999999</v>
      </c>
      <c r="AQ268" s="382">
        <f>IF(('GE2024 results (adjust.)'!I267+'Allocation (ENG)'!T268+'Allocation (ENG)'!AF268)&gt;0,('GE2024 results (adjust.)'!I267+'Allocation (ENG)'!T268+'Allocation (ENG)'!AF268),0)</f>
        <v>6123.6733466010355</v>
      </c>
      <c r="AR268" s="382">
        <f>IF(('GE2024 results (adjust.)'!K267+'Allocation (ENG)'!U268+'Allocation (ENG)'!AG268)&gt;0,('GE2024 results (adjust.)'!K267+'Allocation (ENG)'!U268+'Allocation (ENG)'!AG268),0)</f>
        <v>0</v>
      </c>
      <c r="AS268" s="382">
        <f>IF(('GE2024 results (adjust.)'!L267+'Allocation (ENG)'!V268+'Allocation (ENG)'!AH268)&gt;0,('GE2024 results (adjust.)'!L267+'Allocation (ENG)'!V268+'Allocation (ENG)'!AH268),0)</f>
        <v>353.77256426154804</v>
      </c>
      <c r="AT268" s="382">
        <f t="shared" si="71"/>
        <v>2271.4947026875848</v>
      </c>
      <c r="AU268" s="382">
        <f t="shared" si="72"/>
        <v>104.87491414703022</v>
      </c>
      <c r="AV268" s="382">
        <f>IF(('GE2024 results (adjust.)'!N267+'Allocation (ENG)'!Y268+'Allocation (ENG)'!AK268)&gt;0,('GE2024 results (adjust.)'!N267+'Allocation (ENG)'!Y268+'Allocation (ENG)'!AK268),0)</f>
        <v>0</v>
      </c>
      <c r="AW268" s="382">
        <f t="shared" si="62"/>
        <v>47236.341848200827</v>
      </c>
      <c r="AY268" s="368">
        <f t="shared" si="63"/>
        <v>0.20260825135939084</v>
      </c>
      <c r="AZ268" s="368">
        <f t="shared" si="64"/>
        <v>0.19926464282804654</v>
      </c>
      <c r="BA268" s="368">
        <f t="shared" si="65"/>
        <v>0.38631003581482976</v>
      </c>
      <c r="BB268" s="368">
        <f t="shared" si="66"/>
        <v>2.4380550121788584E-2</v>
      </c>
      <c r="BC268" s="368">
        <f t="shared" si="67"/>
        <v>0.12963902594913324</v>
      </c>
      <c r="BD268" s="368">
        <f t="shared" si="68"/>
        <v>0</v>
      </c>
      <c r="BE268" s="368">
        <f t="shared" si="69"/>
        <v>7.4894149381515406E-3</v>
      </c>
      <c r="BF268" s="368">
        <f t="shared" si="73"/>
        <v>4.8087862307104191E-2</v>
      </c>
      <c r="BG268" s="368">
        <f t="shared" si="74"/>
        <v>2.2202166815554277E-3</v>
      </c>
      <c r="BH268" s="368">
        <f t="shared" si="75"/>
        <v>0</v>
      </c>
    </row>
    <row r="269" spans="1:60" ht="20" customHeight="1" x14ac:dyDescent="0.35">
      <c r="A269" s="394" t="s">
        <v>359</v>
      </c>
      <c r="B269" s="395" t="s">
        <v>346</v>
      </c>
      <c r="C269" s="394" t="s">
        <v>300</v>
      </c>
      <c r="D269" s="333" t="s">
        <v>71</v>
      </c>
      <c r="E269" s="346">
        <f>'GE2024 results (adjust.)'!E268/'Regional Transition'!$P$76</f>
        <v>1.4575203347595092E-2</v>
      </c>
      <c r="F269" s="346">
        <f>'GE2024 results (adjust.)'!F268/'Regional Transition'!$Q$76</f>
        <v>2.2871457573180435E-2</v>
      </c>
      <c r="G269" s="346">
        <f>'GE2024 results (adjust.)'!G268/'Regional Transition'!$R$76</f>
        <v>1.7637358651129319E-2</v>
      </c>
      <c r="H269" s="346">
        <f>'GE2024 results (adjust.)'!H268/'Regional Transition'!$S$76</f>
        <v>1.213913441273057E-2</v>
      </c>
      <c r="I269" s="346">
        <f>'GE2024 results (adjust.)'!I268/'Regional Transition'!$T$76</f>
        <v>7.3234508621572072E-3</v>
      </c>
      <c r="J269" s="346">
        <v>0</v>
      </c>
      <c r="K269" s="346">
        <v>0</v>
      </c>
      <c r="L269" s="346">
        <f t="shared" si="70"/>
        <v>1.7637358651129319E-2</v>
      </c>
      <c r="M269" s="346">
        <v>4.9058262140673128E-3</v>
      </c>
      <c r="N269" s="346">
        <v>0</v>
      </c>
      <c r="P269" s="347">
        <f>E269*'Regional Transition'!$P$78</f>
        <v>0</v>
      </c>
      <c r="Q269" s="347">
        <f>F269*'Regional Transition'!$Q$78</f>
        <v>0</v>
      </c>
      <c r="R269" s="347">
        <f>G269*'Regional Transition'!$R$78</f>
        <v>7935.3369608771836</v>
      </c>
      <c r="S269" s="347">
        <f>H269*'Regional Transition'!$S$78</f>
        <v>0</v>
      </c>
      <c r="T269" s="347">
        <f>I269*'Regional Transition'!$T$78</f>
        <v>2571.6610096989375</v>
      </c>
      <c r="U269" s="347">
        <f>J269*'Regional Transition'!$U$78</f>
        <v>0</v>
      </c>
      <c r="V269" s="347">
        <f>K269*'Regional Transition'!$V$78</f>
        <v>0</v>
      </c>
      <c r="W269" s="347">
        <f>L269*'Regional Transition'!$W$78</f>
        <v>2107.487864948409</v>
      </c>
      <c r="X269" s="347">
        <f>M269*'Regional Transition'!$X$78</f>
        <v>58.619714086443743</v>
      </c>
      <c r="Y269" s="347">
        <f>N269*'Regional Transition'!$Y$78</f>
        <v>0</v>
      </c>
      <c r="Z269" s="348">
        <f t="shared" si="61"/>
        <v>12673.105549610975</v>
      </c>
      <c r="AB269" s="347">
        <f>E269*'Regional Transition'!$P$80</f>
        <v>-9434.0057636887595</v>
      </c>
      <c r="AC269" s="347">
        <f>F269*'Regional Transition'!$Q$80</f>
        <v>-3389.4180327868862</v>
      </c>
      <c r="AD269" s="347">
        <f>G269*'Regional Transition'!$R$80</f>
        <v>0</v>
      </c>
      <c r="AE269" s="347">
        <f>H269*'Regional Transition'!$S$80</f>
        <v>-213.98400000000009</v>
      </c>
      <c r="AF269" s="347">
        <f>I269*'Regional Transition'!$T$80</f>
        <v>0</v>
      </c>
      <c r="AG269" s="347">
        <f>J269*'Regional Transition'!$U$80</f>
        <v>0</v>
      </c>
      <c r="AH269" s="347">
        <f>K269*'Regional Transition'!$V$80</f>
        <v>0</v>
      </c>
      <c r="AI269" s="347">
        <f>L269*'Regional Transition'!$W$80</f>
        <v>0</v>
      </c>
      <c r="AJ269" s="347">
        <f>M269*'Regional Transition'!$X$80</f>
        <v>0</v>
      </c>
      <c r="AK269" s="347">
        <f>N269*'Regional Transition'!$Y$80</f>
        <v>0</v>
      </c>
      <c r="AM269" s="382">
        <f>IF(('GE2024 results (adjust.)'!E268+'Allocation (ENG)'!P269+'Allocation (ENG)'!AB269)&gt;0,('GE2024 results (adjust.)'!E268+'Allocation (ENG)'!P269+'Allocation (ENG)'!AB269),0)</f>
        <v>10405.99423631124</v>
      </c>
      <c r="AN269" s="382">
        <f>IF(('GE2024 results (adjust.)'!F268+'Allocation (ENG)'!Q269+'Allocation (ENG)'!AC269)&gt;0,('GE2024 results (adjust.)'!F268+'Allocation (ENG)'!Q269+'Allocation (ENG)'!AC269),0)</f>
        <v>9949.5819672131147</v>
      </c>
      <c r="AO269" s="382">
        <f>IF(('GE2024 results (adjust.)'!G268+'Allocation (ENG)'!R269+'Allocation (ENG)'!AD269)&gt;0,('GE2024 results (adjust.)'!G268+'Allocation (ENG)'!R269+'Allocation (ENG)'!AD269),0)</f>
        <v>16930.336960877183</v>
      </c>
      <c r="AP269" s="382">
        <f>IF(('GE2024 results (adjust.)'!H268+'Allocation (ENG)'!S269+'Allocation (ENG)'!AE269)&gt;0,('GE2024 results (adjust.)'!H268+'Allocation (ENG)'!S269+'Allocation (ENG)'!AE269),0)</f>
        <v>2758.0160000000001</v>
      </c>
      <c r="AQ269" s="382">
        <f>IF(('GE2024 results (adjust.)'!I268+'Allocation (ENG)'!T269+'Allocation (ENG)'!AF269)&gt;0,('GE2024 results (adjust.)'!I268+'Allocation (ENG)'!T269+'Allocation (ENG)'!AF269),0)</f>
        <v>4145.6610096989371</v>
      </c>
      <c r="AR269" s="382">
        <f>IF(('GE2024 results (adjust.)'!K268+'Allocation (ENG)'!U269+'Allocation (ENG)'!AG269)&gt;0,('GE2024 results (adjust.)'!K268+'Allocation (ENG)'!U269+'Allocation (ENG)'!AG269),0)</f>
        <v>0</v>
      </c>
      <c r="AS269" s="382">
        <f>IF(('GE2024 results (adjust.)'!L268+'Allocation (ENG)'!V269+'Allocation (ENG)'!AH269)&gt;0,('GE2024 results (adjust.)'!L268+'Allocation (ENG)'!V269+'Allocation (ENG)'!AH269),0)</f>
        <v>0</v>
      </c>
      <c r="AT269" s="382">
        <f t="shared" si="71"/>
        <v>2107.487864948409</v>
      </c>
      <c r="AU269" s="382">
        <f t="shared" si="72"/>
        <v>58.619714086443743</v>
      </c>
      <c r="AV269" s="382">
        <f>IF(('GE2024 results (adjust.)'!N268+'Allocation (ENG)'!Y269+'Allocation (ENG)'!AK269)&gt;0,('GE2024 results (adjust.)'!N268+'Allocation (ENG)'!Y269+'Allocation (ENG)'!AK269),0)</f>
        <v>0</v>
      </c>
      <c r="AW269" s="382">
        <f t="shared" si="62"/>
        <v>46355.697753135333</v>
      </c>
      <c r="AY269" s="368">
        <f t="shared" si="63"/>
        <v>0.22448144976110118</v>
      </c>
      <c r="AZ269" s="368">
        <f t="shared" si="64"/>
        <v>0.21463557770609032</v>
      </c>
      <c r="BA269" s="368">
        <f t="shared" si="65"/>
        <v>0.36522666643998636</v>
      </c>
      <c r="BB269" s="368">
        <f t="shared" si="66"/>
        <v>5.9496806944588768E-2</v>
      </c>
      <c r="BC269" s="368">
        <f t="shared" si="67"/>
        <v>8.9431530764058867E-2</v>
      </c>
      <c r="BD269" s="368">
        <f t="shared" si="68"/>
        <v>0</v>
      </c>
      <c r="BE269" s="368">
        <f t="shared" si="69"/>
        <v>0</v>
      </c>
      <c r="BF269" s="368">
        <f t="shared" si="73"/>
        <v>4.5463405084995537E-2</v>
      </c>
      <c r="BG269" s="368">
        <f t="shared" si="74"/>
        <v>1.2645632991788785E-3</v>
      </c>
      <c r="BH269" s="368">
        <f t="shared" si="75"/>
        <v>0</v>
      </c>
    </row>
    <row r="270" spans="1:60" ht="20" customHeight="1" x14ac:dyDescent="0.35">
      <c r="A270" s="394" t="s">
        <v>360</v>
      </c>
      <c r="B270" s="395" t="s">
        <v>346</v>
      </c>
      <c r="C270" s="394" t="s">
        <v>300</v>
      </c>
      <c r="D270" s="333" t="s">
        <v>71</v>
      </c>
      <c r="E270" s="346">
        <f>'GE2024 results (adjust.)'!E269/'Regional Transition'!$P$76</f>
        <v>1.6386084207061922E-2</v>
      </c>
      <c r="F270" s="346">
        <f>'GE2024 results (adjust.)'!F269/'Regional Transition'!$Q$76</f>
        <v>1.4882993607857123E-2</v>
      </c>
      <c r="G270" s="346">
        <f>'GE2024 results (adjust.)'!G269/'Regional Transition'!$R$76</f>
        <v>1.5507934360398198E-2</v>
      </c>
      <c r="H270" s="346">
        <f>'GE2024 results (adjust.)'!H269/'Regional Transition'!$S$76</f>
        <v>8.3446337837175481E-3</v>
      </c>
      <c r="I270" s="346">
        <f>'GE2024 results (adjust.)'!I269/'Regional Transition'!$T$76</f>
        <v>1.5181969608144198E-2</v>
      </c>
      <c r="J270" s="346">
        <v>0</v>
      </c>
      <c r="K270" s="346">
        <v>0</v>
      </c>
      <c r="L270" s="346">
        <f t="shared" si="70"/>
        <v>1.5507934360398198E-2</v>
      </c>
      <c r="M270" s="346">
        <v>1.0170083187103966E-2</v>
      </c>
      <c r="N270" s="346">
        <v>0</v>
      </c>
      <c r="P270" s="347">
        <f>E270*'Regional Transition'!$P$78</f>
        <v>0</v>
      </c>
      <c r="Q270" s="347">
        <f>F270*'Regional Transition'!$Q$78</f>
        <v>0</v>
      </c>
      <c r="R270" s="347">
        <f>G270*'Regional Transition'!$R$78</f>
        <v>6977.2740437551583</v>
      </c>
      <c r="S270" s="347">
        <f>H270*'Regional Transition'!$S$78</f>
        <v>0</v>
      </c>
      <c r="T270" s="347">
        <f>I270*'Regional Transition'!$T$78</f>
        <v>5331.2133892297543</v>
      </c>
      <c r="U270" s="347">
        <f>J270*'Regional Transition'!$U$78</f>
        <v>0</v>
      </c>
      <c r="V270" s="347">
        <f>K270*'Regional Transition'!$V$78</f>
        <v>0</v>
      </c>
      <c r="W270" s="347">
        <f>L270*'Regional Transition'!$W$78</f>
        <v>1853.0429709702018</v>
      </c>
      <c r="X270" s="347">
        <f>M270*'Regional Transition'!$X$78</f>
        <v>121.52231706738624</v>
      </c>
      <c r="Y270" s="347">
        <f>N270*'Regional Transition'!$Y$78</f>
        <v>0</v>
      </c>
      <c r="Z270" s="348">
        <f t="shared" si="61"/>
        <v>14283.052721022501</v>
      </c>
      <c r="AB270" s="347">
        <f>E270*'Regional Transition'!$P$80</f>
        <v>-10606.123919308357</v>
      </c>
      <c r="AC270" s="347">
        <f>F270*'Regional Transition'!$Q$80</f>
        <v>-2205.5737704918038</v>
      </c>
      <c r="AD270" s="347">
        <f>G270*'Regional Transition'!$R$80</f>
        <v>0</v>
      </c>
      <c r="AE270" s="347">
        <f>H270*'Regional Transition'!$S$80</f>
        <v>-147.09600000000006</v>
      </c>
      <c r="AF270" s="347">
        <f>I270*'Regional Transition'!$T$80</f>
        <v>0</v>
      </c>
      <c r="AG270" s="347">
        <f>J270*'Regional Transition'!$U$80</f>
        <v>0</v>
      </c>
      <c r="AH270" s="347">
        <f>K270*'Regional Transition'!$V$80</f>
        <v>0</v>
      </c>
      <c r="AI270" s="347">
        <f>L270*'Regional Transition'!$W$80</f>
        <v>0</v>
      </c>
      <c r="AJ270" s="347">
        <f>M270*'Regional Transition'!$X$80</f>
        <v>0</v>
      </c>
      <c r="AK270" s="347">
        <f>N270*'Regional Transition'!$Y$80</f>
        <v>0</v>
      </c>
      <c r="AM270" s="382">
        <f>IF(('GE2024 results (adjust.)'!E269+'Allocation (ENG)'!P270+'Allocation (ENG)'!AB270)&gt;0,('GE2024 results (adjust.)'!E269+'Allocation (ENG)'!P270+'Allocation (ENG)'!AB270),0)</f>
        <v>11698.876080691643</v>
      </c>
      <c r="AN270" s="382">
        <f>IF(('GE2024 results (adjust.)'!F269+'Allocation (ENG)'!Q270+'Allocation (ENG)'!AC270)&gt;0,('GE2024 results (adjust.)'!F269+'Allocation (ENG)'!Q270+'Allocation (ENG)'!AC270),0)</f>
        <v>6474.4262295081962</v>
      </c>
      <c r="AO270" s="382">
        <f>IF(('GE2024 results (adjust.)'!G269+'Allocation (ENG)'!R270+'Allocation (ENG)'!AD270)&gt;0,('GE2024 results (adjust.)'!G269+'Allocation (ENG)'!R270+'Allocation (ENG)'!AD270),0)</f>
        <v>14886.274043755158</v>
      </c>
      <c r="AP270" s="382">
        <f>IF(('GE2024 results (adjust.)'!H269+'Allocation (ENG)'!S270+'Allocation (ENG)'!AE270)&gt;0,('GE2024 results (adjust.)'!H269+'Allocation (ENG)'!S270+'Allocation (ENG)'!AE270),0)</f>
        <v>1895.904</v>
      </c>
      <c r="AQ270" s="382">
        <f>IF(('GE2024 results (adjust.)'!I269+'Allocation (ENG)'!T270+'Allocation (ENG)'!AF270)&gt;0,('GE2024 results (adjust.)'!I269+'Allocation (ENG)'!T270+'Allocation (ENG)'!AF270),0)</f>
        <v>8594.2133892297534</v>
      </c>
      <c r="AR270" s="382">
        <f>IF(('GE2024 results (adjust.)'!K269+'Allocation (ENG)'!U270+'Allocation (ENG)'!AG270)&gt;0,('GE2024 results (adjust.)'!K269+'Allocation (ENG)'!U270+'Allocation (ENG)'!AG270),0)</f>
        <v>0</v>
      </c>
      <c r="AS270" s="382">
        <f>IF(('GE2024 results (adjust.)'!L269+'Allocation (ENG)'!V270+'Allocation (ENG)'!AH270)&gt;0,('GE2024 results (adjust.)'!L269+'Allocation (ENG)'!V270+'Allocation (ENG)'!AH270),0)</f>
        <v>0</v>
      </c>
      <c r="AT270" s="382">
        <f t="shared" si="71"/>
        <v>1853.0429709702018</v>
      </c>
      <c r="AU270" s="382">
        <f t="shared" si="72"/>
        <v>121.52231706738624</v>
      </c>
      <c r="AV270" s="382">
        <f>IF(('GE2024 results (adjust.)'!N269+'Allocation (ENG)'!Y270+'Allocation (ENG)'!AK270)&gt;0,('GE2024 results (adjust.)'!N269+'Allocation (ENG)'!Y270+'Allocation (ENG)'!AK270),0)</f>
        <v>0</v>
      </c>
      <c r="AW270" s="382">
        <f t="shared" si="62"/>
        <v>45524.259031222333</v>
      </c>
      <c r="AY270" s="368">
        <f t="shared" si="63"/>
        <v>0.25698114213496792</v>
      </c>
      <c r="AZ270" s="368">
        <f t="shared" si="64"/>
        <v>0.14221925556367165</v>
      </c>
      <c r="BA270" s="368">
        <f t="shared" si="65"/>
        <v>0.32699651483718967</v>
      </c>
      <c r="BB270" s="368">
        <f t="shared" si="66"/>
        <v>4.164601556062042E-2</v>
      </c>
      <c r="BC270" s="368">
        <f t="shared" si="67"/>
        <v>0.18878315808139795</v>
      </c>
      <c r="BD270" s="368">
        <f t="shared" si="68"/>
        <v>0</v>
      </c>
      <c r="BE270" s="368">
        <f t="shared" si="69"/>
        <v>0</v>
      </c>
      <c r="BF270" s="368">
        <f t="shared" si="73"/>
        <v>4.0704516897228614E-2</v>
      </c>
      <c r="BG270" s="368">
        <f t="shared" si="74"/>
        <v>2.6693969249239496E-3</v>
      </c>
      <c r="BH270" s="368">
        <f t="shared" si="75"/>
        <v>0</v>
      </c>
    </row>
    <row r="271" spans="1:60" ht="20" customHeight="1" x14ac:dyDescent="0.35">
      <c r="A271" s="394" t="s">
        <v>361</v>
      </c>
      <c r="B271" s="395" t="s">
        <v>362</v>
      </c>
      <c r="C271" s="394" t="s">
        <v>300</v>
      </c>
      <c r="D271" s="333" t="s">
        <v>71</v>
      </c>
      <c r="E271" s="346">
        <f>'GE2024 results (adjust.)'!E270/'Regional Transition'!$P$76</f>
        <v>1.6505830081339039E-2</v>
      </c>
      <c r="F271" s="346">
        <f>'GE2024 results (adjust.)'!F270/'Regional Transition'!$Q$76</f>
        <v>5.5519738827467012E-3</v>
      </c>
      <c r="G271" s="346">
        <f>'GE2024 results (adjust.)'!G270/'Regional Transition'!$R$76</f>
        <v>1.2043208097302534E-2</v>
      </c>
      <c r="H271" s="346">
        <f>'GE2024 results (adjust.)'!H270/'Regional Transition'!$S$76</f>
        <v>9.3616743182969274E-3</v>
      </c>
      <c r="I271" s="346">
        <f>'GE2024 results (adjust.)'!I270/'Regional Transition'!$T$76</f>
        <v>4.0339465676558446E-2</v>
      </c>
      <c r="J271" s="346">
        <v>1.8711126767883852E-3</v>
      </c>
      <c r="K271" s="346">
        <v>1.8711126767883852E-3</v>
      </c>
      <c r="L271" s="346">
        <f t="shared" si="70"/>
        <v>1.2043208097302534E-2</v>
      </c>
      <c r="M271" s="346">
        <v>2.7022562437079799E-2</v>
      </c>
      <c r="N271" s="346">
        <v>1.8711126767883852E-3</v>
      </c>
      <c r="P271" s="347">
        <f>E271*'Regional Transition'!$P$78</f>
        <v>0</v>
      </c>
      <c r="Q271" s="347">
        <f>F271*'Regional Transition'!$Q$78</f>
        <v>0</v>
      </c>
      <c r="R271" s="347">
        <f>G271*'Regional Transition'!$R$78</f>
        <v>5418.4368664488793</v>
      </c>
      <c r="S271" s="347">
        <f>H271*'Regional Transition'!$S$78</f>
        <v>0</v>
      </c>
      <c r="T271" s="347">
        <f>I271*'Regional Transition'!$T$78</f>
        <v>14165.375447325154</v>
      </c>
      <c r="U271" s="347">
        <f>J271*'Regional Transition'!$U$78</f>
        <v>0</v>
      </c>
      <c r="V271" s="347">
        <f>K271*'Regional Transition'!$V$78</f>
        <v>0</v>
      </c>
      <c r="W271" s="347">
        <f>L271*'Regional Transition'!$W$78</f>
        <v>1439.0428534200253</v>
      </c>
      <c r="X271" s="347">
        <f>M271*'Regional Transition'!$X$78</f>
        <v>322.8925801330796</v>
      </c>
      <c r="Y271" s="347">
        <f>N271*'Regional Transition'!$Y$78</f>
        <v>0</v>
      </c>
      <c r="Z271" s="348">
        <f t="shared" si="61"/>
        <v>21345.747747327139</v>
      </c>
      <c r="AB271" s="347">
        <f>E271*'Regional Transition'!$P$80</f>
        <v>-10683.631123919307</v>
      </c>
      <c r="AC271" s="347">
        <f>F271*'Regional Transition'!$Q$80</f>
        <v>-822.7704918032789</v>
      </c>
      <c r="AD271" s="347">
        <f>G271*'Regional Transition'!$R$80</f>
        <v>0</v>
      </c>
      <c r="AE271" s="347">
        <f>H271*'Regional Transition'!$S$80</f>
        <v>-165.02400000000009</v>
      </c>
      <c r="AF271" s="347">
        <f>I271*'Regional Transition'!$T$80</f>
        <v>0</v>
      </c>
      <c r="AG271" s="347">
        <f>J271*'Regional Transition'!$U$80</f>
        <v>-66.46646653570923</v>
      </c>
      <c r="AH271" s="347">
        <f>K271*'Regional Transition'!$V$80</f>
        <v>-90.553338450628175</v>
      </c>
      <c r="AI271" s="347">
        <f>L271*'Regional Transition'!$W$80</f>
        <v>0</v>
      </c>
      <c r="AJ271" s="347">
        <f>M271*'Regional Transition'!$X$80</f>
        <v>0</v>
      </c>
      <c r="AK271" s="347">
        <f>N271*'Regional Transition'!$Y$80</f>
        <v>-66.435437664147045</v>
      </c>
      <c r="AM271" s="382">
        <f>IF(('GE2024 results (adjust.)'!E270+'Allocation (ENG)'!P271+'Allocation (ENG)'!AB271)&gt;0,('GE2024 results (adjust.)'!E270+'Allocation (ENG)'!P271+'Allocation (ENG)'!AB271),0)</f>
        <v>11784.368876080693</v>
      </c>
      <c r="AN271" s="382">
        <f>IF(('GE2024 results (adjust.)'!F270+'Allocation (ENG)'!Q271+'Allocation (ENG)'!AC271)&gt;0,('GE2024 results (adjust.)'!F270+'Allocation (ENG)'!Q271+'Allocation (ENG)'!AC271),0)</f>
        <v>2415.2295081967213</v>
      </c>
      <c r="AO271" s="382">
        <f>IF(('GE2024 results (adjust.)'!G270+'Allocation (ENG)'!R271+'Allocation (ENG)'!AD271)&gt;0,('GE2024 results (adjust.)'!G270+'Allocation (ENG)'!R271+'Allocation (ENG)'!AD271),0)</f>
        <v>11560.436866448879</v>
      </c>
      <c r="AP271" s="382">
        <f>IF(('GE2024 results (adjust.)'!H270+'Allocation (ENG)'!S271+'Allocation (ENG)'!AE271)&gt;0,('GE2024 results (adjust.)'!H270+'Allocation (ENG)'!S271+'Allocation (ENG)'!AE271),0)</f>
        <v>2126.9760000000001</v>
      </c>
      <c r="AQ271" s="382">
        <f>IF(('GE2024 results (adjust.)'!I270+'Allocation (ENG)'!T271+'Allocation (ENG)'!AF271)&gt;0,('GE2024 results (adjust.)'!I270+'Allocation (ENG)'!T271+'Allocation (ENG)'!AF271),0)</f>
        <v>22835.375447325154</v>
      </c>
      <c r="AR271" s="382">
        <f>IF(('GE2024 results (adjust.)'!K270+'Allocation (ENG)'!U271+'Allocation (ENG)'!AG271)&gt;0,('GE2024 results (adjust.)'!K270+'Allocation (ENG)'!U271+'Allocation (ENG)'!AG271),0)</f>
        <v>0</v>
      </c>
      <c r="AS271" s="382">
        <f>IF(('GE2024 results (adjust.)'!L270+'Allocation (ENG)'!V271+'Allocation (ENG)'!AH271)&gt;0,('GE2024 results (adjust.)'!L270+'Allocation (ENG)'!V271+'Allocation (ENG)'!AH271),0)</f>
        <v>0</v>
      </c>
      <c r="AT271" s="382">
        <f t="shared" si="71"/>
        <v>1439.0428534200253</v>
      </c>
      <c r="AU271" s="382">
        <f t="shared" si="72"/>
        <v>322.8925801330796</v>
      </c>
      <c r="AV271" s="382">
        <f>IF(('GE2024 results (adjust.)'!N270+'Allocation (ENG)'!Y271+'Allocation (ENG)'!AK271)&gt;0,('GE2024 results (adjust.)'!N270+'Allocation (ENG)'!Y271+'Allocation (ENG)'!AK271),0)</f>
        <v>257.56456233585294</v>
      </c>
      <c r="AW271" s="382">
        <f t="shared" si="62"/>
        <v>52741.886693940396</v>
      </c>
      <c r="AY271" s="368">
        <f t="shared" si="63"/>
        <v>0.22343472360905547</v>
      </c>
      <c r="AZ271" s="368">
        <f t="shared" si="64"/>
        <v>4.5793384719288233E-2</v>
      </c>
      <c r="BA271" s="368">
        <f t="shared" si="65"/>
        <v>0.21918891399417983</v>
      </c>
      <c r="BB271" s="368">
        <f t="shared" si="66"/>
        <v>4.0328022627305289E-2</v>
      </c>
      <c r="BC271" s="368">
        <f t="shared" si="67"/>
        <v>0.43296470563971595</v>
      </c>
      <c r="BD271" s="368">
        <f t="shared" si="68"/>
        <v>0</v>
      </c>
      <c r="BE271" s="368">
        <f t="shared" si="69"/>
        <v>0</v>
      </c>
      <c r="BF271" s="368">
        <f t="shared" si="73"/>
        <v>2.7284629800423111E-2</v>
      </c>
      <c r="BG271" s="368">
        <f t="shared" si="74"/>
        <v>6.1221279778407561E-3</v>
      </c>
      <c r="BH271" s="368">
        <f t="shared" si="75"/>
        <v>4.8834916321915528E-3</v>
      </c>
    </row>
    <row r="272" spans="1:60" ht="20" customHeight="1" x14ac:dyDescent="0.35">
      <c r="A272" s="394" t="s">
        <v>363</v>
      </c>
      <c r="B272" s="395" t="s">
        <v>362</v>
      </c>
      <c r="C272" s="394" t="s">
        <v>300</v>
      </c>
      <c r="D272" s="333" t="s">
        <v>71</v>
      </c>
      <c r="E272" s="346">
        <f>'GE2024 results (adjust.)'!E271/'Regional Transition'!$P$76</f>
        <v>1.9636119469650666E-2</v>
      </c>
      <c r="F272" s="346">
        <f>'GE2024 results (adjust.)'!F271/'Regional Transition'!$Q$76</f>
        <v>2.8702916243724453E-3</v>
      </c>
      <c r="G272" s="346">
        <f>'GE2024 results (adjust.)'!G271/'Regional Transition'!$R$76</f>
        <v>9.3059370937476106E-3</v>
      </c>
      <c r="H272" s="346">
        <f>'GE2024 results (adjust.)'!H271/'Regional Transition'!$S$76</f>
        <v>5.3139346806737788E-3</v>
      </c>
      <c r="I272" s="346">
        <f>'GE2024 results (adjust.)'!I271/'Regional Transition'!$T$76</f>
        <v>1.8164391464969339E-2</v>
      </c>
      <c r="J272" s="346">
        <v>3.0376705802181809E-3</v>
      </c>
      <c r="K272" s="346">
        <v>3.0376705802181809E-3</v>
      </c>
      <c r="L272" s="346">
        <f t="shared" si="70"/>
        <v>9.3059370937476106E-3</v>
      </c>
      <c r="M272" s="346">
        <v>1.3807376193340657E-2</v>
      </c>
      <c r="N272" s="346">
        <v>3.0376705802181809E-3</v>
      </c>
      <c r="P272" s="347">
        <f>E272*'Regional Transition'!$P$78</f>
        <v>0</v>
      </c>
      <c r="Q272" s="347">
        <f>F272*'Regional Transition'!$Q$78</f>
        <v>0</v>
      </c>
      <c r="R272" s="347">
        <f>G272*'Regional Transition'!$R$78</f>
        <v>4186.8937427818919</v>
      </c>
      <c r="S272" s="347">
        <f>H272*'Regional Transition'!$S$78</f>
        <v>0</v>
      </c>
      <c r="T272" s="347">
        <f>I272*'Regional Transition'!$T$78</f>
        <v>6378.5035462926644</v>
      </c>
      <c r="U272" s="347">
        <f>J272*'Regional Transition'!$U$78</f>
        <v>0</v>
      </c>
      <c r="V272" s="347">
        <f>K272*'Regional Transition'!$V$78</f>
        <v>0</v>
      </c>
      <c r="W272" s="347">
        <f>L272*'Regional Transition'!$W$78</f>
        <v>1111.966359871612</v>
      </c>
      <c r="X272" s="347">
        <f>M272*'Regional Transition'!$X$78</f>
        <v>164.98432871851702</v>
      </c>
      <c r="Y272" s="347">
        <f>N272*'Regional Transition'!$Y$78</f>
        <v>0</v>
      </c>
      <c r="Z272" s="348">
        <f t="shared" si="61"/>
        <v>11842.347977664687</v>
      </c>
      <c r="AB272" s="347">
        <f>E272*'Regional Transition'!$P$80</f>
        <v>-12709.755043227666</v>
      </c>
      <c r="AC272" s="347">
        <f>F272*'Regional Transition'!$Q$80</f>
        <v>-425.36065573770503</v>
      </c>
      <c r="AD272" s="347">
        <f>G272*'Regional Transition'!$R$80</f>
        <v>0</v>
      </c>
      <c r="AE272" s="347">
        <f>H272*'Regional Transition'!$S$80</f>
        <v>-93.67200000000004</v>
      </c>
      <c r="AF272" s="347">
        <f>I272*'Regional Transition'!$T$80</f>
        <v>0</v>
      </c>
      <c r="AG272" s="347">
        <f>J272*'Regional Transition'!$U$80</f>
        <v>-107.90543641291067</v>
      </c>
      <c r="AH272" s="347">
        <f>K272*'Regional Transition'!$V$80</f>
        <v>-147.00943217601983</v>
      </c>
      <c r="AI272" s="347">
        <f>L272*'Regional Transition'!$W$80</f>
        <v>0</v>
      </c>
      <c r="AJ272" s="347">
        <f>M272*'Regional Transition'!$X$80</f>
        <v>0</v>
      </c>
      <c r="AK272" s="347">
        <f>N272*'Regional Transition'!$Y$80</f>
        <v>-107.85506238068318</v>
      </c>
      <c r="AM272" s="382">
        <f>IF(('GE2024 results (adjust.)'!E271+'Allocation (ENG)'!P272+'Allocation (ENG)'!AB272)&gt;0,('GE2024 results (adjust.)'!E271+'Allocation (ENG)'!P272+'Allocation (ENG)'!AB272),0)</f>
        <v>14019.244956772334</v>
      </c>
      <c r="AN272" s="382">
        <f>IF(('GE2024 results (adjust.)'!F271+'Allocation (ENG)'!Q272+'Allocation (ENG)'!AC272)&gt;0,('GE2024 results (adjust.)'!F271+'Allocation (ENG)'!Q272+'Allocation (ENG)'!AC272),0)</f>
        <v>1248.639344262295</v>
      </c>
      <c r="AO272" s="382">
        <f>IF(('GE2024 results (adjust.)'!G271+'Allocation (ENG)'!R272+'Allocation (ENG)'!AD272)&gt;0,('GE2024 results (adjust.)'!G271+'Allocation (ENG)'!R272+'Allocation (ENG)'!AD272),0)</f>
        <v>8932.8937427818928</v>
      </c>
      <c r="AP272" s="382">
        <f>IF(('GE2024 results (adjust.)'!H271+'Allocation (ENG)'!S272+'Allocation (ENG)'!AE272)&gt;0,('GE2024 results (adjust.)'!H271+'Allocation (ENG)'!S272+'Allocation (ENG)'!AE272),0)</f>
        <v>1207.328</v>
      </c>
      <c r="AQ272" s="382">
        <f>IF(('GE2024 results (adjust.)'!I271+'Allocation (ENG)'!T272+'Allocation (ENG)'!AF272)&gt;0,('GE2024 results (adjust.)'!I271+'Allocation (ENG)'!T272+'Allocation (ENG)'!AF272),0)</f>
        <v>10282.503546292664</v>
      </c>
      <c r="AR272" s="382">
        <f>IF(('GE2024 results (adjust.)'!K271+'Allocation (ENG)'!U272+'Allocation (ENG)'!AG272)&gt;0,('GE2024 results (adjust.)'!K271+'Allocation (ENG)'!U272+'Allocation (ENG)'!AG272),0)</f>
        <v>0</v>
      </c>
      <c r="AS272" s="382">
        <f>IF(('GE2024 results (adjust.)'!L271+'Allocation (ENG)'!V272+'Allocation (ENG)'!AH272)&gt;0,('GE2024 results (adjust.)'!L271+'Allocation (ENG)'!V272+'Allocation (ENG)'!AH272),0)</f>
        <v>378.9905678239802</v>
      </c>
      <c r="AT272" s="382">
        <f t="shared" si="71"/>
        <v>1111.966359871612</v>
      </c>
      <c r="AU272" s="382">
        <f t="shared" si="72"/>
        <v>164.98432871851702</v>
      </c>
      <c r="AV272" s="382">
        <f>IF(('GE2024 results (adjust.)'!N271+'Allocation (ENG)'!Y272+'Allocation (ENG)'!AK272)&gt;0,('GE2024 results (adjust.)'!N271+'Allocation (ENG)'!Y272+'Allocation (ENG)'!AK272),0)</f>
        <v>0</v>
      </c>
      <c r="AW272" s="382">
        <f t="shared" si="62"/>
        <v>37346.5508465233</v>
      </c>
      <c r="AY272" s="368">
        <f t="shared" si="63"/>
        <v>0.37538258926198609</v>
      </c>
      <c r="AZ272" s="368">
        <f t="shared" si="64"/>
        <v>3.3433859779812426E-2</v>
      </c>
      <c r="BA272" s="368">
        <f t="shared" si="65"/>
        <v>0.239189256847088</v>
      </c>
      <c r="BB272" s="368">
        <f t="shared" si="66"/>
        <v>3.2327697541910852E-2</v>
      </c>
      <c r="BC272" s="368">
        <f t="shared" si="67"/>
        <v>0.27532672531257041</v>
      </c>
      <c r="BD272" s="368">
        <f t="shared" si="68"/>
        <v>0</v>
      </c>
      <c r="BE272" s="368">
        <f t="shared" si="69"/>
        <v>1.0147940284537992E-2</v>
      </c>
      <c r="BF272" s="368">
        <f t="shared" si="73"/>
        <v>2.9774271911782939E-2</v>
      </c>
      <c r="BG272" s="368">
        <f t="shared" si="74"/>
        <v>4.4176590603112117E-3</v>
      </c>
      <c r="BH272" s="368">
        <f t="shared" si="75"/>
        <v>0</v>
      </c>
    </row>
    <row r="273" spans="1:60" ht="20" customHeight="1" x14ac:dyDescent="0.35">
      <c r="A273" s="394" t="s">
        <v>364</v>
      </c>
      <c r="B273" s="395" t="s">
        <v>362</v>
      </c>
      <c r="C273" s="394" t="s">
        <v>300</v>
      </c>
      <c r="D273" s="333" t="s">
        <v>71</v>
      </c>
      <c r="E273" s="346">
        <f>'GE2024 results (adjust.)'!E272/'Regional Transition'!$P$76</f>
        <v>1.7809811227608257E-2</v>
      </c>
      <c r="F273" s="346">
        <f>'GE2024 results (adjust.)'!F272/'Regional Transition'!$Q$76</f>
        <v>2.5650873775753752E-3</v>
      </c>
      <c r="G273" s="346">
        <f>'GE2024 results (adjust.)'!G272/'Regional Transition'!$R$76</f>
        <v>1.1615754602478054E-2</v>
      </c>
      <c r="H273" s="346">
        <f>'GE2024 results (adjust.)'!H272/'Regional Transition'!$S$76</f>
        <v>5.0321041710915419E-3</v>
      </c>
      <c r="I273" s="346">
        <f>'GE2024 results (adjust.)'!I272/'Regional Transition'!$T$76</f>
        <v>1.2897462382401385E-2</v>
      </c>
      <c r="J273" s="346">
        <v>2.1945148678382295E-3</v>
      </c>
      <c r="K273" s="346">
        <v>2.1945148678382295E-3</v>
      </c>
      <c r="L273" s="346">
        <f t="shared" si="70"/>
        <v>1.1615754602478054E-2</v>
      </c>
      <c r="M273" s="346">
        <v>9.4033530418304208E-3</v>
      </c>
      <c r="N273" s="346">
        <v>2.1945148678382295E-3</v>
      </c>
      <c r="P273" s="347">
        <f>E273*'Regional Transition'!$P$78</f>
        <v>0</v>
      </c>
      <c r="Q273" s="347">
        <f>F273*'Regional Transition'!$Q$78</f>
        <v>0</v>
      </c>
      <c r="R273" s="347">
        <f>G273*'Regional Transition'!$R$78</f>
        <v>5226.1185276527449</v>
      </c>
      <c r="S273" s="347">
        <f>H273*'Regional Transition'!$S$78</f>
        <v>0</v>
      </c>
      <c r="T273" s="347">
        <f>I273*'Regional Transition'!$T$78</f>
        <v>4528.998931947558</v>
      </c>
      <c r="U273" s="347">
        <f>J273*'Regional Transition'!$U$78</f>
        <v>0</v>
      </c>
      <c r="V273" s="347">
        <f>K273*'Regional Transition'!$V$78</f>
        <v>0</v>
      </c>
      <c r="W273" s="347">
        <f>L273*'Regional Transition'!$W$78</f>
        <v>1387.9664382383962</v>
      </c>
      <c r="X273" s="347">
        <f>M273*'Regional Transition'!$X$78</f>
        <v>112.36065908437152</v>
      </c>
      <c r="Y273" s="347">
        <f>N273*'Regional Transition'!$Y$78</f>
        <v>0</v>
      </c>
      <c r="Z273" s="348">
        <f t="shared" si="61"/>
        <v>11255.444556923072</v>
      </c>
      <c r="AB273" s="347">
        <f>E273*'Regional Transition'!$P$80</f>
        <v>-11527.65129682997</v>
      </c>
      <c r="AC273" s="347">
        <f>F273*'Regional Transition'!$Q$80</f>
        <v>-380.1311475409837</v>
      </c>
      <c r="AD273" s="347">
        <f>G273*'Regional Transition'!$R$80</f>
        <v>0</v>
      </c>
      <c r="AE273" s="347">
        <f>H273*'Regional Transition'!$S$80</f>
        <v>-88.70400000000005</v>
      </c>
      <c r="AF273" s="347">
        <f>I273*'Regional Transition'!$T$80</f>
        <v>0</v>
      </c>
      <c r="AG273" s="347">
        <f>J273*'Regional Transition'!$U$80</f>
        <v>-77.954497788794782</v>
      </c>
      <c r="AH273" s="347">
        <f>K273*'Regional Transition'!$V$80</f>
        <v>-106.20453275073676</v>
      </c>
      <c r="AI273" s="347">
        <f>L273*'Regional Transition'!$W$80</f>
        <v>0</v>
      </c>
      <c r="AJ273" s="347">
        <f>M273*'Regional Transition'!$X$80</f>
        <v>0</v>
      </c>
      <c r="AK273" s="347">
        <f>N273*'Regional Transition'!$Y$80</f>
        <v>-77.918105902394686</v>
      </c>
      <c r="AM273" s="382">
        <f>IF(('GE2024 results (adjust.)'!E272+'Allocation (ENG)'!P273+'Allocation (ENG)'!AB273)&gt;0,('GE2024 results (adjust.)'!E272+'Allocation (ENG)'!P273+'Allocation (ENG)'!AB273),0)</f>
        <v>12715.34870317003</v>
      </c>
      <c r="AN273" s="382">
        <f>IF(('GE2024 results (adjust.)'!F272+'Allocation (ENG)'!Q273+'Allocation (ENG)'!AC273)&gt;0,('GE2024 results (adjust.)'!F272+'Allocation (ENG)'!Q273+'Allocation (ENG)'!AC273),0)</f>
        <v>1115.8688524590164</v>
      </c>
      <c r="AO273" s="382">
        <f>IF(('GE2024 results (adjust.)'!G272+'Allocation (ENG)'!R273+'Allocation (ENG)'!AD273)&gt;0,('GE2024 results (adjust.)'!G272+'Allocation (ENG)'!R273+'Allocation (ENG)'!AD273),0)</f>
        <v>11150.118527652745</v>
      </c>
      <c r="AP273" s="382">
        <f>IF(('GE2024 results (adjust.)'!H272+'Allocation (ENG)'!S273+'Allocation (ENG)'!AE273)&gt;0,('GE2024 results (adjust.)'!H272+'Allocation (ENG)'!S273+'Allocation (ENG)'!AE273),0)</f>
        <v>1143.296</v>
      </c>
      <c r="AQ273" s="382">
        <f>IF(('GE2024 results (adjust.)'!I272+'Allocation (ENG)'!T273+'Allocation (ENG)'!AF273)&gt;0,('GE2024 results (adjust.)'!I272+'Allocation (ENG)'!T273+'Allocation (ENG)'!AF273),0)</f>
        <v>7300.998931947558</v>
      </c>
      <c r="AR273" s="382">
        <f>IF(('GE2024 results (adjust.)'!K272+'Allocation (ENG)'!U273+'Allocation (ENG)'!AG273)&gt;0,('GE2024 results (adjust.)'!K272+'Allocation (ENG)'!U273+'Allocation (ENG)'!AG273),0)</f>
        <v>0</v>
      </c>
      <c r="AS273" s="382">
        <f>IF(('GE2024 results (adjust.)'!L272+'Allocation (ENG)'!V273+'Allocation (ENG)'!AH273)&gt;0,('GE2024 results (adjust.)'!L272+'Allocation (ENG)'!V273+'Allocation (ENG)'!AH273),0)</f>
        <v>138.79546724926325</v>
      </c>
      <c r="AT273" s="382">
        <f t="shared" si="71"/>
        <v>1387.9664382383962</v>
      </c>
      <c r="AU273" s="382">
        <f t="shared" si="72"/>
        <v>112.36065908437152</v>
      </c>
      <c r="AV273" s="382">
        <f>IF(('GE2024 results (adjust.)'!N272+'Allocation (ENG)'!Y273+'Allocation (ENG)'!AK273)&gt;0,('GE2024 results (adjust.)'!N272+'Allocation (ENG)'!Y273+'Allocation (ENG)'!AK273),0)</f>
        <v>57.081894097605314</v>
      </c>
      <c r="AW273" s="382">
        <f t="shared" si="62"/>
        <v>35121.835473898987</v>
      </c>
      <c r="AY273" s="368">
        <f t="shared" si="63"/>
        <v>0.3620354270100582</v>
      </c>
      <c r="AZ273" s="368">
        <f t="shared" si="64"/>
        <v>3.1771370641727463E-2</v>
      </c>
      <c r="BA273" s="368">
        <f t="shared" si="65"/>
        <v>0.31746969875589293</v>
      </c>
      <c r="BB273" s="368">
        <f t="shared" si="66"/>
        <v>3.2552285054966663E-2</v>
      </c>
      <c r="BC273" s="368">
        <f t="shared" si="67"/>
        <v>0.20787634909836478</v>
      </c>
      <c r="BD273" s="368">
        <f t="shared" si="68"/>
        <v>0</v>
      </c>
      <c r="BE273" s="368">
        <f t="shared" si="69"/>
        <v>3.9518284103463204E-3</v>
      </c>
      <c r="BF273" s="368">
        <f t="shared" si="73"/>
        <v>3.9518619101495199E-2</v>
      </c>
      <c r="BG273" s="368">
        <f t="shared" si="74"/>
        <v>3.1991681974557692E-3</v>
      </c>
      <c r="BH273" s="368">
        <f t="shared" si="75"/>
        <v>1.625253729692632E-3</v>
      </c>
    </row>
    <row r="274" spans="1:60" ht="20" customHeight="1" x14ac:dyDescent="0.35">
      <c r="A274" s="394" t="s">
        <v>365</v>
      </c>
      <c r="B274" s="395" t="s">
        <v>362</v>
      </c>
      <c r="C274" s="394" t="s">
        <v>300</v>
      </c>
      <c r="D274" s="333" t="s">
        <v>71</v>
      </c>
      <c r="E274" s="346">
        <f>'GE2024 results (adjust.)'!E273/'Regional Transition'!$P$76</f>
        <v>1.8005959377497768E-2</v>
      </c>
      <c r="F274" s="346">
        <f>'GE2024 results (adjust.)'!F273/'Regional Transition'!$Q$76</f>
        <v>5.0461578557515572E-3</v>
      </c>
      <c r="G274" s="346">
        <f>'GE2024 results (adjust.)'!G273/'Regional Transition'!$R$76</f>
        <v>8.6392665054892473E-3</v>
      </c>
      <c r="H274" s="346">
        <f>'GE2024 results (adjust.)'!H273/'Regional Transition'!$S$76</f>
        <v>1.3229695949809663E-2</v>
      </c>
      <c r="I274" s="346">
        <f>'GE2024 results (adjust.)'!I273/'Regional Transition'!$T$76</f>
        <v>1.3102184007518867E-2</v>
      </c>
      <c r="J274" s="346">
        <v>2.3556384594505628E-2</v>
      </c>
      <c r="K274" s="346">
        <v>2.3556384594505628E-2</v>
      </c>
      <c r="L274" s="346">
        <f t="shared" si="70"/>
        <v>8.6392665054892473E-3</v>
      </c>
      <c r="M274" s="346">
        <v>9.6246450756288827E-3</v>
      </c>
      <c r="N274" s="346">
        <v>2.3556384594505628E-2</v>
      </c>
      <c r="P274" s="347">
        <f>E274*'Regional Transition'!$P$78</f>
        <v>0</v>
      </c>
      <c r="Q274" s="347">
        <f>F274*'Regional Transition'!$Q$78</f>
        <v>0</v>
      </c>
      <c r="R274" s="347">
        <f>G274*'Regional Transition'!$R$78</f>
        <v>3886.9477097970953</v>
      </c>
      <c r="S274" s="347">
        <f>H274*'Regional Transition'!$S$78</f>
        <v>0</v>
      </c>
      <c r="T274" s="347">
        <f>I274*'Regional Transition'!$T$78</f>
        <v>4600.8878038832327</v>
      </c>
      <c r="U274" s="347">
        <f>J274*'Regional Transition'!$U$78</f>
        <v>0</v>
      </c>
      <c r="V274" s="347">
        <f>K274*'Regional Transition'!$V$78</f>
        <v>0</v>
      </c>
      <c r="W274" s="347">
        <f>L274*'Regional Transition'!$W$78</f>
        <v>1032.3058958268693</v>
      </c>
      <c r="X274" s="347">
        <f>M274*'Regional Transition'!$X$78</f>
        <v>115.00487744532292</v>
      </c>
      <c r="Y274" s="347">
        <f>N274*'Regional Transition'!$Y$78</f>
        <v>0</v>
      </c>
      <c r="Z274" s="348">
        <f t="shared" si="61"/>
        <v>9635.1462869525185</v>
      </c>
      <c r="AB274" s="347">
        <f>E274*'Regional Transition'!$P$80</f>
        <v>-11654.610951008644</v>
      </c>
      <c r="AC274" s="347">
        <f>F274*'Regional Transition'!$Q$80</f>
        <v>-747.81147540983636</v>
      </c>
      <c r="AD274" s="347">
        <f>G274*'Regional Transition'!$R$80</f>
        <v>0</v>
      </c>
      <c r="AE274" s="347">
        <f>H274*'Regional Transition'!$S$80</f>
        <v>-233.20800000000014</v>
      </c>
      <c r="AF274" s="347">
        <f>I274*'Regional Transition'!$T$80</f>
        <v>0</v>
      </c>
      <c r="AG274" s="347">
        <f>J274*'Regional Transition'!$U$80</f>
        <v>-836.77999073814192</v>
      </c>
      <c r="AH274" s="347">
        <f>K274*'Regional Transition'!$V$80</f>
        <v>-1140.0218133954086</v>
      </c>
      <c r="AI274" s="347">
        <f>L274*'Regional Transition'!$W$80</f>
        <v>0</v>
      </c>
      <c r="AJ274" s="347">
        <f>M274*'Regional Transition'!$X$80</f>
        <v>0</v>
      </c>
      <c r="AK274" s="347">
        <f>N274*'Regional Transition'!$Y$80</f>
        <v>-836.38935256807349</v>
      </c>
      <c r="AM274" s="382">
        <f>IF(('GE2024 results (adjust.)'!E273+'Allocation (ENG)'!P274+'Allocation (ENG)'!AB274)&gt;0,('GE2024 results (adjust.)'!E273+'Allocation (ENG)'!P274+'Allocation (ENG)'!AB274),0)</f>
        <v>12855.389048991356</v>
      </c>
      <c r="AN274" s="382">
        <f>IF(('GE2024 results (adjust.)'!F273+'Allocation (ENG)'!Q274+'Allocation (ENG)'!AC274)&gt;0,('GE2024 results (adjust.)'!F273+'Allocation (ENG)'!Q274+'Allocation (ENG)'!AC274),0)</f>
        <v>2195.1885245901635</v>
      </c>
      <c r="AO274" s="382">
        <f>IF(('GE2024 results (adjust.)'!G273+'Allocation (ENG)'!R274+'Allocation (ENG)'!AD274)&gt;0,('GE2024 results (adjust.)'!G273+'Allocation (ENG)'!R274+'Allocation (ENG)'!AD274),0)</f>
        <v>8292.9477097970957</v>
      </c>
      <c r="AP274" s="382">
        <f>IF(('GE2024 results (adjust.)'!H273+'Allocation (ENG)'!S274+'Allocation (ENG)'!AE274)&gt;0,('GE2024 results (adjust.)'!H273+'Allocation (ENG)'!S274+'Allocation (ENG)'!AE274),0)</f>
        <v>3005.7919999999999</v>
      </c>
      <c r="AQ274" s="382">
        <f>IF(('GE2024 results (adjust.)'!I273+'Allocation (ENG)'!T274+'Allocation (ENG)'!AF274)&gt;0,('GE2024 results (adjust.)'!I273+'Allocation (ENG)'!T274+'Allocation (ENG)'!AF274),0)</f>
        <v>7416.8878038832327</v>
      </c>
      <c r="AR274" s="382">
        <f>IF(('GE2024 results (adjust.)'!K273+'Allocation (ENG)'!U274+'Allocation (ENG)'!AG274)&gt;0,('GE2024 results (adjust.)'!K273+'Allocation (ENG)'!U274+'Allocation (ENG)'!AG274),0)</f>
        <v>0</v>
      </c>
      <c r="AS274" s="382">
        <f>IF(('GE2024 results (adjust.)'!L273+'Allocation (ENG)'!V274+'Allocation (ENG)'!AH274)&gt;0,('GE2024 results (adjust.)'!L273+'Allocation (ENG)'!V274+'Allocation (ENG)'!AH274),0)</f>
        <v>0</v>
      </c>
      <c r="AT274" s="382">
        <f t="shared" si="71"/>
        <v>1032.3058958268693</v>
      </c>
      <c r="AU274" s="382">
        <f t="shared" si="72"/>
        <v>115.00487744532292</v>
      </c>
      <c r="AV274" s="382">
        <f>IF(('GE2024 results (adjust.)'!N273+'Allocation (ENG)'!Y274+'Allocation (ENG)'!AK274)&gt;0,('GE2024 results (adjust.)'!N273+'Allocation (ENG)'!Y274+'Allocation (ENG)'!AK274),0)</f>
        <v>2970.6106474319267</v>
      </c>
      <c r="AW274" s="382">
        <f t="shared" si="62"/>
        <v>37884.126507965964</v>
      </c>
      <c r="AY274" s="368">
        <f t="shared" si="63"/>
        <v>0.33933444516104205</v>
      </c>
      <c r="AZ274" s="368">
        <f t="shared" si="64"/>
        <v>5.7944810318606058E-2</v>
      </c>
      <c r="BA274" s="368">
        <f t="shared" si="65"/>
        <v>0.21890296739594411</v>
      </c>
      <c r="BB274" s="368">
        <f t="shared" si="66"/>
        <v>7.9341726392133299E-2</v>
      </c>
      <c r="BC274" s="368">
        <f t="shared" si="67"/>
        <v>0.19577824507379549</v>
      </c>
      <c r="BD274" s="368">
        <f t="shared" si="68"/>
        <v>0</v>
      </c>
      <c r="BE274" s="368">
        <f t="shared" si="69"/>
        <v>0</v>
      </c>
      <c r="BF274" s="368">
        <f t="shared" si="73"/>
        <v>2.7249035175980749E-2</v>
      </c>
      <c r="BG274" s="368">
        <f t="shared" si="74"/>
        <v>3.0357009134456521E-3</v>
      </c>
      <c r="BH274" s="368">
        <f t="shared" si="75"/>
        <v>7.8413069569052654E-2</v>
      </c>
    </row>
    <row r="275" spans="1:60" ht="20" customHeight="1" x14ac:dyDescent="0.35">
      <c r="A275" s="394" t="s">
        <v>366</v>
      </c>
      <c r="B275" s="395" t="s">
        <v>362</v>
      </c>
      <c r="C275" s="394" t="s">
        <v>300</v>
      </c>
      <c r="D275" s="333" t="s">
        <v>71</v>
      </c>
      <c r="E275" s="346">
        <f>'GE2024 results (adjust.)'!E274/'Regional Transition'!$P$76</f>
        <v>1.4721396163430345E-2</v>
      </c>
      <c r="F275" s="346">
        <f>'GE2024 results (adjust.)'!F274/'Regional Transition'!$Q$76</f>
        <v>5.6102713231461418E-3</v>
      </c>
      <c r="G275" s="346">
        <f>'GE2024 results (adjust.)'!G274/'Regional Transition'!$R$76</f>
        <v>2.264719204230613E-3</v>
      </c>
      <c r="H275" s="346">
        <f>'GE2024 results (adjust.)'!H274/'Regional Transition'!$S$76</f>
        <v>6.3064682144199193E-3</v>
      </c>
      <c r="I275" s="346">
        <f>'GE2024 results (adjust.)'!I274/'Regional Transition'!$T$76</f>
        <v>2.4408401031052549E-2</v>
      </c>
      <c r="J275" s="346">
        <v>6.4969190166263378E-3</v>
      </c>
      <c r="K275" s="346">
        <v>6.4969190166263378E-3</v>
      </c>
      <c r="L275" s="346">
        <f t="shared" si="70"/>
        <v>2.264719204230613E-3</v>
      </c>
      <c r="M275" s="346">
        <v>1.6350676187418756E-2</v>
      </c>
      <c r="N275" s="346">
        <v>6.4969190166263378E-3</v>
      </c>
      <c r="P275" s="347">
        <f>E275*'Regional Transition'!$P$78</f>
        <v>0</v>
      </c>
      <c r="Q275" s="347">
        <f>F275*'Regional Transition'!$Q$78</f>
        <v>0</v>
      </c>
      <c r="R275" s="347">
        <f>G275*'Regional Transition'!$R$78</f>
        <v>1018.9343179336462</v>
      </c>
      <c r="S275" s="347">
        <f>H275*'Regional Transition'!$S$78</f>
        <v>0</v>
      </c>
      <c r="T275" s="347">
        <f>I275*'Regional Transition'!$T$78</f>
        <v>8571.1141403307684</v>
      </c>
      <c r="U275" s="347">
        <f>J275*'Regional Transition'!$U$78</f>
        <v>0</v>
      </c>
      <c r="V275" s="347">
        <f>K275*'Regional Transition'!$V$78</f>
        <v>0</v>
      </c>
      <c r="W275" s="347">
        <f>L275*'Regional Transition'!$W$78</f>
        <v>270.61128226964001</v>
      </c>
      <c r="X275" s="347">
        <f>M275*'Regional Transition'!$X$78</f>
        <v>195.37421861339507</v>
      </c>
      <c r="Y275" s="347">
        <f>N275*'Regional Transition'!$Y$78</f>
        <v>0</v>
      </c>
      <c r="Z275" s="348">
        <f t="shared" si="61"/>
        <v>10056.033959147449</v>
      </c>
      <c r="AB275" s="347">
        <f>E275*'Regional Transition'!$P$80</f>
        <v>-9528.6311239193074</v>
      </c>
      <c r="AC275" s="347">
        <f>F275*'Regional Transition'!$Q$80</f>
        <v>-831.40983606557404</v>
      </c>
      <c r="AD275" s="347">
        <f>G275*'Regional Transition'!$R$80</f>
        <v>0</v>
      </c>
      <c r="AE275" s="347">
        <f>H275*'Regional Transition'!$S$80</f>
        <v>-111.16800000000006</v>
      </c>
      <c r="AF275" s="347">
        <f>I275*'Regional Transition'!$T$80</f>
        <v>0</v>
      </c>
      <c r="AG275" s="347">
        <f>J275*'Regional Transition'!$U$80</f>
        <v>-230.7863421378793</v>
      </c>
      <c r="AH275" s="347">
        <f>K275*'Regional Transition'!$V$80</f>
        <v>-314.42131406468121</v>
      </c>
      <c r="AI275" s="347">
        <f>L275*'Regional Transition'!$W$80</f>
        <v>0</v>
      </c>
      <c r="AJ275" s="347">
        <f>M275*'Regional Transition'!$X$80</f>
        <v>0</v>
      </c>
      <c r="AK275" s="347">
        <f>N275*'Regional Transition'!$Y$80</f>
        <v>-230.67860300051061</v>
      </c>
      <c r="AM275" s="382">
        <f>IF(('GE2024 results (adjust.)'!E274+'Allocation (ENG)'!P275+'Allocation (ENG)'!AB275)&gt;0,('GE2024 results (adjust.)'!E274+'Allocation (ENG)'!P275+'Allocation (ENG)'!AB275),0)</f>
        <v>10510.368876080693</v>
      </c>
      <c r="AN275" s="382">
        <f>IF(('GE2024 results (adjust.)'!F274+'Allocation (ENG)'!Q275+'Allocation (ENG)'!AC275)&gt;0,('GE2024 results (adjust.)'!F274+'Allocation (ENG)'!Q275+'Allocation (ENG)'!AC275),0)</f>
        <v>2440.5901639344261</v>
      </c>
      <c r="AO275" s="382">
        <f>IF(('GE2024 results (adjust.)'!G274+'Allocation (ENG)'!R275+'Allocation (ENG)'!AD275)&gt;0,('GE2024 results (adjust.)'!G274+'Allocation (ENG)'!R275+'Allocation (ENG)'!AD275),0)</f>
        <v>2173.9343179336461</v>
      </c>
      <c r="AP275" s="382">
        <f>IF(('GE2024 results (adjust.)'!H274+'Allocation (ENG)'!S275+'Allocation (ENG)'!AE275)&gt;0,('GE2024 results (adjust.)'!H274+'Allocation (ENG)'!S275+'Allocation (ENG)'!AE275),0)</f>
        <v>1432.8319999999999</v>
      </c>
      <c r="AQ275" s="382">
        <f>IF(('GE2024 results (adjust.)'!I274+'Allocation (ENG)'!T275+'Allocation (ENG)'!AF275)&gt;0,('GE2024 results (adjust.)'!I274+'Allocation (ENG)'!T275+'Allocation (ENG)'!AF275),0)</f>
        <v>13817.114140330768</v>
      </c>
      <c r="AR275" s="382">
        <f>IF(('GE2024 results (adjust.)'!K274+'Allocation (ENG)'!U275+'Allocation (ENG)'!AG275)&gt;0,('GE2024 results (adjust.)'!K274+'Allocation (ENG)'!U275+'Allocation (ENG)'!AG275),0)</f>
        <v>0</v>
      </c>
      <c r="AS275" s="382">
        <f>IF(('GE2024 results (adjust.)'!L274+'Allocation (ENG)'!V275+'Allocation (ENG)'!AH275)&gt;0,('GE2024 results (adjust.)'!L274+'Allocation (ENG)'!V275+'Allocation (ENG)'!AH275),0)</f>
        <v>0</v>
      </c>
      <c r="AT275" s="382">
        <f t="shared" si="71"/>
        <v>270.61128226964001</v>
      </c>
      <c r="AU275" s="382">
        <f t="shared" si="72"/>
        <v>195.37421861339507</v>
      </c>
      <c r="AV275" s="382">
        <f>IF(('GE2024 results (adjust.)'!N274+'Allocation (ENG)'!Y275+'Allocation (ENG)'!AK275)&gt;0,('GE2024 results (adjust.)'!N274+'Allocation (ENG)'!Y275+'Allocation (ENG)'!AK275),0)</f>
        <v>894.32139699948937</v>
      </c>
      <c r="AW275" s="382">
        <f t="shared" si="62"/>
        <v>31735.146396162065</v>
      </c>
      <c r="AY275" s="368">
        <f t="shared" si="63"/>
        <v>0.33119018090780822</v>
      </c>
      <c r="AZ275" s="368">
        <f t="shared" si="64"/>
        <v>7.6904959991915531E-2</v>
      </c>
      <c r="BA275" s="368">
        <f t="shared" si="65"/>
        <v>6.8502419708281345E-2</v>
      </c>
      <c r="BB275" s="368">
        <f t="shared" si="66"/>
        <v>4.5149689310186432E-2</v>
      </c>
      <c r="BC275" s="368">
        <f t="shared" si="67"/>
        <v>0.43538838509980093</v>
      </c>
      <c r="BD275" s="368">
        <f t="shared" si="68"/>
        <v>0</v>
      </c>
      <c r="BE275" s="368">
        <f t="shared" si="69"/>
        <v>0</v>
      </c>
      <c r="BF275" s="368">
        <f t="shared" si="73"/>
        <v>8.5271792633786862E-3</v>
      </c>
      <c r="BG275" s="368">
        <f t="shared" si="74"/>
        <v>6.1563988448158835E-3</v>
      </c>
      <c r="BH275" s="368">
        <f t="shared" si="75"/>
        <v>2.8180786873812733E-2</v>
      </c>
    </row>
    <row r="276" spans="1:60" ht="20" customHeight="1" x14ac:dyDescent="0.35">
      <c r="A276" s="394" t="s">
        <v>367</v>
      </c>
      <c r="B276" s="395" t="s">
        <v>362</v>
      </c>
      <c r="C276" s="394" t="s">
        <v>300</v>
      </c>
      <c r="D276" s="333" t="s">
        <v>71</v>
      </c>
      <c r="E276" s="346">
        <f>'GE2024 results (adjust.)'!E275/'Regional Transition'!$P$76</f>
        <v>1.9124077295594528E-2</v>
      </c>
      <c r="F276" s="346">
        <f>'GE2024 results (adjust.)'!F275/'Regional Transition'!$Q$76</f>
        <v>2.1981564291788979E-3</v>
      </c>
      <c r="G276" s="346">
        <f>'GE2024 results (adjust.)'!G275/'Regional Transition'!$R$76</f>
        <v>1.134712557132689E-2</v>
      </c>
      <c r="H276" s="346">
        <f>'GE2024 results (adjust.)'!H275/'Regional Transition'!$S$76</f>
        <v>3.8598526312349896E-3</v>
      </c>
      <c r="I276" s="346">
        <f>'GE2024 results (adjust.)'!I275/'Regional Transition'!$T$76</f>
        <v>1.111080092683063E-2</v>
      </c>
      <c r="J276" s="346">
        <v>2.610317684902315E-3</v>
      </c>
      <c r="K276" s="346">
        <v>2.610317684902315E-3</v>
      </c>
      <c r="L276" s="346">
        <f t="shared" si="70"/>
        <v>1.134712557132689E-2</v>
      </c>
      <c r="M276" s="346">
        <v>7.4428926297285536E-3</v>
      </c>
      <c r="N276" s="346">
        <v>2.610317684902315E-3</v>
      </c>
      <c r="P276" s="347">
        <f>E276*'Regional Transition'!$P$78</f>
        <v>0</v>
      </c>
      <c r="Q276" s="347">
        <f>F276*'Regional Transition'!$Q$78</f>
        <v>0</v>
      </c>
      <c r="R276" s="347">
        <f>G276*'Regional Transition'!$R$78</f>
        <v>5105.2579202441648</v>
      </c>
      <c r="S276" s="347">
        <f>H276*'Regional Transition'!$S$78</f>
        <v>0</v>
      </c>
      <c r="T276" s="347">
        <f>I276*'Regional Transition'!$T$78</f>
        <v>3901.6051405089347</v>
      </c>
      <c r="U276" s="347">
        <f>J276*'Regional Transition'!$U$78</f>
        <v>0</v>
      </c>
      <c r="V276" s="347">
        <f>K276*'Regional Transition'!$V$78</f>
        <v>0</v>
      </c>
      <c r="W276" s="347">
        <f>L276*'Regional Transition'!$W$78</f>
        <v>1355.8679571380146</v>
      </c>
      <c r="X276" s="347">
        <f>M276*'Regional Transition'!$X$78</f>
        <v>88.935118957069676</v>
      </c>
      <c r="Y276" s="347">
        <f>N276*'Regional Transition'!$Y$78</f>
        <v>0</v>
      </c>
      <c r="Z276" s="348">
        <f t="shared" si="61"/>
        <v>10451.666136848184</v>
      </c>
      <c r="AB276" s="347">
        <f>E276*'Regional Transition'!$P$80</f>
        <v>-12378.328530259365</v>
      </c>
      <c r="AC276" s="347">
        <f>F276*'Regional Transition'!$Q$80</f>
        <v>-325.75409836065586</v>
      </c>
      <c r="AD276" s="347">
        <f>G276*'Regional Transition'!$R$80</f>
        <v>0</v>
      </c>
      <c r="AE276" s="347">
        <f>H276*'Regional Transition'!$S$80</f>
        <v>-68.040000000000035</v>
      </c>
      <c r="AF276" s="347">
        <f>I276*'Regional Transition'!$T$80</f>
        <v>0</v>
      </c>
      <c r="AG276" s="347">
        <f>J276*'Regional Transition'!$U$80</f>
        <v>-92.724823685619057</v>
      </c>
      <c r="AH276" s="347">
        <f>K276*'Regional Transition'!$V$80</f>
        <v>-126.32749685087634</v>
      </c>
      <c r="AI276" s="347">
        <f>L276*'Regional Transition'!$W$80</f>
        <v>0</v>
      </c>
      <c r="AJ276" s="347">
        <f>M276*'Regional Transition'!$X$80</f>
        <v>0</v>
      </c>
      <c r="AK276" s="347">
        <f>N276*'Regional Transition'!$Y$80</f>
        <v>-92.681536494427363</v>
      </c>
      <c r="AM276" s="382">
        <f>IF(('GE2024 results (adjust.)'!E275+'Allocation (ENG)'!P276+'Allocation (ENG)'!AB276)&gt;0,('GE2024 results (adjust.)'!E275+'Allocation (ENG)'!P276+'Allocation (ENG)'!AB276),0)</f>
        <v>13653.671469740635</v>
      </c>
      <c r="AN276" s="382">
        <f>IF(('GE2024 results (adjust.)'!F275+'Allocation (ENG)'!Q276+'Allocation (ENG)'!AC276)&gt;0,('GE2024 results (adjust.)'!F275+'Allocation (ENG)'!Q276+'Allocation (ENG)'!AC276),0)</f>
        <v>956.24590163934408</v>
      </c>
      <c r="AO276" s="382">
        <f>IF(('GE2024 results (adjust.)'!G275+'Allocation (ENG)'!R276+'Allocation (ENG)'!AD276)&gt;0,('GE2024 results (adjust.)'!G275+'Allocation (ENG)'!R276+'Allocation (ENG)'!AD276),0)</f>
        <v>10892.257920244165</v>
      </c>
      <c r="AP276" s="382">
        <f>IF(('GE2024 results (adjust.)'!H275+'Allocation (ENG)'!S276+'Allocation (ENG)'!AE276)&gt;0,('GE2024 results (adjust.)'!H275+'Allocation (ENG)'!S276+'Allocation (ENG)'!AE276),0)</f>
        <v>876.95999999999992</v>
      </c>
      <c r="AQ276" s="382">
        <f>IF(('GE2024 results (adjust.)'!I275+'Allocation (ENG)'!T276+'Allocation (ENG)'!AF276)&gt;0,('GE2024 results (adjust.)'!I275+'Allocation (ENG)'!T276+'Allocation (ENG)'!AF276),0)</f>
        <v>6289.6051405089347</v>
      </c>
      <c r="AR276" s="382">
        <f>IF(('GE2024 results (adjust.)'!K275+'Allocation (ENG)'!U276+'Allocation (ENG)'!AG276)&gt;0,('GE2024 results (adjust.)'!K275+'Allocation (ENG)'!U276+'Allocation (ENG)'!AG276),0)</f>
        <v>0</v>
      </c>
      <c r="AS276" s="382">
        <f>IF(('GE2024 results (adjust.)'!L275+'Allocation (ENG)'!V276+'Allocation (ENG)'!AH276)&gt;0,('GE2024 results (adjust.)'!L275+'Allocation (ENG)'!V276+'Allocation (ENG)'!AH276),0)</f>
        <v>0</v>
      </c>
      <c r="AT276" s="382">
        <f t="shared" si="71"/>
        <v>1355.8679571380146</v>
      </c>
      <c r="AU276" s="382">
        <f t="shared" si="72"/>
        <v>88.935118957069676</v>
      </c>
      <c r="AV276" s="382">
        <f>IF(('GE2024 results (adjust.)'!N275+'Allocation (ENG)'!Y276+'Allocation (ENG)'!AK276)&gt;0,('GE2024 results (adjust.)'!N275+'Allocation (ENG)'!Y276+'Allocation (ENG)'!AK276),0)</f>
        <v>359.31846350557265</v>
      </c>
      <c r="AW276" s="382">
        <f t="shared" si="62"/>
        <v>34472.861971733735</v>
      </c>
      <c r="AY276" s="368">
        <f t="shared" si="63"/>
        <v>0.39607014587115102</v>
      </c>
      <c r="AZ276" s="368">
        <f t="shared" si="64"/>
        <v>2.7739092345260587E-2</v>
      </c>
      <c r="BA276" s="368">
        <f t="shared" si="65"/>
        <v>0.31596616286676016</v>
      </c>
      <c r="BB276" s="368">
        <f t="shared" si="66"/>
        <v>2.5439141105228495E-2</v>
      </c>
      <c r="BC276" s="368">
        <f t="shared" si="67"/>
        <v>0.18245091300125127</v>
      </c>
      <c r="BD276" s="368">
        <f t="shared" si="68"/>
        <v>0</v>
      </c>
      <c r="BE276" s="368">
        <f t="shared" si="69"/>
        <v>0</v>
      </c>
      <c r="BF276" s="368">
        <f t="shared" si="73"/>
        <v>3.933145899663823E-2</v>
      </c>
      <c r="BG276" s="368">
        <f t="shared" si="74"/>
        <v>2.5798588765270679E-3</v>
      </c>
      <c r="BH276" s="368">
        <f t="shared" si="75"/>
        <v>1.0423226937183177E-2</v>
      </c>
    </row>
    <row r="277" spans="1:60" ht="20" customHeight="1" x14ac:dyDescent="0.35">
      <c r="A277" s="394" t="s">
        <v>368</v>
      </c>
      <c r="B277" s="395" t="s">
        <v>362</v>
      </c>
      <c r="C277" s="394" t="s">
        <v>300</v>
      </c>
      <c r="D277" s="333" t="s">
        <v>71</v>
      </c>
      <c r="E277" s="346">
        <f>'GE2024 results (adjust.)'!E276/'Regional Transition'!$P$76</f>
        <v>1.6953224176030842E-2</v>
      </c>
      <c r="F277" s="346">
        <f>'GE2024 results (adjust.)'!F276/'Regional Transition'!$Q$76</f>
        <v>3.2355079421689391E-3</v>
      </c>
      <c r="G277" s="346">
        <f>'GE2024 results (adjust.)'!G276/'Regional Transition'!$R$76</f>
        <v>6.7725888583658337E-3</v>
      </c>
      <c r="H277" s="346">
        <f>'GE2024 results (adjust.)'!H276/'Regional Transition'!$S$76</f>
        <v>1.126913588315062E-2</v>
      </c>
      <c r="I277" s="346">
        <f>'GE2024 results (adjust.)'!I276/'Regional Transition'!$T$76</f>
        <v>3.1513171975470627E-2</v>
      </c>
      <c r="J277" s="346">
        <v>1.0770447969784996E-2</v>
      </c>
      <c r="K277" s="346">
        <v>1.0770447969784996E-2</v>
      </c>
      <c r="L277" s="346">
        <f t="shared" si="70"/>
        <v>6.7725888583658337E-3</v>
      </c>
      <c r="M277" s="346">
        <v>2.4822109255928895E-2</v>
      </c>
      <c r="N277" s="346">
        <v>1.0770447969784996E-2</v>
      </c>
      <c r="P277" s="347">
        <f>E277*'Regional Transition'!$P$78</f>
        <v>0</v>
      </c>
      <c r="Q277" s="347">
        <f>F277*'Regional Transition'!$Q$78</f>
        <v>0</v>
      </c>
      <c r="R277" s="347">
        <f>G277*'Regional Transition'!$R$78</f>
        <v>3047.0988174396662</v>
      </c>
      <c r="S277" s="347">
        <f>H277*'Regional Transition'!$S$78</f>
        <v>0</v>
      </c>
      <c r="T277" s="347">
        <f>I277*'Regional Transition'!$T$78</f>
        <v>11065.984764098415</v>
      </c>
      <c r="U277" s="347">
        <f>J277*'Regional Transition'!$U$78</f>
        <v>0</v>
      </c>
      <c r="V277" s="347">
        <f>K277*'Regional Transition'!$V$78</f>
        <v>0</v>
      </c>
      <c r="W277" s="347">
        <f>L277*'Regional Transition'!$W$78</f>
        <v>809.25659650159025</v>
      </c>
      <c r="X277" s="347">
        <f>M277*'Regional Transition'!$X$78</f>
        <v>296.59936657206987</v>
      </c>
      <c r="Y277" s="347">
        <f>N277*'Regional Transition'!$Y$78</f>
        <v>0</v>
      </c>
      <c r="Z277" s="348">
        <f t="shared" si="61"/>
        <v>15218.939544611743</v>
      </c>
      <c r="AB277" s="347">
        <f>E277*'Regional Transition'!$P$80</f>
        <v>-10973.213256484149</v>
      </c>
      <c r="AC277" s="347">
        <f>F277*'Regional Transition'!$Q$80</f>
        <v>-479.48360655737719</v>
      </c>
      <c r="AD277" s="347">
        <f>G277*'Regional Transition'!$R$80</f>
        <v>0</v>
      </c>
      <c r="AE277" s="347">
        <f>H277*'Regional Transition'!$S$80</f>
        <v>-198.64800000000011</v>
      </c>
      <c r="AF277" s="347">
        <f>I277*'Regional Transition'!$T$80</f>
        <v>0</v>
      </c>
      <c r="AG277" s="347">
        <f>J277*'Regional Transition'!$U$80</f>
        <v>-382.5924694107955</v>
      </c>
      <c r="AH277" s="347">
        <f>K277*'Regional Transition'!$V$80</f>
        <v>-521.24066731611595</v>
      </c>
      <c r="AI277" s="347">
        <f>L277*'Regional Transition'!$W$80</f>
        <v>0</v>
      </c>
      <c r="AJ277" s="347">
        <f>M277*'Regional Transition'!$X$80</f>
        <v>0</v>
      </c>
      <c r="AK277" s="347">
        <f>N277*'Regional Transition'!$Y$80</f>
        <v>-382.41386186306869</v>
      </c>
      <c r="AM277" s="382">
        <f>IF(('GE2024 results (adjust.)'!E276+'Allocation (ENG)'!P277+'Allocation (ENG)'!AB277)&gt;0,('GE2024 results (adjust.)'!E276+'Allocation (ENG)'!P277+'Allocation (ENG)'!AB277),0)</f>
        <v>12103.786743515851</v>
      </c>
      <c r="AN277" s="382">
        <f>IF(('GE2024 results (adjust.)'!F276+'Allocation (ENG)'!Q277+'Allocation (ENG)'!AC277)&gt;0,('GE2024 results (adjust.)'!F276+'Allocation (ENG)'!Q277+'Allocation (ENG)'!AC277),0)</f>
        <v>1407.5163934426228</v>
      </c>
      <c r="AO277" s="382">
        <f>IF(('GE2024 results (adjust.)'!G276+'Allocation (ENG)'!R277+'Allocation (ENG)'!AD277)&gt;0,('GE2024 results (adjust.)'!G276+'Allocation (ENG)'!R277+'Allocation (ENG)'!AD277),0)</f>
        <v>6501.0988174396662</v>
      </c>
      <c r="AP277" s="382">
        <f>IF(('GE2024 results (adjust.)'!H276+'Allocation (ENG)'!S277+'Allocation (ENG)'!AE277)&gt;0,('GE2024 results (adjust.)'!H276+'Allocation (ENG)'!S277+'Allocation (ENG)'!AE277),0)</f>
        <v>2560.3519999999999</v>
      </c>
      <c r="AQ277" s="382">
        <f>IF(('GE2024 results (adjust.)'!I276+'Allocation (ENG)'!T277+'Allocation (ENG)'!AF277)&gt;0,('GE2024 results (adjust.)'!I276+'Allocation (ENG)'!T277+'Allocation (ENG)'!AF277),0)</f>
        <v>17838.984764098415</v>
      </c>
      <c r="AR277" s="382">
        <f>IF(('GE2024 results (adjust.)'!K276+'Allocation (ENG)'!U277+'Allocation (ENG)'!AG277)&gt;0,('GE2024 results (adjust.)'!K276+'Allocation (ENG)'!U277+'Allocation (ENG)'!AG277),0)</f>
        <v>808.4075305892045</v>
      </c>
      <c r="AS277" s="382">
        <f>IF(('GE2024 results (adjust.)'!L276+'Allocation (ENG)'!V277+'Allocation (ENG)'!AH277)&gt;0,('GE2024 results (adjust.)'!L276+'Allocation (ENG)'!V277+'Allocation (ENG)'!AH277),0)</f>
        <v>0</v>
      </c>
      <c r="AT277" s="382">
        <f t="shared" si="71"/>
        <v>809.25659650159025</v>
      </c>
      <c r="AU277" s="382">
        <f t="shared" si="72"/>
        <v>296.59936657206987</v>
      </c>
      <c r="AV277" s="382">
        <f>IF(('GE2024 results (adjust.)'!N276+'Allocation (ENG)'!Y277+'Allocation (ENG)'!AK277)&gt;0,('GE2024 results (adjust.)'!N276+'Allocation (ENG)'!Y277+'Allocation (ENG)'!AK277),0)</f>
        <v>291.58613813693131</v>
      </c>
      <c r="AW277" s="382">
        <f t="shared" si="62"/>
        <v>42617.588350296348</v>
      </c>
      <c r="AY277" s="368">
        <f t="shared" si="63"/>
        <v>0.28400918991540464</v>
      </c>
      <c r="AZ277" s="368">
        <f t="shared" si="64"/>
        <v>3.3026655142320727E-2</v>
      </c>
      <c r="BA277" s="368">
        <f t="shared" si="65"/>
        <v>0.15254497190229818</v>
      </c>
      <c r="BB277" s="368">
        <f t="shared" si="66"/>
        <v>6.0077355362183373E-2</v>
      </c>
      <c r="BC277" s="368">
        <f t="shared" si="67"/>
        <v>0.41858268979160501</v>
      </c>
      <c r="BD277" s="368">
        <f t="shared" si="68"/>
        <v>1.8968870878954443E-2</v>
      </c>
      <c r="BE277" s="368">
        <f t="shared" si="69"/>
        <v>0</v>
      </c>
      <c r="BF277" s="368">
        <f t="shared" si="73"/>
        <v>1.8988793778049691E-2</v>
      </c>
      <c r="BG277" s="368">
        <f t="shared" si="74"/>
        <v>6.9595530402650624E-3</v>
      </c>
      <c r="BH277" s="368">
        <f t="shared" si="75"/>
        <v>6.8419201889189894E-3</v>
      </c>
    </row>
    <row r="278" spans="1:60" ht="20" customHeight="1" x14ac:dyDescent="0.35">
      <c r="A278" s="394" t="s">
        <v>369</v>
      </c>
      <c r="B278" s="395" t="s">
        <v>362</v>
      </c>
      <c r="C278" s="394" t="s">
        <v>300</v>
      </c>
      <c r="D278" s="333" t="s">
        <v>71</v>
      </c>
      <c r="E278" s="346">
        <f>'GE2024 results (adjust.)'!E277/'Regional Transition'!$P$76</f>
        <v>1.8587792091776766E-2</v>
      </c>
      <c r="F278" s="346">
        <f>'GE2024 results (adjust.)'!F277/'Regional Transition'!$Q$76</f>
        <v>2.6851115195742231E-3</v>
      </c>
      <c r="G278" s="346">
        <f>'GE2024 results (adjust.)'!G277/'Regional Transition'!$R$76</f>
        <v>9.5667229415074984E-3</v>
      </c>
      <c r="H278" s="346">
        <f>'GE2024 results (adjust.)'!H277/'Regional Transition'!$S$76</f>
        <v>5.2118221772019541E-3</v>
      </c>
      <c r="I278" s="346">
        <f>'GE2024 results (adjust.)'!I277/'Regional Transition'!$T$76</f>
        <v>1.2315866856499446E-2</v>
      </c>
      <c r="J278" s="346">
        <v>1.3490491398079223E-2</v>
      </c>
      <c r="K278" s="346">
        <v>1.3490491398079223E-2</v>
      </c>
      <c r="L278" s="346">
        <f t="shared" si="70"/>
        <v>9.5667229415074984E-3</v>
      </c>
      <c r="M278" s="346">
        <v>8.2501410347116753E-3</v>
      </c>
      <c r="N278" s="346">
        <v>1.3490491398079223E-2</v>
      </c>
      <c r="P278" s="347">
        <f>E278*'Regional Transition'!$P$78</f>
        <v>0</v>
      </c>
      <c r="Q278" s="347">
        <f>F278*'Regional Transition'!$Q$78</f>
        <v>0</v>
      </c>
      <c r="R278" s="347">
        <f>G278*'Regional Transition'!$R$78</f>
        <v>4304.225573331827</v>
      </c>
      <c r="S278" s="347">
        <f>H278*'Regional Transition'!$S$78</f>
        <v>0</v>
      </c>
      <c r="T278" s="347">
        <f>I278*'Regional Transition'!$T$78</f>
        <v>4324.7691821302978</v>
      </c>
      <c r="U278" s="347">
        <f>J278*'Regional Transition'!$U$78</f>
        <v>0</v>
      </c>
      <c r="V278" s="347">
        <f>K278*'Regional Transition'!$V$78</f>
        <v>0</v>
      </c>
      <c r="W278" s="347">
        <f>L278*'Regional Transition'!$W$78</f>
        <v>1143.1276590420553</v>
      </c>
      <c r="X278" s="347">
        <f>M278*'Regional Transition'!$X$78</f>
        <v>98.580929597723369</v>
      </c>
      <c r="Y278" s="347">
        <f>N278*'Regional Transition'!$Y$78</f>
        <v>0</v>
      </c>
      <c r="Z278" s="348">
        <f t="shared" si="61"/>
        <v>9870.703344101903</v>
      </c>
      <c r="AB278" s="347">
        <f>E278*'Regional Transition'!$P$80</f>
        <v>-12031.21037463977</v>
      </c>
      <c r="AC278" s="347">
        <f>F278*'Regional Transition'!$Q$80</f>
        <v>-397.91803278688536</v>
      </c>
      <c r="AD278" s="347">
        <f>G278*'Regional Transition'!$R$80</f>
        <v>0</v>
      </c>
      <c r="AE278" s="347">
        <f>H278*'Regional Transition'!$S$80</f>
        <v>-91.872000000000043</v>
      </c>
      <c r="AF278" s="347">
        <f>I278*'Regional Transition'!$T$80</f>
        <v>0</v>
      </c>
      <c r="AG278" s="347">
        <f>J278*'Regional Transition'!$U$80</f>
        <v>-479.21501798585427</v>
      </c>
      <c r="AH278" s="347">
        <f>K278*'Regional Transition'!$V$80</f>
        <v>-652.8783908045292</v>
      </c>
      <c r="AI278" s="347">
        <f>L278*'Regional Transition'!$W$80</f>
        <v>0</v>
      </c>
      <c r="AJ278" s="347">
        <f>M278*'Regional Transition'!$X$80</f>
        <v>0</v>
      </c>
      <c r="AK278" s="347">
        <f>N278*'Regional Transition'!$Y$80</f>
        <v>-478.99130365261578</v>
      </c>
      <c r="AM278" s="382">
        <f>IF(('GE2024 results (adjust.)'!E277+'Allocation (ENG)'!P278+'Allocation (ENG)'!AB278)&gt;0,('GE2024 results (adjust.)'!E277+'Allocation (ENG)'!P278+'Allocation (ENG)'!AB278),0)</f>
        <v>13270.78962536023</v>
      </c>
      <c r="AN278" s="382">
        <f>IF(('GE2024 results (adjust.)'!F277+'Allocation (ENG)'!Q278+'Allocation (ENG)'!AC278)&gt;0,('GE2024 results (adjust.)'!F277+'Allocation (ENG)'!Q278+'Allocation (ENG)'!AC278),0)</f>
        <v>1168.0819672131147</v>
      </c>
      <c r="AO278" s="382">
        <f>IF(('GE2024 results (adjust.)'!G277+'Allocation (ENG)'!R278+'Allocation (ENG)'!AD278)&gt;0,('GE2024 results (adjust.)'!G277+'Allocation (ENG)'!R278+'Allocation (ENG)'!AD278),0)</f>
        <v>9183.225573331827</v>
      </c>
      <c r="AP278" s="382">
        <f>IF(('GE2024 results (adjust.)'!H277+'Allocation (ENG)'!S278+'Allocation (ENG)'!AE278)&gt;0,('GE2024 results (adjust.)'!H277+'Allocation (ENG)'!S278+'Allocation (ENG)'!AE278),0)</f>
        <v>1184.1279999999999</v>
      </c>
      <c r="AQ278" s="382">
        <f>IF(('GE2024 results (adjust.)'!I277+'Allocation (ENG)'!T278+'Allocation (ENG)'!AF278)&gt;0,('GE2024 results (adjust.)'!I277+'Allocation (ENG)'!T278+'Allocation (ENG)'!AF278),0)</f>
        <v>6971.7691821302978</v>
      </c>
      <c r="AR278" s="382">
        <f>IF(('GE2024 results (adjust.)'!K277+'Allocation (ENG)'!U278+'Allocation (ENG)'!AG278)&gt;0,('GE2024 results (adjust.)'!K277+'Allocation (ENG)'!U278+'Allocation (ENG)'!AG278),0)</f>
        <v>0</v>
      </c>
      <c r="AS278" s="382">
        <f>IF(('GE2024 results (adjust.)'!L277+'Allocation (ENG)'!V278+'Allocation (ENG)'!AH278)&gt;0,('GE2024 results (adjust.)'!L277+'Allocation (ENG)'!V278+'Allocation (ENG)'!AH278),0)</f>
        <v>0</v>
      </c>
      <c r="AT278" s="382">
        <f t="shared" si="71"/>
        <v>1143.1276590420553</v>
      </c>
      <c r="AU278" s="382">
        <f t="shared" si="72"/>
        <v>98.580929597723369</v>
      </c>
      <c r="AV278" s="382">
        <f>IF(('GE2024 results (adjust.)'!N277+'Allocation (ENG)'!Y278+'Allocation (ENG)'!AK278)&gt;0,('GE2024 results (adjust.)'!N277+'Allocation (ENG)'!Y278+'Allocation (ENG)'!AK278),0)</f>
        <v>1857.0086963473841</v>
      </c>
      <c r="AW278" s="382">
        <f t="shared" si="62"/>
        <v>34876.711633022627</v>
      </c>
      <c r="AY278" s="368">
        <f t="shared" si="63"/>
        <v>0.38050575882833321</v>
      </c>
      <c r="AZ278" s="368">
        <f t="shared" si="64"/>
        <v>3.349174599669337E-2</v>
      </c>
      <c r="BA278" s="368">
        <f t="shared" si="65"/>
        <v>0.26330537322322534</v>
      </c>
      <c r="BB278" s="368">
        <f t="shared" si="66"/>
        <v>3.3951824715000412E-2</v>
      </c>
      <c r="BC278" s="368">
        <f t="shared" si="67"/>
        <v>0.19989754927265435</v>
      </c>
      <c r="BD278" s="368">
        <f t="shared" si="68"/>
        <v>0</v>
      </c>
      <c r="BE278" s="368">
        <f t="shared" si="69"/>
        <v>0</v>
      </c>
      <c r="BF278" s="368">
        <f t="shared" si="73"/>
        <v>3.2776245394640288E-2</v>
      </c>
      <c r="BG278" s="368">
        <f t="shared" si="74"/>
        <v>2.8265545970906016E-3</v>
      </c>
      <c r="BH278" s="368">
        <f t="shared" si="75"/>
        <v>5.3244947972362622E-2</v>
      </c>
    </row>
    <row r="279" spans="1:60" ht="20" customHeight="1" x14ac:dyDescent="0.35">
      <c r="A279" s="394" t="s">
        <v>370</v>
      </c>
      <c r="B279" s="395" t="s">
        <v>362</v>
      </c>
      <c r="C279" s="394" t="s">
        <v>300</v>
      </c>
      <c r="D279" s="333" t="s">
        <v>71</v>
      </c>
      <c r="E279" s="346">
        <f>'GE2024 results (adjust.)'!E278/'Regional Transition'!$P$76</f>
        <v>1.9667708872067327E-2</v>
      </c>
      <c r="F279" s="346">
        <f>'GE2024 results (adjust.)'!F278/'Regional Transition'!$Q$76</f>
        <v>1.4557213793860251E-2</v>
      </c>
      <c r="G279" s="346">
        <f>'GE2024 results (adjust.)'!G278/'Regional Transition'!$R$76</f>
        <v>1.1307909654370516E-2</v>
      </c>
      <c r="H279" s="346">
        <f>'GE2024 results (adjust.)'!H278/'Regional Transition'!$S$76</f>
        <v>1.0742235365236002E-2</v>
      </c>
      <c r="I279" s="346">
        <f>'GE2024 results (adjust.)'!I278/'Regional Transition'!$T$76</f>
        <v>1.5326205298567879E-2</v>
      </c>
      <c r="J279" s="346">
        <v>2.8644194064414786E-3</v>
      </c>
      <c r="K279" s="346">
        <v>2.8644194064414786E-3</v>
      </c>
      <c r="L279" s="346">
        <f t="shared" si="70"/>
        <v>1.1307909654370516E-2</v>
      </c>
      <c r="M279" s="346">
        <v>1.1812631099946071E-2</v>
      </c>
      <c r="N279" s="346">
        <v>2.8644194064414786E-3</v>
      </c>
      <c r="P279" s="347">
        <f>E279*'Regional Transition'!$P$78</f>
        <v>0</v>
      </c>
      <c r="Q279" s="347">
        <f>F279*'Regional Transition'!$Q$78</f>
        <v>0</v>
      </c>
      <c r="R279" s="347">
        <f>G279*'Regional Transition'!$R$78</f>
        <v>5087.6140359509418</v>
      </c>
      <c r="S279" s="347">
        <f>H279*'Regional Transition'!$S$78</f>
        <v>0</v>
      </c>
      <c r="T279" s="347">
        <f>I279*'Regional Transition'!$T$78</f>
        <v>5381.8623671844352</v>
      </c>
      <c r="U279" s="347">
        <f>J279*'Regional Transition'!$U$78</f>
        <v>0</v>
      </c>
      <c r="V279" s="347">
        <f>K279*'Regional Transition'!$V$78</f>
        <v>0</v>
      </c>
      <c r="W279" s="347">
        <f>L279*'Regional Transition'!$W$78</f>
        <v>1351.1820474883239</v>
      </c>
      <c r="X279" s="347">
        <f>M279*'Regional Transition'!$X$78</f>
        <v>141.14912095782833</v>
      </c>
      <c r="Y279" s="347">
        <f>N279*'Regional Transition'!$Y$78</f>
        <v>0</v>
      </c>
      <c r="Z279" s="348">
        <f t="shared" si="61"/>
        <v>11961.80757158153</v>
      </c>
      <c r="AB279" s="347">
        <f>E279*'Regional Transition'!$P$80</f>
        <v>-12730.201729106626</v>
      </c>
      <c r="AC279" s="347">
        <f>F279*'Regional Transition'!$Q$80</f>
        <v>-2157.2950819672137</v>
      </c>
      <c r="AD279" s="347">
        <f>G279*'Regional Transition'!$R$80</f>
        <v>0</v>
      </c>
      <c r="AE279" s="347">
        <f>H279*'Regional Transition'!$S$80</f>
        <v>-189.3600000000001</v>
      </c>
      <c r="AF279" s="347">
        <f>I279*'Regional Transition'!$T$80</f>
        <v>0</v>
      </c>
      <c r="AG279" s="347">
        <f>J279*'Regional Transition'!$U$80</f>
        <v>-101.75113395590056</v>
      </c>
      <c r="AH279" s="347">
        <f>K279*'Regional Transition'!$V$80</f>
        <v>-138.62486380096166</v>
      </c>
      <c r="AI279" s="347">
        <f>L279*'Regional Transition'!$W$80</f>
        <v>0</v>
      </c>
      <c r="AJ279" s="347">
        <f>M279*'Regional Transition'!$X$80</f>
        <v>0</v>
      </c>
      <c r="AK279" s="347">
        <f>N279*'Regional Transition'!$Y$80</f>
        <v>-101.70363296733622</v>
      </c>
      <c r="AM279" s="382">
        <f>IF(('GE2024 results (adjust.)'!E278+'Allocation (ENG)'!P279+'Allocation (ENG)'!AB279)&gt;0,('GE2024 results (adjust.)'!E278+'Allocation (ENG)'!P279+'Allocation (ENG)'!AB279),0)</f>
        <v>14041.798270893374</v>
      </c>
      <c r="AN279" s="382">
        <f>IF(('GE2024 results (adjust.)'!F278+'Allocation (ENG)'!Q279+'Allocation (ENG)'!AC279)&gt;0,('GE2024 results (adjust.)'!F278+'Allocation (ENG)'!Q279+'Allocation (ENG)'!AC279),0)</f>
        <v>6332.7049180327867</v>
      </c>
      <c r="AO279" s="382">
        <f>IF(('GE2024 results (adjust.)'!G278+'Allocation (ENG)'!R279+'Allocation (ENG)'!AD279)&gt;0,('GE2024 results (adjust.)'!G278+'Allocation (ENG)'!R279+'Allocation (ENG)'!AD279),0)</f>
        <v>10854.614035950941</v>
      </c>
      <c r="AP279" s="382">
        <f>IF(('GE2024 results (adjust.)'!H278+'Allocation (ENG)'!S279+'Allocation (ENG)'!AE279)&gt;0,('GE2024 results (adjust.)'!H278+'Allocation (ENG)'!S279+'Allocation (ENG)'!AE279),0)</f>
        <v>2440.64</v>
      </c>
      <c r="AQ279" s="382">
        <f>IF(('GE2024 results (adjust.)'!I278+'Allocation (ENG)'!T279+'Allocation (ENG)'!AF279)&gt;0,('GE2024 results (adjust.)'!I278+'Allocation (ENG)'!T279+'Allocation (ENG)'!AF279),0)</f>
        <v>8675.8623671844362</v>
      </c>
      <c r="AR279" s="382">
        <f>IF(('GE2024 results (adjust.)'!K278+'Allocation (ENG)'!U279+'Allocation (ENG)'!AG279)&gt;0,('GE2024 results (adjust.)'!K278+'Allocation (ENG)'!U279+'Allocation (ENG)'!AG279),0)</f>
        <v>394.24886604409943</v>
      </c>
      <c r="AS279" s="382">
        <f>IF(('GE2024 results (adjust.)'!L278+'Allocation (ENG)'!V279+'Allocation (ENG)'!AH279)&gt;0,('GE2024 results (adjust.)'!L278+'Allocation (ENG)'!V279+'Allocation (ENG)'!AH279),0)</f>
        <v>0</v>
      </c>
      <c r="AT279" s="382">
        <f t="shared" si="71"/>
        <v>1351.1820474883239</v>
      </c>
      <c r="AU279" s="382">
        <f t="shared" si="72"/>
        <v>141.14912095782833</v>
      </c>
      <c r="AV279" s="382">
        <f>IF(('GE2024 results (adjust.)'!N278+'Allocation (ENG)'!Y279+'Allocation (ENG)'!AK279)&gt;0,('GE2024 results (adjust.)'!N278+'Allocation (ENG)'!Y279+'Allocation (ENG)'!AK279),0)</f>
        <v>0</v>
      </c>
      <c r="AW279" s="382">
        <f t="shared" si="62"/>
        <v>44232.199626551796</v>
      </c>
      <c r="AY279" s="368">
        <f t="shared" si="63"/>
        <v>0.31745647716927772</v>
      </c>
      <c r="AZ279" s="368">
        <f t="shared" si="64"/>
        <v>0.14316956813134335</v>
      </c>
      <c r="BA279" s="368">
        <f t="shared" si="65"/>
        <v>0.24540072905248669</v>
      </c>
      <c r="BB279" s="368">
        <f t="shared" si="66"/>
        <v>5.5177902537203408E-2</v>
      </c>
      <c r="BC279" s="368">
        <f t="shared" si="67"/>
        <v>0.19614358861720438</v>
      </c>
      <c r="BD279" s="368">
        <f t="shared" si="68"/>
        <v>8.9131643773699854E-3</v>
      </c>
      <c r="BE279" s="368">
        <f t="shared" si="69"/>
        <v>0</v>
      </c>
      <c r="BF279" s="368">
        <f t="shared" si="73"/>
        <v>3.0547475795828012E-2</v>
      </c>
      <c r="BG279" s="368">
        <f t="shared" si="74"/>
        <v>3.1910943192863294E-3</v>
      </c>
      <c r="BH279" s="368">
        <f t="shared" si="75"/>
        <v>0</v>
      </c>
    </row>
    <row r="280" spans="1:60" ht="20" customHeight="1" x14ac:dyDescent="0.35">
      <c r="A280" s="394" t="s">
        <v>371</v>
      </c>
      <c r="B280" s="395" t="s">
        <v>362</v>
      </c>
      <c r="C280" s="394" t="s">
        <v>300</v>
      </c>
      <c r="D280" s="333" t="s">
        <v>71</v>
      </c>
      <c r="E280" s="346">
        <f>'GE2024 results (adjust.)'!E279/'Regional Transition'!$P$76</f>
        <v>1.2673962104471297E-2</v>
      </c>
      <c r="F280" s="346">
        <f>'GE2024 results (adjust.)'!F279/'Regional Transition'!$Q$76</f>
        <v>1.9654810567611314E-2</v>
      </c>
      <c r="G280" s="346">
        <f>'GE2024 results (adjust.)'!G279/'Regional Transition'!$R$76</f>
        <v>1.450008529461938E-2</v>
      </c>
      <c r="H280" s="346">
        <f>'GE2024 results (adjust.)'!H279/'Regional Transition'!$S$76</f>
        <v>2.3967846814906792E-2</v>
      </c>
      <c r="I280" s="346">
        <f>'GE2024 results (adjust.)'!I279/'Regional Transition'!$T$76</f>
        <v>1.004531792337828E-2</v>
      </c>
      <c r="J280" s="346">
        <v>5.3245860740706516E-3</v>
      </c>
      <c r="K280" s="346">
        <v>5.3245860740706516E-3</v>
      </c>
      <c r="L280" s="346">
        <f t="shared" si="70"/>
        <v>1.450008529461938E-2</v>
      </c>
      <c r="M280" s="346">
        <v>9.6028275511698801E-3</v>
      </c>
      <c r="N280" s="346">
        <v>5.3245860740706516E-3</v>
      </c>
      <c r="P280" s="347">
        <f>E280*'Regional Transition'!$P$78</f>
        <v>0</v>
      </c>
      <c r="Q280" s="347">
        <f>F280*'Regional Transition'!$Q$78</f>
        <v>0</v>
      </c>
      <c r="R280" s="347">
        <f>G280*'Regional Transition'!$R$78</f>
        <v>6523.8262174193196</v>
      </c>
      <c r="S280" s="347">
        <f>H280*'Regional Transition'!$S$78</f>
        <v>0</v>
      </c>
      <c r="T280" s="347">
        <f>I280*'Regional Transition'!$T$78</f>
        <v>3527.4562388437148</v>
      </c>
      <c r="U280" s="347">
        <f>J280*'Regional Transition'!$U$78</f>
        <v>0</v>
      </c>
      <c r="V280" s="347">
        <f>K280*'Regional Transition'!$V$78</f>
        <v>0</v>
      </c>
      <c r="W280" s="347">
        <f>L280*'Regional Transition'!$W$78</f>
        <v>1732.61509297315</v>
      </c>
      <c r="X280" s="347">
        <f>M280*'Regional Transition'!$X$78</f>
        <v>114.7441798604404</v>
      </c>
      <c r="Y280" s="347">
        <f>N280*'Regional Transition'!$Y$78</f>
        <v>0</v>
      </c>
      <c r="Z280" s="348">
        <f t="shared" si="61"/>
        <v>11898.641729096624</v>
      </c>
      <c r="AB280" s="347">
        <f>E280*'Regional Transition'!$P$80</f>
        <v>-8203.4005763688765</v>
      </c>
      <c r="AC280" s="347">
        <f>F280*'Regional Transition'!$Q$80</f>
        <v>-2912.7295081967222</v>
      </c>
      <c r="AD280" s="347">
        <f>G280*'Regional Transition'!$R$80</f>
        <v>0</v>
      </c>
      <c r="AE280" s="347">
        <f>H280*'Regional Transition'!$S$80</f>
        <v>-422.49600000000021</v>
      </c>
      <c r="AF280" s="347">
        <f>I280*'Regional Transition'!$T$80</f>
        <v>0</v>
      </c>
      <c r="AG280" s="347">
        <f>J280*'Regional Transition'!$U$80</f>
        <v>-189.14222884544418</v>
      </c>
      <c r="AH280" s="347">
        <f>K280*'Regional Transition'!$V$80</f>
        <v>-257.68573472678759</v>
      </c>
      <c r="AI280" s="347">
        <f>L280*'Regional Transition'!$W$80</f>
        <v>0</v>
      </c>
      <c r="AJ280" s="347">
        <f>M280*'Regional Transition'!$X$80</f>
        <v>0</v>
      </c>
      <c r="AK280" s="347">
        <f>N280*'Regional Transition'!$Y$80</f>
        <v>-189.0539306368629</v>
      </c>
      <c r="AM280" s="382">
        <f>IF(('GE2024 results (adjust.)'!E279+'Allocation (ENG)'!P280+'Allocation (ENG)'!AB280)&gt;0,('GE2024 results (adjust.)'!E279+'Allocation (ENG)'!P280+'Allocation (ENG)'!AB280),0)</f>
        <v>9048.5994236311235</v>
      </c>
      <c r="AN280" s="382">
        <f>IF(('GE2024 results (adjust.)'!F279+'Allocation (ENG)'!Q280+'Allocation (ENG)'!AC280)&gt;0,('GE2024 results (adjust.)'!F279+'Allocation (ENG)'!Q280+'Allocation (ENG)'!AC280),0)</f>
        <v>8550.2704918032778</v>
      </c>
      <c r="AO280" s="382">
        <f>IF(('GE2024 results (adjust.)'!G279+'Allocation (ENG)'!R280+'Allocation (ENG)'!AD280)&gt;0,('GE2024 results (adjust.)'!G279+'Allocation (ENG)'!R280+'Allocation (ENG)'!AD280),0)</f>
        <v>13918.826217419319</v>
      </c>
      <c r="AP280" s="382">
        <f>IF(('GE2024 results (adjust.)'!H279+'Allocation (ENG)'!S280+'Allocation (ENG)'!AE280)&gt;0,('GE2024 results (adjust.)'!H279+'Allocation (ENG)'!S280+'Allocation (ENG)'!AE280),0)</f>
        <v>5445.5039999999999</v>
      </c>
      <c r="AQ280" s="382">
        <f>IF(('GE2024 results (adjust.)'!I279+'Allocation (ENG)'!T280+'Allocation (ENG)'!AF280)&gt;0,('GE2024 results (adjust.)'!I279+'Allocation (ENG)'!T280+'Allocation (ENG)'!AF280),0)</f>
        <v>5686.4562388437153</v>
      </c>
      <c r="AR280" s="382">
        <f>IF(('GE2024 results (adjust.)'!K279+'Allocation (ENG)'!U280+'Allocation (ENG)'!AG280)&gt;0,('GE2024 results (adjust.)'!K279+'Allocation (ENG)'!U280+'Allocation (ENG)'!AG280),0)</f>
        <v>732.85777115455585</v>
      </c>
      <c r="AS280" s="382">
        <f>IF(('GE2024 results (adjust.)'!L279+'Allocation (ENG)'!V280+'Allocation (ENG)'!AH280)&gt;0,('GE2024 results (adjust.)'!L279+'Allocation (ENG)'!V280+'Allocation (ENG)'!AH280),0)</f>
        <v>0</v>
      </c>
      <c r="AT280" s="382">
        <f t="shared" si="71"/>
        <v>1732.61509297315</v>
      </c>
      <c r="AU280" s="382">
        <f t="shared" si="72"/>
        <v>114.7441798604404</v>
      </c>
      <c r="AV280" s="382">
        <f>IF(('GE2024 results (adjust.)'!N279+'Allocation (ENG)'!Y280+'Allocation (ENG)'!AK280)&gt;0,('GE2024 results (adjust.)'!N279+'Allocation (ENG)'!Y280+'Allocation (ENG)'!AK280),0)</f>
        <v>0</v>
      </c>
      <c r="AW280" s="382">
        <f t="shared" si="62"/>
        <v>45229.873415685586</v>
      </c>
      <c r="AY280" s="368">
        <f t="shared" si="63"/>
        <v>0.20005803112624004</v>
      </c>
      <c r="AZ280" s="368">
        <f t="shared" si="64"/>
        <v>0.18904033653205116</v>
      </c>
      <c r="BA280" s="368">
        <f t="shared" si="65"/>
        <v>0.30773524589596379</v>
      </c>
      <c r="BB280" s="368">
        <f t="shared" si="66"/>
        <v>0.12039618041715579</v>
      </c>
      <c r="BC280" s="368">
        <f t="shared" si="67"/>
        <v>0.12572346127485887</v>
      </c>
      <c r="BD280" s="368">
        <f t="shared" si="68"/>
        <v>1.6202958704288634E-2</v>
      </c>
      <c r="BE280" s="368">
        <f t="shared" si="69"/>
        <v>0</v>
      </c>
      <c r="BF280" s="368">
        <f t="shared" si="73"/>
        <v>3.830687468544372E-2</v>
      </c>
      <c r="BG280" s="368">
        <f t="shared" si="74"/>
        <v>2.5369113639979249E-3</v>
      </c>
      <c r="BH280" s="368">
        <f t="shared" si="75"/>
        <v>0</v>
      </c>
    </row>
    <row r="281" spans="1:60" ht="20" customHeight="1" x14ac:dyDescent="0.35">
      <c r="A281" s="394" t="s">
        <v>372</v>
      </c>
      <c r="B281" s="395" t="s">
        <v>362</v>
      </c>
      <c r="C281" s="394" t="s">
        <v>300</v>
      </c>
      <c r="D281" s="333" t="s">
        <v>71</v>
      </c>
      <c r="E281" s="346">
        <f>'GE2024 results (adjust.)'!E280/'Regional Transition'!$P$76</f>
        <v>1.5636019558982556E-2</v>
      </c>
      <c r="F281" s="346">
        <f>'GE2024 results (adjust.)'!F280/'Regional Transition'!$Q$76</f>
        <v>7.7278401141258127E-3</v>
      </c>
      <c r="G281" s="346">
        <f>'GE2024 results (adjust.)'!G280/'Regional Transition'!$R$76</f>
        <v>1.7872654152867568E-2</v>
      </c>
      <c r="H281" s="346">
        <f>'GE2024 results (adjust.)'!H280/'Regional Transition'!$S$76</f>
        <v>7.3480157498325357E-3</v>
      </c>
      <c r="I281" s="346">
        <f>'GE2024 results (adjust.)'!I280/'Regional Transition'!$T$76</f>
        <v>1.6261410904218197E-2</v>
      </c>
      <c r="J281" s="346">
        <v>1.5823607204938812E-3</v>
      </c>
      <c r="K281" s="346">
        <v>1.5823607204938812E-3</v>
      </c>
      <c r="L281" s="346">
        <f t="shared" si="70"/>
        <v>1.7872654152867568E-2</v>
      </c>
      <c r="M281" s="346">
        <v>1.0893178283459504E-2</v>
      </c>
      <c r="N281" s="346">
        <v>1.5823607204938812E-3</v>
      </c>
      <c r="P281" s="347">
        <f>E281*'Regional Transition'!$P$78</f>
        <v>0</v>
      </c>
      <c r="Q281" s="347">
        <f>F281*'Regional Transition'!$Q$78</f>
        <v>0</v>
      </c>
      <c r="R281" s="347">
        <f>G281*'Regional Transition'!$R$78</f>
        <v>8041.2002666365252</v>
      </c>
      <c r="S281" s="347">
        <f>H281*'Regional Transition'!$S$78</f>
        <v>0</v>
      </c>
      <c r="T281" s="347">
        <f>I281*'Regional Transition'!$T$78</f>
        <v>5710.2638048905901</v>
      </c>
      <c r="U281" s="347">
        <f>J281*'Regional Transition'!$U$78</f>
        <v>0</v>
      </c>
      <c r="V281" s="347">
        <f>K281*'Regional Transition'!$V$78</f>
        <v>0</v>
      </c>
      <c r="W281" s="347">
        <f>L281*'Regional Transition'!$W$78</f>
        <v>2135.6033228465535</v>
      </c>
      <c r="X281" s="347">
        <f>M281*'Regional Transition'!$X$78</f>
        <v>130.16257988063589</v>
      </c>
      <c r="Y281" s="347">
        <f>N281*'Regional Transition'!$Y$78</f>
        <v>0</v>
      </c>
      <c r="Z281" s="348">
        <f t="shared" si="61"/>
        <v>16017.229974254305</v>
      </c>
      <c r="AB281" s="347">
        <f>E281*'Regional Transition'!$P$80</f>
        <v>-10120.634005763688</v>
      </c>
      <c r="AC281" s="347">
        <f>F281*'Regional Transition'!$Q$80</f>
        <v>-1145.2213114754102</v>
      </c>
      <c r="AD281" s="347">
        <f>G281*'Regional Transition'!$R$80</f>
        <v>0</v>
      </c>
      <c r="AE281" s="347">
        <f>H281*'Regional Transition'!$S$80</f>
        <v>-129.52800000000008</v>
      </c>
      <c r="AF281" s="347">
        <f>I281*'Regional Transition'!$T$80</f>
        <v>0</v>
      </c>
      <c r="AG281" s="347">
        <f>J281*'Regional Transition'!$U$80</f>
        <v>-56.209295774025712</v>
      </c>
      <c r="AH281" s="347">
        <f>K281*'Regional Transition'!$V$80</f>
        <v>-76.579057825531237</v>
      </c>
      <c r="AI281" s="347">
        <f>L281*'Regional Transition'!$W$80</f>
        <v>0</v>
      </c>
      <c r="AJ281" s="347">
        <f>M281*'Regional Transition'!$X$80</f>
        <v>0</v>
      </c>
      <c r="AK281" s="347">
        <f>N281*'Regional Transition'!$Y$80</f>
        <v>-56.183055308568797</v>
      </c>
      <c r="AM281" s="382">
        <f>IF(('GE2024 results (adjust.)'!E280+'Allocation (ENG)'!P281+'Allocation (ENG)'!AB281)&gt;0,('GE2024 results (adjust.)'!E280+'Allocation (ENG)'!P281+'Allocation (ENG)'!AB281),0)</f>
        <v>11163.365994236312</v>
      </c>
      <c r="AN281" s="382">
        <f>IF(('GE2024 results (adjust.)'!F280+'Allocation (ENG)'!Q281+'Allocation (ENG)'!AC281)&gt;0,('GE2024 results (adjust.)'!F280+'Allocation (ENG)'!Q281+'Allocation (ENG)'!AC281),0)</f>
        <v>3361.7786885245896</v>
      </c>
      <c r="AO281" s="382">
        <f>IF(('GE2024 results (adjust.)'!G280+'Allocation (ENG)'!R281+'Allocation (ENG)'!AD281)&gt;0,('GE2024 results (adjust.)'!G280+'Allocation (ENG)'!R281+'Allocation (ENG)'!AD281),0)</f>
        <v>17156.200266636526</v>
      </c>
      <c r="AP281" s="382">
        <f>IF(('GE2024 results (adjust.)'!H280+'Allocation (ENG)'!S281+'Allocation (ENG)'!AE281)&gt;0,('GE2024 results (adjust.)'!H280+'Allocation (ENG)'!S281+'Allocation (ENG)'!AE281),0)</f>
        <v>1669.472</v>
      </c>
      <c r="AQ281" s="382">
        <f>IF(('GE2024 results (adjust.)'!I280+'Allocation (ENG)'!T281+'Allocation (ENG)'!AF281)&gt;0,('GE2024 results (adjust.)'!I280+'Allocation (ENG)'!T281+'Allocation (ENG)'!AF281),0)</f>
        <v>9205.2638048905901</v>
      </c>
      <c r="AR281" s="382">
        <f>IF(('GE2024 results (adjust.)'!K280+'Allocation (ENG)'!U281+'Allocation (ENG)'!AG281)&gt;0,('GE2024 results (adjust.)'!K280+'Allocation (ENG)'!U281+'Allocation (ENG)'!AG281),0)</f>
        <v>0</v>
      </c>
      <c r="AS281" s="382">
        <f>IF(('GE2024 results (adjust.)'!L280+'Allocation (ENG)'!V281+'Allocation (ENG)'!AH281)&gt;0,('GE2024 results (adjust.)'!L280+'Allocation (ENG)'!V281+'Allocation (ENG)'!AH281),0)</f>
        <v>0</v>
      </c>
      <c r="AT281" s="382">
        <f t="shared" si="71"/>
        <v>2135.6033228465535</v>
      </c>
      <c r="AU281" s="382">
        <f t="shared" si="72"/>
        <v>130.16257988063589</v>
      </c>
      <c r="AV281" s="382">
        <f>IF(('GE2024 results (adjust.)'!N280+'Allocation (ENG)'!Y281+'Allocation (ENG)'!AK281)&gt;0,('GE2024 results (adjust.)'!N280+'Allocation (ENG)'!Y281+'Allocation (ENG)'!AK281),0)</f>
        <v>217.81694469143122</v>
      </c>
      <c r="AW281" s="382">
        <f t="shared" si="62"/>
        <v>45039.663601706641</v>
      </c>
      <c r="AY281" s="368">
        <f t="shared" si="63"/>
        <v>0.24785633598323123</v>
      </c>
      <c r="AZ281" s="368">
        <f t="shared" si="64"/>
        <v>7.464040402817762E-2</v>
      </c>
      <c r="BA281" s="368">
        <f t="shared" si="65"/>
        <v>0.38091315286791894</v>
      </c>
      <c r="BB281" s="368">
        <f t="shared" si="66"/>
        <v>3.7066706686875443E-2</v>
      </c>
      <c r="BC281" s="368">
        <f t="shared" si="67"/>
        <v>0.20438127349916052</v>
      </c>
      <c r="BD281" s="368">
        <f t="shared" si="68"/>
        <v>0</v>
      </c>
      <c r="BE281" s="368">
        <f t="shared" si="69"/>
        <v>0</v>
      </c>
      <c r="BF281" s="368">
        <f t="shared" si="73"/>
        <v>4.7416058470863699E-2</v>
      </c>
      <c r="BG281" s="368">
        <f t="shared" si="74"/>
        <v>2.8899545305596771E-3</v>
      </c>
      <c r="BH281" s="368">
        <f t="shared" si="75"/>
        <v>4.8361139332128069E-3</v>
      </c>
    </row>
    <row r="282" spans="1:60" ht="20" customHeight="1" x14ac:dyDescent="0.35">
      <c r="A282" s="394" t="s">
        <v>373</v>
      </c>
      <c r="B282" s="395" t="s">
        <v>362</v>
      </c>
      <c r="C282" s="394" t="s">
        <v>300</v>
      </c>
      <c r="D282" s="333" t="s">
        <v>71</v>
      </c>
      <c r="E282" s="346">
        <f>'GE2024 results (adjust.)'!E281/'Regional Transition'!$P$76</f>
        <v>1.3898602426066105E-2</v>
      </c>
      <c r="F282" s="346">
        <f>'GE2024 results (adjust.)'!F281/'Regional Transition'!$Q$76</f>
        <v>5.24162574414968E-3</v>
      </c>
      <c r="G282" s="346">
        <f>'GE2024 results (adjust.)'!G281/'Regional Transition'!$R$76</f>
        <v>1.3674590242687702E-2</v>
      </c>
      <c r="H282" s="346">
        <f>'GE2024 results (adjust.)'!H281/'Regional Transition'!$S$76</f>
        <v>8.9818158053817376E-3</v>
      </c>
      <c r="I282" s="346">
        <f>'GE2024 results (adjust.)'!I281/'Regional Transition'!$T$76</f>
        <v>1.2292603035463369E-2</v>
      </c>
      <c r="J282" s="346">
        <v>2.4509266050277492E-2</v>
      </c>
      <c r="K282" s="346">
        <v>2.4509266050277492E-2</v>
      </c>
      <c r="L282" s="346">
        <f t="shared" si="70"/>
        <v>1.3674590242687702E-2</v>
      </c>
      <c r="M282" s="346">
        <v>2.1462210489242385E-2</v>
      </c>
      <c r="N282" s="346">
        <v>2.4509266050277492E-2</v>
      </c>
      <c r="P282" s="347">
        <f>E282*'Regional Transition'!$P$78</f>
        <v>0</v>
      </c>
      <c r="Q282" s="347">
        <f>F282*'Regional Transition'!$Q$78</f>
        <v>0</v>
      </c>
      <c r="R282" s="347">
        <f>G282*'Regional Transition'!$R$78</f>
        <v>6152.4224530469692</v>
      </c>
      <c r="S282" s="347">
        <f>H282*'Regional Transition'!$S$78</f>
        <v>0</v>
      </c>
      <c r="T282" s="347">
        <f>I282*'Regional Transition'!$T$78</f>
        <v>4316.5999921376069</v>
      </c>
      <c r="U282" s="347">
        <f>J282*'Regional Transition'!$U$78</f>
        <v>0</v>
      </c>
      <c r="V282" s="347">
        <f>K282*'Regional Transition'!$V$78</f>
        <v>0</v>
      </c>
      <c r="W282" s="347">
        <f>L282*'Regional Transition'!$W$78</f>
        <v>1633.9766948471599</v>
      </c>
      <c r="X282" s="347">
        <f>M282*'Regional Transition'!$X$78</f>
        <v>256.45193850015983</v>
      </c>
      <c r="Y282" s="347">
        <f>N282*'Regional Transition'!$Y$78</f>
        <v>0</v>
      </c>
      <c r="Z282" s="348">
        <f t="shared" si="61"/>
        <v>12359.451078531896</v>
      </c>
      <c r="AB282" s="347">
        <f>E282*'Regional Transition'!$P$80</f>
        <v>-8996.0662824207484</v>
      </c>
      <c r="AC282" s="347">
        <f>F282*'Regional Transition'!$Q$80</f>
        <v>-776.77868852459028</v>
      </c>
      <c r="AD282" s="347">
        <f>G282*'Regional Transition'!$R$80</f>
        <v>0</v>
      </c>
      <c r="AE282" s="347">
        <f>H282*'Regional Transition'!$S$80</f>
        <v>-158.32800000000009</v>
      </c>
      <c r="AF282" s="347">
        <f>I282*'Regional Transition'!$T$80</f>
        <v>0</v>
      </c>
      <c r="AG282" s="347">
        <f>J282*'Regional Transition'!$U$80</f>
        <v>-870.62865425169764</v>
      </c>
      <c r="AH282" s="347">
        <f>K282*'Regional Transition'!$V$80</f>
        <v>-1186.1369394582284</v>
      </c>
      <c r="AI282" s="347">
        <f>L282*'Regional Transition'!$W$80</f>
        <v>0</v>
      </c>
      <c r="AJ282" s="347">
        <f>M282*'Regional Transition'!$X$80</f>
        <v>0</v>
      </c>
      <c r="AK282" s="347">
        <f>N282*'Regional Transition'!$Y$80</f>
        <v>-870.22221434148184</v>
      </c>
      <c r="AM282" s="382">
        <f>IF(('GE2024 results (adjust.)'!E281+'Allocation (ENG)'!P282+'Allocation (ENG)'!AB282)&gt;0,('GE2024 results (adjust.)'!E281+'Allocation (ENG)'!P282+'Allocation (ENG)'!AB282),0)</f>
        <v>9922.9337175792516</v>
      </c>
      <c r="AN282" s="382">
        <f>IF(('GE2024 results (adjust.)'!F281+'Allocation (ENG)'!Q282+'Allocation (ENG)'!AC282)&gt;0,('GE2024 results (adjust.)'!F281+'Allocation (ENG)'!Q282+'Allocation (ENG)'!AC282),0)</f>
        <v>2280.2213114754095</v>
      </c>
      <c r="AO282" s="382">
        <f>IF(('GE2024 results (adjust.)'!G281+'Allocation (ENG)'!R282+'Allocation (ENG)'!AD282)&gt;0,('GE2024 results (adjust.)'!G281+'Allocation (ENG)'!R282+'Allocation (ENG)'!AD282),0)</f>
        <v>13126.422453046969</v>
      </c>
      <c r="AP282" s="382">
        <f>IF(('GE2024 results (adjust.)'!H281+'Allocation (ENG)'!S282+'Allocation (ENG)'!AE282)&gt;0,('GE2024 results (adjust.)'!H281+'Allocation (ENG)'!S282+'Allocation (ENG)'!AE282),0)</f>
        <v>2040.672</v>
      </c>
      <c r="AQ282" s="382">
        <f>IF(('GE2024 results (adjust.)'!I281+'Allocation (ENG)'!T282+'Allocation (ENG)'!AF282)&gt;0,('GE2024 results (adjust.)'!I281+'Allocation (ENG)'!T282+'Allocation (ENG)'!AF282),0)</f>
        <v>6958.5999921376069</v>
      </c>
      <c r="AR282" s="382">
        <f>IF(('GE2024 results (adjust.)'!K281+'Allocation (ENG)'!U282+'Allocation (ENG)'!AG282)&gt;0,('GE2024 results (adjust.)'!K281+'Allocation (ENG)'!U282+'Allocation (ENG)'!AG282),0)</f>
        <v>3373.3713457483022</v>
      </c>
      <c r="AS282" s="382">
        <f>IF(('GE2024 results (adjust.)'!L281+'Allocation (ENG)'!V282+'Allocation (ENG)'!AH282)&gt;0,('GE2024 results (adjust.)'!L281+'Allocation (ENG)'!V282+'Allocation (ENG)'!AH282),0)</f>
        <v>0</v>
      </c>
      <c r="AT282" s="382">
        <f t="shared" si="71"/>
        <v>1633.9766948471599</v>
      </c>
      <c r="AU282" s="382">
        <f t="shared" si="72"/>
        <v>256.45193850015983</v>
      </c>
      <c r="AV282" s="382">
        <f>IF(('GE2024 results (adjust.)'!N281+'Allocation (ENG)'!Y282+'Allocation (ENG)'!AK282)&gt;0,('GE2024 results (adjust.)'!N281+'Allocation (ENG)'!Y282+'Allocation (ENG)'!AK282),0)</f>
        <v>0</v>
      </c>
      <c r="AW282" s="382">
        <f t="shared" si="62"/>
        <v>39592.64945333486</v>
      </c>
      <c r="AY282" s="368">
        <f t="shared" si="63"/>
        <v>0.25062565538269249</v>
      </c>
      <c r="AZ282" s="368">
        <f t="shared" si="64"/>
        <v>5.7592036475430874E-2</v>
      </c>
      <c r="BA282" s="368">
        <f t="shared" si="65"/>
        <v>0.33153685429711349</v>
      </c>
      <c r="BB282" s="368">
        <f t="shared" si="66"/>
        <v>5.1541688373373452E-2</v>
      </c>
      <c r="BC282" s="368">
        <f t="shared" si="67"/>
        <v>0.17575484561444243</v>
      </c>
      <c r="BD282" s="368">
        <f t="shared" si="68"/>
        <v>8.5201960271041308E-2</v>
      </c>
      <c r="BE282" s="368">
        <f t="shared" si="69"/>
        <v>0</v>
      </c>
      <c r="BF282" s="368">
        <f t="shared" si="73"/>
        <v>4.1269698224490288E-2</v>
      </c>
      <c r="BG282" s="368">
        <f t="shared" si="74"/>
        <v>6.4772613614156368E-3</v>
      </c>
      <c r="BH282" s="368">
        <f t="shared" si="75"/>
        <v>0</v>
      </c>
    </row>
    <row r="283" spans="1:60" ht="20" customHeight="1" x14ac:dyDescent="0.35">
      <c r="A283" s="394" t="s">
        <v>374</v>
      </c>
      <c r="B283" s="395" t="s">
        <v>362</v>
      </c>
      <c r="C283" s="394" t="s">
        <v>300</v>
      </c>
      <c r="D283" s="333" t="s">
        <v>71</v>
      </c>
      <c r="E283" s="346">
        <f>'GE2024 results (adjust.)'!E282/'Regional Transition'!$P$76</f>
        <v>1.8126439889040388E-2</v>
      </c>
      <c r="F283" s="346">
        <f>'GE2024 results (adjust.)'!F282/'Regional Transition'!$Q$76</f>
        <v>8.5508628021179114E-3</v>
      </c>
      <c r="G283" s="346">
        <f>'GE2024 results (adjust.)'!G282/'Regional Transition'!$R$76</f>
        <v>1.3094194671733363E-2</v>
      </c>
      <c r="H283" s="346">
        <f>'GE2024 results (adjust.)'!H282/'Regional Transition'!$S$76</f>
        <v>7.527733755942948E-3</v>
      </c>
      <c r="I283" s="346">
        <f>'GE2024 results (adjust.)'!I282/'Regional Transition'!$T$76</f>
        <v>1.8169044229176555E-2</v>
      </c>
      <c r="J283" s="346">
        <v>3.8057507839615611E-3</v>
      </c>
      <c r="K283" s="346">
        <v>3.8057507839615611E-3</v>
      </c>
      <c r="L283" s="346">
        <f t="shared" si="70"/>
        <v>1.3094194671733363E-2</v>
      </c>
      <c r="M283" s="346">
        <v>1.3611018473209629E-2</v>
      </c>
      <c r="N283" s="346">
        <v>3.8057507839615611E-3</v>
      </c>
      <c r="P283" s="347">
        <f>E283*'Regional Transition'!$P$78</f>
        <v>0</v>
      </c>
      <c r="Q283" s="347">
        <f>F283*'Regional Transition'!$Q$78</f>
        <v>0</v>
      </c>
      <c r="R283" s="347">
        <f>G283*'Regional Transition'!$R$78</f>
        <v>5891.2929655072639</v>
      </c>
      <c r="S283" s="347">
        <f>H283*'Regional Transition'!$S$78</f>
        <v>0</v>
      </c>
      <c r="T283" s="347">
        <f>I283*'Regional Transition'!$T$78</f>
        <v>6380.1373842912026</v>
      </c>
      <c r="U283" s="347">
        <f>J283*'Regional Transition'!$U$78</f>
        <v>0</v>
      </c>
      <c r="V283" s="347">
        <f>K283*'Regional Transition'!$V$78</f>
        <v>0</v>
      </c>
      <c r="W283" s="347">
        <f>L283*'Regional Transition'!$W$78</f>
        <v>1564.6252320317371</v>
      </c>
      <c r="X283" s="347">
        <f>M283*'Regional Transition'!$X$78</f>
        <v>162.63805045457423</v>
      </c>
      <c r="Y283" s="347">
        <f>N283*'Regional Transition'!$Y$78</f>
        <v>0</v>
      </c>
      <c r="Z283" s="348">
        <f t="shared" si="61"/>
        <v>13998.693632284776</v>
      </c>
      <c r="AB283" s="347">
        <f>E283*'Regional Transition'!$P$80</f>
        <v>-11732.593659942362</v>
      </c>
      <c r="AC283" s="347">
        <f>F283*'Regional Transition'!$Q$80</f>
        <v>-1267.1885245901642</v>
      </c>
      <c r="AD283" s="347">
        <f>G283*'Regional Transition'!$R$80</f>
        <v>0</v>
      </c>
      <c r="AE283" s="347">
        <f>H283*'Regional Transition'!$S$80</f>
        <v>-132.69600000000008</v>
      </c>
      <c r="AF283" s="347">
        <f>I283*'Regional Transition'!$T$80</f>
        <v>0</v>
      </c>
      <c r="AG283" s="347">
        <f>J283*'Regional Transition'!$U$80</f>
        <v>-135.18951063898885</v>
      </c>
      <c r="AH283" s="347">
        <f>K283*'Regional Transition'!$V$80</f>
        <v>-184.18101863877769</v>
      </c>
      <c r="AI283" s="347">
        <f>L283*'Regional Transition'!$W$80</f>
        <v>0</v>
      </c>
      <c r="AJ283" s="347">
        <f>M283*'Regional Transition'!$X$80</f>
        <v>0</v>
      </c>
      <c r="AK283" s="347">
        <f>N283*'Regional Transition'!$Y$80</f>
        <v>-135.1263994465213</v>
      </c>
      <c r="AM283" s="382">
        <f>IF(('GE2024 results (adjust.)'!E282+'Allocation (ENG)'!P283+'Allocation (ENG)'!AB283)&gt;0,('GE2024 results (adjust.)'!E282+'Allocation (ENG)'!P283+'Allocation (ENG)'!AB283),0)</f>
        <v>12941.406340057638</v>
      </c>
      <c r="AN283" s="382">
        <f>IF(('GE2024 results (adjust.)'!F282+'Allocation (ENG)'!Q283+'Allocation (ENG)'!AC283)&gt;0,('GE2024 results (adjust.)'!F282+'Allocation (ENG)'!Q283+'Allocation (ENG)'!AC283),0)</f>
        <v>3719.811475409836</v>
      </c>
      <c r="AO283" s="382">
        <f>IF(('GE2024 results (adjust.)'!G282+'Allocation (ENG)'!R283+'Allocation (ENG)'!AD283)&gt;0,('GE2024 results (adjust.)'!G282+'Allocation (ENG)'!R283+'Allocation (ENG)'!AD283),0)</f>
        <v>12569.292965507264</v>
      </c>
      <c r="AP283" s="382">
        <f>IF(('GE2024 results (adjust.)'!H282+'Allocation (ENG)'!S283+'Allocation (ENG)'!AE283)&gt;0,('GE2024 results (adjust.)'!H282+'Allocation (ENG)'!S283+'Allocation (ENG)'!AE283),0)</f>
        <v>1710.3039999999999</v>
      </c>
      <c r="AQ283" s="382">
        <f>IF(('GE2024 results (adjust.)'!I282+'Allocation (ENG)'!T283+'Allocation (ENG)'!AF283)&gt;0,('GE2024 results (adjust.)'!I282+'Allocation (ENG)'!T283+'Allocation (ENG)'!AF283),0)</f>
        <v>10285.137384291203</v>
      </c>
      <c r="AR283" s="382">
        <f>IF(('GE2024 results (adjust.)'!K282+'Allocation (ENG)'!U283+'Allocation (ENG)'!AG283)&gt;0,('GE2024 results (adjust.)'!K282+'Allocation (ENG)'!U283+'Allocation (ENG)'!AG283),0)</f>
        <v>0</v>
      </c>
      <c r="AS283" s="382">
        <f>IF(('GE2024 results (adjust.)'!L282+'Allocation (ENG)'!V283+'Allocation (ENG)'!AH283)&gt;0,('GE2024 results (adjust.)'!L282+'Allocation (ENG)'!V283+'Allocation (ENG)'!AH283),0)</f>
        <v>277.81898136122231</v>
      </c>
      <c r="AT283" s="382">
        <f t="shared" si="71"/>
        <v>1564.6252320317371</v>
      </c>
      <c r="AU283" s="382">
        <f t="shared" si="72"/>
        <v>162.63805045457423</v>
      </c>
      <c r="AV283" s="382">
        <f>IF(('GE2024 results (adjust.)'!N282+'Allocation (ENG)'!Y283+'Allocation (ENG)'!AK283)&gt;0,('GE2024 results (adjust.)'!N282+'Allocation (ENG)'!Y283+'Allocation (ENG)'!AK283),0)</f>
        <v>61.873600553478695</v>
      </c>
      <c r="AW283" s="382">
        <f t="shared" si="62"/>
        <v>43292.908029666949</v>
      </c>
      <c r="AY283" s="368">
        <f t="shared" si="63"/>
        <v>0.29892670483556788</v>
      </c>
      <c r="AZ283" s="368">
        <f t="shared" si="64"/>
        <v>8.5921959154621669E-2</v>
      </c>
      <c r="BA283" s="368">
        <f t="shared" si="65"/>
        <v>0.29033145467830473</v>
      </c>
      <c r="BB283" s="368">
        <f t="shared" si="66"/>
        <v>3.9505408110446054E-2</v>
      </c>
      <c r="BC283" s="368">
        <f t="shared" si="67"/>
        <v>0.23757095220406996</v>
      </c>
      <c r="BD283" s="368">
        <f t="shared" si="68"/>
        <v>0</v>
      </c>
      <c r="BE283" s="368">
        <f t="shared" si="69"/>
        <v>6.4171938085296502E-3</v>
      </c>
      <c r="BF283" s="368">
        <f t="shared" si="73"/>
        <v>3.6140451248032592E-2</v>
      </c>
      <c r="BG283" s="368">
        <f t="shared" si="74"/>
        <v>3.7566903646926346E-3</v>
      </c>
      <c r="BH283" s="368">
        <f t="shared" si="75"/>
        <v>1.4291855957349669E-3</v>
      </c>
    </row>
    <row r="284" spans="1:60" ht="20" customHeight="1" x14ac:dyDescent="0.35">
      <c r="A284" s="394" t="s">
        <v>375</v>
      </c>
      <c r="B284" s="395" t="s">
        <v>362</v>
      </c>
      <c r="C284" s="394" t="s">
        <v>300</v>
      </c>
      <c r="D284" s="333" t="s">
        <v>71</v>
      </c>
      <c r="E284" s="346">
        <f>'GE2024 results (adjust.)'!E283/'Regional Transition'!$P$76</f>
        <v>1.7252221543090883E-2</v>
      </c>
      <c r="F284" s="346">
        <f>'GE2024 results (adjust.)'!F283/'Regional Transition'!$Q$76</f>
        <v>6.0132095141422733E-3</v>
      </c>
      <c r="G284" s="346">
        <f>'GE2024 results (adjust.)'!G283/'Regional Transition'!$R$76</f>
        <v>1.3841257889752292E-2</v>
      </c>
      <c r="H284" s="346">
        <f>'GE2024 results (adjust.)'!H283/'Regional Transition'!$S$76</f>
        <v>6.5066087212246968E-3</v>
      </c>
      <c r="I284" s="346">
        <f>'GE2024 results (adjust.)'!I283/'Regional Transition'!$T$76</f>
        <v>9.5753887384495123E-3</v>
      </c>
      <c r="J284" s="346">
        <v>2.3966412372443823E-3</v>
      </c>
      <c r="K284" s="346">
        <v>2.3966412372443823E-3</v>
      </c>
      <c r="L284" s="346">
        <f t="shared" si="70"/>
        <v>1.3841257889752292E-2</v>
      </c>
      <c r="M284" s="346">
        <v>7.7078197124450217E-3</v>
      </c>
      <c r="N284" s="346">
        <v>2.3966412372443823E-3</v>
      </c>
      <c r="P284" s="347">
        <f>E284*'Regional Transition'!$P$78</f>
        <v>0</v>
      </c>
      <c r="Q284" s="347">
        <f>F284*'Regional Transition'!$Q$78</f>
        <v>0</v>
      </c>
      <c r="R284" s="347">
        <f>G284*'Regional Transition'!$R$78</f>
        <v>6227.4089612931675</v>
      </c>
      <c r="S284" s="347">
        <f>H284*'Regional Transition'!$S$78</f>
        <v>0</v>
      </c>
      <c r="T284" s="347">
        <f>I284*'Regional Transition'!$T$78</f>
        <v>3362.4386009913683</v>
      </c>
      <c r="U284" s="347">
        <f>J284*'Regional Transition'!$U$78</f>
        <v>0</v>
      </c>
      <c r="V284" s="347">
        <f>K284*'Regional Transition'!$V$78</f>
        <v>0</v>
      </c>
      <c r="W284" s="347">
        <f>L284*'Regional Transition'!$W$78</f>
        <v>1653.8918108583455</v>
      </c>
      <c r="X284" s="347">
        <f>M284*'Regional Transition'!$X$78</f>
        <v>92.100732487786132</v>
      </c>
      <c r="Y284" s="347">
        <f>N284*'Regional Transition'!$Y$78</f>
        <v>0</v>
      </c>
      <c r="Z284" s="348">
        <f t="shared" si="61"/>
        <v>11335.840105630668</v>
      </c>
      <c r="AB284" s="347">
        <f>E284*'Regional Transition'!$P$80</f>
        <v>-11166.743515850143</v>
      </c>
      <c r="AC284" s="347">
        <f>F284*'Regional Transition'!$Q$80</f>
        <v>-891.12295081967238</v>
      </c>
      <c r="AD284" s="347">
        <f>G284*'Regional Transition'!$R$80</f>
        <v>0</v>
      </c>
      <c r="AE284" s="347">
        <f>H284*'Regional Transition'!$S$80</f>
        <v>-114.69600000000007</v>
      </c>
      <c r="AF284" s="347">
        <f>I284*'Regional Transition'!$T$80</f>
        <v>0</v>
      </c>
      <c r="AG284" s="347">
        <f>J284*'Regional Transition'!$U$80</f>
        <v>-85.134517321973249</v>
      </c>
      <c r="AH284" s="347">
        <f>K284*'Regional Transition'!$V$80</f>
        <v>-115.98652918830462</v>
      </c>
      <c r="AI284" s="347">
        <f>L284*'Regional Transition'!$W$80</f>
        <v>0</v>
      </c>
      <c r="AJ284" s="347">
        <f>M284*'Regional Transition'!$X$80</f>
        <v>0</v>
      </c>
      <c r="AK284" s="347">
        <f>N284*'Regional Transition'!$Y$80</f>
        <v>-85.094773551299454</v>
      </c>
      <c r="AM284" s="382">
        <f>IF(('GE2024 results (adjust.)'!E283+'Allocation (ENG)'!P284+'Allocation (ENG)'!AB284)&gt;0,('GE2024 results (adjust.)'!E283+'Allocation (ENG)'!P284+'Allocation (ENG)'!AB284),0)</f>
        <v>12317.256484149857</v>
      </c>
      <c r="AN284" s="382">
        <f>IF(('GE2024 results (adjust.)'!F283+'Allocation (ENG)'!Q284+'Allocation (ENG)'!AC284)&gt;0,('GE2024 results (adjust.)'!F283+'Allocation (ENG)'!Q284+'Allocation (ENG)'!AC284),0)</f>
        <v>2615.8770491803275</v>
      </c>
      <c r="AO284" s="382">
        <f>IF(('GE2024 results (adjust.)'!G283+'Allocation (ENG)'!R284+'Allocation (ENG)'!AD284)&gt;0,('GE2024 results (adjust.)'!G283+'Allocation (ENG)'!R284+'Allocation (ENG)'!AD284),0)</f>
        <v>13286.408961293168</v>
      </c>
      <c r="AP284" s="382">
        <f>IF(('GE2024 results (adjust.)'!H283+'Allocation (ENG)'!S284+'Allocation (ENG)'!AE284)&gt;0,('GE2024 results (adjust.)'!H283+'Allocation (ENG)'!S284+'Allocation (ENG)'!AE284),0)</f>
        <v>1478.3039999999999</v>
      </c>
      <c r="AQ284" s="382">
        <f>IF(('GE2024 results (adjust.)'!I283+'Allocation (ENG)'!T284+'Allocation (ENG)'!AF284)&gt;0,('GE2024 results (adjust.)'!I283+'Allocation (ENG)'!T284+'Allocation (ENG)'!AF284),0)</f>
        <v>5420.4386009913687</v>
      </c>
      <c r="AR284" s="382">
        <f>IF(('GE2024 results (adjust.)'!K283+'Allocation (ENG)'!U284+'Allocation (ENG)'!AG284)&gt;0,('GE2024 results (adjust.)'!K283+'Allocation (ENG)'!U284+'Allocation (ENG)'!AG284),0)</f>
        <v>0</v>
      </c>
      <c r="AS284" s="382">
        <f>IF(('GE2024 results (adjust.)'!L283+'Allocation (ENG)'!V284+'Allocation (ENG)'!AH284)&gt;0,('GE2024 results (adjust.)'!L283+'Allocation (ENG)'!V284+'Allocation (ENG)'!AH284),0)</f>
        <v>299.01347081169536</v>
      </c>
      <c r="AT284" s="382">
        <f t="shared" si="71"/>
        <v>1653.8918108583455</v>
      </c>
      <c r="AU284" s="382">
        <f t="shared" si="72"/>
        <v>92.100732487786132</v>
      </c>
      <c r="AV284" s="382">
        <f>IF(('GE2024 results (adjust.)'!N283+'Allocation (ENG)'!Y284+'Allocation (ENG)'!AK284)&gt;0,('GE2024 results (adjust.)'!N283+'Allocation (ENG)'!Y284+'Allocation (ENG)'!AK284),0)</f>
        <v>0</v>
      </c>
      <c r="AW284" s="382">
        <f t="shared" si="62"/>
        <v>37163.291109772552</v>
      </c>
      <c r="AY284" s="368">
        <f t="shared" si="63"/>
        <v>0.33143610580040583</v>
      </c>
      <c r="AZ284" s="368">
        <f t="shared" si="64"/>
        <v>7.0388734987264084E-2</v>
      </c>
      <c r="BA284" s="368">
        <f t="shared" si="65"/>
        <v>0.35751432568358671</v>
      </c>
      <c r="BB284" s="368">
        <f t="shared" si="66"/>
        <v>3.9778608294765941E-2</v>
      </c>
      <c r="BC284" s="368">
        <f t="shared" si="67"/>
        <v>0.14585464416971394</v>
      </c>
      <c r="BD284" s="368">
        <f t="shared" si="68"/>
        <v>0</v>
      </c>
      <c r="BE284" s="368">
        <f t="shared" si="69"/>
        <v>8.0459362419886982E-3</v>
      </c>
      <c r="BF284" s="368">
        <f t="shared" si="73"/>
        <v>4.4503373126268515E-2</v>
      </c>
      <c r="BG284" s="368">
        <f t="shared" si="74"/>
        <v>2.4782716960061457E-3</v>
      </c>
      <c r="BH284" s="368">
        <f t="shared" si="75"/>
        <v>0</v>
      </c>
    </row>
    <row r="285" spans="1:60" ht="20" customHeight="1" x14ac:dyDescent="0.35">
      <c r="A285" s="394" t="s">
        <v>376</v>
      </c>
      <c r="B285" s="395" t="s">
        <v>362</v>
      </c>
      <c r="C285" s="394" t="s">
        <v>300</v>
      </c>
      <c r="D285" s="333" t="s">
        <v>71</v>
      </c>
      <c r="E285" s="346">
        <f>'GE2024 results (adjust.)'!E284/'Regional Transition'!$P$76</f>
        <v>1.7011260520005643E-2</v>
      </c>
      <c r="F285" s="346">
        <f>'GE2024 results (adjust.)'!F284/'Regional Transition'!$Q$76</f>
        <v>2.2561109434583414E-2</v>
      </c>
      <c r="G285" s="346">
        <f>'GE2024 results (adjust.)'!G284/'Regional Transition'!$R$76</f>
        <v>1.2592230934691773E-2</v>
      </c>
      <c r="H285" s="346">
        <f>'GE2024 results (adjust.)'!H284/'Regional Transition'!$S$76</f>
        <v>1.2478147924257029E-2</v>
      </c>
      <c r="I285" s="346">
        <f>'GE2024 results (adjust.)'!I284/'Regional Transition'!$T$76</f>
        <v>1.9355499102016508E-2</v>
      </c>
      <c r="J285" s="346">
        <v>0</v>
      </c>
      <c r="K285" s="346">
        <v>0</v>
      </c>
      <c r="L285" s="346">
        <f t="shared" si="70"/>
        <v>1.2592230934691773E-2</v>
      </c>
      <c r="M285" s="346">
        <v>1.2965843107064817E-2</v>
      </c>
      <c r="N285" s="346">
        <v>0</v>
      </c>
      <c r="P285" s="347">
        <f>E285*'Regional Transition'!$P$78</f>
        <v>0</v>
      </c>
      <c r="Q285" s="347">
        <f>F285*'Regional Transition'!$Q$78</f>
        <v>0</v>
      </c>
      <c r="R285" s="347">
        <f>G285*'Regional Transition'!$R$78</f>
        <v>5665.4512465540056</v>
      </c>
      <c r="S285" s="347">
        <f>H285*'Regional Transition'!$S$78</f>
        <v>0</v>
      </c>
      <c r="T285" s="347">
        <f>I285*'Regional Transition'!$T$78</f>
        <v>6796.7660739184121</v>
      </c>
      <c r="U285" s="347">
        <f>J285*'Regional Transition'!$U$78</f>
        <v>0</v>
      </c>
      <c r="V285" s="347">
        <f>K285*'Regional Transition'!$V$78</f>
        <v>0</v>
      </c>
      <c r="W285" s="347">
        <f>L285*'Regional Transition'!$W$78</f>
        <v>1504.6455885156956</v>
      </c>
      <c r="X285" s="347">
        <f>M285*'Regional Transition'!$X$78</f>
        <v>154.92885044447647</v>
      </c>
      <c r="Y285" s="347">
        <f>N285*'Regional Transition'!$Y$78</f>
        <v>0</v>
      </c>
      <c r="Z285" s="348">
        <f t="shared" si="61"/>
        <v>14121.791759432588</v>
      </c>
      <c r="AB285" s="347">
        <f>E285*'Regional Transition'!$P$80</f>
        <v>-11010.778097982709</v>
      </c>
      <c r="AC285" s="347">
        <f>F285*'Regional Transition'!$Q$80</f>
        <v>-3343.4262295081976</v>
      </c>
      <c r="AD285" s="347">
        <f>G285*'Regional Transition'!$R$80</f>
        <v>0</v>
      </c>
      <c r="AE285" s="347">
        <f>H285*'Regional Transition'!$S$80</f>
        <v>-219.96000000000009</v>
      </c>
      <c r="AF285" s="347">
        <f>I285*'Regional Transition'!$T$80</f>
        <v>0</v>
      </c>
      <c r="AG285" s="347">
        <f>J285*'Regional Transition'!$U$80</f>
        <v>0</v>
      </c>
      <c r="AH285" s="347">
        <f>K285*'Regional Transition'!$V$80</f>
        <v>0</v>
      </c>
      <c r="AI285" s="347">
        <f>L285*'Regional Transition'!$W$80</f>
        <v>0</v>
      </c>
      <c r="AJ285" s="347">
        <f>M285*'Regional Transition'!$X$80</f>
        <v>0</v>
      </c>
      <c r="AK285" s="347">
        <f>N285*'Regional Transition'!$Y$80</f>
        <v>0</v>
      </c>
      <c r="AM285" s="382">
        <f>IF(('GE2024 results (adjust.)'!E284+'Allocation (ENG)'!P285+'Allocation (ENG)'!AB285)&gt;0,('GE2024 results (adjust.)'!E284+'Allocation (ENG)'!P285+'Allocation (ENG)'!AB285),0)</f>
        <v>12145.221902017291</v>
      </c>
      <c r="AN285" s="382">
        <f>IF(('GE2024 results (adjust.)'!F284+'Allocation (ENG)'!Q285+'Allocation (ENG)'!AC285)&gt;0,('GE2024 results (adjust.)'!F284+'Allocation (ENG)'!Q285+'Allocation (ENG)'!AC285),0)</f>
        <v>9814.5737704918029</v>
      </c>
      <c r="AO285" s="382">
        <f>IF(('GE2024 results (adjust.)'!G284+'Allocation (ENG)'!R285+'Allocation (ENG)'!AD285)&gt;0,('GE2024 results (adjust.)'!G284+'Allocation (ENG)'!R285+'Allocation (ENG)'!AD285),0)</f>
        <v>12087.451246554007</v>
      </c>
      <c r="AP285" s="382">
        <f>IF(('GE2024 results (adjust.)'!H284+'Allocation (ENG)'!S285+'Allocation (ENG)'!AE285)&gt;0,('GE2024 results (adjust.)'!H284+'Allocation (ENG)'!S285+'Allocation (ENG)'!AE285),0)</f>
        <v>2835.04</v>
      </c>
      <c r="AQ285" s="382">
        <f>IF(('GE2024 results (adjust.)'!I284+'Allocation (ENG)'!T285+'Allocation (ENG)'!AF285)&gt;0,('GE2024 results (adjust.)'!I284+'Allocation (ENG)'!T285+'Allocation (ENG)'!AF285),0)</f>
        <v>10956.766073918412</v>
      </c>
      <c r="AR285" s="382">
        <f>IF(('GE2024 results (adjust.)'!K284+'Allocation (ENG)'!U285+'Allocation (ENG)'!AG285)&gt;0,('GE2024 results (adjust.)'!K284+'Allocation (ENG)'!U285+'Allocation (ENG)'!AG285),0)</f>
        <v>0</v>
      </c>
      <c r="AS285" s="382">
        <f>IF(('GE2024 results (adjust.)'!L284+'Allocation (ENG)'!V285+'Allocation (ENG)'!AH285)&gt;0,('GE2024 results (adjust.)'!L284+'Allocation (ENG)'!V285+'Allocation (ENG)'!AH285),0)</f>
        <v>0</v>
      </c>
      <c r="AT285" s="382">
        <f t="shared" si="71"/>
        <v>1504.6455885156956</v>
      </c>
      <c r="AU285" s="382">
        <f t="shared" si="72"/>
        <v>154.92885044447647</v>
      </c>
      <c r="AV285" s="382">
        <f>IF(('GE2024 results (adjust.)'!N284+'Allocation (ENG)'!Y285+'Allocation (ENG)'!AK285)&gt;0,('GE2024 results (adjust.)'!N284+'Allocation (ENG)'!Y285+'Allocation (ENG)'!AK285),0)</f>
        <v>0</v>
      </c>
      <c r="AW285" s="382">
        <f t="shared" si="62"/>
        <v>49498.627431941684</v>
      </c>
      <c r="AY285" s="368">
        <f t="shared" si="63"/>
        <v>0.24536482185726075</v>
      </c>
      <c r="AZ285" s="368">
        <f t="shared" si="64"/>
        <v>0.19827971561406196</v>
      </c>
      <c r="BA285" s="368">
        <f t="shared" si="65"/>
        <v>0.24419770554595055</v>
      </c>
      <c r="BB285" s="368">
        <f t="shared" si="66"/>
        <v>5.7275123515254003E-2</v>
      </c>
      <c r="BC285" s="368">
        <f t="shared" si="67"/>
        <v>0.22135494744745107</v>
      </c>
      <c r="BD285" s="368">
        <f t="shared" si="68"/>
        <v>0</v>
      </c>
      <c r="BE285" s="368">
        <f t="shared" si="69"/>
        <v>0</v>
      </c>
      <c r="BF285" s="368">
        <f t="shared" si="73"/>
        <v>3.039772346383773E-2</v>
      </c>
      <c r="BG285" s="368">
        <f t="shared" si="74"/>
        <v>3.1299625561839357E-3</v>
      </c>
      <c r="BH285" s="368">
        <f t="shared" si="75"/>
        <v>0</v>
      </c>
    </row>
    <row r="286" spans="1:60" ht="20" customHeight="1" x14ac:dyDescent="0.35">
      <c r="A286" s="394" t="s">
        <v>377</v>
      </c>
      <c r="B286" s="395" t="s">
        <v>378</v>
      </c>
      <c r="C286" s="394" t="s">
        <v>379</v>
      </c>
      <c r="D286" s="333" t="s">
        <v>71</v>
      </c>
      <c r="E286" s="346">
        <f>'GE2024 results (adjust.)'!E285/'Regional Transition'!$P$87</f>
        <v>1.4120826182096017E-2</v>
      </c>
      <c r="F286" s="346">
        <f>'GE2024 results (adjust.)'!F285/'Regional Transition'!$Q$87</f>
        <v>1.08511112796442E-2</v>
      </c>
      <c r="G286" s="346">
        <f>'GE2024 results (adjust.)'!G285/'Regional Transition'!$R$87</f>
        <v>1.1072066911654885E-2</v>
      </c>
      <c r="H286" s="346">
        <f>'GE2024 results (adjust.)'!H285/'Regional Transition'!$S$87</f>
        <v>1.0975459755070631E-2</v>
      </c>
      <c r="I286" s="346">
        <f>'GE2024 results (adjust.)'!I285/'Regional Transition'!$T$87</f>
        <v>8.6429846662106017E-3</v>
      </c>
      <c r="J286" s="346">
        <v>6.9889857123899678E-3</v>
      </c>
      <c r="K286" s="346">
        <v>6.9889857123899678E-3</v>
      </c>
      <c r="L286" s="346">
        <f t="shared" si="70"/>
        <v>1.1072066911654885E-2</v>
      </c>
      <c r="M286" s="346">
        <v>8.8365913403680788E-3</v>
      </c>
      <c r="N286" s="346">
        <v>6.9889857123899678E-3</v>
      </c>
      <c r="P286" s="347">
        <f>E286*'Regional Transition'!$P$89</f>
        <v>0</v>
      </c>
      <c r="Q286" s="347">
        <f>F286*'Regional Transition'!$Q$89</f>
        <v>0</v>
      </c>
      <c r="R286" s="347">
        <f>G286*'Regional Transition'!$R$89</f>
        <v>5200.3083514765713</v>
      </c>
      <c r="S286" s="347">
        <f>H286*'Regional Transition'!$S$89</f>
        <v>0</v>
      </c>
      <c r="T286" s="347">
        <f>I286*'Regional Transition'!$T$89</f>
        <v>3168.3288960084101</v>
      </c>
      <c r="U286" s="347">
        <f>J286*'Regional Transition'!$U$89</f>
        <v>0</v>
      </c>
      <c r="V286" s="347">
        <f>K286*'Regional Transition'!$V$89</f>
        <v>0</v>
      </c>
      <c r="W286" s="347">
        <f>L286*'Regional Transition'!$W$89</f>
        <v>1381.111703102177</v>
      </c>
      <c r="X286" s="347">
        <f>M286*'Regional Transition'!$X$89</f>
        <v>110.22620991268548</v>
      </c>
      <c r="Y286" s="347">
        <f>N286*'Regional Transition'!$Y$89</f>
        <v>0</v>
      </c>
      <c r="Z286" s="348">
        <f t="shared" si="61"/>
        <v>9859.9751604998437</v>
      </c>
      <c r="AB286" s="347">
        <f>E286*'Regional Transition'!$P$91</f>
        <v>-7171.0806916426509</v>
      </c>
      <c r="AC286" s="347">
        <f>F286*'Regional Transition'!$Q$91</f>
        <v>-3671.975409836065</v>
      </c>
      <c r="AD286" s="347">
        <f>G286*'Regional Transition'!$R$91</f>
        <v>0</v>
      </c>
      <c r="AE286" s="347">
        <f>H286*'Regional Transition'!$S$91</f>
        <v>-751.68000000000006</v>
      </c>
      <c r="AF286" s="347">
        <f>I286*'Regional Transition'!$T$91</f>
        <v>0</v>
      </c>
      <c r="AG286" s="347">
        <f>J286*'Regional Transition'!$U$91</f>
        <v>-142.51595437713149</v>
      </c>
      <c r="AH286" s="347">
        <f>K286*'Regional Transition'!$V$91</f>
        <v>-69.730817676547346</v>
      </c>
      <c r="AI286" s="347">
        <f>L286*'Regional Transition'!$W$91</f>
        <v>0</v>
      </c>
      <c r="AJ286" s="347">
        <f>M286*'Regional Transition'!$X$91</f>
        <v>0</v>
      </c>
      <c r="AK286" s="347">
        <f>N286*'Regional Transition'!$Y$91</f>
        <v>-198.34026874821953</v>
      </c>
      <c r="AM286" s="382">
        <f>IF(('GE2024 results (adjust.)'!E285+'Allocation (ENG)'!P286+'Allocation (ENG)'!AB286)&gt;0,('GE2024 results (adjust.)'!E285+'Allocation (ENG)'!P286+'Allocation (ENG)'!AB286),0)</f>
        <v>7909.9193083573491</v>
      </c>
      <c r="AN286" s="382">
        <f>IF(('GE2024 results (adjust.)'!F285+'Allocation (ENG)'!Q286+'Allocation (ENG)'!AC286)&gt;0,('GE2024 results (adjust.)'!F285+'Allocation (ENG)'!Q286+'Allocation (ENG)'!AC286),0)</f>
        <v>10779.024590163935</v>
      </c>
      <c r="AO286" s="382">
        <f>IF(('GE2024 results (adjust.)'!G285+'Allocation (ENG)'!R286+'Allocation (ENG)'!AD286)&gt;0,('GE2024 results (adjust.)'!G285+'Allocation (ENG)'!R286+'Allocation (ENG)'!AD286),0)</f>
        <v>11946.308351476571</v>
      </c>
      <c r="AP286" s="382">
        <f>IF(('GE2024 results (adjust.)'!H285+'Allocation (ENG)'!S286+'Allocation (ENG)'!AE286)&gt;0,('GE2024 results (adjust.)'!H285+'Allocation (ENG)'!S286+'Allocation (ENG)'!AE286),0)</f>
        <v>9688.32</v>
      </c>
      <c r="AQ286" s="382">
        <f>IF(('GE2024 results (adjust.)'!I285+'Allocation (ENG)'!T286+'Allocation (ENG)'!AF286)&gt;0,('GE2024 results (adjust.)'!I285+'Allocation (ENG)'!T286+'Allocation (ENG)'!AF286),0)</f>
        <v>5758.3288960084101</v>
      </c>
      <c r="AR286" s="382">
        <f>IF(('GE2024 results (adjust.)'!K285+'Allocation (ENG)'!U286+'Allocation (ENG)'!AG286)&gt;0,('GE2024 results (adjust.)'!K285+'Allocation (ENG)'!U286+'Allocation (ENG)'!AG286),0)</f>
        <v>0</v>
      </c>
      <c r="AS286" s="382">
        <f>IF(('GE2024 results (adjust.)'!L285+'Allocation (ENG)'!V286+'Allocation (ENG)'!AH286)&gt;0,('GE2024 results (adjust.)'!L285+'Allocation (ENG)'!V286+'Allocation (ENG)'!AH286),0)</f>
        <v>446.26918232345264</v>
      </c>
      <c r="AT286" s="382">
        <f t="shared" si="71"/>
        <v>1381.111703102177</v>
      </c>
      <c r="AU286" s="382">
        <f t="shared" si="72"/>
        <v>110.22620991268548</v>
      </c>
      <c r="AV286" s="382">
        <f>IF(('GE2024 results (adjust.)'!N285+'Allocation (ENG)'!Y286+'Allocation (ENG)'!AK286)&gt;0,('GE2024 results (adjust.)'!N285+'Allocation (ENG)'!Y286+'Allocation (ENG)'!AK286),0)</f>
        <v>0</v>
      </c>
      <c r="AW286" s="382">
        <f t="shared" si="62"/>
        <v>48019.508241344578</v>
      </c>
      <c r="AY286" s="368">
        <f t="shared" si="63"/>
        <v>0.16472303857428811</v>
      </c>
      <c r="AZ286" s="368">
        <f t="shared" si="64"/>
        <v>0.2244717820929962</v>
      </c>
      <c r="BA286" s="368">
        <f t="shared" si="65"/>
        <v>0.24878031427216604</v>
      </c>
      <c r="BB286" s="368">
        <f t="shared" si="66"/>
        <v>0.20175800117124898</v>
      </c>
      <c r="BC286" s="368">
        <f t="shared" si="67"/>
        <v>0.11991644868721324</v>
      </c>
      <c r="BD286" s="368">
        <f t="shared" si="68"/>
        <v>0</v>
      </c>
      <c r="BE286" s="368">
        <f t="shared" si="69"/>
        <v>9.2934975527137302E-3</v>
      </c>
      <c r="BF286" s="368">
        <f t="shared" si="73"/>
        <v>2.8761471195430655E-2</v>
      </c>
      <c r="BG286" s="368">
        <f t="shared" si="74"/>
        <v>2.2954464539430915E-3</v>
      </c>
      <c r="BH286" s="368">
        <f t="shared" si="75"/>
        <v>0</v>
      </c>
    </row>
    <row r="287" spans="1:60" ht="20" customHeight="1" x14ac:dyDescent="0.35">
      <c r="A287" s="394" t="s">
        <v>380</v>
      </c>
      <c r="B287" s="395" t="s">
        <v>378</v>
      </c>
      <c r="C287" s="394" t="s">
        <v>379</v>
      </c>
      <c r="D287" s="333" t="s">
        <v>71</v>
      </c>
      <c r="E287" s="346">
        <f>'GE2024 results (adjust.)'!E286/'Regional Transition'!$P$87</f>
        <v>6.7565732862545497E-3</v>
      </c>
      <c r="F287" s="346">
        <f>'GE2024 results (adjust.)'!F286/'Regional Transition'!$Q$87</f>
        <v>1.3886959518769624E-2</v>
      </c>
      <c r="G287" s="346">
        <f>'GE2024 results (adjust.)'!G286/'Regional Transition'!$R$87</f>
        <v>9.9379432478610037E-3</v>
      </c>
      <c r="H287" s="346">
        <f>'GE2024 results (adjust.)'!H286/'Regional Transition'!$S$87</f>
        <v>1.3707760512104018E-2</v>
      </c>
      <c r="I287" s="346">
        <f>'GE2024 results (adjust.)'!I286/'Regional Transition'!$T$87</f>
        <v>6.5973670598835363E-3</v>
      </c>
      <c r="J287" s="346">
        <v>1.0450303003494492E-2</v>
      </c>
      <c r="K287" s="346">
        <v>1.0450303003494492E-2</v>
      </c>
      <c r="L287" s="346">
        <f t="shared" si="70"/>
        <v>9.9379432478610037E-3</v>
      </c>
      <c r="M287" s="346">
        <v>7.6445334615483024E-3</v>
      </c>
      <c r="N287" s="346">
        <v>1.0450303003494492E-2</v>
      </c>
      <c r="P287" s="347">
        <f>E287*'Regional Transition'!$P$89</f>
        <v>0</v>
      </c>
      <c r="Q287" s="347">
        <f>F287*'Regional Transition'!$Q$89</f>
        <v>0</v>
      </c>
      <c r="R287" s="347">
        <f>G287*'Regional Transition'!$R$89</f>
        <v>4667.6352013327369</v>
      </c>
      <c r="S287" s="347">
        <f>H287*'Regional Transition'!$S$89</f>
        <v>0</v>
      </c>
      <c r="T287" s="347">
        <f>I287*'Regional Transition'!$T$89</f>
        <v>2418.4502808527518</v>
      </c>
      <c r="U287" s="347">
        <f>J287*'Regional Transition'!$U$89</f>
        <v>0</v>
      </c>
      <c r="V287" s="347">
        <f>K287*'Regional Transition'!$V$89</f>
        <v>0</v>
      </c>
      <c r="W287" s="347">
        <f>L287*'Regional Transition'!$W$89</f>
        <v>1239.6429531994784</v>
      </c>
      <c r="X287" s="347">
        <f>M287*'Regional Transition'!$X$89</f>
        <v>95.356672902571106</v>
      </c>
      <c r="Y287" s="347">
        <f>N287*'Regional Transition'!$Y$89</f>
        <v>0</v>
      </c>
      <c r="Z287" s="348">
        <f t="shared" si="61"/>
        <v>8421.0851082875379</v>
      </c>
      <c r="AB287" s="347">
        <f>E287*'Regional Transition'!$P$91</f>
        <v>-3431.2391930835734</v>
      </c>
      <c r="AC287" s="347">
        <f>F287*'Regional Transition'!$Q$91</f>
        <v>-4699.2950819672124</v>
      </c>
      <c r="AD287" s="347">
        <f>G287*'Regional Transition'!$R$91</f>
        <v>0</v>
      </c>
      <c r="AE287" s="347">
        <f>H287*'Regional Transition'!$S$91</f>
        <v>-938.80800000000011</v>
      </c>
      <c r="AF287" s="347">
        <f>I287*'Regional Transition'!$T$91</f>
        <v>0</v>
      </c>
      <c r="AG287" s="347">
        <f>J287*'Regional Transition'!$U$91</f>
        <v>-213.09743178226145</v>
      </c>
      <c r="AH287" s="347">
        <f>K287*'Regional Transition'!$V$91</f>
        <v>-104.26522579800196</v>
      </c>
      <c r="AI287" s="347">
        <f>L287*'Regional Transition'!$W$91</f>
        <v>0</v>
      </c>
      <c r="AJ287" s="347">
        <f>M287*'Regional Transition'!$X$91</f>
        <v>0</v>
      </c>
      <c r="AK287" s="347">
        <f>N287*'Regional Transition'!$Y$91</f>
        <v>-296.56891450485352</v>
      </c>
      <c r="AM287" s="382">
        <f>IF(('GE2024 results (adjust.)'!E286+'Allocation (ENG)'!P287+'Allocation (ENG)'!AB287)&gt;0,('GE2024 results (adjust.)'!E286+'Allocation (ENG)'!P287+'Allocation (ENG)'!AB287),0)</f>
        <v>3784.7608069164266</v>
      </c>
      <c r="AN287" s="382">
        <f>IF(('GE2024 results (adjust.)'!F286+'Allocation (ENG)'!Q287+'Allocation (ENG)'!AC287)&gt;0,('GE2024 results (adjust.)'!F286+'Allocation (ENG)'!Q287+'Allocation (ENG)'!AC287),0)</f>
        <v>13794.704918032789</v>
      </c>
      <c r="AO287" s="382">
        <f>IF(('GE2024 results (adjust.)'!G286+'Allocation (ENG)'!R287+'Allocation (ENG)'!AD287)&gt;0,('GE2024 results (adjust.)'!G286+'Allocation (ENG)'!R287+'Allocation (ENG)'!AD287),0)</f>
        <v>10722.635201332738</v>
      </c>
      <c r="AP287" s="382">
        <f>IF(('GE2024 results (adjust.)'!H286+'Allocation (ENG)'!S287+'Allocation (ENG)'!AE287)&gt;0,('GE2024 results (adjust.)'!H286+'Allocation (ENG)'!S287+'Allocation (ENG)'!AE287),0)</f>
        <v>12100.191999999999</v>
      </c>
      <c r="AQ287" s="382">
        <f>IF(('GE2024 results (adjust.)'!I286+'Allocation (ENG)'!T287+'Allocation (ENG)'!AF287)&gt;0,('GE2024 results (adjust.)'!I286+'Allocation (ENG)'!T287+'Allocation (ENG)'!AF287),0)</f>
        <v>4395.4502808527523</v>
      </c>
      <c r="AR287" s="382">
        <f>IF(('GE2024 results (adjust.)'!K286+'Allocation (ENG)'!U287+'Allocation (ENG)'!AG287)&gt;0,('GE2024 results (adjust.)'!K286+'Allocation (ENG)'!U287+'Allocation (ENG)'!AG287),0)</f>
        <v>496.90256821773858</v>
      </c>
      <c r="AS287" s="382">
        <f>IF(('GE2024 results (adjust.)'!L286+'Allocation (ENG)'!V287+'Allocation (ENG)'!AH287)&gt;0,('GE2024 results (adjust.)'!L286+'Allocation (ENG)'!V287+'Allocation (ENG)'!AH287),0)</f>
        <v>0</v>
      </c>
      <c r="AT287" s="382">
        <f t="shared" si="71"/>
        <v>1239.6429531994784</v>
      </c>
      <c r="AU287" s="382">
        <f t="shared" si="72"/>
        <v>95.356672902571106</v>
      </c>
      <c r="AV287" s="382">
        <f>IF(('GE2024 results (adjust.)'!N286+'Allocation (ENG)'!Y287+'Allocation (ENG)'!AK287)&gt;0,('GE2024 results (adjust.)'!N286+'Allocation (ENG)'!Y287+'Allocation (ENG)'!AK287),0)</f>
        <v>0</v>
      </c>
      <c r="AW287" s="382">
        <f t="shared" si="62"/>
        <v>46629.645401454494</v>
      </c>
      <c r="AY287" s="368">
        <f t="shared" si="63"/>
        <v>8.116640764328803E-2</v>
      </c>
      <c r="AZ287" s="368">
        <f t="shared" si="64"/>
        <v>0.29583550977641571</v>
      </c>
      <c r="BA287" s="368">
        <f t="shared" si="65"/>
        <v>0.22995317912064311</v>
      </c>
      <c r="BB287" s="368">
        <f t="shared" si="66"/>
        <v>0.25949568983045629</v>
      </c>
      <c r="BC287" s="368">
        <f t="shared" si="67"/>
        <v>9.4263000351181042E-2</v>
      </c>
      <c r="BD287" s="368">
        <f t="shared" si="68"/>
        <v>1.0656366007926773E-2</v>
      </c>
      <c r="BE287" s="368">
        <f t="shared" si="69"/>
        <v>0</v>
      </c>
      <c r="BF287" s="368">
        <f t="shared" si="73"/>
        <v>2.6584867685071671E-2</v>
      </c>
      <c r="BG287" s="368">
        <f t="shared" si="74"/>
        <v>2.0449795850173182E-3</v>
      </c>
      <c r="BH287" s="368">
        <f t="shared" si="75"/>
        <v>0</v>
      </c>
    </row>
    <row r="288" spans="1:60" ht="20" customHeight="1" x14ac:dyDescent="0.35">
      <c r="A288" s="394" t="s">
        <v>381</v>
      </c>
      <c r="B288" s="395" t="s">
        <v>378</v>
      </c>
      <c r="C288" s="394" t="s">
        <v>379</v>
      </c>
      <c r="D288" s="333" t="s">
        <v>71</v>
      </c>
      <c r="E288" s="346">
        <f>'GE2024 results (adjust.)'!E287/'Regional Transition'!$P$87</f>
        <v>1.6481319704081565E-2</v>
      </c>
      <c r="F288" s="346">
        <f>'GE2024 results (adjust.)'!F287/'Regional Transition'!$Q$87</f>
        <v>1.1399260974069517E-2</v>
      </c>
      <c r="G288" s="346">
        <f>'GE2024 results (adjust.)'!G287/'Regional Transition'!$R$87</f>
        <v>1.2257070218831705E-2</v>
      </c>
      <c r="H288" s="346">
        <f>'GE2024 results (adjust.)'!H287/'Regional Transition'!$S$87</f>
        <v>4.5205437688509301E-3</v>
      </c>
      <c r="I288" s="346">
        <f>'GE2024 results (adjust.)'!I287/'Regional Transition'!$T$87</f>
        <v>8.6429846662106017E-3</v>
      </c>
      <c r="J288" s="346">
        <v>5.5292608484097845E-3</v>
      </c>
      <c r="K288" s="346">
        <v>5.5292608484097845E-3</v>
      </c>
      <c r="L288" s="346">
        <f t="shared" si="70"/>
        <v>1.2257070218831705E-2</v>
      </c>
      <c r="M288" s="346">
        <v>8.7910712304370125E-3</v>
      </c>
      <c r="N288" s="346">
        <v>5.5292608484097845E-3</v>
      </c>
      <c r="P288" s="347">
        <f>E288*'Regional Transition'!$P$89</f>
        <v>0</v>
      </c>
      <c r="Q288" s="347">
        <f>F288*'Regional Transition'!$Q$89</f>
        <v>0</v>
      </c>
      <c r="R288" s="347">
        <f>G288*'Regional Transition'!$R$89</f>
        <v>5756.8785604546447</v>
      </c>
      <c r="S288" s="347">
        <f>H288*'Regional Transition'!$S$89</f>
        <v>0</v>
      </c>
      <c r="T288" s="347">
        <f>I288*'Regional Transition'!$T$89</f>
        <v>3168.3288960084101</v>
      </c>
      <c r="U288" s="347">
        <f>J288*'Regional Transition'!$U$89</f>
        <v>0</v>
      </c>
      <c r="V288" s="347">
        <f>K288*'Regional Transition'!$V$89</f>
        <v>0</v>
      </c>
      <c r="W288" s="347">
        <f>L288*'Regional Transition'!$W$89</f>
        <v>1528.927097356516</v>
      </c>
      <c r="X288" s="347">
        <f>M288*'Regional Transition'!$X$89</f>
        <v>109.658399430199</v>
      </c>
      <c r="Y288" s="347">
        <f>N288*'Regional Transition'!$Y$89</f>
        <v>0</v>
      </c>
      <c r="Z288" s="348">
        <f t="shared" si="61"/>
        <v>10563.792953249769</v>
      </c>
      <c r="AB288" s="347">
        <f>E288*'Regional Transition'!$P$91</f>
        <v>-8369.8270893371755</v>
      </c>
      <c r="AC288" s="347">
        <f>F288*'Regional Transition'!$Q$91</f>
        <v>-3857.4672131147531</v>
      </c>
      <c r="AD288" s="347">
        <f>G288*'Regional Transition'!$R$91</f>
        <v>0</v>
      </c>
      <c r="AE288" s="347">
        <f>H288*'Regional Transition'!$S$91</f>
        <v>-309.60000000000002</v>
      </c>
      <c r="AF288" s="347">
        <f>I288*'Regional Transition'!$T$91</f>
        <v>0</v>
      </c>
      <c r="AG288" s="347">
        <f>J288*'Regional Transition'!$U$91</f>
        <v>-112.74996390595845</v>
      </c>
      <c r="AH288" s="347">
        <f>K288*'Regional Transition'!$V$91</f>
        <v>-55.166786136508975</v>
      </c>
      <c r="AI288" s="347">
        <f>L288*'Regional Transition'!$W$91</f>
        <v>0</v>
      </c>
      <c r="AJ288" s="347">
        <f>M288*'Regional Transition'!$X$91</f>
        <v>0</v>
      </c>
      <c r="AK288" s="347">
        <f>N288*'Regional Transition'!$Y$91</f>
        <v>-156.91476957928759</v>
      </c>
      <c r="AM288" s="382">
        <f>IF(('GE2024 results (adjust.)'!E287+'Allocation (ENG)'!P288+'Allocation (ENG)'!AB288)&gt;0,('GE2024 results (adjust.)'!E287+'Allocation (ENG)'!P288+'Allocation (ENG)'!AB288),0)</f>
        <v>9232.1729106628245</v>
      </c>
      <c r="AN288" s="382">
        <f>IF(('GE2024 results (adjust.)'!F287+'Allocation (ENG)'!Q288+'Allocation (ENG)'!AC288)&gt;0,('GE2024 results (adjust.)'!F287+'Allocation (ENG)'!Q288+'Allocation (ENG)'!AC288),0)</f>
        <v>11323.532786885247</v>
      </c>
      <c r="AO288" s="382">
        <f>IF(('GE2024 results (adjust.)'!G287+'Allocation (ENG)'!R288+'Allocation (ENG)'!AD288)&gt;0,('GE2024 results (adjust.)'!G287+'Allocation (ENG)'!R288+'Allocation (ENG)'!AD288),0)</f>
        <v>13224.878560454645</v>
      </c>
      <c r="AP288" s="382">
        <f>IF(('GE2024 results (adjust.)'!H287+'Allocation (ENG)'!S288+'Allocation (ENG)'!AE288)&gt;0,('GE2024 results (adjust.)'!H287+'Allocation (ENG)'!S288+'Allocation (ENG)'!AE288),0)</f>
        <v>3990.4</v>
      </c>
      <c r="AQ288" s="382">
        <f>IF(('GE2024 results (adjust.)'!I287+'Allocation (ENG)'!T288+'Allocation (ENG)'!AF288)&gt;0,('GE2024 results (adjust.)'!I287+'Allocation (ENG)'!T288+'Allocation (ENG)'!AF288),0)</f>
        <v>5758.3288960084101</v>
      </c>
      <c r="AR288" s="382">
        <f>IF(('GE2024 results (adjust.)'!K287+'Allocation (ENG)'!U288+'Allocation (ENG)'!AG288)&gt;0,('GE2024 results (adjust.)'!K287+'Allocation (ENG)'!U288+'Allocation (ENG)'!AG288),0)</f>
        <v>387.25003609404155</v>
      </c>
      <c r="AS288" s="382">
        <f>IF(('GE2024 results (adjust.)'!L287+'Allocation (ENG)'!V288+'Allocation (ENG)'!AH288)&gt;0,('GE2024 results (adjust.)'!L287+'Allocation (ENG)'!V288+'Allocation (ENG)'!AH288),0)</f>
        <v>0</v>
      </c>
      <c r="AT288" s="382">
        <f t="shared" si="71"/>
        <v>1528.927097356516</v>
      </c>
      <c r="AU288" s="382">
        <f t="shared" si="72"/>
        <v>109.658399430199</v>
      </c>
      <c r="AV288" s="382">
        <f>IF(('GE2024 results (adjust.)'!N287+'Allocation (ENG)'!Y288+'Allocation (ENG)'!AK288)&gt;0,('GE2024 results (adjust.)'!N287+'Allocation (ENG)'!Y288+'Allocation (ENG)'!AK288),0)</f>
        <v>0</v>
      </c>
      <c r="AW288" s="382">
        <f t="shared" si="62"/>
        <v>45555.14868689188</v>
      </c>
      <c r="AY288" s="368">
        <f t="shared" si="63"/>
        <v>0.20265926413975915</v>
      </c>
      <c r="AZ288" s="368">
        <f t="shared" si="64"/>
        <v>0.24856757388091899</v>
      </c>
      <c r="BA288" s="368">
        <f t="shared" si="65"/>
        <v>0.29030480509132867</v>
      </c>
      <c r="BB288" s="368">
        <f t="shared" si="66"/>
        <v>8.7594928674839451E-2</v>
      </c>
      <c r="BC288" s="368">
        <f t="shared" si="67"/>
        <v>0.12640347056238063</v>
      </c>
      <c r="BD288" s="368">
        <f t="shared" si="68"/>
        <v>8.5006864702753034E-3</v>
      </c>
      <c r="BE288" s="368">
        <f t="shared" si="69"/>
        <v>0</v>
      </c>
      <c r="BF288" s="368">
        <f t="shared" si="73"/>
        <v>3.3562114084295637E-2</v>
      </c>
      <c r="BG288" s="368">
        <f t="shared" si="74"/>
        <v>2.4071570962022194E-3</v>
      </c>
      <c r="BH288" s="368">
        <f t="shared" si="75"/>
        <v>0</v>
      </c>
    </row>
    <row r="289" spans="1:60" ht="20" customHeight="1" x14ac:dyDescent="0.35">
      <c r="A289" s="394" t="s">
        <v>382</v>
      </c>
      <c r="B289" s="395" t="s">
        <v>378</v>
      </c>
      <c r="C289" s="394" t="s">
        <v>379</v>
      </c>
      <c r="D289" s="333" t="s">
        <v>71</v>
      </c>
      <c r="E289" s="346">
        <f>'GE2024 results (adjust.)'!E288/'Regional Transition'!$P$87</f>
        <v>3.2790354280021385E-3</v>
      </c>
      <c r="F289" s="346">
        <f>'GE2024 results (adjust.)'!F288/'Regional Transition'!$Q$87</f>
        <v>1.4245134045126989E-2</v>
      </c>
      <c r="G289" s="346">
        <f>'GE2024 results (adjust.)'!G288/'Regional Transition'!$R$87</f>
        <v>8.7151905278516802E-3</v>
      </c>
      <c r="H289" s="346">
        <f>'GE2024 results (adjust.)'!H288/'Regional Transition'!$S$87</f>
        <v>2.5674586028576144E-2</v>
      </c>
      <c r="I289" s="346">
        <f>'GE2024 results (adjust.)'!I288/'Regional Transition'!$T$87</f>
        <v>5.5829009060117127E-3</v>
      </c>
      <c r="J289" s="346">
        <v>6.380767019064891E-3</v>
      </c>
      <c r="K289" s="346">
        <v>6.380767019064891E-3</v>
      </c>
      <c r="L289" s="346">
        <f t="shared" si="70"/>
        <v>8.7151905278516802E-3</v>
      </c>
      <c r="M289" s="346">
        <v>6.0854696964093109E-3</v>
      </c>
      <c r="N289" s="346">
        <v>6.380767019064891E-3</v>
      </c>
      <c r="P289" s="347">
        <f>E289*'Regional Transition'!$P$89</f>
        <v>0</v>
      </c>
      <c r="Q289" s="347">
        <f>F289*'Regional Transition'!$Q$89</f>
        <v>0</v>
      </c>
      <c r="R289" s="347">
        <f>G289*'Regional Transition'!$R$89</f>
        <v>4093.3349164453884</v>
      </c>
      <c r="S289" s="347">
        <f>H289*'Regional Transition'!$S$89</f>
        <v>0</v>
      </c>
      <c r="T289" s="347">
        <f>I289*'Regional Transition'!$T$89</f>
        <v>2046.569205800027</v>
      </c>
      <c r="U289" s="347">
        <f>J289*'Regional Transition'!$U$89</f>
        <v>0</v>
      </c>
      <c r="V289" s="347">
        <f>K289*'Regional Transition'!$V$89</f>
        <v>0</v>
      </c>
      <c r="W289" s="347">
        <f>L289*'Regional Transition'!$W$89</f>
        <v>1087.1187582971477</v>
      </c>
      <c r="X289" s="347">
        <f>M289*'Regional Transition'!$X$89</f>
        <v>75.909163877409597</v>
      </c>
      <c r="Y289" s="347">
        <f>N289*'Regional Transition'!$Y$89</f>
        <v>0</v>
      </c>
      <c r="Z289" s="348">
        <f t="shared" si="61"/>
        <v>7302.932044419973</v>
      </c>
      <c r="AB289" s="347">
        <f>E289*'Regional Transition'!$P$91</f>
        <v>-1665.2161383285302</v>
      </c>
      <c r="AC289" s="347">
        <f>F289*'Regional Transition'!$Q$91</f>
        <v>-4820.4999999999991</v>
      </c>
      <c r="AD289" s="347">
        <f>G289*'Regional Transition'!$R$91</f>
        <v>0</v>
      </c>
      <c r="AE289" s="347">
        <f>H289*'Regional Transition'!$S$91</f>
        <v>-1758.3840000000002</v>
      </c>
      <c r="AF289" s="347">
        <f>I289*'Regional Transition'!$T$91</f>
        <v>0</v>
      </c>
      <c r="AG289" s="347">
        <f>J289*'Regional Transition'!$U$91</f>
        <v>-130.11345834747604</v>
      </c>
      <c r="AH289" s="347">
        <f>K289*'Regional Transition'!$V$91</f>
        <v>-63.662471201531361</v>
      </c>
      <c r="AI289" s="347">
        <f>L289*'Regional Transition'!$W$91</f>
        <v>0</v>
      </c>
      <c r="AJ289" s="347">
        <f>M289*'Regional Transition'!$X$91</f>
        <v>0</v>
      </c>
      <c r="AK289" s="347">
        <f>N289*'Regional Transition'!$Y$91</f>
        <v>-181.07964409449787</v>
      </c>
      <c r="AM289" s="382">
        <f>IF(('GE2024 results (adjust.)'!E288+'Allocation (ENG)'!P289+'Allocation (ENG)'!AB289)&gt;0,('GE2024 results (adjust.)'!E288+'Allocation (ENG)'!P289+'Allocation (ENG)'!AB289),0)</f>
        <v>1836.7838616714698</v>
      </c>
      <c r="AN289" s="382">
        <f>IF(('GE2024 results (adjust.)'!F288+'Allocation (ENG)'!Q289+'Allocation (ENG)'!AC289)&gt;0,('GE2024 results (adjust.)'!F288+'Allocation (ENG)'!Q289+'Allocation (ENG)'!AC289),0)</f>
        <v>14150.5</v>
      </c>
      <c r="AO289" s="382">
        <f>IF(('GE2024 results (adjust.)'!G288+'Allocation (ENG)'!R289+'Allocation (ENG)'!AD289)&gt;0,('GE2024 results (adjust.)'!G288+'Allocation (ENG)'!R289+'Allocation (ENG)'!AD289),0)</f>
        <v>9403.3349164453884</v>
      </c>
      <c r="AP289" s="382">
        <f>IF(('GE2024 results (adjust.)'!H288+'Allocation (ENG)'!S289+'Allocation (ENG)'!AE289)&gt;0,('GE2024 results (adjust.)'!H288+'Allocation (ENG)'!S289+'Allocation (ENG)'!AE289),0)</f>
        <v>22663.615999999998</v>
      </c>
      <c r="AQ289" s="382">
        <f>IF(('GE2024 results (adjust.)'!I288+'Allocation (ENG)'!T289+'Allocation (ENG)'!AF289)&gt;0,('GE2024 results (adjust.)'!I288+'Allocation (ENG)'!T289+'Allocation (ENG)'!AF289),0)</f>
        <v>3719.5692058000268</v>
      </c>
      <c r="AR289" s="382">
        <f>IF(('GE2024 results (adjust.)'!K288+'Allocation (ENG)'!U289+'Allocation (ENG)'!AG289)&gt;0,('GE2024 results (adjust.)'!K288+'Allocation (ENG)'!U289+'Allocation (ENG)'!AG289),0)</f>
        <v>0</v>
      </c>
      <c r="AS289" s="382">
        <f>IF(('GE2024 results (adjust.)'!L288+'Allocation (ENG)'!V289+'Allocation (ENG)'!AH289)&gt;0,('GE2024 results (adjust.)'!L288+'Allocation (ENG)'!V289+'Allocation (ENG)'!AH289),0)</f>
        <v>402.33752879846861</v>
      </c>
      <c r="AT289" s="382">
        <f t="shared" si="71"/>
        <v>1087.1187582971477</v>
      </c>
      <c r="AU289" s="382">
        <f t="shared" si="72"/>
        <v>75.909163877409597</v>
      </c>
      <c r="AV289" s="382">
        <f>IF(('GE2024 results (adjust.)'!N288+'Allocation (ENG)'!Y289+'Allocation (ENG)'!AK289)&gt;0,('GE2024 results (adjust.)'!N288+'Allocation (ENG)'!Y289+'Allocation (ENG)'!AK289),0)</f>
        <v>0</v>
      </c>
      <c r="AW289" s="382">
        <f t="shared" si="62"/>
        <v>53339.169434889904</v>
      </c>
      <c r="AY289" s="368">
        <f t="shared" si="63"/>
        <v>3.4435929189216126E-2</v>
      </c>
      <c r="AZ289" s="368">
        <f t="shared" si="64"/>
        <v>0.26529284482528814</v>
      </c>
      <c r="BA289" s="368">
        <f t="shared" si="65"/>
        <v>0.17629323846003747</v>
      </c>
      <c r="BB289" s="368">
        <f t="shared" si="66"/>
        <v>0.42489630491275343</v>
      </c>
      <c r="BC289" s="368">
        <f t="shared" si="67"/>
        <v>6.9734291801083134E-2</v>
      </c>
      <c r="BD289" s="368">
        <f t="shared" si="68"/>
        <v>0</v>
      </c>
      <c r="BE289" s="368">
        <f t="shared" si="69"/>
        <v>7.5430032574765578E-3</v>
      </c>
      <c r="BF289" s="368">
        <f t="shared" si="73"/>
        <v>2.0381246461367807E-2</v>
      </c>
      <c r="BG289" s="368">
        <f t="shared" si="74"/>
        <v>1.4231410927774278E-3</v>
      </c>
      <c r="BH289" s="368">
        <f t="shared" si="75"/>
        <v>0</v>
      </c>
    </row>
    <row r="290" spans="1:60" ht="20" customHeight="1" x14ac:dyDescent="0.35">
      <c r="A290" s="394" t="s">
        <v>383</v>
      </c>
      <c r="B290" s="395" t="s">
        <v>378</v>
      </c>
      <c r="C290" s="394" t="s">
        <v>379</v>
      </c>
      <c r="D290" s="333" t="s">
        <v>71</v>
      </c>
      <c r="E290" s="346">
        <f>'GE2024 results (adjust.)'!E289/'Regional Transition'!$P$87</f>
        <v>8.5871027727605978E-3</v>
      </c>
      <c r="F290" s="346">
        <f>'GE2024 results (adjust.)'!F289/'Regional Transition'!$Q$87</f>
        <v>1.5130433346123495E-2</v>
      </c>
      <c r="G290" s="346">
        <f>'GE2024 results (adjust.)'!G289/'Regional Transition'!$R$87</f>
        <v>1.1367497099039689E-2</v>
      </c>
      <c r="H290" s="346">
        <f>'GE2024 results (adjust.)'!H289/'Regional Transition'!$S$87</f>
        <v>1.5010307891082229E-2</v>
      </c>
      <c r="I290" s="346">
        <f>'GE2024 results (adjust.)'!I289/'Regional Transition'!$T$87</f>
        <v>9.8176296864832396E-3</v>
      </c>
      <c r="J290" s="346">
        <v>5.3523245012606713E-3</v>
      </c>
      <c r="K290" s="346">
        <v>5.3523245012606713E-3</v>
      </c>
      <c r="L290" s="346">
        <f t="shared" si="70"/>
        <v>1.1367497099039689E-2</v>
      </c>
      <c r="M290" s="346">
        <v>8.3700102135746569E-3</v>
      </c>
      <c r="N290" s="346">
        <v>5.3523245012606713E-3</v>
      </c>
      <c r="P290" s="347">
        <f>E290*'Regional Transition'!$P$89</f>
        <v>0</v>
      </c>
      <c r="Q290" s="347">
        <f>F290*'Regional Transition'!$Q$89</f>
        <v>0</v>
      </c>
      <c r="R290" s="347">
        <f>G290*'Regional Transition'!$R$89</f>
        <v>5339.0654672882802</v>
      </c>
      <c r="S290" s="347">
        <f>H290*'Regional Transition'!$S$89</f>
        <v>0</v>
      </c>
      <c r="T290" s="347">
        <f>I290*'Regional Transition'!$T$89</f>
        <v>3598.9280355431442</v>
      </c>
      <c r="U290" s="347">
        <f>J290*'Regional Transition'!$U$89</f>
        <v>0</v>
      </c>
      <c r="V290" s="347">
        <f>K290*'Regional Transition'!$V$89</f>
        <v>0</v>
      </c>
      <c r="W290" s="347">
        <f>L290*'Regional Transition'!$W$89</f>
        <v>1417.9631864342837</v>
      </c>
      <c r="X290" s="347">
        <f>M290*'Regional Transition'!$X$89</f>
        <v>104.40615246719916</v>
      </c>
      <c r="Y290" s="347">
        <f>N290*'Regional Transition'!$Y$89</f>
        <v>0</v>
      </c>
      <c r="Z290" s="348">
        <f t="shared" si="61"/>
        <v>10460.362841732909</v>
      </c>
      <c r="AB290" s="347">
        <f>E290*'Regional Transition'!$P$91</f>
        <v>-4360.8501440922191</v>
      </c>
      <c r="AC290" s="347">
        <f>F290*'Regional Transition'!$Q$91</f>
        <v>-5120.0819672131138</v>
      </c>
      <c r="AD290" s="347">
        <f>G290*'Regional Transition'!$R$91</f>
        <v>0</v>
      </c>
      <c r="AE290" s="347">
        <f>H290*'Regional Transition'!$S$91</f>
        <v>-1028.0160000000003</v>
      </c>
      <c r="AF290" s="347">
        <f>I290*'Regional Transition'!$T$91</f>
        <v>0</v>
      </c>
      <c r="AG290" s="347">
        <f>J290*'Regional Transition'!$U$91</f>
        <v>-109.14196506096778</v>
      </c>
      <c r="AH290" s="347">
        <f>K290*'Regional Transition'!$V$91</f>
        <v>-53.401448980140692</v>
      </c>
      <c r="AI290" s="347">
        <f>L290*'Regional Transition'!$W$91</f>
        <v>0</v>
      </c>
      <c r="AJ290" s="347">
        <f>M290*'Regional Transition'!$X$91</f>
        <v>0</v>
      </c>
      <c r="AK290" s="347">
        <f>N290*'Regional Transition'!$Y$91</f>
        <v>-151.89349695275038</v>
      </c>
      <c r="AM290" s="382">
        <f>IF(('GE2024 results (adjust.)'!E289+'Allocation (ENG)'!P290+'Allocation (ENG)'!AB290)&gt;0,('GE2024 results (adjust.)'!E289+'Allocation (ENG)'!P290+'Allocation (ENG)'!AB290),0)</f>
        <v>4810.1498559077809</v>
      </c>
      <c r="AN290" s="382">
        <f>IF(('GE2024 results (adjust.)'!F289+'Allocation (ENG)'!Q290+'Allocation (ENG)'!AC290)&gt;0,('GE2024 results (adjust.)'!F289+'Allocation (ENG)'!Q290+'Allocation (ENG)'!AC290),0)</f>
        <v>15029.918032786885</v>
      </c>
      <c r="AO290" s="382">
        <f>IF(('GE2024 results (adjust.)'!G289+'Allocation (ENG)'!R290+'Allocation (ENG)'!AD290)&gt;0,('GE2024 results (adjust.)'!G289+'Allocation (ENG)'!R290+'Allocation (ENG)'!AD290),0)</f>
        <v>12265.065467288281</v>
      </c>
      <c r="AP290" s="382">
        <f>IF(('GE2024 results (adjust.)'!H289+'Allocation (ENG)'!S290+'Allocation (ENG)'!AE290)&gt;0,('GE2024 results (adjust.)'!H289+'Allocation (ENG)'!S290+'Allocation (ENG)'!AE290),0)</f>
        <v>13249.984</v>
      </c>
      <c r="AQ290" s="382">
        <f>IF(('GE2024 results (adjust.)'!I289+'Allocation (ENG)'!T290+'Allocation (ENG)'!AF290)&gt;0,('GE2024 results (adjust.)'!I289+'Allocation (ENG)'!T290+'Allocation (ENG)'!AF290),0)</f>
        <v>6540.9280355431438</v>
      </c>
      <c r="AR290" s="382">
        <f>IF(('GE2024 results (adjust.)'!K289+'Allocation (ENG)'!U290+'Allocation (ENG)'!AG290)&gt;0,('GE2024 results (adjust.)'!K289+'Allocation (ENG)'!U290+'Allocation (ENG)'!AG290),0)</f>
        <v>0</v>
      </c>
      <c r="AS290" s="382">
        <f>IF(('GE2024 results (adjust.)'!L289+'Allocation (ENG)'!V290+'Allocation (ENG)'!AH290)&gt;0,('GE2024 results (adjust.)'!L289+'Allocation (ENG)'!V290+'Allocation (ENG)'!AH290),0)</f>
        <v>0</v>
      </c>
      <c r="AT290" s="382">
        <f t="shared" si="71"/>
        <v>1417.9631864342837</v>
      </c>
      <c r="AU290" s="382">
        <f t="shared" si="72"/>
        <v>104.40615246719916</v>
      </c>
      <c r="AV290" s="382">
        <f>IF(('GE2024 results (adjust.)'!N289+'Allocation (ENG)'!Y290+'Allocation (ENG)'!AK290)&gt;0,('GE2024 results (adjust.)'!N289+'Allocation (ENG)'!Y290+'Allocation (ENG)'!AK290),0)</f>
        <v>332.10650304724959</v>
      </c>
      <c r="AW290" s="382">
        <f t="shared" si="62"/>
        <v>53750.521233474821</v>
      </c>
      <c r="AY290" s="368">
        <f t="shared" si="63"/>
        <v>8.9490292289707313E-2</v>
      </c>
      <c r="AZ290" s="368">
        <f t="shared" si="64"/>
        <v>0.27962367039199115</v>
      </c>
      <c r="BA290" s="368">
        <f t="shared" si="65"/>
        <v>0.22818505171350464</v>
      </c>
      <c r="BB290" s="368">
        <f t="shared" si="66"/>
        <v>0.2465089397449072</v>
      </c>
      <c r="BC290" s="368">
        <f t="shared" si="67"/>
        <v>0.1216905043047206</v>
      </c>
      <c r="BD290" s="368">
        <f t="shared" si="68"/>
        <v>0</v>
      </c>
      <c r="BE290" s="368">
        <f t="shared" si="69"/>
        <v>0</v>
      </c>
      <c r="BF290" s="368">
        <f t="shared" si="73"/>
        <v>2.6380454624339581E-2</v>
      </c>
      <c r="BG290" s="368">
        <f t="shared" si="74"/>
        <v>1.942421209530094E-3</v>
      </c>
      <c r="BH290" s="368">
        <f t="shared" si="75"/>
        <v>6.1786657212994592E-3</v>
      </c>
    </row>
    <row r="291" spans="1:60" ht="20" customHeight="1" x14ac:dyDescent="0.35">
      <c r="A291" s="394" t="s">
        <v>384</v>
      </c>
      <c r="B291" s="395" t="s">
        <v>378</v>
      </c>
      <c r="C291" s="394" t="s">
        <v>379</v>
      </c>
      <c r="D291" s="333" t="s">
        <v>71</v>
      </c>
      <c r="E291" s="346">
        <f>'GE2024 results (adjust.)'!E290/'Regional Transition'!$P$87</f>
        <v>1.8922337796829017E-2</v>
      </c>
      <c r="F291" s="346">
        <f>'GE2024 results (adjust.)'!F290/'Regional Transition'!$Q$87</f>
        <v>9.6999969213510326E-3</v>
      </c>
      <c r="G291" s="346">
        <f>'GE2024 results (adjust.)'!G290/'Regional Transition'!$R$87</f>
        <v>1.024978622343385E-2</v>
      </c>
      <c r="H291" s="346">
        <f>'GE2024 results (adjust.)'!H290/'Regional Transition'!$S$87</f>
        <v>5.18390728469859E-3</v>
      </c>
      <c r="I291" s="346">
        <f>'GE2024 results (adjust.)'!I290/'Regional Transition'!$T$87</f>
        <v>1.076535464602139E-2</v>
      </c>
      <c r="J291" s="346">
        <v>2.2117043393639138E-3</v>
      </c>
      <c r="K291" s="346">
        <v>2.2117043393639138E-3</v>
      </c>
      <c r="L291" s="346">
        <f t="shared" si="70"/>
        <v>1.024978622343385E-2</v>
      </c>
      <c r="M291" s="346">
        <v>9.1779921648510697E-3</v>
      </c>
      <c r="N291" s="346">
        <v>2.2117043393639138E-3</v>
      </c>
      <c r="P291" s="347">
        <f>E291*'Regional Transition'!$P$89</f>
        <v>0</v>
      </c>
      <c r="Q291" s="347">
        <f>F291*'Regional Transition'!$Q$89</f>
        <v>0</v>
      </c>
      <c r="R291" s="347">
        <f>G291*'Regional Transition'!$R$89</f>
        <v>4814.1010458006504</v>
      </c>
      <c r="S291" s="347">
        <f>H291*'Regional Transition'!$S$89</f>
        <v>0</v>
      </c>
      <c r="T291" s="347">
        <f>I291*'Regional Transition'!$T$89</f>
        <v>3946.3432503950316</v>
      </c>
      <c r="U291" s="347">
        <f>J291*'Regional Transition'!$U$89</f>
        <v>0</v>
      </c>
      <c r="V291" s="347">
        <f>K291*'Regional Transition'!$V$89</f>
        <v>0</v>
      </c>
      <c r="W291" s="347">
        <f>L291*'Regional Transition'!$W$89</f>
        <v>1278.5417411611465</v>
      </c>
      <c r="X291" s="347">
        <f>M291*'Regional Transition'!$X$89</f>
        <v>114.48478853133398</v>
      </c>
      <c r="Y291" s="347">
        <f>N291*'Regional Transition'!$Y$89</f>
        <v>0</v>
      </c>
      <c r="Z291" s="348">
        <f t="shared" si="61"/>
        <v>10153.470825888162</v>
      </c>
      <c r="AB291" s="347">
        <f>E291*'Regional Transition'!$P$91</f>
        <v>-9609.4668587896249</v>
      </c>
      <c r="AC291" s="347">
        <f>F291*'Regional Transition'!$Q$91</f>
        <v>-3282.442622950819</v>
      </c>
      <c r="AD291" s="347">
        <f>G291*'Regional Transition'!$R$91</f>
        <v>0</v>
      </c>
      <c r="AE291" s="347">
        <f>H291*'Regional Transition'!$S$91</f>
        <v>-355.03200000000004</v>
      </c>
      <c r="AF291" s="347">
        <f>I291*'Regional Transition'!$T$91</f>
        <v>0</v>
      </c>
      <c r="AG291" s="347">
        <f>J291*'Regional Transition'!$U$91</f>
        <v>-45.099985562383381</v>
      </c>
      <c r="AH291" s="347">
        <f>K291*'Regional Transition'!$V$91</f>
        <v>-22.066714454603591</v>
      </c>
      <c r="AI291" s="347">
        <f>L291*'Regional Transition'!$W$91</f>
        <v>0</v>
      </c>
      <c r="AJ291" s="347">
        <f>M291*'Regional Transition'!$X$91</f>
        <v>0</v>
      </c>
      <c r="AK291" s="347">
        <f>N291*'Regional Transition'!$Y$91</f>
        <v>-62.76590783171504</v>
      </c>
      <c r="AM291" s="382">
        <f>IF(('GE2024 results (adjust.)'!E290+'Allocation (ENG)'!P291+'Allocation (ENG)'!AB291)&gt;0,('GE2024 results (adjust.)'!E290+'Allocation (ENG)'!P291+'Allocation (ENG)'!AB291),0)</f>
        <v>10599.533141210375</v>
      </c>
      <c r="AN291" s="382">
        <f>IF(('GE2024 results (adjust.)'!F290+'Allocation (ENG)'!Q291+'Allocation (ENG)'!AC291)&gt;0,('GE2024 results (adjust.)'!F290+'Allocation (ENG)'!Q291+'Allocation (ENG)'!AC291),0)</f>
        <v>9635.557377049181</v>
      </c>
      <c r="AO291" s="382">
        <f>IF(('GE2024 results (adjust.)'!G290+'Allocation (ENG)'!R291+'Allocation (ENG)'!AD291)&gt;0,('GE2024 results (adjust.)'!G290+'Allocation (ENG)'!R291+'Allocation (ENG)'!AD291),0)</f>
        <v>11059.101045800649</v>
      </c>
      <c r="AP291" s="382">
        <f>IF(('GE2024 results (adjust.)'!H290+'Allocation (ENG)'!S291+'Allocation (ENG)'!AE291)&gt;0,('GE2024 results (adjust.)'!H290+'Allocation (ENG)'!S291+'Allocation (ENG)'!AE291),0)</f>
        <v>4575.9679999999998</v>
      </c>
      <c r="AQ291" s="382">
        <f>IF(('GE2024 results (adjust.)'!I290+'Allocation (ENG)'!T291+'Allocation (ENG)'!AF291)&gt;0,('GE2024 results (adjust.)'!I290+'Allocation (ENG)'!T291+'Allocation (ENG)'!AF291),0)</f>
        <v>7172.3432503950316</v>
      </c>
      <c r="AR291" s="382">
        <f>IF(('GE2024 results (adjust.)'!K290+'Allocation (ENG)'!U291+'Allocation (ENG)'!AG291)&gt;0,('GE2024 results (adjust.)'!K290+'Allocation (ENG)'!U291+'Allocation (ENG)'!AG291),0)</f>
        <v>0</v>
      </c>
      <c r="AS291" s="382">
        <f>IF(('GE2024 results (adjust.)'!L290+'Allocation (ENG)'!V291+'Allocation (ENG)'!AH291)&gt;0,('GE2024 results (adjust.)'!L290+'Allocation (ENG)'!V291+'Allocation (ENG)'!AH291),0)</f>
        <v>0</v>
      </c>
      <c r="AT291" s="382">
        <f t="shared" si="71"/>
        <v>1278.5417411611465</v>
      </c>
      <c r="AU291" s="382">
        <f t="shared" si="72"/>
        <v>114.48478853133398</v>
      </c>
      <c r="AV291" s="382">
        <f>IF(('GE2024 results (adjust.)'!N290+'Allocation (ENG)'!Y291+'Allocation (ENG)'!AK291)&gt;0,('GE2024 results (adjust.)'!N290+'Allocation (ENG)'!Y291+'Allocation (ENG)'!AK291),0)</f>
        <v>137.23409216828497</v>
      </c>
      <c r="AW291" s="382">
        <f t="shared" si="62"/>
        <v>44572.763436316003</v>
      </c>
      <c r="AY291" s="368">
        <f t="shared" si="63"/>
        <v>0.2378029164907986</v>
      </c>
      <c r="AZ291" s="368">
        <f t="shared" si="64"/>
        <v>0.21617590282047749</v>
      </c>
      <c r="BA291" s="368">
        <f t="shared" si="65"/>
        <v>0.24811342607468131</v>
      </c>
      <c r="BB291" s="368">
        <f t="shared" si="66"/>
        <v>0.10266287407865078</v>
      </c>
      <c r="BC291" s="368">
        <f t="shared" si="67"/>
        <v>0.16091313837075916</v>
      </c>
      <c r="BD291" s="368">
        <f t="shared" si="68"/>
        <v>0</v>
      </c>
      <c r="BE291" s="368">
        <f t="shared" si="69"/>
        <v>0</v>
      </c>
      <c r="BF291" s="368">
        <f t="shared" si="73"/>
        <v>2.8684372307045354E-2</v>
      </c>
      <c r="BG291" s="368">
        <f t="shared" si="74"/>
        <v>2.5684920499691659E-3</v>
      </c>
      <c r="BH291" s="368">
        <f t="shared" si="75"/>
        <v>3.0788778076181033E-3</v>
      </c>
    </row>
    <row r="292" spans="1:60" ht="20" customHeight="1" x14ac:dyDescent="0.35">
      <c r="A292" s="394" t="s">
        <v>385</v>
      </c>
      <c r="B292" s="395" t="s">
        <v>378</v>
      </c>
      <c r="C292" s="394" t="s">
        <v>379</v>
      </c>
      <c r="D292" s="333" t="s">
        <v>71</v>
      </c>
      <c r="E292" s="346">
        <f>'GE2024 results (adjust.)'!E291/'Regional Transition'!$P$87</f>
        <v>1.8088065790446976E-2</v>
      </c>
      <c r="F292" s="346">
        <f>'GE2024 results (adjust.)'!F291/'Regional Transition'!$Q$87</f>
        <v>1.0428360213943579E-2</v>
      </c>
      <c r="G292" s="346">
        <f>'GE2024 results (adjust.)'!G291/'Regional Transition'!$R$87</f>
        <v>1.0116842639110689E-2</v>
      </c>
      <c r="H292" s="346">
        <f>'GE2024 results (adjust.)'!H291/'Regional Transition'!$S$87</f>
        <v>3.5375883214379955E-3</v>
      </c>
      <c r="I292" s="346">
        <f>'GE2024 results (adjust.)'!I291/'Regional Transition'!$T$87</f>
        <v>1.0818747601488328E-2</v>
      </c>
      <c r="J292" s="346">
        <v>0</v>
      </c>
      <c r="K292" s="346">
        <v>0</v>
      </c>
      <c r="L292" s="346">
        <f t="shared" si="70"/>
        <v>1.0116842639110689E-2</v>
      </c>
      <c r="M292" s="346">
        <v>9.2235122747821342E-3</v>
      </c>
      <c r="N292" s="346">
        <v>0</v>
      </c>
      <c r="P292" s="347">
        <f>E292*'Regional Transition'!$P$89</f>
        <v>0</v>
      </c>
      <c r="Q292" s="347">
        <f>F292*'Regional Transition'!$Q$89</f>
        <v>0</v>
      </c>
      <c r="R292" s="347">
        <f>G292*'Regional Transition'!$R$89</f>
        <v>4751.6603436853811</v>
      </c>
      <c r="S292" s="347">
        <f>H292*'Regional Transition'!$S$89</f>
        <v>0</v>
      </c>
      <c r="T292" s="347">
        <f>I292*'Regional Transition'!$T$89</f>
        <v>3965.9159385557009</v>
      </c>
      <c r="U292" s="347">
        <f>J292*'Regional Transition'!$U$89</f>
        <v>0</v>
      </c>
      <c r="V292" s="347">
        <f>K292*'Regional Transition'!$V$89</f>
        <v>0</v>
      </c>
      <c r="W292" s="347">
        <f>L292*'Regional Transition'!$W$89</f>
        <v>1261.9585736616984</v>
      </c>
      <c r="X292" s="347">
        <f>M292*'Regional Transition'!$X$89</f>
        <v>115.05259901382043</v>
      </c>
      <c r="Y292" s="347">
        <f>N292*'Regional Transition'!$Y$89</f>
        <v>0</v>
      </c>
      <c r="Z292" s="348">
        <f t="shared" si="61"/>
        <v>10094.587454916602</v>
      </c>
      <c r="AB292" s="347">
        <f>E292*'Regional Transition'!$P$91</f>
        <v>-9185.7925072046091</v>
      </c>
      <c r="AC292" s="347">
        <f>F292*'Regional Transition'!$Q$91</f>
        <v>-3528.9180327868849</v>
      </c>
      <c r="AD292" s="347">
        <f>G292*'Regional Transition'!$R$91</f>
        <v>0</v>
      </c>
      <c r="AE292" s="347">
        <f>H292*'Regional Transition'!$S$91</f>
        <v>-242.28000000000003</v>
      </c>
      <c r="AF292" s="347">
        <f>I292*'Regional Transition'!$T$91</f>
        <v>0</v>
      </c>
      <c r="AG292" s="347">
        <f>J292*'Regional Transition'!$U$91</f>
        <v>0</v>
      </c>
      <c r="AH292" s="347">
        <f>K292*'Regional Transition'!$V$91</f>
        <v>0</v>
      </c>
      <c r="AI292" s="347">
        <f>L292*'Regional Transition'!$W$91</f>
        <v>0</v>
      </c>
      <c r="AJ292" s="347">
        <f>M292*'Regional Transition'!$X$91</f>
        <v>0</v>
      </c>
      <c r="AK292" s="347">
        <f>N292*'Regional Transition'!$Y$91</f>
        <v>0</v>
      </c>
      <c r="AM292" s="382">
        <f>IF(('GE2024 results (adjust.)'!E291+'Allocation (ENG)'!P292+'Allocation (ENG)'!AB292)&gt;0,('GE2024 results (adjust.)'!E291+'Allocation (ENG)'!P292+'Allocation (ENG)'!AB292),0)</f>
        <v>10132.207492795391</v>
      </c>
      <c r="AN292" s="382">
        <f>IF(('GE2024 results (adjust.)'!F291+'Allocation (ENG)'!Q292+'Allocation (ENG)'!AC292)&gt;0,('GE2024 results (adjust.)'!F291+'Allocation (ENG)'!Q292+'Allocation (ENG)'!AC292),0)</f>
        <v>10359.081967213115</v>
      </c>
      <c r="AO292" s="382">
        <f>IF(('GE2024 results (adjust.)'!G291+'Allocation (ENG)'!R292+'Allocation (ENG)'!AD292)&gt;0,('GE2024 results (adjust.)'!G291+'Allocation (ENG)'!R292+'Allocation (ENG)'!AD292),0)</f>
        <v>10915.66034368538</v>
      </c>
      <c r="AP292" s="382">
        <f>IF(('GE2024 results (adjust.)'!H291+'Allocation (ENG)'!S292+'Allocation (ENG)'!AE292)&gt;0,('GE2024 results (adjust.)'!H291+'Allocation (ENG)'!S292+'Allocation (ENG)'!AE292),0)</f>
        <v>3122.72</v>
      </c>
      <c r="AQ292" s="382">
        <f>IF(('GE2024 results (adjust.)'!I291+'Allocation (ENG)'!T292+'Allocation (ENG)'!AF292)&gt;0,('GE2024 results (adjust.)'!I291+'Allocation (ENG)'!T292+'Allocation (ENG)'!AF292),0)</f>
        <v>7207.9159385557014</v>
      </c>
      <c r="AR292" s="382">
        <f>IF(('GE2024 results (adjust.)'!K291+'Allocation (ENG)'!U292+'Allocation (ENG)'!AG292)&gt;0,('GE2024 results (adjust.)'!K291+'Allocation (ENG)'!U292+'Allocation (ENG)'!AG292),0)</f>
        <v>0</v>
      </c>
      <c r="AS292" s="382">
        <f>IF(('GE2024 results (adjust.)'!L291+'Allocation (ENG)'!V292+'Allocation (ENG)'!AH292)&gt;0,('GE2024 results (adjust.)'!L291+'Allocation (ENG)'!V292+'Allocation (ENG)'!AH292),0)</f>
        <v>0</v>
      </c>
      <c r="AT292" s="382">
        <f t="shared" si="71"/>
        <v>1261.9585736616984</v>
      </c>
      <c r="AU292" s="382">
        <f t="shared" si="72"/>
        <v>115.05259901382043</v>
      </c>
      <c r="AV292" s="382">
        <f>IF(('GE2024 results (adjust.)'!N291+'Allocation (ENG)'!Y292+'Allocation (ENG)'!AK292)&gt;0,('GE2024 results (adjust.)'!N291+'Allocation (ENG)'!Y292+'Allocation (ENG)'!AK292),0)</f>
        <v>0</v>
      </c>
      <c r="AW292" s="382">
        <f t="shared" si="62"/>
        <v>43114.596914925103</v>
      </c>
      <c r="AY292" s="368">
        <f t="shared" si="63"/>
        <v>0.23500642978962644</v>
      </c>
      <c r="AZ292" s="368">
        <f t="shared" si="64"/>
        <v>0.2402685565553109</v>
      </c>
      <c r="BA292" s="368">
        <f t="shared" si="65"/>
        <v>0.25317783592467441</v>
      </c>
      <c r="BB292" s="368">
        <f t="shared" si="66"/>
        <v>7.2428370515949289E-2</v>
      </c>
      <c r="BC292" s="368">
        <f t="shared" si="67"/>
        <v>0.16718040882484783</v>
      </c>
      <c r="BD292" s="368">
        <f t="shared" si="68"/>
        <v>0</v>
      </c>
      <c r="BE292" s="368">
        <f t="shared" si="69"/>
        <v>0</v>
      </c>
      <c r="BF292" s="368">
        <f t="shared" si="73"/>
        <v>2.9269868303577775E-2</v>
      </c>
      <c r="BG292" s="368">
        <f t="shared" si="74"/>
        <v>2.6685300860134526E-3</v>
      </c>
      <c r="BH292" s="368">
        <f t="shared" si="75"/>
        <v>0</v>
      </c>
    </row>
    <row r="293" spans="1:60" ht="20" customHeight="1" x14ac:dyDescent="0.35">
      <c r="A293" s="394" t="s">
        <v>386</v>
      </c>
      <c r="B293" s="395" t="s">
        <v>378</v>
      </c>
      <c r="C293" s="394" t="s">
        <v>379</v>
      </c>
      <c r="D293" s="333" t="s">
        <v>71</v>
      </c>
      <c r="E293" s="346">
        <f>'GE2024 results (adjust.)'!E292/'Regional Transition'!$P$87</f>
        <v>1.5014087118222242E-2</v>
      </c>
      <c r="F293" s="346">
        <f>'GE2024 results (adjust.)'!F292/'Regional Transition'!$Q$87</f>
        <v>8.5931850726073088E-3</v>
      </c>
      <c r="G293" s="346">
        <f>'GE2024 results (adjust.)'!G292/'Regional Transition'!$R$87</f>
        <v>7.8272586868784674E-3</v>
      </c>
      <c r="H293" s="346">
        <f>'GE2024 results (adjust.)'!H292/'Regional Transition'!$S$87</f>
        <v>4.4532612569424517E-3</v>
      </c>
      <c r="I293" s="346">
        <f>'GE2024 results (adjust.)'!I292/'Regional Transition'!$T$87</f>
        <v>7.3181719586872009E-3</v>
      </c>
      <c r="J293" s="346">
        <v>6.5908789313044627E-2</v>
      </c>
      <c r="K293" s="346">
        <v>6.5908789313044627E-2</v>
      </c>
      <c r="L293" s="346">
        <f t="shared" si="70"/>
        <v>7.8272586868784674E-3</v>
      </c>
      <c r="M293" s="346">
        <v>2.1195301186652346E-2</v>
      </c>
      <c r="N293" s="346">
        <v>6.5908789313044627E-2</v>
      </c>
      <c r="P293" s="347">
        <f>E293*'Regional Transition'!$P$89</f>
        <v>0</v>
      </c>
      <c r="Q293" s="347">
        <f>F293*'Regional Transition'!$Q$89</f>
        <v>0</v>
      </c>
      <c r="R293" s="347">
        <f>G293*'Regional Transition'!$R$89</f>
        <v>3676.2926961446437</v>
      </c>
      <c r="S293" s="347">
        <f>H293*'Regional Transition'!$S$89</f>
        <v>0</v>
      </c>
      <c r="T293" s="347">
        <f>I293*'Regional Transition'!$T$89</f>
        <v>2682.6815710217929</v>
      </c>
      <c r="U293" s="347">
        <f>J293*'Regional Transition'!$U$89</f>
        <v>0</v>
      </c>
      <c r="V293" s="347">
        <f>K293*'Regional Transition'!$V$89</f>
        <v>0</v>
      </c>
      <c r="W293" s="347">
        <f>L293*'Regional Transition'!$W$89</f>
        <v>976.35957783787148</v>
      </c>
      <c r="X293" s="347">
        <f>M293*'Regional Transition'!$X$89</f>
        <v>264.38675590776137</v>
      </c>
      <c r="Y293" s="347">
        <f>N293*'Regional Transition'!$Y$89</f>
        <v>0</v>
      </c>
      <c r="Z293" s="348">
        <f t="shared" si="61"/>
        <v>7599.72060091207</v>
      </c>
      <c r="AB293" s="347">
        <f>E293*'Regional Transition'!$P$91</f>
        <v>-7624.7118155619592</v>
      </c>
      <c r="AC293" s="347">
        <f>F293*'Regional Transition'!$Q$91</f>
        <v>-2907.9016393442616</v>
      </c>
      <c r="AD293" s="347">
        <f>G293*'Regional Transition'!$R$91</f>
        <v>0</v>
      </c>
      <c r="AE293" s="347">
        <f>H293*'Regional Transition'!$S$91</f>
        <v>-304.99200000000008</v>
      </c>
      <c r="AF293" s="347">
        <f>I293*'Regional Transition'!$T$91</f>
        <v>0</v>
      </c>
      <c r="AG293" s="347">
        <f>J293*'Regional Transition'!$U$91</f>
        <v>-1343.9795697590246</v>
      </c>
      <c r="AH293" s="347">
        <f>K293*'Regional Transition'!$V$91</f>
        <v>-657.58809074718693</v>
      </c>
      <c r="AI293" s="347">
        <f>L293*'Regional Transition'!$W$91</f>
        <v>0</v>
      </c>
      <c r="AJ293" s="347">
        <f>M293*'Regional Transition'!$X$91</f>
        <v>0</v>
      </c>
      <c r="AK293" s="347">
        <f>N293*'Regional Transition'!$Y$91</f>
        <v>-1870.424053385108</v>
      </c>
      <c r="AM293" s="382">
        <f>IF(('GE2024 results (adjust.)'!E292+'Allocation (ENG)'!P293+'Allocation (ENG)'!AB293)&gt;0,('GE2024 results (adjust.)'!E292+'Allocation (ENG)'!P293+'Allocation (ENG)'!AB293),0)</f>
        <v>8410.2881844380408</v>
      </c>
      <c r="AN293" s="382">
        <f>IF(('GE2024 results (adjust.)'!F292+'Allocation (ENG)'!Q293+'Allocation (ENG)'!AC293)&gt;0,('GE2024 results (adjust.)'!F292+'Allocation (ENG)'!Q293+'Allocation (ENG)'!AC293),0)</f>
        <v>8536.0983606557384</v>
      </c>
      <c r="AO293" s="382">
        <f>IF(('GE2024 results (adjust.)'!G292+'Allocation (ENG)'!R293+'Allocation (ENG)'!AD293)&gt;0,('GE2024 results (adjust.)'!G292+'Allocation (ENG)'!R293+'Allocation (ENG)'!AD293),0)</f>
        <v>8445.2926961446428</v>
      </c>
      <c r="AP293" s="382">
        <f>IF(('GE2024 results (adjust.)'!H292+'Allocation (ENG)'!S293+'Allocation (ENG)'!AE293)&gt;0,('GE2024 results (adjust.)'!H292+'Allocation (ENG)'!S293+'Allocation (ENG)'!AE293),0)</f>
        <v>3931.0079999999998</v>
      </c>
      <c r="AQ293" s="382">
        <f>IF(('GE2024 results (adjust.)'!I292+'Allocation (ENG)'!T293+'Allocation (ENG)'!AF293)&gt;0,('GE2024 results (adjust.)'!I292+'Allocation (ENG)'!T293+'Allocation (ENG)'!AF293),0)</f>
        <v>4875.6815710217925</v>
      </c>
      <c r="AR293" s="382">
        <f>IF(('GE2024 results (adjust.)'!K292+'Allocation (ENG)'!U293+'Allocation (ENG)'!AG293)&gt;0,('GE2024 results (adjust.)'!K292+'Allocation (ENG)'!U293+'Allocation (ENG)'!AG293),0)</f>
        <v>569.02043024097543</v>
      </c>
      <c r="AS293" s="382">
        <f>IF(('GE2024 results (adjust.)'!L292+'Allocation (ENG)'!V293+'Allocation (ENG)'!AH293)&gt;0,('GE2024 results (adjust.)'!L292+'Allocation (ENG)'!V293+'Allocation (ENG)'!AH293),0)</f>
        <v>2686.4119092528131</v>
      </c>
      <c r="AT293" s="382">
        <f t="shared" si="71"/>
        <v>976.35957783787148</v>
      </c>
      <c r="AU293" s="382">
        <f t="shared" si="72"/>
        <v>264.38675590776137</v>
      </c>
      <c r="AV293" s="382">
        <f>IF(('GE2024 results (adjust.)'!N292+'Allocation (ENG)'!Y293+'Allocation (ENG)'!AK293)&gt;0,('GE2024 results (adjust.)'!N292+'Allocation (ENG)'!Y293+'Allocation (ENG)'!AK293),0)</f>
        <v>0</v>
      </c>
      <c r="AW293" s="382">
        <f t="shared" si="62"/>
        <v>38694.547485499643</v>
      </c>
      <c r="AY293" s="368">
        <f t="shared" si="63"/>
        <v>0.21735073107108188</v>
      </c>
      <c r="AZ293" s="368">
        <f t="shared" si="64"/>
        <v>0.22060209810838458</v>
      </c>
      <c r="BA293" s="368">
        <f t="shared" si="65"/>
        <v>0.21825536787345617</v>
      </c>
      <c r="BB293" s="368">
        <f t="shared" si="66"/>
        <v>0.10159074741662509</v>
      </c>
      <c r="BC293" s="368">
        <f t="shared" si="67"/>
        <v>0.1260043568890139</v>
      </c>
      <c r="BD293" s="368">
        <f t="shared" si="68"/>
        <v>1.470544216738055E-2</v>
      </c>
      <c r="BE293" s="368">
        <f t="shared" si="69"/>
        <v>6.9426109977368686E-2</v>
      </c>
      <c r="BF293" s="368">
        <f t="shared" si="73"/>
        <v>2.5232484711282682E-2</v>
      </c>
      <c r="BG293" s="368">
        <f t="shared" si="74"/>
        <v>6.832661785406262E-3</v>
      </c>
      <c r="BH293" s="368">
        <f t="shared" si="75"/>
        <v>0</v>
      </c>
    </row>
    <row r="294" spans="1:60" ht="20" customHeight="1" x14ac:dyDescent="0.35">
      <c r="A294" s="394" t="s">
        <v>387</v>
      </c>
      <c r="B294" s="395" t="s">
        <v>388</v>
      </c>
      <c r="C294" s="394" t="s">
        <v>379</v>
      </c>
      <c r="D294" s="333" t="s">
        <v>71</v>
      </c>
      <c r="E294" s="346">
        <f>'GE2024 results (adjust.)'!E293/'Regional Transition'!$P$87</f>
        <v>1.3841799181083842E-2</v>
      </c>
      <c r="F294" s="346">
        <f>'GE2024 results (adjust.)'!F293/'Regional Transition'!$Q$87</f>
        <v>1.0511709003095922E-2</v>
      </c>
      <c r="G294" s="346">
        <f>'GE2024 results (adjust.)'!G293/'Regional Transition'!$R$87</f>
        <v>1.2219320805999202E-2</v>
      </c>
      <c r="H294" s="346">
        <f>'GE2024 results (adjust.)'!H293/'Regional Transition'!$S$87</f>
        <v>5.0125471371816827E-3</v>
      </c>
      <c r="I294" s="346">
        <f>'GE2024 results (adjust.)'!I293/'Regional Transition'!$T$87</f>
        <v>7.2280713463367431E-3</v>
      </c>
      <c r="J294" s="346">
        <v>7.4755606670500289E-3</v>
      </c>
      <c r="K294" s="346">
        <v>7.4755606670500289E-3</v>
      </c>
      <c r="L294" s="346">
        <f t="shared" si="70"/>
        <v>1.2219320805999202E-2</v>
      </c>
      <c r="M294" s="346">
        <v>7.5278881798499465E-3</v>
      </c>
      <c r="N294" s="346">
        <v>7.4755606670500289E-3</v>
      </c>
      <c r="P294" s="347">
        <f>E294*'Regional Transition'!$P$89</f>
        <v>0</v>
      </c>
      <c r="Q294" s="347">
        <f>F294*'Regional Transition'!$Q$89</f>
        <v>0</v>
      </c>
      <c r="R294" s="347">
        <f>G294*'Regional Transition'!$R$89</f>
        <v>5739.1484845453706</v>
      </c>
      <c r="S294" s="347">
        <f>H294*'Regional Transition'!$S$89</f>
        <v>0</v>
      </c>
      <c r="T294" s="347">
        <f>I294*'Regional Transition'!$T$89</f>
        <v>2649.6526597506631</v>
      </c>
      <c r="U294" s="347">
        <f>J294*'Regional Transition'!$U$89</f>
        <v>0</v>
      </c>
      <c r="V294" s="347">
        <f>K294*'Regional Transition'!$V$89</f>
        <v>0</v>
      </c>
      <c r="W294" s="347">
        <f>L294*'Regional Transition'!$W$89</f>
        <v>1524.2182967085246</v>
      </c>
      <c r="X294" s="347">
        <f>M294*'Regional Transition'!$X$89</f>
        <v>93.901658541199524</v>
      </c>
      <c r="Y294" s="347">
        <f>N294*'Regional Transition'!$Y$89</f>
        <v>0</v>
      </c>
      <c r="Z294" s="348">
        <f t="shared" si="61"/>
        <v>10006.921099545758</v>
      </c>
      <c r="AB294" s="347">
        <f>E294*'Regional Transition'!$P$91</f>
        <v>-7029.3804034582126</v>
      </c>
      <c r="AC294" s="347">
        <f>F294*'Regional Transition'!$Q$91</f>
        <v>-3557.122950819672</v>
      </c>
      <c r="AD294" s="347">
        <f>G294*'Regional Transition'!$R$91</f>
        <v>0</v>
      </c>
      <c r="AE294" s="347">
        <f>H294*'Regional Transition'!$S$91</f>
        <v>-343.29600000000005</v>
      </c>
      <c r="AF294" s="347">
        <f>I294*'Regional Transition'!$T$91</f>
        <v>0</v>
      </c>
      <c r="AG294" s="347">
        <f>J294*'Regional Transition'!$U$91</f>
        <v>-152.43795120085582</v>
      </c>
      <c r="AH294" s="347">
        <f>K294*'Regional Transition'!$V$91</f>
        <v>-74.585494856560146</v>
      </c>
      <c r="AI294" s="347">
        <f>L294*'Regional Transition'!$W$91</f>
        <v>0</v>
      </c>
      <c r="AJ294" s="347">
        <f>M294*'Regional Transition'!$X$91</f>
        <v>0</v>
      </c>
      <c r="AK294" s="347">
        <f>N294*'Regional Transition'!$Y$91</f>
        <v>-212.14876847119683</v>
      </c>
      <c r="AM294" s="382">
        <f>IF(('GE2024 results (adjust.)'!E293+'Allocation (ENG)'!P294+'Allocation (ENG)'!AB294)&gt;0,('GE2024 results (adjust.)'!E293+'Allocation (ENG)'!P294+'Allocation (ENG)'!AB294),0)</f>
        <v>7753.6195965417874</v>
      </c>
      <c r="AN294" s="382">
        <f>IF(('GE2024 results (adjust.)'!F293+'Allocation (ENG)'!Q294+'Allocation (ENG)'!AC294)&gt;0,('GE2024 results (adjust.)'!F293+'Allocation (ENG)'!Q294+'Allocation (ENG)'!AC294),0)</f>
        <v>10441.877049180328</v>
      </c>
      <c r="AO294" s="382">
        <f>IF(('GE2024 results (adjust.)'!G293+'Allocation (ENG)'!R294+'Allocation (ENG)'!AD294)&gt;0,('GE2024 results (adjust.)'!G293+'Allocation (ENG)'!R294+'Allocation (ENG)'!AD294),0)</f>
        <v>13184.148484545371</v>
      </c>
      <c r="AP294" s="382">
        <f>IF(('GE2024 results (adjust.)'!H293+'Allocation (ENG)'!S294+'Allocation (ENG)'!AE294)&gt;0,('GE2024 results (adjust.)'!H293+'Allocation (ENG)'!S294+'Allocation (ENG)'!AE294),0)</f>
        <v>4424.7039999999997</v>
      </c>
      <c r="AQ294" s="382">
        <f>IF(('GE2024 results (adjust.)'!I293+'Allocation (ENG)'!T294+'Allocation (ENG)'!AF294)&gt;0,('GE2024 results (adjust.)'!I293+'Allocation (ENG)'!T294+'Allocation (ENG)'!AF294),0)</f>
        <v>4815.6526597506636</v>
      </c>
      <c r="AR294" s="382">
        <f>IF(('GE2024 results (adjust.)'!K293+'Allocation (ENG)'!U294+'Allocation (ENG)'!AG294)&gt;0,('GE2024 results (adjust.)'!K293+'Allocation (ENG)'!U294+'Allocation (ENG)'!AG294),0)</f>
        <v>327.56204879914418</v>
      </c>
      <c r="AS294" s="382">
        <f>IF(('GE2024 results (adjust.)'!L293+'Allocation (ENG)'!V294+'Allocation (ENG)'!AH294)&gt;0,('GE2024 results (adjust.)'!L293+'Allocation (ENG)'!V294+'Allocation (ENG)'!AH294),0)</f>
        <v>0</v>
      </c>
      <c r="AT294" s="382">
        <f t="shared" si="71"/>
        <v>1524.2182967085246</v>
      </c>
      <c r="AU294" s="382">
        <f t="shared" si="72"/>
        <v>93.901658541199524</v>
      </c>
      <c r="AV294" s="382">
        <f>IF(('GE2024 results (adjust.)'!N293+'Allocation (ENG)'!Y294+'Allocation (ENG)'!AK294)&gt;0,('GE2024 results (adjust.)'!N293+'Allocation (ENG)'!Y294+'Allocation (ENG)'!AK294),0)</f>
        <v>0</v>
      </c>
      <c r="AW294" s="382">
        <f t="shared" si="62"/>
        <v>42565.68379406703</v>
      </c>
      <c r="AY294" s="368">
        <f t="shared" si="63"/>
        <v>0.18215658496299117</v>
      </c>
      <c r="AZ294" s="368">
        <f t="shared" si="64"/>
        <v>0.24531209459004996</v>
      </c>
      <c r="BA294" s="368">
        <f t="shared" si="65"/>
        <v>0.30973656028481394</v>
      </c>
      <c r="BB294" s="368">
        <f t="shared" si="66"/>
        <v>0.1039500274776916</v>
      </c>
      <c r="BC294" s="368">
        <f t="shared" si="67"/>
        <v>0.11313462466734502</v>
      </c>
      <c r="BD294" s="368">
        <f t="shared" si="68"/>
        <v>7.6954490002766277E-3</v>
      </c>
      <c r="BE294" s="368">
        <f t="shared" si="69"/>
        <v>0</v>
      </c>
      <c r="BF294" s="368">
        <f t="shared" si="73"/>
        <v>3.5808617666820523E-2</v>
      </c>
      <c r="BG294" s="368">
        <f t="shared" si="74"/>
        <v>2.206041350010872E-3</v>
      </c>
      <c r="BH294" s="368">
        <f t="shared" si="75"/>
        <v>0</v>
      </c>
    </row>
    <row r="295" spans="1:60" ht="20" customHeight="1" x14ac:dyDescent="0.35">
      <c r="A295" s="394" t="s">
        <v>389</v>
      </c>
      <c r="B295" s="395" t="s">
        <v>388</v>
      </c>
      <c r="C295" s="394" t="s">
        <v>379</v>
      </c>
      <c r="D295" s="333" t="s">
        <v>71</v>
      </c>
      <c r="E295" s="346">
        <f>'GE2024 results (adjust.)'!E294/'Regional Transition'!$P$87</f>
        <v>1.6197189692480411E-2</v>
      </c>
      <c r="F295" s="346">
        <f>'GE2024 results (adjust.)'!F294/'Regional Transition'!$Q$87</f>
        <v>8.9949787986210675E-3</v>
      </c>
      <c r="G295" s="346">
        <f>'GE2024 results (adjust.)'!G294/'Regional Transition'!$R$87</f>
        <v>1.2185805892519216E-2</v>
      </c>
      <c r="H295" s="346">
        <f>'GE2024 results (adjust.)'!H294/'Regional Transition'!$S$87</f>
        <v>6.1987378221281669E-3</v>
      </c>
      <c r="I295" s="346">
        <f>'GE2024 results (adjust.)'!I294/'Regional Transition'!$T$87</f>
        <v>1.1063888008275909E-2</v>
      </c>
      <c r="J295" s="346">
        <v>8.6698810103065429E-3</v>
      </c>
      <c r="K295" s="346">
        <v>8.6698810103065429E-3</v>
      </c>
      <c r="L295" s="346">
        <f t="shared" si="70"/>
        <v>1.2185805892519216E-2</v>
      </c>
      <c r="M295" s="346">
        <v>9.4325064795031388E-3</v>
      </c>
      <c r="N295" s="346">
        <v>8.6698810103065429E-3</v>
      </c>
      <c r="P295" s="347">
        <f>E295*'Regional Transition'!$P$89</f>
        <v>0</v>
      </c>
      <c r="Q295" s="347">
        <f>F295*'Regional Transition'!$Q$89</f>
        <v>0</v>
      </c>
      <c r="R295" s="347">
        <f>G295*'Regional Transition'!$R$89</f>
        <v>5723.4072606293985</v>
      </c>
      <c r="S295" s="347">
        <f>H295*'Regional Transition'!$S$89</f>
        <v>0</v>
      </c>
      <c r="T295" s="347">
        <f>I295*'Regional Transition'!$T$89</f>
        <v>4055.7790430733762</v>
      </c>
      <c r="U295" s="347">
        <f>J295*'Regional Transition'!$U$89</f>
        <v>0</v>
      </c>
      <c r="V295" s="347">
        <f>K295*'Regional Transition'!$V$89</f>
        <v>0</v>
      </c>
      <c r="W295" s="347">
        <f>L295*'Regional Transition'!$W$89</f>
        <v>1520.0377006549602</v>
      </c>
      <c r="X295" s="347">
        <f>M295*'Regional Transition'!$X$89</f>
        <v>117.65955889153643</v>
      </c>
      <c r="Y295" s="347">
        <f>N295*'Regional Transition'!$Y$89</f>
        <v>0</v>
      </c>
      <c r="Z295" s="348">
        <f t="shared" si="61"/>
        <v>11416.883563249272</v>
      </c>
      <c r="AB295" s="347">
        <f>E295*'Regional Transition'!$P$91</f>
        <v>-8225.5353025936602</v>
      </c>
      <c r="AC295" s="347">
        <f>F295*'Regional Transition'!$Q$91</f>
        <v>-3043.8671311475405</v>
      </c>
      <c r="AD295" s="347">
        <f>G295*'Regional Transition'!$R$91</f>
        <v>0</v>
      </c>
      <c r="AE295" s="347">
        <f>H295*'Regional Transition'!$S$91</f>
        <v>-424.53504000000009</v>
      </c>
      <c r="AF295" s="347">
        <f>I295*'Regional Transition'!$T$91</f>
        <v>0</v>
      </c>
      <c r="AG295" s="347">
        <f>J295*'Regional Transition'!$U$91</f>
        <v>-176.79194340454285</v>
      </c>
      <c r="AH295" s="347">
        <f>K295*'Regional Transition'!$V$91</f>
        <v>-86.50152066204609</v>
      </c>
      <c r="AI295" s="347">
        <f>L295*'Regional Transition'!$W$91</f>
        <v>0</v>
      </c>
      <c r="AJ295" s="347">
        <f>M295*'Regional Transition'!$X$91</f>
        <v>0</v>
      </c>
      <c r="AK295" s="347">
        <f>N295*'Regional Transition'!$Y$91</f>
        <v>-246.04235870032298</v>
      </c>
      <c r="AM295" s="382">
        <f>IF(('GE2024 results (adjust.)'!E294+'Allocation (ENG)'!P295+'Allocation (ENG)'!AB295)&gt;0,('GE2024 results (adjust.)'!E294+'Allocation (ENG)'!P295+'Allocation (ENG)'!AB295),0)</f>
        <v>9073.0146974063391</v>
      </c>
      <c r="AN295" s="382">
        <f>IF(('GE2024 results (adjust.)'!F294+'Allocation (ENG)'!Q295+'Allocation (ENG)'!AC295)&gt;0,('GE2024 results (adjust.)'!F294+'Allocation (ENG)'!Q295+'Allocation (ENG)'!AC295),0)</f>
        <v>8935.2228688524592</v>
      </c>
      <c r="AO295" s="382">
        <f>IF(('GE2024 results (adjust.)'!G294+'Allocation (ENG)'!R295+'Allocation (ENG)'!AD295)&gt;0,('GE2024 results (adjust.)'!G294+'Allocation (ENG)'!R295+'Allocation (ENG)'!AD295),0)</f>
        <v>13147.987260629397</v>
      </c>
      <c r="AP295" s="382">
        <f>IF(('GE2024 results (adjust.)'!H294+'Allocation (ENG)'!S295+'Allocation (ENG)'!AE295)&gt;0,('GE2024 results (adjust.)'!H294+'Allocation (ENG)'!S295+'Allocation (ENG)'!AE295),0)</f>
        <v>5471.78496</v>
      </c>
      <c r="AQ295" s="382">
        <f>IF(('GE2024 results (adjust.)'!I294+'Allocation (ENG)'!T295+'Allocation (ENG)'!AF295)&gt;0,('GE2024 results (adjust.)'!I294+'Allocation (ENG)'!T295+'Allocation (ENG)'!AF295),0)</f>
        <v>7371.2390430733758</v>
      </c>
      <c r="AR295" s="382">
        <f>IF(('GE2024 results (adjust.)'!K294+'Allocation (ENG)'!U295+'Allocation (ENG)'!AG295)&gt;0,('GE2024 results (adjust.)'!K294+'Allocation (ENG)'!U295+'Allocation (ENG)'!AG295),0)</f>
        <v>0</v>
      </c>
      <c r="AS295" s="382">
        <f>IF(('GE2024 results (adjust.)'!L294+'Allocation (ENG)'!V295+'Allocation (ENG)'!AH295)&gt;0,('GE2024 results (adjust.)'!L294+'Allocation (ENG)'!V295+'Allocation (ENG)'!AH295),0)</f>
        <v>0</v>
      </c>
      <c r="AT295" s="382">
        <f t="shared" si="71"/>
        <v>1520.0377006549602</v>
      </c>
      <c r="AU295" s="382">
        <f t="shared" si="72"/>
        <v>117.65955889153643</v>
      </c>
      <c r="AV295" s="382">
        <f>IF(('GE2024 results (adjust.)'!N294+'Allocation (ENG)'!Y295+'Allocation (ENG)'!AK295)&gt;0,('GE2024 results (adjust.)'!N294+'Allocation (ENG)'!Y295+'Allocation (ENG)'!AK295),0)</f>
        <v>537.95764129967699</v>
      </c>
      <c r="AW295" s="382">
        <f t="shared" si="62"/>
        <v>46174.903730807739</v>
      </c>
      <c r="AY295" s="368">
        <f t="shared" si="63"/>
        <v>0.19649233597324978</v>
      </c>
      <c r="AZ295" s="368">
        <f t="shared" si="64"/>
        <v>0.19350820785557823</v>
      </c>
      <c r="BA295" s="368">
        <f t="shared" si="65"/>
        <v>0.28474314396582284</v>
      </c>
      <c r="BB295" s="368">
        <f t="shared" si="66"/>
        <v>0.11850127488948599</v>
      </c>
      <c r="BC295" s="368">
        <f t="shared" si="67"/>
        <v>0.15963734512683586</v>
      </c>
      <c r="BD295" s="368">
        <f t="shared" si="68"/>
        <v>0</v>
      </c>
      <c r="BE295" s="368">
        <f t="shared" si="69"/>
        <v>0</v>
      </c>
      <c r="BF295" s="368">
        <f t="shared" si="73"/>
        <v>3.2919130909650304E-2</v>
      </c>
      <c r="BG295" s="368">
        <f t="shared" si="74"/>
        <v>2.5481278656794334E-3</v>
      </c>
      <c r="BH295" s="368">
        <f t="shared" si="75"/>
        <v>1.1650433413697698E-2</v>
      </c>
    </row>
    <row r="296" spans="1:60" ht="20" customHeight="1" x14ac:dyDescent="0.35">
      <c r="A296" s="394" t="s">
        <v>390</v>
      </c>
      <c r="B296" s="395" t="s">
        <v>388</v>
      </c>
      <c r="C296" s="394" t="s">
        <v>379</v>
      </c>
      <c r="D296" s="333" t="s">
        <v>71</v>
      </c>
      <c r="E296" s="346">
        <f>'GE2024 results (adjust.)'!E295/'Regional Transition'!$P$87</f>
        <v>5.137632431551774E-3</v>
      </c>
      <c r="F296" s="346">
        <f>'GE2024 results (adjust.)'!F295/'Regional Transition'!$Q$87</f>
        <v>1.185085461042701E-2</v>
      </c>
      <c r="G296" s="346">
        <f>'GE2024 results (adjust.)'!G295/'Regional Transition'!$R$87</f>
        <v>6.9387294204152116E-3</v>
      </c>
      <c r="H296" s="346">
        <f>'GE2024 results (adjust.)'!H295/'Regional Transition'!$S$87</f>
        <v>2.2946866605061116E-2</v>
      </c>
      <c r="I296" s="346">
        <f>'GE2024 results (adjust.)'!I295/'Regional Transition'!$T$87</f>
        <v>6.4773688351993054E-3</v>
      </c>
      <c r="J296" s="346">
        <v>1.9241827752466051E-2</v>
      </c>
      <c r="K296" s="346">
        <v>1.9241827752466051E-2</v>
      </c>
      <c r="L296" s="346">
        <f t="shared" si="70"/>
        <v>6.9387294204152116E-3</v>
      </c>
      <c r="M296" s="346">
        <v>7.77267465354928E-3</v>
      </c>
      <c r="N296" s="346">
        <v>1.9241827752466051E-2</v>
      </c>
      <c r="P296" s="347">
        <f>E296*'Regional Transition'!$P$89</f>
        <v>0</v>
      </c>
      <c r="Q296" s="347">
        <f>F296*'Regional Transition'!$Q$89</f>
        <v>0</v>
      </c>
      <c r="R296" s="347">
        <f>G296*'Regional Transition'!$R$89</f>
        <v>3258.9698781208135</v>
      </c>
      <c r="S296" s="347">
        <f>H296*'Regional Transition'!$S$89</f>
        <v>0</v>
      </c>
      <c r="T296" s="347">
        <f>I296*'Regional Transition'!$T$89</f>
        <v>2374.4615596621297</v>
      </c>
      <c r="U296" s="347">
        <f>J296*'Regional Transition'!$U$89</f>
        <v>0</v>
      </c>
      <c r="V296" s="347">
        <f>K296*'Regional Transition'!$V$89</f>
        <v>0</v>
      </c>
      <c r="W296" s="347">
        <f>L296*'Regional Transition'!$W$89</f>
        <v>865.52587549007933</v>
      </c>
      <c r="X296" s="347">
        <f>M296*'Regional Transition'!$X$89</f>
        <v>96.955085388100073</v>
      </c>
      <c r="Y296" s="347">
        <f>N296*'Regional Transition'!$Y$89</f>
        <v>0</v>
      </c>
      <c r="Z296" s="348">
        <f t="shared" si="61"/>
        <v>6595.912398661123</v>
      </c>
      <c r="AB296" s="347">
        <f>E296*'Regional Transition'!$P$91</f>
        <v>-2609.0808183285299</v>
      </c>
      <c r="AC296" s="347">
        <f>F296*'Regional Transition'!$Q$91</f>
        <v>-4010.2848080327863</v>
      </c>
      <c r="AD296" s="347">
        <f>G296*'Regional Transition'!$R$91</f>
        <v>0</v>
      </c>
      <c r="AE296" s="347">
        <f>H296*'Regional Transition'!$S$91</f>
        <v>-1571.5697633280001</v>
      </c>
      <c r="AF296" s="347">
        <f>I296*'Regional Transition'!$T$91</f>
        <v>0</v>
      </c>
      <c r="AG296" s="347">
        <f>J296*'Regional Transition'!$U$91</f>
        <v>-392.36987439273543</v>
      </c>
      <c r="AH296" s="347">
        <f>K296*'Regional Transition'!$V$91</f>
        <v>-191.98041575505124</v>
      </c>
      <c r="AI296" s="347">
        <f>L296*'Regional Transition'!$W$91</f>
        <v>0</v>
      </c>
      <c r="AJ296" s="347">
        <f>M296*'Regional Transition'!$X$91</f>
        <v>0</v>
      </c>
      <c r="AK296" s="347">
        <f>N296*'Regional Transition'!$Y$91</f>
        <v>-546.06339813592081</v>
      </c>
      <c r="AM296" s="382">
        <f>IF(('GE2024 results (adjust.)'!E295+'Allocation (ENG)'!P296+'Allocation (ENG)'!AB296)&gt;0,('GE2024 results (adjust.)'!E295+'Allocation (ENG)'!P296+'Allocation (ENG)'!AB296),0)</f>
        <v>2877.8952056714697</v>
      </c>
      <c r="AN296" s="382">
        <f>IF(('GE2024 results (adjust.)'!F295+'Allocation (ENG)'!Q296+'Allocation (ENG)'!AC296)&gt;0,('GE2024 results (adjust.)'!F295+'Allocation (ENG)'!Q296+'Allocation (ENG)'!AC296),0)</f>
        <v>11772.126371967213</v>
      </c>
      <c r="AO296" s="382">
        <f>IF(('GE2024 results (adjust.)'!G295+'Allocation (ENG)'!R296+'Allocation (ENG)'!AD296)&gt;0,('GE2024 results (adjust.)'!G295+'Allocation (ENG)'!R296+'Allocation (ENG)'!AD296),0)</f>
        <v>7486.6058781208139</v>
      </c>
      <c r="AP296" s="382">
        <f>IF(('GE2024 results (adjust.)'!H295+'Allocation (ENG)'!S296+'Allocation (ENG)'!AE296)&gt;0,('GE2024 results (adjust.)'!H295+'Allocation (ENG)'!S296+'Allocation (ENG)'!AE296),0)</f>
        <v>20255.788060671999</v>
      </c>
      <c r="AQ296" s="382">
        <f>IF(('GE2024 results (adjust.)'!I295+'Allocation (ENG)'!T296+'Allocation (ENG)'!AF296)&gt;0,('GE2024 results (adjust.)'!I295+'Allocation (ENG)'!T296+'Allocation (ENG)'!AF296),0)</f>
        <v>4315.5022916621292</v>
      </c>
      <c r="AR296" s="382">
        <f>IF(('GE2024 results (adjust.)'!K295+'Allocation (ENG)'!U296+'Allocation (ENG)'!AG296)&gt;0,('GE2024 results (adjust.)'!K295+'Allocation (ENG)'!U296+'Allocation (ENG)'!AG296),0)</f>
        <v>398.63012560726457</v>
      </c>
      <c r="AS296" s="382">
        <f>IF(('GE2024 results (adjust.)'!L295+'Allocation (ENG)'!V296+'Allocation (ENG)'!AH296)&gt;0,('GE2024 results (adjust.)'!L295+'Allocation (ENG)'!V296+'Allocation (ENG)'!AH296),0)</f>
        <v>0</v>
      </c>
      <c r="AT296" s="382">
        <f t="shared" si="71"/>
        <v>865.52587549007933</v>
      </c>
      <c r="AU296" s="382">
        <f t="shared" si="72"/>
        <v>96.955085388100073</v>
      </c>
      <c r="AV296" s="382">
        <f>IF(('GE2024 results (adjust.)'!N295+'Allocation (ENG)'!Y296+'Allocation (ENG)'!AK296)&gt;0,('GE2024 results (adjust.)'!N295+'Allocation (ENG)'!Y296+'Allocation (ENG)'!AK296),0)</f>
        <v>402.93660186407919</v>
      </c>
      <c r="AW296" s="382">
        <f t="shared" si="62"/>
        <v>48471.965496443147</v>
      </c>
      <c r="AY296" s="368">
        <f t="shared" si="63"/>
        <v>5.9372364545082219E-2</v>
      </c>
      <c r="AZ296" s="368">
        <f t="shared" si="64"/>
        <v>0.24286463838218086</v>
      </c>
      <c r="BA296" s="368">
        <f t="shared" si="65"/>
        <v>0.15445228600581873</v>
      </c>
      <c r="BB296" s="368">
        <f t="shared" si="66"/>
        <v>0.41788666610101383</v>
      </c>
      <c r="BC296" s="368">
        <f t="shared" si="67"/>
        <v>8.9030891309303292E-2</v>
      </c>
      <c r="BD296" s="368">
        <f t="shared" si="68"/>
        <v>8.2239315349511843E-3</v>
      </c>
      <c r="BE296" s="368">
        <f t="shared" si="69"/>
        <v>0</v>
      </c>
      <c r="BF296" s="368">
        <f t="shared" si="73"/>
        <v>1.7856215786289733E-2</v>
      </c>
      <c r="BG296" s="368">
        <f t="shared" si="74"/>
        <v>2.0002301205469912E-3</v>
      </c>
      <c r="BH296" s="368">
        <f t="shared" si="75"/>
        <v>8.3127762148132098E-3</v>
      </c>
    </row>
    <row r="297" spans="1:60" ht="20" customHeight="1" x14ac:dyDescent="0.35">
      <c r="A297" s="394" t="s">
        <v>391</v>
      </c>
      <c r="B297" s="395" t="s">
        <v>388</v>
      </c>
      <c r="C297" s="394" t="s">
        <v>379</v>
      </c>
      <c r="D297" s="333" t="s">
        <v>71</v>
      </c>
      <c r="E297" s="346">
        <f>'GE2024 results (adjust.)'!E296/'Regional Transition'!$P$87</f>
        <v>3.4288485829080044E-3</v>
      </c>
      <c r="F297" s="346">
        <f>'GE2024 results (adjust.)'!F296/'Regional Transition'!$Q$87</f>
        <v>1.2966368388132036E-2</v>
      </c>
      <c r="G297" s="346">
        <f>'GE2024 results (adjust.)'!G296/'Regional Transition'!$R$87</f>
        <v>8.7923306323354905E-3</v>
      </c>
      <c r="H297" s="346">
        <f>'GE2024 results (adjust.)'!H296/'Regional Transition'!$S$87</f>
        <v>2.0652577288157333E-2</v>
      </c>
      <c r="I297" s="346">
        <f>'GE2024 results (adjust.)'!I296/'Regional Transition'!$T$87</f>
        <v>9.0567800710793719E-3</v>
      </c>
      <c r="J297" s="346">
        <v>3.1406201618967575E-3</v>
      </c>
      <c r="K297" s="346">
        <v>3.1406201618967575E-3</v>
      </c>
      <c r="L297" s="346">
        <f t="shared" si="70"/>
        <v>8.7923306323354905E-3</v>
      </c>
      <c r="M297" s="346">
        <v>7.7213486470569751E-3</v>
      </c>
      <c r="N297" s="346">
        <v>3.1406201618967575E-3</v>
      </c>
      <c r="P297" s="347">
        <f>E297*'Regional Transition'!$P$89</f>
        <v>0</v>
      </c>
      <c r="Q297" s="347">
        <f>F297*'Regional Transition'!$Q$89</f>
        <v>0</v>
      </c>
      <c r="R297" s="347">
        <f>G297*'Regional Transition'!$R$89</f>
        <v>4129.5659411295574</v>
      </c>
      <c r="S297" s="347">
        <f>H297*'Regional Transition'!$S$89</f>
        <v>0</v>
      </c>
      <c r="T297" s="347">
        <f>I297*'Regional Transition'!$T$89</f>
        <v>3320.0172292536008</v>
      </c>
      <c r="U297" s="347">
        <f>J297*'Regional Transition'!$U$89</f>
        <v>0</v>
      </c>
      <c r="V297" s="347">
        <f>K297*'Regional Transition'!$V$89</f>
        <v>0</v>
      </c>
      <c r="W297" s="347">
        <f>L297*'Regional Transition'!$W$89</f>
        <v>1096.7410900560867</v>
      </c>
      <c r="X297" s="347">
        <f>M297*'Regional Transition'!$X$89</f>
        <v>96.31485309176702</v>
      </c>
      <c r="Y297" s="347">
        <f>N297*'Regional Transition'!$Y$89</f>
        <v>0</v>
      </c>
      <c r="Z297" s="348">
        <f t="shared" si="61"/>
        <v>8642.6391135310132</v>
      </c>
      <c r="AB297" s="347">
        <f>E297*'Regional Transition'!$P$91</f>
        <v>-1741.2968299711815</v>
      </c>
      <c r="AC297" s="347">
        <f>F297*'Regional Transition'!$Q$91</f>
        <v>-4387.7704918032778</v>
      </c>
      <c r="AD297" s="347">
        <f>G297*'Regional Transition'!$R$91</f>
        <v>0</v>
      </c>
      <c r="AE297" s="347">
        <f>H297*'Regional Transition'!$S$91</f>
        <v>-1414.4400000000003</v>
      </c>
      <c r="AF297" s="347">
        <f>I297*'Regional Transition'!$T$91</f>
        <v>0</v>
      </c>
      <c r="AG297" s="347">
        <f>J297*'Regional Transition'!$U$91</f>
        <v>-64.041979498584396</v>
      </c>
      <c r="AH297" s="347">
        <f>K297*'Regional Transition'!$V$91</f>
        <v>-31.334734525537097</v>
      </c>
      <c r="AI297" s="347">
        <f>L297*'Regional Transition'!$W$91</f>
        <v>0</v>
      </c>
      <c r="AJ297" s="347">
        <f>M297*'Regional Transition'!$X$91</f>
        <v>0</v>
      </c>
      <c r="AK297" s="347">
        <f>N297*'Regional Transition'!$Y$91</f>
        <v>-89.127589121035356</v>
      </c>
      <c r="AM297" s="382">
        <f>IF(('GE2024 results (adjust.)'!E296+'Allocation (ENG)'!P297+'Allocation (ENG)'!AB297)&gt;0,('GE2024 results (adjust.)'!E296+'Allocation (ENG)'!P297+'Allocation (ENG)'!AB297),0)</f>
        <v>1920.7031700288185</v>
      </c>
      <c r="AN297" s="382">
        <f>IF(('GE2024 results (adjust.)'!F296+'Allocation (ENG)'!Q297+'Allocation (ENG)'!AC297)&gt;0,('GE2024 results (adjust.)'!F296+'Allocation (ENG)'!Q297+'Allocation (ENG)'!AC297),0)</f>
        <v>12880.229508196722</v>
      </c>
      <c r="AO297" s="382">
        <f>IF(('GE2024 results (adjust.)'!G296+'Allocation (ENG)'!R297+'Allocation (ENG)'!AD297)&gt;0,('GE2024 results (adjust.)'!G296+'Allocation (ENG)'!R297+'Allocation (ENG)'!AD297),0)</f>
        <v>9486.5659411295564</v>
      </c>
      <c r="AP297" s="382">
        <f>IF(('GE2024 results (adjust.)'!H296+'Allocation (ENG)'!S297+'Allocation (ENG)'!AE297)&gt;0,('GE2024 results (adjust.)'!H296+'Allocation (ENG)'!S297+'Allocation (ENG)'!AE297),0)</f>
        <v>18230.560000000001</v>
      </c>
      <c r="AQ297" s="382">
        <f>IF(('GE2024 results (adjust.)'!I296+'Allocation (ENG)'!T297+'Allocation (ENG)'!AF297)&gt;0,('GE2024 results (adjust.)'!I296+'Allocation (ENG)'!T297+'Allocation (ENG)'!AF297),0)</f>
        <v>6034.0172292536008</v>
      </c>
      <c r="AR297" s="382">
        <f>IF(('GE2024 results (adjust.)'!K296+'Allocation (ENG)'!U297+'Allocation (ENG)'!AG297)&gt;0,('GE2024 results (adjust.)'!K296+'Allocation (ENG)'!U297+'Allocation (ENG)'!AG297),0)</f>
        <v>0</v>
      </c>
      <c r="AS297" s="382">
        <f>IF(('GE2024 results (adjust.)'!L296+'Allocation (ENG)'!V297+'Allocation (ENG)'!AH297)&gt;0,('GE2024 results (adjust.)'!L296+'Allocation (ENG)'!V297+'Allocation (ENG)'!AH297),0)</f>
        <v>0</v>
      </c>
      <c r="AT297" s="382">
        <f t="shared" si="71"/>
        <v>1096.7410900560867</v>
      </c>
      <c r="AU297" s="382">
        <f t="shared" si="72"/>
        <v>96.31485309176702</v>
      </c>
      <c r="AV297" s="382">
        <f>IF(('GE2024 results (adjust.)'!N296+'Allocation (ENG)'!Y297+'Allocation (ENG)'!AK297)&gt;0,('GE2024 results (adjust.)'!N296+'Allocation (ENG)'!Y297+'Allocation (ENG)'!AK297),0)</f>
        <v>194.87241087896464</v>
      </c>
      <c r="AW297" s="382">
        <f t="shared" si="62"/>
        <v>49940.004202635515</v>
      </c>
      <c r="AY297" s="368">
        <f t="shared" si="63"/>
        <v>3.8460212422798637E-2</v>
      </c>
      <c r="AZ297" s="368">
        <f t="shared" si="64"/>
        <v>0.25791406536399503</v>
      </c>
      <c r="BA297" s="368">
        <f t="shared" si="65"/>
        <v>0.18995925396075389</v>
      </c>
      <c r="BB297" s="368">
        <f t="shared" si="66"/>
        <v>0.36504922839069182</v>
      </c>
      <c r="BC297" s="368">
        <f t="shared" si="67"/>
        <v>0.12082532481915899</v>
      </c>
      <c r="BD297" s="368">
        <f t="shared" si="68"/>
        <v>0</v>
      </c>
      <c r="BE297" s="368">
        <f t="shared" si="69"/>
        <v>0</v>
      </c>
      <c r="BF297" s="368">
        <f t="shared" si="73"/>
        <v>2.1961173363261505E-2</v>
      </c>
      <c r="BG297" s="368">
        <f t="shared" si="74"/>
        <v>1.9286112332101914E-3</v>
      </c>
      <c r="BH297" s="368">
        <f t="shared" si="75"/>
        <v>3.902130446130009E-3</v>
      </c>
    </row>
    <row r="298" spans="1:60" ht="20" customHeight="1" x14ac:dyDescent="0.35">
      <c r="A298" s="394" t="s">
        <v>392</v>
      </c>
      <c r="B298" s="395" t="s">
        <v>388</v>
      </c>
      <c r="C298" s="394" t="s">
        <v>379</v>
      </c>
      <c r="D298" s="333" t="s">
        <v>71</v>
      </c>
      <c r="E298" s="346">
        <f>'GE2024 results (adjust.)'!E297/'Regional Transition'!$P$87</f>
        <v>2.0222903247855566E-2</v>
      </c>
      <c r="F298" s="346">
        <f>'GE2024 results (adjust.)'!F297/'Regional Transition'!$Q$87</f>
        <v>6.7287252215688653E-3</v>
      </c>
      <c r="G298" s="346">
        <f>'GE2024 results (adjust.)'!G297/'Regional Transition'!$R$87</f>
        <v>6.4075525086126107E-3</v>
      </c>
      <c r="H298" s="346">
        <f>'GE2024 results (adjust.)'!H297/'Regional Transition'!$S$87</f>
        <v>4.166259292082846E-3</v>
      </c>
      <c r="I298" s="346">
        <f>'GE2024 results (adjust.)'!I297/'Regional Transition'!$T$87</f>
        <v>2.1413912201958853E-2</v>
      </c>
      <c r="J298" s="346">
        <v>4.9542177201751672E-3</v>
      </c>
      <c r="K298" s="346">
        <v>4.9542177201751672E-3</v>
      </c>
      <c r="L298" s="346">
        <f t="shared" si="70"/>
        <v>6.4075525086126107E-3</v>
      </c>
      <c r="M298" s="346">
        <v>1.8902225648874924E-2</v>
      </c>
      <c r="N298" s="346">
        <v>4.9542177201751672E-3</v>
      </c>
      <c r="P298" s="347">
        <f>E298*'Regional Transition'!$P$89</f>
        <v>0</v>
      </c>
      <c r="Q298" s="347">
        <f>F298*'Regional Transition'!$Q$89</f>
        <v>0</v>
      </c>
      <c r="R298" s="347">
        <f>G298*'Regional Transition'!$R$89</f>
        <v>3009.4876673828244</v>
      </c>
      <c r="S298" s="347">
        <f>H298*'Regional Transition'!$S$89</f>
        <v>0</v>
      </c>
      <c r="T298" s="347">
        <f>I298*'Regional Transition'!$T$89</f>
        <v>7849.8712454385977</v>
      </c>
      <c r="U298" s="347">
        <f>J298*'Regional Transition'!$U$89</f>
        <v>0</v>
      </c>
      <c r="V298" s="347">
        <f>K298*'Regional Transition'!$V$89</f>
        <v>0</v>
      </c>
      <c r="W298" s="347">
        <f>L298*'Regional Transition'!$W$89</f>
        <v>799.26772738080319</v>
      </c>
      <c r="X298" s="347">
        <f>M298*'Regional Transition'!$X$89</f>
        <v>235.78330285250556</v>
      </c>
      <c r="Y298" s="347">
        <f>N298*'Regional Transition'!$Y$89</f>
        <v>0</v>
      </c>
      <c r="Z298" s="348">
        <f t="shared" si="61"/>
        <v>11894.409943054732</v>
      </c>
      <c r="AB298" s="347">
        <f>E298*'Regional Transition'!$P$91</f>
        <v>-10269.942363112392</v>
      </c>
      <c r="AC298" s="347">
        <f>F298*'Regional Transition'!$Q$91</f>
        <v>-2276.975409836065</v>
      </c>
      <c r="AD298" s="347">
        <f>G298*'Regional Transition'!$R$91</f>
        <v>0</v>
      </c>
      <c r="AE298" s="347">
        <f>H298*'Regional Transition'!$S$91</f>
        <v>-285.33600000000007</v>
      </c>
      <c r="AF298" s="347">
        <f>I298*'Regional Transition'!$T$91</f>
        <v>0</v>
      </c>
      <c r="AG298" s="347">
        <f>J298*'Regional Transition'!$U$91</f>
        <v>-101.02396765973877</v>
      </c>
      <c r="AH298" s="347">
        <f>K298*'Regional Transition'!$V$91</f>
        <v>-49.429440378312044</v>
      </c>
      <c r="AI298" s="347">
        <f>L298*'Regional Transition'!$W$91</f>
        <v>0</v>
      </c>
      <c r="AJ298" s="347">
        <f>M298*'Regional Transition'!$X$91</f>
        <v>0</v>
      </c>
      <c r="AK298" s="347">
        <f>N298*'Regional Transition'!$Y$91</f>
        <v>-140.59563354304169</v>
      </c>
      <c r="AM298" s="382">
        <f>IF(('GE2024 results (adjust.)'!E297+'Allocation (ENG)'!P298+'Allocation (ENG)'!AB298)&gt;0,('GE2024 results (adjust.)'!E297+'Allocation (ENG)'!P298+'Allocation (ENG)'!AB298),0)</f>
        <v>11328.057636887608</v>
      </c>
      <c r="AN298" s="382">
        <f>IF(('GE2024 results (adjust.)'!F297+'Allocation (ENG)'!Q298+'Allocation (ENG)'!AC298)&gt;0,('GE2024 results (adjust.)'!F297+'Allocation (ENG)'!Q298+'Allocation (ENG)'!AC298),0)</f>
        <v>6684.0245901639355</v>
      </c>
      <c r="AO298" s="382">
        <f>IF(('GE2024 results (adjust.)'!G297+'Allocation (ENG)'!R298+'Allocation (ENG)'!AD298)&gt;0,('GE2024 results (adjust.)'!G297+'Allocation (ENG)'!R298+'Allocation (ENG)'!AD298),0)</f>
        <v>6913.4876673828239</v>
      </c>
      <c r="AP298" s="382">
        <f>IF(('GE2024 results (adjust.)'!H297+'Allocation (ENG)'!S298+'Allocation (ENG)'!AE298)&gt;0,('GE2024 results (adjust.)'!H297+'Allocation (ENG)'!S298+'Allocation (ENG)'!AE298),0)</f>
        <v>3677.6639999999998</v>
      </c>
      <c r="AQ298" s="382">
        <f>IF(('GE2024 results (adjust.)'!I297+'Allocation (ENG)'!T298+'Allocation (ENG)'!AF298)&gt;0,('GE2024 results (adjust.)'!I297+'Allocation (ENG)'!T298+'Allocation (ENG)'!AF298),0)</f>
        <v>14266.871245438597</v>
      </c>
      <c r="AR298" s="382">
        <f>IF(('GE2024 results (adjust.)'!K297+'Allocation (ENG)'!U298+'Allocation (ENG)'!AG298)&gt;0,('GE2024 results (adjust.)'!K297+'Allocation (ENG)'!U298+'Allocation (ENG)'!AG298),0)</f>
        <v>125.97603234026123</v>
      </c>
      <c r="AS298" s="382">
        <f>IF(('GE2024 results (adjust.)'!L297+'Allocation (ENG)'!V298+'Allocation (ENG)'!AH298)&gt;0,('GE2024 results (adjust.)'!L297+'Allocation (ENG)'!V298+'Allocation (ENG)'!AH298),0)</f>
        <v>0</v>
      </c>
      <c r="AT298" s="382">
        <f t="shared" si="71"/>
        <v>799.26772738080319</v>
      </c>
      <c r="AU298" s="382">
        <f t="shared" si="72"/>
        <v>235.78330285250556</v>
      </c>
      <c r="AV298" s="382">
        <f>IF(('GE2024 results (adjust.)'!N297+'Allocation (ENG)'!Y298+'Allocation (ENG)'!AK298)&gt;0,('GE2024 results (adjust.)'!N297+'Allocation (ENG)'!Y298+'Allocation (ENG)'!AK298),0)</f>
        <v>80.404366456958314</v>
      </c>
      <c r="AW298" s="382">
        <f t="shared" si="62"/>
        <v>44111.536568903488</v>
      </c>
      <c r="AY298" s="368">
        <f t="shared" si="63"/>
        <v>0.25680487505106192</v>
      </c>
      <c r="AZ298" s="368">
        <f t="shared" si="64"/>
        <v>0.15152554433743873</v>
      </c>
      <c r="BA298" s="368">
        <f t="shared" si="65"/>
        <v>0.15672742790502792</v>
      </c>
      <c r="BB298" s="368">
        <f t="shared" si="66"/>
        <v>8.3371931382516751E-2</v>
      </c>
      <c r="BC298" s="368">
        <f t="shared" si="67"/>
        <v>0.32342721100076244</v>
      </c>
      <c r="BD298" s="368">
        <f t="shared" si="68"/>
        <v>2.855852281261684E-3</v>
      </c>
      <c r="BE298" s="368">
        <f t="shared" si="69"/>
        <v>0</v>
      </c>
      <c r="BF298" s="368">
        <f t="shared" si="73"/>
        <v>1.8119244749779325E-2</v>
      </c>
      <c r="BG298" s="368">
        <f t="shared" si="74"/>
        <v>5.3451618599638954E-3</v>
      </c>
      <c r="BH298" s="368">
        <f t="shared" si="75"/>
        <v>1.8227514321874593E-3</v>
      </c>
    </row>
    <row r="299" spans="1:60" ht="20" customHeight="1" x14ac:dyDescent="0.35">
      <c r="A299" s="394" t="s">
        <v>393</v>
      </c>
      <c r="B299" s="395" t="s">
        <v>388</v>
      </c>
      <c r="C299" s="394" t="s">
        <v>379</v>
      </c>
      <c r="D299" s="333" t="s">
        <v>71</v>
      </c>
      <c r="E299" s="346">
        <f>'GE2024 results (adjust.)'!E298/'Regional Transition'!$P$87</f>
        <v>1.5236934186144718E-2</v>
      </c>
      <c r="F299" s="346">
        <f>'GE2024 results (adjust.)'!F298/'Regional Transition'!$Q$87</f>
        <v>1.119727156612375E-2</v>
      </c>
      <c r="G299" s="346">
        <f>'GE2024 results (adjust.)'!G298/'Regional Transition'!$R$87</f>
        <v>1.0274405405715918E-2</v>
      </c>
      <c r="H299" s="346">
        <f>'GE2024 results (adjust.)'!H298/'Regional Transition'!$S$87</f>
        <v>5.3647290354526273E-3</v>
      </c>
      <c r="I299" s="346">
        <f>'GE2024 results (adjust.)'!I298/'Regional Transition'!$T$87</f>
        <v>1.0575142242170424E-2</v>
      </c>
      <c r="J299" s="346">
        <v>9.2228070951475213E-3</v>
      </c>
      <c r="K299" s="346">
        <v>9.2228070951475213E-3</v>
      </c>
      <c r="L299" s="346">
        <f t="shared" si="70"/>
        <v>1.0274405405715918E-2</v>
      </c>
      <c r="M299" s="346">
        <v>1.0614720634550321E-2</v>
      </c>
      <c r="N299" s="346">
        <v>9.2228070951475213E-3</v>
      </c>
      <c r="P299" s="347">
        <f>E299*'Regional Transition'!$P$89</f>
        <v>0</v>
      </c>
      <c r="Q299" s="347">
        <f>F299*'Regional Transition'!$Q$89</f>
        <v>0</v>
      </c>
      <c r="R299" s="347">
        <f>G299*'Regional Transition'!$R$89</f>
        <v>4825.6641387849595</v>
      </c>
      <c r="S299" s="347">
        <f>H299*'Regional Transition'!$S$89</f>
        <v>0</v>
      </c>
      <c r="T299" s="347">
        <f>I299*'Regional Transition'!$T$89</f>
        <v>3876.6155488226459</v>
      </c>
      <c r="U299" s="347">
        <f>J299*'Regional Transition'!$U$89</f>
        <v>0</v>
      </c>
      <c r="V299" s="347">
        <f>K299*'Regional Transition'!$V$89</f>
        <v>0</v>
      </c>
      <c r="W299" s="347">
        <f>L299*'Regional Transition'!$W$89</f>
        <v>1281.6126981054888</v>
      </c>
      <c r="X299" s="347">
        <f>M299*'Regional Transition'!$X$89</f>
        <v>132.40630688481309</v>
      </c>
      <c r="Y299" s="347">
        <f>N299*'Regional Transition'!$Y$89</f>
        <v>0</v>
      </c>
      <c r="Z299" s="348">
        <f t="shared" si="61"/>
        <v>10116.298692597909</v>
      </c>
      <c r="AB299" s="347">
        <f>E299*'Regional Transition'!$P$91</f>
        <v>-7737.881844380403</v>
      </c>
      <c r="AC299" s="347">
        <f>F299*'Regional Transition'!$Q$91</f>
        <v>-3789.1147540983602</v>
      </c>
      <c r="AD299" s="347">
        <f>G299*'Regional Transition'!$R$91</f>
        <v>0</v>
      </c>
      <c r="AE299" s="347">
        <f>H299*'Regional Transition'!$S$91</f>
        <v>-367.41600000000005</v>
      </c>
      <c r="AF299" s="347">
        <f>I299*'Regional Transition'!$T$91</f>
        <v>0</v>
      </c>
      <c r="AG299" s="347">
        <f>J299*'Regional Transition'!$U$91</f>
        <v>-188.06693979513869</v>
      </c>
      <c r="AH299" s="347">
        <f>K299*'Regional Transition'!$V$91</f>
        <v>-92.018199275696986</v>
      </c>
      <c r="AI299" s="347">
        <f>L299*'Regional Transition'!$W$91</f>
        <v>0</v>
      </c>
      <c r="AJ299" s="347">
        <f>M299*'Regional Transition'!$X$91</f>
        <v>0</v>
      </c>
      <c r="AK299" s="347">
        <f>N299*'Regional Transition'!$Y$91</f>
        <v>-261.73383565825173</v>
      </c>
      <c r="AM299" s="382">
        <f>IF(('GE2024 results (adjust.)'!E298+'Allocation (ENG)'!P299+'Allocation (ENG)'!AB299)&gt;0,('GE2024 results (adjust.)'!E298+'Allocation (ENG)'!P299+'Allocation (ENG)'!AB299),0)</f>
        <v>8535.118155619597</v>
      </c>
      <c r="AN299" s="382">
        <f>IF(('GE2024 results (adjust.)'!F298+'Allocation (ENG)'!Q299+'Allocation (ENG)'!AC299)&gt;0,('GE2024 results (adjust.)'!F298+'Allocation (ENG)'!Q299+'Allocation (ENG)'!AC299),0)</f>
        <v>11122.88524590164</v>
      </c>
      <c r="AO299" s="382">
        <f>IF(('GE2024 results (adjust.)'!G298+'Allocation (ENG)'!R299+'Allocation (ENG)'!AD299)&gt;0,('GE2024 results (adjust.)'!G298+'Allocation (ENG)'!R299+'Allocation (ENG)'!AD299),0)</f>
        <v>11085.66413878496</v>
      </c>
      <c r="AP299" s="382">
        <f>IF(('GE2024 results (adjust.)'!H298+'Allocation (ENG)'!S299+'Allocation (ENG)'!AE299)&gt;0,('GE2024 results (adjust.)'!H298+'Allocation (ENG)'!S299+'Allocation (ENG)'!AE299),0)</f>
        <v>4735.5839999999998</v>
      </c>
      <c r="AQ299" s="382">
        <f>IF(('GE2024 results (adjust.)'!I298+'Allocation (ENG)'!T299+'Allocation (ENG)'!AF299)&gt;0,('GE2024 results (adjust.)'!I298+'Allocation (ENG)'!T299+'Allocation (ENG)'!AF299),0)</f>
        <v>7045.6155488226459</v>
      </c>
      <c r="AR299" s="382">
        <f>IF(('GE2024 results (adjust.)'!K298+'Allocation (ENG)'!U299+'Allocation (ENG)'!AG299)&gt;0,('GE2024 results (adjust.)'!K298+'Allocation (ENG)'!U299+'Allocation (ENG)'!AG299),0)</f>
        <v>373.93306020486131</v>
      </c>
      <c r="AS299" s="382">
        <f>IF(('GE2024 results (adjust.)'!L298+'Allocation (ENG)'!V299+'Allocation (ENG)'!AH299)&gt;0,('GE2024 results (adjust.)'!L298+'Allocation (ENG)'!V299+'Allocation (ENG)'!AH299),0)</f>
        <v>0</v>
      </c>
      <c r="AT299" s="382">
        <f t="shared" si="71"/>
        <v>1281.6126981054888</v>
      </c>
      <c r="AU299" s="382">
        <f t="shared" si="72"/>
        <v>132.40630688481309</v>
      </c>
      <c r="AV299" s="382">
        <f>IF(('GE2024 results (adjust.)'!N298+'Allocation (ENG)'!Y299+'Allocation (ENG)'!AK299)&gt;0,('GE2024 results (adjust.)'!N298+'Allocation (ENG)'!Y299+'Allocation (ENG)'!AK299),0)</f>
        <v>10.266164341748265</v>
      </c>
      <c r="AW299" s="382">
        <f t="shared" si="62"/>
        <v>44323.085318665755</v>
      </c>
      <c r="AY299" s="368">
        <f t="shared" si="63"/>
        <v>0.19256597536600656</v>
      </c>
      <c r="AZ299" s="368">
        <f t="shared" si="64"/>
        <v>0.25095015759693662</v>
      </c>
      <c r="BA299" s="368">
        <f t="shared" si="65"/>
        <v>0.25011038963292703</v>
      </c>
      <c r="BB299" s="368">
        <f t="shared" si="66"/>
        <v>0.10684238170589867</v>
      </c>
      <c r="BC299" s="368">
        <f t="shared" si="67"/>
        <v>0.15896040400092656</v>
      </c>
      <c r="BD299" s="368">
        <f t="shared" si="68"/>
        <v>8.4365304787883781E-3</v>
      </c>
      <c r="BE299" s="368">
        <f t="shared" si="69"/>
        <v>0</v>
      </c>
      <c r="BF299" s="368">
        <f t="shared" si="73"/>
        <v>2.8915241095947893E-2</v>
      </c>
      <c r="BG299" s="368">
        <f t="shared" si="74"/>
        <v>2.9872989647011985E-3</v>
      </c>
      <c r="BH299" s="368">
        <f t="shared" si="75"/>
        <v>2.3162115786702425E-4</v>
      </c>
    </row>
    <row r="300" spans="1:60" ht="20" customHeight="1" x14ac:dyDescent="0.35">
      <c r="A300" s="394" t="s">
        <v>394</v>
      </c>
      <c r="B300" s="395" t="s">
        <v>388</v>
      </c>
      <c r="C300" s="394" t="s">
        <v>379</v>
      </c>
      <c r="D300" s="333" t="s">
        <v>71</v>
      </c>
      <c r="E300" s="346">
        <f>'GE2024 results (adjust.)'!E299/'Regional Transition'!$P$87</f>
        <v>1.3732248311558927E-2</v>
      </c>
      <c r="F300" s="346">
        <f>'GE2024 results (adjust.)'!F299/'Regional Transition'!$Q$87</f>
        <v>5.5993866730542387E-3</v>
      </c>
      <c r="G300" s="346">
        <f>'GE2024 results (adjust.)'!G299/'Regional Transition'!$R$87</f>
        <v>5.5015666006325492E-3</v>
      </c>
      <c r="H300" s="346">
        <f>'GE2024 results (adjust.)'!H299/'Regional Transition'!$S$87</f>
        <v>2.1656558520541666E-3</v>
      </c>
      <c r="I300" s="346">
        <f>'GE2024 results (adjust.)'!I299/'Regional Transition'!$T$87</f>
        <v>6.2503128493484389E-3</v>
      </c>
      <c r="J300" s="346">
        <v>0.15338169593488743</v>
      </c>
      <c r="K300" s="346">
        <v>0.15338169593488743</v>
      </c>
      <c r="L300" s="346">
        <f t="shared" si="70"/>
        <v>5.5015666006325492E-3</v>
      </c>
      <c r="M300" s="346">
        <v>3.9821561169070187E-2</v>
      </c>
      <c r="N300" s="346">
        <v>0.15338169593488743</v>
      </c>
      <c r="P300" s="347">
        <f>E300*'Regional Transition'!$P$89</f>
        <v>0</v>
      </c>
      <c r="Q300" s="347">
        <f>F300*'Regional Transition'!$Q$89</f>
        <v>0</v>
      </c>
      <c r="R300" s="347">
        <f>G300*'Regional Transition'!$R$89</f>
        <v>2583.965845560253</v>
      </c>
      <c r="S300" s="347">
        <f>H300*'Regional Transition'!$S$89</f>
        <v>0</v>
      </c>
      <c r="T300" s="347">
        <f>I300*'Regional Transition'!$T$89</f>
        <v>2291.2278078083987</v>
      </c>
      <c r="U300" s="347">
        <f>J300*'Regional Transition'!$U$89</f>
        <v>0</v>
      </c>
      <c r="V300" s="347">
        <f>K300*'Regional Transition'!$V$89</f>
        <v>0</v>
      </c>
      <c r="W300" s="347">
        <f>L300*'Regional Transition'!$W$89</f>
        <v>686.25651182900936</v>
      </c>
      <c r="X300" s="347">
        <f>M300*'Regional Transition'!$X$89</f>
        <v>496.7277077101927</v>
      </c>
      <c r="Y300" s="347">
        <f>N300*'Regional Transition'!$Y$89</f>
        <v>0</v>
      </c>
      <c r="Z300" s="348">
        <f t="shared" si="61"/>
        <v>6058.1778729078533</v>
      </c>
      <c r="AB300" s="347">
        <f>E300*'Regional Transition'!$P$91</f>
        <v>-6973.7463976945237</v>
      </c>
      <c r="AC300" s="347">
        <f>F300*'Regional Transition'!$Q$91</f>
        <v>-1894.8114754098358</v>
      </c>
      <c r="AD300" s="347">
        <f>G300*'Regional Transition'!$R$91</f>
        <v>0</v>
      </c>
      <c r="AE300" s="347">
        <f>H300*'Regional Transition'!$S$91</f>
        <v>-148.32000000000002</v>
      </c>
      <c r="AF300" s="347">
        <f>I300*'Regional Transition'!$T$91</f>
        <v>0</v>
      </c>
      <c r="AG300" s="347">
        <f>J300*'Regional Transition'!$U$91</f>
        <v>-3127.6839987512876</v>
      </c>
      <c r="AH300" s="347">
        <f>K300*'Regional Transition'!$V$91</f>
        <v>-1530.3266474267591</v>
      </c>
      <c r="AI300" s="347">
        <f>L300*'Regional Transition'!$W$91</f>
        <v>0</v>
      </c>
      <c r="AJ300" s="347">
        <f>M300*'Regional Transition'!$X$91</f>
        <v>0</v>
      </c>
      <c r="AK300" s="347">
        <f>N300*'Regional Transition'!$Y$91</f>
        <v>-4352.8157081294385</v>
      </c>
      <c r="AM300" s="382">
        <f>IF(('GE2024 results (adjust.)'!E299+'Allocation (ENG)'!P300+'Allocation (ENG)'!AB300)&gt;0,('GE2024 results (adjust.)'!E299+'Allocation (ENG)'!P300+'Allocation (ENG)'!AB300),0)</f>
        <v>7692.2536023054763</v>
      </c>
      <c r="AN300" s="382">
        <f>IF(('GE2024 results (adjust.)'!F299+'Allocation (ENG)'!Q300+'Allocation (ENG)'!AC300)&gt;0,('GE2024 results (adjust.)'!F299+'Allocation (ENG)'!Q300+'Allocation (ENG)'!AC300),0)</f>
        <v>5562.188524590164</v>
      </c>
      <c r="AO300" s="382">
        <f>IF(('GE2024 results (adjust.)'!G299+'Allocation (ENG)'!R300+'Allocation (ENG)'!AD300)&gt;0,('GE2024 results (adjust.)'!G299+'Allocation (ENG)'!R300+'Allocation (ENG)'!AD300),0)</f>
        <v>5935.965845560253</v>
      </c>
      <c r="AP300" s="382">
        <f>IF(('GE2024 results (adjust.)'!H299+'Allocation (ENG)'!S300+'Allocation (ENG)'!AE300)&gt;0,('GE2024 results (adjust.)'!H299+'Allocation (ENG)'!S300+'Allocation (ENG)'!AE300),0)</f>
        <v>1911.68</v>
      </c>
      <c r="AQ300" s="382">
        <f>IF(('GE2024 results (adjust.)'!I299+'Allocation (ENG)'!T300+'Allocation (ENG)'!AF300)&gt;0,('GE2024 results (adjust.)'!I299+'Allocation (ENG)'!T300+'Allocation (ENG)'!AF300),0)</f>
        <v>4164.2278078083982</v>
      </c>
      <c r="AR300" s="382">
        <f>IF(('GE2024 results (adjust.)'!K299+'Allocation (ENG)'!U300+'Allocation (ENG)'!AG300)&gt;0,('GE2024 results (adjust.)'!K299+'Allocation (ENG)'!U300+'Allocation (ENG)'!AG300),0)</f>
        <v>7891.3160012487124</v>
      </c>
      <c r="AS300" s="382">
        <f>IF(('GE2024 results (adjust.)'!L299+'Allocation (ENG)'!V300+'Allocation (ENG)'!AH300)&gt;0,('GE2024 results (adjust.)'!L299+'Allocation (ENG)'!V300+'Allocation (ENG)'!AH300),0)</f>
        <v>0</v>
      </c>
      <c r="AT300" s="382">
        <f t="shared" si="71"/>
        <v>686.25651182900936</v>
      </c>
      <c r="AU300" s="382">
        <f t="shared" si="72"/>
        <v>496.7277077101927</v>
      </c>
      <c r="AV300" s="382">
        <f>IF(('GE2024 results (adjust.)'!N299+'Allocation (ENG)'!Y300+'Allocation (ENG)'!AK300)&gt;0,('GE2024 results (adjust.)'!N299+'Allocation (ENG)'!Y300+'Allocation (ENG)'!AK300),0)</f>
        <v>0</v>
      </c>
      <c r="AW300" s="382">
        <f t="shared" si="62"/>
        <v>34340.6160010522</v>
      </c>
      <c r="AY300" s="368">
        <f t="shared" si="63"/>
        <v>0.22399870759656101</v>
      </c>
      <c r="AZ300" s="368">
        <f t="shared" si="64"/>
        <v>0.1619711342516319</v>
      </c>
      <c r="BA300" s="368">
        <f t="shared" si="65"/>
        <v>0.1728555435749427</v>
      </c>
      <c r="BB300" s="368">
        <f t="shared" si="66"/>
        <v>5.5668191856005904E-2</v>
      </c>
      <c r="BC300" s="368">
        <f t="shared" si="67"/>
        <v>0.12126246680259917</v>
      </c>
      <c r="BD300" s="368">
        <f t="shared" si="68"/>
        <v>0.22979541196951508</v>
      </c>
      <c r="BE300" s="368">
        <f t="shared" si="69"/>
        <v>0</v>
      </c>
      <c r="BF300" s="368">
        <f t="shared" si="73"/>
        <v>1.9983814845021486E-2</v>
      </c>
      <c r="BG300" s="368">
        <f t="shared" si="74"/>
        <v>1.4464729103722918E-2</v>
      </c>
      <c r="BH300" s="368">
        <f t="shared" si="75"/>
        <v>0</v>
      </c>
    </row>
    <row r="301" spans="1:60" ht="20" customHeight="1" x14ac:dyDescent="0.35">
      <c r="A301" s="394" t="s">
        <v>395</v>
      </c>
      <c r="B301" s="395" t="s">
        <v>388</v>
      </c>
      <c r="C301" s="394" t="s">
        <v>379</v>
      </c>
      <c r="D301" s="333" t="s">
        <v>71</v>
      </c>
      <c r="E301" s="346">
        <f>'GE2024 results (adjust.)'!E300/'Regional Transition'!$P$87</f>
        <v>9.3876668192888185E-3</v>
      </c>
      <c r="F301" s="346">
        <f>'GE2024 results (adjust.)'!F300/'Regional Transition'!$Q$87</f>
        <v>1.2376919744126729E-2</v>
      </c>
      <c r="G301" s="346">
        <f>'GE2024 results (adjust.)'!G300/'Regional Transition'!$R$87</f>
        <v>7.6483592956287823E-3</v>
      </c>
      <c r="H301" s="346">
        <f>'GE2024 results (adjust.)'!H300/'Regional Transition'!$S$87</f>
        <v>1.0028248142109076E-2</v>
      </c>
      <c r="I301" s="346">
        <f>'GE2024 results (adjust.)'!I300/'Regional Transition'!$T$87</f>
        <v>7.6351926317721457E-3</v>
      </c>
      <c r="J301" s="346">
        <v>2.4881673817844032E-2</v>
      </c>
      <c r="K301" s="346">
        <v>2.4881673817844032E-2</v>
      </c>
      <c r="L301" s="346">
        <f t="shared" si="70"/>
        <v>7.6483592956287823E-3</v>
      </c>
      <c r="M301" s="346">
        <v>1.2910641179198434E-2</v>
      </c>
      <c r="N301" s="346">
        <v>2.4881673817844032E-2</v>
      </c>
      <c r="P301" s="347">
        <f>E301*'Regional Transition'!$P$89</f>
        <v>0</v>
      </c>
      <c r="Q301" s="347">
        <f>F301*'Regional Transition'!$Q$89</f>
        <v>0</v>
      </c>
      <c r="R301" s="347">
        <f>G301*'Regional Transition'!$R$89</f>
        <v>3592.2675537919986</v>
      </c>
      <c r="S301" s="347">
        <f>H301*'Regional Transition'!$S$89</f>
        <v>0</v>
      </c>
      <c r="T301" s="347">
        <f>I301*'Regional Transition'!$T$89</f>
        <v>2798.8944069757695</v>
      </c>
      <c r="U301" s="347">
        <f>J301*'Regional Transition'!$U$89</f>
        <v>0</v>
      </c>
      <c r="V301" s="347">
        <f>K301*'Regional Transition'!$V$89</f>
        <v>0</v>
      </c>
      <c r="W301" s="347">
        <f>L301*'Regional Transition'!$W$89</f>
        <v>954.04395737565142</v>
      </c>
      <c r="X301" s="347">
        <f>M301*'Regional Transition'!$X$89</f>
        <v>161.04524809522428</v>
      </c>
      <c r="Y301" s="347">
        <f>N301*'Regional Transition'!$Y$89</f>
        <v>0</v>
      </c>
      <c r="Z301" s="348">
        <f t="shared" si="61"/>
        <v>7506.2511662386432</v>
      </c>
      <c r="AB301" s="347">
        <f>E301*'Regional Transition'!$P$91</f>
        <v>-4767.406340057637</v>
      </c>
      <c r="AC301" s="347">
        <f>F301*'Regional Transition'!$Q$91</f>
        <v>-4188.3032786885242</v>
      </c>
      <c r="AD301" s="347">
        <f>G301*'Regional Transition'!$R$91</f>
        <v>0</v>
      </c>
      <c r="AE301" s="347">
        <f>H301*'Regional Transition'!$S$91</f>
        <v>-686.80800000000011</v>
      </c>
      <c r="AF301" s="347">
        <f>I301*'Regional Transition'!$T$91</f>
        <v>0</v>
      </c>
      <c r="AG301" s="347">
        <f>J301*'Regional Transition'!$U$91</f>
        <v>-507.37483757681304</v>
      </c>
      <c r="AH301" s="347">
        <f>K301*'Regional Transition'!$V$91</f>
        <v>-248.25053761429041</v>
      </c>
      <c r="AI301" s="347">
        <f>L301*'Regional Transition'!$W$91</f>
        <v>0</v>
      </c>
      <c r="AJ301" s="347">
        <f>M301*'Regional Transition'!$X$91</f>
        <v>0</v>
      </c>
      <c r="AK301" s="347">
        <f>N301*'Regional Transition'!$Y$91</f>
        <v>-706.11646310679419</v>
      </c>
      <c r="AM301" s="382">
        <f>IF(('GE2024 results (adjust.)'!E300+'Allocation (ENG)'!P301+'Allocation (ENG)'!AB301)&gt;0,('GE2024 results (adjust.)'!E300+'Allocation (ENG)'!P301+'Allocation (ENG)'!AB301),0)</f>
        <v>5258.593659942363</v>
      </c>
      <c r="AN301" s="382">
        <f>IF(('GE2024 results (adjust.)'!F300+'Allocation (ENG)'!Q301+'Allocation (ENG)'!AC301)&gt;0,('GE2024 results (adjust.)'!F300+'Allocation (ENG)'!Q301+'Allocation (ENG)'!AC301),0)</f>
        <v>12294.696721311477</v>
      </c>
      <c r="AO301" s="382">
        <f>IF(('GE2024 results (adjust.)'!G300+'Allocation (ENG)'!R301+'Allocation (ENG)'!AD301)&gt;0,('GE2024 results (adjust.)'!G300+'Allocation (ENG)'!R301+'Allocation (ENG)'!AD301),0)</f>
        <v>8252.2675537919986</v>
      </c>
      <c r="AP301" s="382">
        <f>IF(('GE2024 results (adjust.)'!H300+'Allocation (ENG)'!S301+'Allocation (ENG)'!AE301)&gt;0,('GE2024 results (adjust.)'!H300+'Allocation (ENG)'!S301+'Allocation (ENG)'!AE301),0)</f>
        <v>8852.1919999999991</v>
      </c>
      <c r="AQ301" s="382">
        <f>IF(('GE2024 results (adjust.)'!I300+'Allocation (ENG)'!T301+'Allocation (ENG)'!AF301)&gt;0,('GE2024 results (adjust.)'!I300+'Allocation (ENG)'!T301+'Allocation (ENG)'!AF301),0)</f>
        <v>5086.894406975769</v>
      </c>
      <c r="AR301" s="382">
        <f>IF(('GE2024 results (adjust.)'!K300+'Allocation (ENG)'!U301+'Allocation (ENG)'!AG301)&gt;0,('GE2024 results (adjust.)'!K300+'Allocation (ENG)'!U301+'Allocation (ENG)'!AG301),0)</f>
        <v>1121.625162423187</v>
      </c>
      <c r="AS301" s="382">
        <f>IF(('GE2024 results (adjust.)'!L300+'Allocation (ENG)'!V301+'Allocation (ENG)'!AH301)&gt;0,('GE2024 results (adjust.)'!L300+'Allocation (ENG)'!V301+'Allocation (ENG)'!AH301),0)</f>
        <v>372.74946238570959</v>
      </c>
      <c r="AT301" s="382">
        <f t="shared" si="71"/>
        <v>954.04395737565142</v>
      </c>
      <c r="AU301" s="382">
        <f t="shared" si="72"/>
        <v>161.04524809522428</v>
      </c>
      <c r="AV301" s="382">
        <f>IF(('GE2024 results (adjust.)'!N300+'Allocation (ENG)'!Y301+'Allocation (ENG)'!AK301)&gt;0,('GE2024 results (adjust.)'!N300+'Allocation (ENG)'!Y301+'Allocation (ENG)'!AK301),0)</f>
        <v>0</v>
      </c>
      <c r="AW301" s="382">
        <f t="shared" si="62"/>
        <v>42354.108172301385</v>
      </c>
      <c r="AY301" s="368">
        <f t="shared" si="63"/>
        <v>0.12415781814009161</v>
      </c>
      <c r="AZ301" s="368">
        <f t="shared" si="64"/>
        <v>0.29028345187426058</v>
      </c>
      <c r="BA301" s="368">
        <f t="shared" si="65"/>
        <v>0.1948398375010241</v>
      </c>
      <c r="BB301" s="368">
        <f t="shared" si="66"/>
        <v>0.20900432996932111</v>
      </c>
      <c r="BC301" s="368">
        <f t="shared" si="67"/>
        <v>0.12010391970199673</v>
      </c>
      <c r="BD301" s="368">
        <f t="shared" si="68"/>
        <v>2.6482086645769683E-2</v>
      </c>
      <c r="BE301" s="368">
        <f t="shared" si="69"/>
        <v>8.8007864755249212E-3</v>
      </c>
      <c r="BF301" s="368">
        <f t="shared" si="73"/>
        <v>2.2525417215597855E-2</v>
      </c>
      <c r="BG301" s="368">
        <f t="shared" si="74"/>
        <v>3.8023524764132367E-3</v>
      </c>
      <c r="BH301" s="368">
        <f t="shared" si="75"/>
        <v>0</v>
      </c>
    </row>
    <row r="302" spans="1:60" ht="20" customHeight="1" x14ac:dyDescent="0.35">
      <c r="A302" s="394" t="s">
        <v>396</v>
      </c>
      <c r="B302" s="395" t="s">
        <v>388</v>
      </c>
      <c r="C302" s="394" t="s">
        <v>379</v>
      </c>
      <c r="D302" s="333" t="s">
        <v>71</v>
      </c>
      <c r="E302" s="346">
        <f>'GE2024 results (adjust.)'!E301/'Regional Transition'!$P$87</f>
        <v>3.399822284144993E-3</v>
      </c>
      <c r="F302" s="346">
        <f>'GE2024 results (adjust.)'!F301/'Regional Transition'!$Q$87</f>
        <v>1.3063984087139284E-2</v>
      </c>
      <c r="G302" s="346">
        <f>'GE2024 results (adjust.)'!G301/'Regional Transition'!$R$87</f>
        <v>8.6561044903747195E-3</v>
      </c>
      <c r="H302" s="346">
        <f>'GE2024 results (adjust.)'!H301/'Regional Transition'!$S$87</f>
        <v>2.7063339125937093E-2</v>
      </c>
      <c r="I302" s="346">
        <f>'GE2024 results (adjust.)'!I301/'Regional Transition'!$T$87</f>
        <v>6.5172776266831291E-3</v>
      </c>
      <c r="J302" s="346">
        <v>0</v>
      </c>
      <c r="K302" s="346">
        <v>0</v>
      </c>
      <c r="L302" s="346">
        <f t="shared" si="70"/>
        <v>8.6561044903747195E-3</v>
      </c>
      <c r="M302" s="346">
        <v>5.5562984184606753E-3</v>
      </c>
      <c r="N302" s="346">
        <v>0</v>
      </c>
      <c r="P302" s="347">
        <f>E302*'Regional Transition'!$P$89</f>
        <v>0</v>
      </c>
      <c r="Q302" s="347">
        <f>F302*'Regional Transition'!$Q$89</f>
        <v>0</v>
      </c>
      <c r="R302" s="347">
        <f>G302*'Regional Transition'!$R$89</f>
        <v>4065.5834932830467</v>
      </c>
      <c r="S302" s="347">
        <f>H302*'Regional Transition'!$S$89</f>
        <v>0</v>
      </c>
      <c r="T302" s="347">
        <f>I302*'Regional Transition'!$T$89</f>
        <v>2389.0912486117472</v>
      </c>
      <c r="U302" s="347">
        <f>J302*'Regional Transition'!$U$89</f>
        <v>0</v>
      </c>
      <c r="V302" s="347">
        <f>K302*'Regional Transition'!$V$89</f>
        <v>0</v>
      </c>
      <c r="W302" s="347">
        <f>L302*'Regional Transition'!$W$89</f>
        <v>1079.7484616307263</v>
      </c>
      <c r="X302" s="347">
        <f>M302*'Regional Transition'!$X$89</f>
        <v>69.308367018504413</v>
      </c>
      <c r="Y302" s="347">
        <f>N302*'Regional Transition'!$Y$89</f>
        <v>0</v>
      </c>
      <c r="Z302" s="348">
        <f t="shared" si="61"/>
        <v>7603.7315705440251</v>
      </c>
      <c r="AB302" s="347">
        <f>E302*'Regional Transition'!$P$91</f>
        <v>-1726.5561959654178</v>
      </c>
      <c r="AC302" s="347">
        <f>F302*'Regional Transition'!$Q$91</f>
        <v>-4420.8032786885242</v>
      </c>
      <c r="AD302" s="347">
        <f>G302*'Regional Transition'!$R$91</f>
        <v>0</v>
      </c>
      <c r="AE302" s="347">
        <f>H302*'Regional Transition'!$S$91</f>
        <v>-1853.4960000000003</v>
      </c>
      <c r="AF302" s="347">
        <f>I302*'Regional Transition'!$T$91</f>
        <v>0</v>
      </c>
      <c r="AG302" s="347">
        <f>J302*'Regional Transition'!$U$91</f>
        <v>0</v>
      </c>
      <c r="AH302" s="347">
        <f>K302*'Regional Transition'!$V$91</f>
        <v>0</v>
      </c>
      <c r="AI302" s="347">
        <f>L302*'Regional Transition'!$W$91</f>
        <v>0</v>
      </c>
      <c r="AJ302" s="347">
        <f>M302*'Regional Transition'!$X$91</f>
        <v>0</v>
      </c>
      <c r="AK302" s="347">
        <f>N302*'Regional Transition'!$Y$91</f>
        <v>0</v>
      </c>
      <c r="AM302" s="382">
        <f>IF(('GE2024 results (adjust.)'!E301+'Allocation (ENG)'!P302+'Allocation (ENG)'!AB302)&gt;0,('GE2024 results (adjust.)'!E301+'Allocation (ENG)'!P302+'Allocation (ENG)'!AB302),0)</f>
        <v>1904.4438040345822</v>
      </c>
      <c r="AN302" s="382">
        <f>IF(('GE2024 results (adjust.)'!F301+'Allocation (ENG)'!Q302+'Allocation (ENG)'!AC302)&gt;0,('GE2024 results (adjust.)'!F301+'Allocation (ENG)'!Q302+'Allocation (ENG)'!AC302),0)</f>
        <v>12977.196721311477</v>
      </c>
      <c r="AO302" s="382">
        <f>IF(('GE2024 results (adjust.)'!G301+'Allocation (ENG)'!R302+'Allocation (ENG)'!AD302)&gt;0,('GE2024 results (adjust.)'!G301+'Allocation (ENG)'!R302+'Allocation (ENG)'!AD302),0)</f>
        <v>9339.5834932830476</v>
      </c>
      <c r="AP302" s="382">
        <f>IF(('GE2024 results (adjust.)'!H301+'Allocation (ENG)'!S302+'Allocation (ENG)'!AE302)&gt;0,('GE2024 results (adjust.)'!H301+'Allocation (ENG)'!S302+'Allocation (ENG)'!AE302),0)</f>
        <v>23889.504000000001</v>
      </c>
      <c r="AQ302" s="382">
        <f>IF(('GE2024 results (adjust.)'!I301+'Allocation (ENG)'!T302+'Allocation (ENG)'!AF302)&gt;0,('GE2024 results (adjust.)'!I301+'Allocation (ENG)'!T302+'Allocation (ENG)'!AF302),0)</f>
        <v>4342.0912486117468</v>
      </c>
      <c r="AR302" s="382">
        <f>IF(('GE2024 results (adjust.)'!K301+'Allocation (ENG)'!U302+'Allocation (ENG)'!AG302)&gt;0,('GE2024 results (adjust.)'!K301+'Allocation (ENG)'!U302+'Allocation (ENG)'!AG302),0)</f>
        <v>0</v>
      </c>
      <c r="AS302" s="382">
        <f>IF(('GE2024 results (adjust.)'!L301+'Allocation (ENG)'!V302+'Allocation (ENG)'!AH302)&gt;0,('GE2024 results (adjust.)'!L301+'Allocation (ENG)'!V302+'Allocation (ENG)'!AH302),0)</f>
        <v>0</v>
      </c>
      <c r="AT302" s="382">
        <f t="shared" si="71"/>
        <v>1079.7484616307263</v>
      </c>
      <c r="AU302" s="382">
        <f t="shared" si="72"/>
        <v>69.308367018504413</v>
      </c>
      <c r="AV302" s="382">
        <f>IF(('GE2024 results (adjust.)'!N301+'Allocation (ENG)'!Y302+'Allocation (ENG)'!AK302)&gt;0,('GE2024 results (adjust.)'!N301+'Allocation (ENG)'!Y302+'Allocation (ENG)'!AK302),0)</f>
        <v>0</v>
      </c>
      <c r="AW302" s="382">
        <f t="shared" si="62"/>
        <v>53601.876095890082</v>
      </c>
      <c r="AY302" s="368">
        <f t="shared" si="63"/>
        <v>3.5529424392304158E-2</v>
      </c>
      <c r="AZ302" s="368">
        <f t="shared" si="64"/>
        <v>0.24210340507664621</v>
      </c>
      <c r="BA302" s="368">
        <f t="shared" si="65"/>
        <v>0.17423986198869557</v>
      </c>
      <c r="BB302" s="368">
        <f t="shared" si="66"/>
        <v>0.4456841017516498</v>
      </c>
      <c r="BC302" s="368">
        <f t="shared" si="67"/>
        <v>8.1006329719580022E-2</v>
      </c>
      <c r="BD302" s="368">
        <f t="shared" si="68"/>
        <v>0</v>
      </c>
      <c r="BE302" s="368">
        <f t="shared" si="69"/>
        <v>0</v>
      </c>
      <c r="BF302" s="368">
        <f t="shared" si="73"/>
        <v>2.0143855780329969E-2</v>
      </c>
      <c r="BG302" s="368">
        <f t="shared" si="74"/>
        <v>1.2930212907943091E-3</v>
      </c>
      <c r="BH302" s="368">
        <f t="shared" si="75"/>
        <v>0</v>
      </c>
    </row>
    <row r="303" spans="1:60" ht="20" customHeight="1" x14ac:dyDescent="0.35">
      <c r="A303" s="394" t="s">
        <v>397</v>
      </c>
      <c r="B303" s="395" t="s">
        <v>398</v>
      </c>
      <c r="C303" s="394" t="s">
        <v>379</v>
      </c>
      <c r="D303" s="333" t="s">
        <v>71</v>
      </c>
      <c r="E303" s="346">
        <f>'GE2024 results (adjust.)'!E302/'Regional Transition'!$P$87</f>
        <v>1.8505669959747079E-2</v>
      </c>
      <c r="F303" s="346">
        <f>'GE2024 results (adjust.)'!F302/'Regional Transition'!$Q$87</f>
        <v>1.0573281982469724E-2</v>
      </c>
      <c r="G303" s="346">
        <f>'GE2024 results (adjust.)'!G302/'Regional Transition'!$R$87</f>
        <v>1.3474899102384613E-2</v>
      </c>
      <c r="H303" s="346">
        <f>'GE2024 results (adjust.)'!H302/'Regional Transition'!$S$87</f>
        <v>4.2598240352055743E-3</v>
      </c>
      <c r="I303" s="346">
        <f>'GE2024 results (adjust.)'!I302/'Regional Transition'!$T$87</f>
        <v>7.1913636894532229E-3</v>
      </c>
      <c r="J303" s="346">
        <v>3.1185031185031187E-3</v>
      </c>
      <c r="K303" s="346">
        <v>3.1185031185031187E-3</v>
      </c>
      <c r="L303" s="346">
        <f t="shared" si="70"/>
        <v>1.3474899102384613E-2</v>
      </c>
      <c r="M303" s="346">
        <v>6.1309898063403763E-3</v>
      </c>
      <c r="N303" s="346">
        <v>3.1185031185031187E-3</v>
      </c>
      <c r="P303" s="347">
        <f>E303*'Regional Transition'!$P$89</f>
        <v>0</v>
      </c>
      <c r="Q303" s="347">
        <f>F303*'Regional Transition'!$Q$89</f>
        <v>0</v>
      </c>
      <c r="R303" s="347">
        <f>G303*'Regional Transition'!$R$89</f>
        <v>6328.86622674513</v>
      </c>
      <c r="S303" s="347">
        <f>H303*'Regional Transition'!$S$89</f>
        <v>0</v>
      </c>
      <c r="T303" s="347">
        <f>I303*'Regional Transition'!$T$89</f>
        <v>2636.1964366402026</v>
      </c>
      <c r="U303" s="347">
        <f>J303*'Regional Transition'!$U$89</f>
        <v>0</v>
      </c>
      <c r="V303" s="347">
        <f>K303*'Regional Transition'!$V$89</f>
        <v>0</v>
      </c>
      <c r="W303" s="347">
        <f>L303*'Regional Transition'!$W$89</f>
        <v>1680.837100869978</v>
      </c>
      <c r="X303" s="347">
        <f>M303*'Regional Transition'!$X$89</f>
        <v>76.476974359896062</v>
      </c>
      <c r="Y303" s="347">
        <f>N303*'Regional Transition'!$Y$89</f>
        <v>0</v>
      </c>
      <c r="Z303" s="348">
        <f t="shared" si="61"/>
        <v>10722.376738615205</v>
      </c>
      <c r="AB303" s="347">
        <f>E303*'Regional Transition'!$P$91</f>
        <v>-9397.8674351585014</v>
      </c>
      <c r="AC303" s="347">
        <f>F303*'Regional Transition'!$Q$91</f>
        <v>-3577.9590163934422</v>
      </c>
      <c r="AD303" s="347">
        <f>G303*'Regional Transition'!$R$91</f>
        <v>0</v>
      </c>
      <c r="AE303" s="347">
        <f>H303*'Regional Transition'!$S$91</f>
        <v>-291.74400000000003</v>
      </c>
      <c r="AF303" s="347">
        <f>I303*'Regional Transition'!$T$91</f>
        <v>0</v>
      </c>
      <c r="AG303" s="347">
        <f>J303*'Regional Transition'!$U$91</f>
        <v>-63.590979642960569</v>
      </c>
      <c r="AH303" s="347">
        <f>K303*'Regional Transition'!$V$91</f>
        <v>-31.114067380991067</v>
      </c>
      <c r="AI303" s="347">
        <f>L303*'Regional Transition'!$W$91</f>
        <v>0</v>
      </c>
      <c r="AJ303" s="347">
        <f>M303*'Regional Transition'!$X$91</f>
        <v>0</v>
      </c>
      <c r="AK303" s="347">
        <f>N303*'Regional Transition'!$Y$91</f>
        <v>-88.499930042718205</v>
      </c>
      <c r="AM303" s="382">
        <f>IF(('GE2024 results (adjust.)'!E302+'Allocation (ENG)'!P303+'Allocation (ENG)'!AB303)&gt;0,('GE2024 results (adjust.)'!E302+'Allocation (ENG)'!P303+'Allocation (ENG)'!AB303),0)</f>
        <v>10366.132564841499</v>
      </c>
      <c r="AN303" s="382">
        <f>IF(('GE2024 results (adjust.)'!F302+'Allocation (ENG)'!Q303+'Allocation (ENG)'!AC303)&gt;0,('GE2024 results (adjust.)'!F302+'Allocation (ENG)'!Q303+'Allocation (ENG)'!AC303),0)</f>
        <v>10503.040983606557</v>
      </c>
      <c r="AO303" s="382">
        <f>IF(('GE2024 results (adjust.)'!G302+'Allocation (ENG)'!R303+'Allocation (ENG)'!AD303)&gt;0,('GE2024 results (adjust.)'!G302+'Allocation (ENG)'!R303+'Allocation (ENG)'!AD303),0)</f>
        <v>14538.866226745129</v>
      </c>
      <c r="AP303" s="382">
        <f>IF(('GE2024 results (adjust.)'!H302+'Allocation (ENG)'!S303+'Allocation (ENG)'!AE303)&gt;0,('GE2024 results (adjust.)'!H302+'Allocation (ENG)'!S303+'Allocation (ENG)'!AE303),0)</f>
        <v>3760.2559999999999</v>
      </c>
      <c r="AQ303" s="382">
        <f>IF(('GE2024 results (adjust.)'!I302+'Allocation (ENG)'!T303+'Allocation (ENG)'!AF303)&gt;0,('GE2024 results (adjust.)'!I302+'Allocation (ENG)'!T303+'Allocation (ENG)'!AF303),0)</f>
        <v>4791.1964366402026</v>
      </c>
      <c r="AR303" s="382">
        <f>IF(('GE2024 results (adjust.)'!K302+'Allocation (ENG)'!U303+'Allocation (ENG)'!AG303)&gt;0,('GE2024 results (adjust.)'!K302+'Allocation (ENG)'!U303+'Allocation (ENG)'!AG303),0)</f>
        <v>0</v>
      </c>
      <c r="AS303" s="382">
        <f>IF(('GE2024 results (adjust.)'!L302+'Allocation (ENG)'!V303+'Allocation (ENG)'!AH303)&gt;0,('GE2024 results (adjust.)'!L302+'Allocation (ENG)'!V303+'Allocation (ENG)'!AH303),0)</f>
        <v>0</v>
      </c>
      <c r="AT303" s="382">
        <f t="shared" si="71"/>
        <v>1680.837100869978</v>
      </c>
      <c r="AU303" s="382">
        <f t="shared" si="72"/>
        <v>76.476974359896062</v>
      </c>
      <c r="AV303" s="382">
        <f>IF(('GE2024 results (adjust.)'!N302+'Allocation (ENG)'!Y303+'Allocation (ENG)'!AK303)&gt;0,('GE2024 results (adjust.)'!N302+'Allocation (ENG)'!Y303+'Allocation (ENG)'!AK303),0)</f>
        <v>193.5000699572818</v>
      </c>
      <c r="AW303" s="382">
        <f t="shared" si="62"/>
        <v>45910.306357020549</v>
      </c>
      <c r="AY303" s="368">
        <f t="shared" si="63"/>
        <v>0.22579096911768531</v>
      </c>
      <c r="AZ303" s="368">
        <f t="shared" si="64"/>
        <v>0.22877305374374712</v>
      </c>
      <c r="BA303" s="368">
        <f t="shared" si="65"/>
        <v>0.31667979110581262</v>
      </c>
      <c r="BB303" s="368">
        <f t="shared" si="66"/>
        <v>8.1904397909228627E-2</v>
      </c>
      <c r="BC303" s="368">
        <f t="shared" si="67"/>
        <v>0.1043599317195046</v>
      </c>
      <c r="BD303" s="368">
        <f t="shared" si="68"/>
        <v>0</v>
      </c>
      <c r="BE303" s="368">
        <f t="shared" si="69"/>
        <v>0</v>
      </c>
      <c r="BF303" s="368">
        <f t="shared" si="73"/>
        <v>3.6611323997687642E-2</v>
      </c>
      <c r="BG303" s="368">
        <f t="shared" si="74"/>
        <v>1.6657909830784933E-3</v>
      </c>
      <c r="BH303" s="368">
        <f t="shared" si="75"/>
        <v>4.2147414232554343E-3</v>
      </c>
    </row>
    <row r="304" spans="1:60" ht="20" customHeight="1" x14ac:dyDescent="0.35">
      <c r="A304" s="394" t="s">
        <v>399</v>
      </c>
      <c r="B304" s="395" t="s">
        <v>398</v>
      </c>
      <c r="C304" s="394" t="s">
        <v>379</v>
      </c>
      <c r="D304" s="333" t="s">
        <v>71</v>
      </c>
      <c r="E304" s="346">
        <f>'GE2024 results (adjust.)'!E303/'Regional Transition'!$P$87</f>
        <v>1.9589942668378282E-2</v>
      </c>
      <c r="F304" s="346">
        <f>'GE2024 results (adjust.)'!F303/'Regional Transition'!$Q$87</f>
        <v>1.0841349709743476E-2</v>
      </c>
      <c r="G304" s="346">
        <f>'GE2024 results (adjust.)'!G303/'Regional Transition'!$R$87</f>
        <v>1.0363034461931358E-2</v>
      </c>
      <c r="H304" s="346">
        <f>'GE2024 results (adjust.)'!H303/'Regional Transition'!$S$87</f>
        <v>3.3388946534582686E-3</v>
      </c>
      <c r="I304" s="346">
        <f>'GE2024 results (adjust.)'!I303/'Regional Transition'!$T$87</f>
        <v>1.1906629069127192E-2</v>
      </c>
      <c r="J304" s="346">
        <v>6.3144158888839737E-3</v>
      </c>
      <c r="K304" s="346">
        <v>6.3144158888839737E-3</v>
      </c>
      <c r="L304" s="346">
        <f t="shared" si="70"/>
        <v>1.0363034461931358E-2</v>
      </c>
      <c r="M304" s="346">
        <v>1.0150984514627592E-2</v>
      </c>
      <c r="N304" s="346">
        <v>6.3144158888839737E-3</v>
      </c>
      <c r="P304" s="347">
        <f>E304*'Regional Transition'!$P$89</f>
        <v>0</v>
      </c>
      <c r="Q304" s="347">
        <f>F304*'Regional Transition'!$Q$89</f>
        <v>0</v>
      </c>
      <c r="R304" s="347">
        <f>G304*'Regional Transition'!$R$89</f>
        <v>4867.2912735284717</v>
      </c>
      <c r="S304" s="347">
        <f>H304*'Regional Transition'!$S$89</f>
        <v>0</v>
      </c>
      <c r="T304" s="347">
        <f>I304*'Regional Transition'!$T$89</f>
        <v>4364.709459829347</v>
      </c>
      <c r="U304" s="347">
        <f>J304*'Regional Transition'!$U$89</f>
        <v>0</v>
      </c>
      <c r="V304" s="347">
        <f>K304*'Regional Transition'!$V$89</f>
        <v>0</v>
      </c>
      <c r="W304" s="347">
        <f>L304*'Regional Transition'!$W$89</f>
        <v>1292.6681431051206</v>
      </c>
      <c r="X304" s="347">
        <f>M304*'Regional Transition'!$X$89</f>
        <v>126.6217375944822</v>
      </c>
      <c r="Y304" s="347">
        <f>N304*'Regional Transition'!$Y$89</f>
        <v>0</v>
      </c>
      <c r="Z304" s="348">
        <f t="shared" si="61"/>
        <v>10651.29061405742</v>
      </c>
      <c r="AB304" s="347">
        <f>E304*'Regional Transition'!$P$91</f>
        <v>-9948.5014409221894</v>
      </c>
      <c r="AC304" s="347">
        <f>F304*'Regional Transition'!$Q$91</f>
        <v>-3668.6721311475408</v>
      </c>
      <c r="AD304" s="347">
        <f>G304*'Regional Transition'!$R$91</f>
        <v>0</v>
      </c>
      <c r="AE304" s="347">
        <f>H304*'Regional Transition'!$S$91</f>
        <v>-228.67200000000005</v>
      </c>
      <c r="AF304" s="347">
        <f>I304*'Regional Transition'!$T$91</f>
        <v>0</v>
      </c>
      <c r="AG304" s="347">
        <f>J304*'Regional Transition'!$U$91</f>
        <v>-128.76045878060455</v>
      </c>
      <c r="AH304" s="347">
        <f>K304*'Regional Transition'!$V$91</f>
        <v>-63.00046976789325</v>
      </c>
      <c r="AI304" s="347">
        <f>L304*'Regional Transition'!$W$91</f>
        <v>0</v>
      </c>
      <c r="AJ304" s="347">
        <f>M304*'Regional Transition'!$X$91</f>
        <v>0</v>
      </c>
      <c r="AK304" s="347">
        <f>N304*'Regional Transition'!$Y$91</f>
        <v>-179.19666685954644</v>
      </c>
      <c r="AM304" s="382">
        <f>IF(('GE2024 results (adjust.)'!E303+'Allocation (ENG)'!P304+'Allocation (ENG)'!AB304)&gt;0,('GE2024 results (adjust.)'!E303+'Allocation (ENG)'!P304+'Allocation (ENG)'!AB304),0)</f>
        <v>10973.498559077811</v>
      </c>
      <c r="AN304" s="382">
        <f>IF(('GE2024 results (adjust.)'!F303+'Allocation (ENG)'!Q304+'Allocation (ENG)'!AC304)&gt;0,('GE2024 results (adjust.)'!F303+'Allocation (ENG)'!Q304+'Allocation (ENG)'!AC304),0)</f>
        <v>10769.327868852459</v>
      </c>
      <c r="AO304" s="382">
        <f>IF(('GE2024 results (adjust.)'!G303+'Allocation (ENG)'!R304+'Allocation (ENG)'!AD304)&gt;0,('GE2024 results (adjust.)'!G303+'Allocation (ENG)'!R304+'Allocation (ENG)'!AD304),0)</f>
        <v>11181.291273528472</v>
      </c>
      <c r="AP304" s="382">
        <f>IF(('GE2024 results (adjust.)'!H303+'Allocation (ENG)'!S304+'Allocation (ENG)'!AE304)&gt;0,('GE2024 results (adjust.)'!H303+'Allocation (ENG)'!S304+'Allocation (ENG)'!AE304),0)</f>
        <v>2947.328</v>
      </c>
      <c r="AQ304" s="382">
        <f>IF(('GE2024 results (adjust.)'!I303+'Allocation (ENG)'!T304+'Allocation (ENG)'!AF304)&gt;0,('GE2024 results (adjust.)'!I303+'Allocation (ENG)'!T304+'Allocation (ENG)'!AF304),0)</f>
        <v>7932.709459829347</v>
      </c>
      <c r="AR304" s="382">
        <f>IF(('GE2024 results (adjust.)'!K303+'Allocation (ENG)'!U304+'Allocation (ENG)'!AG304)&gt;0,('GE2024 results (adjust.)'!K303+'Allocation (ENG)'!U304+'Allocation (ENG)'!AG304),0)</f>
        <v>0</v>
      </c>
      <c r="AS304" s="382">
        <f>IF(('GE2024 results (adjust.)'!L303+'Allocation (ENG)'!V304+'Allocation (ENG)'!AH304)&gt;0,('GE2024 results (adjust.)'!L303+'Allocation (ENG)'!V304+'Allocation (ENG)'!AH304),0)</f>
        <v>0</v>
      </c>
      <c r="AT304" s="382">
        <f t="shared" si="71"/>
        <v>1292.6681431051206</v>
      </c>
      <c r="AU304" s="382">
        <f t="shared" si="72"/>
        <v>126.6217375944822</v>
      </c>
      <c r="AV304" s="382">
        <f>IF(('GE2024 results (adjust.)'!N303+'Allocation (ENG)'!Y304+'Allocation (ENG)'!AK304)&gt;0,('GE2024 results (adjust.)'!N303+'Allocation (ENG)'!Y304+'Allocation (ENG)'!AK304),0)</f>
        <v>391.80333314045356</v>
      </c>
      <c r="AW304" s="382">
        <f t="shared" si="62"/>
        <v>45615.24837512814</v>
      </c>
      <c r="AY304" s="368">
        <f t="shared" si="63"/>
        <v>0.24056645420045866</v>
      </c>
      <c r="AZ304" s="368">
        <f t="shared" si="64"/>
        <v>0.23609052350846058</v>
      </c>
      <c r="BA304" s="368">
        <f t="shared" si="65"/>
        <v>0.24512178869610424</v>
      </c>
      <c r="BB304" s="368">
        <f t="shared" si="66"/>
        <v>6.4612779826647621E-2</v>
      </c>
      <c r="BC304" s="368">
        <f t="shared" si="67"/>
        <v>0.17390477400435864</v>
      </c>
      <c r="BD304" s="368">
        <f t="shared" si="68"/>
        <v>0</v>
      </c>
      <c r="BE304" s="368">
        <f t="shared" si="69"/>
        <v>0</v>
      </c>
      <c r="BF304" s="368">
        <f t="shared" si="73"/>
        <v>2.8338509361486939E-2</v>
      </c>
      <c r="BG304" s="368">
        <f t="shared" si="74"/>
        <v>2.7758642582229828E-3</v>
      </c>
      <c r="BH304" s="368">
        <f t="shared" si="75"/>
        <v>8.5893061442604262E-3</v>
      </c>
    </row>
    <row r="305" spans="1:60" ht="20" customHeight="1" x14ac:dyDescent="0.35">
      <c r="A305" s="394" t="s">
        <v>400</v>
      </c>
      <c r="B305" s="395" t="s">
        <v>398</v>
      </c>
      <c r="C305" s="394" t="s">
        <v>379</v>
      </c>
      <c r="D305" s="333" t="s">
        <v>71</v>
      </c>
      <c r="E305" s="346">
        <f>'GE2024 results (adjust.)'!E304/'Regional Transition'!$P$87</f>
        <v>4.650762127608973E-3</v>
      </c>
      <c r="F305" s="346">
        <f>'GE2024 results (adjust.)'!F304/'Regional Transition'!$Q$87</f>
        <v>1.3898222868655077E-2</v>
      </c>
      <c r="G305" s="346">
        <f>'GE2024 results (adjust.)'!G304/'Regional Transition'!$R$87</f>
        <v>1.0628921630577682E-2</v>
      </c>
      <c r="H305" s="346">
        <f>'GE2024 results (adjust.)'!H304/'Regional Transition'!$S$87</f>
        <v>1.8117918909855101E-2</v>
      </c>
      <c r="I305" s="346">
        <f>'GE2024 results (adjust.)'!I304/'Regional Transition'!$T$87</f>
        <v>8.0222915589074472E-3</v>
      </c>
      <c r="J305" s="346">
        <v>5.7061971955588977E-3</v>
      </c>
      <c r="K305" s="346">
        <v>5.7061971955588977E-3</v>
      </c>
      <c r="L305" s="346">
        <f t="shared" si="70"/>
        <v>1.0628921630577682E-2</v>
      </c>
      <c r="M305" s="346">
        <v>6.8393965171425824E-3</v>
      </c>
      <c r="N305" s="346">
        <v>5.7061971955588977E-3</v>
      </c>
      <c r="P305" s="347">
        <f>E305*'Regional Transition'!$P$89</f>
        <v>0</v>
      </c>
      <c r="Q305" s="347">
        <f>F305*'Regional Transition'!$Q$89</f>
        <v>0</v>
      </c>
      <c r="R305" s="347">
        <f>G305*'Regional Transition'!$R$89</f>
        <v>4992.1726777590093</v>
      </c>
      <c r="S305" s="347">
        <f>H305*'Regional Transition'!$S$89</f>
        <v>0</v>
      </c>
      <c r="T305" s="347">
        <f>I305*'Regional Transition'!$T$89</f>
        <v>2940.7963961406249</v>
      </c>
      <c r="U305" s="347">
        <f>J305*'Regional Transition'!$U$89</f>
        <v>0</v>
      </c>
      <c r="V305" s="347">
        <f>K305*'Regional Transition'!$V$89</f>
        <v>0</v>
      </c>
      <c r="W305" s="347">
        <f>L305*'Regional Transition'!$W$89</f>
        <v>1325.8344781040169</v>
      </c>
      <c r="X305" s="347">
        <f>M305*'Regional Transition'!$X$89</f>
        <v>85.313524993591713</v>
      </c>
      <c r="Y305" s="347">
        <f>N305*'Regional Transition'!$Y$89</f>
        <v>0</v>
      </c>
      <c r="Z305" s="348">
        <f t="shared" si="61"/>
        <v>9344.1170769972414</v>
      </c>
      <c r="AB305" s="347">
        <f>E305*'Regional Transition'!$P$91</f>
        <v>-2361.8299711815562</v>
      </c>
      <c r="AC305" s="347">
        <f>F305*'Regional Transition'!$Q$91</f>
        <v>-4703.1065573770484</v>
      </c>
      <c r="AD305" s="347">
        <f>G305*'Regional Transition'!$R$91</f>
        <v>0</v>
      </c>
      <c r="AE305" s="347">
        <f>H305*'Regional Transition'!$S$91</f>
        <v>-1240.8480000000002</v>
      </c>
      <c r="AF305" s="347">
        <f>I305*'Regional Transition'!$T$91</f>
        <v>0</v>
      </c>
      <c r="AG305" s="347">
        <f>J305*'Regional Transition'!$U$91</f>
        <v>-116.35796275094911</v>
      </c>
      <c r="AH305" s="347">
        <f>K305*'Regional Transition'!$V$91</f>
        <v>-56.932123292877264</v>
      </c>
      <c r="AI305" s="347">
        <f>L305*'Regional Transition'!$W$91</f>
        <v>0</v>
      </c>
      <c r="AJ305" s="347">
        <f>M305*'Regional Transition'!$X$91</f>
        <v>0</v>
      </c>
      <c r="AK305" s="347">
        <f>N305*'Regional Transition'!$Y$91</f>
        <v>-161.9360422058248</v>
      </c>
      <c r="AM305" s="382">
        <f>IF(('GE2024 results (adjust.)'!E304+'Allocation (ENG)'!P305+'Allocation (ENG)'!AB305)&gt;0,('GE2024 results (adjust.)'!E304+'Allocation (ENG)'!P305+'Allocation (ENG)'!AB305),0)</f>
        <v>2605.1700288184438</v>
      </c>
      <c r="AN305" s="382">
        <f>IF(('GE2024 results (adjust.)'!F304+'Allocation (ENG)'!Q305+'Allocation (ENG)'!AC305)&gt;0,('GE2024 results (adjust.)'!F304+'Allocation (ENG)'!Q305+'Allocation (ENG)'!AC305),0)</f>
        <v>13805.893442622952</v>
      </c>
      <c r="AO305" s="382">
        <f>IF(('GE2024 results (adjust.)'!G304+'Allocation (ENG)'!R305+'Allocation (ENG)'!AD305)&gt;0,('GE2024 results (adjust.)'!G304+'Allocation (ENG)'!R305+'Allocation (ENG)'!AD305),0)</f>
        <v>11468.172677759008</v>
      </c>
      <c r="AP305" s="382">
        <f>IF(('GE2024 results (adjust.)'!H304+'Allocation (ENG)'!S305+'Allocation (ENG)'!AE305)&gt;0,('GE2024 results (adjust.)'!H304+'Allocation (ENG)'!S305+'Allocation (ENG)'!AE305),0)</f>
        <v>15993.152</v>
      </c>
      <c r="AQ305" s="382">
        <f>IF(('GE2024 results (adjust.)'!I304+'Allocation (ENG)'!T305+'Allocation (ENG)'!AF305)&gt;0,('GE2024 results (adjust.)'!I304+'Allocation (ENG)'!T305+'Allocation (ENG)'!AF305),0)</f>
        <v>5344.7963961406249</v>
      </c>
      <c r="AR305" s="382">
        <f>IF(('GE2024 results (adjust.)'!K304+'Allocation (ENG)'!U305+'Allocation (ENG)'!AG305)&gt;0,('GE2024 results (adjust.)'!K304+'Allocation (ENG)'!U305+'Allocation (ENG)'!AG305),0)</f>
        <v>0</v>
      </c>
      <c r="AS305" s="382">
        <f>IF(('GE2024 results (adjust.)'!L304+'Allocation (ENG)'!V305+'Allocation (ENG)'!AH305)&gt;0,('GE2024 results (adjust.)'!L304+'Allocation (ENG)'!V305+'Allocation (ENG)'!AH305),0)</f>
        <v>0</v>
      </c>
      <c r="AT305" s="382">
        <f t="shared" si="71"/>
        <v>1325.8344781040169</v>
      </c>
      <c r="AU305" s="382">
        <f t="shared" si="72"/>
        <v>85.313524993591713</v>
      </c>
      <c r="AV305" s="382">
        <f>IF(('GE2024 results (adjust.)'!N304+'Allocation (ENG)'!Y305+'Allocation (ENG)'!AK305)&gt;0,('GE2024 results (adjust.)'!N304+'Allocation (ENG)'!Y305+'Allocation (ENG)'!AK305),0)</f>
        <v>354.06395779417517</v>
      </c>
      <c r="AW305" s="382">
        <f t="shared" si="62"/>
        <v>50982.396506232821</v>
      </c>
      <c r="AY305" s="368">
        <f t="shared" si="63"/>
        <v>5.1099403075333082E-2</v>
      </c>
      <c r="AZ305" s="368">
        <f t="shared" si="64"/>
        <v>0.27079726314817548</v>
      </c>
      <c r="BA305" s="368">
        <f t="shared" si="65"/>
        <v>0.22494377400161983</v>
      </c>
      <c r="BB305" s="368">
        <f t="shared" si="66"/>
        <v>0.31369949425670424</v>
      </c>
      <c r="BC305" s="368">
        <f t="shared" si="67"/>
        <v>0.10483611525572754</v>
      </c>
      <c r="BD305" s="368">
        <f t="shared" si="68"/>
        <v>0</v>
      </c>
      <c r="BE305" s="368">
        <f t="shared" si="69"/>
        <v>0</v>
      </c>
      <c r="BF305" s="368">
        <f t="shared" si="73"/>
        <v>2.6005730780857425E-2</v>
      </c>
      <c r="BG305" s="368">
        <f t="shared" si="74"/>
        <v>1.6733918144307273E-3</v>
      </c>
      <c r="BH305" s="368">
        <f t="shared" si="75"/>
        <v>6.9448276671515291E-3</v>
      </c>
    </row>
    <row r="306" spans="1:60" ht="20" customHeight="1" x14ac:dyDescent="0.35">
      <c r="A306" s="394" t="s">
        <v>401</v>
      </c>
      <c r="B306" s="395" t="s">
        <v>398</v>
      </c>
      <c r="C306" s="394" t="s">
        <v>379</v>
      </c>
      <c r="D306" s="333" t="s">
        <v>71</v>
      </c>
      <c r="E306" s="346">
        <f>'GE2024 results (adjust.)'!E305/'Regional Transition'!$P$87</f>
        <v>6.5590071882224389E-3</v>
      </c>
      <c r="F306" s="346">
        <f>'GE2024 results (adjust.)'!F305/'Regional Transition'!$Q$87</f>
        <v>1.0830837249850386E-2</v>
      </c>
      <c r="G306" s="346">
        <f>'GE2024 results (adjust.)'!G305/'Regional Transition'!$R$87</f>
        <v>1.0095506014466231E-2</v>
      </c>
      <c r="H306" s="346">
        <f>'GE2024 results (adjust.)'!H305/'Regional Transition'!$S$87</f>
        <v>1.6789089299662642E-2</v>
      </c>
      <c r="I306" s="346">
        <f>'GE2024 results (adjust.)'!I305/'Regional Transition'!$T$87</f>
        <v>8.0189544991907634E-3</v>
      </c>
      <c r="J306" s="346">
        <v>5.1643296324147391E-3</v>
      </c>
      <c r="K306" s="346">
        <v>5.1643296324147391E-3</v>
      </c>
      <c r="L306" s="346">
        <f t="shared" si="70"/>
        <v>1.0095506014466231E-2</v>
      </c>
      <c r="M306" s="346">
        <v>8.165169718884863E-3</v>
      </c>
      <c r="N306" s="346">
        <v>5.1643296324147391E-3</v>
      </c>
      <c r="P306" s="347">
        <f>E306*'Regional Transition'!$P$89</f>
        <v>0</v>
      </c>
      <c r="Q306" s="347">
        <f>F306*'Regional Transition'!$Q$89</f>
        <v>0</v>
      </c>
      <c r="R306" s="347">
        <f>G306*'Regional Transition'!$R$89</f>
        <v>4741.6389964323134</v>
      </c>
      <c r="S306" s="347">
        <f>H306*'Regional Transition'!$S$89</f>
        <v>0</v>
      </c>
      <c r="T306" s="347">
        <f>I306*'Regional Transition'!$T$89</f>
        <v>2939.5731031305831</v>
      </c>
      <c r="U306" s="347">
        <f>J306*'Regional Transition'!$U$89</f>
        <v>0</v>
      </c>
      <c r="V306" s="347">
        <f>K306*'Regional Transition'!$V$89</f>
        <v>0</v>
      </c>
      <c r="W306" s="347">
        <f>L306*'Regional Transition'!$W$89</f>
        <v>1259.2970776432685</v>
      </c>
      <c r="X306" s="347">
        <f>M306*'Regional Transition'!$X$89</f>
        <v>101.85100529601007</v>
      </c>
      <c r="Y306" s="347">
        <f>N306*'Regional Transition'!$Y$89</f>
        <v>0</v>
      </c>
      <c r="Z306" s="348">
        <f t="shared" si="61"/>
        <v>9042.3601825021742</v>
      </c>
      <c r="AB306" s="347">
        <f>E306*'Regional Transition'!$P$91</f>
        <v>-3330.9077809798268</v>
      </c>
      <c r="AC306" s="347">
        <f>F306*'Regional Transition'!$Q$91</f>
        <v>-3665.1147540983598</v>
      </c>
      <c r="AD306" s="347">
        <f>G306*'Regional Transition'!$R$91</f>
        <v>0</v>
      </c>
      <c r="AE306" s="347">
        <f>H306*'Regional Transition'!$S$91</f>
        <v>-1149.8400000000001</v>
      </c>
      <c r="AF306" s="347">
        <f>I306*'Regional Transition'!$T$91</f>
        <v>0</v>
      </c>
      <c r="AG306" s="347">
        <f>J306*'Regional Transition'!$U$91</f>
        <v>-105.30846628816519</v>
      </c>
      <c r="AH306" s="347">
        <f>K306*'Regional Transition'!$V$91</f>
        <v>-51.525778251499389</v>
      </c>
      <c r="AI306" s="347">
        <f>L306*'Regional Transition'!$W$91</f>
        <v>0</v>
      </c>
      <c r="AJ306" s="347">
        <f>M306*'Regional Transition'!$X$91</f>
        <v>0</v>
      </c>
      <c r="AK306" s="347">
        <f>N306*'Regional Transition'!$Y$91</f>
        <v>-146.55839478705462</v>
      </c>
      <c r="AM306" s="382">
        <f>IF(('GE2024 results (adjust.)'!E305+'Allocation (ENG)'!P306+'Allocation (ENG)'!AB306)&gt;0,('GE2024 results (adjust.)'!E305+'Allocation (ENG)'!P306+'Allocation (ENG)'!AB306),0)</f>
        <v>3674.0922190201732</v>
      </c>
      <c r="AN306" s="382">
        <f>IF(('GE2024 results (adjust.)'!F305+'Allocation (ENG)'!Q306+'Allocation (ENG)'!AC306)&gt;0,('GE2024 results (adjust.)'!F305+'Allocation (ENG)'!Q306+'Allocation (ENG)'!AC306),0)</f>
        <v>10758.88524590164</v>
      </c>
      <c r="AO306" s="382">
        <f>IF(('GE2024 results (adjust.)'!G305+'Allocation (ENG)'!R306+'Allocation (ENG)'!AD306)&gt;0,('GE2024 results (adjust.)'!G305+'Allocation (ENG)'!R306+'Allocation (ENG)'!AD306),0)</f>
        <v>10892.638996432313</v>
      </c>
      <c r="AP306" s="382">
        <f>IF(('GE2024 results (adjust.)'!H305+'Allocation (ENG)'!S306+'Allocation (ENG)'!AE306)&gt;0,('GE2024 results (adjust.)'!H305+'Allocation (ENG)'!S306+'Allocation (ENG)'!AE306),0)</f>
        <v>14820.16</v>
      </c>
      <c r="AQ306" s="382">
        <f>IF(('GE2024 results (adjust.)'!I305+'Allocation (ENG)'!T306+'Allocation (ENG)'!AF306)&gt;0,('GE2024 results (adjust.)'!I305+'Allocation (ENG)'!T306+'Allocation (ENG)'!AF306),0)</f>
        <v>5342.5731031305831</v>
      </c>
      <c r="AR306" s="382">
        <f>IF(('GE2024 results (adjust.)'!K305+'Allocation (ENG)'!U306+'Allocation (ENG)'!AG306)&gt;0,('GE2024 results (adjust.)'!K305+'Allocation (ENG)'!U306+'Allocation (ENG)'!AG306),0)</f>
        <v>361.69153371183484</v>
      </c>
      <c r="AS306" s="382">
        <f>IF(('GE2024 results (adjust.)'!L305+'Allocation (ENG)'!V306+'Allocation (ENG)'!AH306)&gt;0,('GE2024 results (adjust.)'!L305+'Allocation (ENG)'!V306+'Allocation (ENG)'!AH306),0)</f>
        <v>0</v>
      </c>
      <c r="AT306" s="382">
        <f t="shared" si="71"/>
        <v>1259.2970776432685</v>
      </c>
      <c r="AU306" s="382">
        <f t="shared" si="72"/>
        <v>101.85100529601007</v>
      </c>
      <c r="AV306" s="382">
        <f>IF(('GE2024 results (adjust.)'!N305+'Allocation (ENG)'!Y306+'Allocation (ENG)'!AK306)&gt;0,('GE2024 results (adjust.)'!N305+'Allocation (ENG)'!Y306+'Allocation (ENG)'!AK306),0)</f>
        <v>0</v>
      </c>
      <c r="AW306" s="382">
        <f t="shared" si="62"/>
        <v>47211.189181135822</v>
      </c>
      <c r="AY306" s="368">
        <f t="shared" si="63"/>
        <v>7.7822488328428516E-2</v>
      </c>
      <c r="AZ306" s="368">
        <f t="shared" si="64"/>
        <v>0.22788846103034763</v>
      </c>
      <c r="BA306" s="368">
        <f t="shared" si="65"/>
        <v>0.23072155532114166</v>
      </c>
      <c r="BB306" s="368">
        <f t="shared" si="66"/>
        <v>0.31391202503159338</v>
      </c>
      <c r="BC306" s="368">
        <f t="shared" si="67"/>
        <v>0.11316328175154959</v>
      </c>
      <c r="BD306" s="368">
        <f t="shared" si="68"/>
        <v>7.6611400810966219E-3</v>
      </c>
      <c r="BE306" s="368">
        <f t="shared" si="69"/>
        <v>0</v>
      </c>
      <c r="BF306" s="368">
        <f t="shared" si="73"/>
        <v>2.6673699592944078E-2</v>
      </c>
      <c r="BG306" s="368">
        <f t="shared" si="74"/>
        <v>2.1573488628985156E-3</v>
      </c>
      <c r="BH306" s="368">
        <f t="shared" si="75"/>
        <v>0</v>
      </c>
    </row>
    <row r="307" spans="1:60" ht="20" customHeight="1" x14ac:dyDescent="0.35">
      <c r="A307" s="394" t="s">
        <v>402</v>
      </c>
      <c r="B307" s="395" t="s">
        <v>398</v>
      </c>
      <c r="C307" s="394" t="s">
        <v>379</v>
      </c>
      <c r="D307" s="333" t="s">
        <v>71</v>
      </c>
      <c r="E307" s="346">
        <f>'GE2024 results (adjust.)'!E306/'Regional Transition'!$P$87</f>
        <v>1.0750966528932197E-2</v>
      </c>
      <c r="F307" s="346">
        <f>'GE2024 results (adjust.)'!F306/'Regional Transition'!$Q$87</f>
        <v>1.3186379155894526E-2</v>
      </c>
      <c r="G307" s="346">
        <f>'GE2024 results (adjust.)'!G306/'Regional Transition'!$R$87</f>
        <v>1.4909376790019711E-2</v>
      </c>
      <c r="H307" s="346">
        <f>'GE2024 results (adjust.)'!H306/'Regional Transition'!$S$87</f>
        <v>1.0021940406617656E-2</v>
      </c>
      <c r="I307" s="346">
        <f>'GE2024 results (adjust.)'!I306/'Regional Transition'!$T$87</f>
        <v>6.7942535831678709E-3</v>
      </c>
      <c r="J307" s="346">
        <v>4.7219887645419557E-3</v>
      </c>
      <c r="K307" s="346">
        <v>4.7219887645419557E-3</v>
      </c>
      <c r="L307" s="346">
        <f t="shared" si="70"/>
        <v>1.4909376790019711E-2</v>
      </c>
      <c r="M307" s="346">
        <v>5.7924339887280773E-3</v>
      </c>
      <c r="N307" s="346">
        <v>4.7219887645419557E-3</v>
      </c>
      <c r="P307" s="347">
        <f>E307*'Regional Transition'!$P$89</f>
        <v>0</v>
      </c>
      <c r="Q307" s="347">
        <f>F307*'Regional Transition'!$Q$89</f>
        <v>0</v>
      </c>
      <c r="R307" s="347">
        <f>G307*'Regional Transition'!$R$89</f>
        <v>7002.6091112975355</v>
      </c>
      <c r="S307" s="347">
        <f>H307*'Regional Transition'!$S$89</f>
        <v>0</v>
      </c>
      <c r="T307" s="347">
        <f>I307*'Regional Transition'!$T$89</f>
        <v>2490.6245684452215</v>
      </c>
      <c r="U307" s="347">
        <f>J307*'Regional Transition'!$U$89</f>
        <v>0</v>
      </c>
      <c r="V307" s="347">
        <f>K307*'Regional Transition'!$V$89</f>
        <v>0</v>
      </c>
      <c r="W307" s="347">
        <f>L307*'Regional Transition'!$W$89</f>
        <v>1859.7715254936518</v>
      </c>
      <c r="X307" s="347">
        <f>M307*'Regional Transition'!$X$89</f>
        <v>72.253883896402968</v>
      </c>
      <c r="Y307" s="347">
        <f>N307*'Regional Transition'!$Y$89</f>
        <v>0</v>
      </c>
      <c r="Z307" s="348">
        <f t="shared" si="61"/>
        <v>11425.259089132811</v>
      </c>
      <c r="AB307" s="347">
        <f>E307*'Regional Transition'!$P$91</f>
        <v>-5459.7406340057632</v>
      </c>
      <c r="AC307" s="347">
        <f>F307*'Regional Transition'!$Q$91</f>
        <v>-4462.2213114754095</v>
      </c>
      <c r="AD307" s="347">
        <f>G307*'Regional Transition'!$R$91</f>
        <v>0</v>
      </c>
      <c r="AE307" s="347">
        <f>H307*'Regional Transition'!$S$91</f>
        <v>-686.3760000000002</v>
      </c>
      <c r="AF307" s="347">
        <f>I307*'Regional Transition'!$T$91</f>
        <v>0</v>
      </c>
      <c r="AG307" s="347">
        <f>J307*'Regional Transition'!$U$91</f>
        <v>-96.288469175688505</v>
      </c>
      <c r="AH307" s="347">
        <f>K307*'Regional Transition'!$V$91</f>
        <v>-47.112435360578665</v>
      </c>
      <c r="AI307" s="347">
        <f>L307*'Regional Transition'!$W$91</f>
        <v>0</v>
      </c>
      <c r="AJ307" s="347">
        <f>M307*'Regional Transition'!$X$91</f>
        <v>0</v>
      </c>
      <c r="AK307" s="347">
        <f>N307*'Regional Transition'!$Y$91</f>
        <v>-134.0052132207116</v>
      </c>
      <c r="AM307" s="382">
        <f>IF(('GE2024 results (adjust.)'!E306+'Allocation (ENG)'!P307+'Allocation (ENG)'!AB307)&gt;0,('GE2024 results (adjust.)'!E306+'Allocation (ENG)'!P307+'Allocation (ENG)'!AB307),0)</f>
        <v>6022.2593659942368</v>
      </c>
      <c r="AN307" s="382">
        <f>IF(('GE2024 results (adjust.)'!F306+'Allocation (ENG)'!Q307+'Allocation (ENG)'!AC307)&gt;0,('GE2024 results (adjust.)'!F306+'Allocation (ENG)'!Q307+'Allocation (ENG)'!AC307),0)</f>
        <v>13098.778688524591</v>
      </c>
      <c r="AO307" s="382">
        <f>IF(('GE2024 results (adjust.)'!G306+'Allocation (ENG)'!R307+'Allocation (ENG)'!AD307)&gt;0,('GE2024 results (adjust.)'!G306+'Allocation (ENG)'!R307+'Allocation (ENG)'!AD307),0)</f>
        <v>16086.609111297535</v>
      </c>
      <c r="AP307" s="382">
        <f>IF(('GE2024 results (adjust.)'!H306+'Allocation (ENG)'!S307+'Allocation (ENG)'!AE307)&gt;0,('GE2024 results (adjust.)'!H306+'Allocation (ENG)'!S307+'Allocation (ENG)'!AE307),0)</f>
        <v>8846.6239999999998</v>
      </c>
      <c r="AQ307" s="382">
        <f>IF(('GE2024 results (adjust.)'!I306+'Allocation (ENG)'!T307+'Allocation (ENG)'!AF307)&gt;0,('GE2024 results (adjust.)'!I306+'Allocation (ENG)'!T307+'Allocation (ENG)'!AF307),0)</f>
        <v>4526.6245684452215</v>
      </c>
      <c r="AR307" s="382">
        <f>IF(('GE2024 results (adjust.)'!K306+'Allocation (ENG)'!U307+'Allocation (ENG)'!AG307)&gt;0,('GE2024 results (adjust.)'!K306+'Allocation (ENG)'!U307+'Allocation (ENG)'!AG307),0)</f>
        <v>0</v>
      </c>
      <c r="AS307" s="382">
        <f>IF(('GE2024 results (adjust.)'!L306+'Allocation (ENG)'!V307+'Allocation (ENG)'!AH307)&gt;0,('GE2024 results (adjust.)'!L306+'Allocation (ENG)'!V307+'Allocation (ENG)'!AH307),0)</f>
        <v>0</v>
      </c>
      <c r="AT307" s="382">
        <f t="shared" si="71"/>
        <v>1859.7715254936518</v>
      </c>
      <c r="AU307" s="382">
        <f t="shared" si="72"/>
        <v>72.253883896402968</v>
      </c>
      <c r="AV307" s="382">
        <f>IF(('GE2024 results (adjust.)'!N306+'Allocation (ENG)'!Y307+'Allocation (ENG)'!AK307)&gt;0,('GE2024 results (adjust.)'!N306+'Allocation (ENG)'!Y307+'Allocation (ENG)'!AK307),0)</f>
        <v>292.9947867792884</v>
      </c>
      <c r="AW307" s="382">
        <f t="shared" si="62"/>
        <v>50805.915930430921</v>
      </c>
      <c r="AY307" s="368">
        <f t="shared" si="63"/>
        <v>0.11853460873022308</v>
      </c>
      <c r="AZ307" s="368">
        <f t="shared" si="64"/>
        <v>0.25781994967792504</v>
      </c>
      <c r="BA307" s="368">
        <f t="shared" si="65"/>
        <v>0.31662866059387845</v>
      </c>
      <c r="BB307" s="368">
        <f t="shared" si="66"/>
        <v>0.17412586384848913</v>
      </c>
      <c r="BC307" s="368">
        <f t="shared" si="67"/>
        <v>8.9096407092504271E-2</v>
      </c>
      <c r="BD307" s="368">
        <f t="shared" si="68"/>
        <v>0</v>
      </c>
      <c r="BE307" s="368">
        <f t="shared" si="69"/>
        <v>0</v>
      </c>
      <c r="BF307" s="368">
        <f t="shared" si="73"/>
        <v>3.6605412803506127E-2</v>
      </c>
      <c r="BG307" s="368">
        <f t="shared" si="74"/>
        <v>1.4221549316292413E-3</v>
      </c>
      <c r="BH307" s="368">
        <f t="shared" si="75"/>
        <v>5.7669423218447485E-3</v>
      </c>
    </row>
    <row r="308" spans="1:60" ht="20" customHeight="1" x14ac:dyDescent="0.35">
      <c r="A308" s="394" t="s">
        <v>403</v>
      </c>
      <c r="B308" s="395" t="s">
        <v>398</v>
      </c>
      <c r="C308" s="394" t="s">
        <v>379</v>
      </c>
      <c r="D308" s="333" t="s">
        <v>71</v>
      </c>
      <c r="E308" s="346">
        <f>'GE2024 results (adjust.)'!E307/'Regional Transition'!$P$87</f>
        <v>6.8614424946886552E-3</v>
      </c>
      <c r="F308" s="346">
        <f>'GE2024 results (adjust.)'!F307/'Regional Transition'!$Q$87</f>
        <v>1.4230116245279721E-2</v>
      </c>
      <c r="G308" s="346">
        <f>'GE2024 results (adjust.)'!G307/'Regional Transition'!$R$87</f>
        <v>1.0203830416507326E-2</v>
      </c>
      <c r="H308" s="346">
        <f>'GE2024 results (adjust.)'!H307/'Regional Transition'!$S$87</f>
        <v>1.8504793353328854E-2</v>
      </c>
      <c r="I308" s="346">
        <f>'GE2024 results (adjust.)'!I307/'Regional Transition'!$T$87</f>
        <v>8.3293010528423406E-3</v>
      </c>
      <c r="J308" s="346">
        <v>4.6556376343610383E-3</v>
      </c>
      <c r="K308" s="346">
        <v>4.6556376343610383E-3</v>
      </c>
      <c r="L308" s="346">
        <f t="shared" si="70"/>
        <v>1.0203830416507326E-2</v>
      </c>
      <c r="M308" s="346">
        <v>7.1011371492462087E-3</v>
      </c>
      <c r="N308" s="346">
        <v>4.6556376343610383E-3</v>
      </c>
      <c r="P308" s="347">
        <f>E308*'Regional Transition'!$P$89</f>
        <v>0</v>
      </c>
      <c r="Q308" s="347">
        <f>F308*'Regional Transition'!$Q$89</f>
        <v>0</v>
      </c>
      <c r="R308" s="347">
        <f>G308*'Regional Transition'!$R$89</f>
        <v>4792.5166055632735</v>
      </c>
      <c r="S308" s="347">
        <f>H308*'Regional Transition'!$S$89</f>
        <v>0</v>
      </c>
      <c r="T308" s="347">
        <f>I308*'Regional Transition'!$T$89</f>
        <v>3053.3393530644757</v>
      </c>
      <c r="U308" s="347">
        <f>J308*'Regional Transition'!$U$89</f>
        <v>0</v>
      </c>
      <c r="V308" s="347">
        <f>K308*'Regional Transition'!$V$89</f>
        <v>0</v>
      </c>
      <c r="W308" s="347">
        <f>L308*'Regional Transition'!$W$89</f>
        <v>1272.8092881983744</v>
      </c>
      <c r="X308" s="347">
        <f>M308*'Regional Transition'!$X$89</f>
        <v>88.578435267888906</v>
      </c>
      <c r="Y308" s="347">
        <f>N308*'Regional Transition'!$Y$89</f>
        <v>0</v>
      </c>
      <c r="Z308" s="348">
        <f t="shared" si="61"/>
        <v>9207.2436820940129</v>
      </c>
      <c r="AB308" s="347">
        <f>E308*'Regional Transition'!$P$91</f>
        <v>-3484.495677233429</v>
      </c>
      <c r="AC308" s="347">
        <f>F308*'Regional Transition'!$Q$91</f>
        <v>-4815.4180327868844</v>
      </c>
      <c r="AD308" s="347">
        <f>G308*'Regional Transition'!$R$91</f>
        <v>0</v>
      </c>
      <c r="AE308" s="347">
        <f>H308*'Regional Transition'!$S$91</f>
        <v>-1267.3440000000001</v>
      </c>
      <c r="AF308" s="347">
        <f>I308*'Regional Transition'!$T$91</f>
        <v>0</v>
      </c>
      <c r="AG308" s="347">
        <f>J308*'Regional Transition'!$U$91</f>
        <v>-94.935469608817002</v>
      </c>
      <c r="AH308" s="347">
        <f>K308*'Regional Transition'!$V$91</f>
        <v>-46.450433926940555</v>
      </c>
      <c r="AI308" s="347">
        <f>L308*'Regional Transition'!$W$91</f>
        <v>0</v>
      </c>
      <c r="AJ308" s="347">
        <f>M308*'Regional Transition'!$X$91</f>
        <v>0</v>
      </c>
      <c r="AK308" s="347">
        <f>N308*'Regional Transition'!$Y$91</f>
        <v>-132.12223598576014</v>
      </c>
      <c r="AM308" s="382">
        <f>IF(('GE2024 results (adjust.)'!E307+'Allocation (ENG)'!P308+'Allocation (ENG)'!AB308)&gt;0,('GE2024 results (adjust.)'!E307+'Allocation (ENG)'!P308+'Allocation (ENG)'!AB308),0)</f>
        <v>3843.504322766571</v>
      </c>
      <c r="AN308" s="382">
        <f>IF(('GE2024 results (adjust.)'!F307+'Allocation (ENG)'!Q308+'Allocation (ENG)'!AC308)&gt;0,('GE2024 results (adjust.)'!F307+'Allocation (ENG)'!Q308+'Allocation (ENG)'!AC308),0)</f>
        <v>14135.581967213115</v>
      </c>
      <c r="AO308" s="382">
        <f>IF(('GE2024 results (adjust.)'!G307+'Allocation (ENG)'!R308+'Allocation (ENG)'!AD308)&gt;0,('GE2024 results (adjust.)'!G307+'Allocation (ENG)'!R308+'Allocation (ENG)'!AD308),0)</f>
        <v>11009.516605563273</v>
      </c>
      <c r="AP308" s="382">
        <f>IF(('GE2024 results (adjust.)'!H307+'Allocation (ENG)'!S308+'Allocation (ENG)'!AE308)&gt;0,('GE2024 results (adjust.)'!H307+'Allocation (ENG)'!S308+'Allocation (ENG)'!AE308),0)</f>
        <v>16334.655999999999</v>
      </c>
      <c r="AQ308" s="382">
        <f>IF(('GE2024 results (adjust.)'!I307+'Allocation (ENG)'!T308+'Allocation (ENG)'!AF308)&gt;0,('GE2024 results (adjust.)'!I307+'Allocation (ENG)'!T308+'Allocation (ENG)'!AF308),0)</f>
        <v>5549.3393530644753</v>
      </c>
      <c r="AR308" s="382">
        <f>IF(('GE2024 results (adjust.)'!K307+'Allocation (ENG)'!U308+'Allocation (ENG)'!AG308)&gt;0,('GE2024 results (adjust.)'!K307+'Allocation (ENG)'!U308+'Allocation (ENG)'!AG308),0)</f>
        <v>0</v>
      </c>
      <c r="AS308" s="382">
        <f>IF(('GE2024 results (adjust.)'!L307+'Allocation (ENG)'!V308+'Allocation (ENG)'!AH308)&gt;0,('GE2024 results (adjust.)'!L307+'Allocation (ENG)'!V308+'Allocation (ENG)'!AH308),0)</f>
        <v>0</v>
      </c>
      <c r="AT308" s="382">
        <f t="shared" si="71"/>
        <v>1272.8092881983744</v>
      </c>
      <c r="AU308" s="382">
        <f t="shared" si="72"/>
        <v>88.578435267888906</v>
      </c>
      <c r="AV308" s="382">
        <f>IF(('GE2024 results (adjust.)'!N307+'Allocation (ENG)'!Y308+'Allocation (ENG)'!AK308)&gt;0,('GE2024 results (adjust.)'!N307+'Allocation (ENG)'!Y308+'Allocation (ENG)'!AK308),0)</f>
        <v>288.87776401423986</v>
      </c>
      <c r="AW308" s="382">
        <f t="shared" si="62"/>
        <v>52522.863736087937</v>
      </c>
      <c r="AY308" s="368">
        <f t="shared" si="63"/>
        <v>7.3177737262748246E-2</v>
      </c>
      <c r="AZ308" s="368">
        <f t="shared" si="64"/>
        <v>0.26913197342476008</v>
      </c>
      <c r="BA308" s="368">
        <f t="shared" si="65"/>
        <v>0.20961379145057438</v>
      </c>
      <c r="BB308" s="368">
        <f t="shared" si="66"/>
        <v>0.31100086396805932</v>
      </c>
      <c r="BC308" s="368">
        <f t="shared" si="67"/>
        <v>0.10565568893859799</v>
      </c>
      <c r="BD308" s="368">
        <f t="shared" si="68"/>
        <v>0</v>
      </c>
      <c r="BE308" s="368">
        <f t="shared" si="69"/>
        <v>0</v>
      </c>
      <c r="BF308" s="368">
        <f t="shared" si="73"/>
        <v>2.4233432788316144E-2</v>
      </c>
      <c r="BG308" s="368">
        <f t="shared" si="74"/>
        <v>1.6864738319100363E-3</v>
      </c>
      <c r="BH308" s="368">
        <f t="shared" si="75"/>
        <v>5.5000383350337929E-3</v>
      </c>
    </row>
    <row r="309" spans="1:60" ht="20" customHeight="1" x14ac:dyDescent="0.35">
      <c r="A309" s="394" t="s">
        <v>404</v>
      </c>
      <c r="B309" s="395" t="s">
        <v>398</v>
      </c>
      <c r="C309" s="394" t="s">
        <v>379</v>
      </c>
      <c r="D309" s="333" t="s">
        <v>71</v>
      </c>
      <c r="E309" s="346">
        <f>'GE2024 results (adjust.)'!E308/'Regional Transition'!$P$87</f>
        <v>1.1026248201071726E-2</v>
      </c>
      <c r="F309" s="346">
        <f>'GE2024 results (adjust.)'!F308/'Regional Transition'!$Q$87</f>
        <v>1.3388368563840293E-2</v>
      </c>
      <c r="G309" s="346">
        <f>'GE2024 results (adjust.)'!G308/'Regional Transition'!$R$87</f>
        <v>1.3102328810516001E-2</v>
      </c>
      <c r="H309" s="346">
        <f>'GE2024 results (adjust.)'!H308/'Regional Transition'!$S$87</f>
        <v>4.2461572749741645E-3</v>
      </c>
      <c r="I309" s="346">
        <f>'GE2024 results (adjust.)'!I308/'Regional Transition'!$T$87</f>
        <v>6.5005923280997109E-3</v>
      </c>
      <c r="J309" s="346">
        <v>7.7520237094705182E-3</v>
      </c>
      <c r="K309" s="346">
        <v>7.7520237094705182E-3</v>
      </c>
      <c r="L309" s="346">
        <f t="shared" si="70"/>
        <v>1.3102328810516001E-2</v>
      </c>
      <c r="M309" s="346">
        <v>6.4923056789182084E-3</v>
      </c>
      <c r="N309" s="346">
        <v>7.7520237094705182E-3</v>
      </c>
      <c r="P309" s="347">
        <f>E309*'Regional Transition'!$P$89</f>
        <v>0</v>
      </c>
      <c r="Q309" s="347">
        <f>F309*'Regional Transition'!$Q$89</f>
        <v>0</v>
      </c>
      <c r="R309" s="347">
        <f>G309*'Regional Transition'!$R$89</f>
        <v>6153.878086249254</v>
      </c>
      <c r="S309" s="347">
        <f>H309*'Regional Transition'!$S$89</f>
        <v>0</v>
      </c>
      <c r="T309" s="347">
        <f>I309*'Regional Transition'!$T$89</f>
        <v>2382.9747835615381</v>
      </c>
      <c r="U309" s="347">
        <f>J309*'Regional Transition'!$U$89</f>
        <v>0</v>
      </c>
      <c r="V309" s="347">
        <f>K309*'Regional Transition'!$V$89</f>
        <v>0</v>
      </c>
      <c r="W309" s="347">
        <f>L309*'Regional Transition'!$W$89</f>
        <v>1634.3632857789323</v>
      </c>
      <c r="X309" s="347">
        <f>M309*'Regional Transition'!$X$89</f>
        <v>80.983970064632402</v>
      </c>
      <c r="Y309" s="347">
        <f>N309*'Regional Transition'!$Y$89</f>
        <v>0</v>
      </c>
      <c r="Z309" s="348">
        <f t="shared" si="61"/>
        <v>10252.200125654355</v>
      </c>
      <c r="AB309" s="347">
        <f>E309*'Regional Transition'!$P$91</f>
        <v>-5599.5389048991346</v>
      </c>
      <c r="AC309" s="347">
        <f>F309*'Regional Transition'!$Q$91</f>
        <v>-4530.573770491802</v>
      </c>
      <c r="AD309" s="347">
        <f>G309*'Regional Transition'!$R$91</f>
        <v>0</v>
      </c>
      <c r="AE309" s="347">
        <f>H309*'Regional Transition'!$S$91</f>
        <v>-290.80800000000005</v>
      </c>
      <c r="AF309" s="347">
        <f>I309*'Regional Transition'!$T$91</f>
        <v>0</v>
      </c>
      <c r="AG309" s="347">
        <f>J309*'Regional Transition'!$U$91</f>
        <v>-158.07544939615374</v>
      </c>
      <c r="AH309" s="347">
        <f>K309*'Regional Transition'!$V$91</f>
        <v>-77.343834163385594</v>
      </c>
      <c r="AI309" s="347">
        <f>L309*'Regional Transition'!$W$91</f>
        <v>0</v>
      </c>
      <c r="AJ309" s="347">
        <f>M309*'Regional Transition'!$X$91</f>
        <v>0</v>
      </c>
      <c r="AK309" s="347">
        <f>N309*'Regional Transition'!$Y$91</f>
        <v>-219.99450695016122</v>
      </c>
      <c r="AM309" s="382">
        <f>IF(('GE2024 results (adjust.)'!E308+'Allocation (ENG)'!P309+'Allocation (ENG)'!AB309)&gt;0,('GE2024 results (adjust.)'!E308+'Allocation (ENG)'!P309+'Allocation (ENG)'!AB309),0)</f>
        <v>6176.4610951008654</v>
      </c>
      <c r="AN309" s="382">
        <f>IF(('GE2024 results (adjust.)'!F308+'Allocation (ENG)'!Q309+'Allocation (ENG)'!AC309)&gt;0,('GE2024 results (adjust.)'!F308+'Allocation (ENG)'!Q309+'Allocation (ENG)'!AC309),0)</f>
        <v>13299.426229508197</v>
      </c>
      <c r="AO309" s="382">
        <f>IF(('GE2024 results (adjust.)'!G308+'Allocation (ENG)'!R309+'Allocation (ENG)'!AD309)&gt;0,('GE2024 results (adjust.)'!G308+'Allocation (ENG)'!R309+'Allocation (ENG)'!AD309),0)</f>
        <v>14136.878086249253</v>
      </c>
      <c r="AP309" s="382">
        <f>IF(('GE2024 results (adjust.)'!H308+'Allocation (ENG)'!S309+'Allocation (ENG)'!AE309)&gt;0,('GE2024 results (adjust.)'!H308+'Allocation (ENG)'!S309+'Allocation (ENG)'!AE309),0)</f>
        <v>3748.192</v>
      </c>
      <c r="AQ309" s="382">
        <f>IF(('GE2024 results (adjust.)'!I308+'Allocation (ENG)'!T309+'Allocation (ENG)'!AF309)&gt;0,('GE2024 results (adjust.)'!I308+'Allocation (ENG)'!T309+'Allocation (ENG)'!AF309),0)</f>
        <v>4330.9747835615381</v>
      </c>
      <c r="AR309" s="382">
        <f>IF(('GE2024 results (adjust.)'!K308+'Allocation (ENG)'!U309+'Allocation (ENG)'!AG309)&gt;0,('GE2024 results (adjust.)'!K308+'Allocation (ENG)'!U309+'Allocation (ENG)'!AG309),0)</f>
        <v>175.92455060384626</v>
      </c>
      <c r="AS309" s="382">
        <f>IF(('GE2024 results (adjust.)'!L308+'Allocation (ENG)'!V309+'Allocation (ENG)'!AH309)&gt;0,('GE2024 results (adjust.)'!L308+'Allocation (ENG)'!V309+'Allocation (ENG)'!AH309),0)</f>
        <v>0</v>
      </c>
      <c r="AT309" s="382">
        <f t="shared" si="71"/>
        <v>1634.3632857789323</v>
      </c>
      <c r="AU309" s="382">
        <f t="shared" si="72"/>
        <v>80.983970064632402</v>
      </c>
      <c r="AV309" s="382">
        <f>IF(('GE2024 results (adjust.)'!N308+'Allocation (ENG)'!Y309+'Allocation (ENG)'!AK309)&gt;0,('GE2024 results (adjust.)'!N308+'Allocation (ENG)'!Y309+'Allocation (ENG)'!AK309),0)</f>
        <v>147.00549304983878</v>
      </c>
      <c r="AW309" s="382">
        <f t="shared" si="62"/>
        <v>43730.209493917115</v>
      </c>
      <c r="AY309" s="368">
        <f t="shared" si="63"/>
        <v>0.14124014420648986</v>
      </c>
      <c r="AZ309" s="368">
        <f t="shared" si="64"/>
        <v>0.3041244572898319</v>
      </c>
      <c r="BA309" s="368">
        <f t="shared" si="65"/>
        <v>0.32327487679233957</v>
      </c>
      <c r="BB309" s="368">
        <f t="shared" si="66"/>
        <v>8.5711732081260081E-2</v>
      </c>
      <c r="BC309" s="368">
        <f t="shared" si="67"/>
        <v>9.9038509846699402E-2</v>
      </c>
      <c r="BD309" s="368">
        <f t="shared" si="68"/>
        <v>4.0229523855429368E-3</v>
      </c>
      <c r="BE309" s="368">
        <f t="shared" si="69"/>
        <v>0</v>
      </c>
      <c r="BF309" s="368">
        <f t="shared" si="73"/>
        <v>3.737378129885869E-2</v>
      </c>
      <c r="BG309" s="368">
        <f t="shared" si="74"/>
        <v>1.8518998880144239E-3</v>
      </c>
      <c r="BH309" s="368">
        <f t="shared" si="75"/>
        <v>3.3616462109628651E-3</v>
      </c>
    </row>
    <row r="310" spans="1:60" ht="20" customHeight="1" x14ac:dyDescent="0.35">
      <c r="A310" s="394" t="s">
        <v>405</v>
      </c>
      <c r="B310" s="395" t="s">
        <v>398</v>
      </c>
      <c r="C310" s="394" t="s">
        <v>379</v>
      </c>
      <c r="D310" s="333" t="s">
        <v>71</v>
      </c>
      <c r="E310" s="346">
        <f>'GE2024 results (adjust.)'!E309/'Regional Transition'!$P$87</f>
        <v>8.1957159055690235E-3</v>
      </c>
      <c r="F310" s="346">
        <f>'GE2024 results (adjust.)'!F309/'Regional Transition'!$Q$87</f>
        <v>1.4770757039781403E-2</v>
      </c>
      <c r="G310" s="346">
        <f>'GE2024 results (adjust.)'!G309/'Regional Transition'!$R$87</f>
        <v>1.3484746775297441E-2</v>
      </c>
      <c r="H310" s="346">
        <f>'GE2024 results (adjust.)'!H309/'Regional Transition'!$S$87</f>
        <v>1.563161983698709E-2</v>
      </c>
      <c r="I310" s="346">
        <f>'GE2024 results (adjust.)'!I309/'Regional Transition'!$T$87</f>
        <v>7.7086079455391853E-3</v>
      </c>
      <c r="J310" s="346">
        <v>2.0458265139116204E-3</v>
      </c>
      <c r="K310" s="346">
        <v>2.0458265139116204E-3</v>
      </c>
      <c r="L310" s="346">
        <f t="shared" si="70"/>
        <v>1.3484746775297441E-2</v>
      </c>
      <c r="M310" s="346">
        <v>6.5719658712975731E-3</v>
      </c>
      <c r="N310" s="346">
        <v>2.0458265139116204E-3</v>
      </c>
      <c r="P310" s="347">
        <f>E310*'Regional Transition'!$P$89</f>
        <v>0</v>
      </c>
      <c r="Q310" s="347">
        <f>F310*'Regional Transition'!$Q$89</f>
        <v>0</v>
      </c>
      <c r="R310" s="347">
        <f>G310*'Regional Transition'!$R$89</f>
        <v>6333.4914639388544</v>
      </c>
      <c r="S310" s="347">
        <f>H310*'Regional Transition'!$S$89</f>
        <v>0</v>
      </c>
      <c r="T310" s="347">
        <f>I310*'Regional Transition'!$T$89</f>
        <v>2825.8068531966901</v>
      </c>
      <c r="U310" s="347">
        <f>J310*'Regional Transition'!$U$89</f>
        <v>0</v>
      </c>
      <c r="V310" s="347">
        <f>K310*'Regional Transition'!$V$89</f>
        <v>0</v>
      </c>
      <c r="W310" s="347">
        <f>L310*'Regional Transition'!$W$89</f>
        <v>1682.0654836477152</v>
      </c>
      <c r="X310" s="347">
        <f>M310*'Regional Transition'!$X$89</f>
        <v>81.977638408983722</v>
      </c>
      <c r="Y310" s="347">
        <f>N310*'Regional Transition'!$Y$89</f>
        <v>0</v>
      </c>
      <c r="Z310" s="348">
        <f t="shared" si="61"/>
        <v>10923.341439192243</v>
      </c>
      <c r="AB310" s="347">
        <f>E310*'Regional Transition'!$P$91</f>
        <v>-4162.089337175792</v>
      </c>
      <c r="AC310" s="347">
        <f>F310*'Regional Transition'!$Q$91</f>
        <v>-4998.3688524590152</v>
      </c>
      <c r="AD310" s="347">
        <f>G310*'Regional Transition'!$R$91</f>
        <v>0</v>
      </c>
      <c r="AE310" s="347">
        <f>H310*'Regional Transition'!$S$91</f>
        <v>-1070.5680000000002</v>
      </c>
      <c r="AF310" s="347">
        <f>I310*'Regional Transition'!$T$91</f>
        <v>0</v>
      </c>
      <c r="AG310" s="347">
        <f>J310*'Regional Transition'!$U$91</f>
        <v>-41.71748664520463</v>
      </c>
      <c r="AH310" s="347">
        <f>K310*'Regional Transition'!$V$91</f>
        <v>-20.411710870508323</v>
      </c>
      <c r="AI310" s="347">
        <f>L310*'Regional Transition'!$W$91</f>
        <v>0</v>
      </c>
      <c r="AJ310" s="347">
        <f>M310*'Regional Transition'!$X$91</f>
        <v>0</v>
      </c>
      <c r="AK310" s="347">
        <f>N310*'Regional Transition'!$Y$91</f>
        <v>-58.058464744336412</v>
      </c>
      <c r="AM310" s="382">
        <f>IF(('GE2024 results (adjust.)'!E309+'Allocation (ENG)'!P310+'Allocation (ENG)'!AB310)&gt;0,('GE2024 results (adjust.)'!E309+'Allocation (ENG)'!P310+'Allocation (ENG)'!AB310),0)</f>
        <v>4590.910662824208</v>
      </c>
      <c r="AN310" s="382">
        <f>IF(('GE2024 results (adjust.)'!F309+'Allocation (ENG)'!Q310+'Allocation (ENG)'!AC310)&gt;0,('GE2024 results (adjust.)'!F309+'Allocation (ENG)'!Q310+'Allocation (ENG)'!AC310),0)</f>
        <v>14672.631147540986</v>
      </c>
      <c r="AO310" s="382">
        <f>IF(('GE2024 results (adjust.)'!G309+'Allocation (ENG)'!R310+'Allocation (ENG)'!AD310)&gt;0,('GE2024 results (adjust.)'!G309+'Allocation (ENG)'!R310+'Allocation (ENG)'!AD310),0)</f>
        <v>14549.491463938855</v>
      </c>
      <c r="AP310" s="382">
        <f>IF(('GE2024 results (adjust.)'!H309+'Allocation (ENG)'!S310+'Allocation (ENG)'!AE310)&gt;0,('GE2024 results (adjust.)'!H309+'Allocation (ENG)'!S310+'Allocation (ENG)'!AE310),0)</f>
        <v>13798.432000000001</v>
      </c>
      <c r="AQ310" s="382">
        <f>IF(('GE2024 results (adjust.)'!I309+'Allocation (ENG)'!T310+'Allocation (ENG)'!AF310)&gt;0,('GE2024 results (adjust.)'!I309+'Allocation (ENG)'!T310+'Allocation (ENG)'!AF310),0)</f>
        <v>5135.8068531966901</v>
      </c>
      <c r="AR310" s="382">
        <f>IF(('GE2024 results (adjust.)'!K309+'Allocation (ENG)'!U310+'Allocation (ENG)'!AG310)&gt;0,('GE2024 results (adjust.)'!K309+'Allocation (ENG)'!U310+'Allocation (ENG)'!AG310),0)</f>
        <v>0</v>
      </c>
      <c r="AS310" s="382">
        <f>IF(('GE2024 results (adjust.)'!L309+'Allocation (ENG)'!V310+'Allocation (ENG)'!AH310)&gt;0,('GE2024 results (adjust.)'!L309+'Allocation (ENG)'!V310+'Allocation (ENG)'!AH310),0)</f>
        <v>0</v>
      </c>
      <c r="AT310" s="382">
        <f t="shared" si="71"/>
        <v>1682.0654836477152</v>
      </c>
      <c r="AU310" s="382">
        <f t="shared" si="72"/>
        <v>81.977638408983722</v>
      </c>
      <c r="AV310" s="382">
        <f>IF(('GE2024 results (adjust.)'!N309+'Allocation (ENG)'!Y310+'Allocation (ENG)'!AK310)&gt;0,('GE2024 results (adjust.)'!N309+'Allocation (ENG)'!Y310+'Allocation (ENG)'!AK310),0)</f>
        <v>126.94153525566358</v>
      </c>
      <c r="AW310" s="382">
        <f t="shared" si="62"/>
        <v>54638.2567848131</v>
      </c>
      <c r="AY310" s="368">
        <f t="shared" si="63"/>
        <v>8.4023739646471807E-2</v>
      </c>
      <c r="AZ310" s="368">
        <f t="shared" si="64"/>
        <v>0.26854134833268134</v>
      </c>
      <c r="BA310" s="368">
        <f t="shared" si="65"/>
        <v>0.26628762189907457</v>
      </c>
      <c r="BB310" s="368">
        <f t="shared" si="66"/>
        <v>0.25254158554771688</v>
      </c>
      <c r="BC310" s="368">
        <f t="shared" si="67"/>
        <v>9.399653567688869E-2</v>
      </c>
      <c r="BD310" s="368">
        <f t="shared" si="68"/>
        <v>0</v>
      </c>
      <c r="BE310" s="368">
        <f t="shared" si="69"/>
        <v>0</v>
      </c>
      <c r="BF310" s="368">
        <f t="shared" si="73"/>
        <v>3.0785489556746828E-2</v>
      </c>
      <c r="BG310" s="368">
        <f t="shared" si="74"/>
        <v>1.5003706785859557E-3</v>
      </c>
      <c r="BH310" s="368">
        <f t="shared" si="75"/>
        <v>2.3233086618339449E-3</v>
      </c>
    </row>
    <row r="311" spans="1:60" ht="20" customHeight="1" x14ac:dyDescent="0.35">
      <c r="A311" s="394" t="s">
        <v>406</v>
      </c>
      <c r="B311" s="395" t="s">
        <v>398</v>
      </c>
      <c r="C311" s="394" t="s">
        <v>379</v>
      </c>
      <c r="D311" s="333" t="s">
        <v>71</v>
      </c>
      <c r="E311" s="346">
        <f>'GE2024 results (adjust.)'!E310/'Regional Transition'!$P$87</f>
        <v>1.2073067620976463E-2</v>
      </c>
      <c r="F311" s="346">
        <f>'GE2024 results (adjust.)'!F310/'Regional Transition'!$Q$87</f>
        <v>9.7510574408317483E-3</v>
      </c>
      <c r="G311" s="346">
        <f>'GE2024 results (adjust.)'!G310/'Regional Transition'!$R$87</f>
        <v>1.6345495756473614E-2</v>
      </c>
      <c r="H311" s="346">
        <f>'GE2024 results (adjust.)'!H310/'Regional Transition'!$S$87</f>
        <v>3.4429722890666971E-3</v>
      </c>
      <c r="I311" s="346">
        <f>'GE2024 results (adjust.)'!I310/'Regional Transition'!$T$87</f>
        <v>9.5473278494318664E-3</v>
      </c>
      <c r="J311" s="346">
        <v>2.3333480780289291E-3</v>
      </c>
      <c r="K311" s="346">
        <v>2.3333480780289291E-3</v>
      </c>
      <c r="L311" s="346">
        <f t="shared" si="70"/>
        <v>1.6345495756473614E-2</v>
      </c>
      <c r="M311" s="346">
        <v>8.739861106764564E-3</v>
      </c>
      <c r="N311" s="346">
        <v>2.3333480780289291E-3</v>
      </c>
      <c r="P311" s="347">
        <f>E311*'Regional Transition'!$P$89</f>
        <v>0</v>
      </c>
      <c r="Q311" s="347">
        <f>F311*'Regional Transition'!$Q$89</f>
        <v>0</v>
      </c>
      <c r="R311" s="347">
        <f>G311*'Regional Transition'!$R$89</f>
        <v>7677.1228687155608</v>
      </c>
      <c r="S311" s="347">
        <f>H311*'Regional Transition'!$S$89</f>
        <v>0</v>
      </c>
      <c r="T311" s="347">
        <f>I311*'Regional Transition'!$T$89</f>
        <v>3499.8413017297539</v>
      </c>
      <c r="U311" s="347">
        <f>J311*'Regional Transition'!$U$89</f>
        <v>0</v>
      </c>
      <c r="V311" s="347">
        <f>K311*'Regional Transition'!$V$89</f>
        <v>0</v>
      </c>
      <c r="W311" s="347">
        <f>L311*'Regional Transition'!$W$89</f>
        <v>2038.9106805802817</v>
      </c>
      <c r="X311" s="347">
        <f>M311*'Regional Transition'!$X$89</f>
        <v>109.01961263740172</v>
      </c>
      <c r="Y311" s="347">
        <f>N311*'Regional Transition'!$Y$89</f>
        <v>0</v>
      </c>
      <c r="Z311" s="348">
        <f t="shared" si="61"/>
        <v>13324.894463662999</v>
      </c>
      <c r="AB311" s="347">
        <f>E311*'Regional Transition'!$P$91</f>
        <v>-6131.1527377521606</v>
      </c>
      <c r="AC311" s="347">
        <f>F311*'Regional Transition'!$Q$91</f>
        <v>-3299.7213114754095</v>
      </c>
      <c r="AD311" s="347">
        <f>G311*'Regional Transition'!$R$91</f>
        <v>0</v>
      </c>
      <c r="AE311" s="347">
        <f>H311*'Regional Transition'!$S$91</f>
        <v>-235.80000000000004</v>
      </c>
      <c r="AF311" s="347">
        <f>I311*'Regional Transition'!$T$91</f>
        <v>0</v>
      </c>
      <c r="AG311" s="347">
        <f>J311*'Regional Transition'!$U$91</f>
        <v>-47.580484768314463</v>
      </c>
      <c r="AH311" s="347">
        <f>K311*'Regional Transition'!$V$91</f>
        <v>-23.280383749606788</v>
      </c>
      <c r="AI311" s="347">
        <f>L311*'Regional Transition'!$W$91</f>
        <v>0</v>
      </c>
      <c r="AJ311" s="347">
        <f>M311*'Regional Transition'!$X$91</f>
        <v>0</v>
      </c>
      <c r="AK311" s="347">
        <f>N311*'Regional Transition'!$Y$91</f>
        <v>-66.218032762459359</v>
      </c>
      <c r="AM311" s="382">
        <f>IF(('GE2024 results (adjust.)'!E310+'Allocation (ENG)'!P311+'Allocation (ENG)'!AB311)&gt;0,('GE2024 results (adjust.)'!E310+'Allocation (ENG)'!P311+'Allocation (ENG)'!AB311),0)</f>
        <v>6762.8472622478394</v>
      </c>
      <c r="AN311" s="382">
        <f>IF(('GE2024 results (adjust.)'!F310+'Allocation (ENG)'!Q311+'Allocation (ENG)'!AC311)&gt;0,('GE2024 results (adjust.)'!F310+'Allocation (ENG)'!Q311+'Allocation (ENG)'!AC311),0)</f>
        <v>9686.2786885245914</v>
      </c>
      <c r="AO311" s="382">
        <f>IF(('GE2024 results (adjust.)'!G310+'Allocation (ENG)'!R311+'Allocation (ENG)'!AD311)&gt;0,('GE2024 results (adjust.)'!G310+'Allocation (ENG)'!R311+'Allocation (ENG)'!AD311),0)</f>
        <v>17636.12286871556</v>
      </c>
      <c r="AP311" s="382">
        <f>IF(('GE2024 results (adjust.)'!H310+'Allocation (ENG)'!S311+'Allocation (ENG)'!AE311)&gt;0,('GE2024 results (adjust.)'!H310+'Allocation (ENG)'!S311+'Allocation (ENG)'!AE311),0)</f>
        <v>3039.2</v>
      </c>
      <c r="AQ311" s="382">
        <f>IF(('GE2024 results (adjust.)'!I310+'Allocation (ENG)'!T311+'Allocation (ENG)'!AF311)&gt;0,('GE2024 results (adjust.)'!I310+'Allocation (ENG)'!T311+'Allocation (ENG)'!AF311),0)</f>
        <v>6360.8413017297535</v>
      </c>
      <c r="AR311" s="382">
        <f>IF(('GE2024 results (adjust.)'!K310+'Allocation (ENG)'!U311+'Allocation (ENG)'!AG311)&gt;0,('GE2024 results (adjust.)'!K310+'Allocation (ENG)'!U311+'Allocation (ENG)'!AG311),0)</f>
        <v>0</v>
      </c>
      <c r="AS311" s="382">
        <f>IF(('GE2024 results (adjust.)'!L310+'Allocation (ENG)'!V311+'Allocation (ENG)'!AH311)&gt;0,('GE2024 results (adjust.)'!L310+'Allocation (ENG)'!V311+'Allocation (ENG)'!AH311),0)</f>
        <v>187.71961625039322</v>
      </c>
      <c r="AT311" s="382">
        <f t="shared" si="71"/>
        <v>2038.9106805802817</v>
      </c>
      <c r="AU311" s="382">
        <f t="shared" si="72"/>
        <v>109.01961263740172</v>
      </c>
      <c r="AV311" s="382">
        <f>IF(('GE2024 results (adjust.)'!N310+'Allocation (ENG)'!Y311+'Allocation (ENG)'!AK311)&gt;0,('GE2024 results (adjust.)'!N310+'Allocation (ENG)'!Y311+'Allocation (ENG)'!AK311),0)</f>
        <v>0</v>
      </c>
      <c r="AW311" s="382">
        <f t="shared" si="62"/>
        <v>45820.940030685808</v>
      </c>
      <c r="AY311" s="368">
        <f t="shared" si="63"/>
        <v>0.14759294020853414</v>
      </c>
      <c r="AZ311" s="368">
        <f t="shared" si="64"/>
        <v>0.21139415040454848</v>
      </c>
      <c r="BA311" s="368">
        <f t="shared" si="65"/>
        <v>0.38489220991330231</v>
      </c>
      <c r="BB311" s="368">
        <f t="shared" si="66"/>
        <v>6.6327753161866149E-2</v>
      </c>
      <c r="BC311" s="368">
        <f t="shared" si="67"/>
        <v>0.13881952874537196</v>
      </c>
      <c r="BD311" s="368">
        <f t="shared" si="68"/>
        <v>0</v>
      </c>
      <c r="BE311" s="368">
        <f t="shared" si="69"/>
        <v>4.0968084924639112E-3</v>
      </c>
      <c r="BF311" s="368">
        <f t="shared" si="73"/>
        <v>4.4497355995203158E-2</v>
      </c>
      <c r="BG311" s="368">
        <f t="shared" si="74"/>
        <v>2.3792530787101361E-3</v>
      </c>
      <c r="BH311" s="368">
        <f t="shared" si="75"/>
        <v>0</v>
      </c>
    </row>
    <row r="312" spans="1:60" ht="20" customHeight="1" x14ac:dyDescent="0.35">
      <c r="A312" s="394" t="s">
        <v>407</v>
      </c>
      <c r="B312" s="395" t="s">
        <v>398</v>
      </c>
      <c r="C312" s="394" t="s">
        <v>379</v>
      </c>
      <c r="D312" s="333" t="s">
        <v>71</v>
      </c>
      <c r="E312" s="346">
        <f>'GE2024 results (adjust.)'!E311/'Regional Transition'!$P$87</f>
        <v>5.8651850145646474E-3</v>
      </c>
      <c r="F312" s="346">
        <f>'GE2024 results (adjust.)'!F311/'Regional Transition'!$Q$87</f>
        <v>7.8295299503736825E-3</v>
      </c>
      <c r="G312" s="346">
        <f>'GE2024 results (adjust.)'!G311/'Regional Transition'!$R$87</f>
        <v>1.1659644728786882E-2</v>
      </c>
      <c r="H312" s="346">
        <f>'GE2024 results (adjust.)'!H311/'Regional Transition'!$S$87</f>
        <v>3.7320768324234426E-3</v>
      </c>
      <c r="I312" s="346">
        <f>'GE2024 results (adjust.)'!I311/'Regional Transition'!$T$87</f>
        <v>2.1066857991423757E-2</v>
      </c>
      <c r="J312" s="346">
        <v>4.6445791126642193E-3</v>
      </c>
      <c r="K312" s="346">
        <v>4.6445791126642193E-3</v>
      </c>
      <c r="L312" s="346">
        <f t="shared" si="70"/>
        <v>1.1659644728786882E-2</v>
      </c>
      <c r="M312" s="346">
        <v>1.9155431260366475E-2</v>
      </c>
      <c r="N312" s="346">
        <v>4.6445791126642193E-3</v>
      </c>
      <c r="P312" s="347">
        <f>E312*'Regional Transition'!$P$89</f>
        <v>0</v>
      </c>
      <c r="Q312" s="347">
        <f>F312*'Regional Transition'!$Q$89</f>
        <v>0</v>
      </c>
      <c r="R312" s="347">
        <f>G312*'Regional Transition'!$R$89</f>
        <v>5476.2808373687467</v>
      </c>
      <c r="S312" s="347">
        <f>H312*'Regional Transition'!$S$89</f>
        <v>0</v>
      </c>
      <c r="T312" s="347">
        <f>I312*'Regional Transition'!$T$89</f>
        <v>7722.6487723942455</v>
      </c>
      <c r="U312" s="347">
        <f>J312*'Regional Transition'!$U$89</f>
        <v>0</v>
      </c>
      <c r="V312" s="347">
        <f>K312*'Regional Transition'!$V$89</f>
        <v>0</v>
      </c>
      <c r="W312" s="347">
        <f>L312*'Regional Transition'!$W$89</f>
        <v>1454.4052088404781</v>
      </c>
      <c r="X312" s="347">
        <f>M312*'Regional Transition'!$X$89</f>
        <v>238.94174866133653</v>
      </c>
      <c r="Y312" s="347">
        <f>N312*'Regional Transition'!$Y$89</f>
        <v>0</v>
      </c>
      <c r="Z312" s="348">
        <f t="shared" si="61"/>
        <v>14892.276567264807</v>
      </c>
      <c r="AB312" s="347">
        <f>E312*'Regional Transition'!$P$91</f>
        <v>-2978.5590778097981</v>
      </c>
      <c r="AC312" s="347">
        <f>F312*'Regional Transition'!$Q$91</f>
        <v>-2649.4836065573768</v>
      </c>
      <c r="AD312" s="347">
        <f>G312*'Regional Transition'!$R$91</f>
        <v>0</v>
      </c>
      <c r="AE312" s="347">
        <f>H312*'Regional Transition'!$S$91</f>
        <v>-255.60000000000005</v>
      </c>
      <c r="AF312" s="347">
        <f>I312*'Regional Transition'!$T$91</f>
        <v>0</v>
      </c>
      <c r="AG312" s="347">
        <f>J312*'Regional Transition'!$U$91</f>
        <v>-94.709969681005106</v>
      </c>
      <c r="AH312" s="347">
        <f>K312*'Regional Transition'!$V$91</f>
        <v>-46.340100354667548</v>
      </c>
      <c r="AI312" s="347">
        <f>L312*'Regional Transition'!$W$91</f>
        <v>0</v>
      </c>
      <c r="AJ312" s="347">
        <f>M312*'Regional Transition'!$X$91</f>
        <v>0</v>
      </c>
      <c r="AK312" s="347">
        <f>N312*'Regional Transition'!$Y$91</f>
        <v>-131.80840644660159</v>
      </c>
      <c r="AM312" s="382">
        <f>IF(('GE2024 results (adjust.)'!E311+'Allocation (ENG)'!P312+'Allocation (ENG)'!AB312)&gt;0,('GE2024 results (adjust.)'!E311+'Allocation (ENG)'!P312+'Allocation (ENG)'!AB312),0)</f>
        <v>3285.4409221902019</v>
      </c>
      <c r="AN312" s="382">
        <f>IF(('GE2024 results (adjust.)'!F311+'Allocation (ENG)'!Q312+'Allocation (ENG)'!AC312)&gt;0,('GE2024 results (adjust.)'!F311+'Allocation (ENG)'!Q312+'Allocation (ENG)'!AC312),0)</f>
        <v>7777.5163934426237</v>
      </c>
      <c r="AO312" s="382">
        <f>IF(('GE2024 results (adjust.)'!G311+'Allocation (ENG)'!R312+'Allocation (ENG)'!AD312)&gt;0,('GE2024 results (adjust.)'!G311+'Allocation (ENG)'!R312+'Allocation (ENG)'!AD312),0)</f>
        <v>12580.280837368748</v>
      </c>
      <c r="AP312" s="382">
        <f>IF(('GE2024 results (adjust.)'!H311+'Allocation (ENG)'!S312+'Allocation (ENG)'!AE312)&gt;0,('GE2024 results (adjust.)'!H311+'Allocation (ENG)'!S312+'Allocation (ENG)'!AE312),0)</f>
        <v>3294.4</v>
      </c>
      <c r="AQ312" s="382">
        <f>IF(('GE2024 results (adjust.)'!I311+'Allocation (ENG)'!T312+'Allocation (ENG)'!AF312)&gt;0,('GE2024 results (adjust.)'!I311+'Allocation (ENG)'!T312+'Allocation (ENG)'!AF312),0)</f>
        <v>14035.648772394245</v>
      </c>
      <c r="AR312" s="382">
        <f>IF(('GE2024 results (adjust.)'!K311+'Allocation (ENG)'!U312+'Allocation (ENG)'!AG312)&gt;0,('GE2024 results (adjust.)'!K311+'Allocation (ENG)'!U312+'Allocation (ENG)'!AG312),0)</f>
        <v>325.29003031899492</v>
      </c>
      <c r="AS312" s="382">
        <f>IF(('GE2024 results (adjust.)'!L311+'Allocation (ENG)'!V312+'Allocation (ENG)'!AH312)&gt;0,('GE2024 results (adjust.)'!L311+'Allocation (ENG)'!V312+'Allocation (ENG)'!AH312),0)</f>
        <v>0</v>
      </c>
      <c r="AT312" s="382">
        <f t="shared" si="71"/>
        <v>1454.4052088404781</v>
      </c>
      <c r="AU312" s="382">
        <f t="shared" si="72"/>
        <v>238.94174866133653</v>
      </c>
      <c r="AV312" s="382">
        <f>IF(('GE2024 results (adjust.)'!N311+'Allocation (ENG)'!Y312+'Allocation (ENG)'!AK312)&gt;0,('GE2024 results (adjust.)'!N311+'Allocation (ENG)'!Y312+'Allocation (ENG)'!AK312),0)</f>
        <v>0</v>
      </c>
      <c r="AW312" s="382">
        <f t="shared" si="62"/>
        <v>42991.923913216633</v>
      </c>
      <c r="AY312" s="368">
        <f t="shared" si="63"/>
        <v>7.6419955729875755E-2</v>
      </c>
      <c r="AZ312" s="368">
        <f t="shared" si="64"/>
        <v>0.18090645138706271</v>
      </c>
      <c r="BA312" s="368">
        <f t="shared" si="65"/>
        <v>0.29261962927649537</v>
      </c>
      <c r="BB312" s="368">
        <f t="shared" si="66"/>
        <v>7.6628345515545343E-2</v>
      </c>
      <c r="BC312" s="368">
        <f t="shared" si="67"/>
        <v>0.32647175317686555</v>
      </c>
      <c r="BD312" s="368">
        <f t="shared" si="68"/>
        <v>7.5663054990426663E-3</v>
      </c>
      <c r="BE312" s="368">
        <f t="shared" si="69"/>
        <v>0</v>
      </c>
      <c r="BF312" s="368">
        <f t="shared" si="73"/>
        <v>3.3829730713525082E-2</v>
      </c>
      <c r="BG312" s="368">
        <f t="shared" si="74"/>
        <v>5.557828701587387E-3</v>
      </c>
      <c r="BH312" s="368">
        <f t="shared" si="75"/>
        <v>0</v>
      </c>
    </row>
    <row r="313" spans="1:60" ht="20" customHeight="1" x14ac:dyDescent="0.35">
      <c r="A313" s="394" t="s">
        <v>408</v>
      </c>
      <c r="B313" s="395" t="s">
        <v>398</v>
      </c>
      <c r="C313" s="394" t="s">
        <v>379</v>
      </c>
      <c r="D313" s="333" t="s">
        <v>71</v>
      </c>
      <c r="E313" s="346">
        <f>'GE2024 results (adjust.)'!E312/'Regional Transition'!$P$87</f>
        <v>1.2397038568460398E-2</v>
      </c>
      <c r="F313" s="346">
        <f>'GE2024 results (adjust.)'!F312/'Regional Transition'!$Q$87</f>
        <v>7.5562059931533867E-3</v>
      </c>
      <c r="G313" s="346">
        <f>'GE2024 results (adjust.)'!G312/'Regional Transition'!$R$87</f>
        <v>9.5752206289052184E-3</v>
      </c>
      <c r="H313" s="346">
        <f>'GE2024 results (adjust.)'!H312/'Regional Transition'!$S$87</f>
        <v>2.8658144916017757E-3</v>
      </c>
      <c r="I313" s="346">
        <f>'GE2024 results (adjust.)'!I312/'Regional Transition'!$T$87</f>
        <v>7.7086079455391853E-3</v>
      </c>
      <c r="J313" s="346">
        <v>1.2938470385278895E-3</v>
      </c>
      <c r="K313" s="346">
        <v>1.2938470385278895E-3</v>
      </c>
      <c r="L313" s="346">
        <f t="shared" si="70"/>
        <v>9.5752206289052184E-3</v>
      </c>
      <c r="M313" s="346">
        <v>6.5719658712975731E-3</v>
      </c>
      <c r="N313" s="346">
        <v>1.2938470385278895E-3</v>
      </c>
      <c r="P313" s="347">
        <f>E313*'Regional Transition'!$P$89</f>
        <v>0</v>
      </c>
      <c r="Q313" s="347">
        <f>F313*'Regional Transition'!$Q$89</f>
        <v>0</v>
      </c>
      <c r="R313" s="347">
        <f>G313*'Regional Transition'!$R$89</f>
        <v>4497.2722980305834</v>
      </c>
      <c r="S313" s="347">
        <f>H313*'Regional Transition'!$S$89</f>
        <v>0</v>
      </c>
      <c r="T313" s="347">
        <f>I313*'Regional Transition'!$T$89</f>
        <v>2825.8068531966901</v>
      </c>
      <c r="U313" s="347">
        <f>J313*'Regional Transition'!$U$89</f>
        <v>0</v>
      </c>
      <c r="V313" s="347">
        <f>K313*'Regional Transition'!$V$89</f>
        <v>0</v>
      </c>
      <c r="W313" s="347">
        <f>L313*'Regional Transition'!$W$89</f>
        <v>1194.3975208861696</v>
      </c>
      <c r="X313" s="347">
        <f>M313*'Regional Transition'!$X$89</f>
        <v>81.977638408983722</v>
      </c>
      <c r="Y313" s="347">
        <f>N313*'Regional Transition'!$Y$89</f>
        <v>0</v>
      </c>
      <c r="Z313" s="348">
        <f t="shared" si="61"/>
        <v>8599.4543105224275</v>
      </c>
      <c r="AB313" s="347">
        <f>E313*'Regional Transition'!$P$91</f>
        <v>-6295.6772334293937</v>
      </c>
      <c r="AC313" s="347">
        <f>F313*'Regional Transition'!$Q$91</f>
        <v>-2556.9918032786882</v>
      </c>
      <c r="AD313" s="347">
        <f>G313*'Regional Transition'!$R$91</f>
        <v>0</v>
      </c>
      <c r="AE313" s="347">
        <f>H313*'Regional Transition'!$S$91</f>
        <v>-196.27200000000002</v>
      </c>
      <c r="AF313" s="347">
        <f>I313*'Regional Transition'!$T$91</f>
        <v>0</v>
      </c>
      <c r="AG313" s="347">
        <f>J313*'Regional Transition'!$U$91</f>
        <v>-26.383491553994276</v>
      </c>
      <c r="AH313" s="347">
        <f>K313*'Regional Transition'!$V$91</f>
        <v>-12.909027955943101</v>
      </c>
      <c r="AI313" s="347">
        <f>L313*'Regional Transition'!$W$91</f>
        <v>0</v>
      </c>
      <c r="AJ313" s="347">
        <f>M313*'Regional Transition'!$X$91</f>
        <v>0</v>
      </c>
      <c r="AK313" s="347">
        <f>N313*'Regional Transition'!$Y$91</f>
        <v>-36.718056081553293</v>
      </c>
      <c r="AM313" s="382">
        <f>IF(('GE2024 results (adjust.)'!E312+'Allocation (ENG)'!P313+'Allocation (ENG)'!AB313)&gt;0,('GE2024 results (adjust.)'!E312+'Allocation (ENG)'!P313+'Allocation (ENG)'!AB313),0)</f>
        <v>6944.3227665706063</v>
      </c>
      <c r="AN313" s="382">
        <f>IF(('GE2024 results (adjust.)'!F312+'Allocation (ENG)'!Q313+'Allocation (ENG)'!AC313)&gt;0,('GE2024 results (adjust.)'!F312+'Allocation (ENG)'!Q313+'Allocation (ENG)'!AC313),0)</f>
        <v>7506.0081967213118</v>
      </c>
      <c r="AO313" s="382">
        <f>IF(('GE2024 results (adjust.)'!G312+'Allocation (ENG)'!R313+'Allocation (ENG)'!AD313)&gt;0,('GE2024 results (adjust.)'!G312+'Allocation (ENG)'!R313+'Allocation (ENG)'!AD313),0)</f>
        <v>10331.272298030584</v>
      </c>
      <c r="AP313" s="382">
        <f>IF(('GE2024 results (adjust.)'!H312+'Allocation (ENG)'!S313+'Allocation (ENG)'!AE313)&gt;0,('GE2024 results (adjust.)'!H312+'Allocation (ENG)'!S313+'Allocation (ENG)'!AE313),0)</f>
        <v>2529.7280000000001</v>
      </c>
      <c r="AQ313" s="382">
        <f>IF(('GE2024 results (adjust.)'!I312+'Allocation (ENG)'!T313+'Allocation (ENG)'!AF313)&gt;0,('GE2024 results (adjust.)'!I312+'Allocation (ENG)'!T313+'Allocation (ENG)'!AF313),0)</f>
        <v>5135.8068531966901</v>
      </c>
      <c r="AR313" s="382">
        <f>IF(('GE2024 results (adjust.)'!K312+'Allocation (ENG)'!U313+'Allocation (ENG)'!AG313)&gt;0,('GE2024 results (adjust.)'!K312+'Allocation (ENG)'!U313+'Allocation (ENG)'!AG313),0)</f>
        <v>0</v>
      </c>
      <c r="AS313" s="382">
        <f>IF(('GE2024 results (adjust.)'!L312+'Allocation (ENG)'!V313+'Allocation (ENG)'!AH313)&gt;0,('GE2024 results (adjust.)'!L312+'Allocation (ENG)'!V313+'Allocation (ENG)'!AH313),0)</f>
        <v>0</v>
      </c>
      <c r="AT313" s="382">
        <f t="shared" si="71"/>
        <v>1194.3975208861696</v>
      </c>
      <c r="AU313" s="382">
        <f t="shared" si="72"/>
        <v>81.977638408983722</v>
      </c>
      <c r="AV313" s="382">
        <f>IF(('GE2024 results (adjust.)'!N312+'Allocation (ENG)'!Y313+'Allocation (ENG)'!AK313)&gt;0,('GE2024 results (adjust.)'!N312+'Allocation (ENG)'!Y313+'Allocation (ENG)'!AK313),0)</f>
        <v>80.2819439184467</v>
      </c>
      <c r="AW313" s="382">
        <f t="shared" si="62"/>
        <v>33803.79521773279</v>
      </c>
      <c r="AY313" s="368">
        <f t="shared" si="63"/>
        <v>0.20543026964403555</v>
      </c>
      <c r="AZ313" s="368">
        <f t="shared" si="64"/>
        <v>0.22204631605340608</v>
      </c>
      <c r="BA313" s="368">
        <f t="shared" si="65"/>
        <v>0.30562462680554303</v>
      </c>
      <c r="BB313" s="368">
        <f t="shared" si="66"/>
        <v>7.4835620784761941E-2</v>
      </c>
      <c r="BC313" s="368">
        <f t="shared" si="67"/>
        <v>0.15192988894047463</v>
      </c>
      <c r="BD313" s="368">
        <f t="shared" si="68"/>
        <v>0</v>
      </c>
      <c r="BE313" s="368">
        <f t="shared" si="69"/>
        <v>0</v>
      </c>
      <c r="BF313" s="368">
        <f t="shared" si="73"/>
        <v>3.5333237383346018E-2</v>
      </c>
      <c r="BG313" s="368">
        <f t="shared" si="74"/>
        <v>2.4251016159860033E-3</v>
      </c>
      <c r="BH313" s="368">
        <f t="shared" si="75"/>
        <v>2.3749387724468409E-3</v>
      </c>
    </row>
    <row r="314" spans="1:60" ht="20" customHeight="1" x14ac:dyDescent="0.35">
      <c r="A314" s="394" t="s">
        <v>409</v>
      </c>
      <c r="B314" s="395" t="s">
        <v>398</v>
      </c>
      <c r="C314" s="394" t="s">
        <v>379</v>
      </c>
      <c r="D314" s="333" t="s">
        <v>71</v>
      </c>
      <c r="E314" s="346">
        <f>'GE2024 results (adjust.)'!E313/'Regional Transition'!$P$87</f>
        <v>8.3492743893475354E-3</v>
      </c>
      <c r="F314" s="346">
        <f>'GE2024 results (adjust.)'!F313/'Regional Transition'!$Q$87</f>
        <v>1.3074496547032372E-2</v>
      </c>
      <c r="G314" s="346">
        <f>'GE2024 results (adjust.)'!G313/'Regional Transition'!$R$87</f>
        <v>1.25492178485789E-2</v>
      </c>
      <c r="H314" s="346">
        <f>'GE2024 results (adjust.)'!H313/'Regional Transition'!$S$87</f>
        <v>7.5671800112067436E-3</v>
      </c>
      <c r="I314" s="346">
        <f>'GE2024 results (adjust.)'!I313/'Regional Transition'!$T$87</f>
        <v>1.0404952196619558E-2</v>
      </c>
      <c r="J314" s="346">
        <v>1.0383951873313575E-2</v>
      </c>
      <c r="K314" s="346">
        <v>1.0383951873313575E-2</v>
      </c>
      <c r="L314" s="346">
        <f t="shared" si="70"/>
        <v>1.25492178485789E-2</v>
      </c>
      <c r="M314" s="346">
        <v>8.8707314228163772E-3</v>
      </c>
      <c r="N314" s="346">
        <v>1.0383951873313575E-2</v>
      </c>
      <c r="P314" s="347">
        <f>E314*'Regional Transition'!$P$89</f>
        <v>0</v>
      </c>
      <c r="Q314" s="347">
        <f>F314*'Regional Transition'!$Q$89</f>
        <v>0</v>
      </c>
      <c r="R314" s="347">
        <f>G314*'Regional Transition'!$R$89</f>
        <v>5894.0939305351121</v>
      </c>
      <c r="S314" s="347">
        <f>H314*'Regional Transition'!$S$89</f>
        <v>0</v>
      </c>
      <c r="T314" s="347">
        <f>I314*'Regional Transition'!$T$89</f>
        <v>3814.2276053105106</v>
      </c>
      <c r="U314" s="347">
        <f>J314*'Regional Transition'!$U$89</f>
        <v>0</v>
      </c>
      <c r="V314" s="347">
        <f>K314*'Regional Transition'!$V$89</f>
        <v>0</v>
      </c>
      <c r="W314" s="347">
        <f>L314*'Regional Transition'!$W$89</f>
        <v>1565.3691197627104</v>
      </c>
      <c r="X314" s="347">
        <f>M314*'Regional Transition'!$X$89</f>
        <v>110.65206777455032</v>
      </c>
      <c r="Y314" s="347">
        <f>N314*'Regional Transition'!$Y$89</f>
        <v>0</v>
      </c>
      <c r="Z314" s="348">
        <f t="shared" si="61"/>
        <v>11384.342723382882</v>
      </c>
      <c r="AB314" s="347">
        <f>E314*'Regional Transition'!$P$91</f>
        <v>-4240.0720461095098</v>
      </c>
      <c r="AC314" s="347">
        <f>F314*'Regional Transition'!$Q$91</f>
        <v>-4424.3606557377043</v>
      </c>
      <c r="AD314" s="347">
        <f>G314*'Regional Transition'!$R$91</f>
        <v>0</v>
      </c>
      <c r="AE314" s="347">
        <f>H314*'Regional Transition'!$S$91</f>
        <v>-518.25600000000009</v>
      </c>
      <c r="AF314" s="347">
        <f>I314*'Regional Transition'!$T$91</f>
        <v>0</v>
      </c>
      <c r="AG314" s="347">
        <f>J314*'Regional Transition'!$U$91</f>
        <v>-211.74443221538996</v>
      </c>
      <c r="AH314" s="347">
        <f>K314*'Regional Transition'!$V$91</f>
        <v>-103.60322436436385</v>
      </c>
      <c r="AI314" s="347">
        <f>L314*'Regional Transition'!$W$91</f>
        <v>0</v>
      </c>
      <c r="AJ314" s="347">
        <f>M314*'Regional Transition'!$X$91</f>
        <v>0</v>
      </c>
      <c r="AK314" s="347">
        <f>N314*'Regional Transition'!$Y$91</f>
        <v>-294.68593726990207</v>
      </c>
      <c r="AM314" s="382">
        <f>IF(('GE2024 results (adjust.)'!E313+'Allocation (ENG)'!P314+'Allocation (ENG)'!AB314)&gt;0,('GE2024 results (adjust.)'!E313+'Allocation (ENG)'!P314+'Allocation (ENG)'!AB314),0)</f>
        <v>4676.9279538904902</v>
      </c>
      <c r="AN314" s="382">
        <f>IF(('GE2024 results (adjust.)'!F313+'Allocation (ENG)'!Q314+'Allocation (ENG)'!AC314)&gt;0,('GE2024 results (adjust.)'!F313+'Allocation (ENG)'!Q314+'Allocation (ENG)'!AC314),0)</f>
        <v>12987.639344262296</v>
      </c>
      <c r="AO314" s="382">
        <f>IF(('GE2024 results (adjust.)'!G313+'Allocation (ENG)'!R314+'Allocation (ENG)'!AD314)&gt;0,('GE2024 results (adjust.)'!G313+'Allocation (ENG)'!R314+'Allocation (ENG)'!AD314),0)</f>
        <v>13540.093930535113</v>
      </c>
      <c r="AP314" s="382">
        <f>IF(('GE2024 results (adjust.)'!H313+'Allocation (ENG)'!S314+'Allocation (ENG)'!AE314)&gt;0,('GE2024 results (adjust.)'!H313+'Allocation (ENG)'!S314+'Allocation (ENG)'!AE314),0)</f>
        <v>6679.7439999999997</v>
      </c>
      <c r="AQ314" s="382">
        <f>IF(('GE2024 results (adjust.)'!I313+'Allocation (ENG)'!T314+'Allocation (ENG)'!AF314)&gt;0,('GE2024 results (adjust.)'!I313+'Allocation (ENG)'!T314+'Allocation (ENG)'!AF314),0)</f>
        <v>6932.2276053105106</v>
      </c>
      <c r="AR314" s="382">
        <f>IF(('GE2024 results (adjust.)'!K313+'Allocation (ENG)'!U314+'Allocation (ENG)'!AG314)&gt;0,('GE2024 results (adjust.)'!K313+'Allocation (ENG)'!U314+'Allocation (ENG)'!AG314),0)</f>
        <v>0</v>
      </c>
      <c r="AS314" s="382">
        <f>IF(('GE2024 results (adjust.)'!L313+'Allocation (ENG)'!V314+'Allocation (ENG)'!AH314)&gt;0,('GE2024 results (adjust.)'!L313+'Allocation (ENG)'!V314+'Allocation (ENG)'!AH314),0)</f>
        <v>0</v>
      </c>
      <c r="AT314" s="382">
        <f t="shared" si="71"/>
        <v>1565.3691197627104</v>
      </c>
      <c r="AU314" s="382">
        <f t="shared" si="72"/>
        <v>110.65206777455032</v>
      </c>
      <c r="AV314" s="382">
        <f>IF(('GE2024 results (adjust.)'!N313+'Allocation (ENG)'!Y314+'Allocation (ENG)'!AK314)&gt;0,('GE2024 results (adjust.)'!N313+'Allocation (ENG)'!Y314+'Allocation (ENG)'!AK314),0)</f>
        <v>644.31406273009793</v>
      </c>
      <c r="AW314" s="382">
        <f t="shared" si="62"/>
        <v>47136.968084265769</v>
      </c>
      <c r="AY314" s="368">
        <f t="shared" si="63"/>
        <v>9.9219957158246677E-2</v>
      </c>
      <c r="AZ314" s="368">
        <f t="shared" si="64"/>
        <v>0.27552979905378228</v>
      </c>
      <c r="BA314" s="368">
        <f t="shared" si="65"/>
        <v>0.28724999678235075</v>
      </c>
      <c r="BB314" s="368">
        <f t="shared" si="66"/>
        <v>0.1417092416308737</v>
      </c>
      <c r="BC314" s="368">
        <f t="shared" si="67"/>
        <v>0.14706562358694586</v>
      </c>
      <c r="BD314" s="368">
        <f t="shared" si="68"/>
        <v>0</v>
      </c>
      <c r="BE314" s="368">
        <f t="shared" si="69"/>
        <v>0</v>
      </c>
      <c r="BF314" s="368">
        <f t="shared" si="73"/>
        <v>3.3208947952790106E-2</v>
      </c>
      <c r="BG314" s="368">
        <f t="shared" si="74"/>
        <v>2.3474583171480172E-3</v>
      </c>
      <c r="BH314" s="368">
        <f t="shared" si="75"/>
        <v>1.3668975517862565E-2</v>
      </c>
    </row>
    <row r="315" spans="1:60" ht="20" customHeight="1" x14ac:dyDescent="0.35">
      <c r="A315" s="394" t="s">
        <v>410</v>
      </c>
      <c r="B315" s="395" t="s">
        <v>398</v>
      </c>
      <c r="C315" s="394" t="s">
        <v>379</v>
      </c>
      <c r="D315" s="333" t="s">
        <v>71</v>
      </c>
      <c r="E315" s="346">
        <f>'GE2024 results (adjust.)'!E314/'Regional Transition'!$P$87</f>
        <v>1.0123623942763884E-2</v>
      </c>
      <c r="F315" s="346">
        <f>'GE2024 results (adjust.)'!F314/'Regional Transition'!$Q$87</f>
        <v>1.2323606554668923E-2</v>
      </c>
      <c r="G315" s="346">
        <f>'GE2024 results (adjust.)'!G314/'Regional Transition'!$R$87</f>
        <v>1.2435969610081391E-2</v>
      </c>
      <c r="H315" s="346">
        <f>'GE2024 results (adjust.)'!H314/'Regional Transition'!$S$87</f>
        <v>8.605853788793888E-3</v>
      </c>
      <c r="I315" s="346">
        <f>'GE2024 results (adjust.)'!I314/'Regional Transition'!$T$87</f>
        <v>9.3437672067141642E-3</v>
      </c>
      <c r="J315" s="346">
        <v>6.082186933250763E-3</v>
      </c>
      <c r="K315" s="346">
        <v>6.082186933250763E-3</v>
      </c>
      <c r="L315" s="346">
        <f t="shared" si="70"/>
        <v>1.2435969610081391E-2</v>
      </c>
      <c r="M315" s="346">
        <v>7.9660192379364513E-3</v>
      </c>
      <c r="N315" s="346">
        <v>6.082186933250763E-3</v>
      </c>
      <c r="P315" s="347">
        <f>E315*'Regional Transition'!$P$89</f>
        <v>0</v>
      </c>
      <c r="Q315" s="347">
        <f>F315*'Regional Transition'!$Q$89</f>
        <v>0</v>
      </c>
      <c r="R315" s="347">
        <f>G315*'Regional Transition'!$R$89</f>
        <v>5840.9037028072908</v>
      </c>
      <c r="S315" s="347">
        <f>H315*'Regional Transition'!$S$89</f>
        <v>0</v>
      </c>
      <c r="T315" s="347">
        <f>I315*'Regional Transition'!$T$89</f>
        <v>3425.2204281172003</v>
      </c>
      <c r="U315" s="347">
        <f>J315*'Regional Transition'!$U$89</f>
        <v>0</v>
      </c>
      <c r="V315" s="347">
        <f>K315*'Regional Transition'!$V$89</f>
        <v>0</v>
      </c>
      <c r="W315" s="347">
        <f>L315*'Regional Transition'!$W$89</f>
        <v>1551.2427178187363</v>
      </c>
      <c r="X315" s="347">
        <f>M315*'Regional Transition'!$X$89</f>
        <v>99.366834435131778</v>
      </c>
      <c r="Y315" s="347">
        <f>N315*'Regional Transition'!$Y$89</f>
        <v>0</v>
      </c>
      <c r="Z315" s="348">
        <f t="shared" si="61"/>
        <v>10916.733683178358</v>
      </c>
      <c r="AB315" s="347">
        <f>E315*'Regional Transition'!$P$91</f>
        <v>-5141.1527377521606</v>
      </c>
      <c r="AC315" s="347">
        <f>F315*'Regional Transition'!$Q$91</f>
        <v>-4170.2622950819659</v>
      </c>
      <c r="AD315" s="347">
        <f>G315*'Regional Transition'!$R$91</f>
        <v>0</v>
      </c>
      <c r="AE315" s="347">
        <f>H315*'Regional Transition'!$S$91</f>
        <v>-589.39200000000017</v>
      </c>
      <c r="AF315" s="347">
        <f>I315*'Regional Transition'!$T$91</f>
        <v>0</v>
      </c>
      <c r="AG315" s="347">
        <f>J315*'Regional Transition'!$U$91</f>
        <v>-124.0249602965543</v>
      </c>
      <c r="AH315" s="347">
        <f>K315*'Regional Transition'!$V$91</f>
        <v>-60.683464750159878</v>
      </c>
      <c r="AI315" s="347">
        <f>L315*'Regional Transition'!$W$91</f>
        <v>0</v>
      </c>
      <c r="AJ315" s="347">
        <f>M315*'Regional Transition'!$X$91</f>
        <v>0</v>
      </c>
      <c r="AK315" s="347">
        <f>N315*'Regional Transition'!$Y$91</f>
        <v>-172.60624653721635</v>
      </c>
      <c r="AM315" s="382">
        <f>IF(('GE2024 results (adjust.)'!E314+'Allocation (ENG)'!P315+'Allocation (ENG)'!AB315)&gt;0,('GE2024 results (adjust.)'!E314+'Allocation (ENG)'!P315+'Allocation (ENG)'!AB315),0)</f>
        <v>5670.8472622478394</v>
      </c>
      <c r="AN315" s="382">
        <f>IF(('GE2024 results (adjust.)'!F314+'Allocation (ENG)'!Q315+'Allocation (ENG)'!AC315)&gt;0,('GE2024 results (adjust.)'!F314+'Allocation (ENG)'!Q315+'Allocation (ENG)'!AC315),0)</f>
        <v>12241.737704918034</v>
      </c>
      <c r="AO315" s="382">
        <f>IF(('GE2024 results (adjust.)'!G314+'Allocation (ENG)'!R315+'Allocation (ENG)'!AD315)&gt;0,('GE2024 results (adjust.)'!G314+'Allocation (ENG)'!R315+'Allocation (ENG)'!AD315),0)</f>
        <v>13417.903702807291</v>
      </c>
      <c r="AP315" s="382">
        <f>IF(('GE2024 results (adjust.)'!H314+'Allocation (ENG)'!S315+'Allocation (ENG)'!AE315)&gt;0,('GE2024 results (adjust.)'!H314+'Allocation (ENG)'!S315+'Allocation (ENG)'!AE315),0)</f>
        <v>7596.6080000000002</v>
      </c>
      <c r="AQ315" s="382">
        <f>IF(('GE2024 results (adjust.)'!I314+'Allocation (ENG)'!T315+'Allocation (ENG)'!AF315)&gt;0,('GE2024 results (adjust.)'!I314+'Allocation (ENG)'!T315+'Allocation (ENG)'!AF315),0)</f>
        <v>6225.2204281171998</v>
      </c>
      <c r="AR315" s="382">
        <f>IF(('GE2024 results (adjust.)'!K314+'Allocation (ENG)'!U315+'Allocation (ENG)'!AG315)&gt;0,('GE2024 results (adjust.)'!K314+'Allocation (ENG)'!U315+'Allocation (ENG)'!AG315),0)</f>
        <v>0</v>
      </c>
      <c r="AS315" s="382">
        <f>IF(('GE2024 results (adjust.)'!L314+'Allocation (ENG)'!V315+'Allocation (ENG)'!AH315)&gt;0,('GE2024 results (adjust.)'!L314+'Allocation (ENG)'!V315+'Allocation (ENG)'!AH315),0)</f>
        <v>0</v>
      </c>
      <c r="AT315" s="382">
        <f t="shared" si="71"/>
        <v>1551.2427178187363</v>
      </c>
      <c r="AU315" s="382">
        <f t="shared" si="72"/>
        <v>99.366834435131778</v>
      </c>
      <c r="AV315" s="382">
        <f>IF(('GE2024 results (adjust.)'!N314+'Allocation (ENG)'!Y315+'Allocation (ENG)'!AK315)&gt;0,('GE2024 results (adjust.)'!N314+'Allocation (ENG)'!Y315+'Allocation (ENG)'!AK315),0)</f>
        <v>377.39375346278365</v>
      </c>
      <c r="AW315" s="382">
        <f t="shared" si="62"/>
        <v>47180.320403807018</v>
      </c>
      <c r="AY315" s="368">
        <f t="shared" si="63"/>
        <v>0.12019518336696701</v>
      </c>
      <c r="AZ315" s="368">
        <f t="shared" si="64"/>
        <v>0.25946703201977911</v>
      </c>
      <c r="BA315" s="368">
        <f t="shared" si="65"/>
        <v>0.28439619714249736</v>
      </c>
      <c r="BB315" s="368">
        <f t="shared" si="66"/>
        <v>0.16101221727580772</v>
      </c>
      <c r="BC315" s="368">
        <f t="shared" si="67"/>
        <v>0.13194527665002634</v>
      </c>
      <c r="BD315" s="368">
        <f t="shared" si="68"/>
        <v>0</v>
      </c>
      <c r="BE315" s="368">
        <f t="shared" si="69"/>
        <v>0</v>
      </c>
      <c r="BF315" s="368">
        <f t="shared" si="73"/>
        <v>3.2879020416604995E-2</v>
      </c>
      <c r="BG315" s="368">
        <f t="shared" si="74"/>
        <v>2.1061076649050011E-3</v>
      </c>
      <c r="BH315" s="368">
        <f t="shared" si="75"/>
        <v>7.998965463412399E-3</v>
      </c>
    </row>
    <row r="316" spans="1:60" ht="20" customHeight="1" x14ac:dyDescent="0.35">
      <c r="A316" s="394" t="s">
        <v>411</v>
      </c>
      <c r="B316" s="395" t="s">
        <v>398</v>
      </c>
      <c r="C316" s="394" t="s">
        <v>379</v>
      </c>
      <c r="D316" s="333" t="s">
        <v>71</v>
      </c>
      <c r="E316" s="346">
        <f>'GE2024 results (adjust.)'!E315/'Regional Transition'!$P$87</f>
        <v>4.7350320272435218E-3</v>
      </c>
      <c r="F316" s="346">
        <f>'GE2024 results (adjust.)'!F315/'Regional Transition'!$Q$87</f>
        <v>1.5426284003114694E-2</v>
      </c>
      <c r="G316" s="346">
        <f>'GE2024 results (adjust.)'!G315/'Regional Transition'!$R$87</f>
        <v>1.0952253557882159E-2</v>
      </c>
      <c r="H316" s="346">
        <f>'GE2024 results (adjust.)'!H315/'Regional Transition'!$S$87</f>
        <v>2.2264203706215117E-2</v>
      </c>
      <c r="I316" s="346">
        <f>'GE2024 results (adjust.)'!I315/'Regional Transition'!$T$87</f>
        <v>4.7553100962741731E-3</v>
      </c>
      <c r="J316" s="346">
        <v>7.5529703189277661E-3</v>
      </c>
      <c r="K316" s="346">
        <v>7.5529703189277661E-3</v>
      </c>
      <c r="L316" s="346">
        <f t="shared" si="70"/>
        <v>1.0952253557882159E-2</v>
      </c>
      <c r="M316" s="346">
        <v>4.0541347907355153E-3</v>
      </c>
      <c r="N316" s="346">
        <v>7.5529703189277661E-3</v>
      </c>
      <c r="P316" s="347">
        <f>E316*'Regional Transition'!$P$89</f>
        <v>0</v>
      </c>
      <c r="Q316" s="347">
        <f>F316*'Regional Transition'!$Q$89</f>
        <v>0</v>
      </c>
      <c r="R316" s="347">
        <f>G316*'Regional Transition'!$R$89</f>
        <v>5144.034632286267</v>
      </c>
      <c r="S316" s="347">
        <f>H316*'Regional Transition'!$S$89</f>
        <v>0</v>
      </c>
      <c r="T316" s="347">
        <f>I316*'Regional Transition'!$T$89</f>
        <v>1743.1925393096467</v>
      </c>
      <c r="U316" s="347">
        <f>J316*'Regional Transition'!$U$89</f>
        <v>0</v>
      </c>
      <c r="V316" s="347">
        <f>K316*'Regional Transition'!$V$89</f>
        <v>0</v>
      </c>
      <c r="W316" s="347">
        <f>L316*'Regional Transition'!$W$89</f>
        <v>1366.1663793063781</v>
      </c>
      <c r="X316" s="347">
        <f>M316*'Regional Transition'!$X$89</f>
        <v>50.570621096450992</v>
      </c>
      <c r="Y316" s="347">
        <f>N316*'Regional Transition'!$Y$89</f>
        <v>0</v>
      </c>
      <c r="Z316" s="348">
        <f t="shared" si="61"/>
        <v>8303.964171998743</v>
      </c>
      <c r="AB316" s="347">
        <f>E316*'Regional Transition'!$P$91</f>
        <v>-2404.6253602305474</v>
      </c>
      <c r="AC316" s="347">
        <f>F316*'Regional Transition'!$Q$91</f>
        <v>-5220.1967213114749</v>
      </c>
      <c r="AD316" s="347">
        <f>G316*'Regional Transition'!$R$91</f>
        <v>0</v>
      </c>
      <c r="AE316" s="347">
        <f>H316*'Regional Transition'!$S$91</f>
        <v>-1524.8160000000003</v>
      </c>
      <c r="AF316" s="347">
        <f>I316*'Regional Transition'!$T$91</f>
        <v>0</v>
      </c>
      <c r="AG316" s="347">
        <f>J316*'Regional Transition'!$U$91</f>
        <v>-154.01645069553925</v>
      </c>
      <c r="AH316" s="347">
        <f>K316*'Regional Transition'!$V$91</f>
        <v>-75.357829862471263</v>
      </c>
      <c r="AI316" s="347">
        <f>L316*'Regional Transition'!$W$91</f>
        <v>0</v>
      </c>
      <c r="AJ316" s="347">
        <f>M316*'Regional Transition'!$X$91</f>
        <v>0</v>
      </c>
      <c r="AK316" s="347">
        <f>N316*'Regional Transition'!$Y$91</f>
        <v>-214.34557524530686</v>
      </c>
      <c r="AM316" s="382">
        <f>IF(('GE2024 results (adjust.)'!E315+'Allocation (ENG)'!P316+'Allocation (ENG)'!AB316)&gt;0,('GE2024 results (adjust.)'!E315+'Allocation (ENG)'!P316+'Allocation (ENG)'!AB316),0)</f>
        <v>2652.3746397694526</v>
      </c>
      <c r="AN316" s="382">
        <f>IF(('GE2024 results (adjust.)'!F315+'Allocation (ENG)'!Q316+'Allocation (ENG)'!AC316)&gt;0,('GE2024 results (adjust.)'!F315+'Allocation (ENG)'!Q316+'Allocation (ENG)'!AC316),0)</f>
        <v>15323.803278688525</v>
      </c>
      <c r="AO316" s="382">
        <f>IF(('GE2024 results (adjust.)'!G315+'Allocation (ENG)'!R316+'Allocation (ENG)'!AD316)&gt;0,('GE2024 results (adjust.)'!G315+'Allocation (ENG)'!R316+'Allocation (ENG)'!AD316),0)</f>
        <v>11817.034632286268</v>
      </c>
      <c r="AP316" s="382">
        <f>IF(('GE2024 results (adjust.)'!H315+'Allocation (ENG)'!S316+'Allocation (ENG)'!AE316)&gt;0,('GE2024 results (adjust.)'!H315+'Allocation (ENG)'!S316+'Allocation (ENG)'!AE316),0)</f>
        <v>19653.184000000001</v>
      </c>
      <c r="AQ316" s="382">
        <f>IF(('GE2024 results (adjust.)'!I315+'Allocation (ENG)'!T316+'Allocation (ENG)'!AF316)&gt;0,('GE2024 results (adjust.)'!I315+'Allocation (ENG)'!T316+'Allocation (ENG)'!AF316),0)</f>
        <v>3168.1925393096467</v>
      </c>
      <c r="AR316" s="382">
        <f>IF(('GE2024 results (adjust.)'!K315+'Allocation (ENG)'!U316+'Allocation (ENG)'!AG316)&gt;0,('GE2024 results (adjust.)'!K315+'Allocation (ENG)'!U316+'Allocation (ENG)'!AG316),0)</f>
        <v>0</v>
      </c>
      <c r="AS316" s="382">
        <f>IF(('GE2024 results (adjust.)'!L315+'Allocation (ENG)'!V316+'Allocation (ENG)'!AH316)&gt;0,('GE2024 results (adjust.)'!L315+'Allocation (ENG)'!V316+'Allocation (ENG)'!AH316),0)</f>
        <v>0</v>
      </c>
      <c r="AT316" s="382">
        <f t="shared" si="71"/>
        <v>1366.1663793063781</v>
      </c>
      <c r="AU316" s="382">
        <f t="shared" si="72"/>
        <v>50.570621096450992</v>
      </c>
      <c r="AV316" s="382">
        <f>IF(('GE2024 results (adjust.)'!N315+'Allocation (ENG)'!Y316+'Allocation (ENG)'!AK316)&gt;0,('GE2024 results (adjust.)'!N315+'Allocation (ENG)'!Y316+'Allocation (ENG)'!AK316),0)</f>
        <v>468.65442475469314</v>
      </c>
      <c r="AW316" s="382">
        <f t="shared" si="62"/>
        <v>54499.980515211413</v>
      </c>
      <c r="AY316" s="368">
        <f t="shared" si="63"/>
        <v>4.8667441982463686E-2</v>
      </c>
      <c r="AZ316" s="368">
        <f t="shared" si="64"/>
        <v>0.28117080288517754</v>
      </c>
      <c r="BA316" s="368">
        <f t="shared" si="65"/>
        <v>0.21682640104775877</v>
      </c>
      <c r="BB316" s="368">
        <f t="shared" si="66"/>
        <v>0.36060900965853793</v>
      </c>
      <c r="BC316" s="368">
        <f t="shared" si="67"/>
        <v>5.8131993981637792E-2</v>
      </c>
      <c r="BD316" s="368">
        <f t="shared" si="68"/>
        <v>0</v>
      </c>
      <c r="BE316" s="368">
        <f t="shared" si="69"/>
        <v>0</v>
      </c>
      <c r="BF316" s="368">
        <f t="shared" si="73"/>
        <v>2.5067281976826932E-2</v>
      </c>
      <c r="BG316" s="368">
        <f t="shared" si="74"/>
        <v>9.2790163626455425E-4</v>
      </c>
      <c r="BH316" s="368">
        <f t="shared" si="75"/>
        <v>8.5991668313328603E-3</v>
      </c>
    </row>
    <row r="317" spans="1:60" ht="20" customHeight="1" x14ac:dyDescent="0.35">
      <c r="A317" s="394" t="s">
        <v>412</v>
      </c>
      <c r="B317" s="395" t="s">
        <v>398</v>
      </c>
      <c r="C317" s="394" t="s">
        <v>379</v>
      </c>
      <c r="D317" s="333" t="s">
        <v>71</v>
      </c>
      <c r="E317" s="346">
        <f>'GE2024 results (adjust.)'!E316/'Regional Transition'!$P$87</f>
        <v>1.3559963183417182E-2</v>
      </c>
      <c r="F317" s="346">
        <f>'GE2024 results (adjust.)'!F316/'Regional Transition'!$Q$87</f>
        <v>1.3343315164298488E-2</v>
      </c>
      <c r="G317" s="346">
        <f>'GE2024 results (adjust.)'!G316/'Regional Transition'!$R$87</f>
        <v>1.2693650384633692E-2</v>
      </c>
      <c r="H317" s="346">
        <f>'GE2024 results (adjust.)'!H316/'Regional Transition'!$S$87</f>
        <v>8.0171318095946971E-3</v>
      </c>
      <c r="I317" s="346">
        <f>'GE2024 results (adjust.)'!I316/'Regional Transition'!$T$87</f>
        <v>9.1602289222965649E-3</v>
      </c>
      <c r="J317" s="346">
        <v>5.1532711107179193E-3</v>
      </c>
      <c r="K317" s="346">
        <v>5.1532711107179193E-3</v>
      </c>
      <c r="L317" s="346">
        <f t="shared" si="70"/>
        <v>1.2693650384633692E-2</v>
      </c>
      <c r="M317" s="346">
        <v>7.809543860048414E-3</v>
      </c>
      <c r="N317" s="346">
        <v>5.1532711107179193E-3</v>
      </c>
      <c r="P317" s="347">
        <f>E317*'Regional Transition'!$P$89</f>
        <v>0</v>
      </c>
      <c r="Q317" s="347">
        <f>F317*'Regional Transition'!$Q$89</f>
        <v>0</v>
      </c>
      <c r="R317" s="347">
        <f>G317*'Regional Transition'!$R$89</f>
        <v>5961.9307427097247</v>
      </c>
      <c r="S317" s="347">
        <f>H317*'Regional Transition'!$S$89</f>
        <v>0</v>
      </c>
      <c r="T317" s="347">
        <f>I317*'Regional Transition'!$T$89</f>
        <v>3357.9393125648985</v>
      </c>
      <c r="U317" s="347">
        <f>J317*'Regional Transition'!$U$89</f>
        <v>0</v>
      </c>
      <c r="V317" s="347">
        <f>K317*'Regional Transition'!$V$89</f>
        <v>0</v>
      </c>
      <c r="W317" s="347">
        <f>L317*'Regional Transition'!$W$89</f>
        <v>1583.3854005028516</v>
      </c>
      <c r="X317" s="347">
        <f>M317*'Regional Transition'!$X$89</f>
        <v>97.414985901584544</v>
      </c>
      <c r="Y317" s="347">
        <f>N317*'Regional Transition'!$Y$89</f>
        <v>0</v>
      </c>
      <c r="Z317" s="348">
        <f t="shared" si="61"/>
        <v>11000.67044167906</v>
      </c>
      <c r="AB317" s="347">
        <f>E317*'Regional Transition'!$P$91</f>
        <v>-6886.2536023054754</v>
      </c>
      <c r="AC317" s="347">
        <f>F317*'Regional Transition'!$Q$91</f>
        <v>-4515.3278688524588</v>
      </c>
      <c r="AD317" s="347">
        <f>G317*'Regional Transition'!$R$91</f>
        <v>0</v>
      </c>
      <c r="AE317" s="347">
        <f>H317*'Regional Transition'!$S$91</f>
        <v>-549.07200000000012</v>
      </c>
      <c r="AF317" s="347">
        <f>I317*'Regional Transition'!$T$91</f>
        <v>0</v>
      </c>
      <c r="AG317" s="347">
        <f>J317*'Regional Transition'!$U$91</f>
        <v>-105.08296636035327</v>
      </c>
      <c r="AH317" s="347">
        <f>K317*'Regional Transition'!$V$91</f>
        <v>-51.415444679226368</v>
      </c>
      <c r="AI317" s="347">
        <f>L317*'Regional Transition'!$W$91</f>
        <v>0</v>
      </c>
      <c r="AJ317" s="347">
        <f>M317*'Regional Transition'!$X$91</f>
        <v>0</v>
      </c>
      <c r="AK317" s="347">
        <f>N317*'Regional Transition'!$Y$91</f>
        <v>-146.24456524789605</v>
      </c>
      <c r="AM317" s="382">
        <f>IF(('GE2024 results (adjust.)'!E316+'Allocation (ENG)'!P317+'Allocation (ENG)'!AB317)&gt;0,('GE2024 results (adjust.)'!E316+'Allocation (ENG)'!P317+'Allocation (ENG)'!AB317),0)</f>
        <v>7595.7463976945246</v>
      </c>
      <c r="AN317" s="382">
        <f>IF(('GE2024 results (adjust.)'!F316+'Allocation (ENG)'!Q317+'Allocation (ENG)'!AC317)&gt;0,('GE2024 results (adjust.)'!F316+'Allocation (ENG)'!Q317+'Allocation (ENG)'!AC317),0)</f>
        <v>13254.672131147541</v>
      </c>
      <c r="AO317" s="382">
        <f>IF(('GE2024 results (adjust.)'!G316+'Allocation (ENG)'!R317+'Allocation (ENG)'!AD317)&gt;0,('GE2024 results (adjust.)'!G316+'Allocation (ENG)'!R317+'Allocation (ENG)'!AD317),0)</f>
        <v>13695.930742709725</v>
      </c>
      <c r="AP317" s="382">
        <f>IF(('GE2024 results (adjust.)'!H316+'Allocation (ENG)'!S317+'Allocation (ENG)'!AE317)&gt;0,('GE2024 results (adjust.)'!H316+'Allocation (ENG)'!S317+'Allocation (ENG)'!AE317),0)</f>
        <v>7076.9279999999999</v>
      </c>
      <c r="AQ317" s="382">
        <f>IF(('GE2024 results (adjust.)'!I316+'Allocation (ENG)'!T317+'Allocation (ENG)'!AF317)&gt;0,('GE2024 results (adjust.)'!I316+'Allocation (ENG)'!T317+'Allocation (ENG)'!AF317),0)</f>
        <v>6102.9393125648985</v>
      </c>
      <c r="AR317" s="382">
        <f>IF(('GE2024 results (adjust.)'!K316+'Allocation (ENG)'!U317+'Allocation (ENG)'!AG317)&gt;0,('GE2024 results (adjust.)'!K316+'Allocation (ENG)'!U317+'Allocation (ENG)'!AG317),0)</f>
        <v>0</v>
      </c>
      <c r="AS317" s="382">
        <f>IF(('GE2024 results (adjust.)'!L316+'Allocation (ENG)'!V317+'Allocation (ENG)'!AH317)&gt;0,('GE2024 results (adjust.)'!L316+'Allocation (ENG)'!V317+'Allocation (ENG)'!AH317),0)</f>
        <v>0</v>
      </c>
      <c r="AT317" s="382">
        <f t="shared" si="71"/>
        <v>1583.3854005028516</v>
      </c>
      <c r="AU317" s="382">
        <f t="shared" si="72"/>
        <v>97.414985901584544</v>
      </c>
      <c r="AV317" s="382">
        <f>IF(('GE2024 results (adjust.)'!N316+'Allocation (ENG)'!Y317+'Allocation (ENG)'!AK317)&gt;0,('GE2024 results (adjust.)'!N316+'Allocation (ENG)'!Y317+'Allocation (ENG)'!AK317),0)</f>
        <v>319.75543475210395</v>
      </c>
      <c r="AW317" s="382">
        <f t="shared" si="62"/>
        <v>49726.77240527323</v>
      </c>
      <c r="AY317" s="368">
        <f t="shared" si="63"/>
        <v>0.15274963626814919</v>
      </c>
      <c r="AZ317" s="368">
        <f t="shared" si="64"/>
        <v>0.26655001903445402</v>
      </c>
      <c r="BA317" s="368">
        <f t="shared" si="65"/>
        <v>0.27542368185668437</v>
      </c>
      <c r="BB317" s="368">
        <f t="shared" si="66"/>
        <v>0.14231625455847066</v>
      </c>
      <c r="BC317" s="368">
        <f t="shared" si="67"/>
        <v>0.12272944768717219</v>
      </c>
      <c r="BD317" s="368">
        <f t="shared" si="68"/>
        <v>0</v>
      </c>
      <c r="BE317" s="368">
        <f t="shared" si="69"/>
        <v>0</v>
      </c>
      <c r="BF317" s="368">
        <f t="shared" si="73"/>
        <v>3.1841708679547095E-2</v>
      </c>
      <c r="BG317" s="368">
        <f t="shared" si="74"/>
        <v>1.9590048014307532E-3</v>
      </c>
      <c r="BH317" s="368">
        <f t="shared" si="75"/>
        <v>6.4302471140917196E-3</v>
      </c>
    </row>
    <row r="318" spans="1:60" ht="20" customHeight="1" x14ac:dyDescent="0.35">
      <c r="A318" s="394" t="s">
        <v>413</v>
      </c>
      <c r="B318" s="395" t="s">
        <v>398</v>
      </c>
      <c r="C318" s="394" t="s">
        <v>379</v>
      </c>
      <c r="D318" s="333" t="s">
        <v>71</v>
      </c>
      <c r="E318" s="346">
        <f>'GE2024 results (adjust.)'!E317/'Regional Transition'!$P$87</f>
        <v>1.3572135502253283E-2</v>
      </c>
      <c r="F318" s="346">
        <f>'GE2024 results (adjust.)'!F317/'Regional Transition'!$Q$87</f>
        <v>1.0298456245264702E-2</v>
      </c>
      <c r="G318" s="346">
        <f>'GE2024 results (adjust.)'!G317/'Regional Transition'!$R$87</f>
        <v>1.3952511238656711E-2</v>
      </c>
      <c r="H318" s="346">
        <f>'GE2024 results (adjust.)'!H317/'Regional Transition'!$S$87</f>
        <v>3.186457712415621E-3</v>
      </c>
      <c r="I318" s="346">
        <f>'GE2024 results (adjust.)'!I317/'Regional Transition'!$T$87</f>
        <v>6.1768975355813993E-3</v>
      </c>
      <c r="J318" s="346">
        <v>0</v>
      </c>
      <c r="K318" s="346">
        <v>0</v>
      </c>
      <c r="L318" s="346">
        <f t="shared" si="70"/>
        <v>1.3952511238656711E-2</v>
      </c>
      <c r="M318" s="346">
        <v>5.2661077176501328E-3</v>
      </c>
      <c r="N318" s="346">
        <v>0</v>
      </c>
      <c r="P318" s="347">
        <f>E318*'Regional Transition'!$P$89</f>
        <v>0</v>
      </c>
      <c r="Q318" s="347">
        <f>F318*'Regional Transition'!$Q$89</f>
        <v>0</v>
      </c>
      <c r="R318" s="347">
        <f>G318*'Regional Transition'!$R$89</f>
        <v>6553.1902306407255</v>
      </c>
      <c r="S318" s="347">
        <f>H318*'Regional Transition'!$S$89</f>
        <v>0</v>
      </c>
      <c r="T318" s="347">
        <f>I318*'Regional Transition'!$T$89</f>
        <v>2264.315361587478</v>
      </c>
      <c r="U318" s="347">
        <f>J318*'Regional Transition'!$U$89</f>
        <v>0</v>
      </c>
      <c r="V318" s="347">
        <f>K318*'Regional Transition'!$V$89</f>
        <v>0</v>
      </c>
      <c r="W318" s="347">
        <f>L318*'Regional Transition'!$W$89</f>
        <v>1740.4136655902173</v>
      </c>
      <c r="X318" s="347">
        <f>M318*'Regional Transition'!$X$89</f>
        <v>65.68857519265319</v>
      </c>
      <c r="Y318" s="347">
        <f>N318*'Regional Transition'!$Y$89</f>
        <v>0</v>
      </c>
      <c r="Z318" s="348">
        <f t="shared" si="61"/>
        <v>10623.607833011074</v>
      </c>
      <c r="AB318" s="347">
        <f>E318*'Regional Transition'!$P$91</f>
        <v>-6892.4351585014401</v>
      </c>
      <c r="AC318" s="347">
        <f>F318*'Regional Transition'!$Q$91</f>
        <v>-3484.9590163934422</v>
      </c>
      <c r="AD318" s="347">
        <f>G318*'Regional Transition'!$R$91</f>
        <v>0</v>
      </c>
      <c r="AE318" s="347">
        <f>H318*'Regional Transition'!$S$91</f>
        <v>-218.23200000000003</v>
      </c>
      <c r="AF318" s="347">
        <f>I318*'Regional Transition'!$T$91</f>
        <v>0</v>
      </c>
      <c r="AG318" s="347">
        <f>J318*'Regional Transition'!$U$91</f>
        <v>0</v>
      </c>
      <c r="AH318" s="347">
        <f>K318*'Regional Transition'!$V$91</f>
        <v>0</v>
      </c>
      <c r="AI318" s="347">
        <f>L318*'Regional Transition'!$W$91</f>
        <v>0</v>
      </c>
      <c r="AJ318" s="347">
        <f>M318*'Regional Transition'!$X$91</f>
        <v>0</v>
      </c>
      <c r="AK318" s="347">
        <f>N318*'Regional Transition'!$Y$91</f>
        <v>0</v>
      </c>
      <c r="AM318" s="382">
        <f>IF(('GE2024 results (adjust.)'!E317+'Allocation (ENG)'!P318+'Allocation (ENG)'!AB318)&gt;0,('GE2024 results (adjust.)'!E317+'Allocation (ENG)'!P318+'Allocation (ENG)'!AB318),0)</f>
        <v>7602.5648414985599</v>
      </c>
      <c r="AN318" s="382">
        <f>IF(('GE2024 results (adjust.)'!F317+'Allocation (ENG)'!Q318+'Allocation (ENG)'!AC318)&gt;0,('GE2024 results (adjust.)'!F317+'Allocation (ENG)'!Q318+'Allocation (ENG)'!AC318),0)</f>
        <v>10230.040983606557</v>
      </c>
      <c r="AO318" s="382">
        <f>IF(('GE2024 results (adjust.)'!G317+'Allocation (ENG)'!R318+'Allocation (ENG)'!AD318)&gt;0,('GE2024 results (adjust.)'!G317+'Allocation (ENG)'!R318+'Allocation (ENG)'!AD318),0)</f>
        <v>15054.190230640725</v>
      </c>
      <c r="AP318" s="382">
        <f>IF(('GE2024 results (adjust.)'!H317+'Allocation (ENG)'!S318+'Allocation (ENG)'!AE318)&gt;0,('GE2024 results (adjust.)'!H317+'Allocation (ENG)'!S318+'Allocation (ENG)'!AE318),0)</f>
        <v>2812.768</v>
      </c>
      <c r="AQ318" s="382">
        <f>IF(('GE2024 results (adjust.)'!I317+'Allocation (ENG)'!T318+'Allocation (ENG)'!AF318)&gt;0,('GE2024 results (adjust.)'!I317+'Allocation (ENG)'!T318+'Allocation (ENG)'!AF318),0)</f>
        <v>4115.315361587478</v>
      </c>
      <c r="AR318" s="382">
        <f>IF(('GE2024 results (adjust.)'!K317+'Allocation (ENG)'!U318+'Allocation (ENG)'!AG318)&gt;0,('GE2024 results (adjust.)'!K317+'Allocation (ENG)'!U318+'Allocation (ENG)'!AG318),0)</f>
        <v>0</v>
      </c>
      <c r="AS318" s="382">
        <f>IF(('GE2024 results (adjust.)'!L317+'Allocation (ENG)'!V318+'Allocation (ENG)'!AH318)&gt;0,('GE2024 results (adjust.)'!L317+'Allocation (ENG)'!V318+'Allocation (ENG)'!AH318),0)</f>
        <v>0</v>
      </c>
      <c r="AT318" s="382">
        <f t="shared" si="71"/>
        <v>1740.4136655902173</v>
      </c>
      <c r="AU318" s="382">
        <f t="shared" si="72"/>
        <v>65.68857519265319</v>
      </c>
      <c r="AV318" s="382">
        <f>IF(('GE2024 results (adjust.)'!N317+'Allocation (ENG)'!Y318+'Allocation (ENG)'!AK318)&gt;0,('GE2024 results (adjust.)'!N317+'Allocation (ENG)'!Y318+'Allocation (ENG)'!AK318),0)</f>
        <v>0</v>
      </c>
      <c r="AW318" s="382">
        <f t="shared" si="62"/>
        <v>41620.981658116187</v>
      </c>
      <c r="AY318" s="368">
        <f t="shared" si="63"/>
        <v>0.18266183397469296</v>
      </c>
      <c r="AZ318" s="368">
        <f t="shared" si="64"/>
        <v>0.24579047816887989</v>
      </c>
      <c r="BA318" s="368">
        <f t="shared" si="65"/>
        <v>0.36169714482707599</v>
      </c>
      <c r="BB318" s="368">
        <f t="shared" si="66"/>
        <v>6.758053001019268E-2</v>
      </c>
      <c r="BC318" s="368">
        <f t="shared" si="67"/>
        <v>9.8875980278206196E-2</v>
      </c>
      <c r="BD318" s="368">
        <f t="shared" si="68"/>
        <v>0</v>
      </c>
      <c r="BE318" s="368">
        <f t="shared" si="69"/>
        <v>0</v>
      </c>
      <c r="BF318" s="368">
        <f t="shared" si="73"/>
        <v>4.1815776472702022E-2</v>
      </c>
      <c r="BG318" s="368">
        <f t="shared" si="74"/>
        <v>1.5782562682503133E-3</v>
      </c>
      <c r="BH318" s="368">
        <f t="shared" si="75"/>
        <v>0</v>
      </c>
    </row>
    <row r="319" spans="1:60" ht="20" customHeight="1" x14ac:dyDescent="0.35">
      <c r="A319" s="394" t="s">
        <v>414</v>
      </c>
      <c r="B319" s="395" t="s">
        <v>398</v>
      </c>
      <c r="C319" s="394" t="s">
        <v>379</v>
      </c>
      <c r="D319" s="333" t="s">
        <v>71</v>
      </c>
      <c r="E319" s="346">
        <f>'GE2024 results (adjust.)'!E318/'Regional Transition'!$P$87</f>
        <v>1.7656416637874452E-2</v>
      </c>
      <c r="F319" s="346">
        <f>'GE2024 results (adjust.)'!F318/'Regional Transition'!$Q$87</f>
        <v>4.2372722269069423E-3</v>
      </c>
      <c r="G319" s="346">
        <f>'GE2024 results (adjust.)'!G318/'Regional Transition'!$R$87</f>
        <v>9.3585718248230289E-3</v>
      </c>
      <c r="H319" s="346">
        <f>'GE2024 results (adjust.)'!H318/'Regional Transition'!$S$87</f>
        <v>5.1365992685129406E-3</v>
      </c>
      <c r="I319" s="346">
        <f>'GE2024 results (adjust.)'!I318/'Regional Transition'!$T$87</f>
        <v>1.0368244539736039E-2</v>
      </c>
      <c r="J319" s="346">
        <v>8.1058964037687437E-3</v>
      </c>
      <c r="K319" s="346">
        <v>8.1058964037687437E-3</v>
      </c>
      <c r="L319" s="346">
        <f t="shared" si="70"/>
        <v>9.3585718248230289E-3</v>
      </c>
      <c r="M319" s="346">
        <v>8.8394363472387699E-3</v>
      </c>
      <c r="N319" s="346">
        <v>8.1058964037687437E-3</v>
      </c>
      <c r="P319" s="347">
        <f>E319*'Regional Transition'!$P$89</f>
        <v>0</v>
      </c>
      <c r="Q319" s="347">
        <f>F319*'Regional Transition'!$Q$89</f>
        <v>0</v>
      </c>
      <c r="R319" s="347">
        <f>G319*'Regional Transition'!$R$89</f>
        <v>4395.5170797686642</v>
      </c>
      <c r="S319" s="347">
        <f>H319*'Regional Transition'!$S$89</f>
        <v>0</v>
      </c>
      <c r="T319" s="347">
        <f>I319*'Regional Transition'!$T$89</f>
        <v>3800.771382200051</v>
      </c>
      <c r="U319" s="347">
        <f>J319*'Regional Transition'!$U$89</f>
        <v>0</v>
      </c>
      <c r="V319" s="347">
        <f>K319*'Regional Transition'!$V$89</f>
        <v>0</v>
      </c>
      <c r="W319" s="347">
        <f>L319*'Regional Transition'!$W$89</f>
        <v>1167.3730997759581</v>
      </c>
      <c r="X319" s="347">
        <f>M319*'Regional Transition'!$X$89</f>
        <v>110.26169806784087</v>
      </c>
      <c r="Y319" s="347">
        <f>N319*'Regional Transition'!$Y$89</f>
        <v>0</v>
      </c>
      <c r="Z319" s="348">
        <f t="shared" si="61"/>
        <v>9473.9232598125145</v>
      </c>
      <c r="AB319" s="347">
        <f>E319*'Regional Transition'!$P$91</f>
        <v>-8966.5850144092219</v>
      </c>
      <c r="AC319" s="347">
        <f>F319*'Regional Transition'!$Q$91</f>
        <v>-1433.8770491803277</v>
      </c>
      <c r="AD319" s="347">
        <f>G319*'Regional Transition'!$R$91</f>
        <v>0</v>
      </c>
      <c r="AE319" s="347">
        <f>H319*'Regional Transition'!$S$91</f>
        <v>-351.79200000000003</v>
      </c>
      <c r="AF319" s="347">
        <f>I319*'Regional Transition'!$T$91</f>
        <v>0</v>
      </c>
      <c r="AG319" s="347">
        <f>J319*'Regional Transition'!$U$91</f>
        <v>-165.29144708613507</v>
      </c>
      <c r="AH319" s="347">
        <f>K319*'Regional Transition'!$V$91</f>
        <v>-80.874508476122159</v>
      </c>
      <c r="AI319" s="347">
        <f>L319*'Regional Transition'!$W$91</f>
        <v>0</v>
      </c>
      <c r="AJ319" s="347">
        <f>M319*'Regional Transition'!$X$91</f>
        <v>0</v>
      </c>
      <c r="AK319" s="347">
        <f>N319*'Regional Transition'!$Y$91</f>
        <v>-230.03705220323559</v>
      </c>
      <c r="AM319" s="382">
        <f>IF(('GE2024 results (adjust.)'!E318+'Allocation (ENG)'!P319+'Allocation (ENG)'!AB319)&gt;0,('GE2024 results (adjust.)'!E318+'Allocation (ENG)'!P319+'Allocation (ENG)'!AB319),0)</f>
        <v>9890.4149855907781</v>
      </c>
      <c r="AN319" s="382">
        <f>IF(('GE2024 results (adjust.)'!F318+'Allocation (ENG)'!Q319+'Allocation (ENG)'!AC319)&gt;0,('GE2024 results (adjust.)'!F318+'Allocation (ENG)'!Q319+'Allocation (ENG)'!AC319),0)</f>
        <v>4209.122950819672</v>
      </c>
      <c r="AO319" s="382">
        <f>IF(('GE2024 results (adjust.)'!G318+'Allocation (ENG)'!R319+'Allocation (ENG)'!AD319)&gt;0,('GE2024 results (adjust.)'!G318+'Allocation (ENG)'!R319+'Allocation (ENG)'!AD319),0)</f>
        <v>10097.517079768664</v>
      </c>
      <c r="AP319" s="382">
        <f>IF(('GE2024 results (adjust.)'!H318+'Allocation (ENG)'!S319+'Allocation (ENG)'!AE319)&gt;0,('GE2024 results (adjust.)'!H318+'Allocation (ENG)'!S319+'Allocation (ENG)'!AE319),0)</f>
        <v>4534.2079999999996</v>
      </c>
      <c r="AQ319" s="382">
        <f>IF(('GE2024 results (adjust.)'!I318+'Allocation (ENG)'!T319+'Allocation (ENG)'!AF319)&gt;0,('GE2024 results (adjust.)'!I318+'Allocation (ENG)'!T319+'Allocation (ENG)'!AF319),0)</f>
        <v>6907.7713822000514</v>
      </c>
      <c r="AR319" s="382">
        <f>IF(('GE2024 results (adjust.)'!K318+'Allocation (ENG)'!U319+'Allocation (ENG)'!AG319)&gt;0,('GE2024 results (adjust.)'!K318+'Allocation (ENG)'!U319+'Allocation (ENG)'!AG319),0)</f>
        <v>0</v>
      </c>
      <c r="AS319" s="382">
        <f>IF(('GE2024 results (adjust.)'!L318+'Allocation (ENG)'!V319+'Allocation (ENG)'!AH319)&gt;0,('GE2024 results (adjust.)'!L318+'Allocation (ENG)'!V319+'Allocation (ENG)'!AH319),0)</f>
        <v>0</v>
      </c>
      <c r="AT319" s="382">
        <f t="shared" si="71"/>
        <v>1167.3730997759581</v>
      </c>
      <c r="AU319" s="382">
        <f t="shared" si="72"/>
        <v>110.26169806784087</v>
      </c>
      <c r="AV319" s="382">
        <f>IF(('GE2024 results (adjust.)'!N318+'Allocation (ENG)'!Y319+'Allocation (ENG)'!AK319)&gt;0,('GE2024 results (adjust.)'!N318+'Allocation (ENG)'!Y319+'Allocation (ENG)'!AK319),0)</f>
        <v>502.96294779676441</v>
      </c>
      <c r="AW319" s="382">
        <f t="shared" si="62"/>
        <v>37419.632144019728</v>
      </c>
      <c r="AY319" s="368">
        <f t="shared" si="63"/>
        <v>0.26431085552965355</v>
      </c>
      <c r="AZ319" s="368">
        <f t="shared" si="64"/>
        <v>0.11248434871352307</v>
      </c>
      <c r="BA319" s="368">
        <f t="shared" si="65"/>
        <v>0.26984543944487743</v>
      </c>
      <c r="BB319" s="368">
        <f t="shared" si="66"/>
        <v>0.12117190202588991</v>
      </c>
      <c r="BC319" s="368">
        <f t="shared" si="67"/>
        <v>0.18460286716912652</v>
      </c>
      <c r="BD319" s="368">
        <f t="shared" si="68"/>
        <v>0</v>
      </c>
      <c r="BE319" s="368">
        <f t="shared" si="69"/>
        <v>0</v>
      </c>
      <c r="BF319" s="368">
        <f t="shared" si="73"/>
        <v>3.1196808543787983E-2</v>
      </c>
      <c r="BG319" s="368">
        <f t="shared" si="74"/>
        <v>2.9466269909727721E-3</v>
      </c>
      <c r="BH319" s="368">
        <f t="shared" si="75"/>
        <v>1.3441151582168777E-2</v>
      </c>
    </row>
    <row r="320" spans="1:60" ht="20" customHeight="1" x14ac:dyDescent="0.35">
      <c r="A320" s="394" t="s">
        <v>415</v>
      </c>
      <c r="B320" s="395" t="s">
        <v>398</v>
      </c>
      <c r="C320" s="394" t="s">
        <v>379</v>
      </c>
      <c r="D320" s="333" t="s">
        <v>71</v>
      </c>
      <c r="E320" s="346">
        <f>'GE2024 results (adjust.)'!E319/'Regional Transition'!$P$87</f>
        <v>4.3445814922701094E-3</v>
      </c>
      <c r="F320" s="346">
        <f>'GE2024 results (adjust.)'!F319/'Regional Transition'!$Q$87</f>
        <v>1.4937454618086089E-2</v>
      </c>
      <c r="G320" s="346">
        <f>'GE2024 results (adjust.)'!G319/'Regional Transition'!$R$87</f>
        <v>9.3815497282862918E-3</v>
      </c>
      <c r="H320" s="346">
        <f>'GE2024 results (adjust.)'!H319/'Regional Transition'!$S$87</f>
        <v>1.8609922278185854E-2</v>
      </c>
      <c r="I320" s="346">
        <f>'GE2024 results (adjust.)'!I319/'Regional Transition'!$T$87</f>
        <v>6.3170540436821116E-3</v>
      </c>
      <c r="J320" s="346">
        <v>2.0237094705179812E-3</v>
      </c>
      <c r="K320" s="346">
        <v>2.0237094705179812E-3</v>
      </c>
      <c r="L320" s="346">
        <f t="shared" si="70"/>
        <v>9.3815497282862918E-3</v>
      </c>
      <c r="M320" s="346">
        <v>5.9062342635557404E-3</v>
      </c>
      <c r="N320" s="346">
        <v>2.0237094705179812E-3</v>
      </c>
      <c r="P320" s="347">
        <f>E320*'Regional Transition'!$P$89</f>
        <v>0</v>
      </c>
      <c r="Q320" s="347">
        <f>F320*'Regional Transition'!$Q$89</f>
        <v>0</v>
      </c>
      <c r="R320" s="347">
        <f>G320*'Regional Transition'!$R$89</f>
        <v>4406.3092998873526</v>
      </c>
      <c r="S320" s="347">
        <f>H320*'Regional Transition'!$S$89</f>
        <v>0</v>
      </c>
      <c r="T320" s="347">
        <f>I320*'Regional Transition'!$T$89</f>
        <v>2315.6936680092358</v>
      </c>
      <c r="U320" s="347">
        <f>J320*'Regional Transition'!$U$89</f>
        <v>0</v>
      </c>
      <c r="V320" s="347">
        <f>K320*'Regional Transition'!$V$89</f>
        <v>0</v>
      </c>
      <c r="W320" s="347">
        <f>L320*'Regional Transition'!$W$89</f>
        <v>1170.2393262573441</v>
      </c>
      <c r="X320" s="347">
        <f>M320*'Regional Transition'!$X$89</f>
        <v>73.67341010261913</v>
      </c>
      <c r="Y320" s="347">
        <f>N320*'Regional Transition'!$Y$89</f>
        <v>0</v>
      </c>
      <c r="Z320" s="348">
        <f t="shared" si="61"/>
        <v>7965.9157042565521</v>
      </c>
      <c r="AB320" s="347">
        <f>E320*'Regional Transition'!$P$91</f>
        <v>-2206.3400576368877</v>
      </c>
      <c r="AC320" s="347">
        <f>F320*'Regional Transition'!$Q$91</f>
        <v>-5054.7786885245896</v>
      </c>
      <c r="AD320" s="347">
        <f>G320*'Regional Transition'!$R$91</f>
        <v>0</v>
      </c>
      <c r="AE320" s="347">
        <f>H320*'Regional Transition'!$S$91</f>
        <v>-1274.5440000000003</v>
      </c>
      <c r="AF320" s="347">
        <f>I320*'Regional Transition'!$T$91</f>
        <v>0</v>
      </c>
      <c r="AG320" s="347">
        <f>J320*'Regional Transition'!$U$91</f>
        <v>-41.266486789580796</v>
      </c>
      <c r="AH320" s="347">
        <f>K320*'Regional Transition'!$V$91</f>
        <v>-20.191043725962288</v>
      </c>
      <c r="AI320" s="347">
        <f>L320*'Regional Transition'!$W$91</f>
        <v>0</v>
      </c>
      <c r="AJ320" s="347">
        <f>M320*'Regional Transition'!$X$91</f>
        <v>0</v>
      </c>
      <c r="AK320" s="347">
        <f>N320*'Regional Transition'!$Y$91</f>
        <v>-57.430805666019261</v>
      </c>
      <c r="AM320" s="382">
        <f>IF(('GE2024 results (adjust.)'!E319+'Allocation (ENG)'!P320+'Allocation (ENG)'!AB320)&gt;0,('GE2024 results (adjust.)'!E319+'Allocation (ENG)'!P320+'Allocation (ENG)'!AB320),0)</f>
        <v>2433.6599423631123</v>
      </c>
      <c r="AN320" s="382">
        <f>IF(('GE2024 results (adjust.)'!F319+'Allocation (ENG)'!Q320+'Allocation (ENG)'!AC320)&gt;0,('GE2024 results (adjust.)'!F319+'Allocation (ENG)'!Q320+'Allocation (ENG)'!AC320),0)</f>
        <v>14838.22131147541</v>
      </c>
      <c r="AO320" s="382">
        <f>IF(('GE2024 results (adjust.)'!G319+'Allocation (ENG)'!R320+'Allocation (ENG)'!AD320)&gt;0,('GE2024 results (adjust.)'!G319+'Allocation (ENG)'!R320+'Allocation (ENG)'!AD320),0)</f>
        <v>10122.309299887353</v>
      </c>
      <c r="AP320" s="382">
        <f>IF(('GE2024 results (adjust.)'!H319+'Allocation (ENG)'!S320+'Allocation (ENG)'!AE320)&gt;0,('GE2024 results (adjust.)'!H319+'Allocation (ENG)'!S320+'Allocation (ENG)'!AE320),0)</f>
        <v>16427.455999999998</v>
      </c>
      <c r="AQ320" s="382">
        <f>IF(('GE2024 results (adjust.)'!I319+'Allocation (ENG)'!T320+'Allocation (ENG)'!AF320)&gt;0,('GE2024 results (adjust.)'!I319+'Allocation (ENG)'!T320+'Allocation (ENG)'!AF320),0)</f>
        <v>4208.6936680092358</v>
      </c>
      <c r="AR320" s="382">
        <f>IF(('GE2024 results (adjust.)'!K319+'Allocation (ENG)'!U320+'Allocation (ENG)'!AG320)&gt;0,('GE2024 results (adjust.)'!K319+'Allocation (ENG)'!U320+'Allocation (ENG)'!AG320),0)</f>
        <v>141.7335132104192</v>
      </c>
      <c r="AS320" s="382">
        <f>IF(('GE2024 results (adjust.)'!L319+'Allocation (ENG)'!V320+'Allocation (ENG)'!AH320)&gt;0,('GE2024 results (adjust.)'!L319+'Allocation (ENG)'!V320+'Allocation (ENG)'!AH320),0)</f>
        <v>0</v>
      </c>
      <c r="AT320" s="382">
        <f t="shared" si="71"/>
        <v>1170.2393262573441</v>
      </c>
      <c r="AU320" s="382">
        <f t="shared" si="72"/>
        <v>73.67341010261913</v>
      </c>
      <c r="AV320" s="382">
        <f>IF(('GE2024 results (adjust.)'!N319+'Allocation (ENG)'!Y320+'Allocation (ENG)'!AK320)&gt;0,('GE2024 results (adjust.)'!N319+'Allocation (ENG)'!Y320+'Allocation (ENG)'!AK320),0)</f>
        <v>0</v>
      </c>
      <c r="AW320" s="382">
        <f t="shared" si="62"/>
        <v>49415.986471305492</v>
      </c>
      <c r="AY320" s="368">
        <f t="shared" si="63"/>
        <v>4.924843388032478E-2</v>
      </c>
      <c r="AZ320" s="368">
        <f t="shared" si="64"/>
        <v>0.30027168070582905</v>
      </c>
      <c r="BA320" s="368">
        <f t="shared" si="65"/>
        <v>0.20483875811656821</v>
      </c>
      <c r="BB320" s="368">
        <f t="shared" si="66"/>
        <v>0.3324320158930546</v>
      </c>
      <c r="BC320" s="368">
        <f t="shared" si="67"/>
        <v>8.5168666428486833E-2</v>
      </c>
      <c r="BD320" s="368">
        <f t="shared" si="68"/>
        <v>2.8681712808206303E-3</v>
      </c>
      <c r="BE320" s="368">
        <f t="shared" si="69"/>
        <v>0</v>
      </c>
      <c r="BF320" s="368">
        <f t="shared" si="73"/>
        <v>2.3681391586442779E-2</v>
      </c>
      <c r="BG320" s="368">
        <f t="shared" si="74"/>
        <v>1.4908821084731205E-3</v>
      </c>
      <c r="BH320" s="368">
        <f t="shared" si="75"/>
        <v>0</v>
      </c>
    </row>
    <row r="321" spans="1:60" ht="20" customHeight="1" x14ac:dyDescent="0.35">
      <c r="A321" s="394" t="s">
        <v>416</v>
      </c>
      <c r="B321" s="395" t="s">
        <v>398</v>
      </c>
      <c r="C321" s="394" t="s">
        <v>379</v>
      </c>
      <c r="D321" s="333" t="s">
        <v>71</v>
      </c>
      <c r="E321" s="346">
        <f>'GE2024 results (adjust.)'!E320/'Regional Transition'!$P$87</f>
        <v>1.4777195067027342E-2</v>
      </c>
      <c r="F321" s="346">
        <f>'GE2024 results (adjust.)'!F320/'Regional Transition'!$Q$87</f>
        <v>6.515472463737646E-3</v>
      </c>
      <c r="G321" s="346">
        <f>'GE2024 results (adjust.)'!G320/'Regional Transition'!$R$87</f>
        <v>1.1247683745266962E-2</v>
      </c>
      <c r="H321" s="346">
        <f>'GE2024 results (adjust.)'!H320/'Regional Transition'!$S$87</f>
        <v>2.8216603431618363E-3</v>
      </c>
      <c r="I321" s="346">
        <f>'GE2024 results (adjust.)'!I320/'Regional Transition'!$T$87</f>
        <v>9.3204077886973793E-3</v>
      </c>
      <c r="J321" s="346">
        <v>2.9194497279603662E-3</v>
      </c>
      <c r="K321" s="346">
        <v>2.9194497279603662E-3</v>
      </c>
      <c r="L321" s="346">
        <f t="shared" si="70"/>
        <v>1.1247683745266962E-2</v>
      </c>
      <c r="M321" s="346">
        <v>7.9461041898416102E-3</v>
      </c>
      <c r="N321" s="346">
        <v>2.9194497279603662E-3</v>
      </c>
      <c r="P321" s="347">
        <f>E321*'Regional Transition'!$P$89</f>
        <v>0</v>
      </c>
      <c r="Q321" s="347">
        <f>F321*'Regional Transition'!$Q$89</f>
        <v>0</v>
      </c>
      <c r="R321" s="347">
        <f>G321*'Regional Transition'!$R$89</f>
        <v>5282.7917480979759</v>
      </c>
      <c r="S321" s="347">
        <f>H321*'Regional Transition'!$S$89</f>
        <v>0</v>
      </c>
      <c r="T321" s="347">
        <f>I321*'Regional Transition'!$T$89</f>
        <v>3416.6573770469076</v>
      </c>
      <c r="U321" s="347">
        <f>J321*'Regional Transition'!$U$89</f>
        <v>0</v>
      </c>
      <c r="V321" s="347">
        <f>K321*'Regional Transition'!$V$89</f>
        <v>0</v>
      </c>
      <c r="W321" s="347">
        <f>L321*'Regional Transition'!$W$89</f>
        <v>1403.0178626384848</v>
      </c>
      <c r="X321" s="347">
        <f>M321*'Regional Transition'!$X$89</f>
        <v>99.118417349043938</v>
      </c>
      <c r="Y321" s="347">
        <f>N321*'Regional Transition'!$Y$89</f>
        <v>0</v>
      </c>
      <c r="Z321" s="348">
        <f t="shared" si="61"/>
        <v>10201.585405132411</v>
      </c>
      <c r="AB321" s="347">
        <f>E321*'Regional Transition'!$P$91</f>
        <v>-7504.4092219020167</v>
      </c>
      <c r="AC321" s="347">
        <f>F321*'Regional Transition'!$Q$91</f>
        <v>-2204.8114754098356</v>
      </c>
      <c r="AD321" s="347">
        <f>G321*'Regional Transition'!$R$91</f>
        <v>0</v>
      </c>
      <c r="AE321" s="347">
        <f>H321*'Regional Transition'!$S$91</f>
        <v>-193.24800000000002</v>
      </c>
      <c r="AF321" s="347">
        <f>I321*'Regional Transition'!$T$91</f>
        <v>0</v>
      </c>
      <c r="AG321" s="347">
        <f>J321*'Regional Transition'!$U$91</f>
        <v>-59.53198094234606</v>
      </c>
      <c r="AH321" s="347">
        <f>K321*'Regional Transition'!$V$91</f>
        <v>-29.128063080076739</v>
      </c>
      <c r="AI321" s="347">
        <f>L321*'Regional Transition'!$W$91</f>
        <v>0</v>
      </c>
      <c r="AJ321" s="347">
        <f>M321*'Regional Transition'!$X$91</f>
        <v>0</v>
      </c>
      <c r="AK321" s="347">
        <f>N321*'Regional Transition'!$Y$91</f>
        <v>-82.850998337863857</v>
      </c>
      <c r="AM321" s="382">
        <f>IF(('GE2024 results (adjust.)'!E320+'Allocation (ENG)'!P321+'Allocation (ENG)'!AB321)&gt;0,('GE2024 results (adjust.)'!E320+'Allocation (ENG)'!P321+'Allocation (ENG)'!AB321),0)</f>
        <v>8277.5907780979833</v>
      </c>
      <c r="AN321" s="382">
        <f>IF(('GE2024 results (adjust.)'!F320+'Allocation (ENG)'!Q321+'Allocation (ENG)'!AC321)&gt;0,('GE2024 results (adjust.)'!F320+'Allocation (ENG)'!Q321+'Allocation (ENG)'!AC321),0)</f>
        <v>6472.1885245901649</v>
      </c>
      <c r="AO321" s="382">
        <f>IF(('GE2024 results (adjust.)'!G320+'Allocation (ENG)'!R321+'Allocation (ENG)'!AD321)&gt;0,('GE2024 results (adjust.)'!G320+'Allocation (ENG)'!R321+'Allocation (ENG)'!AD321),0)</f>
        <v>12135.791748097976</v>
      </c>
      <c r="AP321" s="382">
        <f>IF(('GE2024 results (adjust.)'!H320+'Allocation (ENG)'!S321+'Allocation (ENG)'!AE321)&gt;0,('GE2024 results (adjust.)'!H320+'Allocation (ENG)'!S321+'Allocation (ENG)'!AE321),0)</f>
        <v>2490.752</v>
      </c>
      <c r="AQ321" s="382">
        <f>IF(('GE2024 results (adjust.)'!I320+'Allocation (ENG)'!T321+'Allocation (ENG)'!AF321)&gt;0,('GE2024 results (adjust.)'!I320+'Allocation (ENG)'!T321+'Allocation (ENG)'!AF321),0)</f>
        <v>6209.6573770469076</v>
      </c>
      <c r="AR321" s="382">
        <f>IF(('GE2024 results (adjust.)'!K320+'Allocation (ENG)'!U321+'Allocation (ENG)'!AG321)&gt;0,('GE2024 results (adjust.)'!K320+'Allocation (ENG)'!U321+'Allocation (ENG)'!AG321),0)</f>
        <v>0</v>
      </c>
      <c r="AS321" s="382">
        <f>IF(('GE2024 results (adjust.)'!L320+'Allocation (ENG)'!V321+'Allocation (ENG)'!AH321)&gt;0,('GE2024 results (adjust.)'!L320+'Allocation (ENG)'!V321+'Allocation (ENG)'!AH321),0)</f>
        <v>0</v>
      </c>
      <c r="AT321" s="382">
        <f t="shared" si="71"/>
        <v>1403.0178626384848</v>
      </c>
      <c r="AU321" s="382">
        <f t="shared" si="72"/>
        <v>99.118417349043938</v>
      </c>
      <c r="AV321" s="382">
        <f>IF(('GE2024 results (adjust.)'!N320+'Allocation (ENG)'!Y321+'Allocation (ENG)'!AK321)&gt;0,('GE2024 results (adjust.)'!N320+'Allocation (ENG)'!Y321+'Allocation (ENG)'!AK321),0)</f>
        <v>181.14900166213613</v>
      </c>
      <c r="AW321" s="382">
        <f t="shared" si="62"/>
        <v>37269.265709482701</v>
      </c>
      <c r="AY321" s="368">
        <f t="shared" si="63"/>
        <v>0.22210233071460417</v>
      </c>
      <c r="AZ321" s="368">
        <f t="shared" si="64"/>
        <v>0.17366021040074844</v>
      </c>
      <c r="BA321" s="368">
        <f t="shared" si="65"/>
        <v>0.32562465390913709</v>
      </c>
      <c r="BB321" s="368">
        <f t="shared" si="66"/>
        <v>6.683126035848512E-2</v>
      </c>
      <c r="BC321" s="368">
        <f t="shared" si="67"/>
        <v>0.16661603760728072</v>
      </c>
      <c r="BD321" s="368">
        <f t="shared" si="68"/>
        <v>0</v>
      </c>
      <c r="BE321" s="368">
        <f t="shared" si="69"/>
        <v>0</v>
      </c>
      <c r="BF321" s="368">
        <f t="shared" si="73"/>
        <v>3.7645438833572305E-2</v>
      </c>
      <c r="BG321" s="368">
        <f t="shared" si="74"/>
        <v>2.659521604790418E-3</v>
      </c>
      <c r="BH321" s="368">
        <f t="shared" si="75"/>
        <v>4.8605465713816038E-3</v>
      </c>
    </row>
    <row r="322" spans="1:60" ht="20" customHeight="1" x14ac:dyDescent="0.35">
      <c r="A322" s="394" t="s">
        <v>417</v>
      </c>
      <c r="B322" s="395" t="s">
        <v>398</v>
      </c>
      <c r="C322" s="394" t="s">
        <v>379</v>
      </c>
      <c r="D322" s="333" t="s">
        <v>71</v>
      </c>
      <c r="E322" s="346">
        <f>'GE2024 results (adjust.)'!E321/'Regional Transition'!$P$87</f>
        <v>1.4929817218587693E-2</v>
      </c>
      <c r="F322" s="346">
        <f>'GE2024 results (adjust.)'!F321/'Regional Transition'!$Q$87</f>
        <v>4.9648846295071245E-3</v>
      </c>
      <c r="G322" s="346">
        <f>'GE2024 results (adjust.)'!G321/'Regional Transition'!$R$87</f>
        <v>8.6347678657302616E-3</v>
      </c>
      <c r="H322" s="346">
        <f>'GE2024 results (adjust.)'!H321/'Regional Transition'!$S$87</f>
        <v>3.4187926363495875E-3</v>
      </c>
      <c r="I322" s="346">
        <f>'GE2024 results (adjust.)'!I321/'Regional Transition'!$T$87</f>
        <v>1.1993392621760966E-2</v>
      </c>
      <c r="J322" s="346">
        <v>1.2286017605166542E-2</v>
      </c>
      <c r="K322" s="346">
        <v>1.2286017605166542E-2</v>
      </c>
      <c r="L322" s="346">
        <f t="shared" si="70"/>
        <v>8.6347678657302616E-3</v>
      </c>
      <c r="M322" s="346">
        <v>1.2429835018051557E-2</v>
      </c>
      <c r="N322" s="346">
        <v>1.2286017605166542E-2</v>
      </c>
      <c r="P322" s="347">
        <f>E322*'Regional Transition'!$P$89</f>
        <v>0</v>
      </c>
      <c r="Q322" s="347">
        <f>F322*'Regional Transition'!$Q$89</f>
        <v>0</v>
      </c>
      <c r="R322" s="347">
        <f>G322*'Regional Transition'!$R$89</f>
        <v>4055.562146029979</v>
      </c>
      <c r="S322" s="347">
        <f>H322*'Regional Transition'!$S$89</f>
        <v>0</v>
      </c>
      <c r="T322" s="347">
        <f>I322*'Regional Transition'!$T$89</f>
        <v>4396.5150780904351</v>
      </c>
      <c r="U322" s="347">
        <f>J322*'Regional Transition'!$U$89</f>
        <v>0</v>
      </c>
      <c r="V322" s="347">
        <f>K322*'Regional Transition'!$V$89</f>
        <v>0</v>
      </c>
      <c r="W322" s="347">
        <f>L322*'Regional Transition'!$W$89</f>
        <v>1077.0869656122964</v>
      </c>
      <c r="X322" s="347">
        <f>M322*'Regional Transition'!$X$89</f>
        <v>155.04774987396098</v>
      </c>
      <c r="Y322" s="347">
        <f>N322*'Regional Transition'!$Y$89</f>
        <v>0</v>
      </c>
      <c r="Z322" s="348">
        <f t="shared" si="61"/>
        <v>9684.2119396066701</v>
      </c>
      <c r="AB322" s="347">
        <f>E322*'Regional Transition'!$P$91</f>
        <v>-7581.9164265129675</v>
      </c>
      <c r="AC322" s="347">
        <f>F322*'Regional Transition'!$Q$91</f>
        <v>-1680.0983606557375</v>
      </c>
      <c r="AD322" s="347">
        <f>G322*'Regional Transition'!$R$91</f>
        <v>0</v>
      </c>
      <c r="AE322" s="347">
        <f>H322*'Regional Transition'!$S$91</f>
        <v>-234.14400000000006</v>
      </c>
      <c r="AF322" s="347">
        <f>I322*'Regional Transition'!$T$91</f>
        <v>0</v>
      </c>
      <c r="AG322" s="347">
        <f>J322*'Regional Transition'!$U$91</f>
        <v>-250.53041979903969</v>
      </c>
      <c r="AH322" s="347">
        <f>K322*'Regional Transition'!$V$91</f>
        <v>-122.58059879532296</v>
      </c>
      <c r="AI322" s="347">
        <f>L322*'Regional Transition'!$W$91</f>
        <v>0</v>
      </c>
      <c r="AJ322" s="347">
        <f>M322*'Regional Transition'!$X$91</f>
        <v>0</v>
      </c>
      <c r="AK322" s="347">
        <f>N322*'Regional Transition'!$Y$91</f>
        <v>-348.66461800517703</v>
      </c>
      <c r="AM322" s="382">
        <f>IF(('GE2024 results (adjust.)'!E321+'Allocation (ENG)'!P322+'Allocation (ENG)'!AB322)&gt;0,('GE2024 results (adjust.)'!E321+'Allocation (ENG)'!P322+'Allocation (ENG)'!AB322),0)</f>
        <v>8363.0835734870325</v>
      </c>
      <c r="AN322" s="382">
        <f>IF(('GE2024 results (adjust.)'!F321+'Allocation (ENG)'!Q322+'Allocation (ENG)'!AC322)&gt;0,('GE2024 results (adjust.)'!F321+'Allocation (ENG)'!Q322+'Allocation (ENG)'!AC322),0)</f>
        <v>4931.9016393442625</v>
      </c>
      <c r="AO322" s="382">
        <f>IF(('GE2024 results (adjust.)'!G321+'Allocation (ENG)'!R322+'Allocation (ENG)'!AD322)&gt;0,('GE2024 results (adjust.)'!G321+'Allocation (ENG)'!R322+'Allocation (ENG)'!AD322),0)</f>
        <v>9316.562146029979</v>
      </c>
      <c r="AP322" s="382">
        <f>IF(('GE2024 results (adjust.)'!H321+'Allocation (ENG)'!S322+'Allocation (ENG)'!AE322)&gt;0,('GE2024 results (adjust.)'!H321+'Allocation (ENG)'!S322+'Allocation (ENG)'!AE322),0)</f>
        <v>3017.8559999999998</v>
      </c>
      <c r="AQ322" s="382">
        <f>IF(('GE2024 results (adjust.)'!I321+'Allocation (ENG)'!T322+'Allocation (ENG)'!AF322)&gt;0,('GE2024 results (adjust.)'!I321+'Allocation (ENG)'!T322+'Allocation (ENG)'!AF322),0)</f>
        <v>7990.5150780904351</v>
      </c>
      <c r="AR322" s="382">
        <f>IF(('GE2024 results (adjust.)'!K321+'Allocation (ENG)'!U322+'Allocation (ENG)'!AG322)&gt;0,('GE2024 results (adjust.)'!K321+'Allocation (ENG)'!U322+'Allocation (ENG)'!AG322),0)</f>
        <v>0</v>
      </c>
      <c r="AS322" s="382">
        <f>IF(('GE2024 results (adjust.)'!L321+'Allocation (ENG)'!V322+'Allocation (ENG)'!AH322)&gt;0,('GE2024 results (adjust.)'!L321+'Allocation (ENG)'!V322+'Allocation (ENG)'!AH322),0)</f>
        <v>652.419401204677</v>
      </c>
      <c r="AT322" s="382">
        <f t="shared" si="71"/>
        <v>1077.0869656122964</v>
      </c>
      <c r="AU322" s="382">
        <f t="shared" si="72"/>
        <v>155.04774987396098</v>
      </c>
      <c r="AV322" s="382">
        <f>IF(('GE2024 results (adjust.)'!N321+'Allocation (ENG)'!Y322+'Allocation (ENG)'!AK322)&gt;0,('GE2024 results (adjust.)'!N321+'Allocation (ENG)'!Y322+'Allocation (ENG)'!AK322),0)</f>
        <v>0</v>
      </c>
      <c r="AW322" s="382">
        <f t="shared" si="62"/>
        <v>35504.472553642649</v>
      </c>
      <c r="AY322" s="368">
        <f t="shared" si="63"/>
        <v>0.23555014261517332</v>
      </c>
      <c r="AZ322" s="368">
        <f t="shared" si="64"/>
        <v>0.13890930591611519</v>
      </c>
      <c r="BA322" s="368">
        <f t="shared" si="65"/>
        <v>0.26240531054091459</v>
      </c>
      <c r="BB322" s="368">
        <f t="shared" si="66"/>
        <v>8.4999319323513706E-2</v>
      </c>
      <c r="BC322" s="368">
        <f t="shared" si="67"/>
        <v>0.22505657747816996</v>
      </c>
      <c r="BD322" s="368">
        <f t="shared" si="68"/>
        <v>0</v>
      </c>
      <c r="BE322" s="368">
        <f t="shared" si="69"/>
        <v>1.8375696194865478E-2</v>
      </c>
      <c r="BF322" s="368">
        <f t="shared" si="73"/>
        <v>3.0336655867368761E-2</v>
      </c>
      <c r="BG322" s="368">
        <f t="shared" si="74"/>
        <v>4.3669920638788242E-3</v>
      </c>
      <c r="BH322" s="368">
        <f t="shared" si="75"/>
        <v>0</v>
      </c>
    </row>
    <row r="323" spans="1:60" ht="20" customHeight="1" x14ac:dyDescent="0.35">
      <c r="A323" s="394" t="s">
        <v>418</v>
      </c>
      <c r="B323" s="395" t="s">
        <v>398</v>
      </c>
      <c r="C323" s="394" t="s">
        <v>379</v>
      </c>
      <c r="D323" s="333" t="s">
        <v>71</v>
      </c>
      <c r="E323" s="346">
        <f>'GE2024 results (adjust.)'!E322/'Regional Transition'!$P$87</f>
        <v>2.8305322955027028E-3</v>
      </c>
      <c r="F323" s="346">
        <f>'GE2024 results (adjust.)'!F322/'Regional Transition'!$Q$87</f>
        <v>1.2102844896914069E-2</v>
      </c>
      <c r="G323" s="346">
        <f>'GE2024 results (adjust.)'!G322/'Regional Transition'!$R$87</f>
        <v>7.8732144938049933E-3</v>
      </c>
      <c r="H323" s="346">
        <f>'GE2024 results (adjust.)'!H322/'Regional Transition'!$S$87</f>
        <v>3.1474548812936744E-2</v>
      </c>
      <c r="I323" s="346">
        <f>'GE2024 results (adjust.)'!I322/'Regional Transition'!$T$87</f>
        <v>9.1435436237131459E-3</v>
      </c>
      <c r="J323" s="346">
        <v>5.0758614588401821E-3</v>
      </c>
      <c r="K323" s="346">
        <v>5.0758614588401821E-3</v>
      </c>
      <c r="L323" s="346">
        <f t="shared" si="70"/>
        <v>7.8732144938049933E-3</v>
      </c>
      <c r="M323" s="346">
        <v>8.1993098013331614E-3</v>
      </c>
      <c r="N323" s="346">
        <v>5.0758614588401821E-3</v>
      </c>
      <c r="P323" s="347">
        <f>E323*'Regional Transition'!$P$89</f>
        <v>0</v>
      </c>
      <c r="Q323" s="347">
        <f>F323*'Regional Transition'!$Q$89</f>
        <v>0</v>
      </c>
      <c r="R323" s="347">
        <f>G323*'Regional Transition'!$R$89</f>
        <v>3697.877136382021</v>
      </c>
      <c r="S323" s="347">
        <f>H323*'Regional Transition'!$S$89</f>
        <v>0</v>
      </c>
      <c r="T323" s="347">
        <f>I323*'Regional Transition'!$T$89</f>
        <v>3351.8228475146889</v>
      </c>
      <c r="U323" s="347">
        <f>J323*'Regional Transition'!$U$89</f>
        <v>0</v>
      </c>
      <c r="V323" s="347">
        <f>K323*'Regional Transition'!$V$89</f>
        <v>0</v>
      </c>
      <c r="W323" s="347">
        <f>L323*'Regional Transition'!$W$89</f>
        <v>982.09203080064378</v>
      </c>
      <c r="X323" s="347">
        <f>M323*'Regional Transition'!$X$89</f>
        <v>102.27686315787491</v>
      </c>
      <c r="Y323" s="347">
        <f>N323*'Regional Transition'!$Y$89</f>
        <v>0</v>
      </c>
      <c r="Z323" s="348">
        <f t="shared" ref="Z323:Z386" si="76">SUM(P323:Y323)</f>
        <v>8134.0688778552276</v>
      </c>
      <c r="AB323" s="347">
        <f>E323*'Regional Transition'!$P$91</f>
        <v>-1437.4495677233429</v>
      </c>
      <c r="AC323" s="347">
        <f>F323*'Regional Transition'!$Q$91</f>
        <v>-4095.5573770491796</v>
      </c>
      <c r="AD323" s="347">
        <f>G323*'Regional Transition'!$R$91</f>
        <v>0</v>
      </c>
      <c r="AE323" s="347">
        <f>H323*'Regional Transition'!$S$91</f>
        <v>-2155.6080000000002</v>
      </c>
      <c r="AF323" s="347">
        <f>I323*'Regional Transition'!$T$91</f>
        <v>0</v>
      </c>
      <c r="AG323" s="347">
        <f>J323*'Regional Transition'!$U$91</f>
        <v>-103.50446686566985</v>
      </c>
      <c r="AH323" s="347">
        <f>K323*'Regional Transition'!$V$91</f>
        <v>-50.643109673315244</v>
      </c>
      <c r="AI323" s="347">
        <f>L323*'Regional Transition'!$W$91</f>
        <v>0</v>
      </c>
      <c r="AJ323" s="347">
        <f>M323*'Regional Transition'!$X$91</f>
        <v>0</v>
      </c>
      <c r="AK323" s="347">
        <f>N323*'Regional Transition'!$Y$91</f>
        <v>-144.04775847378602</v>
      </c>
      <c r="AM323" s="382">
        <f>IF(('GE2024 results (adjust.)'!E322+'Allocation (ENG)'!P323+'Allocation (ENG)'!AB323)&gt;0,('GE2024 results (adjust.)'!E322+'Allocation (ENG)'!P323+'Allocation (ENG)'!AB323),0)</f>
        <v>1585.5504322766571</v>
      </c>
      <c r="AN323" s="382">
        <f>IF(('GE2024 results (adjust.)'!F322+'Allocation (ENG)'!Q323+'Allocation (ENG)'!AC323)&gt;0,('GE2024 results (adjust.)'!F322+'Allocation (ENG)'!Q323+'Allocation (ENG)'!AC323),0)</f>
        <v>12022.442622950821</v>
      </c>
      <c r="AO323" s="382">
        <f>IF(('GE2024 results (adjust.)'!G322+'Allocation (ENG)'!R323+'Allocation (ENG)'!AD323)&gt;0,('GE2024 results (adjust.)'!G322+'Allocation (ENG)'!R323+'Allocation (ENG)'!AD323),0)</f>
        <v>8494.8771363820215</v>
      </c>
      <c r="AP323" s="382">
        <f>IF(('GE2024 results (adjust.)'!H322+'Allocation (ENG)'!S323+'Allocation (ENG)'!AE323)&gt;0,('GE2024 results (adjust.)'!H322+'Allocation (ENG)'!S323+'Allocation (ENG)'!AE323),0)</f>
        <v>27783.392</v>
      </c>
      <c r="AQ323" s="382">
        <f>IF(('GE2024 results (adjust.)'!I322+'Allocation (ENG)'!T323+'Allocation (ENG)'!AF323)&gt;0,('GE2024 results (adjust.)'!I322+'Allocation (ENG)'!T323+'Allocation (ENG)'!AF323),0)</f>
        <v>6091.8228475146889</v>
      </c>
      <c r="AR323" s="382">
        <f>IF(('GE2024 results (adjust.)'!K322+'Allocation (ENG)'!U323+'Allocation (ENG)'!AG323)&gt;0,('GE2024 results (adjust.)'!K322+'Allocation (ENG)'!U323+'Allocation (ENG)'!AG323),0)</f>
        <v>38.495533134330145</v>
      </c>
      <c r="AS323" s="382">
        <f>IF(('GE2024 results (adjust.)'!L322+'Allocation (ENG)'!V323+'Allocation (ENG)'!AH323)&gt;0,('GE2024 results (adjust.)'!L322+'Allocation (ENG)'!V323+'Allocation (ENG)'!AH323),0)</f>
        <v>0</v>
      </c>
      <c r="AT323" s="382">
        <f t="shared" si="71"/>
        <v>982.09203080064378</v>
      </c>
      <c r="AU323" s="382">
        <f t="shared" si="72"/>
        <v>102.27686315787491</v>
      </c>
      <c r="AV323" s="382">
        <f>IF(('GE2024 results (adjust.)'!N322+'Allocation (ENG)'!Y323+'Allocation (ENG)'!AK323)&gt;0,('GE2024 results (adjust.)'!N322+'Allocation (ENG)'!Y323+'Allocation (ENG)'!AK323),0)</f>
        <v>172.95224152621398</v>
      </c>
      <c r="AW323" s="382">
        <f t="shared" ref="AW323:AW386" si="77">SUM(AM323:AV323)</f>
        <v>57273.901707743251</v>
      </c>
      <c r="AY323" s="368">
        <f t="shared" ref="AY323:AY386" si="78">AM323/AW323</f>
        <v>2.7683646215817276E-2</v>
      </c>
      <c r="AZ323" s="368">
        <f t="shared" ref="AZ323:AZ386" si="79">AN323/AW323</f>
        <v>0.20991136040109215</v>
      </c>
      <c r="BA323" s="368">
        <f t="shared" ref="BA323:BA386" si="80">AO323/AW323</f>
        <v>0.14832021013217511</v>
      </c>
      <c r="BB323" s="368">
        <f t="shared" ref="BB323:BB386" si="81">AP323/AW323</f>
        <v>0.48509689704348835</v>
      </c>
      <c r="BC323" s="368">
        <f t="shared" ref="BC323:BC386" si="82">AQ323/AW323</f>
        <v>0.10636297974948498</v>
      </c>
      <c r="BD323" s="368">
        <f t="shared" ref="BD323:BD386" si="83">AR323/AW323</f>
        <v>6.7213044661711379E-4</v>
      </c>
      <c r="BE323" s="368">
        <f t="shared" ref="BE323:BE386" si="84">AS323/AW323</f>
        <v>0</v>
      </c>
      <c r="BF323" s="368">
        <f t="shared" si="73"/>
        <v>1.7147287010618802E-2</v>
      </c>
      <c r="BG323" s="368">
        <f t="shared" si="74"/>
        <v>1.7857498809802127E-3</v>
      </c>
      <c r="BH323" s="368">
        <f t="shared" si="75"/>
        <v>3.0197391197259987E-3</v>
      </c>
    </row>
    <row r="324" spans="1:60" ht="20" customHeight="1" x14ac:dyDescent="0.35">
      <c r="A324" s="394" t="s">
        <v>419</v>
      </c>
      <c r="B324" s="395" t="s">
        <v>420</v>
      </c>
      <c r="C324" s="394" t="s">
        <v>379</v>
      </c>
      <c r="D324" s="333" t="s">
        <v>71</v>
      </c>
      <c r="E324" s="346">
        <f>'GE2024 results (adjust.)'!E323/'Regional Transition'!$P$87</f>
        <v>1.4290302313583279E-2</v>
      </c>
      <c r="F324" s="346">
        <f>'GE2024 results (adjust.)'!F323/'Regional Transition'!$Q$87</f>
        <v>1.0124249767036382E-2</v>
      </c>
      <c r="G324" s="346">
        <f>'GE2024 results (adjust.)'!G323/'Regional Transition'!$R$87</f>
        <v>1.6644208501496026E-2</v>
      </c>
      <c r="H324" s="346">
        <f>'GE2024 results (adjust.)'!H323/'Regional Transition'!$S$87</f>
        <v>2.5704022127536106E-3</v>
      </c>
      <c r="I324" s="346">
        <f>'GE2024 results (adjust.)'!I323/'Regional Transition'!$T$87</f>
        <v>1.4532895066157209E-2</v>
      </c>
      <c r="J324" s="346">
        <v>1.4254434467200424E-2</v>
      </c>
      <c r="K324" s="346">
        <v>1.4254434467200424E-2</v>
      </c>
      <c r="L324" s="346">
        <f t="shared" ref="L324:L387" si="85">G324</f>
        <v>1.6644208501496026E-2</v>
      </c>
      <c r="M324" s="346">
        <v>1.2390004921861875E-2</v>
      </c>
      <c r="N324" s="346">
        <v>1.4254434467200424E-2</v>
      </c>
      <c r="P324" s="347">
        <f>E324*'Regional Transition'!$P$89</f>
        <v>0</v>
      </c>
      <c r="Q324" s="347">
        <f>F324*'Regional Transition'!$Q$89</f>
        <v>0</v>
      </c>
      <c r="R324" s="347">
        <f>G324*'Regional Transition'!$R$89</f>
        <v>7817.4217302585103</v>
      </c>
      <c r="S324" s="347">
        <f>H324*'Regional Transition'!$S$89</f>
        <v>0</v>
      </c>
      <c r="T324" s="347">
        <f>I324*'Regional Transition'!$T$89</f>
        <v>5327.4410587322882</v>
      </c>
      <c r="U324" s="347">
        <f>J324*'Regional Transition'!$U$89</f>
        <v>0</v>
      </c>
      <c r="V324" s="347">
        <f>K324*'Regional Transition'!$V$89</f>
        <v>0</v>
      </c>
      <c r="W324" s="347">
        <f>L324*'Regional Transition'!$W$89</f>
        <v>2076.1716248383004</v>
      </c>
      <c r="X324" s="347">
        <f>M324*'Regional Transition'!$X$89</f>
        <v>154.55091570178533</v>
      </c>
      <c r="Y324" s="347">
        <f>N324*'Regional Transition'!$Y$89</f>
        <v>0</v>
      </c>
      <c r="Z324" s="348">
        <f t="shared" si="76"/>
        <v>15375.585329530884</v>
      </c>
      <c r="AB324" s="347">
        <f>E324*'Regional Transition'!$P$91</f>
        <v>-7257.1469740634002</v>
      </c>
      <c r="AC324" s="347">
        <f>F324*'Regional Transition'!$Q$91</f>
        <v>-3426.0081967213114</v>
      </c>
      <c r="AD324" s="347">
        <f>G324*'Regional Transition'!$R$91</f>
        <v>0</v>
      </c>
      <c r="AE324" s="347">
        <f>H324*'Regional Transition'!$S$91</f>
        <v>-176.04000000000005</v>
      </c>
      <c r="AF324" s="347">
        <f>I324*'Regional Transition'!$T$91</f>
        <v>0</v>
      </c>
      <c r="AG324" s="347">
        <f>J324*'Regional Transition'!$U$91</f>
        <v>-290.66940694956088</v>
      </c>
      <c r="AH324" s="347">
        <f>K324*'Regional Transition'!$V$91</f>
        <v>-142.21997465992015</v>
      </c>
      <c r="AI324" s="347">
        <f>L324*'Regional Transition'!$W$91</f>
        <v>0</v>
      </c>
      <c r="AJ324" s="347">
        <f>M324*'Regional Transition'!$X$91</f>
        <v>0</v>
      </c>
      <c r="AK324" s="347">
        <f>N324*'Regional Transition'!$Y$91</f>
        <v>-404.52627597540339</v>
      </c>
      <c r="AM324" s="382">
        <f>IF(('GE2024 results (adjust.)'!E323+'Allocation (ENG)'!P324+'Allocation (ENG)'!AB324)&gt;0,('GE2024 results (adjust.)'!E323+'Allocation (ENG)'!P324+'Allocation (ENG)'!AB324),0)</f>
        <v>8004.8530259365998</v>
      </c>
      <c r="AN324" s="382">
        <f>IF(('GE2024 results (adjust.)'!F323+'Allocation (ENG)'!Q324+'Allocation (ENG)'!AC324)&gt;0,('GE2024 results (adjust.)'!F323+'Allocation (ENG)'!Q324+'Allocation (ENG)'!AC324),0)</f>
        <v>10056.991803278688</v>
      </c>
      <c r="AO324" s="382">
        <f>IF(('GE2024 results (adjust.)'!G323+'Allocation (ENG)'!R324+'Allocation (ENG)'!AD324)&gt;0,('GE2024 results (adjust.)'!G323+'Allocation (ENG)'!R324+'Allocation (ENG)'!AD324),0)</f>
        <v>17958.421730258509</v>
      </c>
      <c r="AP324" s="382">
        <f>IF(('GE2024 results (adjust.)'!H323+'Allocation (ENG)'!S324+'Allocation (ENG)'!AE324)&gt;0,('GE2024 results (adjust.)'!H323+'Allocation (ENG)'!S324+'Allocation (ENG)'!AE324),0)</f>
        <v>2268.96</v>
      </c>
      <c r="AQ324" s="382">
        <f>IF(('GE2024 results (adjust.)'!I323+'Allocation (ENG)'!T324+'Allocation (ENG)'!AF324)&gt;0,('GE2024 results (adjust.)'!I323+'Allocation (ENG)'!T324+'Allocation (ENG)'!AF324),0)</f>
        <v>9682.4410587322891</v>
      </c>
      <c r="AR324" s="382">
        <f>IF(('GE2024 results (adjust.)'!K323+'Allocation (ENG)'!U324+'Allocation (ENG)'!AG324)&gt;0,('GE2024 results (adjust.)'!K323+'Allocation (ENG)'!U324+'Allocation (ENG)'!AG324),0)</f>
        <v>0</v>
      </c>
      <c r="AS324" s="382">
        <f>IF(('GE2024 results (adjust.)'!L323+'Allocation (ENG)'!V324+'Allocation (ENG)'!AH324)&gt;0,('GE2024 results (adjust.)'!L323+'Allocation (ENG)'!V324+'Allocation (ENG)'!AH324),0)</f>
        <v>0</v>
      </c>
      <c r="AT324" s="382">
        <f t="shared" ref="AT324:AT387" si="86">W324+AI324</f>
        <v>2076.1716248383004</v>
      </c>
      <c r="AU324" s="382">
        <f t="shared" ref="AU324:AU387" si="87">X324+AJ324</f>
        <v>154.55091570178533</v>
      </c>
      <c r="AV324" s="382">
        <f>IF(('GE2024 results (adjust.)'!N323+'Allocation (ENG)'!Y324+'Allocation (ENG)'!AK324)&gt;0,('GE2024 results (adjust.)'!N323+'Allocation (ENG)'!Y324+'Allocation (ENG)'!AK324),0)</f>
        <v>884.47372402459655</v>
      </c>
      <c r="AW324" s="382">
        <f t="shared" si="77"/>
        <v>51086.863882770776</v>
      </c>
      <c r="AY324" s="368">
        <f t="shared" si="78"/>
        <v>0.1566910242191685</v>
      </c>
      <c r="AZ324" s="368">
        <f t="shared" si="79"/>
        <v>0.19686062206434332</v>
      </c>
      <c r="BA324" s="368">
        <f t="shared" si="80"/>
        <v>0.35152719046265529</v>
      </c>
      <c r="BB324" s="368">
        <f t="shared" si="81"/>
        <v>4.441376564446374E-2</v>
      </c>
      <c r="BC324" s="368">
        <f t="shared" si="82"/>
        <v>0.18952897717406619</v>
      </c>
      <c r="BD324" s="368">
        <f t="shared" si="83"/>
        <v>0</v>
      </c>
      <c r="BE324" s="368">
        <f t="shared" si="84"/>
        <v>0</v>
      </c>
      <c r="BF324" s="368">
        <f t="shared" ref="BF324:BF387" si="88">AT324/AW324</f>
        <v>4.0640028904543823E-2</v>
      </c>
      <c r="BG324" s="368">
        <f t="shared" ref="BG324:BG387" si="89">AU324/AW324</f>
        <v>3.0252574528049697E-3</v>
      </c>
      <c r="BH324" s="368">
        <f t="shared" ref="BH324:BH387" si="90">AV324/AW324</f>
        <v>1.7313134077954009E-2</v>
      </c>
    </row>
    <row r="325" spans="1:60" ht="20" customHeight="1" x14ac:dyDescent="0.35">
      <c r="A325" s="394" t="s">
        <v>421</v>
      </c>
      <c r="B325" s="395" t="s">
        <v>420</v>
      </c>
      <c r="C325" s="394" t="s">
        <v>379</v>
      </c>
      <c r="D325" s="333" t="s">
        <v>71</v>
      </c>
      <c r="E325" s="346">
        <f>'GE2024 results (adjust.)'!E324/'Regional Transition'!$P$87</f>
        <v>1.8287504552915411E-2</v>
      </c>
      <c r="F325" s="346">
        <f>'GE2024 results (adjust.)'!F324/'Regional Transition'!$Q$87</f>
        <v>8.1681813369295971E-3</v>
      </c>
      <c r="G325" s="346">
        <f>'GE2024 results (adjust.)'!G324/'Regional Transition'!$R$87</f>
        <v>1.1168902361964349E-2</v>
      </c>
      <c r="H325" s="346">
        <f>'GE2024 results (adjust.)'!H324/'Regional Transition'!$S$87</f>
        <v>4.007514615548778E-3</v>
      </c>
      <c r="I325" s="346">
        <f>'GE2024 results (adjust.)'!I324/'Regional Transition'!$T$87</f>
        <v>1.975539352276709E-2</v>
      </c>
      <c r="J325" s="346">
        <v>3.1516786835935773E-3</v>
      </c>
      <c r="K325" s="346">
        <v>3.1516786835935773E-3</v>
      </c>
      <c r="L325" s="346">
        <f t="shared" si="85"/>
        <v>1.1168902361964349E-2</v>
      </c>
      <c r="M325" s="346">
        <v>1.6842440674494211E-2</v>
      </c>
      <c r="N325" s="346">
        <v>3.1516786835935773E-3</v>
      </c>
      <c r="P325" s="347">
        <f>E325*'Regional Transition'!$P$89</f>
        <v>0</v>
      </c>
      <c r="Q325" s="347">
        <f>F325*'Regional Transition'!$Q$89</f>
        <v>0</v>
      </c>
      <c r="R325" s="347">
        <f>G325*'Regional Transition'!$R$89</f>
        <v>5245.7898505481871</v>
      </c>
      <c r="S325" s="347">
        <f>H325*'Regional Transition'!$S$89</f>
        <v>0</v>
      </c>
      <c r="T325" s="347">
        <f>I325*'Regional Transition'!$T$89</f>
        <v>7241.8946194477949</v>
      </c>
      <c r="U325" s="347">
        <f>J325*'Regional Transition'!$U$89</f>
        <v>0</v>
      </c>
      <c r="V325" s="347">
        <f>K325*'Regional Transition'!$V$89</f>
        <v>0</v>
      </c>
      <c r="W325" s="347">
        <f>L325*'Regional Transition'!$W$89</f>
        <v>1393.1908004165898</v>
      </c>
      <c r="X325" s="347">
        <f>M325*'Regional Transition'!$X$89</f>
        <v>210.08987851999288</v>
      </c>
      <c r="Y325" s="347">
        <f>N325*'Regional Transition'!$Y$89</f>
        <v>0</v>
      </c>
      <c r="Z325" s="348">
        <f t="shared" si="76"/>
        <v>14090.965148932566</v>
      </c>
      <c r="AB325" s="347">
        <f>E325*'Regional Transition'!$P$91</f>
        <v>-9287.0749279538904</v>
      </c>
      <c r="AC325" s="347">
        <f>F325*'Regional Transition'!$Q$91</f>
        <v>-2764.0819672131142</v>
      </c>
      <c r="AD325" s="347">
        <f>G325*'Regional Transition'!$R$91</f>
        <v>0</v>
      </c>
      <c r="AE325" s="347">
        <f>H325*'Regional Transition'!$S$91</f>
        <v>-274.464</v>
      </c>
      <c r="AF325" s="347">
        <f>I325*'Regional Transition'!$T$91</f>
        <v>0</v>
      </c>
      <c r="AG325" s="347">
        <f>J325*'Regional Transition'!$U$91</f>
        <v>-64.267479426396321</v>
      </c>
      <c r="AH325" s="347">
        <f>K325*'Regional Transition'!$V$91</f>
        <v>-31.445068097810118</v>
      </c>
      <c r="AI325" s="347">
        <f>L325*'Regional Transition'!$W$91</f>
        <v>0</v>
      </c>
      <c r="AJ325" s="347">
        <f>M325*'Regional Transition'!$X$91</f>
        <v>0</v>
      </c>
      <c r="AK325" s="347">
        <f>N325*'Regional Transition'!$Y$91</f>
        <v>-89.441418660193932</v>
      </c>
      <c r="AM325" s="382">
        <f>IF(('GE2024 results (adjust.)'!E324+'Allocation (ENG)'!P325+'Allocation (ENG)'!AB325)&gt;0,('GE2024 results (adjust.)'!E324+'Allocation (ENG)'!P325+'Allocation (ENG)'!AB325),0)</f>
        <v>10243.92507204611</v>
      </c>
      <c r="AN325" s="382">
        <f>IF(('GE2024 results (adjust.)'!F324+'Allocation (ENG)'!Q325+'Allocation (ENG)'!AC325)&gt;0,('GE2024 results (adjust.)'!F324+'Allocation (ENG)'!Q325+'Allocation (ENG)'!AC325),0)</f>
        <v>8113.9180327868853</v>
      </c>
      <c r="AO325" s="382">
        <f>IF(('GE2024 results (adjust.)'!G324+'Allocation (ENG)'!R325+'Allocation (ENG)'!AD325)&gt;0,('GE2024 results (adjust.)'!G324+'Allocation (ENG)'!R325+'Allocation (ENG)'!AD325),0)</f>
        <v>12050.789850548186</v>
      </c>
      <c r="AP325" s="382">
        <f>IF(('GE2024 results (adjust.)'!H324+'Allocation (ENG)'!S325+'Allocation (ENG)'!AE325)&gt;0,('GE2024 results (adjust.)'!H324+'Allocation (ENG)'!S325+'Allocation (ENG)'!AE325),0)</f>
        <v>3537.5360000000001</v>
      </c>
      <c r="AQ325" s="382">
        <f>IF(('GE2024 results (adjust.)'!I324+'Allocation (ENG)'!T325+'Allocation (ENG)'!AF325)&gt;0,('GE2024 results (adjust.)'!I324+'Allocation (ENG)'!T325+'Allocation (ENG)'!AF325),0)</f>
        <v>13161.894619447794</v>
      </c>
      <c r="AR325" s="382">
        <f>IF(('GE2024 results (adjust.)'!K324+'Allocation (ENG)'!U325+'Allocation (ENG)'!AG325)&gt;0,('GE2024 results (adjust.)'!K324+'Allocation (ENG)'!U325+'Allocation (ENG)'!AG325),0)</f>
        <v>0</v>
      </c>
      <c r="AS325" s="382">
        <f>IF(('GE2024 results (adjust.)'!L324+'Allocation (ENG)'!V325+'Allocation (ENG)'!AH325)&gt;0,('GE2024 results (adjust.)'!L324+'Allocation (ENG)'!V325+'Allocation (ENG)'!AH325),0)</f>
        <v>0</v>
      </c>
      <c r="AT325" s="382">
        <f t="shared" si="86"/>
        <v>1393.1908004165898</v>
      </c>
      <c r="AU325" s="382">
        <f t="shared" si="87"/>
        <v>210.08987851999288</v>
      </c>
      <c r="AV325" s="382">
        <f>IF(('GE2024 results (adjust.)'!N324+'Allocation (ENG)'!Y325+'Allocation (ENG)'!AK325)&gt;0,('GE2024 results (adjust.)'!N324+'Allocation (ENG)'!Y325+'Allocation (ENG)'!AK325),0)</f>
        <v>195.55858133980607</v>
      </c>
      <c r="AW325" s="382">
        <f t="shared" si="77"/>
        <v>48906.902835105364</v>
      </c>
      <c r="AY325" s="368">
        <f t="shared" si="78"/>
        <v>0.20945765276906927</v>
      </c>
      <c r="AZ325" s="368">
        <f t="shared" si="79"/>
        <v>0.16590537454689763</v>
      </c>
      <c r="BA325" s="368">
        <f t="shared" si="80"/>
        <v>0.24640263750044977</v>
      </c>
      <c r="BB325" s="368">
        <f t="shared" si="81"/>
        <v>7.2332038933791518E-2</v>
      </c>
      <c r="BC325" s="368">
        <f t="shared" si="82"/>
        <v>0.26912140938109436</v>
      </c>
      <c r="BD325" s="368">
        <f t="shared" si="83"/>
        <v>0</v>
      </c>
      <c r="BE325" s="368">
        <f t="shared" si="84"/>
        <v>0</v>
      </c>
      <c r="BF325" s="368">
        <f t="shared" si="88"/>
        <v>2.8486588183959948E-2</v>
      </c>
      <c r="BG325" s="368">
        <f t="shared" si="89"/>
        <v>4.2957101419472919E-3</v>
      </c>
      <c r="BH325" s="368">
        <f t="shared" si="90"/>
        <v>3.9985885427902042E-3</v>
      </c>
    </row>
    <row r="326" spans="1:60" ht="20" customHeight="1" x14ac:dyDescent="0.35">
      <c r="A326" s="394" t="s">
        <v>422</v>
      </c>
      <c r="B326" s="395" t="s">
        <v>420</v>
      </c>
      <c r="C326" s="394" t="s">
        <v>379</v>
      </c>
      <c r="D326" s="333" t="s">
        <v>71</v>
      </c>
      <c r="E326" s="346">
        <f>'GE2024 results (adjust.)'!E325/'Regional Transition'!$P$87</f>
        <v>1.2817451734414984E-2</v>
      </c>
      <c r="F326" s="346">
        <f>'GE2024 results (adjust.)'!F325/'Regional Transition'!$Q$87</f>
        <v>8.7771531207363543E-3</v>
      </c>
      <c r="G326" s="346">
        <f>'GE2024 results (adjust.)'!G325/'Regional Transition'!$R$87</f>
        <v>1.6394734121037747E-2</v>
      </c>
      <c r="H326" s="346">
        <f>'GE2024 results (adjust.)'!H325/'Regional Transition'!$S$87</f>
        <v>2.2865541156397149E-3</v>
      </c>
      <c r="I326" s="346">
        <f>'GE2024 results (adjust.)'!I325/'Regional Transition'!$T$87</f>
        <v>8.3559975305758094E-3</v>
      </c>
      <c r="J326" s="346">
        <v>8.8136417923651966E-3</v>
      </c>
      <c r="K326" s="346">
        <v>8.8136417923651966E-3</v>
      </c>
      <c r="L326" s="346">
        <f t="shared" si="85"/>
        <v>1.6394734121037747E-2</v>
      </c>
      <c r="M326" s="346">
        <v>8.0911995402468823E-3</v>
      </c>
      <c r="N326" s="346">
        <v>8.8136417923651966E-3</v>
      </c>
      <c r="P326" s="347">
        <f>E326*'Regional Transition'!$P$89</f>
        <v>0</v>
      </c>
      <c r="Q326" s="347">
        <f>F326*'Regional Transition'!$Q$89</f>
        <v>0</v>
      </c>
      <c r="R326" s="347">
        <f>G326*'Regional Transition'!$R$89</f>
        <v>7700.2490546841782</v>
      </c>
      <c r="S326" s="347">
        <f>H326*'Regional Transition'!$S$89</f>
        <v>0</v>
      </c>
      <c r="T326" s="347">
        <f>I326*'Regional Transition'!$T$89</f>
        <v>3063.1256971448106</v>
      </c>
      <c r="U326" s="347">
        <f>J326*'Regional Transition'!$U$89</f>
        <v>0</v>
      </c>
      <c r="V326" s="347">
        <f>K326*'Regional Transition'!$V$89</f>
        <v>0</v>
      </c>
      <c r="W326" s="347">
        <f>L326*'Regional Transition'!$W$89</f>
        <v>2045.0525944689659</v>
      </c>
      <c r="X326" s="347">
        <f>M326*'Regional Transition'!$X$89</f>
        <v>100.92831326196956</v>
      </c>
      <c r="Y326" s="347">
        <f>N326*'Regional Transition'!$Y$89</f>
        <v>0</v>
      </c>
      <c r="Z326" s="348">
        <f t="shared" si="76"/>
        <v>12909.355659559924</v>
      </c>
      <c r="AB326" s="347">
        <f>E326*'Regional Transition'!$P$91</f>
        <v>-6509.178674351585</v>
      </c>
      <c r="AC326" s="347">
        <f>F326*'Regional Transition'!$Q$91</f>
        <v>-2970.1557377049176</v>
      </c>
      <c r="AD326" s="347">
        <f>G326*'Regional Transition'!$R$91</f>
        <v>0</v>
      </c>
      <c r="AE326" s="347">
        <f>H326*'Regional Transition'!$S$91</f>
        <v>-156.60000000000002</v>
      </c>
      <c r="AF326" s="347">
        <f>I326*'Regional Transition'!$T$91</f>
        <v>0</v>
      </c>
      <c r="AG326" s="347">
        <f>J326*'Regional Transition'!$U$91</f>
        <v>-179.72344246609777</v>
      </c>
      <c r="AH326" s="347">
        <f>K326*'Regional Transition'!$V$91</f>
        <v>-87.935857101595317</v>
      </c>
      <c r="AI326" s="347">
        <f>L326*'Regional Transition'!$W$91</f>
        <v>0</v>
      </c>
      <c r="AJ326" s="347">
        <f>M326*'Regional Transition'!$X$91</f>
        <v>0</v>
      </c>
      <c r="AK326" s="347">
        <f>N326*'Regional Transition'!$Y$91</f>
        <v>-250.12214270938443</v>
      </c>
      <c r="AM326" s="382">
        <f>IF(('GE2024 results (adjust.)'!E325+'Allocation (ENG)'!P326+'Allocation (ENG)'!AB326)&gt;0,('GE2024 results (adjust.)'!E325+'Allocation (ENG)'!P326+'Allocation (ENG)'!AB326),0)</f>
        <v>7179.821325648415</v>
      </c>
      <c r="AN326" s="382">
        <f>IF(('GE2024 results (adjust.)'!F325+'Allocation (ENG)'!Q326+'Allocation (ENG)'!AC326)&gt;0,('GE2024 results (adjust.)'!F325+'Allocation (ENG)'!Q326+'Allocation (ENG)'!AC326),0)</f>
        <v>8718.8442622950824</v>
      </c>
      <c r="AO326" s="382">
        <f>IF(('GE2024 results (adjust.)'!G325+'Allocation (ENG)'!R326+'Allocation (ENG)'!AD326)&gt;0,('GE2024 results (adjust.)'!G325+'Allocation (ENG)'!R326+'Allocation (ENG)'!AD326),0)</f>
        <v>17689.24905468418</v>
      </c>
      <c r="AP326" s="382">
        <f>IF(('GE2024 results (adjust.)'!H325+'Allocation (ENG)'!S326+'Allocation (ENG)'!AE326)&gt;0,('GE2024 results (adjust.)'!H325+'Allocation (ENG)'!S326+'Allocation (ENG)'!AE326),0)</f>
        <v>2018.4</v>
      </c>
      <c r="AQ326" s="382">
        <f>IF(('GE2024 results (adjust.)'!I325+'Allocation (ENG)'!T326+'Allocation (ENG)'!AF326)&gt;0,('GE2024 results (adjust.)'!I325+'Allocation (ENG)'!T326+'Allocation (ENG)'!AF326),0)</f>
        <v>5567.1256971448111</v>
      </c>
      <c r="AR326" s="382">
        <f>IF(('GE2024 results (adjust.)'!K325+'Allocation (ENG)'!U326+'Allocation (ENG)'!AG326)&gt;0,('GE2024 results (adjust.)'!K325+'Allocation (ENG)'!U326+'Allocation (ENG)'!AG326),0)</f>
        <v>0</v>
      </c>
      <c r="AS326" s="382">
        <f>IF(('GE2024 results (adjust.)'!L325+'Allocation (ENG)'!V326+'Allocation (ENG)'!AH326)&gt;0,('GE2024 results (adjust.)'!L325+'Allocation (ENG)'!V326+'Allocation (ENG)'!AH326),0)</f>
        <v>252.06414289840467</v>
      </c>
      <c r="AT326" s="382">
        <f t="shared" si="86"/>
        <v>2045.0525944689659</v>
      </c>
      <c r="AU326" s="382">
        <f t="shared" si="87"/>
        <v>100.92831326196956</v>
      </c>
      <c r="AV326" s="382">
        <f>IF(('GE2024 results (adjust.)'!N325+'Allocation (ENG)'!Y326+'Allocation (ENG)'!AK326)&gt;0,('GE2024 results (adjust.)'!N325+'Allocation (ENG)'!Y326+'Allocation (ENG)'!AK326),0)</f>
        <v>206.87785729061557</v>
      </c>
      <c r="AW326" s="382">
        <f t="shared" si="77"/>
        <v>43778.363247692439</v>
      </c>
      <c r="AY326" s="368">
        <f t="shared" si="78"/>
        <v>0.16400387755535525</v>
      </c>
      <c r="AZ326" s="368">
        <f t="shared" si="79"/>
        <v>0.19915875367393168</v>
      </c>
      <c r="BA326" s="368">
        <f t="shared" si="80"/>
        <v>0.40406373702462667</v>
      </c>
      <c r="BB326" s="368">
        <f t="shared" si="81"/>
        <v>4.6104967163348443E-2</v>
      </c>
      <c r="BC326" s="368">
        <f t="shared" si="82"/>
        <v>0.12716614519475564</v>
      </c>
      <c r="BD326" s="368">
        <f t="shared" si="83"/>
        <v>0</v>
      </c>
      <c r="BE326" s="368">
        <f t="shared" si="84"/>
        <v>5.7577333687021974E-3</v>
      </c>
      <c r="BF326" s="368">
        <f t="shared" si="88"/>
        <v>4.6713774631050441E-2</v>
      </c>
      <c r="BG326" s="368">
        <f t="shared" si="89"/>
        <v>2.3054382524748569E-3</v>
      </c>
      <c r="BH326" s="368">
        <f t="shared" si="90"/>
        <v>4.7255731357549119E-3</v>
      </c>
    </row>
    <row r="327" spans="1:60" ht="20" customHeight="1" x14ac:dyDescent="0.35">
      <c r="A327" s="394" t="s">
        <v>423</v>
      </c>
      <c r="B327" s="395" t="s">
        <v>420</v>
      </c>
      <c r="C327" s="394" t="s">
        <v>379</v>
      </c>
      <c r="D327" s="333" t="s">
        <v>71</v>
      </c>
      <c r="E327" s="346">
        <f>'GE2024 results (adjust.)'!E326/'Regional Transition'!$P$87</f>
        <v>1.4412025501944294E-2</v>
      </c>
      <c r="F327" s="346">
        <f>'GE2024 results (adjust.)'!F326/'Regional Transition'!$Q$87</f>
        <v>1.0662637891560975E-2</v>
      </c>
      <c r="G327" s="346">
        <f>'GE2024 results (adjust.)'!G326/'Regional Transition'!$R$87</f>
        <v>1.562989819147487E-2</v>
      </c>
      <c r="H327" s="346">
        <f>'GE2024 results (adjust.)'!H326/'Regional Transition'!$S$87</f>
        <v>2.2960157188768445E-3</v>
      </c>
      <c r="I327" s="346">
        <f>'GE2024 results (adjust.)'!I326/'Regional Transition'!$T$87</f>
        <v>1.0641883436504096E-2</v>
      </c>
      <c r="J327" s="346">
        <v>0</v>
      </c>
      <c r="K327" s="346">
        <v>0</v>
      </c>
      <c r="L327" s="346">
        <f t="shared" si="85"/>
        <v>1.562989819147487E-2</v>
      </c>
      <c r="M327" s="346">
        <v>9.0727269106354799E-3</v>
      </c>
      <c r="N327" s="346">
        <v>0</v>
      </c>
      <c r="P327" s="347">
        <f>E327*'Regional Transition'!$P$89</f>
        <v>0</v>
      </c>
      <c r="Q327" s="347">
        <f>F327*'Regional Transition'!$Q$89</f>
        <v>0</v>
      </c>
      <c r="R327" s="347">
        <f>G327*'Regional Transition'!$R$89</f>
        <v>7341.0222993049792</v>
      </c>
      <c r="S327" s="347">
        <f>H327*'Regional Transition'!$S$89</f>
        <v>0</v>
      </c>
      <c r="T327" s="347">
        <f>I327*'Regional Transition'!$T$89</f>
        <v>3901.081409023483</v>
      </c>
      <c r="U327" s="347">
        <f>J327*'Regional Transition'!$U$89</f>
        <v>0</v>
      </c>
      <c r="V327" s="347">
        <f>K327*'Regional Transition'!$V$89</f>
        <v>0</v>
      </c>
      <c r="W327" s="347">
        <f>L327*'Regional Transition'!$W$89</f>
        <v>1949.648198731401</v>
      </c>
      <c r="X327" s="347">
        <f>M327*'Regional Transition'!$X$89</f>
        <v>113.171726790584</v>
      </c>
      <c r="Y327" s="347">
        <f>N327*'Regional Transition'!$Y$89</f>
        <v>0</v>
      </c>
      <c r="Z327" s="348">
        <f t="shared" si="76"/>
        <v>13304.923633850449</v>
      </c>
      <c r="AB327" s="347">
        <f>E327*'Regional Transition'!$P$91</f>
        <v>-7318.9625360230539</v>
      </c>
      <c r="AC327" s="347">
        <f>F327*'Regional Transition'!$Q$91</f>
        <v>-3608.1967213114749</v>
      </c>
      <c r="AD327" s="347">
        <f>G327*'Regional Transition'!$R$91</f>
        <v>0</v>
      </c>
      <c r="AE327" s="347">
        <f>H327*'Regional Transition'!$S$91</f>
        <v>-157.24800000000002</v>
      </c>
      <c r="AF327" s="347">
        <f>I327*'Regional Transition'!$T$91</f>
        <v>0</v>
      </c>
      <c r="AG327" s="347">
        <f>J327*'Regional Transition'!$U$91</f>
        <v>0</v>
      </c>
      <c r="AH327" s="347">
        <f>K327*'Regional Transition'!$V$91</f>
        <v>0</v>
      </c>
      <c r="AI327" s="347">
        <f>L327*'Regional Transition'!$W$91</f>
        <v>0</v>
      </c>
      <c r="AJ327" s="347">
        <f>M327*'Regional Transition'!$X$91</f>
        <v>0</v>
      </c>
      <c r="AK327" s="347">
        <f>N327*'Regional Transition'!$Y$91</f>
        <v>0</v>
      </c>
      <c r="AM327" s="382">
        <f>IF(('GE2024 results (adjust.)'!E326+'Allocation (ENG)'!P327+'Allocation (ENG)'!AB327)&gt;0,('GE2024 results (adjust.)'!E326+'Allocation (ENG)'!P327+'Allocation (ENG)'!AB327),0)</f>
        <v>8073.0374639769461</v>
      </c>
      <c r="AN327" s="382">
        <f>IF(('GE2024 results (adjust.)'!F326+'Allocation (ENG)'!Q327+'Allocation (ENG)'!AC327)&gt;0,('GE2024 results (adjust.)'!F326+'Allocation (ENG)'!Q327+'Allocation (ENG)'!AC327),0)</f>
        <v>10591.803278688525</v>
      </c>
      <c r="AO327" s="382">
        <f>IF(('GE2024 results (adjust.)'!G326+'Allocation (ENG)'!R327+'Allocation (ENG)'!AD327)&gt;0,('GE2024 results (adjust.)'!G326+'Allocation (ENG)'!R327+'Allocation (ENG)'!AD327),0)</f>
        <v>16864.022299304979</v>
      </c>
      <c r="AP327" s="382">
        <f>IF(('GE2024 results (adjust.)'!H326+'Allocation (ENG)'!S327+'Allocation (ENG)'!AE327)&gt;0,('GE2024 results (adjust.)'!H326+'Allocation (ENG)'!S327+'Allocation (ENG)'!AE327),0)</f>
        <v>2026.752</v>
      </c>
      <c r="AQ327" s="382">
        <f>IF(('GE2024 results (adjust.)'!I326+'Allocation (ENG)'!T327+'Allocation (ENG)'!AF327)&gt;0,('GE2024 results (adjust.)'!I326+'Allocation (ENG)'!T327+'Allocation (ENG)'!AF327),0)</f>
        <v>7090.0814090234835</v>
      </c>
      <c r="AR327" s="382">
        <f>IF(('GE2024 results (adjust.)'!K326+'Allocation (ENG)'!U327+'Allocation (ENG)'!AG327)&gt;0,('GE2024 results (adjust.)'!K326+'Allocation (ENG)'!U327+'Allocation (ENG)'!AG327),0)</f>
        <v>0</v>
      </c>
      <c r="AS327" s="382">
        <f>IF(('GE2024 results (adjust.)'!L326+'Allocation (ENG)'!V327+'Allocation (ENG)'!AH327)&gt;0,('GE2024 results (adjust.)'!L326+'Allocation (ENG)'!V327+'Allocation (ENG)'!AH327),0)</f>
        <v>0</v>
      </c>
      <c r="AT327" s="382">
        <f t="shared" si="86"/>
        <v>1949.648198731401</v>
      </c>
      <c r="AU327" s="382">
        <f t="shared" si="87"/>
        <v>113.171726790584</v>
      </c>
      <c r="AV327" s="382">
        <f>IF(('GE2024 results (adjust.)'!N326+'Allocation (ENG)'!Y327+'Allocation (ENG)'!AK327)&gt;0,('GE2024 results (adjust.)'!N326+'Allocation (ENG)'!Y327+'Allocation (ENG)'!AK327),0)</f>
        <v>0</v>
      </c>
      <c r="AW327" s="382">
        <f t="shared" si="77"/>
        <v>46708.516376515923</v>
      </c>
      <c r="AY327" s="368">
        <f t="shared" si="78"/>
        <v>0.17283866177423488</v>
      </c>
      <c r="AZ327" s="368">
        <f t="shared" si="79"/>
        <v>0.22676385593814033</v>
      </c>
      <c r="BA327" s="368">
        <f t="shared" si="80"/>
        <v>0.36104812585706236</v>
      </c>
      <c r="BB327" s="368">
        <f t="shared" si="81"/>
        <v>4.3391487403761961E-2</v>
      </c>
      <c r="BC327" s="368">
        <f t="shared" si="82"/>
        <v>0.15179418999033398</v>
      </c>
      <c r="BD327" s="368">
        <f t="shared" si="83"/>
        <v>0</v>
      </c>
      <c r="BE327" s="368">
        <f t="shared" si="84"/>
        <v>0</v>
      </c>
      <c r="BF327" s="368">
        <f t="shared" si="88"/>
        <v>4.1740743444200763E-2</v>
      </c>
      <c r="BG327" s="368">
        <f t="shared" si="89"/>
        <v>2.4229355922656625E-3</v>
      </c>
      <c r="BH327" s="368">
        <f t="shared" si="90"/>
        <v>0</v>
      </c>
    </row>
    <row r="328" spans="1:60" ht="20" customHeight="1" x14ac:dyDescent="0.35">
      <c r="A328" s="394" t="s">
        <v>424</v>
      </c>
      <c r="B328" s="395" t="s">
        <v>420</v>
      </c>
      <c r="C328" s="394" t="s">
        <v>379</v>
      </c>
      <c r="D328" s="333" t="s">
        <v>71</v>
      </c>
      <c r="E328" s="346">
        <f>'GE2024 results (adjust.)'!E327/'Regional Transition'!$P$87</f>
        <v>1.7734132211981869E-2</v>
      </c>
      <c r="F328" s="346">
        <f>'GE2024 results (adjust.)'!F327/'Regional Transition'!$Q$87</f>
        <v>7.7867292208089649E-3</v>
      </c>
      <c r="G328" s="346">
        <f>'GE2024 results (adjust.)'!G327/'Regional Transition'!$R$87</f>
        <v>1.8636720987524641E-2</v>
      </c>
      <c r="H328" s="346">
        <f>'GE2024 results (adjust.)'!H327/'Regional Transition'!$S$87</f>
        <v>2.7280956000391081E-3</v>
      </c>
      <c r="I328" s="346">
        <f>'GE2024 results (adjust.)'!I327/'Regional Transition'!$T$87</f>
        <v>1.0364907480019355E-2</v>
      </c>
      <c r="J328" s="346">
        <v>1.5581457070818773E-2</v>
      </c>
      <c r="K328" s="346">
        <v>1.5581457070818773E-2</v>
      </c>
      <c r="L328" s="346">
        <f t="shared" si="85"/>
        <v>1.8636720987524641E-2</v>
      </c>
      <c r="M328" s="346">
        <v>1.0495230345981274E-2</v>
      </c>
      <c r="N328" s="346">
        <v>1.5581457070818773E-2</v>
      </c>
      <c r="P328" s="347">
        <f>E328*'Regional Transition'!$P$89</f>
        <v>0</v>
      </c>
      <c r="Q328" s="347">
        <f>F328*'Regional Transition'!$Q$89</f>
        <v>0</v>
      </c>
      <c r="R328" s="347">
        <f>G328*'Regional Transition'!$R$89</f>
        <v>8753.2613891219189</v>
      </c>
      <c r="S328" s="347">
        <f>H328*'Regional Transition'!$S$89</f>
        <v>0</v>
      </c>
      <c r="T328" s="347">
        <f>I328*'Regional Transition'!$T$89</f>
        <v>3799.5480891900088</v>
      </c>
      <c r="U328" s="347">
        <f>J328*'Regional Transition'!$U$89</f>
        <v>0</v>
      </c>
      <c r="V328" s="347">
        <f>K328*'Regional Transition'!$V$89</f>
        <v>0</v>
      </c>
      <c r="W328" s="347">
        <f>L328*'Regional Transition'!$W$89</f>
        <v>2324.714406867065</v>
      </c>
      <c r="X328" s="347">
        <f>M328*'Regional Transition'!$X$89</f>
        <v>130.9158043682861</v>
      </c>
      <c r="Y328" s="347">
        <f>N328*'Regional Transition'!$Y$89</f>
        <v>0</v>
      </c>
      <c r="Z328" s="348">
        <f t="shared" si="76"/>
        <v>15008.439689547276</v>
      </c>
      <c r="AB328" s="347">
        <f>E328*'Regional Transition'!$P$91</f>
        <v>-9006.0518731988468</v>
      </c>
      <c r="AC328" s="347">
        <f>F328*'Regional Transition'!$Q$91</f>
        <v>-2634.9999999999995</v>
      </c>
      <c r="AD328" s="347">
        <f>G328*'Regional Transition'!$R$91</f>
        <v>0</v>
      </c>
      <c r="AE328" s="347">
        <f>H328*'Regional Transition'!$S$91</f>
        <v>-186.84000000000003</v>
      </c>
      <c r="AF328" s="347">
        <f>I328*'Regional Transition'!$T$91</f>
        <v>0</v>
      </c>
      <c r="AG328" s="347">
        <f>J328*'Regional Transition'!$U$91</f>
        <v>-317.72939828699089</v>
      </c>
      <c r="AH328" s="347">
        <f>K328*'Regional Transition'!$V$91</f>
        <v>-155.46000333268231</v>
      </c>
      <c r="AI328" s="347">
        <f>L328*'Regional Transition'!$W$91</f>
        <v>0</v>
      </c>
      <c r="AJ328" s="347">
        <f>M328*'Regional Transition'!$X$91</f>
        <v>0</v>
      </c>
      <c r="AK328" s="347">
        <f>N328*'Regional Transition'!$Y$91</f>
        <v>-442.18582067443242</v>
      </c>
      <c r="AM328" s="382">
        <f>IF(('GE2024 results (adjust.)'!E327+'Allocation (ENG)'!P328+'Allocation (ENG)'!AB328)&gt;0,('GE2024 results (adjust.)'!E327+'Allocation (ENG)'!P328+'Allocation (ENG)'!AB328),0)</f>
        <v>9933.9481268011532</v>
      </c>
      <c r="AN328" s="382">
        <f>IF(('GE2024 results (adjust.)'!F327+'Allocation (ENG)'!Q328+'Allocation (ENG)'!AC328)&gt;0,('GE2024 results (adjust.)'!F327+'Allocation (ENG)'!Q328+'Allocation (ENG)'!AC328),0)</f>
        <v>7735</v>
      </c>
      <c r="AO328" s="382">
        <f>IF(('GE2024 results (adjust.)'!G327+'Allocation (ENG)'!R328+'Allocation (ENG)'!AD328)&gt;0,('GE2024 results (adjust.)'!G327+'Allocation (ENG)'!R328+'Allocation (ENG)'!AD328),0)</f>
        <v>20108.261389121919</v>
      </c>
      <c r="AP328" s="382">
        <f>IF(('GE2024 results (adjust.)'!H327+'Allocation (ENG)'!S328+'Allocation (ENG)'!AE328)&gt;0,('GE2024 results (adjust.)'!H327+'Allocation (ENG)'!S328+'Allocation (ENG)'!AE328),0)</f>
        <v>2408.16</v>
      </c>
      <c r="AQ328" s="382">
        <f>IF(('GE2024 results (adjust.)'!I327+'Allocation (ENG)'!T328+'Allocation (ENG)'!AF328)&gt;0,('GE2024 results (adjust.)'!I327+'Allocation (ENG)'!T328+'Allocation (ENG)'!AF328),0)</f>
        <v>6905.5480891900088</v>
      </c>
      <c r="AR328" s="382">
        <f>IF(('GE2024 results (adjust.)'!K327+'Allocation (ENG)'!U328+'Allocation (ENG)'!AG328)&gt;0,('GE2024 results (adjust.)'!K327+'Allocation (ENG)'!U328+'Allocation (ENG)'!AG328),0)</f>
        <v>167.27060171300911</v>
      </c>
      <c r="AS328" s="382">
        <f>IF(('GE2024 results (adjust.)'!L327+'Allocation (ENG)'!V328+'Allocation (ENG)'!AH328)&gt;0,('GE2024 results (adjust.)'!L327+'Allocation (ENG)'!V328+'Allocation (ENG)'!AH328),0)</f>
        <v>0</v>
      </c>
      <c r="AT328" s="382">
        <f t="shared" si="86"/>
        <v>2324.714406867065</v>
      </c>
      <c r="AU328" s="382">
        <f t="shared" si="87"/>
        <v>130.9158043682861</v>
      </c>
      <c r="AV328" s="382">
        <f>IF(('GE2024 results (adjust.)'!N327+'Allocation (ENG)'!Y328+'Allocation (ENG)'!AK328)&gt;0,('GE2024 results (adjust.)'!N327+'Allocation (ENG)'!Y328+'Allocation (ENG)'!AK328),0)</f>
        <v>383.81417932556758</v>
      </c>
      <c r="AW328" s="382">
        <f t="shared" si="77"/>
        <v>50097.632597387012</v>
      </c>
      <c r="AY328" s="368">
        <f t="shared" si="78"/>
        <v>0.19829176772954513</v>
      </c>
      <c r="AZ328" s="368">
        <f t="shared" si="79"/>
        <v>0.15439851344199929</v>
      </c>
      <c r="BA328" s="368">
        <f t="shared" si="80"/>
        <v>0.4013814694742826</v>
      </c>
      <c r="BB328" s="368">
        <f t="shared" si="81"/>
        <v>4.806933731486554E-2</v>
      </c>
      <c r="BC328" s="368">
        <f t="shared" si="82"/>
        <v>0.13784180471534274</v>
      </c>
      <c r="BD328" s="368">
        <f t="shared" si="83"/>
        <v>3.3388923396299088E-3</v>
      </c>
      <c r="BE328" s="368">
        <f t="shared" si="84"/>
        <v>0</v>
      </c>
      <c r="BF328" s="368">
        <f t="shared" si="88"/>
        <v>4.640367790529721E-2</v>
      </c>
      <c r="BG328" s="368">
        <f t="shared" si="89"/>
        <v>2.6132133911476369E-3</v>
      </c>
      <c r="BH328" s="368">
        <f t="shared" si="90"/>
        <v>7.661323687889925E-3</v>
      </c>
    </row>
    <row r="329" spans="1:60" ht="20" customHeight="1" x14ac:dyDescent="0.35">
      <c r="A329" s="394" t="s">
        <v>425</v>
      </c>
      <c r="B329" s="395" t="s">
        <v>420</v>
      </c>
      <c r="C329" s="394" t="s">
        <v>379</v>
      </c>
      <c r="D329" s="333" t="s">
        <v>71</v>
      </c>
      <c r="E329" s="346">
        <f>'GE2024 results (adjust.)'!E328/'Regional Transition'!$P$87</f>
        <v>1.5968209648528974E-2</v>
      </c>
      <c r="F329" s="346">
        <f>'GE2024 results (adjust.)'!F328/'Regional Transition'!$Q$87</f>
        <v>7.5712237930006558E-3</v>
      </c>
      <c r="G329" s="346">
        <f>'GE2024 results (adjust.)'!G328/'Regional Transition'!$R$87</f>
        <v>1.4100226332349114E-2</v>
      </c>
      <c r="H329" s="346">
        <f>'GE2024 results (adjust.)'!H328/'Regional Transition'!$S$87</f>
        <v>1.4350098242980279E-3</v>
      </c>
      <c r="I329" s="346">
        <f>'GE2024 results (adjust.)'!I328/'Regional Transition'!$T$87</f>
        <v>1.5317104099577861E-2</v>
      </c>
      <c r="J329" s="346">
        <v>1.1390277347724156E-2</v>
      </c>
      <c r="K329" s="346">
        <v>1.1390277347724156E-2</v>
      </c>
      <c r="L329" s="346">
        <f t="shared" si="85"/>
        <v>1.4100226332349114E-2</v>
      </c>
      <c r="M329" s="346">
        <v>1.4660320404673763E-2</v>
      </c>
      <c r="N329" s="346">
        <v>1.1390277347724156E-2</v>
      </c>
      <c r="P329" s="347">
        <f>E329*'Regional Transition'!$P$89</f>
        <v>0</v>
      </c>
      <c r="Q329" s="347">
        <f>F329*'Regional Transition'!$Q$89</f>
        <v>0</v>
      </c>
      <c r="R329" s="347">
        <f>G329*'Regional Transition'!$R$89</f>
        <v>6622.5687885465795</v>
      </c>
      <c r="S329" s="347">
        <f>H329*'Regional Transition'!$S$89</f>
        <v>0</v>
      </c>
      <c r="T329" s="347">
        <f>I329*'Regional Transition'!$T$89</f>
        <v>5614.9149160921243</v>
      </c>
      <c r="U329" s="347">
        <f>J329*'Regional Transition'!$U$89</f>
        <v>0</v>
      </c>
      <c r="V329" s="347">
        <f>K329*'Regional Transition'!$V$89</f>
        <v>0</v>
      </c>
      <c r="W329" s="347">
        <f>L329*'Regional Transition'!$W$89</f>
        <v>1758.8394072562708</v>
      </c>
      <c r="X329" s="347">
        <f>M329*'Regional Transition'!$X$89</f>
        <v>182.87046351579787</v>
      </c>
      <c r="Y329" s="347">
        <f>N329*'Regional Transition'!$Y$89</f>
        <v>0</v>
      </c>
      <c r="Z329" s="348">
        <f t="shared" si="76"/>
        <v>14179.193575410773</v>
      </c>
      <c r="AB329" s="347">
        <f>E329*'Regional Transition'!$P$91</f>
        <v>-8109.2507204610938</v>
      </c>
      <c r="AC329" s="347">
        <f>F329*'Regional Transition'!$Q$91</f>
        <v>-2562.0737704918029</v>
      </c>
      <c r="AD329" s="347">
        <f>G329*'Regional Transition'!$R$91</f>
        <v>0</v>
      </c>
      <c r="AE329" s="347">
        <f>H329*'Regional Transition'!$S$91</f>
        <v>-98.280000000000015</v>
      </c>
      <c r="AF329" s="347">
        <f>I329*'Regional Transition'!$T$91</f>
        <v>0</v>
      </c>
      <c r="AG329" s="347">
        <f>J329*'Regional Transition'!$U$91</f>
        <v>-232.26492564627441</v>
      </c>
      <c r="AH329" s="347">
        <f>K329*'Regional Transition'!$V$91</f>
        <v>-113.64357944120849</v>
      </c>
      <c r="AI329" s="347">
        <f>L329*'Regional Transition'!$W$91</f>
        <v>0</v>
      </c>
      <c r="AJ329" s="347">
        <f>M329*'Regional Transition'!$X$91</f>
        <v>0</v>
      </c>
      <c r="AK329" s="347">
        <f>N329*'Regional Transition'!$Y$91</f>
        <v>-323.24442533333246</v>
      </c>
      <c r="AM329" s="382">
        <f>IF(('GE2024 results (adjust.)'!E328+'Allocation (ENG)'!P329+'Allocation (ENG)'!AB329)&gt;0,('GE2024 results (adjust.)'!E328+'Allocation (ENG)'!P329+'Allocation (ENG)'!AB329),0)</f>
        <v>8944.7492795389062</v>
      </c>
      <c r="AN329" s="382">
        <f>IF(('GE2024 results (adjust.)'!F328+'Allocation (ENG)'!Q329+'Allocation (ENG)'!AC329)&gt;0,('GE2024 results (adjust.)'!F328+'Allocation (ENG)'!Q329+'Allocation (ENG)'!AC329),0)</f>
        <v>7520.9262295081971</v>
      </c>
      <c r="AO329" s="382">
        <f>IF(('GE2024 results (adjust.)'!G328+'Allocation (ENG)'!R329+'Allocation (ENG)'!AD329)&gt;0,('GE2024 results (adjust.)'!G328+'Allocation (ENG)'!R329+'Allocation (ENG)'!AD329),0)</f>
        <v>15213.56878854658</v>
      </c>
      <c r="AP329" s="382">
        <f>IF(('GE2024 results (adjust.)'!H328+'Allocation (ENG)'!S329+'Allocation (ENG)'!AE329)&gt;0,('GE2024 results (adjust.)'!H328+'Allocation (ENG)'!S329+'Allocation (ENG)'!AE329),0)</f>
        <v>1266.72</v>
      </c>
      <c r="AQ329" s="382">
        <f>IF(('GE2024 results (adjust.)'!I328+'Allocation (ENG)'!T329+'Allocation (ENG)'!AF329)&gt;0,('GE2024 results (adjust.)'!I328+'Allocation (ENG)'!T329+'Allocation (ENG)'!AF329),0)</f>
        <v>10204.914916092124</v>
      </c>
      <c r="AR329" s="382">
        <f>IF(('GE2024 results (adjust.)'!K328+'Allocation (ENG)'!U329+'Allocation (ENG)'!AG329)&gt;0,('GE2024 results (adjust.)'!K328+'Allocation (ENG)'!U329+'Allocation (ENG)'!AG329),0)</f>
        <v>330.73507435372562</v>
      </c>
      <c r="AS329" s="382">
        <f>IF(('GE2024 results (adjust.)'!L328+'Allocation (ENG)'!V329+'Allocation (ENG)'!AH329)&gt;0,('GE2024 results (adjust.)'!L328+'Allocation (ENG)'!V329+'Allocation (ENG)'!AH329),0)</f>
        <v>0</v>
      </c>
      <c r="AT329" s="382">
        <f t="shared" si="86"/>
        <v>1758.8394072562708</v>
      </c>
      <c r="AU329" s="382">
        <f t="shared" si="87"/>
        <v>182.87046351579787</v>
      </c>
      <c r="AV329" s="382">
        <f>IF(('GE2024 results (adjust.)'!N328+'Allocation (ENG)'!Y329+'Allocation (ENG)'!AK329)&gt;0,('GE2024 results (adjust.)'!N328+'Allocation (ENG)'!Y329+'Allocation (ENG)'!AK329),0)</f>
        <v>143.75557466666754</v>
      </c>
      <c r="AW329" s="382">
        <f t="shared" si="77"/>
        <v>45567.079733478276</v>
      </c>
      <c r="AY329" s="368">
        <f t="shared" si="78"/>
        <v>0.19629849733309046</v>
      </c>
      <c r="AZ329" s="368">
        <f t="shared" si="79"/>
        <v>0.16505174949762139</v>
      </c>
      <c r="BA329" s="368">
        <f t="shared" si="80"/>
        <v>0.33387192853987357</v>
      </c>
      <c r="BB329" s="368">
        <f t="shared" si="81"/>
        <v>2.7799016469983194E-2</v>
      </c>
      <c r="BC329" s="368">
        <f t="shared" si="82"/>
        <v>0.22395367391943138</v>
      </c>
      <c r="BD329" s="368">
        <f t="shared" si="83"/>
        <v>7.2582021118797642E-3</v>
      </c>
      <c r="BE329" s="368">
        <f t="shared" si="84"/>
        <v>0</v>
      </c>
      <c r="BF329" s="368">
        <f t="shared" si="88"/>
        <v>3.8598905559533714E-2</v>
      </c>
      <c r="BG329" s="368">
        <f t="shared" si="89"/>
        <v>4.0132144650349925E-3</v>
      </c>
      <c r="BH329" s="368">
        <f t="shared" si="90"/>
        <v>3.1548121035513688E-3</v>
      </c>
    </row>
    <row r="330" spans="1:60" ht="20" customHeight="1" x14ac:dyDescent="0.35">
      <c r="A330" s="394" t="s">
        <v>426</v>
      </c>
      <c r="B330" s="395" t="s">
        <v>420</v>
      </c>
      <c r="C330" s="394" t="s">
        <v>379</v>
      </c>
      <c r="D330" s="333" t="s">
        <v>71</v>
      </c>
      <c r="E330" s="346">
        <f>'GE2024 results (adjust.)'!E329/'Regional Transition'!$P$87</f>
        <v>1.2497226115803697E-2</v>
      </c>
      <c r="F330" s="346">
        <f>'GE2024 results (adjust.)'!F329/'Regional Transition'!$Q$87</f>
        <v>1.1125186126856859E-2</v>
      </c>
      <c r="G330" s="346">
        <f>'GE2024 results (adjust.)'!G329/'Regional Transition'!$R$87</f>
        <v>1.6222399845063278E-2</v>
      </c>
      <c r="H330" s="346">
        <f>'GE2024 results (adjust.)'!H329/'Regional Transition'!$S$87</f>
        <v>4.371260695553993E-3</v>
      </c>
      <c r="I330" s="346">
        <f>'GE2024 results (adjust.)'!I329/'Regional Transition'!$T$87</f>
        <v>1.4075717884971552E-2</v>
      </c>
      <c r="J330" s="346">
        <v>1.8910072101561463E-3</v>
      </c>
      <c r="K330" s="346">
        <v>1.8910072101561463E-3</v>
      </c>
      <c r="L330" s="346">
        <f t="shared" si="85"/>
        <v>1.6222399845063278E-2</v>
      </c>
      <c r="M330" s="346">
        <v>1.2000238980577126E-2</v>
      </c>
      <c r="N330" s="346">
        <v>1.8910072101561463E-3</v>
      </c>
      <c r="P330" s="347">
        <f>E330*'Regional Transition'!$P$89</f>
        <v>0</v>
      </c>
      <c r="Q330" s="347">
        <f>F330*'Regional Transition'!$Q$89</f>
        <v>0</v>
      </c>
      <c r="R330" s="347">
        <f>G330*'Regional Transition'!$R$89</f>
        <v>7619.307403794015</v>
      </c>
      <c r="S330" s="347">
        <f>H330*'Regional Transition'!$S$89</f>
        <v>0</v>
      </c>
      <c r="T330" s="347">
        <f>I330*'Regional Transition'!$T$89</f>
        <v>5159.8499163565539</v>
      </c>
      <c r="U330" s="347">
        <f>J330*'Regional Transition'!$U$89</f>
        <v>0</v>
      </c>
      <c r="V330" s="347">
        <f>K330*'Regional Transition'!$V$89</f>
        <v>0</v>
      </c>
      <c r="W330" s="347">
        <f>L330*'Regional Transition'!$W$89</f>
        <v>2023.5558958585702</v>
      </c>
      <c r="X330" s="347">
        <f>M330*'Regional Transition'!$X$89</f>
        <v>149.68903844549493</v>
      </c>
      <c r="Y330" s="347">
        <f>N330*'Regional Transition'!$Y$89</f>
        <v>0</v>
      </c>
      <c r="Z330" s="348">
        <f t="shared" si="76"/>
        <v>14952.402254454633</v>
      </c>
      <c r="AB330" s="347">
        <f>E330*'Regional Transition'!$P$91</f>
        <v>-6346.5561959654178</v>
      </c>
      <c r="AC330" s="347">
        <f>F330*'Regional Transition'!$Q$91</f>
        <v>-3764.721311475409</v>
      </c>
      <c r="AD330" s="347">
        <f>G330*'Regional Transition'!$R$91</f>
        <v>0</v>
      </c>
      <c r="AE330" s="347">
        <f>H330*'Regional Transition'!$S$91</f>
        <v>-299.37600000000009</v>
      </c>
      <c r="AF330" s="347">
        <f>I330*'Regional Transition'!$T$91</f>
        <v>0</v>
      </c>
      <c r="AG330" s="347">
        <f>J330*'Regional Transition'!$U$91</f>
        <v>-38.56048765583779</v>
      </c>
      <c r="AH330" s="347">
        <f>K330*'Regional Transition'!$V$91</f>
        <v>-18.867040858686071</v>
      </c>
      <c r="AI330" s="347">
        <f>L330*'Regional Transition'!$W$91</f>
        <v>0</v>
      </c>
      <c r="AJ330" s="347">
        <f>M330*'Regional Transition'!$X$91</f>
        <v>0</v>
      </c>
      <c r="AK330" s="347">
        <f>N330*'Regional Transition'!$Y$91</f>
        <v>-53.664851196116359</v>
      </c>
      <c r="AM330" s="382">
        <f>IF(('GE2024 results (adjust.)'!E329+'Allocation (ENG)'!P330+'Allocation (ENG)'!AB330)&gt;0,('GE2024 results (adjust.)'!E329+'Allocation (ENG)'!P330+'Allocation (ENG)'!AB330),0)</f>
        <v>7000.4438040345822</v>
      </c>
      <c r="AN330" s="382">
        <f>IF(('GE2024 results (adjust.)'!F329+'Allocation (ENG)'!Q330+'Allocation (ENG)'!AC330)&gt;0,('GE2024 results (adjust.)'!F329+'Allocation (ENG)'!Q330+'Allocation (ENG)'!AC330),0)</f>
        <v>11051.278688524591</v>
      </c>
      <c r="AO330" s="382">
        <f>IF(('GE2024 results (adjust.)'!G329+'Allocation (ENG)'!R330+'Allocation (ENG)'!AD330)&gt;0,('GE2024 results (adjust.)'!G329+'Allocation (ENG)'!R330+'Allocation (ENG)'!AD330),0)</f>
        <v>17503.307403794017</v>
      </c>
      <c r="AP330" s="382">
        <f>IF(('GE2024 results (adjust.)'!H329+'Allocation (ENG)'!S330+'Allocation (ENG)'!AE330)&gt;0,('GE2024 results (adjust.)'!H329+'Allocation (ENG)'!S330+'Allocation (ENG)'!AE330),0)</f>
        <v>3858.6239999999998</v>
      </c>
      <c r="AQ330" s="382">
        <f>IF(('GE2024 results (adjust.)'!I329+'Allocation (ENG)'!T330+'Allocation (ENG)'!AF330)&gt;0,('GE2024 results (adjust.)'!I329+'Allocation (ENG)'!T330+'Allocation (ENG)'!AF330),0)</f>
        <v>9377.8499163565539</v>
      </c>
      <c r="AR330" s="382">
        <f>IF(('GE2024 results (adjust.)'!K329+'Allocation (ENG)'!U330+'Allocation (ENG)'!AG330)&gt;0,('GE2024 results (adjust.)'!K329+'Allocation (ENG)'!U330+'Allocation (ENG)'!AG330),0)</f>
        <v>0</v>
      </c>
      <c r="AS330" s="382">
        <f>IF(('GE2024 results (adjust.)'!L329+'Allocation (ENG)'!V330+'Allocation (ENG)'!AH330)&gt;0,('GE2024 results (adjust.)'!L329+'Allocation (ENG)'!V330+'Allocation (ENG)'!AH330),0)</f>
        <v>0</v>
      </c>
      <c r="AT330" s="382">
        <f t="shared" si="86"/>
        <v>2023.5558958585702</v>
      </c>
      <c r="AU330" s="382">
        <f t="shared" si="87"/>
        <v>149.68903844549493</v>
      </c>
      <c r="AV330" s="382">
        <f>IF(('GE2024 results (adjust.)'!N329+'Allocation (ENG)'!Y330+'Allocation (ENG)'!AK330)&gt;0,('GE2024 results (adjust.)'!N329+'Allocation (ENG)'!Y330+'Allocation (ENG)'!AK330),0)</f>
        <v>117.33514880388364</v>
      </c>
      <c r="AW330" s="382">
        <f t="shared" si="77"/>
        <v>51082.083895817697</v>
      </c>
      <c r="AY330" s="368">
        <f t="shared" si="78"/>
        <v>0.13704303485958091</v>
      </c>
      <c r="AZ330" s="368">
        <f t="shared" si="79"/>
        <v>0.21634353663142952</v>
      </c>
      <c r="BA330" s="368">
        <f t="shared" si="80"/>
        <v>0.34265061385303203</v>
      </c>
      <c r="BB330" s="368">
        <f t="shared" si="81"/>
        <v>7.5537717056917517E-2</v>
      </c>
      <c r="BC330" s="368">
        <f t="shared" si="82"/>
        <v>0.18358393395779921</v>
      </c>
      <c r="BD330" s="368">
        <f t="shared" si="83"/>
        <v>0</v>
      </c>
      <c r="BE330" s="368">
        <f t="shared" si="84"/>
        <v>0</v>
      </c>
      <c r="BF330" s="368">
        <f t="shared" si="88"/>
        <v>3.9613808629765927E-2</v>
      </c>
      <c r="BG330" s="368">
        <f t="shared" si="89"/>
        <v>2.9303628009927488E-3</v>
      </c>
      <c r="BH330" s="368">
        <f t="shared" si="90"/>
        <v>2.2969922104820466E-3</v>
      </c>
    </row>
    <row r="331" spans="1:60" ht="20" customHeight="1" x14ac:dyDescent="0.35">
      <c r="A331" s="394" t="s">
        <v>427</v>
      </c>
      <c r="B331" s="395" t="s">
        <v>420</v>
      </c>
      <c r="C331" s="394" t="s">
        <v>379</v>
      </c>
      <c r="D331" s="333" t="s">
        <v>71</v>
      </c>
      <c r="E331" s="346">
        <f>'GE2024 results (adjust.)'!E330/'Regional Transition'!$P$87</f>
        <v>1.4063709916788156E-2</v>
      </c>
      <c r="F331" s="346">
        <f>'GE2024 results (adjust.)'!F330/'Regional Transition'!$Q$87</f>
        <v>8.4782989037757023E-3</v>
      </c>
      <c r="G331" s="346">
        <f>'GE2024 results (adjust.)'!G330/'Regional Transition'!$R$87</f>
        <v>1.753706417892565E-2</v>
      </c>
      <c r="H331" s="346">
        <f>'GE2024 results (adjust.)'!H330/'Regional Transition'!$S$87</f>
        <v>1.8250381355174919E-3</v>
      </c>
      <c r="I331" s="346">
        <f>'GE2024 results (adjust.)'!I330/'Regional Transition'!$T$87</f>
        <v>1.3194734119767073E-2</v>
      </c>
      <c r="J331" s="346">
        <v>6.1927721502189588E-3</v>
      </c>
      <c r="K331" s="346">
        <v>6.1927721502189588E-3</v>
      </c>
      <c r="L331" s="346">
        <f t="shared" si="85"/>
        <v>1.753706417892565E-2</v>
      </c>
      <c r="M331" s="346">
        <v>1.1249157166714546E-2</v>
      </c>
      <c r="N331" s="346">
        <v>6.1927721502189588E-3</v>
      </c>
      <c r="P331" s="347">
        <f>E331*'Regional Transition'!$P$89</f>
        <v>0</v>
      </c>
      <c r="Q331" s="347">
        <f>F331*'Regional Transition'!$Q$89</f>
        <v>0</v>
      </c>
      <c r="R331" s="347">
        <f>G331*'Regional Transition'!$R$89</f>
        <v>8236.7765691561162</v>
      </c>
      <c r="S331" s="347">
        <f>H331*'Regional Transition'!$S$89</f>
        <v>0</v>
      </c>
      <c r="T331" s="347">
        <f>I331*'Regional Transition'!$T$89</f>
        <v>4836.9005617055036</v>
      </c>
      <c r="U331" s="347">
        <f>J331*'Regional Transition'!$U$89</f>
        <v>0</v>
      </c>
      <c r="V331" s="347">
        <f>K331*'Regional Transition'!$V$89</f>
        <v>0</v>
      </c>
      <c r="W331" s="347">
        <f>L331*'Regional Transition'!$W$89</f>
        <v>2187.5449966864453</v>
      </c>
      <c r="X331" s="347">
        <f>M331*'Regional Transition'!$X$89</f>
        <v>140.32016548446822</v>
      </c>
      <c r="Y331" s="347">
        <f>N331*'Regional Transition'!$Y$89</f>
        <v>0</v>
      </c>
      <c r="Z331" s="348">
        <f t="shared" si="76"/>
        <v>15401.542293032533</v>
      </c>
      <c r="AB331" s="347">
        <f>E331*'Regional Transition'!$P$91</f>
        <v>-7142.0749279538904</v>
      </c>
      <c r="AC331" s="347">
        <f>F331*'Regional Transition'!$Q$91</f>
        <v>-2869.0245901639341</v>
      </c>
      <c r="AD331" s="347">
        <f>G331*'Regional Transition'!$R$91</f>
        <v>0</v>
      </c>
      <c r="AE331" s="347">
        <f>H331*'Regional Transition'!$S$91</f>
        <v>-124.99200000000002</v>
      </c>
      <c r="AF331" s="347">
        <f>I331*'Regional Transition'!$T$91</f>
        <v>0</v>
      </c>
      <c r="AG331" s="347">
        <f>J331*'Regional Transition'!$U$91</f>
        <v>-126.27995957467347</v>
      </c>
      <c r="AH331" s="347">
        <f>K331*'Regional Transition'!$V$91</f>
        <v>-61.786800472890057</v>
      </c>
      <c r="AI331" s="347">
        <f>L331*'Regional Transition'!$W$91</f>
        <v>0</v>
      </c>
      <c r="AJ331" s="347">
        <f>M331*'Regional Transition'!$X$91</f>
        <v>0</v>
      </c>
      <c r="AK331" s="347">
        <f>N331*'Regional Transition'!$Y$91</f>
        <v>-175.74454192880211</v>
      </c>
      <c r="AM331" s="382">
        <f>IF(('GE2024 results (adjust.)'!E330+'Allocation (ENG)'!P331+'Allocation (ENG)'!AB331)&gt;0,('GE2024 results (adjust.)'!E330+'Allocation (ENG)'!P331+'Allocation (ENG)'!AB331),0)</f>
        <v>7877.9250720461096</v>
      </c>
      <c r="AN331" s="382">
        <f>IF(('GE2024 results (adjust.)'!F330+'Allocation (ENG)'!Q331+'Allocation (ENG)'!AC331)&gt;0,('GE2024 results (adjust.)'!F330+'Allocation (ENG)'!Q331+'Allocation (ENG)'!AC331),0)</f>
        <v>8421.9754098360663</v>
      </c>
      <c r="AO331" s="382">
        <f>IF(('GE2024 results (adjust.)'!G330+'Allocation (ENG)'!R331+'Allocation (ENG)'!AD331)&gt;0,('GE2024 results (adjust.)'!G330+'Allocation (ENG)'!R331+'Allocation (ENG)'!AD331),0)</f>
        <v>18921.776569156114</v>
      </c>
      <c r="AP331" s="382">
        <f>IF(('GE2024 results (adjust.)'!H330+'Allocation (ENG)'!S331+'Allocation (ENG)'!AE331)&gt;0,('GE2024 results (adjust.)'!H330+'Allocation (ENG)'!S331+'Allocation (ENG)'!AE331),0)</f>
        <v>1611.008</v>
      </c>
      <c r="AQ331" s="382">
        <f>IF(('GE2024 results (adjust.)'!I330+'Allocation (ENG)'!T331+'Allocation (ENG)'!AF331)&gt;0,('GE2024 results (adjust.)'!I330+'Allocation (ENG)'!T331+'Allocation (ENG)'!AF331),0)</f>
        <v>8790.9005617055045</v>
      </c>
      <c r="AR331" s="382">
        <f>IF(('GE2024 results (adjust.)'!K330+'Allocation (ENG)'!U331+'Allocation (ENG)'!AG331)&gt;0,('GE2024 results (adjust.)'!K330+'Allocation (ENG)'!U331+'Allocation (ENG)'!AG331),0)</f>
        <v>0</v>
      </c>
      <c r="AS331" s="382">
        <f>IF(('GE2024 results (adjust.)'!L330+'Allocation (ENG)'!V331+'Allocation (ENG)'!AH331)&gt;0,('GE2024 results (adjust.)'!L330+'Allocation (ENG)'!V331+'Allocation (ENG)'!AH331),0)</f>
        <v>0</v>
      </c>
      <c r="AT331" s="382">
        <f t="shared" si="86"/>
        <v>2187.5449966864453</v>
      </c>
      <c r="AU331" s="382">
        <f t="shared" si="87"/>
        <v>140.32016548446822</v>
      </c>
      <c r="AV331" s="382">
        <f>IF(('GE2024 results (adjust.)'!N330+'Allocation (ENG)'!Y331+'Allocation (ENG)'!AK331)&gt;0,('GE2024 results (adjust.)'!N330+'Allocation (ENG)'!Y331+'Allocation (ENG)'!AK331),0)</f>
        <v>384.25545807119789</v>
      </c>
      <c r="AW331" s="382">
        <f t="shared" si="77"/>
        <v>48335.706232985911</v>
      </c>
      <c r="AY331" s="368">
        <f t="shared" si="78"/>
        <v>0.16298355162275355</v>
      </c>
      <c r="AZ331" s="368">
        <f t="shared" si="79"/>
        <v>0.17423921291727454</v>
      </c>
      <c r="BA331" s="368">
        <f t="shared" si="80"/>
        <v>0.39146581365647365</v>
      </c>
      <c r="BB331" s="368">
        <f t="shared" si="81"/>
        <v>3.3329563702549025E-2</v>
      </c>
      <c r="BC331" s="368">
        <f t="shared" si="82"/>
        <v>0.18187177237737964</v>
      </c>
      <c r="BD331" s="368">
        <f t="shared" si="83"/>
        <v>0</v>
      </c>
      <c r="BE331" s="368">
        <f t="shared" si="84"/>
        <v>0</v>
      </c>
      <c r="BF331" s="368">
        <f t="shared" si="88"/>
        <v>4.5257329770710807E-2</v>
      </c>
      <c r="BG331" s="368">
        <f t="shared" si="89"/>
        <v>2.9030333147115378E-3</v>
      </c>
      <c r="BH331" s="368">
        <f t="shared" si="90"/>
        <v>7.9497226381471404E-3</v>
      </c>
    </row>
    <row r="332" spans="1:60" ht="20" customHeight="1" x14ac:dyDescent="0.35">
      <c r="A332" s="394" t="s">
        <v>428</v>
      </c>
      <c r="B332" s="395" t="s">
        <v>420</v>
      </c>
      <c r="C332" s="394" t="s">
        <v>379</v>
      </c>
      <c r="D332" s="333" t="s">
        <v>71</v>
      </c>
      <c r="E332" s="346">
        <f>'GE2024 results (adjust.)'!E331/'Regional Transition'!$P$87</f>
        <v>1.4571201979031776E-2</v>
      </c>
      <c r="F332" s="346">
        <f>'GE2024 results (adjust.)'!F331/'Regional Transition'!$Q$87</f>
        <v>8.7028150114923722E-3</v>
      </c>
      <c r="G332" s="346">
        <f>'GE2024 results (adjust.)'!G331/'Regional Transition'!$R$87</f>
        <v>1.443012337492881E-2</v>
      </c>
      <c r="H332" s="346">
        <f>'GE2024 results (adjust.)'!H331/'Regional Transition'!$S$87</f>
        <v>2.3632982307853234E-3</v>
      </c>
      <c r="I332" s="346">
        <f>'GE2024 results (adjust.)'!I331/'Regional Transition'!$T$87</f>
        <v>7.735304423272654E-3</v>
      </c>
      <c r="J332" s="346">
        <v>6.9668686689963281E-3</v>
      </c>
      <c r="K332" s="346">
        <v>6.9668686689963281E-3</v>
      </c>
      <c r="L332" s="346">
        <f t="shared" si="85"/>
        <v>1.443012337492881E-2</v>
      </c>
      <c r="M332" s="346">
        <v>7.5734082897810119E-3</v>
      </c>
      <c r="N332" s="346">
        <v>6.9668686689963281E-3</v>
      </c>
      <c r="P332" s="347">
        <f>E332*'Regional Transition'!$P$89</f>
        <v>0</v>
      </c>
      <c r="Q332" s="347">
        <f>F332*'Regional Transition'!$Q$89</f>
        <v>0</v>
      </c>
      <c r="R332" s="347">
        <f>G332*'Regional Transition'!$R$89</f>
        <v>6777.5142345363201</v>
      </c>
      <c r="S332" s="347">
        <f>H332*'Regional Transition'!$S$89</f>
        <v>0</v>
      </c>
      <c r="T332" s="347">
        <f>I332*'Regional Transition'!$T$89</f>
        <v>2835.593197277025</v>
      </c>
      <c r="U332" s="347">
        <f>J332*'Regional Transition'!$U$89</f>
        <v>0</v>
      </c>
      <c r="V332" s="347">
        <f>K332*'Regional Transition'!$V$89</f>
        <v>0</v>
      </c>
      <c r="W332" s="347">
        <f>L332*'Regional Transition'!$W$89</f>
        <v>1799.9902303104564</v>
      </c>
      <c r="X332" s="347">
        <f>M332*'Regional Transition'!$X$89</f>
        <v>94.469469023685988</v>
      </c>
      <c r="Y332" s="347">
        <f>N332*'Regional Transition'!$Y$89</f>
        <v>0</v>
      </c>
      <c r="Z332" s="348">
        <f t="shared" si="76"/>
        <v>11507.567131147487</v>
      </c>
      <c r="AB332" s="347">
        <f>E332*'Regional Transition'!$P$91</f>
        <v>-7399.7982708933714</v>
      </c>
      <c r="AC332" s="347">
        <f>F332*'Regional Transition'!$Q$91</f>
        <v>-2944.9999999999991</v>
      </c>
      <c r="AD332" s="347">
        <f>G332*'Regional Transition'!$R$91</f>
        <v>0</v>
      </c>
      <c r="AE332" s="347">
        <f>H332*'Regional Transition'!$S$91</f>
        <v>-161.85600000000002</v>
      </c>
      <c r="AF332" s="347">
        <f>I332*'Regional Transition'!$T$91</f>
        <v>0</v>
      </c>
      <c r="AG332" s="347">
        <f>J332*'Regional Transition'!$U$91</f>
        <v>-142.06495452150764</v>
      </c>
      <c r="AH332" s="347">
        <f>K332*'Regional Transition'!$V$91</f>
        <v>-69.510150532001305</v>
      </c>
      <c r="AI332" s="347">
        <f>L332*'Regional Transition'!$W$91</f>
        <v>0</v>
      </c>
      <c r="AJ332" s="347">
        <f>M332*'Regional Transition'!$X$91</f>
        <v>0</v>
      </c>
      <c r="AK332" s="347">
        <f>N332*'Regional Transition'!$Y$91</f>
        <v>-197.71260966990235</v>
      </c>
      <c r="AM332" s="382">
        <f>IF(('GE2024 results (adjust.)'!E331+'Allocation (ENG)'!P332+'Allocation (ENG)'!AB332)&gt;0,('GE2024 results (adjust.)'!E331+'Allocation (ENG)'!P332+'Allocation (ENG)'!AB332),0)</f>
        <v>8162.2017291066286</v>
      </c>
      <c r="AN332" s="382">
        <f>IF(('GE2024 results (adjust.)'!F331+'Allocation (ENG)'!Q332+'Allocation (ENG)'!AC332)&gt;0,('GE2024 results (adjust.)'!F331+'Allocation (ENG)'!Q332+'Allocation (ENG)'!AC332),0)</f>
        <v>8645</v>
      </c>
      <c r="AO332" s="382">
        <f>IF(('GE2024 results (adjust.)'!G331+'Allocation (ENG)'!R332+'Allocation (ENG)'!AD332)&gt;0,('GE2024 results (adjust.)'!G331+'Allocation (ENG)'!R332+'Allocation (ENG)'!AD332),0)</f>
        <v>15569.51423453632</v>
      </c>
      <c r="AP332" s="382">
        <f>IF(('GE2024 results (adjust.)'!H331+'Allocation (ENG)'!S332+'Allocation (ENG)'!AE332)&gt;0,('GE2024 results (adjust.)'!H331+'Allocation (ENG)'!S332+'Allocation (ENG)'!AE332),0)</f>
        <v>2086.1439999999998</v>
      </c>
      <c r="AQ332" s="382">
        <f>IF(('GE2024 results (adjust.)'!I331+'Allocation (ENG)'!T332+'Allocation (ENG)'!AF332)&gt;0,('GE2024 results (adjust.)'!I331+'Allocation (ENG)'!T332+'Allocation (ENG)'!AF332),0)</f>
        <v>5153.593197277025</v>
      </c>
      <c r="AR332" s="382">
        <f>IF(('GE2024 results (adjust.)'!K331+'Allocation (ENG)'!U332+'Allocation (ENG)'!AG332)&gt;0,('GE2024 results (adjust.)'!K331+'Allocation (ENG)'!U332+'Allocation (ENG)'!AG332),0)</f>
        <v>201.93504547849236</v>
      </c>
      <c r="AS332" s="382">
        <f>IF(('GE2024 results (adjust.)'!L331+'Allocation (ENG)'!V332+'Allocation (ENG)'!AH332)&gt;0,('GE2024 results (adjust.)'!L331+'Allocation (ENG)'!V332+'Allocation (ENG)'!AH332),0)</f>
        <v>0</v>
      </c>
      <c r="AT332" s="382">
        <f t="shared" si="86"/>
        <v>1799.9902303104564</v>
      </c>
      <c r="AU332" s="382">
        <f t="shared" si="87"/>
        <v>94.469469023685988</v>
      </c>
      <c r="AV332" s="382">
        <f>IF(('GE2024 results (adjust.)'!N331+'Allocation (ENG)'!Y332+'Allocation (ENG)'!AK332)&gt;0,('GE2024 results (adjust.)'!N331+'Allocation (ENG)'!Y332+'Allocation (ENG)'!AK332),0)</f>
        <v>88.287390330097651</v>
      </c>
      <c r="AW332" s="382">
        <f t="shared" si="77"/>
        <v>41801.135296062712</v>
      </c>
      <c r="AY332" s="368">
        <f t="shared" si="78"/>
        <v>0.19526268057785104</v>
      </c>
      <c r="AZ332" s="368">
        <f t="shared" si="79"/>
        <v>0.20681256474903159</v>
      </c>
      <c r="BA332" s="368">
        <f t="shared" si="80"/>
        <v>0.37246630083759535</v>
      </c>
      <c r="BB332" s="368">
        <f t="shared" si="81"/>
        <v>4.9906395728837913E-2</v>
      </c>
      <c r="BC332" s="368">
        <f t="shared" si="82"/>
        <v>0.12328835474864355</v>
      </c>
      <c r="BD332" s="368">
        <f t="shared" si="83"/>
        <v>4.8308507424082523E-3</v>
      </c>
      <c r="BE332" s="368">
        <f t="shared" si="84"/>
        <v>0</v>
      </c>
      <c r="BF332" s="368">
        <f t="shared" si="88"/>
        <v>4.3060797692736331E-2</v>
      </c>
      <c r="BG332" s="368">
        <f t="shared" si="89"/>
        <v>2.2599737627840015E-3</v>
      </c>
      <c r="BH332" s="368">
        <f t="shared" si="90"/>
        <v>2.1120811601117811E-3</v>
      </c>
    </row>
    <row r="333" spans="1:60" ht="20" customHeight="1" x14ac:dyDescent="0.35">
      <c r="A333" s="394" t="s">
        <v>429</v>
      </c>
      <c r="B333" s="395" t="s">
        <v>420</v>
      </c>
      <c r="C333" s="394" t="s">
        <v>379</v>
      </c>
      <c r="D333" s="333" t="s">
        <v>71</v>
      </c>
      <c r="E333" s="346">
        <f>'GE2024 results (adjust.)'!E332/'Regional Transition'!$P$87</f>
        <v>1.5564650462501299E-2</v>
      </c>
      <c r="F333" s="346">
        <f>'GE2024 results (adjust.)'!F332/'Regional Transition'!$Q$87</f>
        <v>1.0445630683767937E-2</v>
      </c>
      <c r="G333" s="346">
        <f>'GE2024 results (adjust.)'!G332/'Regional Transition'!$R$87</f>
        <v>1.4623794275547736E-2</v>
      </c>
      <c r="H333" s="346">
        <f>'GE2024 results (adjust.)'!H332/'Regional Transition'!$S$87</f>
        <v>1.6126777073063551E-3</v>
      </c>
      <c r="I333" s="346">
        <f>'GE2024 results (adjust.)'!I332/'Regional Transition'!$T$87</f>
        <v>7.5217326014049022E-3</v>
      </c>
      <c r="J333" s="346">
        <v>0</v>
      </c>
      <c r="K333" s="346">
        <v>0</v>
      </c>
      <c r="L333" s="346">
        <f t="shared" si="85"/>
        <v>1.4623794275547736E-2</v>
      </c>
      <c r="M333" s="346">
        <v>6.4126454865388437E-3</v>
      </c>
      <c r="N333" s="346">
        <v>0</v>
      </c>
      <c r="P333" s="347">
        <f>E333*'Regional Transition'!$P$89</f>
        <v>0</v>
      </c>
      <c r="Q333" s="347">
        <f>F333*'Regional Transition'!$Q$89</f>
        <v>0</v>
      </c>
      <c r="R333" s="347">
        <f>G333*'Regional Transition'!$R$89</f>
        <v>6868.477232679551</v>
      </c>
      <c r="S333" s="347">
        <f>H333*'Regional Transition'!$S$89</f>
        <v>0</v>
      </c>
      <c r="T333" s="347">
        <f>I333*'Regional Transition'!$T$89</f>
        <v>2757.3024446343461</v>
      </c>
      <c r="U333" s="347">
        <f>J333*'Regional Transition'!$U$89</f>
        <v>0</v>
      </c>
      <c r="V333" s="347">
        <f>K333*'Regional Transition'!$V$89</f>
        <v>0</v>
      </c>
      <c r="W333" s="347">
        <f>L333*'Regional Transition'!$W$89</f>
        <v>1824.148424939282</v>
      </c>
      <c r="X333" s="347">
        <f>M333*'Regional Transition'!$X$89</f>
        <v>79.990301720281082</v>
      </c>
      <c r="Y333" s="347">
        <f>N333*'Regional Transition'!$Y$89</f>
        <v>0</v>
      </c>
      <c r="Z333" s="348">
        <f t="shared" si="76"/>
        <v>11529.918403973461</v>
      </c>
      <c r="AB333" s="347">
        <f>E333*'Regional Transition'!$P$91</f>
        <v>-7904.308357348702</v>
      </c>
      <c r="AC333" s="347">
        <f>F333*'Regional Transition'!$Q$91</f>
        <v>-3534.7622950819664</v>
      </c>
      <c r="AD333" s="347">
        <f>G333*'Regional Transition'!$R$91</f>
        <v>0</v>
      </c>
      <c r="AE333" s="347">
        <f>H333*'Regional Transition'!$S$91</f>
        <v>-110.44800000000001</v>
      </c>
      <c r="AF333" s="347">
        <f>I333*'Regional Transition'!$T$91</f>
        <v>0</v>
      </c>
      <c r="AG333" s="347">
        <f>J333*'Regional Transition'!$U$91</f>
        <v>0</v>
      </c>
      <c r="AH333" s="347">
        <f>K333*'Regional Transition'!$V$91</f>
        <v>0</v>
      </c>
      <c r="AI333" s="347">
        <f>L333*'Regional Transition'!$W$91</f>
        <v>0</v>
      </c>
      <c r="AJ333" s="347">
        <f>M333*'Regional Transition'!$X$91</f>
        <v>0</v>
      </c>
      <c r="AK333" s="347">
        <f>N333*'Regional Transition'!$Y$91</f>
        <v>0</v>
      </c>
      <c r="AM333" s="382">
        <f>IF(('GE2024 results (adjust.)'!E332+'Allocation (ENG)'!P333+'Allocation (ENG)'!AB333)&gt;0,('GE2024 results (adjust.)'!E332+'Allocation (ENG)'!P333+'Allocation (ENG)'!AB333),0)</f>
        <v>8718.691642651298</v>
      </c>
      <c r="AN333" s="382">
        <f>IF(('GE2024 results (adjust.)'!F332+'Allocation (ENG)'!Q333+'Allocation (ENG)'!AC333)&gt;0,('GE2024 results (adjust.)'!F332+'Allocation (ENG)'!Q333+'Allocation (ENG)'!AC333),0)</f>
        <v>10376.237704918034</v>
      </c>
      <c r="AO333" s="382">
        <f>IF(('GE2024 results (adjust.)'!G332+'Allocation (ENG)'!R333+'Allocation (ENG)'!AD333)&gt;0,('GE2024 results (adjust.)'!G332+'Allocation (ENG)'!R333+'Allocation (ENG)'!AD333),0)</f>
        <v>15778.47723267955</v>
      </c>
      <c r="AP333" s="382">
        <f>IF(('GE2024 results (adjust.)'!H332+'Allocation (ENG)'!S333+'Allocation (ENG)'!AE333)&gt;0,('GE2024 results (adjust.)'!H332+'Allocation (ENG)'!S333+'Allocation (ENG)'!AE333),0)</f>
        <v>1423.5519999999999</v>
      </c>
      <c r="AQ333" s="382">
        <f>IF(('GE2024 results (adjust.)'!I332+'Allocation (ENG)'!T333+'Allocation (ENG)'!AF333)&gt;0,('GE2024 results (adjust.)'!I332+'Allocation (ENG)'!T333+'Allocation (ENG)'!AF333),0)</f>
        <v>5011.3024446343461</v>
      </c>
      <c r="AR333" s="382">
        <f>IF(('GE2024 results (adjust.)'!K332+'Allocation (ENG)'!U333+'Allocation (ENG)'!AG333)&gt;0,('GE2024 results (adjust.)'!K332+'Allocation (ENG)'!U333+'Allocation (ENG)'!AG333),0)</f>
        <v>0</v>
      </c>
      <c r="AS333" s="382">
        <f>IF(('GE2024 results (adjust.)'!L332+'Allocation (ENG)'!V333+'Allocation (ENG)'!AH333)&gt;0,('GE2024 results (adjust.)'!L332+'Allocation (ENG)'!V333+'Allocation (ENG)'!AH333),0)</f>
        <v>0</v>
      </c>
      <c r="AT333" s="382">
        <f t="shared" si="86"/>
        <v>1824.148424939282</v>
      </c>
      <c r="AU333" s="382">
        <f t="shared" si="87"/>
        <v>79.990301720281082</v>
      </c>
      <c r="AV333" s="382">
        <f>IF(('GE2024 results (adjust.)'!N332+'Allocation (ENG)'!Y333+'Allocation (ENG)'!AK333)&gt;0,('GE2024 results (adjust.)'!N332+'Allocation (ENG)'!Y333+'Allocation (ENG)'!AK333),0)</f>
        <v>0</v>
      </c>
      <c r="AW333" s="382">
        <f t="shared" si="77"/>
        <v>43212.399751542798</v>
      </c>
      <c r="AY333" s="368">
        <f t="shared" si="78"/>
        <v>0.20176365332129043</v>
      </c>
      <c r="AZ333" s="368">
        <f t="shared" si="79"/>
        <v>0.24012176515486333</v>
      </c>
      <c r="BA333" s="368">
        <f t="shared" si="80"/>
        <v>0.36513772258427318</v>
      </c>
      <c r="BB333" s="368">
        <f t="shared" si="81"/>
        <v>3.2943136881658029E-2</v>
      </c>
      <c r="BC333" s="368">
        <f t="shared" si="82"/>
        <v>0.11596908464810333</v>
      </c>
      <c r="BD333" s="368">
        <f t="shared" si="83"/>
        <v>0</v>
      </c>
      <c r="BE333" s="368">
        <f t="shared" si="84"/>
        <v>0</v>
      </c>
      <c r="BF333" s="368">
        <f t="shared" si="88"/>
        <v>4.2213541377649481E-2</v>
      </c>
      <c r="BG333" s="368">
        <f t="shared" si="89"/>
        <v>1.8510960321620467E-3</v>
      </c>
      <c r="BH333" s="368">
        <f t="shared" si="90"/>
        <v>0</v>
      </c>
    </row>
    <row r="334" spans="1:60" ht="20" customHeight="1" x14ac:dyDescent="0.35">
      <c r="A334" s="394" t="s">
        <v>430</v>
      </c>
      <c r="B334" s="395" t="s">
        <v>420</v>
      </c>
      <c r="C334" s="394" t="s">
        <v>379</v>
      </c>
      <c r="D334" s="333" t="s">
        <v>71</v>
      </c>
      <c r="E334" s="346">
        <f>'GE2024 results (adjust.)'!E333/'Regional Transition'!$P$87</f>
        <v>1.3805282224575537E-2</v>
      </c>
      <c r="F334" s="346">
        <f>'GE2024 results (adjust.)'!F333/'Regional Transition'!$Q$87</f>
        <v>1.2947596138322949E-2</v>
      </c>
      <c r="G334" s="346">
        <f>'GE2024 results (adjust.)'!G333/'Regional Transition'!$R$87</f>
        <v>1.7400838036964881E-2</v>
      </c>
      <c r="H334" s="346">
        <f>'GE2024 results (adjust.)'!H333/'Regional Transition'!$S$87</f>
        <v>2.8479425743760862E-3</v>
      </c>
      <c r="I334" s="346">
        <f>'GE2024 results (adjust.)'!I333/'Regional Transition'!$T$87</f>
        <v>1.177648374017653E-2</v>
      </c>
      <c r="J334" s="346">
        <v>0</v>
      </c>
      <c r="K334" s="346">
        <v>0</v>
      </c>
      <c r="L334" s="346">
        <f t="shared" si="85"/>
        <v>1.7400838036964881E-2</v>
      </c>
      <c r="M334" s="346">
        <v>1.004002924667062E-2</v>
      </c>
      <c r="N334" s="346">
        <v>0</v>
      </c>
      <c r="P334" s="347">
        <f>E334*'Regional Transition'!$P$89</f>
        <v>0</v>
      </c>
      <c r="Q334" s="347">
        <f>F334*'Regional Transition'!$Q$89</f>
        <v>0</v>
      </c>
      <c r="R334" s="347">
        <f>G334*'Regional Transition'!$R$89</f>
        <v>8172.7941213096065</v>
      </c>
      <c r="S334" s="347">
        <f>H334*'Regional Transition'!$S$89</f>
        <v>0</v>
      </c>
      <c r="T334" s="347">
        <f>I334*'Regional Transition'!$T$89</f>
        <v>4317.0010324377145</v>
      </c>
      <c r="U334" s="347">
        <f>J334*'Regional Transition'!$U$89</f>
        <v>0</v>
      </c>
      <c r="V334" s="347">
        <f>K334*'Regional Transition'!$V$89</f>
        <v>0</v>
      </c>
      <c r="W334" s="347">
        <f>L334*'Regional Transition'!$W$89</f>
        <v>2170.5523682610847</v>
      </c>
      <c r="X334" s="347">
        <f>M334*'Regional Transition'!$X$89</f>
        <v>125.23769954342144</v>
      </c>
      <c r="Y334" s="347">
        <f>N334*'Regional Transition'!$Y$89</f>
        <v>0</v>
      </c>
      <c r="Z334" s="348">
        <f t="shared" si="76"/>
        <v>14785.585221551824</v>
      </c>
      <c r="AB334" s="347">
        <f>E334*'Regional Transition'!$P$91</f>
        <v>-7010.8357348703166</v>
      </c>
      <c r="AC334" s="347">
        <f>F334*'Regional Transition'!$Q$91</f>
        <v>-4381.4180327868844</v>
      </c>
      <c r="AD334" s="347">
        <f>G334*'Regional Transition'!$R$91</f>
        <v>0</v>
      </c>
      <c r="AE334" s="347">
        <f>H334*'Regional Transition'!$S$91</f>
        <v>-195.04800000000003</v>
      </c>
      <c r="AF334" s="347">
        <f>I334*'Regional Transition'!$T$91</f>
        <v>0</v>
      </c>
      <c r="AG334" s="347">
        <f>J334*'Regional Transition'!$U$91</f>
        <v>0</v>
      </c>
      <c r="AH334" s="347">
        <f>K334*'Regional Transition'!$V$91</f>
        <v>0</v>
      </c>
      <c r="AI334" s="347">
        <f>L334*'Regional Transition'!$W$91</f>
        <v>0</v>
      </c>
      <c r="AJ334" s="347">
        <f>M334*'Regional Transition'!$X$91</f>
        <v>0</v>
      </c>
      <c r="AK334" s="347">
        <f>N334*'Regional Transition'!$Y$91</f>
        <v>0</v>
      </c>
      <c r="AM334" s="382">
        <f>IF(('GE2024 results (adjust.)'!E333+'Allocation (ENG)'!P334+'Allocation (ENG)'!AB334)&gt;0,('GE2024 results (adjust.)'!E333+'Allocation (ENG)'!P334+'Allocation (ENG)'!AB334),0)</f>
        <v>7733.1642651296834</v>
      </c>
      <c r="AN334" s="382">
        <f>IF(('GE2024 results (adjust.)'!F333+'Allocation (ENG)'!Q334+'Allocation (ENG)'!AC334)&gt;0,('GE2024 results (adjust.)'!F333+'Allocation (ENG)'!Q334+'Allocation (ENG)'!AC334),0)</f>
        <v>12861.581967213115</v>
      </c>
      <c r="AO334" s="382">
        <f>IF(('GE2024 results (adjust.)'!G333+'Allocation (ENG)'!R334+'Allocation (ENG)'!AD334)&gt;0,('GE2024 results (adjust.)'!G333+'Allocation (ENG)'!R334+'Allocation (ENG)'!AD334),0)</f>
        <v>18774.794121309606</v>
      </c>
      <c r="AP334" s="382">
        <f>IF(('GE2024 results (adjust.)'!H333+'Allocation (ENG)'!S334+'Allocation (ENG)'!AE334)&gt;0,('GE2024 results (adjust.)'!H333+'Allocation (ENG)'!S334+'Allocation (ENG)'!AE334),0)</f>
        <v>2513.9519999999998</v>
      </c>
      <c r="AQ334" s="382">
        <f>IF(('GE2024 results (adjust.)'!I333+'Allocation (ENG)'!T334+'Allocation (ENG)'!AF334)&gt;0,('GE2024 results (adjust.)'!I333+'Allocation (ENG)'!T334+'Allocation (ENG)'!AF334),0)</f>
        <v>7846.0010324377145</v>
      </c>
      <c r="AR334" s="382">
        <f>IF(('GE2024 results (adjust.)'!K333+'Allocation (ENG)'!U334+'Allocation (ENG)'!AG334)&gt;0,('GE2024 results (adjust.)'!K333+'Allocation (ENG)'!U334+'Allocation (ENG)'!AG334),0)</f>
        <v>0</v>
      </c>
      <c r="AS334" s="382">
        <f>IF(('GE2024 results (adjust.)'!L333+'Allocation (ENG)'!V334+'Allocation (ENG)'!AH334)&gt;0,('GE2024 results (adjust.)'!L333+'Allocation (ENG)'!V334+'Allocation (ENG)'!AH334),0)</f>
        <v>0</v>
      </c>
      <c r="AT334" s="382">
        <f t="shared" si="86"/>
        <v>2170.5523682610847</v>
      </c>
      <c r="AU334" s="382">
        <f t="shared" si="87"/>
        <v>125.23769954342144</v>
      </c>
      <c r="AV334" s="382">
        <f>IF(('GE2024 results (adjust.)'!N333+'Allocation (ENG)'!Y334+'Allocation (ENG)'!AK334)&gt;0,('GE2024 results (adjust.)'!N333+'Allocation (ENG)'!Y334+'Allocation (ENG)'!AK334),0)</f>
        <v>0</v>
      </c>
      <c r="AW334" s="382">
        <f t="shared" si="77"/>
        <v>52025.283453894626</v>
      </c>
      <c r="AY334" s="368">
        <f t="shared" si="78"/>
        <v>0.14864242444700754</v>
      </c>
      <c r="AZ334" s="368">
        <f t="shared" si="79"/>
        <v>0.24721791239467611</v>
      </c>
      <c r="BA334" s="368">
        <f t="shared" si="80"/>
        <v>0.36087826677480833</v>
      </c>
      <c r="BB334" s="368">
        <f t="shared" si="81"/>
        <v>4.8321735761956808E-2</v>
      </c>
      <c r="BC334" s="368">
        <f t="shared" si="82"/>
        <v>0.15081130772484741</v>
      </c>
      <c r="BD334" s="368">
        <f t="shared" si="83"/>
        <v>0</v>
      </c>
      <c r="BE334" s="368">
        <f t="shared" si="84"/>
        <v>0</v>
      </c>
      <c r="BF334" s="368">
        <f t="shared" si="88"/>
        <v>4.1721106049996862E-2</v>
      </c>
      <c r="BG334" s="368">
        <f t="shared" si="89"/>
        <v>2.4072468467069182E-3</v>
      </c>
      <c r="BH334" s="368">
        <f t="shared" si="90"/>
        <v>0</v>
      </c>
    </row>
    <row r="335" spans="1:60" ht="20" customHeight="1" x14ac:dyDescent="0.35">
      <c r="A335" s="394" t="s">
        <v>431</v>
      </c>
      <c r="B335" s="395" t="s">
        <v>420</v>
      </c>
      <c r="C335" s="394" t="s">
        <v>379</v>
      </c>
      <c r="D335" s="333" t="s">
        <v>71</v>
      </c>
      <c r="E335" s="346">
        <f>'GE2024 results (adjust.)'!E334/'Regional Transition'!$P$87</f>
        <v>1.1677935424912243E-2</v>
      </c>
      <c r="F335" s="346">
        <f>'GE2024 results (adjust.)'!F334/'Regional Transition'!$Q$87</f>
        <v>1.0622089831973349E-2</v>
      </c>
      <c r="G335" s="346">
        <f>'GE2024 results (adjust.)'!G334/'Regional Transition'!$R$87</f>
        <v>1.5290153475982346E-2</v>
      </c>
      <c r="H335" s="346">
        <f>'GE2024 results (adjust.)'!H334/'Regional Transition'!$S$87</f>
        <v>6.7019689596336468E-3</v>
      </c>
      <c r="I335" s="346">
        <f>'GE2024 results (adjust.)'!I334/'Regional Transition'!$T$87</f>
        <v>1.2437221564079889E-2</v>
      </c>
      <c r="J335" s="346">
        <v>3.9036581589773078E-3</v>
      </c>
      <c r="K335" s="346">
        <v>3.9036581589773078E-3</v>
      </c>
      <c r="L335" s="346">
        <f t="shared" si="85"/>
        <v>1.5290153475982346E-2</v>
      </c>
      <c r="M335" s="346">
        <v>1.1163806960593799E-2</v>
      </c>
      <c r="N335" s="346">
        <v>3.9036581589773078E-3</v>
      </c>
      <c r="P335" s="347">
        <f>E335*'Regional Transition'!$P$89</f>
        <v>0</v>
      </c>
      <c r="Q335" s="347">
        <f>F335*'Regional Transition'!$Q$89</f>
        <v>0</v>
      </c>
      <c r="R335" s="347">
        <f>G335*'Regional Transition'!$R$89</f>
        <v>7181.4516161215142</v>
      </c>
      <c r="S335" s="347">
        <f>H335*'Regional Transition'!$S$89</f>
        <v>0</v>
      </c>
      <c r="T335" s="347">
        <f>I335*'Regional Transition'!$T$89</f>
        <v>4559.2130484260015</v>
      </c>
      <c r="U335" s="347">
        <f>J335*'Regional Transition'!$U$89</f>
        <v>0</v>
      </c>
      <c r="V335" s="347">
        <f>K335*'Regional Transition'!$V$89</f>
        <v>0</v>
      </c>
      <c r="W335" s="347">
        <f>L335*'Regional Transition'!$W$89</f>
        <v>1907.2689928994782</v>
      </c>
      <c r="X335" s="347">
        <f>M335*'Regional Transition'!$X$89</f>
        <v>139.2555208298061</v>
      </c>
      <c r="Y335" s="347">
        <f>N335*'Regional Transition'!$Y$89</f>
        <v>0</v>
      </c>
      <c r="Z335" s="348">
        <f t="shared" si="76"/>
        <v>13787.1891782768</v>
      </c>
      <c r="AB335" s="347">
        <f>E335*'Regional Transition'!$P$91</f>
        <v>-5930.4899135446685</v>
      </c>
      <c r="AC335" s="347">
        <f>F335*'Regional Transition'!$Q$91</f>
        <v>-3594.4754098360654</v>
      </c>
      <c r="AD335" s="347">
        <f>G335*'Regional Transition'!$R$91</f>
        <v>0</v>
      </c>
      <c r="AE335" s="347">
        <f>H335*'Regional Transition'!$S$91</f>
        <v>-459.00000000000006</v>
      </c>
      <c r="AF335" s="347">
        <f>I335*'Regional Transition'!$T$91</f>
        <v>0</v>
      </c>
      <c r="AG335" s="347">
        <f>J335*'Regional Transition'!$U$91</f>
        <v>-79.601474517606661</v>
      </c>
      <c r="AH335" s="347">
        <f>K335*'Regional Transition'!$V$91</f>
        <v>-38.947751012375335</v>
      </c>
      <c r="AI335" s="347">
        <f>L335*'Regional Transition'!$W$91</f>
        <v>0</v>
      </c>
      <c r="AJ335" s="347">
        <f>M335*'Regional Transition'!$X$91</f>
        <v>0</v>
      </c>
      <c r="AK335" s="347">
        <f>N335*'Regional Transition'!$Y$91</f>
        <v>-110.78182732297704</v>
      </c>
      <c r="AM335" s="382">
        <f>IF(('GE2024 results (adjust.)'!E334+'Allocation (ENG)'!P335+'Allocation (ENG)'!AB335)&gt;0,('GE2024 results (adjust.)'!E334+'Allocation (ENG)'!P335+'Allocation (ENG)'!AB335),0)</f>
        <v>6541.5100864553315</v>
      </c>
      <c r="AN335" s="382">
        <f>IF(('GE2024 results (adjust.)'!F334+'Allocation (ENG)'!Q335+'Allocation (ENG)'!AC335)&gt;0,('GE2024 results (adjust.)'!F334+'Allocation (ENG)'!Q335+'Allocation (ENG)'!AC335),0)</f>
        <v>10551.524590163935</v>
      </c>
      <c r="AO335" s="382">
        <f>IF(('GE2024 results (adjust.)'!G334+'Allocation (ENG)'!R335+'Allocation (ENG)'!AD335)&gt;0,('GE2024 results (adjust.)'!G334+'Allocation (ENG)'!R335+'Allocation (ENG)'!AD335),0)</f>
        <v>16497.451616121514</v>
      </c>
      <c r="AP335" s="382">
        <f>IF(('GE2024 results (adjust.)'!H334+'Allocation (ENG)'!S335+'Allocation (ENG)'!AE335)&gt;0,('GE2024 results (adjust.)'!H334+'Allocation (ENG)'!S335+'Allocation (ENG)'!AE335),0)</f>
        <v>5916</v>
      </c>
      <c r="AQ335" s="382">
        <f>IF(('GE2024 results (adjust.)'!I334+'Allocation (ENG)'!T335+'Allocation (ENG)'!AF335)&gt;0,('GE2024 results (adjust.)'!I334+'Allocation (ENG)'!T335+'Allocation (ENG)'!AF335),0)</f>
        <v>8286.2130484260015</v>
      </c>
      <c r="AR335" s="382">
        <f>IF(('GE2024 results (adjust.)'!K334+'Allocation (ENG)'!U335+'Allocation (ENG)'!AG335)&gt;0,('GE2024 results (adjust.)'!K334+'Allocation (ENG)'!U335+'Allocation (ENG)'!AG335),0)</f>
        <v>117.39852548239334</v>
      </c>
      <c r="AS335" s="382">
        <f>IF(('GE2024 results (adjust.)'!L334+'Allocation (ENG)'!V335+'Allocation (ENG)'!AH335)&gt;0,('GE2024 results (adjust.)'!L334+'Allocation (ENG)'!V335+'Allocation (ENG)'!AH335),0)</f>
        <v>0</v>
      </c>
      <c r="AT335" s="382">
        <f t="shared" si="86"/>
        <v>1907.2689928994782</v>
      </c>
      <c r="AU335" s="382">
        <f t="shared" si="87"/>
        <v>139.2555208298061</v>
      </c>
      <c r="AV335" s="382">
        <f>IF(('GE2024 results (adjust.)'!N334+'Allocation (ENG)'!Y335+'Allocation (ENG)'!AK335)&gt;0,('GE2024 results (adjust.)'!N334+'Allocation (ENG)'!Y335+'Allocation (ENG)'!AK335),0)</f>
        <v>45.218172677022963</v>
      </c>
      <c r="AW335" s="382">
        <f t="shared" si="77"/>
        <v>50001.840553055481</v>
      </c>
      <c r="AY335" s="368">
        <f t="shared" si="78"/>
        <v>0.1308253859078313</v>
      </c>
      <c r="AZ335" s="368">
        <f t="shared" si="79"/>
        <v>0.21102272383289619</v>
      </c>
      <c r="BA335" s="368">
        <f t="shared" si="80"/>
        <v>0.32993688699552076</v>
      </c>
      <c r="BB335" s="368">
        <f t="shared" si="81"/>
        <v>0.11831564467557362</v>
      </c>
      <c r="BC335" s="368">
        <f t="shared" si="82"/>
        <v>0.16571816070717926</v>
      </c>
      <c r="BD335" s="368">
        <f t="shared" si="83"/>
        <v>2.3478840815434627E-3</v>
      </c>
      <c r="BE335" s="368">
        <f t="shared" si="84"/>
        <v>0</v>
      </c>
      <c r="BF335" s="368">
        <f t="shared" si="88"/>
        <v>3.8143975737767719E-2</v>
      </c>
      <c r="BG335" s="368">
        <f t="shared" si="89"/>
        <v>2.7850078975002164E-3</v>
      </c>
      <c r="BH335" s="368">
        <f t="shared" si="90"/>
        <v>9.0433016418752204E-4</v>
      </c>
    </row>
    <row r="336" spans="1:60" ht="20" customHeight="1" x14ac:dyDescent="0.35">
      <c r="A336" s="394" t="s">
        <v>432</v>
      </c>
      <c r="B336" s="395" t="s">
        <v>420</v>
      </c>
      <c r="C336" s="394" t="s">
        <v>379</v>
      </c>
      <c r="D336" s="333" t="s">
        <v>71</v>
      </c>
      <c r="E336" s="346">
        <f>'GE2024 results (adjust.)'!E335/'Regional Transition'!$P$87</f>
        <v>1.4422325156344073E-2</v>
      </c>
      <c r="F336" s="346">
        <f>'GE2024 results (adjust.)'!F335/'Regional Transition'!$Q$87</f>
        <v>9.3658508747492975E-3</v>
      </c>
      <c r="G336" s="346">
        <f>'GE2024 results (adjust.)'!G335/'Regional Transition'!$R$87</f>
        <v>1.6356984708205246E-2</v>
      </c>
      <c r="H336" s="346">
        <f>'GE2024 results (adjust.)'!H335/'Regional Transition'!$S$87</f>
        <v>1.9911418367915493E-3</v>
      </c>
      <c r="I336" s="346">
        <f>'GE2024 results (adjust.)'!I335/'Regional Transition'!$T$87</f>
        <v>8.0990439323911697E-3</v>
      </c>
      <c r="J336" s="346">
        <v>4.8104569381165127E-3</v>
      </c>
      <c r="K336" s="346">
        <v>4.8104569381165127E-3</v>
      </c>
      <c r="L336" s="346">
        <f t="shared" si="85"/>
        <v>1.6356984708205246E-2</v>
      </c>
      <c r="M336" s="346">
        <v>7.6018583584879281E-3</v>
      </c>
      <c r="N336" s="346">
        <v>4.8104569381165127E-3</v>
      </c>
      <c r="P336" s="347">
        <f>E336*'Regional Transition'!$P$89</f>
        <v>0</v>
      </c>
      <c r="Q336" s="347">
        <f>F336*'Regional Transition'!$Q$89</f>
        <v>0</v>
      </c>
      <c r="R336" s="347">
        <f>G336*'Regional Transition'!$R$89</f>
        <v>7682.518978774905</v>
      </c>
      <c r="S336" s="347">
        <f>H336*'Regional Transition'!$S$89</f>
        <v>0</v>
      </c>
      <c r="T336" s="347">
        <f>I336*'Regional Transition'!$T$89</f>
        <v>2968.9321353715873</v>
      </c>
      <c r="U336" s="347">
        <f>J336*'Regional Transition'!$U$89</f>
        <v>0</v>
      </c>
      <c r="V336" s="347">
        <f>K336*'Regional Transition'!$V$89</f>
        <v>0</v>
      </c>
      <c r="W336" s="347">
        <f>L336*'Regional Transition'!$W$89</f>
        <v>2040.3437938209747</v>
      </c>
      <c r="X336" s="347">
        <f>M336*'Regional Transition'!$X$89</f>
        <v>94.824350575240032</v>
      </c>
      <c r="Y336" s="347">
        <f>N336*'Regional Transition'!$Y$89</f>
        <v>0</v>
      </c>
      <c r="Z336" s="348">
        <f t="shared" si="76"/>
        <v>12786.619258542707</v>
      </c>
      <c r="AB336" s="347">
        <f>E336*'Regional Transition'!$P$91</f>
        <v>-7324.1930835734865</v>
      </c>
      <c r="AC336" s="347">
        <f>F336*'Regional Transition'!$Q$91</f>
        <v>-3169.3688524590157</v>
      </c>
      <c r="AD336" s="347">
        <f>G336*'Regional Transition'!$R$91</f>
        <v>0</v>
      </c>
      <c r="AE336" s="347">
        <f>H336*'Regional Transition'!$S$91</f>
        <v>-136.36800000000002</v>
      </c>
      <c r="AF336" s="347">
        <f>I336*'Regional Transition'!$T$91</f>
        <v>0</v>
      </c>
      <c r="AG336" s="347">
        <f>J336*'Regional Transition'!$U$91</f>
        <v>-98.092468598183856</v>
      </c>
      <c r="AH336" s="347">
        <f>K336*'Regional Transition'!$V$91</f>
        <v>-47.99510393876281</v>
      </c>
      <c r="AI336" s="347">
        <f>L336*'Regional Transition'!$W$91</f>
        <v>0</v>
      </c>
      <c r="AJ336" s="347">
        <f>M336*'Regional Transition'!$X$91</f>
        <v>0</v>
      </c>
      <c r="AK336" s="347">
        <f>N336*'Regional Transition'!$Y$91</f>
        <v>-136.5158495339802</v>
      </c>
      <c r="AM336" s="382">
        <f>IF(('GE2024 results (adjust.)'!E335+'Allocation (ENG)'!P336+'Allocation (ENG)'!AB336)&gt;0,('GE2024 results (adjust.)'!E335+'Allocation (ENG)'!P336+'Allocation (ENG)'!AB336),0)</f>
        <v>8078.8069164265135</v>
      </c>
      <c r="AN336" s="382">
        <f>IF(('GE2024 results (adjust.)'!F335+'Allocation (ENG)'!Q336+'Allocation (ENG)'!AC336)&gt;0,('GE2024 results (adjust.)'!F335+'Allocation (ENG)'!Q336+'Allocation (ENG)'!AC336),0)</f>
        <v>9303.6311475409839</v>
      </c>
      <c r="AO336" s="382">
        <f>IF(('GE2024 results (adjust.)'!G335+'Allocation (ENG)'!R336+'Allocation (ENG)'!AD336)&gt;0,('GE2024 results (adjust.)'!G335+'Allocation (ENG)'!R336+'Allocation (ENG)'!AD336),0)</f>
        <v>17648.518978774904</v>
      </c>
      <c r="AP336" s="382">
        <f>IF(('GE2024 results (adjust.)'!H335+'Allocation (ENG)'!S336+'Allocation (ENG)'!AE336)&gt;0,('GE2024 results (adjust.)'!H335+'Allocation (ENG)'!S336+'Allocation (ENG)'!AE336),0)</f>
        <v>1757.6320000000001</v>
      </c>
      <c r="AQ336" s="382">
        <f>IF(('GE2024 results (adjust.)'!I335+'Allocation (ENG)'!T336+'Allocation (ENG)'!AF336)&gt;0,('GE2024 results (adjust.)'!I335+'Allocation (ENG)'!T336+'Allocation (ENG)'!AF336),0)</f>
        <v>5395.9321353715877</v>
      </c>
      <c r="AR336" s="382">
        <f>IF(('GE2024 results (adjust.)'!K335+'Allocation (ENG)'!U336+'Allocation (ENG)'!AG336)&gt;0,('GE2024 results (adjust.)'!K335+'Allocation (ENG)'!U336+'Allocation (ENG)'!AG336),0)</f>
        <v>0</v>
      </c>
      <c r="AS336" s="382">
        <f>IF(('GE2024 results (adjust.)'!L335+'Allocation (ENG)'!V336+'Allocation (ENG)'!AH336)&gt;0,('GE2024 results (adjust.)'!L335+'Allocation (ENG)'!V336+'Allocation (ENG)'!AH336),0)</f>
        <v>197.00489606123719</v>
      </c>
      <c r="AT336" s="382">
        <f t="shared" si="86"/>
        <v>2040.3437938209747</v>
      </c>
      <c r="AU336" s="382">
        <f t="shared" si="87"/>
        <v>94.824350575240032</v>
      </c>
      <c r="AV336" s="382">
        <f>IF(('GE2024 results (adjust.)'!N335+'Allocation (ENG)'!Y336+'Allocation (ENG)'!AK336)&gt;0,('GE2024 results (adjust.)'!N335+'Allocation (ENG)'!Y336+'Allocation (ENG)'!AK336),0)</f>
        <v>53.484150466019798</v>
      </c>
      <c r="AW336" s="382">
        <f t="shared" si="77"/>
        <v>44570.178369037465</v>
      </c>
      <c r="AY336" s="368">
        <f t="shared" si="78"/>
        <v>0.18126036762820752</v>
      </c>
      <c r="AZ336" s="368">
        <f t="shared" si="79"/>
        <v>0.20874116927483827</v>
      </c>
      <c r="BA336" s="368">
        <f t="shared" si="80"/>
        <v>0.39597146847038839</v>
      </c>
      <c r="BB336" s="368">
        <f t="shared" si="81"/>
        <v>3.9435157415053393E-2</v>
      </c>
      <c r="BC336" s="368">
        <f t="shared" si="82"/>
        <v>0.12106597578976927</v>
      </c>
      <c r="BD336" s="368">
        <f t="shared" si="83"/>
        <v>0</v>
      </c>
      <c r="BE336" s="368">
        <f t="shared" si="84"/>
        <v>4.420105623766022E-3</v>
      </c>
      <c r="BF336" s="368">
        <f t="shared" si="88"/>
        <v>4.5778228144547538E-2</v>
      </c>
      <c r="BG336" s="368">
        <f t="shared" si="89"/>
        <v>2.1275290798726918E-3</v>
      </c>
      <c r="BH336" s="368">
        <f t="shared" si="90"/>
        <v>1.1999985735568605E-3</v>
      </c>
    </row>
    <row r="337" spans="1:60" ht="20" customHeight="1" x14ac:dyDescent="0.35">
      <c r="A337" s="394" t="s">
        <v>433</v>
      </c>
      <c r="B337" s="395" t="s">
        <v>420</v>
      </c>
      <c r="C337" s="394" t="s">
        <v>379</v>
      </c>
      <c r="D337" s="333" t="s">
        <v>71</v>
      </c>
      <c r="E337" s="346">
        <f>'GE2024 results (adjust.)'!E336/'Regional Transition'!$P$87</f>
        <v>6.3689317479356218E-3</v>
      </c>
      <c r="F337" s="346">
        <f>'GE2024 results (adjust.)'!F336/'Regional Transition'!$Q$87</f>
        <v>1.3762311780037291E-2</v>
      </c>
      <c r="G337" s="346">
        <f>'GE2024 results (adjust.)'!G336/'Regional Transition'!$R$87</f>
        <v>1.5331185446452457E-2</v>
      </c>
      <c r="H337" s="346">
        <f>'GE2024 results (adjust.)'!H336/'Regional Transition'!$S$87</f>
        <v>1.3549015835569951E-2</v>
      </c>
      <c r="I337" s="346">
        <f>'GE2024 results (adjust.)'!I336/'Regional Transition'!$T$87</f>
        <v>6.7842424040178203E-3</v>
      </c>
      <c r="J337" s="346">
        <v>5.6066705002875217E-3</v>
      </c>
      <c r="K337" s="346">
        <v>5.6066705002875217E-3</v>
      </c>
      <c r="L337" s="346">
        <f t="shared" si="85"/>
        <v>1.5331185446452457E-2</v>
      </c>
      <c r="M337" s="346">
        <v>5.7838989681160023E-3</v>
      </c>
      <c r="N337" s="346">
        <v>5.6066705002875217E-3</v>
      </c>
      <c r="P337" s="347">
        <f>E337*'Regional Transition'!$P$89</f>
        <v>0</v>
      </c>
      <c r="Q337" s="347">
        <f>F337*'Regional Transition'!$Q$89</f>
        <v>0</v>
      </c>
      <c r="R337" s="347">
        <f>G337*'Regional Transition'!$R$89</f>
        <v>7200.7234377620298</v>
      </c>
      <c r="S337" s="347">
        <f>H337*'Regional Transition'!$S$89</f>
        <v>0</v>
      </c>
      <c r="T337" s="347">
        <f>I337*'Regional Transition'!$T$89</f>
        <v>2486.9546894150958</v>
      </c>
      <c r="U337" s="347">
        <f>J337*'Regional Transition'!$U$89</f>
        <v>0</v>
      </c>
      <c r="V337" s="347">
        <f>K337*'Regional Transition'!$V$89</f>
        <v>0</v>
      </c>
      <c r="W337" s="347">
        <f>L337*'Regional Transition'!$W$89</f>
        <v>1912.3872544733817</v>
      </c>
      <c r="X337" s="347">
        <f>M337*'Regional Transition'!$X$89</f>
        <v>72.14741943093675</v>
      </c>
      <c r="Y337" s="347">
        <f>N337*'Regional Transition'!$Y$89</f>
        <v>0</v>
      </c>
      <c r="Z337" s="348">
        <f t="shared" si="76"/>
        <v>11672.212801081445</v>
      </c>
      <c r="AB337" s="347">
        <f>E337*'Regional Transition'!$P$91</f>
        <v>-3234.3804034582131</v>
      </c>
      <c r="AC337" s="347">
        <f>F337*'Regional Transition'!$Q$91</f>
        <v>-4657.1147540983593</v>
      </c>
      <c r="AD337" s="347">
        <f>G337*'Regional Transition'!$R$91</f>
        <v>0</v>
      </c>
      <c r="AE337" s="347">
        <f>H337*'Regional Transition'!$S$91</f>
        <v>-927.93600000000015</v>
      </c>
      <c r="AF337" s="347">
        <f>I337*'Regional Transition'!$T$91</f>
        <v>0</v>
      </c>
      <c r="AG337" s="347">
        <f>J337*'Regional Transition'!$U$91</f>
        <v>-114.32846340064187</v>
      </c>
      <c r="AH337" s="347">
        <f>K337*'Regional Transition'!$V$91</f>
        <v>-55.939121142420106</v>
      </c>
      <c r="AI337" s="347">
        <f>L337*'Regional Transition'!$W$91</f>
        <v>0</v>
      </c>
      <c r="AJ337" s="347">
        <f>M337*'Regional Transition'!$X$91</f>
        <v>0</v>
      </c>
      <c r="AK337" s="347">
        <f>N337*'Regional Transition'!$Y$91</f>
        <v>-159.11157635339762</v>
      </c>
      <c r="AM337" s="382">
        <f>IF(('GE2024 results (adjust.)'!E336+'Allocation (ENG)'!P337+'Allocation (ENG)'!AB337)&gt;0,('GE2024 results (adjust.)'!E336+'Allocation (ENG)'!P337+'Allocation (ENG)'!AB337),0)</f>
        <v>3567.6195965417869</v>
      </c>
      <c r="AN337" s="382">
        <f>IF(('GE2024 results (adjust.)'!F336+'Allocation (ENG)'!Q337+'Allocation (ENG)'!AC337)&gt;0,('GE2024 results (adjust.)'!F336+'Allocation (ENG)'!Q337+'Allocation (ENG)'!AC337),0)</f>
        <v>13670.885245901642</v>
      </c>
      <c r="AO337" s="382">
        <f>IF(('GE2024 results (adjust.)'!G336+'Allocation (ENG)'!R337+'Allocation (ENG)'!AD337)&gt;0,('GE2024 results (adjust.)'!G336+'Allocation (ENG)'!R337+'Allocation (ENG)'!AD337),0)</f>
        <v>16541.72343776203</v>
      </c>
      <c r="AP337" s="382">
        <f>IF(('GE2024 results (adjust.)'!H336+'Allocation (ENG)'!S337+'Allocation (ENG)'!AE337)&gt;0,('GE2024 results (adjust.)'!H336+'Allocation (ENG)'!S337+'Allocation (ENG)'!AE337),0)</f>
        <v>11960.064</v>
      </c>
      <c r="AQ337" s="382">
        <f>IF(('GE2024 results (adjust.)'!I336+'Allocation (ENG)'!T337+'Allocation (ENG)'!AF337)&gt;0,('GE2024 results (adjust.)'!I336+'Allocation (ENG)'!T337+'Allocation (ENG)'!AF337),0)</f>
        <v>4519.9546894150953</v>
      </c>
      <c r="AR337" s="382">
        <f>IF(('GE2024 results (adjust.)'!K336+'Allocation (ENG)'!U337+'Allocation (ENG)'!AG337)&gt;0,('GE2024 results (adjust.)'!K336+'Allocation (ENG)'!U337+'Allocation (ENG)'!AG337),0)</f>
        <v>0</v>
      </c>
      <c r="AS337" s="382">
        <f>IF(('GE2024 results (adjust.)'!L336+'Allocation (ENG)'!V337+'Allocation (ENG)'!AH337)&gt;0,('GE2024 results (adjust.)'!L336+'Allocation (ENG)'!V337+'Allocation (ENG)'!AH337),0)</f>
        <v>0</v>
      </c>
      <c r="AT337" s="382">
        <f t="shared" si="86"/>
        <v>1912.3872544733817</v>
      </c>
      <c r="AU337" s="382">
        <f t="shared" si="87"/>
        <v>72.14741943093675</v>
      </c>
      <c r="AV337" s="382">
        <f>IF(('GE2024 results (adjust.)'!N336+'Allocation (ENG)'!Y337+'Allocation (ENG)'!AK337)&gt;0,('GE2024 results (adjust.)'!N336+'Allocation (ENG)'!Y337+'Allocation (ENG)'!AK337),0)</f>
        <v>347.8884236466024</v>
      </c>
      <c r="AW337" s="382">
        <f t="shared" si="77"/>
        <v>52592.670067171472</v>
      </c>
      <c r="AY337" s="368">
        <f t="shared" si="78"/>
        <v>6.7834920569448467E-2</v>
      </c>
      <c r="AZ337" s="368">
        <f t="shared" si="79"/>
        <v>0.25993898443340407</v>
      </c>
      <c r="BA337" s="368">
        <f t="shared" si="80"/>
        <v>0.31452526400798636</v>
      </c>
      <c r="BB337" s="368">
        <f t="shared" si="81"/>
        <v>0.22740933260708349</v>
      </c>
      <c r="BC337" s="368">
        <f t="shared" si="82"/>
        <v>8.594267382968386E-2</v>
      </c>
      <c r="BD337" s="368">
        <f t="shared" si="83"/>
        <v>0</v>
      </c>
      <c r="BE337" s="368">
        <f t="shared" si="84"/>
        <v>0</v>
      </c>
      <c r="BF337" s="368">
        <f t="shared" si="88"/>
        <v>3.6362239301234882E-2</v>
      </c>
      <c r="BG337" s="368">
        <f t="shared" si="89"/>
        <v>1.3718151091927813E-3</v>
      </c>
      <c r="BH337" s="368">
        <f t="shared" si="90"/>
        <v>6.6147701419661436E-3</v>
      </c>
    </row>
    <row r="338" spans="1:60" ht="20" customHeight="1" x14ac:dyDescent="0.35">
      <c r="A338" s="394" t="s">
        <v>434</v>
      </c>
      <c r="B338" s="395" t="s">
        <v>420</v>
      </c>
      <c r="C338" s="394" t="s">
        <v>379</v>
      </c>
      <c r="D338" s="333" t="s">
        <v>71</v>
      </c>
      <c r="E338" s="346">
        <f>'GE2024 results (adjust.)'!E337/'Regional Transition'!$P$87</f>
        <v>1.1160143708268844E-2</v>
      </c>
      <c r="F338" s="346">
        <f>'GE2024 results (adjust.)'!F337/'Regional Transition'!$Q$87</f>
        <v>8.6832918716909235E-3</v>
      </c>
      <c r="G338" s="346">
        <f>'GE2024 results (adjust.)'!G337/'Regional Transition'!$R$87</f>
        <v>1.725312294327248E-2</v>
      </c>
      <c r="H338" s="346">
        <f>'GE2024 results (adjust.)'!H337/'Regional Transition'!$S$87</f>
        <v>1.3792914941238188E-3</v>
      </c>
      <c r="I338" s="346">
        <f>'GE2024 results (adjust.)'!I337/'Regional Transition'!$T$87</f>
        <v>5.6463050406287017E-3</v>
      </c>
      <c r="J338" s="346">
        <v>4.4123501570310079E-2</v>
      </c>
      <c r="K338" s="346">
        <v>4.4123501570310079E-2</v>
      </c>
      <c r="L338" s="346">
        <f t="shared" si="85"/>
        <v>1.725312294327248E-2</v>
      </c>
      <c r="M338" s="346">
        <v>6.318760259806021E-3</v>
      </c>
      <c r="N338" s="346">
        <v>4.4123501570310079E-2</v>
      </c>
      <c r="P338" s="347">
        <f>E338*'Regional Transition'!$P$89</f>
        <v>0</v>
      </c>
      <c r="Q338" s="347">
        <f>F338*'Regional Transition'!$Q$89</f>
        <v>0</v>
      </c>
      <c r="R338" s="347">
        <f>G338*'Regional Transition'!$R$89</f>
        <v>8103.4155634037525</v>
      </c>
      <c r="S338" s="347">
        <f>H338*'Regional Transition'!$S$89</f>
        <v>0</v>
      </c>
      <c r="T338" s="347">
        <f>I338*'Regional Transition'!$T$89</f>
        <v>2069.8117729908222</v>
      </c>
      <c r="U338" s="347">
        <f>J338*'Regional Transition'!$U$89</f>
        <v>0</v>
      </c>
      <c r="V338" s="347">
        <f>K338*'Regional Transition'!$V$89</f>
        <v>0</v>
      </c>
      <c r="W338" s="347">
        <f>L338*'Regional Transition'!$W$89</f>
        <v>2152.1266265950317</v>
      </c>
      <c r="X338" s="347">
        <f>M338*'Regional Transition'!$X$89</f>
        <v>78.819192600152732</v>
      </c>
      <c r="Y338" s="347">
        <f>N338*'Regional Transition'!$Y$89</f>
        <v>0</v>
      </c>
      <c r="Z338" s="348">
        <f t="shared" si="76"/>
        <v>12404.17315558976</v>
      </c>
      <c r="AB338" s="347">
        <f>E338*'Regional Transition'!$P$91</f>
        <v>-5667.5360230547549</v>
      </c>
      <c r="AC338" s="347">
        <f>F338*'Regional Transition'!$Q$91</f>
        <v>-2938.3934426229503</v>
      </c>
      <c r="AD338" s="347">
        <f>G338*'Regional Transition'!$R$91</f>
        <v>0</v>
      </c>
      <c r="AE338" s="347">
        <f>H338*'Regional Transition'!$S$91</f>
        <v>-94.464000000000027</v>
      </c>
      <c r="AF338" s="347">
        <f>I338*'Regional Transition'!$T$91</f>
        <v>0</v>
      </c>
      <c r="AG338" s="347">
        <f>J338*'Regional Transition'!$U$91</f>
        <v>-899.74471196954835</v>
      </c>
      <c r="AH338" s="347">
        <f>K338*'Regional Transition'!$V$91</f>
        <v>-440.23095336934165</v>
      </c>
      <c r="AI338" s="347">
        <f>L338*'Regional Transition'!$W$91</f>
        <v>0</v>
      </c>
      <c r="AJ338" s="347">
        <f>M338*'Regional Transition'!$X$91</f>
        <v>0</v>
      </c>
      <c r="AK338" s="347">
        <f>N338*'Regional Transition'!$Y$91</f>
        <v>-1252.1798612427149</v>
      </c>
      <c r="AM338" s="382">
        <f>IF(('GE2024 results (adjust.)'!E337+'Allocation (ENG)'!P338+'Allocation (ENG)'!AB338)&gt;0,('GE2024 results (adjust.)'!E337+'Allocation (ENG)'!P338+'Allocation (ENG)'!AB338),0)</f>
        <v>6251.4639769452451</v>
      </c>
      <c r="AN338" s="382">
        <f>IF(('GE2024 results (adjust.)'!F337+'Allocation (ENG)'!Q338+'Allocation (ENG)'!AC338)&gt;0,('GE2024 results (adjust.)'!F337+'Allocation (ENG)'!Q338+'Allocation (ENG)'!AC338),0)</f>
        <v>8625.6065573770502</v>
      </c>
      <c r="AO338" s="382">
        <f>IF(('GE2024 results (adjust.)'!G337+'Allocation (ENG)'!R338+'Allocation (ENG)'!AD338)&gt;0,('GE2024 results (adjust.)'!G337+'Allocation (ENG)'!R338+'Allocation (ENG)'!AD338),0)</f>
        <v>18615.415563403752</v>
      </c>
      <c r="AP338" s="382">
        <f>IF(('GE2024 results (adjust.)'!H337+'Allocation (ENG)'!S338+'Allocation (ENG)'!AE338)&gt;0,('GE2024 results (adjust.)'!H337+'Allocation (ENG)'!S338+'Allocation (ENG)'!AE338),0)</f>
        <v>1217.5360000000001</v>
      </c>
      <c r="AQ338" s="382">
        <f>IF(('GE2024 results (adjust.)'!I337+'Allocation (ENG)'!T338+'Allocation (ENG)'!AF338)&gt;0,('GE2024 results (adjust.)'!I337+'Allocation (ENG)'!T338+'Allocation (ENG)'!AF338),0)</f>
        <v>3761.8117729908222</v>
      </c>
      <c r="AR338" s="382">
        <f>IF(('GE2024 results (adjust.)'!K337+'Allocation (ENG)'!U338+'Allocation (ENG)'!AG338)&gt;0,('GE2024 results (adjust.)'!K337+'Allocation (ENG)'!U338+'Allocation (ENG)'!AG338),0)</f>
        <v>0</v>
      </c>
      <c r="AS338" s="382">
        <f>IF(('GE2024 results (adjust.)'!L337+'Allocation (ENG)'!V338+'Allocation (ENG)'!AH338)&gt;0,('GE2024 results (adjust.)'!L337+'Allocation (ENG)'!V338+'Allocation (ENG)'!AH338),0)</f>
        <v>0</v>
      </c>
      <c r="AT338" s="382">
        <f t="shared" si="86"/>
        <v>2152.1266265950317</v>
      </c>
      <c r="AU338" s="382">
        <f t="shared" si="87"/>
        <v>78.819192600152732</v>
      </c>
      <c r="AV338" s="382">
        <f>IF(('GE2024 results (adjust.)'!N337+'Allocation (ENG)'!Y338+'Allocation (ENG)'!AK338)&gt;0,('GE2024 results (adjust.)'!N337+'Allocation (ENG)'!Y338+'Allocation (ENG)'!AK338),0)</f>
        <v>2208.8201387572853</v>
      </c>
      <c r="AW338" s="382">
        <f t="shared" si="77"/>
        <v>42911.599828669336</v>
      </c>
      <c r="AY338" s="368">
        <f t="shared" si="78"/>
        <v>0.14568237963406408</v>
      </c>
      <c r="AZ338" s="368">
        <f t="shared" si="79"/>
        <v>0.20100873870505903</v>
      </c>
      <c r="BA338" s="368">
        <f t="shared" si="80"/>
        <v>0.4338084722482603</v>
      </c>
      <c r="BB338" s="368">
        <f t="shared" si="81"/>
        <v>2.8373120668098734E-2</v>
      </c>
      <c r="BC338" s="368">
        <f t="shared" si="82"/>
        <v>8.7664216389283803E-2</v>
      </c>
      <c r="BD338" s="368">
        <f t="shared" si="83"/>
        <v>0</v>
      </c>
      <c r="BE338" s="368">
        <f t="shared" si="84"/>
        <v>0</v>
      </c>
      <c r="BF338" s="368">
        <f t="shared" si="88"/>
        <v>5.0152560966911119E-2</v>
      </c>
      <c r="BG338" s="368">
        <f t="shared" si="89"/>
        <v>1.8367805655079179E-3</v>
      </c>
      <c r="BH338" s="368">
        <f t="shared" si="90"/>
        <v>5.1473730822815131E-2</v>
      </c>
    </row>
    <row r="339" spans="1:60" ht="20" customHeight="1" x14ac:dyDescent="0.35">
      <c r="A339" s="394" t="s">
        <v>435</v>
      </c>
      <c r="B339" s="395" t="s">
        <v>420</v>
      </c>
      <c r="C339" s="394" t="s">
        <v>379</v>
      </c>
      <c r="D339" s="333" t="s">
        <v>71</v>
      </c>
      <c r="E339" s="346">
        <f>'GE2024 results (adjust.)'!E338/'Regional Transition'!$P$87</f>
        <v>8.7556425720296972E-3</v>
      </c>
      <c r="F339" s="346">
        <f>'GE2024 results (adjust.)'!F338/'Regional Transition'!$Q$87</f>
        <v>1.5406009973320881E-2</v>
      </c>
      <c r="G339" s="346">
        <f>'GE2024 results (adjust.)'!G338/'Regional Transition'!$R$87</f>
        <v>1.2388372524336062E-2</v>
      </c>
      <c r="H339" s="346">
        <f>'GE2024 results (adjust.)'!H338/'Regional Transition'!$S$87</f>
        <v>4.4511586784453114E-3</v>
      </c>
      <c r="I339" s="346">
        <f>'GE2024 results (adjust.)'!I338/'Regional Transition'!$T$87</f>
        <v>2.5348305607928855E-2</v>
      </c>
      <c r="J339" s="346">
        <v>1.1965320475958774E-2</v>
      </c>
      <c r="K339" s="346">
        <v>1.1965320475958774E-2</v>
      </c>
      <c r="L339" s="346">
        <f t="shared" si="85"/>
        <v>1.2388372524336062E-2</v>
      </c>
      <c r="M339" s="346">
        <v>2.1610672189773316E-2</v>
      </c>
      <c r="N339" s="346">
        <v>1.1965320475958774E-2</v>
      </c>
      <c r="P339" s="347">
        <f>E339*'Regional Transition'!$P$89</f>
        <v>0</v>
      </c>
      <c r="Q339" s="347">
        <f>F339*'Regional Transition'!$Q$89</f>
        <v>0</v>
      </c>
      <c r="R339" s="347">
        <f>G339*'Regional Transition'!$R$89</f>
        <v>5818.5483897042932</v>
      </c>
      <c r="S339" s="347">
        <f>H339*'Regional Transition'!$S$89</f>
        <v>0</v>
      </c>
      <c r="T339" s="347">
        <f>I339*'Regional Transition'!$T$89</f>
        <v>9292.1337042779487</v>
      </c>
      <c r="U339" s="347">
        <f>J339*'Regional Transition'!$U$89</f>
        <v>0</v>
      </c>
      <c r="V339" s="347">
        <f>K339*'Regional Transition'!$V$89</f>
        <v>0</v>
      </c>
      <c r="W339" s="347">
        <f>L339*'Regional Transition'!$W$89</f>
        <v>1545.305534393008</v>
      </c>
      <c r="X339" s="347">
        <f>M339*'Regional Transition'!$X$89</f>
        <v>269.56802656045033</v>
      </c>
      <c r="Y339" s="347">
        <f>N339*'Regional Transition'!$Y$89</f>
        <v>0</v>
      </c>
      <c r="Z339" s="348">
        <f t="shared" si="76"/>
        <v>16925.555654935699</v>
      </c>
      <c r="AB339" s="347">
        <f>E339*'Regional Transition'!$P$91</f>
        <v>-4446.4409221902015</v>
      </c>
      <c r="AC339" s="347">
        <f>F339*'Regional Transition'!$Q$91</f>
        <v>-5213.3360655737697</v>
      </c>
      <c r="AD339" s="347">
        <f>G339*'Regional Transition'!$R$91</f>
        <v>0</v>
      </c>
      <c r="AE339" s="347">
        <f>H339*'Regional Transition'!$S$91</f>
        <v>-304.84800000000007</v>
      </c>
      <c r="AF339" s="347">
        <f>I339*'Regional Transition'!$T$91</f>
        <v>0</v>
      </c>
      <c r="AG339" s="347">
        <f>J339*'Regional Transition'!$U$91</f>
        <v>-243.99092189249407</v>
      </c>
      <c r="AH339" s="347">
        <f>K339*'Regional Transition'!$V$91</f>
        <v>-119.38092519940543</v>
      </c>
      <c r="AI339" s="347">
        <f>L339*'Regional Transition'!$W$91</f>
        <v>0</v>
      </c>
      <c r="AJ339" s="347">
        <f>M339*'Regional Transition'!$X$91</f>
        <v>0</v>
      </c>
      <c r="AK339" s="347">
        <f>N339*'Regional Transition'!$Y$91</f>
        <v>-339.56356136957834</v>
      </c>
      <c r="AM339" s="382">
        <f>IF(('GE2024 results (adjust.)'!E338+'Allocation (ENG)'!P339+'Allocation (ENG)'!AB339)&gt;0,('GE2024 results (adjust.)'!E338+'Allocation (ENG)'!P339+'Allocation (ENG)'!AB339),0)</f>
        <v>4904.5590778097985</v>
      </c>
      <c r="AN339" s="382">
        <f>IF(('GE2024 results (adjust.)'!F338+'Allocation (ENG)'!Q339+'Allocation (ENG)'!AC339)&gt;0,('GE2024 results (adjust.)'!F338+'Allocation (ENG)'!Q339+'Allocation (ENG)'!AC339),0)</f>
        <v>15303.663934426229</v>
      </c>
      <c r="AO339" s="382">
        <f>IF(('GE2024 results (adjust.)'!G338+'Allocation (ENG)'!R339+'Allocation (ENG)'!AD339)&gt;0,('GE2024 results (adjust.)'!G338+'Allocation (ENG)'!R339+'Allocation (ENG)'!AD339),0)</f>
        <v>13366.548389704294</v>
      </c>
      <c r="AP339" s="382">
        <f>IF(('GE2024 results (adjust.)'!H338+'Allocation (ENG)'!S339+'Allocation (ENG)'!AE339)&gt;0,('GE2024 results (adjust.)'!H338+'Allocation (ENG)'!S339+'Allocation (ENG)'!AE339),0)</f>
        <v>3929.152</v>
      </c>
      <c r="AQ339" s="382">
        <f>IF(('GE2024 results (adjust.)'!I338+'Allocation (ENG)'!T339+'Allocation (ENG)'!AF339)&gt;0,('GE2024 results (adjust.)'!I338+'Allocation (ENG)'!T339+'Allocation (ENG)'!AF339),0)</f>
        <v>16888.133704277949</v>
      </c>
      <c r="AR339" s="382">
        <f>IF(('GE2024 results (adjust.)'!K338+'Allocation (ENG)'!U339+'Allocation (ENG)'!AG339)&gt;0,('GE2024 results (adjust.)'!K338+'Allocation (ENG)'!U339+'Allocation (ENG)'!AG339),0)</f>
        <v>0</v>
      </c>
      <c r="AS339" s="382">
        <f>IF(('GE2024 results (adjust.)'!L338+'Allocation (ENG)'!V339+'Allocation (ENG)'!AH339)&gt;0,('GE2024 results (adjust.)'!L338+'Allocation (ENG)'!V339+'Allocation (ENG)'!AH339),0)</f>
        <v>0</v>
      </c>
      <c r="AT339" s="382">
        <f t="shared" si="86"/>
        <v>1545.305534393008</v>
      </c>
      <c r="AU339" s="382">
        <f t="shared" si="87"/>
        <v>269.56802656045033</v>
      </c>
      <c r="AV339" s="382">
        <f>IF(('GE2024 results (adjust.)'!N338+'Allocation (ENG)'!Y339+'Allocation (ENG)'!AK339)&gt;0,('GE2024 results (adjust.)'!N338+'Allocation (ENG)'!Y339+'Allocation (ENG)'!AK339),0)</f>
        <v>742.43643863042166</v>
      </c>
      <c r="AW339" s="382">
        <f t="shared" si="77"/>
        <v>56949.367105802157</v>
      </c>
      <c r="AY339" s="368">
        <f t="shared" si="78"/>
        <v>8.6121397428315025E-2</v>
      </c>
      <c r="AZ339" s="368">
        <f t="shared" si="79"/>
        <v>0.2687240387763159</v>
      </c>
      <c r="BA339" s="368">
        <f t="shared" si="80"/>
        <v>0.23470934040182639</v>
      </c>
      <c r="BB339" s="368">
        <f t="shared" si="81"/>
        <v>6.8993778152096216E-2</v>
      </c>
      <c r="BC339" s="368">
        <f t="shared" si="82"/>
        <v>0.29654646860083084</v>
      </c>
      <c r="BD339" s="368">
        <f t="shared" si="83"/>
        <v>0</v>
      </c>
      <c r="BE339" s="368">
        <f t="shared" si="84"/>
        <v>0</v>
      </c>
      <c r="BF339" s="368">
        <f t="shared" si="88"/>
        <v>2.7134727090506471E-2</v>
      </c>
      <c r="BG339" s="368">
        <f t="shared" si="89"/>
        <v>4.7334683467094409E-3</v>
      </c>
      <c r="BH339" s="368">
        <f t="shared" si="90"/>
        <v>1.3036781203399541E-2</v>
      </c>
    </row>
    <row r="340" spans="1:60" ht="20" customHeight="1" x14ac:dyDescent="0.35">
      <c r="A340" s="394" t="s">
        <v>436</v>
      </c>
      <c r="B340" s="395" t="s">
        <v>420</v>
      </c>
      <c r="C340" s="394" t="s">
        <v>379</v>
      </c>
      <c r="D340" s="333" t="s">
        <v>71</v>
      </c>
      <c r="E340" s="346">
        <f>'GE2024 results (adjust.)'!E339/'Regional Transition'!$P$87</f>
        <v>5.7846604438027451E-3</v>
      </c>
      <c r="F340" s="346">
        <f>'GE2024 results (adjust.)'!F339/'Regional Transition'!$Q$87</f>
        <v>1.1243826745650285E-2</v>
      </c>
      <c r="G340" s="346">
        <f>'GE2024 results (adjust.)'!G339/'Regional Transition'!$R$87</f>
        <v>1.0642051861128116E-2</v>
      </c>
      <c r="H340" s="346">
        <f>'GE2024 results (adjust.)'!H339/'Regional Transition'!$S$87</f>
        <v>2.4874554910414386E-2</v>
      </c>
      <c r="I340" s="346">
        <f>'GE2024 results (adjust.)'!I339/'Regional Transition'!$T$87</f>
        <v>7.8220679759064288E-3</v>
      </c>
      <c r="J340" s="346">
        <v>6.7346397133631174E-3</v>
      </c>
      <c r="K340" s="346">
        <v>6.7346397133631174E-3</v>
      </c>
      <c r="L340" s="346">
        <f t="shared" si="85"/>
        <v>1.0642051861128116E-2</v>
      </c>
      <c r="M340" s="346">
        <v>8.4013052891522642E-3</v>
      </c>
      <c r="N340" s="346">
        <v>6.7346397133631174E-3</v>
      </c>
      <c r="P340" s="347">
        <f>E340*'Regional Transition'!$P$89</f>
        <v>0</v>
      </c>
      <c r="Q340" s="347">
        <f>F340*'Regional Transition'!$Q$89</f>
        <v>0</v>
      </c>
      <c r="R340" s="347">
        <f>G340*'Regional Transition'!$R$89</f>
        <v>4998.3396606839742</v>
      </c>
      <c r="S340" s="347">
        <f>H340*'Regional Transition'!$S$89</f>
        <v>0</v>
      </c>
      <c r="T340" s="347">
        <f>I340*'Regional Transition'!$T$89</f>
        <v>2867.3988155381135</v>
      </c>
      <c r="U340" s="347">
        <f>J340*'Regional Transition'!$U$89</f>
        <v>0</v>
      </c>
      <c r="V340" s="347">
        <f>K340*'Regional Transition'!$V$89</f>
        <v>0</v>
      </c>
      <c r="W340" s="347">
        <f>L340*'Regional Transition'!$W$89</f>
        <v>1327.472321807666</v>
      </c>
      <c r="X340" s="347">
        <f>M340*'Regional Transition'!$X$89</f>
        <v>104.79652217390861</v>
      </c>
      <c r="Y340" s="347">
        <f>N340*'Regional Transition'!$Y$89</f>
        <v>0</v>
      </c>
      <c r="Z340" s="348">
        <f t="shared" si="76"/>
        <v>9298.0073202036638</v>
      </c>
      <c r="AB340" s="347">
        <f>E340*'Regional Transition'!$P$91</f>
        <v>-2937.6657060518733</v>
      </c>
      <c r="AC340" s="347">
        <f>F340*'Regional Transition'!$Q$91</f>
        <v>-3804.8688524590161</v>
      </c>
      <c r="AD340" s="347">
        <f>G340*'Regional Transition'!$R$91</f>
        <v>0</v>
      </c>
      <c r="AE340" s="347">
        <f>H340*'Regional Transition'!$S$91</f>
        <v>-1703.5920000000003</v>
      </c>
      <c r="AF340" s="347">
        <f>I340*'Regional Transition'!$T$91</f>
        <v>0</v>
      </c>
      <c r="AG340" s="347">
        <f>J340*'Regional Transition'!$U$91</f>
        <v>-137.32945603745739</v>
      </c>
      <c r="AH340" s="347">
        <f>K340*'Regional Transition'!$V$91</f>
        <v>-67.19314551426794</v>
      </c>
      <c r="AI340" s="347">
        <f>L340*'Regional Transition'!$W$91</f>
        <v>0</v>
      </c>
      <c r="AJ340" s="347">
        <f>M340*'Regional Transition'!$X$91</f>
        <v>0</v>
      </c>
      <c r="AK340" s="347">
        <f>N340*'Regional Transition'!$Y$91</f>
        <v>-191.12218934757229</v>
      </c>
      <c r="AM340" s="382">
        <f>IF(('GE2024 results (adjust.)'!E339+'Allocation (ENG)'!P340+'Allocation (ENG)'!AB340)&gt;0,('GE2024 results (adjust.)'!E339+'Allocation (ENG)'!P340+'Allocation (ENG)'!AB340),0)</f>
        <v>3240.3342939481267</v>
      </c>
      <c r="AN340" s="382">
        <f>IF(('GE2024 results (adjust.)'!F339+'Allocation (ENG)'!Q340+'Allocation (ENG)'!AC340)&gt;0,('GE2024 results (adjust.)'!F339+'Allocation (ENG)'!Q340+'Allocation (ENG)'!AC340),0)</f>
        <v>11169.131147540984</v>
      </c>
      <c r="AO340" s="382">
        <f>IF(('GE2024 results (adjust.)'!G339+'Allocation (ENG)'!R340+'Allocation (ENG)'!AD340)&gt;0,('GE2024 results (adjust.)'!G339+'Allocation (ENG)'!R340+'Allocation (ENG)'!AD340),0)</f>
        <v>11482.339660683974</v>
      </c>
      <c r="AP340" s="382">
        <f>IF(('GE2024 results (adjust.)'!H339+'Allocation (ENG)'!S340+'Allocation (ENG)'!AE340)&gt;0,('GE2024 results (adjust.)'!H339+'Allocation (ENG)'!S340+'Allocation (ENG)'!AE340),0)</f>
        <v>21957.407999999999</v>
      </c>
      <c r="AQ340" s="382">
        <f>IF(('GE2024 results (adjust.)'!I339+'Allocation (ENG)'!T340+'Allocation (ENG)'!AF340)&gt;0,('GE2024 results (adjust.)'!I339+'Allocation (ENG)'!T340+'Allocation (ENG)'!AF340),0)</f>
        <v>5211.3988155381139</v>
      </c>
      <c r="AR340" s="382">
        <f>IF(('GE2024 results (adjust.)'!K339+'Allocation (ENG)'!U340+'Allocation (ENG)'!AG340)&gt;0,('GE2024 results (adjust.)'!K339+'Allocation (ENG)'!U340+'Allocation (ENG)'!AG340),0)</f>
        <v>471.67054396254264</v>
      </c>
      <c r="AS340" s="382">
        <f>IF(('GE2024 results (adjust.)'!L339+'Allocation (ENG)'!V340+'Allocation (ENG)'!AH340)&gt;0,('GE2024 results (adjust.)'!L339+'Allocation (ENG)'!V340+'Allocation (ENG)'!AH340),0)</f>
        <v>0</v>
      </c>
      <c r="AT340" s="382">
        <f t="shared" si="86"/>
        <v>1327.472321807666</v>
      </c>
      <c r="AU340" s="382">
        <f t="shared" si="87"/>
        <v>104.79652217390861</v>
      </c>
      <c r="AV340" s="382">
        <f>IF(('GE2024 results (adjust.)'!N339+'Allocation (ENG)'!Y340+'Allocation (ENG)'!AK340)&gt;0,('GE2024 results (adjust.)'!N339+'Allocation (ENG)'!Y340+'Allocation (ENG)'!AK340),0)</f>
        <v>0</v>
      </c>
      <c r="AW340" s="382">
        <f t="shared" si="77"/>
        <v>54964.551305655325</v>
      </c>
      <c r="AY340" s="368">
        <f t="shared" si="78"/>
        <v>5.895316557627802E-2</v>
      </c>
      <c r="AZ340" s="368">
        <f t="shared" si="79"/>
        <v>0.20320608250634054</v>
      </c>
      <c r="BA340" s="368">
        <f t="shared" si="80"/>
        <v>0.20890445547042155</v>
      </c>
      <c r="BB340" s="368">
        <f t="shared" si="81"/>
        <v>0.39948307551708867</v>
      </c>
      <c r="BC340" s="368">
        <f t="shared" si="82"/>
        <v>9.4813815299933338E-2</v>
      </c>
      <c r="BD340" s="368">
        <f t="shared" si="83"/>
        <v>8.5813589442330675E-3</v>
      </c>
      <c r="BE340" s="368">
        <f t="shared" si="84"/>
        <v>0</v>
      </c>
      <c r="BF340" s="368">
        <f t="shared" si="88"/>
        <v>2.4151426515349027E-2</v>
      </c>
      <c r="BG340" s="368">
        <f t="shared" si="89"/>
        <v>1.9066201703556171E-3</v>
      </c>
      <c r="BH340" s="368">
        <f t="shared" si="90"/>
        <v>0</v>
      </c>
    </row>
    <row r="341" spans="1:60" ht="20" customHeight="1" x14ac:dyDescent="0.35">
      <c r="A341" s="394" t="s">
        <v>437</v>
      </c>
      <c r="B341" s="395" t="s">
        <v>420</v>
      </c>
      <c r="C341" s="394" t="s">
        <v>379</v>
      </c>
      <c r="D341" s="333" t="s">
        <v>71</v>
      </c>
      <c r="E341" s="346">
        <f>'GE2024 results (adjust.)'!E340/'Regional Transition'!$P$87</f>
        <v>1.1029993529944373E-2</v>
      </c>
      <c r="F341" s="346">
        <f>'GE2024 results (adjust.)'!F340/'Regional Transition'!$Q$87</f>
        <v>1.5169479625726396E-2</v>
      </c>
      <c r="G341" s="346">
        <f>'GE2024 results (adjust.)'!G340/'Regional Transition'!$R$87</f>
        <v>1.6754174182355926E-2</v>
      </c>
      <c r="H341" s="346">
        <f>'GE2024 results (adjust.)'!H340/'Regional Transition'!$S$87</f>
        <v>4.1788747630656852E-3</v>
      </c>
      <c r="I341" s="346">
        <f>'GE2024 results (adjust.)'!I340/'Regional Transition'!$T$87</f>
        <v>1.5173610531760466E-2</v>
      </c>
      <c r="J341" s="346">
        <v>0</v>
      </c>
      <c r="K341" s="346">
        <v>0</v>
      </c>
      <c r="L341" s="346">
        <f t="shared" si="85"/>
        <v>1.6754174182355926E-2</v>
      </c>
      <c r="M341" s="346">
        <v>1.2936246241034659E-2</v>
      </c>
      <c r="N341" s="346">
        <v>0</v>
      </c>
      <c r="P341" s="347">
        <f>E341*'Regional Transition'!$P$89</f>
        <v>0</v>
      </c>
      <c r="Q341" s="347">
        <f>F341*'Regional Transition'!$Q$89</f>
        <v>0</v>
      </c>
      <c r="R341" s="347">
        <f>G341*'Regional Transition'!$R$89</f>
        <v>7869.0702122550911</v>
      </c>
      <c r="S341" s="347">
        <f>H341*'Regional Transition'!$S$89</f>
        <v>0</v>
      </c>
      <c r="T341" s="347">
        <f>I341*'Regional Transition'!$T$89</f>
        <v>5562.3133166603247</v>
      </c>
      <c r="U341" s="347">
        <f>J341*'Regional Transition'!$U$89</f>
        <v>0</v>
      </c>
      <c r="V341" s="347">
        <f>K341*'Regional Transition'!$V$89</f>
        <v>0</v>
      </c>
      <c r="W341" s="347">
        <f>L341*'Regional Transition'!$W$89</f>
        <v>2089.8885658563627</v>
      </c>
      <c r="X341" s="347">
        <f>M341*'Regional Transition'!$X$89</f>
        <v>161.36464149162293</v>
      </c>
      <c r="Y341" s="347">
        <f>N341*'Regional Transition'!$Y$89</f>
        <v>0</v>
      </c>
      <c r="Z341" s="348">
        <f t="shared" si="76"/>
        <v>15682.636736263401</v>
      </c>
      <c r="AB341" s="347">
        <f>E341*'Regional Transition'!$P$91</f>
        <v>-5601.4409221902015</v>
      </c>
      <c r="AC341" s="347">
        <f>F341*'Regional Transition'!$Q$91</f>
        <v>-5133.2950819672124</v>
      </c>
      <c r="AD341" s="347">
        <f>G341*'Regional Transition'!$R$91</f>
        <v>0</v>
      </c>
      <c r="AE341" s="347">
        <f>H341*'Regional Transition'!$S$91</f>
        <v>-286.20000000000005</v>
      </c>
      <c r="AF341" s="347">
        <f>I341*'Regional Transition'!$T$91</f>
        <v>0</v>
      </c>
      <c r="AG341" s="347">
        <f>J341*'Regional Transition'!$U$91</f>
        <v>0</v>
      </c>
      <c r="AH341" s="347">
        <f>K341*'Regional Transition'!$V$91</f>
        <v>0</v>
      </c>
      <c r="AI341" s="347">
        <f>L341*'Regional Transition'!$W$91</f>
        <v>0</v>
      </c>
      <c r="AJ341" s="347">
        <f>M341*'Regional Transition'!$X$91</f>
        <v>0</v>
      </c>
      <c r="AK341" s="347">
        <f>N341*'Regional Transition'!$Y$91</f>
        <v>0</v>
      </c>
      <c r="AM341" s="382">
        <f>IF(('GE2024 results (adjust.)'!E340+'Allocation (ENG)'!P341+'Allocation (ENG)'!AB341)&gt;0,('GE2024 results (adjust.)'!E340+'Allocation (ENG)'!P341+'Allocation (ENG)'!AB341),0)</f>
        <v>6178.5590778097985</v>
      </c>
      <c r="AN341" s="382">
        <f>IF(('GE2024 results (adjust.)'!F340+'Allocation (ENG)'!Q341+'Allocation (ENG)'!AC341)&gt;0,('GE2024 results (adjust.)'!F340+'Allocation (ENG)'!Q341+'Allocation (ENG)'!AC341),0)</f>
        <v>15068.704918032789</v>
      </c>
      <c r="AO341" s="382">
        <f>IF(('GE2024 results (adjust.)'!G340+'Allocation (ENG)'!R341+'Allocation (ENG)'!AD341)&gt;0,('GE2024 results (adjust.)'!G340+'Allocation (ENG)'!R341+'Allocation (ENG)'!AD341),0)</f>
        <v>18077.07021225509</v>
      </c>
      <c r="AP341" s="382">
        <f>IF(('GE2024 results (adjust.)'!H340+'Allocation (ENG)'!S341+'Allocation (ENG)'!AE341)&gt;0,('GE2024 results (adjust.)'!H340+'Allocation (ENG)'!S341+'Allocation (ENG)'!AE341),0)</f>
        <v>3688.8</v>
      </c>
      <c r="AQ341" s="382">
        <f>IF(('GE2024 results (adjust.)'!I340+'Allocation (ENG)'!T341+'Allocation (ENG)'!AF341)&gt;0,('GE2024 results (adjust.)'!I340+'Allocation (ENG)'!T341+'Allocation (ENG)'!AF341),0)</f>
        <v>10109.313316660326</v>
      </c>
      <c r="AR341" s="382">
        <f>IF(('GE2024 results (adjust.)'!K340+'Allocation (ENG)'!U341+'Allocation (ENG)'!AG341)&gt;0,('GE2024 results (adjust.)'!K340+'Allocation (ENG)'!U341+'Allocation (ENG)'!AG341),0)</f>
        <v>0</v>
      </c>
      <c r="AS341" s="382">
        <f>IF(('GE2024 results (adjust.)'!L340+'Allocation (ENG)'!V341+'Allocation (ENG)'!AH341)&gt;0,('GE2024 results (adjust.)'!L340+'Allocation (ENG)'!V341+'Allocation (ENG)'!AH341),0)</f>
        <v>0</v>
      </c>
      <c r="AT341" s="382">
        <f t="shared" si="86"/>
        <v>2089.8885658563627</v>
      </c>
      <c r="AU341" s="382">
        <f t="shared" si="87"/>
        <v>161.36464149162293</v>
      </c>
      <c r="AV341" s="382">
        <f>IF(('GE2024 results (adjust.)'!N340+'Allocation (ENG)'!Y341+'Allocation (ENG)'!AK341)&gt;0,('GE2024 results (adjust.)'!N340+'Allocation (ENG)'!Y341+'Allocation (ENG)'!AK341),0)</f>
        <v>0</v>
      </c>
      <c r="AW341" s="382">
        <f t="shared" si="77"/>
        <v>55373.700732105979</v>
      </c>
      <c r="AY341" s="368">
        <f t="shared" si="78"/>
        <v>0.11157930562924134</v>
      </c>
      <c r="AZ341" s="368">
        <f t="shared" si="79"/>
        <v>0.27212746698896123</v>
      </c>
      <c r="BA341" s="368">
        <f t="shared" si="80"/>
        <v>0.32645588019682248</v>
      </c>
      <c r="BB341" s="368">
        <f t="shared" si="81"/>
        <v>6.6616461447035147E-2</v>
      </c>
      <c r="BC341" s="368">
        <f t="shared" si="82"/>
        <v>0.18256524637153049</v>
      </c>
      <c r="BD341" s="368">
        <f t="shared" si="83"/>
        <v>0</v>
      </c>
      <c r="BE341" s="368">
        <f t="shared" si="84"/>
        <v>0</v>
      </c>
      <c r="BF341" s="368">
        <f t="shared" si="88"/>
        <v>3.7741536834734864E-2</v>
      </c>
      <c r="BG341" s="368">
        <f t="shared" si="89"/>
        <v>2.9141025316746227E-3</v>
      </c>
      <c r="BH341" s="368">
        <f t="shared" si="90"/>
        <v>0</v>
      </c>
    </row>
    <row r="342" spans="1:60" ht="20" customHeight="1" x14ac:dyDescent="0.35">
      <c r="A342" s="394" t="s">
        <v>438</v>
      </c>
      <c r="B342" s="395" t="s">
        <v>439</v>
      </c>
      <c r="C342" s="394" t="s">
        <v>379</v>
      </c>
      <c r="D342" s="333" t="s">
        <v>71</v>
      </c>
      <c r="E342" s="346">
        <f>'GE2024 results (adjust.)'!E341/'Regional Transition'!$P$87</f>
        <v>1.7292183405009563E-2</v>
      </c>
      <c r="F342" s="346">
        <f>'GE2024 results (adjust.)'!F341/'Regional Transition'!$Q$87</f>
        <v>1.1422538563832785E-2</v>
      </c>
      <c r="G342" s="346">
        <f>'GE2024 results (adjust.)'!G341/'Regional Transition'!$R$87</f>
        <v>1.0313796097367225E-2</v>
      </c>
      <c r="H342" s="346">
        <f>'GE2024 results (adjust.)'!H341/'Regional Transition'!$S$87</f>
        <v>4.5752108097765693E-3</v>
      </c>
      <c r="I342" s="346">
        <f>'GE2024 results (adjust.)'!I341/'Regional Transition'!$T$87</f>
        <v>8.7264111591276918E-3</v>
      </c>
      <c r="J342" s="346">
        <v>1.3789976555934003E-2</v>
      </c>
      <c r="K342" s="346">
        <v>1.3789976555934003E-2</v>
      </c>
      <c r="L342" s="346">
        <f t="shared" si="85"/>
        <v>1.0313796097367225E-2</v>
      </c>
      <c r="M342" s="346">
        <v>9.8579488069463587E-3</v>
      </c>
      <c r="N342" s="346">
        <v>1.3789976555934003E-2</v>
      </c>
      <c r="P342" s="347">
        <f>E342*'Regional Transition'!$P$89</f>
        <v>0</v>
      </c>
      <c r="Q342" s="347">
        <f>F342*'Regional Transition'!$Q$89</f>
        <v>0</v>
      </c>
      <c r="R342" s="347">
        <f>G342*'Regional Transition'!$R$89</f>
        <v>4844.1650875598543</v>
      </c>
      <c r="S342" s="347">
        <f>H342*'Regional Transition'!$S$89</f>
        <v>0</v>
      </c>
      <c r="T342" s="347">
        <f>I342*'Regional Transition'!$T$89</f>
        <v>3198.9112212594564</v>
      </c>
      <c r="U342" s="347">
        <f>J342*'Regional Transition'!$U$89</f>
        <v>0</v>
      </c>
      <c r="V342" s="347">
        <f>K342*'Regional Transition'!$V$89</f>
        <v>0</v>
      </c>
      <c r="W342" s="347">
        <f>L342*'Regional Transition'!$W$89</f>
        <v>1286.5262292164364</v>
      </c>
      <c r="X342" s="347">
        <f>M342*'Regional Transition'!$X$89</f>
        <v>122.96645761347557</v>
      </c>
      <c r="Y342" s="347">
        <f>N342*'Regional Transition'!$Y$89</f>
        <v>0</v>
      </c>
      <c r="Z342" s="348">
        <f t="shared" si="76"/>
        <v>9452.5689956492242</v>
      </c>
      <c r="AB342" s="347">
        <f>E342*'Regional Transition'!$P$91</f>
        <v>-8781.6138328530251</v>
      </c>
      <c r="AC342" s="347">
        <f>F342*'Regional Transition'!$Q$91</f>
        <v>-3865.3442622950815</v>
      </c>
      <c r="AD342" s="347">
        <f>G342*'Regional Transition'!$R$91</f>
        <v>0</v>
      </c>
      <c r="AE342" s="347">
        <f>H342*'Regional Transition'!$S$91</f>
        <v>-313.34400000000005</v>
      </c>
      <c r="AF342" s="347">
        <f>I342*'Regional Transition'!$T$91</f>
        <v>0</v>
      </c>
      <c r="AG342" s="347">
        <f>J342*'Regional Transition'!$U$91</f>
        <v>-281.19840998146037</v>
      </c>
      <c r="AH342" s="347">
        <f>K342*'Regional Transition'!$V$91</f>
        <v>-137.5859646244534</v>
      </c>
      <c r="AI342" s="347">
        <f>L342*'Regional Transition'!$W$91</f>
        <v>0</v>
      </c>
      <c r="AJ342" s="347">
        <f>M342*'Regional Transition'!$X$91</f>
        <v>0</v>
      </c>
      <c r="AK342" s="347">
        <f>N342*'Regional Transition'!$Y$91</f>
        <v>-391.34543533074327</v>
      </c>
      <c r="AM342" s="382">
        <f>IF(('GE2024 results (adjust.)'!E341+'Allocation (ENG)'!P342+'Allocation (ENG)'!AB342)&gt;0,('GE2024 results (adjust.)'!E341+'Allocation (ENG)'!P342+'Allocation (ENG)'!AB342),0)</f>
        <v>9686.3861671469749</v>
      </c>
      <c r="AN342" s="382">
        <f>IF(('GE2024 results (adjust.)'!F341+'Allocation (ENG)'!Q342+'Allocation (ENG)'!AC342)&gt;0,('GE2024 results (adjust.)'!F341+'Allocation (ENG)'!Q342+'Allocation (ENG)'!AC342),0)</f>
        <v>11346.655737704918</v>
      </c>
      <c r="AO342" s="382">
        <f>IF(('GE2024 results (adjust.)'!G341+'Allocation (ENG)'!R342+'Allocation (ENG)'!AD342)&gt;0,('GE2024 results (adjust.)'!G341+'Allocation (ENG)'!R342+'Allocation (ENG)'!AD342),0)</f>
        <v>11128.165087559853</v>
      </c>
      <c r="AP342" s="382">
        <f>IF(('GE2024 results (adjust.)'!H341+'Allocation (ENG)'!S342+'Allocation (ENG)'!AE342)&gt;0,('GE2024 results (adjust.)'!H341+'Allocation (ENG)'!S342+'Allocation (ENG)'!AE342),0)</f>
        <v>4038.6559999999999</v>
      </c>
      <c r="AQ342" s="382">
        <f>IF(('GE2024 results (adjust.)'!I341+'Allocation (ENG)'!T342+'Allocation (ENG)'!AF342)&gt;0,('GE2024 results (adjust.)'!I341+'Allocation (ENG)'!T342+'Allocation (ENG)'!AF342),0)</f>
        <v>5813.9112212594564</v>
      </c>
      <c r="AR342" s="382">
        <f>IF(('GE2024 results (adjust.)'!K341+'Allocation (ENG)'!U342+'Allocation (ENG)'!AG342)&gt;0,('GE2024 results (adjust.)'!K341+'Allocation (ENG)'!U342+'Allocation (ENG)'!AG342),0)</f>
        <v>568.80159001853963</v>
      </c>
      <c r="AS342" s="382">
        <f>IF(('GE2024 results (adjust.)'!L341+'Allocation (ENG)'!V342+'Allocation (ENG)'!AH342)&gt;0,('GE2024 results (adjust.)'!L341+'Allocation (ENG)'!V342+'Allocation (ENG)'!AH342),0)</f>
        <v>0</v>
      </c>
      <c r="AT342" s="382">
        <f t="shared" si="86"/>
        <v>1286.5262292164364</v>
      </c>
      <c r="AU342" s="382">
        <f t="shared" si="87"/>
        <v>122.96645761347557</v>
      </c>
      <c r="AV342" s="382">
        <f>IF(('GE2024 results (adjust.)'!N341+'Allocation (ENG)'!Y342+'Allocation (ENG)'!AK342)&gt;0,('GE2024 results (adjust.)'!N341+'Allocation (ENG)'!Y342+'Allocation (ENG)'!AK342),0)</f>
        <v>5.6545646692567288</v>
      </c>
      <c r="AW342" s="382">
        <f t="shared" si="77"/>
        <v>43997.723055188908</v>
      </c>
      <c r="AY342" s="368">
        <f t="shared" si="78"/>
        <v>0.22015653298687243</v>
      </c>
      <c r="AZ342" s="368">
        <f t="shared" si="79"/>
        <v>0.25789188507487415</v>
      </c>
      <c r="BA342" s="368">
        <f t="shared" si="80"/>
        <v>0.25292593149879933</v>
      </c>
      <c r="BB342" s="368">
        <f t="shared" si="81"/>
        <v>9.1792386504503387E-2</v>
      </c>
      <c r="BC342" s="368">
        <f t="shared" si="82"/>
        <v>0.13214118407824715</v>
      </c>
      <c r="BD342" s="368">
        <f t="shared" si="83"/>
        <v>1.2927977870697051E-2</v>
      </c>
      <c r="BE342" s="368">
        <f t="shared" si="84"/>
        <v>0</v>
      </c>
      <c r="BF342" s="368">
        <f t="shared" si="88"/>
        <v>2.9240745654102864E-2</v>
      </c>
      <c r="BG342" s="368">
        <f t="shared" si="89"/>
        <v>2.7948368477894087E-3</v>
      </c>
      <c r="BH342" s="368">
        <f t="shared" si="90"/>
        <v>1.2851948411430017E-4</v>
      </c>
    </row>
    <row r="343" spans="1:60" ht="20" customHeight="1" x14ac:dyDescent="0.35">
      <c r="A343" s="394" t="s">
        <v>440</v>
      </c>
      <c r="B343" s="395" t="s">
        <v>439</v>
      </c>
      <c r="C343" s="394" t="s">
        <v>379</v>
      </c>
      <c r="D343" s="333" t="s">
        <v>71</v>
      </c>
      <c r="E343" s="346">
        <f>'GE2024 results (adjust.)'!E342/'Regional Transition'!$P$87</f>
        <v>7.711632148779444E-3</v>
      </c>
      <c r="F343" s="346">
        <f>'GE2024 results (adjust.)'!F342/'Regional Transition'!$Q$87</f>
        <v>1.0858620179567834E-2</v>
      </c>
      <c r="G343" s="346">
        <f>'GE2024 results (adjust.)'!G342/'Regional Transition'!$R$87</f>
        <v>8.8760358520945173E-3</v>
      </c>
      <c r="H343" s="346">
        <f>'GE2024 results (adjust.)'!H342/'Regional Transition'!$S$87</f>
        <v>2.0414985917980515E-2</v>
      </c>
      <c r="I343" s="346">
        <f>'GE2024 results (adjust.)'!I342/'Regional Transition'!$T$87</f>
        <v>8.0222915589074472E-3</v>
      </c>
      <c r="J343" s="346">
        <v>3.2180298137744947E-3</v>
      </c>
      <c r="K343" s="346">
        <v>3.2180298137744947E-3</v>
      </c>
      <c r="L343" s="346">
        <f t="shared" si="85"/>
        <v>8.8760358520945173E-3</v>
      </c>
      <c r="M343" s="346">
        <v>6.8393965171425824E-3</v>
      </c>
      <c r="N343" s="346">
        <v>3.2180298137744947E-3</v>
      </c>
      <c r="P343" s="347">
        <f>E343*'Regional Transition'!$P$89</f>
        <v>0</v>
      </c>
      <c r="Q343" s="347">
        <f>F343*'Regional Transition'!$Q$89</f>
        <v>0</v>
      </c>
      <c r="R343" s="347">
        <f>G343*'Regional Transition'!$R$89</f>
        <v>4168.8804572762074</v>
      </c>
      <c r="S343" s="347">
        <f>H343*'Regional Transition'!$S$89</f>
        <v>0</v>
      </c>
      <c r="T343" s="347">
        <f>I343*'Regional Transition'!$T$89</f>
        <v>2940.7963961406249</v>
      </c>
      <c r="U343" s="347">
        <f>J343*'Regional Transition'!$U$89</f>
        <v>0</v>
      </c>
      <c r="V343" s="347">
        <f>K343*'Regional Transition'!$V$89</f>
        <v>0</v>
      </c>
      <c r="W343" s="347">
        <f>L343*'Regional Transition'!$W$89</f>
        <v>1107.1823436668503</v>
      </c>
      <c r="X343" s="347">
        <f>M343*'Regional Transition'!$X$89</f>
        <v>85.313524993591713</v>
      </c>
      <c r="Y343" s="347">
        <f>N343*'Regional Transition'!$Y$89</f>
        <v>0</v>
      </c>
      <c r="Z343" s="348">
        <f t="shared" si="76"/>
        <v>8302.1727220772736</v>
      </c>
      <c r="AB343" s="347">
        <f>E343*'Regional Transition'!$P$91</f>
        <v>-3916.2536023054749</v>
      </c>
      <c r="AC343" s="347">
        <f>F343*'Regional Transition'!$Q$91</f>
        <v>-3674.5163934426223</v>
      </c>
      <c r="AD343" s="347">
        <f>G343*'Regional Transition'!$R$91</f>
        <v>0</v>
      </c>
      <c r="AE343" s="347">
        <f>H343*'Regional Transition'!$S$91</f>
        <v>-1398.1680000000001</v>
      </c>
      <c r="AF343" s="347">
        <f>I343*'Regional Transition'!$T$91</f>
        <v>0</v>
      </c>
      <c r="AG343" s="347">
        <f>J343*'Regional Transition'!$U$91</f>
        <v>-65.620478993267824</v>
      </c>
      <c r="AH343" s="347">
        <f>K343*'Regional Transition'!$V$91</f>
        <v>-32.107069531448225</v>
      </c>
      <c r="AI343" s="347">
        <f>L343*'Regional Transition'!$W$91</f>
        <v>0</v>
      </c>
      <c r="AJ343" s="347">
        <f>M343*'Regional Transition'!$X$91</f>
        <v>0</v>
      </c>
      <c r="AK343" s="347">
        <f>N343*'Regional Transition'!$Y$91</f>
        <v>-91.324395895145386</v>
      </c>
      <c r="AM343" s="382">
        <f>IF(('GE2024 results (adjust.)'!E342+'Allocation (ENG)'!P343+'Allocation (ENG)'!AB343)&gt;0,('GE2024 results (adjust.)'!E342+'Allocation (ENG)'!P343+'Allocation (ENG)'!AB343),0)</f>
        <v>4319.7463976945255</v>
      </c>
      <c r="AN343" s="382">
        <f>IF(('GE2024 results (adjust.)'!F342+'Allocation (ENG)'!Q343+'Allocation (ENG)'!AC343)&gt;0,('GE2024 results (adjust.)'!F342+'Allocation (ENG)'!Q343+'Allocation (ENG)'!AC343),0)</f>
        <v>10786.483606557378</v>
      </c>
      <c r="AO343" s="382">
        <f>IF(('GE2024 results (adjust.)'!G342+'Allocation (ENG)'!R343+'Allocation (ENG)'!AD343)&gt;0,('GE2024 results (adjust.)'!G342+'Allocation (ENG)'!R343+'Allocation (ENG)'!AD343),0)</f>
        <v>9576.8804572762074</v>
      </c>
      <c r="AP343" s="382">
        <f>IF(('GE2024 results (adjust.)'!H342+'Allocation (ENG)'!S343+'Allocation (ENG)'!AE343)&gt;0,('GE2024 results (adjust.)'!H342+'Allocation (ENG)'!S343+'Allocation (ENG)'!AE343),0)</f>
        <v>18020.831999999999</v>
      </c>
      <c r="AQ343" s="382">
        <f>IF(('GE2024 results (adjust.)'!I342+'Allocation (ENG)'!T343+'Allocation (ENG)'!AF343)&gt;0,('GE2024 results (adjust.)'!I342+'Allocation (ENG)'!T343+'Allocation (ENG)'!AF343),0)</f>
        <v>5344.7963961406249</v>
      </c>
      <c r="AR343" s="382">
        <f>IF(('GE2024 results (adjust.)'!K342+'Allocation (ENG)'!U343+'Allocation (ENG)'!AG343)&gt;0,('GE2024 results (adjust.)'!K342+'Allocation (ENG)'!U343+'Allocation (ENG)'!AG343),0)</f>
        <v>0</v>
      </c>
      <c r="AS343" s="382">
        <f>IF(('GE2024 results (adjust.)'!L342+'Allocation (ENG)'!V343+'Allocation (ENG)'!AH343)&gt;0,('GE2024 results (adjust.)'!L342+'Allocation (ENG)'!V343+'Allocation (ENG)'!AH343),0)</f>
        <v>0</v>
      </c>
      <c r="AT343" s="382">
        <f t="shared" si="86"/>
        <v>1107.1823436668503</v>
      </c>
      <c r="AU343" s="382">
        <f t="shared" si="87"/>
        <v>85.313524993591713</v>
      </c>
      <c r="AV343" s="382">
        <f>IF(('GE2024 results (adjust.)'!N342+'Allocation (ENG)'!Y343+'Allocation (ENG)'!AK343)&gt;0,('GE2024 results (adjust.)'!N342+'Allocation (ENG)'!Y343+'Allocation (ENG)'!AK343),0)</f>
        <v>199.67560410485461</v>
      </c>
      <c r="AW343" s="382">
        <f t="shared" si="77"/>
        <v>49440.910330434039</v>
      </c>
      <c r="AY343" s="368">
        <f t="shared" si="78"/>
        <v>8.7371902516031261E-2</v>
      </c>
      <c r="AZ343" s="368">
        <f t="shared" si="79"/>
        <v>0.21816919499392001</v>
      </c>
      <c r="BA343" s="368">
        <f t="shared" si="80"/>
        <v>0.19370356235898484</v>
      </c>
      <c r="BB343" s="368">
        <f t="shared" si="81"/>
        <v>0.36449231779025365</v>
      </c>
      <c r="BC343" s="368">
        <f t="shared" si="82"/>
        <v>0.10810473270858367</v>
      </c>
      <c r="BD343" s="368">
        <f t="shared" si="83"/>
        <v>0</v>
      </c>
      <c r="BE343" s="368">
        <f t="shared" si="84"/>
        <v>0</v>
      </c>
      <c r="BF343" s="368">
        <f t="shared" si="88"/>
        <v>2.239405254205663E-2</v>
      </c>
      <c r="BG343" s="368">
        <f t="shared" si="89"/>
        <v>1.7255654158349061E-3</v>
      </c>
      <c r="BH343" s="368">
        <f t="shared" si="90"/>
        <v>4.0386716743348785E-3</v>
      </c>
    </row>
    <row r="344" spans="1:60" ht="20" customHeight="1" x14ac:dyDescent="0.35">
      <c r="A344" s="394" t="s">
        <v>441</v>
      </c>
      <c r="B344" s="395" t="s">
        <v>439</v>
      </c>
      <c r="C344" s="394" t="s">
        <v>379</v>
      </c>
      <c r="D344" s="333" t="s">
        <v>71</v>
      </c>
      <c r="E344" s="346">
        <f>'GE2024 results (adjust.)'!E343/'Regional Transition'!$P$87</f>
        <v>7.5327926951105672E-3</v>
      </c>
      <c r="F344" s="346">
        <f>'GE2024 results (adjust.)'!F343/'Regional Transition'!$Q$87</f>
        <v>1.1683848281175266E-2</v>
      </c>
      <c r="G344" s="346">
        <f>'GE2024 results (adjust.)'!G343/'Regional Transition'!$R$87</f>
        <v>1.0504184440348542E-2</v>
      </c>
      <c r="H344" s="346">
        <f>'GE2024 results (adjust.)'!H343/'Regional Transition'!$S$87</f>
        <v>2.2910746594085658E-2</v>
      </c>
      <c r="I344" s="346">
        <f>'GE2024 results (adjust.)'!I343/'Regional Transition'!$T$87</f>
        <v>8.9867018170290153E-3</v>
      </c>
      <c r="J344" s="346">
        <v>2.6761622506303357E-3</v>
      </c>
      <c r="K344" s="346">
        <v>2.6761622506303357E-3</v>
      </c>
      <c r="L344" s="346">
        <f t="shared" si="85"/>
        <v>1.0504184440348542E-2</v>
      </c>
      <c r="M344" s="346">
        <v>7.6616035027724516E-3</v>
      </c>
      <c r="N344" s="346">
        <v>2.6761622506303357E-3</v>
      </c>
      <c r="P344" s="347">
        <f>E344*'Regional Transition'!$P$89</f>
        <v>0</v>
      </c>
      <c r="Q344" s="347">
        <f>F344*'Regional Transition'!$Q$89</f>
        <v>0</v>
      </c>
      <c r="R344" s="347">
        <f>G344*'Regional Transition'!$R$89</f>
        <v>4933.5863399718437</v>
      </c>
      <c r="S344" s="347">
        <f>H344*'Regional Transition'!$S$89</f>
        <v>0</v>
      </c>
      <c r="T344" s="347">
        <f>I344*'Regional Transition'!$T$89</f>
        <v>3294.3280760427215</v>
      </c>
      <c r="U344" s="347">
        <f>J344*'Regional Transition'!$U$89</f>
        <v>0</v>
      </c>
      <c r="V344" s="347">
        <f>K344*'Regional Transition'!$V$89</f>
        <v>0</v>
      </c>
      <c r="W344" s="347">
        <f>L344*'Regional Transition'!$W$89</f>
        <v>1310.2749629193495</v>
      </c>
      <c r="X344" s="347">
        <f>M344*'Regional Transition'!$X$89</f>
        <v>95.569601833503526</v>
      </c>
      <c r="Y344" s="347">
        <f>N344*'Regional Transition'!$Y$89</f>
        <v>0</v>
      </c>
      <c r="Z344" s="348">
        <f t="shared" si="76"/>
        <v>9633.7589807674194</v>
      </c>
      <c r="AB344" s="347">
        <f>E344*'Regional Transition'!$P$91</f>
        <v>-3825.4322766570604</v>
      </c>
      <c r="AC344" s="347">
        <f>F344*'Regional Transition'!$Q$91</f>
        <v>-3953.7704918032782</v>
      </c>
      <c r="AD344" s="347">
        <f>G344*'Regional Transition'!$R$91</f>
        <v>0</v>
      </c>
      <c r="AE344" s="347">
        <f>H344*'Regional Transition'!$S$91</f>
        <v>-1569.0960000000002</v>
      </c>
      <c r="AF344" s="347">
        <f>I344*'Regional Transition'!$T$91</f>
        <v>0</v>
      </c>
      <c r="AG344" s="347">
        <f>J344*'Regional Transition'!$U$91</f>
        <v>-54.570982530483889</v>
      </c>
      <c r="AH344" s="347">
        <f>K344*'Regional Transition'!$V$91</f>
        <v>-26.700724490070346</v>
      </c>
      <c r="AI344" s="347">
        <f>L344*'Regional Transition'!$W$91</f>
        <v>0</v>
      </c>
      <c r="AJ344" s="347">
        <f>M344*'Regional Transition'!$X$91</f>
        <v>0</v>
      </c>
      <c r="AK344" s="347">
        <f>N344*'Regional Transition'!$Y$91</f>
        <v>-75.946748476375191</v>
      </c>
      <c r="AM344" s="382">
        <f>IF(('GE2024 results (adjust.)'!E343+'Allocation (ENG)'!P344+'Allocation (ENG)'!AB344)&gt;0,('GE2024 results (adjust.)'!E343+'Allocation (ENG)'!P344+'Allocation (ENG)'!AB344),0)</f>
        <v>4219.5677233429396</v>
      </c>
      <c r="AN344" s="382">
        <f>IF(('GE2024 results (adjust.)'!F343+'Allocation (ENG)'!Q344+'Allocation (ENG)'!AC344)&gt;0,('GE2024 results (adjust.)'!F343+'Allocation (ENG)'!Q344+'Allocation (ENG)'!AC344),0)</f>
        <v>11606.229508196722</v>
      </c>
      <c r="AO344" s="382">
        <f>IF(('GE2024 results (adjust.)'!G343+'Allocation (ENG)'!R344+'Allocation (ENG)'!AD344)&gt;0,('GE2024 results (adjust.)'!G343+'Allocation (ENG)'!R344+'Allocation (ENG)'!AD344),0)</f>
        <v>11333.586339971844</v>
      </c>
      <c r="AP344" s="382">
        <f>IF(('GE2024 results (adjust.)'!H343+'Allocation (ENG)'!S344+'Allocation (ENG)'!AE344)&gt;0,('GE2024 results (adjust.)'!H343+'Allocation (ENG)'!S344+'Allocation (ENG)'!AE344),0)</f>
        <v>20223.903999999999</v>
      </c>
      <c r="AQ344" s="382">
        <f>IF(('GE2024 results (adjust.)'!I343+'Allocation (ENG)'!T344+'Allocation (ENG)'!AF344)&gt;0,('GE2024 results (adjust.)'!I343+'Allocation (ENG)'!T344+'Allocation (ENG)'!AF344),0)</f>
        <v>5987.3280760427215</v>
      </c>
      <c r="AR344" s="382">
        <f>IF(('GE2024 results (adjust.)'!K343+'Allocation (ENG)'!U344+'Allocation (ENG)'!AG344)&gt;0,('GE2024 results (adjust.)'!K343+'Allocation (ENG)'!U344+'Allocation (ENG)'!AG344),0)</f>
        <v>0</v>
      </c>
      <c r="AS344" s="382">
        <f>IF(('GE2024 results (adjust.)'!L343+'Allocation (ENG)'!V344+'Allocation (ENG)'!AH344)&gt;0,('GE2024 results (adjust.)'!L343+'Allocation (ENG)'!V344+'Allocation (ENG)'!AH344),0)</f>
        <v>0</v>
      </c>
      <c r="AT344" s="382">
        <f t="shared" si="86"/>
        <v>1310.2749629193495</v>
      </c>
      <c r="AU344" s="382">
        <f t="shared" si="87"/>
        <v>95.569601833503526</v>
      </c>
      <c r="AV344" s="382">
        <f>IF(('GE2024 results (adjust.)'!N343+'Allocation (ENG)'!Y344+'Allocation (ENG)'!AK344)&gt;0,('GE2024 results (adjust.)'!N343+'Allocation (ENG)'!Y344+'Allocation (ENG)'!AK344),0)</f>
        <v>166.05325152362479</v>
      </c>
      <c r="AW344" s="382">
        <f t="shared" si="77"/>
        <v>54942.513463830706</v>
      </c>
      <c r="AY344" s="368">
        <f t="shared" si="78"/>
        <v>7.6799684931063997E-2</v>
      </c>
      <c r="AZ344" s="368">
        <f t="shared" si="79"/>
        <v>0.21124314809218253</v>
      </c>
      <c r="BA344" s="368">
        <f t="shared" si="80"/>
        <v>0.20628081289788236</v>
      </c>
      <c r="BB344" s="368">
        <f t="shared" si="81"/>
        <v>0.36809207888375234</v>
      </c>
      <c r="BC344" s="368">
        <f t="shared" si="82"/>
        <v>0.10897441159083937</v>
      </c>
      <c r="BD344" s="368">
        <f t="shared" si="83"/>
        <v>0</v>
      </c>
      <c r="BE344" s="368">
        <f t="shared" si="84"/>
        <v>0</v>
      </c>
      <c r="BF344" s="368">
        <f t="shared" si="88"/>
        <v>2.3848107418345879E-2</v>
      </c>
      <c r="BG344" s="368">
        <f t="shared" si="89"/>
        <v>1.7394472114279609E-3</v>
      </c>
      <c r="BH344" s="368">
        <f t="shared" si="90"/>
        <v>3.0223089745054998E-3</v>
      </c>
    </row>
    <row r="345" spans="1:60" ht="20" customHeight="1" x14ac:dyDescent="0.35">
      <c r="A345" s="394" t="s">
        <v>442</v>
      </c>
      <c r="B345" s="395" t="s">
        <v>439</v>
      </c>
      <c r="C345" s="394" t="s">
        <v>379</v>
      </c>
      <c r="D345" s="333" t="s">
        <v>71</v>
      </c>
      <c r="E345" s="346">
        <f>'GE2024 results (adjust.)'!E344/'Regional Transition'!$P$87</f>
        <v>3.3464513477097784E-3</v>
      </c>
      <c r="F345" s="346">
        <f>'GE2024 results (adjust.)'!F344/'Regional Transition'!$Q$87</f>
        <v>1.3243446795314149E-2</v>
      </c>
      <c r="G345" s="346">
        <f>'GE2024 results (adjust.)'!G344/'Regional Transition'!$R$87</f>
        <v>8.555986482427648E-3</v>
      </c>
      <c r="H345" s="346">
        <f>'GE2024 results (adjust.)'!H344/'Regional Transition'!$S$87</f>
        <v>2.5130018197816892E-2</v>
      </c>
      <c r="I345" s="346">
        <f>'GE2024 results (adjust.)'!I344/'Regional Transition'!$T$87</f>
        <v>6.7008159111007293E-3</v>
      </c>
      <c r="J345" s="346">
        <v>9.0790463130888659E-3</v>
      </c>
      <c r="K345" s="346">
        <v>9.0790463130888659E-3</v>
      </c>
      <c r="L345" s="346">
        <f t="shared" si="85"/>
        <v>8.555986482427648E-3</v>
      </c>
      <c r="M345" s="346">
        <v>6.5833458987803392E-3</v>
      </c>
      <c r="N345" s="346">
        <v>9.0790463130888659E-3</v>
      </c>
      <c r="P345" s="347">
        <f>E345*'Regional Transition'!$P$89</f>
        <v>0</v>
      </c>
      <c r="Q345" s="347">
        <f>F345*'Regional Transition'!$Q$89</f>
        <v>0</v>
      </c>
      <c r="R345" s="347">
        <f>G345*'Regional Transition'!$R$89</f>
        <v>4018.5602484801907</v>
      </c>
      <c r="S345" s="347">
        <f>H345*'Regional Transition'!$S$89</f>
        <v>0</v>
      </c>
      <c r="T345" s="347">
        <f>I345*'Regional Transition'!$T$89</f>
        <v>2456.3723641640495</v>
      </c>
      <c r="U345" s="347">
        <f>J345*'Regional Transition'!$U$89</f>
        <v>0</v>
      </c>
      <c r="V345" s="347">
        <f>K345*'Regional Transition'!$V$89</f>
        <v>0</v>
      </c>
      <c r="W345" s="347">
        <f>L345*'Regional Transition'!$W$89</f>
        <v>1067.2599033904014</v>
      </c>
      <c r="X345" s="347">
        <f>M345*'Regional Transition'!$X$89</f>
        <v>82.119591029605331</v>
      </c>
      <c r="Y345" s="347">
        <f>N345*'Regional Transition'!$Y$89</f>
        <v>0</v>
      </c>
      <c r="Z345" s="348">
        <f t="shared" si="76"/>
        <v>7624.3121070642474</v>
      </c>
      <c r="AB345" s="347">
        <f>E345*'Regional Transition'!$P$91</f>
        <v>-1699.4524495677233</v>
      </c>
      <c r="AC345" s="347">
        <f>F345*'Regional Transition'!$Q$91</f>
        <v>-4481.5327868852455</v>
      </c>
      <c r="AD345" s="347">
        <f>G345*'Regional Transition'!$R$91</f>
        <v>0</v>
      </c>
      <c r="AE345" s="347">
        <f>H345*'Regional Transition'!$S$91</f>
        <v>-1721.0880000000002</v>
      </c>
      <c r="AF345" s="347">
        <f>I345*'Regional Transition'!$T$91</f>
        <v>0</v>
      </c>
      <c r="AG345" s="347">
        <f>J345*'Regional Transition'!$U$91</f>
        <v>-185.13544073358378</v>
      </c>
      <c r="AH345" s="347">
        <f>K345*'Regional Transition'!$V$91</f>
        <v>-90.583862836147745</v>
      </c>
      <c r="AI345" s="347">
        <f>L345*'Regional Transition'!$W$91</f>
        <v>0</v>
      </c>
      <c r="AJ345" s="347">
        <f>M345*'Regional Transition'!$X$91</f>
        <v>0</v>
      </c>
      <c r="AK345" s="347">
        <f>N345*'Regional Transition'!$Y$91</f>
        <v>-257.65405164919025</v>
      </c>
      <c r="AM345" s="382">
        <f>IF(('GE2024 results (adjust.)'!E344+'Allocation (ENG)'!P345+'Allocation (ENG)'!AB345)&gt;0,('GE2024 results (adjust.)'!E344+'Allocation (ENG)'!P345+'Allocation (ENG)'!AB345),0)</f>
        <v>1874.5475504322767</v>
      </c>
      <c r="AN345" s="382">
        <f>IF(('GE2024 results (adjust.)'!F344+'Allocation (ENG)'!Q345+'Allocation (ENG)'!AC345)&gt;0,('GE2024 results (adjust.)'!F344+'Allocation (ENG)'!Q345+'Allocation (ENG)'!AC345),0)</f>
        <v>13155.467213114754</v>
      </c>
      <c r="AO345" s="382">
        <f>IF(('GE2024 results (adjust.)'!G344+'Allocation (ENG)'!R345+'Allocation (ENG)'!AD345)&gt;0,('GE2024 results (adjust.)'!G344+'Allocation (ENG)'!R345+'Allocation (ENG)'!AD345),0)</f>
        <v>9231.5602484801911</v>
      </c>
      <c r="AP345" s="382">
        <f>IF(('GE2024 results (adjust.)'!H344+'Allocation (ENG)'!S345+'Allocation (ENG)'!AE345)&gt;0,('GE2024 results (adjust.)'!H344+'Allocation (ENG)'!S345+'Allocation (ENG)'!AE345),0)</f>
        <v>22182.912</v>
      </c>
      <c r="AQ345" s="382">
        <f>IF(('GE2024 results (adjust.)'!I344+'Allocation (ENG)'!T345+'Allocation (ENG)'!AF345)&gt;0,('GE2024 results (adjust.)'!I344+'Allocation (ENG)'!T345+'Allocation (ENG)'!AF345),0)</f>
        <v>4464.3723641640499</v>
      </c>
      <c r="AR345" s="382">
        <f>IF(('GE2024 results (adjust.)'!K344+'Allocation (ENG)'!U345+'Allocation (ENG)'!AG345)&gt;0,('GE2024 results (adjust.)'!K344+'Allocation (ENG)'!U345+'Allocation (ENG)'!AG345),0)</f>
        <v>0</v>
      </c>
      <c r="AS345" s="382">
        <f>IF(('GE2024 results (adjust.)'!L344+'Allocation (ENG)'!V345+'Allocation (ENG)'!AH345)&gt;0,('GE2024 results (adjust.)'!L344+'Allocation (ENG)'!V345+'Allocation (ENG)'!AH345),0)</f>
        <v>215.41613716385226</v>
      </c>
      <c r="AT345" s="382">
        <f t="shared" si="86"/>
        <v>1067.2599033904014</v>
      </c>
      <c r="AU345" s="382">
        <f t="shared" si="87"/>
        <v>82.119591029605331</v>
      </c>
      <c r="AV345" s="382">
        <f>IF(('GE2024 results (adjust.)'!N344+'Allocation (ENG)'!Y345+'Allocation (ENG)'!AK345)&gt;0,('GE2024 results (adjust.)'!N344+'Allocation (ENG)'!Y345+'Allocation (ENG)'!AK345),0)</f>
        <v>257.34594835080975</v>
      </c>
      <c r="AW345" s="382">
        <f t="shared" si="77"/>
        <v>52531.000956125958</v>
      </c>
      <c r="AY345" s="368">
        <f t="shared" si="78"/>
        <v>3.5684596073048448E-2</v>
      </c>
      <c r="AZ345" s="368">
        <f t="shared" si="79"/>
        <v>0.25043244890959221</v>
      </c>
      <c r="BA345" s="368">
        <f t="shared" si="80"/>
        <v>0.17573547201566589</v>
      </c>
      <c r="BB345" s="368">
        <f t="shared" si="81"/>
        <v>0.42228230180740761</v>
      </c>
      <c r="BC345" s="368">
        <f t="shared" si="82"/>
        <v>8.4985480628718774E-2</v>
      </c>
      <c r="BD345" s="368">
        <f t="shared" si="83"/>
        <v>0</v>
      </c>
      <c r="BE345" s="368">
        <f t="shared" si="84"/>
        <v>4.1007430515890685E-3</v>
      </c>
      <c r="BF345" s="368">
        <f t="shared" si="88"/>
        <v>2.0316763129676129E-2</v>
      </c>
      <c r="BG345" s="368">
        <f t="shared" si="89"/>
        <v>1.5632595902406628E-3</v>
      </c>
      <c r="BH345" s="368">
        <f t="shared" si="90"/>
        <v>4.8989347940608602E-3</v>
      </c>
    </row>
    <row r="346" spans="1:60" ht="20" customHeight="1" x14ac:dyDescent="0.35">
      <c r="A346" s="394" t="s">
        <v>443</v>
      </c>
      <c r="B346" s="395" t="s">
        <v>439</v>
      </c>
      <c r="C346" s="394" t="s">
        <v>379</v>
      </c>
      <c r="D346" s="333" t="s">
        <v>71</v>
      </c>
      <c r="E346" s="346">
        <f>'GE2024 results (adjust.)'!E345/'Regional Transition'!$P$87</f>
        <v>1.8131546803970423E-2</v>
      </c>
      <c r="F346" s="346">
        <f>'GE2024 results (adjust.)'!F345/'Regional Transition'!$Q$87</f>
        <v>2.0619326106267456E-3</v>
      </c>
      <c r="G346" s="346">
        <f>'GE2024 results (adjust.)'!G345/'Regional Transition'!$R$87</f>
        <v>4.3907294007198647E-3</v>
      </c>
      <c r="H346" s="346">
        <f>'GE2024 results (adjust.)'!H345/'Regional Transition'!$S$87</f>
        <v>3.5682828052181793E-3</v>
      </c>
      <c r="I346" s="346">
        <f>'GE2024 results (adjust.)'!I345/'Regional Transition'!$T$87</f>
        <v>1.6822860714464486E-2</v>
      </c>
      <c r="J346" s="346">
        <v>7.2411200070774534E-2</v>
      </c>
      <c r="K346" s="346">
        <v>7.2411200070774534E-2</v>
      </c>
      <c r="L346" s="346">
        <f t="shared" si="85"/>
        <v>4.3907294007198647E-3</v>
      </c>
      <c r="M346" s="346">
        <v>2.1102049133268633E-2</v>
      </c>
      <c r="N346" s="346">
        <v>7.2411200070774534E-2</v>
      </c>
      <c r="P346" s="347">
        <f>E346*'Regional Transition'!$P$89</f>
        <v>0</v>
      </c>
      <c r="Q346" s="347">
        <f>F346*'Regional Transition'!$Q$89</f>
        <v>0</v>
      </c>
      <c r="R346" s="347">
        <f>G346*'Regional Transition'!$R$89</f>
        <v>2062.2298396338429</v>
      </c>
      <c r="S346" s="347">
        <f>H346*'Regional Transition'!$S$89</f>
        <v>0</v>
      </c>
      <c r="T346" s="347">
        <f>I346*'Regional Transition'!$T$89</f>
        <v>6166.8923148201457</v>
      </c>
      <c r="U346" s="347">
        <f>J346*'Regional Transition'!$U$89</f>
        <v>0</v>
      </c>
      <c r="V346" s="347">
        <f>K346*'Regional Transition'!$V$89</f>
        <v>0</v>
      </c>
      <c r="W346" s="347">
        <f>L346*'Regional Transition'!$W$89</f>
        <v>547.69247773473262</v>
      </c>
      <c r="X346" s="347">
        <f>M346*'Regional Transition'!$X$89</f>
        <v>263.22354488949173</v>
      </c>
      <c r="Y346" s="347">
        <f>N346*'Regional Transition'!$Y$89</f>
        <v>0</v>
      </c>
      <c r="Z346" s="348">
        <f t="shared" si="76"/>
        <v>9040.0381770782114</v>
      </c>
      <c r="AB346" s="347">
        <f>E346*'Regional Transition'!$P$91</f>
        <v>-9207.8737829394813</v>
      </c>
      <c r="AC346" s="347">
        <f>F346*'Regional Transition'!$Q$91</f>
        <v>-697.75027163934408</v>
      </c>
      <c r="AD346" s="347">
        <f>G346*'Regional Transition'!$R$91</f>
        <v>0</v>
      </c>
      <c r="AE346" s="347">
        <f>H346*'Regional Transition'!$S$91</f>
        <v>-244.38218342400003</v>
      </c>
      <c r="AF346" s="347">
        <f>I346*'Regional Transition'!$T$91</f>
        <v>0</v>
      </c>
      <c r="AG346" s="347">
        <f>J346*'Regional Transition'!$U$91</f>
        <v>-1476.5735273124317</v>
      </c>
      <c r="AH346" s="347">
        <f>K346*'Regional Transition'!$V$91</f>
        <v>-722.46423124372154</v>
      </c>
      <c r="AI346" s="347">
        <f>L346*'Regional Transition'!$W$91</f>
        <v>0</v>
      </c>
      <c r="AJ346" s="347">
        <f>M346*'Regional Transition'!$X$91</f>
        <v>0</v>
      </c>
      <c r="AK346" s="347">
        <f>N346*'Regional Transition'!$Y$91</f>
        <v>-2054.9558224103503</v>
      </c>
      <c r="AM346" s="382">
        <f>IF(('GE2024 results (adjust.)'!E345+'Allocation (ENG)'!P346+'Allocation (ENG)'!AB346)&gt;0,('GE2024 results (adjust.)'!E345+'Allocation (ENG)'!P346+'Allocation (ENG)'!AB346),0)</f>
        <v>10156.563809060517</v>
      </c>
      <c r="AN346" s="382">
        <f>IF(('GE2024 results (adjust.)'!F345+'Allocation (ENG)'!Q346+'Allocation (ENG)'!AC346)&gt;0,('GE2024 results (adjust.)'!F345+'Allocation (ENG)'!Q346+'Allocation (ENG)'!AC346),0)</f>
        <v>2048.2346683606556</v>
      </c>
      <c r="AO346" s="382">
        <f>IF(('GE2024 results (adjust.)'!G345+'Allocation (ENG)'!R346+'Allocation (ENG)'!AD346)&gt;0,('GE2024 results (adjust.)'!G345+'Allocation (ENG)'!R346+'Allocation (ENG)'!AD346),0)</f>
        <v>4737.417839633843</v>
      </c>
      <c r="AP346" s="382">
        <f>IF(('GE2024 results (adjust.)'!H345+'Allocation (ENG)'!S346+'Allocation (ENG)'!AE346)&gt;0,('GE2024 results (adjust.)'!H345+'Allocation (ENG)'!S346+'Allocation (ENG)'!AE346),0)</f>
        <v>3149.8148085759999</v>
      </c>
      <c r="AQ346" s="382">
        <f>IF(('GE2024 results (adjust.)'!I345+'Allocation (ENG)'!T346+'Allocation (ENG)'!AF346)&gt;0,('GE2024 results (adjust.)'!I345+'Allocation (ENG)'!T346+'Allocation (ENG)'!AF346),0)</f>
        <v>11208.114870820145</v>
      </c>
      <c r="AR346" s="382">
        <f>IF(('GE2024 results (adjust.)'!K345+'Allocation (ENG)'!U346+'Allocation (ENG)'!AG346)&gt;0,('GE2024 results (adjust.)'!K345+'Allocation (ENG)'!U346+'Allocation (ENG)'!AG346),0)</f>
        <v>284.42647268756832</v>
      </c>
      <c r="AS346" s="382">
        <f>IF(('GE2024 results (adjust.)'!L345+'Allocation (ENG)'!V346+'Allocation (ENG)'!AH346)&gt;0,('GE2024 results (adjust.)'!L345+'Allocation (ENG)'!V346+'Allocation (ENG)'!AH346),0)</f>
        <v>0</v>
      </c>
      <c r="AT346" s="382">
        <f t="shared" si="86"/>
        <v>547.69247773473262</v>
      </c>
      <c r="AU346" s="382">
        <f t="shared" si="87"/>
        <v>263.22354488949173</v>
      </c>
      <c r="AV346" s="382">
        <f>IF(('GE2024 results (adjust.)'!N345+'Allocation (ENG)'!Y346+'Allocation (ENG)'!AK346)&gt;0,('GE2024 results (adjust.)'!N345+'Allocation (ENG)'!Y346+'Allocation (ENG)'!AK346),0)</f>
        <v>2117.0441775896497</v>
      </c>
      <c r="AW346" s="382">
        <f t="shared" si="77"/>
        <v>34512.532669352608</v>
      </c>
      <c r="AY346" s="368">
        <f t="shared" si="78"/>
        <v>0.29428624976223849</v>
      </c>
      <c r="AZ346" s="368">
        <f t="shared" si="79"/>
        <v>5.9347561883787904E-2</v>
      </c>
      <c r="BA346" s="368">
        <f t="shared" si="80"/>
        <v>0.1372665948633989</v>
      </c>
      <c r="BB346" s="368">
        <f t="shared" si="81"/>
        <v>9.126582620733191E-2</v>
      </c>
      <c r="BC346" s="368">
        <f t="shared" si="82"/>
        <v>0.32475492245670617</v>
      </c>
      <c r="BD346" s="368">
        <f t="shared" si="83"/>
        <v>8.2412518203899068E-3</v>
      </c>
      <c r="BE346" s="368">
        <f t="shared" si="84"/>
        <v>0</v>
      </c>
      <c r="BF346" s="368">
        <f t="shared" si="88"/>
        <v>1.5869379479677762E-2</v>
      </c>
      <c r="BG346" s="368">
        <f t="shared" si="89"/>
        <v>7.6268973769994071E-3</v>
      </c>
      <c r="BH346" s="368">
        <f t="shared" si="90"/>
        <v>6.1341316149469409E-2</v>
      </c>
    </row>
    <row r="347" spans="1:60" ht="20" customHeight="1" x14ac:dyDescent="0.35">
      <c r="A347" s="394" t="s">
        <v>444</v>
      </c>
      <c r="B347" s="395" t="s">
        <v>439</v>
      </c>
      <c r="C347" s="394" t="s">
        <v>379</v>
      </c>
      <c r="D347" s="333" t="s">
        <v>71</v>
      </c>
      <c r="E347" s="346">
        <f>'GE2024 results (adjust.)'!E346/'Regional Transition'!$P$87</f>
        <v>5.6002029968248972E-3</v>
      </c>
      <c r="F347" s="346">
        <f>'GE2024 results (adjust.)'!F346/'Regional Transition'!$Q$87</f>
        <v>6.3975827349365844E-3</v>
      </c>
      <c r="G347" s="346">
        <f>'GE2024 results (adjust.)'!G346/'Regional Transition'!$R$87</f>
        <v>6.8342850015017699E-3</v>
      </c>
      <c r="H347" s="346">
        <f>'GE2024 results (adjust.)'!H346/'Regional Transition'!$S$87</f>
        <v>2.4614886466017602E-2</v>
      </c>
      <c r="I347" s="346">
        <f>'GE2024 results (adjust.)'!I346/'Regional Transition'!$T$87</f>
        <v>1.0798725243188227E-2</v>
      </c>
      <c r="J347" s="346">
        <v>7.5529703189277661E-3</v>
      </c>
      <c r="K347" s="346">
        <v>7.5529703189277661E-3</v>
      </c>
      <c r="L347" s="346">
        <f t="shared" si="85"/>
        <v>6.8342850015017699E-3</v>
      </c>
      <c r="M347" s="346">
        <v>9.6844033878341722E-3</v>
      </c>
      <c r="N347" s="346">
        <v>7.5529703189277661E-3</v>
      </c>
      <c r="P347" s="347">
        <f>E347*'Regional Transition'!$P$89</f>
        <v>0</v>
      </c>
      <c r="Q347" s="347">
        <f>F347*'Regional Transition'!$Q$89</f>
        <v>0</v>
      </c>
      <c r="R347" s="347">
        <f>G347*'Regional Transition'!$R$89</f>
        <v>3209.9146124441804</v>
      </c>
      <c r="S347" s="347">
        <f>H347*'Regional Transition'!$S$89</f>
        <v>0</v>
      </c>
      <c r="T347" s="347">
        <f>I347*'Regional Transition'!$T$89</f>
        <v>3958.57618049545</v>
      </c>
      <c r="U347" s="347">
        <f>J347*'Regional Transition'!$U$89</f>
        <v>0</v>
      </c>
      <c r="V347" s="347">
        <f>K347*'Regional Transition'!$V$89</f>
        <v>0</v>
      </c>
      <c r="W347" s="347">
        <f>L347*'Regional Transition'!$W$89</f>
        <v>852.49764774940172</v>
      </c>
      <c r="X347" s="347">
        <f>M347*'Regional Transition'!$X$89</f>
        <v>120.80168014899591</v>
      </c>
      <c r="Y347" s="347">
        <f>N347*'Regional Transition'!$Y$89</f>
        <v>0</v>
      </c>
      <c r="Z347" s="348">
        <f t="shared" si="76"/>
        <v>8141.7901208380281</v>
      </c>
      <c r="AB347" s="347">
        <f>E347*'Regional Transition'!$P$91</f>
        <v>-2843.9913544668584</v>
      </c>
      <c r="AC347" s="347">
        <f>F347*'Regional Transition'!$Q$91</f>
        <v>-2164.9180327868849</v>
      </c>
      <c r="AD347" s="347">
        <f>G347*'Regional Transition'!$R$91</f>
        <v>0</v>
      </c>
      <c r="AE347" s="347">
        <f>H347*'Regional Transition'!$S$91</f>
        <v>-1685.8080000000004</v>
      </c>
      <c r="AF347" s="347">
        <f>I347*'Regional Transition'!$T$91</f>
        <v>0</v>
      </c>
      <c r="AG347" s="347">
        <f>J347*'Regional Transition'!$U$91</f>
        <v>-154.01645069553925</v>
      </c>
      <c r="AH347" s="347">
        <f>K347*'Regional Transition'!$V$91</f>
        <v>-75.357829862471263</v>
      </c>
      <c r="AI347" s="347">
        <f>L347*'Regional Transition'!$W$91</f>
        <v>0</v>
      </c>
      <c r="AJ347" s="347">
        <f>M347*'Regional Transition'!$X$91</f>
        <v>0</v>
      </c>
      <c r="AK347" s="347">
        <f>N347*'Regional Transition'!$Y$91</f>
        <v>-214.34557524530686</v>
      </c>
      <c r="AM347" s="382">
        <f>IF(('GE2024 results (adjust.)'!E346+'Allocation (ENG)'!P347+'Allocation (ENG)'!AB347)&gt;0,('GE2024 results (adjust.)'!E346+'Allocation (ENG)'!P347+'Allocation (ENG)'!AB347),0)</f>
        <v>3137.0086455331416</v>
      </c>
      <c r="AN347" s="382">
        <f>IF(('GE2024 results (adjust.)'!F346+'Allocation (ENG)'!Q347+'Allocation (ENG)'!AC347)&gt;0,('GE2024 results (adjust.)'!F346+'Allocation (ENG)'!Q347+'Allocation (ENG)'!AC347),0)</f>
        <v>6355.0819672131147</v>
      </c>
      <c r="AO347" s="382">
        <f>IF(('GE2024 results (adjust.)'!G346+'Allocation (ENG)'!R347+'Allocation (ENG)'!AD347)&gt;0,('GE2024 results (adjust.)'!G346+'Allocation (ENG)'!R347+'Allocation (ENG)'!AD347),0)</f>
        <v>7373.9146124441804</v>
      </c>
      <c r="AP347" s="382">
        <f>IF(('GE2024 results (adjust.)'!H346+'Allocation (ENG)'!S347+'Allocation (ENG)'!AE347)&gt;0,('GE2024 results (adjust.)'!H346+'Allocation (ENG)'!S347+'Allocation (ENG)'!AE347),0)</f>
        <v>21728.191999999999</v>
      </c>
      <c r="AQ347" s="382">
        <f>IF(('GE2024 results (adjust.)'!I346+'Allocation (ENG)'!T347+'Allocation (ENG)'!AF347)&gt;0,('GE2024 results (adjust.)'!I346+'Allocation (ENG)'!T347+'Allocation (ENG)'!AF347),0)</f>
        <v>7194.57618049545</v>
      </c>
      <c r="AR347" s="382">
        <f>IF(('GE2024 results (adjust.)'!K346+'Allocation (ENG)'!U347+'Allocation (ENG)'!AG347)&gt;0,('GE2024 results (adjust.)'!K346+'Allocation (ENG)'!U347+'Allocation (ENG)'!AG347),0)</f>
        <v>13.983549304460752</v>
      </c>
      <c r="AS347" s="382">
        <f>IF(('GE2024 results (adjust.)'!L346+'Allocation (ENG)'!V347+'Allocation (ENG)'!AH347)&gt;0,('GE2024 results (adjust.)'!L346+'Allocation (ENG)'!V347+'Allocation (ENG)'!AH347),0)</f>
        <v>0</v>
      </c>
      <c r="AT347" s="382">
        <f t="shared" si="86"/>
        <v>852.49764774940172</v>
      </c>
      <c r="AU347" s="382">
        <f t="shared" si="87"/>
        <v>120.80168014899591</v>
      </c>
      <c r="AV347" s="382">
        <f>IF(('GE2024 results (adjust.)'!N346+'Allocation (ENG)'!Y347+'Allocation (ENG)'!AK347)&gt;0,('GE2024 results (adjust.)'!N346+'Allocation (ENG)'!Y347+'Allocation (ENG)'!AK347),0)</f>
        <v>300.65442475469314</v>
      </c>
      <c r="AW347" s="382">
        <f t="shared" si="77"/>
        <v>47076.710707643433</v>
      </c>
      <c r="AY347" s="368">
        <f t="shared" si="78"/>
        <v>6.6636105164922091E-2</v>
      </c>
      <c r="AZ347" s="368">
        <f t="shared" si="79"/>
        <v>0.13499418017285766</v>
      </c>
      <c r="BA347" s="368">
        <f t="shared" si="80"/>
        <v>0.15663614771723935</v>
      </c>
      <c r="BB347" s="368">
        <f t="shared" si="81"/>
        <v>0.46154864418919955</v>
      </c>
      <c r="BC347" s="368">
        <f t="shared" si="82"/>
        <v>0.15282665403654316</v>
      </c>
      <c r="BD347" s="368">
        <f t="shared" si="83"/>
        <v>2.970375180054873E-4</v>
      </c>
      <c r="BE347" s="368">
        <f t="shared" si="84"/>
        <v>0</v>
      </c>
      <c r="BF347" s="368">
        <f t="shared" si="88"/>
        <v>1.8108691854951311E-2</v>
      </c>
      <c r="BG347" s="368">
        <f t="shared" si="89"/>
        <v>2.5660603371208432E-3</v>
      </c>
      <c r="BH347" s="368">
        <f t="shared" si="90"/>
        <v>6.3864790091606484E-3</v>
      </c>
    </row>
    <row r="348" spans="1:60" ht="20" customHeight="1" x14ac:dyDescent="0.35">
      <c r="A348" s="394" t="s">
        <v>445</v>
      </c>
      <c r="B348" s="395" t="s">
        <v>439</v>
      </c>
      <c r="C348" s="394" t="s">
        <v>379</v>
      </c>
      <c r="D348" s="333" t="s">
        <v>71</v>
      </c>
      <c r="E348" s="346">
        <f>'GE2024 results (adjust.)'!E347/'Regional Transition'!$P$87</f>
        <v>4.4691136772856107E-3</v>
      </c>
      <c r="F348" s="346">
        <f>'GE2024 results (adjust.)'!F347/'Regional Transition'!$Q$87</f>
        <v>1.2384428644050363E-2</v>
      </c>
      <c r="G348" s="346">
        <f>'GE2024 results (adjust.)'!G347/'Regional Transition'!$R$87</f>
        <v>1.0351545510199726E-2</v>
      </c>
      <c r="H348" s="346">
        <f>'GE2024 results (adjust.)'!H347/'Regional Transition'!$S$87</f>
        <v>2.1900457626209902E-2</v>
      </c>
      <c r="I348" s="346">
        <f>'GE2024 results (adjust.)'!I347/'Regional Transition'!$T$87</f>
        <v>5.5428561894115096E-3</v>
      </c>
      <c r="J348" s="346">
        <v>5.7283142389525366E-3</v>
      </c>
      <c r="K348" s="346">
        <v>5.7283142389525366E-3</v>
      </c>
      <c r="L348" s="346">
        <f t="shared" si="85"/>
        <v>1.0351545510199726E-2</v>
      </c>
      <c r="M348" s="346">
        <v>5.7213088169607877E-3</v>
      </c>
      <c r="N348" s="346">
        <v>5.7283142389525366E-3</v>
      </c>
      <c r="P348" s="347">
        <f>E348*'Regional Transition'!$P$89</f>
        <v>0</v>
      </c>
      <c r="Q348" s="347">
        <f>F348*'Regional Transition'!$Q$89</f>
        <v>0</v>
      </c>
      <c r="R348" s="347">
        <f>G348*'Regional Transition'!$R$89</f>
        <v>4861.8951634691275</v>
      </c>
      <c r="S348" s="347">
        <f>H348*'Regional Transition'!$S$89</f>
        <v>0</v>
      </c>
      <c r="T348" s="347">
        <f>I348*'Regional Transition'!$T$89</f>
        <v>2031.889689679525</v>
      </c>
      <c r="U348" s="347">
        <f>J348*'Regional Transition'!$U$89</f>
        <v>0</v>
      </c>
      <c r="V348" s="347">
        <f>K348*'Regional Transition'!$V$89</f>
        <v>0</v>
      </c>
      <c r="W348" s="347">
        <f>L348*'Regional Transition'!$W$89</f>
        <v>1291.2350298644276</v>
      </c>
      <c r="X348" s="347">
        <f>M348*'Regional Transition'!$X$89</f>
        <v>71.366680017517865</v>
      </c>
      <c r="Y348" s="347">
        <f>N348*'Regional Transition'!$Y$89</f>
        <v>0</v>
      </c>
      <c r="Z348" s="348">
        <f t="shared" si="76"/>
        <v>8256.3865630305991</v>
      </c>
      <c r="AB348" s="347">
        <f>E348*'Regional Transition'!$P$91</f>
        <v>-2269.5821325648417</v>
      </c>
      <c r="AC348" s="347">
        <f>F348*'Regional Transition'!$Q$91</f>
        <v>-4190.8442622950815</v>
      </c>
      <c r="AD348" s="347">
        <f>G348*'Regional Transition'!$R$91</f>
        <v>0</v>
      </c>
      <c r="AE348" s="347">
        <f>H348*'Regional Transition'!$S$91</f>
        <v>-1499.9040000000002</v>
      </c>
      <c r="AF348" s="347">
        <f>I348*'Regional Transition'!$T$91</f>
        <v>0</v>
      </c>
      <c r="AG348" s="347">
        <f>J348*'Regional Transition'!$U$91</f>
        <v>-116.80896260657295</v>
      </c>
      <c r="AH348" s="347">
        <f>K348*'Regional Transition'!$V$91</f>
        <v>-57.152790437423299</v>
      </c>
      <c r="AI348" s="347">
        <f>L348*'Regional Transition'!$W$91</f>
        <v>0</v>
      </c>
      <c r="AJ348" s="347">
        <f>M348*'Regional Transition'!$X$91</f>
        <v>0</v>
      </c>
      <c r="AK348" s="347">
        <f>N348*'Regional Transition'!$Y$91</f>
        <v>-162.56370128414196</v>
      </c>
      <c r="AM348" s="382">
        <f>IF(('GE2024 results (adjust.)'!E347+'Allocation (ENG)'!P348+'Allocation (ENG)'!AB348)&gt;0,('GE2024 results (adjust.)'!E347+'Allocation (ENG)'!P348+'Allocation (ENG)'!AB348),0)</f>
        <v>2503.4178674351583</v>
      </c>
      <c r="AN348" s="382">
        <f>IF(('GE2024 results (adjust.)'!F347+'Allocation (ENG)'!Q348+'Allocation (ENG)'!AC348)&gt;0,('GE2024 results (adjust.)'!F347+'Allocation (ENG)'!Q348+'Allocation (ENG)'!AC348),0)</f>
        <v>12302.155737704918</v>
      </c>
      <c r="AO348" s="382">
        <f>IF(('GE2024 results (adjust.)'!G347+'Allocation (ENG)'!R348+'Allocation (ENG)'!AD348)&gt;0,('GE2024 results (adjust.)'!G347+'Allocation (ENG)'!R348+'Allocation (ENG)'!AD348),0)</f>
        <v>11168.895163469128</v>
      </c>
      <c r="AP348" s="382">
        <f>IF(('GE2024 results (adjust.)'!H347+'Allocation (ENG)'!S348+'Allocation (ENG)'!AE348)&gt;0,('GE2024 results (adjust.)'!H347+'Allocation (ENG)'!S348+'Allocation (ENG)'!AE348),0)</f>
        <v>19332.096000000001</v>
      </c>
      <c r="AQ348" s="382">
        <f>IF(('GE2024 results (adjust.)'!I347+'Allocation (ENG)'!T348+'Allocation (ENG)'!AF348)&gt;0,('GE2024 results (adjust.)'!I347+'Allocation (ENG)'!T348+'Allocation (ENG)'!AF348),0)</f>
        <v>3692.889689679525</v>
      </c>
      <c r="AR348" s="382">
        <f>IF(('GE2024 results (adjust.)'!K347+'Allocation (ENG)'!U348+'Allocation (ENG)'!AG348)&gt;0,('GE2024 results (adjust.)'!K347+'Allocation (ENG)'!U348+'Allocation (ENG)'!AG348),0)</f>
        <v>233.19103739342705</v>
      </c>
      <c r="AS348" s="382">
        <f>IF(('GE2024 results (adjust.)'!L347+'Allocation (ENG)'!V348+'Allocation (ENG)'!AH348)&gt;0,('GE2024 results (adjust.)'!L347+'Allocation (ENG)'!V348+'Allocation (ENG)'!AH348),0)</f>
        <v>0</v>
      </c>
      <c r="AT348" s="382">
        <f t="shared" si="86"/>
        <v>1291.2350298644276</v>
      </c>
      <c r="AU348" s="382">
        <f t="shared" si="87"/>
        <v>71.366680017517865</v>
      </c>
      <c r="AV348" s="382">
        <f>IF(('GE2024 results (adjust.)'!N347+'Allocation (ENG)'!Y348+'Allocation (ENG)'!AK348)&gt;0,('GE2024 results (adjust.)'!N347+'Allocation (ENG)'!Y348+'Allocation (ENG)'!AK348),0)</f>
        <v>5.4362987158580438</v>
      </c>
      <c r="AW348" s="382">
        <f t="shared" si="77"/>
        <v>50600.683504279972</v>
      </c>
      <c r="AY348" s="368">
        <f t="shared" si="78"/>
        <v>4.9473993117571446E-2</v>
      </c>
      <c r="AZ348" s="368">
        <f t="shared" si="79"/>
        <v>0.2431223233706786</v>
      </c>
      <c r="BA348" s="368">
        <f t="shared" si="80"/>
        <v>0.22072617186138258</v>
      </c>
      <c r="BB348" s="368">
        <f t="shared" si="81"/>
        <v>0.38205207244611289</v>
      </c>
      <c r="BC348" s="368">
        <f t="shared" si="82"/>
        <v>7.2981023850540838E-2</v>
      </c>
      <c r="BD348" s="368">
        <f t="shared" si="83"/>
        <v>4.6084562745818047E-3</v>
      </c>
      <c r="BE348" s="368">
        <f t="shared" si="84"/>
        <v>0</v>
      </c>
      <c r="BF348" s="368">
        <f t="shared" si="88"/>
        <v>2.5518134152381768E-2</v>
      </c>
      <c r="BG348" s="368">
        <f t="shared" si="89"/>
        <v>1.4103896444695543E-3</v>
      </c>
      <c r="BH348" s="368">
        <f t="shared" si="90"/>
        <v>1.074352822802922E-4</v>
      </c>
    </row>
    <row r="349" spans="1:60" ht="20" customHeight="1" x14ac:dyDescent="0.35">
      <c r="A349" s="394" t="s">
        <v>446</v>
      </c>
      <c r="B349" s="395" t="s">
        <v>447</v>
      </c>
      <c r="C349" s="394" t="s">
        <v>379</v>
      </c>
      <c r="D349" s="333" t="s">
        <v>71</v>
      </c>
      <c r="E349" s="346">
        <f>'GE2024 results (adjust.)'!E348/'Regional Transition'!$P$87</f>
        <v>3.7949544802092141E-3</v>
      </c>
      <c r="F349" s="346">
        <f>'GE2024 results (adjust.)'!F348/'Regional Transition'!$Q$87</f>
        <v>1.1661321581404361E-2</v>
      </c>
      <c r="G349" s="346">
        <f>'GE2024 results (adjust.)'!G348/'Regional Transition'!$R$87</f>
        <v>1.1321541292113163E-2</v>
      </c>
      <c r="H349" s="346">
        <f>'GE2024 results (adjust.)'!H348/'Regional Transition'!$S$87</f>
        <v>2.1994022369332632E-2</v>
      </c>
      <c r="I349" s="346">
        <f>'GE2024 results (adjust.)'!I348/'Regional Transition'!$T$87</f>
        <v>8.552884053860144E-3</v>
      </c>
      <c r="J349" s="346">
        <v>0</v>
      </c>
      <c r="K349" s="346">
        <v>0</v>
      </c>
      <c r="L349" s="346">
        <f t="shared" si="85"/>
        <v>1.1321541292113163E-2</v>
      </c>
      <c r="M349" s="346">
        <v>7.2917526095825445E-3</v>
      </c>
      <c r="N349" s="346">
        <v>0</v>
      </c>
      <c r="P349" s="347">
        <f>E349*'Regional Transition'!$P$89</f>
        <v>0</v>
      </c>
      <c r="Q349" s="347">
        <f>F349*'Regional Transition'!$Q$89</f>
        <v>0</v>
      </c>
      <c r="R349" s="347">
        <f>G349*'Regional Transition'!$R$89</f>
        <v>5317.4810270509024</v>
      </c>
      <c r="S349" s="347">
        <f>H349*'Regional Transition'!$S$89</f>
        <v>0</v>
      </c>
      <c r="T349" s="347">
        <f>I349*'Regional Transition'!$T$89</f>
        <v>3135.2999847372803</v>
      </c>
      <c r="U349" s="347">
        <f>J349*'Regional Transition'!$U$89</f>
        <v>0</v>
      </c>
      <c r="V349" s="347">
        <f>K349*'Regional Transition'!$V$89</f>
        <v>0</v>
      </c>
      <c r="W349" s="347">
        <f>L349*'Regional Transition'!$W$89</f>
        <v>1412.2307334715115</v>
      </c>
      <c r="X349" s="347">
        <f>M349*'Regional Transition'!$X$89</f>
        <v>90.956141663300969</v>
      </c>
      <c r="Y349" s="347">
        <f>N349*'Regional Transition'!$Y$89</f>
        <v>0</v>
      </c>
      <c r="Z349" s="348">
        <f t="shared" si="76"/>
        <v>9955.9678869229938</v>
      </c>
      <c r="AB349" s="347">
        <f>E349*'Regional Transition'!$P$91</f>
        <v>-1927.2190201729106</v>
      </c>
      <c r="AC349" s="347">
        <f>F349*'Regional Transition'!$Q$91</f>
        <v>-3946.1475409836057</v>
      </c>
      <c r="AD349" s="347">
        <f>G349*'Regional Transition'!$R$91</f>
        <v>0</v>
      </c>
      <c r="AE349" s="347">
        <f>H349*'Regional Transition'!$S$91</f>
        <v>-1506.3120000000004</v>
      </c>
      <c r="AF349" s="347">
        <f>I349*'Regional Transition'!$T$91</f>
        <v>0</v>
      </c>
      <c r="AG349" s="347">
        <f>J349*'Regional Transition'!$U$91</f>
        <v>0</v>
      </c>
      <c r="AH349" s="347">
        <f>K349*'Regional Transition'!$V$91</f>
        <v>0</v>
      </c>
      <c r="AI349" s="347">
        <f>L349*'Regional Transition'!$W$91</f>
        <v>0</v>
      </c>
      <c r="AJ349" s="347">
        <f>M349*'Regional Transition'!$X$91</f>
        <v>0</v>
      </c>
      <c r="AK349" s="347">
        <f>N349*'Regional Transition'!$Y$91</f>
        <v>0</v>
      </c>
      <c r="AM349" s="382">
        <f>IF(('GE2024 results (adjust.)'!E348+'Allocation (ENG)'!P349+'Allocation (ENG)'!AB349)&gt;0,('GE2024 results (adjust.)'!E348+'Allocation (ENG)'!P349+'Allocation (ENG)'!AB349),0)</f>
        <v>2125.7809798270891</v>
      </c>
      <c r="AN349" s="382">
        <f>IF(('GE2024 results (adjust.)'!F348+'Allocation (ENG)'!Q349+'Allocation (ENG)'!AC349)&gt;0,('GE2024 results (adjust.)'!F348+'Allocation (ENG)'!Q349+'Allocation (ENG)'!AC349),0)</f>
        <v>11583.852459016394</v>
      </c>
      <c r="AO349" s="382">
        <f>IF(('GE2024 results (adjust.)'!G348+'Allocation (ENG)'!R349+'Allocation (ENG)'!AD349)&gt;0,('GE2024 results (adjust.)'!G348+'Allocation (ENG)'!R349+'Allocation (ENG)'!AD349),0)</f>
        <v>12215.481027050902</v>
      </c>
      <c r="AP349" s="382">
        <f>IF(('GE2024 results (adjust.)'!H348+'Allocation (ENG)'!S349+'Allocation (ENG)'!AE349)&gt;0,('GE2024 results (adjust.)'!H348+'Allocation (ENG)'!S349+'Allocation (ENG)'!AE349),0)</f>
        <v>19414.687999999998</v>
      </c>
      <c r="AQ349" s="382">
        <f>IF(('GE2024 results (adjust.)'!I348+'Allocation (ENG)'!T349+'Allocation (ENG)'!AF349)&gt;0,('GE2024 results (adjust.)'!I348+'Allocation (ENG)'!T349+'Allocation (ENG)'!AF349),0)</f>
        <v>5698.2999847372803</v>
      </c>
      <c r="AR349" s="382">
        <f>IF(('GE2024 results (adjust.)'!K348+'Allocation (ENG)'!U349+'Allocation (ENG)'!AG349)&gt;0,('GE2024 results (adjust.)'!K348+'Allocation (ENG)'!U349+'Allocation (ENG)'!AG349),0)</f>
        <v>0</v>
      </c>
      <c r="AS349" s="382">
        <f>IF(('GE2024 results (adjust.)'!L348+'Allocation (ENG)'!V349+'Allocation (ENG)'!AH349)&gt;0,('GE2024 results (adjust.)'!L348+'Allocation (ENG)'!V349+'Allocation (ENG)'!AH349),0)</f>
        <v>0</v>
      </c>
      <c r="AT349" s="382">
        <f t="shared" si="86"/>
        <v>1412.2307334715115</v>
      </c>
      <c r="AU349" s="382">
        <f t="shared" si="87"/>
        <v>90.956141663300969</v>
      </c>
      <c r="AV349" s="382">
        <f>IF(('GE2024 results (adjust.)'!N348+'Allocation (ENG)'!Y349+'Allocation (ENG)'!AK349)&gt;0,('GE2024 results (adjust.)'!N348+'Allocation (ENG)'!Y349+'Allocation (ENG)'!AK349),0)</f>
        <v>0</v>
      </c>
      <c r="AW349" s="382">
        <f t="shared" si="77"/>
        <v>52541.289325766476</v>
      </c>
      <c r="AY349" s="368">
        <f t="shared" si="78"/>
        <v>4.0459246567910105E-2</v>
      </c>
      <c r="AZ349" s="368">
        <f t="shared" si="79"/>
        <v>0.22047141605517515</v>
      </c>
      <c r="BA349" s="368">
        <f t="shared" si="80"/>
        <v>0.23249298187778536</v>
      </c>
      <c r="BB349" s="368">
        <f t="shared" si="81"/>
        <v>0.36951297254289023</v>
      </c>
      <c r="BC349" s="368">
        <f t="shared" si="82"/>
        <v>0.10845375242709945</v>
      </c>
      <c r="BD349" s="368">
        <f t="shared" si="83"/>
        <v>0</v>
      </c>
      <c r="BE349" s="368">
        <f t="shared" si="84"/>
        <v>0</v>
      </c>
      <c r="BF349" s="368">
        <f t="shared" si="88"/>
        <v>2.6878494068072811E-2</v>
      </c>
      <c r="BG349" s="368">
        <f t="shared" si="89"/>
        <v>1.7311364610669286E-3</v>
      </c>
      <c r="BH349" s="368">
        <f t="shared" si="90"/>
        <v>0</v>
      </c>
    </row>
    <row r="350" spans="1:60" ht="20" customHeight="1" x14ac:dyDescent="0.35">
      <c r="A350" s="394" t="s">
        <v>448</v>
      </c>
      <c r="B350" s="395" t="s">
        <v>447</v>
      </c>
      <c r="C350" s="394" t="s">
        <v>379</v>
      </c>
      <c r="D350" s="333" t="s">
        <v>71</v>
      </c>
      <c r="E350" s="346">
        <f>'GE2024 results (adjust.)'!E349/'Regional Transition'!$P$87</f>
        <v>9.4120114569610207E-3</v>
      </c>
      <c r="F350" s="346">
        <f>'GE2024 results (adjust.)'!F349/'Regional Transition'!$Q$87</f>
        <v>1.3142076646345082E-2</v>
      </c>
      <c r="G350" s="346">
        <f>'GE2024 results (adjust.)'!G349/'Regional Transition'!$R$87</f>
        <v>1.3753916501581372E-2</v>
      </c>
      <c r="H350" s="346">
        <f>'GE2024 results (adjust.)'!H349/'Regional Transition'!$S$87</f>
        <v>9.2860379326186668E-3</v>
      </c>
      <c r="I350" s="346">
        <f>'GE2024 results (adjust.)'!I349/'Regional Transition'!$T$87</f>
        <v>9.8676855822334934E-3</v>
      </c>
      <c r="J350" s="346">
        <v>1.6278143937718405E-2</v>
      </c>
      <c r="K350" s="346">
        <v>1.6278143937718405E-2</v>
      </c>
      <c r="L350" s="346">
        <f t="shared" si="85"/>
        <v>1.3753916501581372E-2</v>
      </c>
      <c r="M350" s="346">
        <v>1.1670218183576902E-2</v>
      </c>
      <c r="N350" s="346">
        <v>1.6278143937718405E-2</v>
      </c>
      <c r="P350" s="347">
        <f>E350*'Regional Transition'!$P$89</f>
        <v>0</v>
      </c>
      <c r="Q350" s="347">
        <f>F350*'Regional Transition'!$Q$89</f>
        <v>0</v>
      </c>
      <c r="R350" s="347">
        <f>G350*'Regional Transition'!$R$89</f>
        <v>6459.9146139006325</v>
      </c>
      <c r="S350" s="347">
        <f>H350*'Regional Transition'!$S$89</f>
        <v>0</v>
      </c>
      <c r="T350" s="347">
        <f>I350*'Regional Transition'!$T$89</f>
        <v>3617.2774306937717</v>
      </c>
      <c r="U350" s="347">
        <f>J350*'Regional Transition'!$U$89</f>
        <v>0</v>
      </c>
      <c r="V350" s="347">
        <f>K350*'Regional Transition'!$V$89</f>
        <v>0</v>
      </c>
      <c r="W350" s="347">
        <f>L350*'Regional Transition'!$W$89</f>
        <v>1715.6412795725232</v>
      </c>
      <c r="X350" s="347">
        <f>M350*'Regional Transition'!$X$89</f>
        <v>145.57241244746805</v>
      </c>
      <c r="Y350" s="347">
        <f>N350*'Regional Transition'!$Y$89</f>
        <v>0</v>
      </c>
      <c r="Z350" s="348">
        <f t="shared" si="76"/>
        <v>11938.405736614395</v>
      </c>
      <c r="AB350" s="347">
        <f>E350*'Regional Transition'!$P$91</f>
        <v>-4779.7694524495673</v>
      </c>
      <c r="AC350" s="347">
        <f>F350*'Regional Transition'!$Q$91</f>
        <v>-4447.2295081967204</v>
      </c>
      <c r="AD350" s="347">
        <f>G350*'Regional Transition'!$R$91</f>
        <v>0</v>
      </c>
      <c r="AE350" s="347">
        <f>H350*'Regional Transition'!$S$91</f>
        <v>-635.97600000000011</v>
      </c>
      <c r="AF350" s="347">
        <f>I350*'Regional Transition'!$T$91</f>
        <v>0</v>
      </c>
      <c r="AG350" s="347">
        <f>J350*'Regional Transition'!$U$91</f>
        <v>-331.93589373914165</v>
      </c>
      <c r="AH350" s="347">
        <f>K350*'Regional Transition'!$V$91</f>
        <v>-162.41101838588241</v>
      </c>
      <c r="AI350" s="347">
        <f>L350*'Regional Transition'!$W$91</f>
        <v>0</v>
      </c>
      <c r="AJ350" s="347">
        <f>M350*'Regional Transition'!$X$91</f>
        <v>0</v>
      </c>
      <c r="AK350" s="347">
        <f>N350*'Regional Transition'!$Y$91</f>
        <v>-461.95708164142263</v>
      </c>
      <c r="AM350" s="382">
        <f>IF(('GE2024 results (adjust.)'!E349+'Allocation (ENG)'!P350+'Allocation (ENG)'!AB350)&gt;0,('GE2024 results (adjust.)'!E349+'Allocation (ENG)'!P350+'Allocation (ENG)'!AB350),0)</f>
        <v>5272.2305475504327</v>
      </c>
      <c r="AN350" s="382">
        <f>IF(('GE2024 results (adjust.)'!F349+'Allocation (ENG)'!Q350+'Allocation (ENG)'!AC350)&gt;0,('GE2024 results (adjust.)'!F349+'Allocation (ENG)'!Q350+'Allocation (ENG)'!AC350),0)</f>
        <v>13054.77049180328</v>
      </c>
      <c r="AO350" s="382">
        <f>IF(('GE2024 results (adjust.)'!G349+'Allocation (ENG)'!R350+'Allocation (ENG)'!AD350)&gt;0,('GE2024 results (adjust.)'!G349+'Allocation (ENG)'!R350+'Allocation (ENG)'!AD350),0)</f>
        <v>14839.914613900633</v>
      </c>
      <c r="AP350" s="382">
        <f>IF(('GE2024 results (adjust.)'!H349+'Allocation (ENG)'!S350+'Allocation (ENG)'!AE350)&gt;0,('GE2024 results (adjust.)'!H349+'Allocation (ENG)'!S350+'Allocation (ENG)'!AE350),0)</f>
        <v>8197.0239999999994</v>
      </c>
      <c r="AQ350" s="382">
        <f>IF(('GE2024 results (adjust.)'!I349+'Allocation (ENG)'!T350+'Allocation (ENG)'!AF350)&gt;0,('GE2024 results (adjust.)'!I349+'Allocation (ENG)'!T350+'Allocation (ENG)'!AF350),0)</f>
        <v>6574.2774306937717</v>
      </c>
      <c r="AR350" s="382">
        <f>IF(('GE2024 results (adjust.)'!K349+'Allocation (ENG)'!U350+'Allocation (ENG)'!AG350)&gt;0,('GE2024 results (adjust.)'!K349+'Allocation (ENG)'!U350+'Allocation (ENG)'!AG350),0)</f>
        <v>813.06410626085835</v>
      </c>
      <c r="AS350" s="382">
        <f>IF(('GE2024 results (adjust.)'!L349+'Allocation (ENG)'!V350+'Allocation (ENG)'!AH350)&gt;0,('GE2024 results (adjust.)'!L349+'Allocation (ENG)'!V350+'Allocation (ENG)'!AH350),0)</f>
        <v>0</v>
      </c>
      <c r="AT350" s="382">
        <f t="shared" si="86"/>
        <v>1715.6412795725232</v>
      </c>
      <c r="AU350" s="382">
        <f t="shared" si="87"/>
        <v>145.57241244746805</v>
      </c>
      <c r="AV350" s="382">
        <f>IF(('GE2024 results (adjust.)'!N349+'Allocation (ENG)'!Y350+'Allocation (ENG)'!AK350)&gt;0,('GE2024 results (adjust.)'!N349+'Allocation (ENG)'!Y350+'Allocation (ENG)'!AK350),0)</f>
        <v>0</v>
      </c>
      <c r="AW350" s="382">
        <f t="shared" si="77"/>
        <v>50612.494882228959</v>
      </c>
      <c r="AY350" s="368">
        <f t="shared" si="78"/>
        <v>0.10416855679251678</v>
      </c>
      <c r="AZ350" s="368">
        <f t="shared" si="79"/>
        <v>0.25793572362280576</v>
      </c>
      <c r="BA350" s="368">
        <f t="shared" si="80"/>
        <v>0.29320654214797892</v>
      </c>
      <c r="BB350" s="368">
        <f t="shared" si="81"/>
        <v>0.16195652909570626</v>
      </c>
      <c r="BC350" s="368">
        <f t="shared" si="82"/>
        <v>0.12989435604768279</v>
      </c>
      <c r="BD350" s="368">
        <f t="shared" si="83"/>
        <v>1.6064493721417814E-2</v>
      </c>
      <c r="BE350" s="368">
        <f t="shared" si="84"/>
        <v>0</v>
      </c>
      <c r="BF350" s="368">
        <f t="shared" si="88"/>
        <v>3.3897583661202178E-2</v>
      </c>
      <c r="BG350" s="368">
        <f t="shared" si="89"/>
        <v>2.8762149106896012E-3</v>
      </c>
      <c r="BH350" s="368">
        <f t="shared" si="90"/>
        <v>0</v>
      </c>
    </row>
    <row r="351" spans="1:60" ht="20" customHeight="1" x14ac:dyDescent="0.35">
      <c r="A351" s="394" t="s">
        <v>449</v>
      </c>
      <c r="B351" s="395" t="s">
        <v>447</v>
      </c>
      <c r="C351" s="394" t="s">
        <v>379</v>
      </c>
      <c r="D351" s="333" t="s">
        <v>71</v>
      </c>
      <c r="E351" s="346">
        <f>'GE2024 results (adjust.)'!E350/'Regional Transition'!$P$87</f>
        <v>7.7949657161958319E-3</v>
      </c>
      <c r="F351" s="346">
        <f>'GE2024 results (adjust.)'!F350/'Regional Transition'!$Q$87</f>
        <v>1.275611919027027E-2</v>
      </c>
      <c r="G351" s="346">
        <f>'GE2024 results (adjust.)'!G350/'Regional Transition'!$R$87</f>
        <v>9.5112107549718446E-3</v>
      </c>
      <c r="H351" s="346">
        <f>'GE2024 results (adjust.)'!H350/'Regional Transition'!$S$87</f>
        <v>2.1734353924935845E-2</v>
      </c>
      <c r="I351" s="346">
        <f>'GE2024 results (adjust.)'!I350/'Regional Transition'!$T$87</f>
        <v>5.8231692056129342E-3</v>
      </c>
      <c r="J351" s="346">
        <v>1.1036404653425929E-2</v>
      </c>
      <c r="K351" s="346">
        <v>1.1036404653425929E-2</v>
      </c>
      <c r="L351" s="346">
        <f t="shared" si="85"/>
        <v>9.5112107549718446E-3</v>
      </c>
      <c r="M351" s="346">
        <v>4.9645369893568242E-3</v>
      </c>
      <c r="N351" s="346">
        <v>1.1036404653425929E-2</v>
      </c>
      <c r="P351" s="347">
        <f>E351*'Regional Transition'!$P$89</f>
        <v>0</v>
      </c>
      <c r="Q351" s="347">
        <f>F351*'Regional Transition'!$Q$89</f>
        <v>0</v>
      </c>
      <c r="R351" s="347">
        <f>G351*'Regional Transition'!$R$89</f>
        <v>4467.2082562713804</v>
      </c>
      <c r="S351" s="347">
        <f>H351*'Regional Transition'!$S$89</f>
        <v>0</v>
      </c>
      <c r="T351" s="347">
        <f>I351*'Regional Transition'!$T$89</f>
        <v>2134.646302523041</v>
      </c>
      <c r="U351" s="347">
        <f>J351*'Regional Transition'!$U$89</f>
        <v>0</v>
      </c>
      <c r="V351" s="347">
        <f>K351*'Regional Transition'!$V$89</f>
        <v>0</v>
      </c>
      <c r="W351" s="347">
        <f>L351*'Regional Transition'!$W$89</f>
        <v>1186.41303283088</v>
      </c>
      <c r="X351" s="347">
        <f>M351*'Regional Transition'!$X$89</f>
        <v>61.926830746180336</v>
      </c>
      <c r="Y351" s="347">
        <f>N351*'Regional Transition'!$Y$89</f>
        <v>0</v>
      </c>
      <c r="Z351" s="348">
        <f t="shared" si="76"/>
        <v>7850.1944223714818</v>
      </c>
      <c r="AB351" s="347">
        <f>E351*'Regional Transition'!$P$91</f>
        <v>-3958.5734870317001</v>
      </c>
      <c r="AC351" s="347">
        <f>F351*'Regional Transition'!$Q$91</f>
        <v>-4316.6229508196711</v>
      </c>
      <c r="AD351" s="347">
        <f>G351*'Regional Transition'!$R$91</f>
        <v>0</v>
      </c>
      <c r="AE351" s="347">
        <f>H351*'Regional Transition'!$S$91</f>
        <v>-1488.5280000000002</v>
      </c>
      <c r="AF351" s="347">
        <f>I351*'Regional Transition'!$T$91</f>
        <v>0</v>
      </c>
      <c r="AG351" s="347">
        <f>J351*'Regional Transition'!$U$91</f>
        <v>-225.04892795629306</v>
      </c>
      <c r="AH351" s="347">
        <f>K351*'Regional Transition'!$V$91</f>
        <v>-110.11290512847191</v>
      </c>
      <c r="AI351" s="347">
        <f>L351*'Regional Transition'!$W$91</f>
        <v>0</v>
      </c>
      <c r="AJ351" s="347">
        <f>M351*'Regional Transition'!$X$91</f>
        <v>0</v>
      </c>
      <c r="AK351" s="347">
        <f>N351*'Regional Transition'!$Y$91</f>
        <v>-313.20188008025804</v>
      </c>
      <c r="AM351" s="382">
        <f>IF(('GE2024 results (adjust.)'!E350+'Allocation (ENG)'!P351+'Allocation (ENG)'!AB351)&gt;0,('GE2024 results (adjust.)'!E350+'Allocation (ENG)'!P351+'Allocation (ENG)'!AB351),0)</f>
        <v>4366.4265129682999</v>
      </c>
      <c r="AN351" s="382">
        <f>IF(('GE2024 results (adjust.)'!F350+'Allocation (ENG)'!Q351+'Allocation (ENG)'!AC351)&gt;0,('GE2024 results (adjust.)'!F350+'Allocation (ENG)'!Q351+'Allocation (ENG)'!AC351),0)</f>
        <v>12671.37704918033</v>
      </c>
      <c r="AO351" s="382">
        <f>IF(('GE2024 results (adjust.)'!G350+'Allocation (ENG)'!R351+'Allocation (ENG)'!AD351)&gt;0,('GE2024 results (adjust.)'!G350+'Allocation (ENG)'!R351+'Allocation (ENG)'!AD351),0)</f>
        <v>10262.20825627138</v>
      </c>
      <c r="AP351" s="382">
        <f>IF(('GE2024 results (adjust.)'!H350+'Allocation (ENG)'!S351+'Allocation (ENG)'!AE351)&gt;0,('GE2024 results (adjust.)'!H350+'Allocation (ENG)'!S351+'Allocation (ENG)'!AE351),0)</f>
        <v>19185.472000000002</v>
      </c>
      <c r="AQ351" s="382">
        <f>IF(('GE2024 results (adjust.)'!I350+'Allocation (ENG)'!T351+'Allocation (ENG)'!AF351)&gt;0,('GE2024 results (adjust.)'!I350+'Allocation (ENG)'!T351+'Allocation (ENG)'!AF351),0)</f>
        <v>3879.646302523041</v>
      </c>
      <c r="AR351" s="382">
        <f>IF(('GE2024 results (adjust.)'!K350+'Allocation (ENG)'!U351+'Allocation (ENG)'!AG351)&gt;0,('GE2024 results (adjust.)'!K350+'Allocation (ENG)'!U351+'Allocation (ENG)'!AG351),0)</f>
        <v>0</v>
      </c>
      <c r="AS351" s="382">
        <f>IF(('GE2024 results (adjust.)'!L350+'Allocation (ENG)'!V351+'Allocation (ENG)'!AH351)&gt;0,('GE2024 results (adjust.)'!L350+'Allocation (ENG)'!V351+'Allocation (ENG)'!AH351),0)</f>
        <v>0</v>
      </c>
      <c r="AT351" s="382">
        <f t="shared" si="86"/>
        <v>1186.41303283088</v>
      </c>
      <c r="AU351" s="382">
        <f t="shared" si="87"/>
        <v>61.926830746180336</v>
      </c>
      <c r="AV351" s="382">
        <f>IF(('GE2024 results (adjust.)'!N350+'Allocation (ENG)'!Y351+'Allocation (ENG)'!AK351)&gt;0,('GE2024 results (adjust.)'!N350+'Allocation (ENG)'!Y351+'Allocation (ENG)'!AK351),0)</f>
        <v>684.79811991974202</v>
      </c>
      <c r="AW351" s="382">
        <f t="shared" si="77"/>
        <v>52298.268104439863</v>
      </c>
      <c r="AY351" s="368">
        <f t="shared" si="78"/>
        <v>8.3490843410885571E-2</v>
      </c>
      <c r="AZ351" s="368">
        <f t="shared" si="79"/>
        <v>0.24229056732577714</v>
      </c>
      <c r="BA351" s="368">
        <f t="shared" si="80"/>
        <v>0.19622462900258392</v>
      </c>
      <c r="BB351" s="368">
        <f t="shared" si="81"/>
        <v>0.36684717669209488</v>
      </c>
      <c r="BC351" s="368">
        <f t="shared" si="82"/>
        <v>7.4183074184700937E-2</v>
      </c>
      <c r="BD351" s="368">
        <f t="shared" si="83"/>
        <v>0</v>
      </c>
      <c r="BE351" s="368">
        <f t="shared" si="84"/>
        <v>0</v>
      </c>
      <c r="BF351" s="368">
        <f t="shared" si="88"/>
        <v>2.2685512844547895E-2</v>
      </c>
      <c r="BG351" s="368">
        <f t="shared" si="89"/>
        <v>1.1841086328616504E-3</v>
      </c>
      <c r="BH351" s="368">
        <f t="shared" si="90"/>
        <v>1.3094087906547829E-2</v>
      </c>
    </row>
    <row r="352" spans="1:60" ht="20" customHeight="1" x14ac:dyDescent="0.35">
      <c r="A352" s="394" t="s">
        <v>450</v>
      </c>
      <c r="B352" s="395" t="s">
        <v>447</v>
      </c>
      <c r="C352" s="394" t="s">
        <v>379</v>
      </c>
      <c r="D352" s="333" t="s">
        <v>71</v>
      </c>
      <c r="E352" s="346">
        <f>'GE2024 results (adjust.)'!E351/'Regional Transition'!$P$87</f>
        <v>2.6648014928880885E-3</v>
      </c>
      <c r="F352" s="346">
        <f>'GE2024 results (adjust.)'!F351/'Regional Transition'!$Q$87</f>
        <v>1.2248517555432579E-2</v>
      </c>
      <c r="G352" s="346">
        <f>'GE2024 results (adjust.)'!G351/'Regional Transition'!$R$87</f>
        <v>7.8403889174289039E-3</v>
      </c>
      <c r="H352" s="346">
        <f>'GE2024 results (adjust.)'!H351/'Regional Transition'!$S$87</f>
        <v>2.9767255073259093E-2</v>
      </c>
      <c r="I352" s="346">
        <f>'GE2024 results (adjust.)'!I351/'Regional Transition'!$T$87</f>
        <v>4.6585353644903477E-3</v>
      </c>
      <c r="J352" s="346">
        <v>2.5876940770557791E-3</v>
      </c>
      <c r="K352" s="346">
        <v>2.5876940770557791E-3</v>
      </c>
      <c r="L352" s="346">
        <f t="shared" si="85"/>
        <v>7.8403889174289039E-3</v>
      </c>
      <c r="M352" s="346">
        <v>3.9716295914854595E-3</v>
      </c>
      <c r="N352" s="346">
        <v>2.5876940770557791E-3</v>
      </c>
      <c r="P352" s="347">
        <f>E352*'Regional Transition'!$P$89</f>
        <v>0</v>
      </c>
      <c r="Q352" s="347">
        <f>F352*'Regional Transition'!$Q$89</f>
        <v>0</v>
      </c>
      <c r="R352" s="347">
        <f>G352*'Regional Transition'!$R$89</f>
        <v>3682.4596790696087</v>
      </c>
      <c r="S352" s="347">
        <f>H352*'Regional Transition'!$S$89</f>
        <v>0</v>
      </c>
      <c r="T352" s="347">
        <f>I352*'Regional Transition'!$T$89</f>
        <v>1707.7170420184327</v>
      </c>
      <c r="U352" s="347">
        <f>J352*'Regional Transition'!$U$89</f>
        <v>0</v>
      </c>
      <c r="V352" s="347">
        <f>K352*'Regional Transition'!$V$89</f>
        <v>0</v>
      </c>
      <c r="W352" s="347">
        <f>L352*'Regional Transition'!$W$89</f>
        <v>977.99742154152079</v>
      </c>
      <c r="X352" s="347">
        <f>M352*'Regional Transition'!$X$89</f>
        <v>49.541464596944273</v>
      </c>
      <c r="Y352" s="347">
        <f>N352*'Regional Transition'!$Y$89</f>
        <v>0</v>
      </c>
      <c r="Z352" s="348">
        <f t="shared" si="76"/>
        <v>6417.7156072265061</v>
      </c>
      <c r="AB352" s="347">
        <f>E352*'Regional Transition'!$P$91</f>
        <v>-1353.2853025936597</v>
      </c>
      <c r="AC352" s="347">
        <f>F352*'Regional Transition'!$Q$91</f>
        <v>-4144.8524590163925</v>
      </c>
      <c r="AD352" s="347">
        <f>G352*'Regional Transition'!$R$91</f>
        <v>0</v>
      </c>
      <c r="AE352" s="347">
        <f>H352*'Regional Transition'!$S$91</f>
        <v>-2038.6800000000003</v>
      </c>
      <c r="AF352" s="347">
        <f>I352*'Regional Transition'!$T$91</f>
        <v>0</v>
      </c>
      <c r="AG352" s="347">
        <f>J352*'Regional Transition'!$U$91</f>
        <v>-52.766983107988551</v>
      </c>
      <c r="AH352" s="347">
        <f>K352*'Regional Transition'!$V$91</f>
        <v>-25.818055911886201</v>
      </c>
      <c r="AI352" s="347">
        <f>L352*'Regional Transition'!$W$91</f>
        <v>0</v>
      </c>
      <c r="AJ352" s="347">
        <f>M352*'Regional Transition'!$X$91</f>
        <v>0</v>
      </c>
      <c r="AK352" s="347">
        <f>N352*'Regional Transition'!$Y$91</f>
        <v>-73.436112163106586</v>
      </c>
      <c r="AM352" s="382">
        <f>IF(('GE2024 results (adjust.)'!E351+'Allocation (ENG)'!P352+'Allocation (ENG)'!AB352)&gt;0,('GE2024 results (adjust.)'!E351+'Allocation (ENG)'!P352+'Allocation (ENG)'!AB352),0)</f>
        <v>1492.7146974063403</v>
      </c>
      <c r="AN352" s="382">
        <f>IF(('GE2024 results (adjust.)'!F351+'Allocation (ENG)'!Q352+'Allocation (ENG)'!AC352)&gt;0,('GE2024 results (adjust.)'!F351+'Allocation (ENG)'!Q352+'Allocation (ENG)'!AC352),0)</f>
        <v>12167.147540983608</v>
      </c>
      <c r="AO352" s="382">
        <f>IF(('GE2024 results (adjust.)'!G351+'Allocation (ENG)'!R352+'Allocation (ENG)'!AD352)&gt;0,('GE2024 results (adjust.)'!G351+'Allocation (ENG)'!R352+'Allocation (ENG)'!AD352),0)</f>
        <v>8459.4596790696087</v>
      </c>
      <c r="AP352" s="382">
        <f>IF(('GE2024 results (adjust.)'!H351+'Allocation (ENG)'!S352+'Allocation (ENG)'!AE352)&gt;0,('GE2024 results (adjust.)'!H351+'Allocation (ENG)'!S352+'Allocation (ENG)'!AE352),0)</f>
        <v>26276.32</v>
      </c>
      <c r="AQ352" s="382">
        <f>IF(('GE2024 results (adjust.)'!I351+'Allocation (ENG)'!T352+'Allocation (ENG)'!AF352)&gt;0,('GE2024 results (adjust.)'!I351+'Allocation (ENG)'!T352+'Allocation (ENG)'!AF352),0)</f>
        <v>3103.7170420184329</v>
      </c>
      <c r="AR352" s="382">
        <f>IF(('GE2024 results (adjust.)'!K351+'Allocation (ENG)'!U352+'Allocation (ENG)'!AG352)&gt;0,('GE2024 results (adjust.)'!K351+'Allocation (ENG)'!U352+'Allocation (ENG)'!AG352),0)</f>
        <v>0</v>
      </c>
      <c r="AS352" s="382">
        <f>IF(('GE2024 results (adjust.)'!L351+'Allocation (ENG)'!V352+'Allocation (ENG)'!AH352)&gt;0,('GE2024 results (adjust.)'!L351+'Allocation (ENG)'!V352+'Allocation (ENG)'!AH352),0)</f>
        <v>0</v>
      </c>
      <c r="AT352" s="382">
        <f t="shared" si="86"/>
        <v>977.99742154152079</v>
      </c>
      <c r="AU352" s="382">
        <f t="shared" si="87"/>
        <v>49.541464596944273</v>
      </c>
      <c r="AV352" s="382">
        <f>IF(('GE2024 results (adjust.)'!N351+'Allocation (ENG)'!Y352+'Allocation (ENG)'!AK352)&gt;0,('GE2024 results (adjust.)'!N351+'Allocation (ENG)'!Y352+'Allocation (ENG)'!AK352),0)</f>
        <v>160.5638878368934</v>
      </c>
      <c r="AW352" s="382">
        <f t="shared" si="77"/>
        <v>52687.461733453347</v>
      </c>
      <c r="AY352" s="368">
        <f t="shared" si="78"/>
        <v>2.8331497633308018E-2</v>
      </c>
      <c r="AZ352" s="368">
        <f t="shared" si="79"/>
        <v>0.23093060740973609</v>
      </c>
      <c r="BA352" s="368">
        <f t="shared" si="80"/>
        <v>0.1605592564292837</v>
      </c>
      <c r="BB352" s="368">
        <f t="shared" si="81"/>
        <v>0.49872055201543575</v>
      </c>
      <c r="BC352" s="368">
        <f t="shared" si="82"/>
        <v>5.8908076796718424E-2</v>
      </c>
      <c r="BD352" s="368">
        <f t="shared" si="83"/>
        <v>0</v>
      </c>
      <c r="BE352" s="368">
        <f t="shared" si="84"/>
        <v>0</v>
      </c>
      <c r="BF352" s="368">
        <f t="shared" si="88"/>
        <v>1.8562242122978408E-2</v>
      </c>
      <c r="BG352" s="368">
        <f t="shared" si="89"/>
        <v>9.4028945344862649E-4</v>
      </c>
      <c r="BH352" s="368">
        <f t="shared" si="90"/>
        <v>3.0474781390910136E-3</v>
      </c>
    </row>
    <row r="353" spans="1:60" ht="20" customHeight="1" x14ac:dyDescent="0.35">
      <c r="A353" s="394" t="s">
        <v>451</v>
      </c>
      <c r="B353" s="395" t="s">
        <v>447</v>
      </c>
      <c r="C353" s="394" t="s">
        <v>379</v>
      </c>
      <c r="D353" s="333" t="s">
        <v>71</v>
      </c>
      <c r="E353" s="346">
        <f>'GE2024 results (adjust.)'!E352/'Regional Transition'!$P$87</f>
        <v>2.5730409355082459E-3</v>
      </c>
      <c r="F353" s="346">
        <f>'GE2024 results (adjust.)'!F352/'Regional Transition'!$Q$87</f>
        <v>1.7490480592121816E-2</v>
      </c>
      <c r="G353" s="346">
        <f>'GE2024 results (adjust.)'!G352/'Regional Transition'!$R$87</f>
        <v>7.9027575125434728E-3</v>
      </c>
      <c r="H353" s="346">
        <f>'GE2024 results (adjust.)'!H352/'Regional Transition'!$S$87</f>
        <v>2.3550981746464777E-2</v>
      </c>
      <c r="I353" s="346">
        <f>'GE2024 results (adjust.)'!I352/'Regional Transition'!$T$87</f>
        <v>4.1479652278377521E-3</v>
      </c>
      <c r="J353" s="346">
        <v>2.1564117308798159E-3</v>
      </c>
      <c r="K353" s="346">
        <v>2.1564117308798159E-3</v>
      </c>
      <c r="L353" s="346">
        <f t="shared" si="85"/>
        <v>7.9027575125434728E-3</v>
      </c>
      <c r="M353" s="346">
        <v>3.5363435402696462E-3</v>
      </c>
      <c r="N353" s="346">
        <v>2.1564117308798159E-3</v>
      </c>
      <c r="P353" s="347">
        <f>E353*'Regional Transition'!$P$89</f>
        <v>0</v>
      </c>
      <c r="Q353" s="347">
        <f>F353*'Regional Transition'!$Q$89</f>
        <v>0</v>
      </c>
      <c r="R353" s="347">
        <f>G353*'Regional Transition'!$R$89</f>
        <v>3711.7528479631915</v>
      </c>
      <c r="S353" s="347">
        <f>H353*'Regional Transition'!$S$89</f>
        <v>0</v>
      </c>
      <c r="T353" s="347">
        <f>I353*'Regional Transition'!$T$89</f>
        <v>1520.5532114820287</v>
      </c>
      <c r="U353" s="347">
        <f>J353*'Regional Transition'!$U$89</f>
        <v>0</v>
      </c>
      <c r="V353" s="347">
        <f>K353*'Regional Transition'!$V$89</f>
        <v>0</v>
      </c>
      <c r="W353" s="347">
        <f>L353*'Regional Transition'!$W$89</f>
        <v>985.77717913385436</v>
      </c>
      <c r="X353" s="347">
        <f>M353*'Regional Transition'!$X$89</f>
        <v>44.111776858167431</v>
      </c>
      <c r="Y353" s="347">
        <f>N353*'Regional Transition'!$Y$89</f>
        <v>0</v>
      </c>
      <c r="Z353" s="348">
        <f t="shared" si="76"/>
        <v>6262.1950154372416</v>
      </c>
      <c r="AB353" s="347">
        <f>E353*'Regional Transition'!$P$91</f>
        <v>-1306.685878962536</v>
      </c>
      <c r="AC353" s="347">
        <f>F353*'Regional Transition'!$Q$91</f>
        <v>-5918.7131147540977</v>
      </c>
      <c r="AD353" s="347">
        <f>G353*'Regional Transition'!$R$91</f>
        <v>0</v>
      </c>
      <c r="AE353" s="347">
        <f>H353*'Regional Transition'!$S$91</f>
        <v>-1612.9440000000002</v>
      </c>
      <c r="AF353" s="347">
        <f>I353*'Regional Transition'!$T$91</f>
        <v>0</v>
      </c>
      <c r="AG353" s="347">
        <f>J353*'Regional Transition'!$U$91</f>
        <v>-43.972485923323795</v>
      </c>
      <c r="AH353" s="347">
        <f>K353*'Regional Transition'!$V$91</f>
        <v>-21.515046593238502</v>
      </c>
      <c r="AI353" s="347">
        <f>L353*'Regional Transition'!$W$91</f>
        <v>0</v>
      </c>
      <c r="AJ353" s="347">
        <f>M353*'Regional Transition'!$X$91</f>
        <v>0</v>
      </c>
      <c r="AK353" s="347">
        <f>N353*'Regional Transition'!$Y$91</f>
        <v>-61.196760135922162</v>
      </c>
      <c r="AM353" s="382">
        <f>IF(('GE2024 results (adjust.)'!E352+'Allocation (ENG)'!P353+'Allocation (ENG)'!AB353)&gt;0,('GE2024 results (adjust.)'!E352+'Allocation (ENG)'!P353+'Allocation (ENG)'!AB353),0)</f>
        <v>1441.314121037464</v>
      </c>
      <c r="AN353" s="382">
        <f>IF(('GE2024 results (adjust.)'!F352+'Allocation (ENG)'!Q353+'Allocation (ENG)'!AC353)&gt;0,('GE2024 results (adjust.)'!F352+'Allocation (ENG)'!Q353+'Allocation (ENG)'!AC353),0)</f>
        <v>17374.286885245903</v>
      </c>
      <c r="AO353" s="382">
        <f>IF(('GE2024 results (adjust.)'!G352+'Allocation (ENG)'!R353+'Allocation (ENG)'!AD353)&gt;0,('GE2024 results (adjust.)'!G352+'Allocation (ENG)'!R353+'Allocation (ENG)'!AD353),0)</f>
        <v>8526.752847963191</v>
      </c>
      <c r="AP353" s="382">
        <f>IF(('GE2024 results (adjust.)'!H352+'Allocation (ENG)'!S353+'Allocation (ENG)'!AE353)&gt;0,('GE2024 results (adjust.)'!H352+'Allocation (ENG)'!S353+'Allocation (ENG)'!AE353),0)</f>
        <v>20789.056</v>
      </c>
      <c r="AQ353" s="382">
        <f>IF(('GE2024 results (adjust.)'!I352+'Allocation (ENG)'!T353+'Allocation (ENG)'!AF353)&gt;0,('GE2024 results (adjust.)'!I352+'Allocation (ENG)'!T353+'Allocation (ENG)'!AF353),0)</f>
        <v>2763.5532114820289</v>
      </c>
      <c r="AR353" s="382">
        <f>IF(('GE2024 results (adjust.)'!K352+'Allocation (ENG)'!U353+'Allocation (ENG)'!AG353)&gt;0,('GE2024 results (adjust.)'!K352+'Allocation (ENG)'!U353+'Allocation (ENG)'!AG353),0)</f>
        <v>0</v>
      </c>
      <c r="AS353" s="382">
        <f>IF(('GE2024 results (adjust.)'!L352+'Allocation (ENG)'!V353+'Allocation (ENG)'!AH353)&gt;0,('GE2024 results (adjust.)'!L352+'Allocation (ENG)'!V353+'Allocation (ENG)'!AH353),0)</f>
        <v>0</v>
      </c>
      <c r="AT353" s="382">
        <f t="shared" si="86"/>
        <v>985.77717913385436</v>
      </c>
      <c r="AU353" s="382">
        <f t="shared" si="87"/>
        <v>44.111776858167431</v>
      </c>
      <c r="AV353" s="382">
        <f>IF(('GE2024 results (adjust.)'!N352+'Allocation (ENG)'!Y353+'Allocation (ENG)'!AK353)&gt;0,('GE2024 results (adjust.)'!N352+'Allocation (ENG)'!Y353+'Allocation (ENG)'!AK353),0)</f>
        <v>133.80323986407785</v>
      </c>
      <c r="AW353" s="382">
        <f t="shared" si="77"/>
        <v>52058.655261584689</v>
      </c>
      <c r="AY353" s="368">
        <f t="shared" si="78"/>
        <v>2.7686349441704533E-2</v>
      </c>
      <c r="AZ353" s="368">
        <f t="shared" si="79"/>
        <v>0.33374444264730746</v>
      </c>
      <c r="BA353" s="368">
        <f t="shared" si="80"/>
        <v>0.16379126208923195</v>
      </c>
      <c r="BB353" s="368">
        <f t="shared" si="81"/>
        <v>0.39933908963915815</v>
      </c>
      <c r="BC353" s="368">
        <f t="shared" si="82"/>
        <v>5.3085374518333367E-2</v>
      </c>
      <c r="BD353" s="368">
        <f t="shared" si="83"/>
        <v>0</v>
      </c>
      <c r="BE353" s="368">
        <f t="shared" si="84"/>
        <v>0</v>
      </c>
      <c r="BF353" s="368">
        <f t="shared" si="88"/>
        <v>1.8935894025316528E-2</v>
      </c>
      <c r="BG353" s="368">
        <f t="shared" si="89"/>
        <v>8.4734760505269049E-4</v>
      </c>
      <c r="BH353" s="368">
        <f t="shared" si="90"/>
        <v>2.5702400338952747E-3</v>
      </c>
    </row>
    <row r="354" spans="1:60" ht="20" customHeight="1" x14ac:dyDescent="0.35">
      <c r="A354" s="394" t="s">
        <v>452</v>
      </c>
      <c r="B354" s="395" t="s">
        <v>447</v>
      </c>
      <c r="C354" s="394" t="s">
        <v>379</v>
      </c>
      <c r="D354" s="333" t="s">
        <v>71</v>
      </c>
      <c r="E354" s="346">
        <f>'GE2024 results (adjust.)'!E353/'Regional Transition'!$P$87</f>
        <v>3.6807219495934912E-3</v>
      </c>
      <c r="F354" s="346">
        <f>'GE2024 results (adjust.)'!F353/'Regional Transition'!$Q$87</f>
        <v>1.0893912009208917E-2</v>
      </c>
      <c r="G354" s="346">
        <f>'GE2024 results (adjust.)'!G353/'Regional Transition'!$R$87</f>
        <v>7.2134204086455999E-3</v>
      </c>
      <c r="H354" s="346">
        <f>'GE2024 results (adjust.)'!H353/'Regional Transition'!$S$87</f>
        <v>2.4113421494449717E-2</v>
      </c>
      <c r="I354" s="346">
        <f>'GE2024 results (adjust.)'!I353/'Regional Transition'!$T$87</f>
        <v>7.5684514374384729E-3</v>
      </c>
      <c r="J354" s="346">
        <v>2.8199230326889902E-3</v>
      </c>
      <c r="K354" s="346">
        <v>2.8199230326889902E-3</v>
      </c>
      <c r="L354" s="346">
        <f t="shared" si="85"/>
        <v>7.2134204086455999E-3</v>
      </c>
      <c r="M354" s="346">
        <v>6.4524755827285261E-3</v>
      </c>
      <c r="N354" s="346">
        <v>2.8199230326889902E-3</v>
      </c>
      <c r="P354" s="347">
        <f>E354*'Regional Transition'!$P$89</f>
        <v>0</v>
      </c>
      <c r="Q354" s="347">
        <f>F354*'Regional Transition'!$Q$89</f>
        <v>0</v>
      </c>
      <c r="R354" s="347">
        <f>G354*'Regional Transition'!$R$89</f>
        <v>3387.9862444025393</v>
      </c>
      <c r="S354" s="347">
        <f>H354*'Regional Transition'!$S$89</f>
        <v>0</v>
      </c>
      <c r="T354" s="347">
        <f>I354*'Regional Transition'!$T$89</f>
        <v>2774.4285467749323</v>
      </c>
      <c r="U354" s="347">
        <f>J354*'Regional Transition'!$U$89</f>
        <v>0</v>
      </c>
      <c r="V354" s="347">
        <f>K354*'Regional Transition'!$V$89</f>
        <v>0</v>
      </c>
      <c r="W354" s="347">
        <f>L354*'Regional Transition'!$W$89</f>
        <v>899.79038469227203</v>
      </c>
      <c r="X354" s="347">
        <f>M354*'Regional Transition'!$X$89</f>
        <v>80.487135892456735</v>
      </c>
      <c r="Y354" s="347">
        <f>N354*'Regional Transition'!$Y$89</f>
        <v>0</v>
      </c>
      <c r="Z354" s="348">
        <f t="shared" si="76"/>
        <v>7142.6923117622</v>
      </c>
      <c r="AB354" s="347">
        <f>E354*'Regional Transition'!$P$91</f>
        <v>-1869.2074927953888</v>
      </c>
      <c r="AC354" s="347">
        <f>F354*'Regional Transition'!$Q$91</f>
        <v>-3686.4590163934422</v>
      </c>
      <c r="AD354" s="347">
        <f>G354*'Regional Transition'!$R$91</f>
        <v>0</v>
      </c>
      <c r="AE354" s="347">
        <f>H354*'Regional Transition'!$S$91</f>
        <v>-1651.4640000000002</v>
      </c>
      <c r="AF354" s="347">
        <f>I354*'Regional Transition'!$T$91</f>
        <v>0</v>
      </c>
      <c r="AG354" s="347">
        <f>J354*'Regional Transition'!$U$91</f>
        <v>-57.502481592038812</v>
      </c>
      <c r="AH354" s="347">
        <f>K354*'Regional Transition'!$V$91</f>
        <v>-28.135060929619581</v>
      </c>
      <c r="AI354" s="347">
        <f>L354*'Regional Transition'!$W$91</f>
        <v>0</v>
      </c>
      <c r="AJ354" s="347">
        <f>M354*'Regional Transition'!$X$91</f>
        <v>0</v>
      </c>
      <c r="AK354" s="347">
        <f>N354*'Regional Transition'!$Y$91</f>
        <v>-80.026532485436675</v>
      </c>
      <c r="AM354" s="382">
        <f>IF(('GE2024 results (adjust.)'!E353+'Allocation (ENG)'!P354+'Allocation (ENG)'!AB354)&gt;0,('GE2024 results (adjust.)'!E353+'Allocation (ENG)'!P354+'Allocation (ENG)'!AB354),0)</f>
        <v>2061.792507204611</v>
      </c>
      <c r="AN354" s="382">
        <f>IF(('GE2024 results (adjust.)'!F353+'Allocation (ENG)'!Q354+'Allocation (ENG)'!AC354)&gt;0,('GE2024 results (adjust.)'!F353+'Allocation (ENG)'!Q354+'Allocation (ENG)'!AC354),0)</f>
        <v>10821.540983606557</v>
      </c>
      <c r="AO354" s="382">
        <f>IF(('GE2024 results (adjust.)'!G353+'Allocation (ENG)'!R354+'Allocation (ENG)'!AD354)&gt;0,('GE2024 results (adjust.)'!G353+'Allocation (ENG)'!R354+'Allocation (ENG)'!AD354),0)</f>
        <v>7782.9862444025393</v>
      </c>
      <c r="AP354" s="382">
        <f>IF(('GE2024 results (adjust.)'!H353+'Allocation (ENG)'!S354+'Allocation (ENG)'!AE354)&gt;0,('GE2024 results (adjust.)'!H353+'Allocation (ENG)'!S354+'Allocation (ENG)'!AE354),0)</f>
        <v>21285.536</v>
      </c>
      <c r="AQ354" s="382">
        <f>IF(('GE2024 results (adjust.)'!I353+'Allocation (ENG)'!T354+'Allocation (ENG)'!AF354)&gt;0,('GE2024 results (adjust.)'!I353+'Allocation (ENG)'!T354+'Allocation (ENG)'!AF354),0)</f>
        <v>5042.4285467749323</v>
      </c>
      <c r="AR354" s="382">
        <f>IF(('GE2024 results (adjust.)'!K353+'Allocation (ENG)'!U354+'Allocation (ENG)'!AG354)&gt;0,('GE2024 results (adjust.)'!K353+'Allocation (ENG)'!U354+'Allocation (ENG)'!AG354),0)</f>
        <v>0</v>
      </c>
      <c r="AS354" s="382">
        <f>IF(('GE2024 results (adjust.)'!L353+'Allocation (ENG)'!V354+'Allocation (ENG)'!AH354)&gt;0,('GE2024 results (adjust.)'!L353+'Allocation (ENG)'!V354+'Allocation (ENG)'!AH354),0)</f>
        <v>0</v>
      </c>
      <c r="AT354" s="382">
        <f t="shared" si="86"/>
        <v>899.79038469227203</v>
      </c>
      <c r="AU354" s="382">
        <f t="shared" si="87"/>
        <v>80.487135892456735</v>
      </c>
      <c r="AV354" s="382">
        <f>IF(('GE2024 results (adjust.)'!N353+'Allocation (ENG)'!Y354+'Allocation (ENG)'!AK354)&gt;0,('GE2024 results (adjust.)'!N353+'Allocation (ENG)'!Y354+'Allocation (ENG)'!AK354),0)</f>
        <v>174.97346751456331</v>
      </c>
      <c r="AW354" s="382">
        <f t="shared" si="77"/>
        <v>48149.535270087938</v>
      </c>
      <c r="AY354" s="368">
        <f t="shared" si="78"/>
        <v>4.2820610741916419E-2</v>
      </c>
      <c r="AZ354" s="368">
        <f t="shared" si="79"/>
        <v>0.22474860708217992</v>
      </c>
      <c r="BA354" s="368">
        <f t="shared" si="80"/>
        <v>0.1616419805662711</v>
      </c>
      <c r="BB354" s="368">
        <f t="shared" si="81"/>
        <v>0.44207147339225245</v>
      </c>
      <c r="BC354" s="368">
        <f t="shared" si="82"/>
        <v>0.10472434507394827</v>
      </c>
      <c r="BD354" s="368">
        <f t="shared" si="83"/>
        <v>0</v>
      </c>
      <c r="BE354" s="368">
        <f t="shared" si="84"/>
        <v>0</v>
      </c>
      <c r="BF354" s="368">
        <f t="shared" si="88"/>
        <v>1.8687415769332485E-2</v>
      </c>
      <c r="BG354" s="368">
        <f t="shared" si="89"/>
        <v>1.6716077411957487E-3</v>
      </c>
      <c r="BH354" s="368">
        <f t="shared" si="90"/>
        <v>3.6339596329035087E-3</v>
      </c>
    </row>
    <row r="355" spans="1:60" ht="20" customHeight="1" x14ac:dyDescent="0.35">
      <c r="A355" s="394" t="s">
        <v>453</v>
      </c>
      <c r="B355" s="395" t="s">
        <v>447</v>
      </c>
      <c r="C355" s="394" t="s">
        <v>379</v>
      </c>
      <c r="D355" s="333" t="s">
        <v>71</v>
      </c>
      <c r="E355" s="346">
        <f>'GE2024 results (adjust.)'!E354/'Regional Transition'!$P$87</f>
        <v>1.4639554230957577E-2</v>
      </c>
      <c r="F355" s="346">
        <f>'GE2024 results (adjust.)'!F354/'Regional Transition'!$Q$87</f>
        <v>1.4133251436264836E-2</v>
      </c>
      <c r="G355" s="346">
        <f>'GE2024 results (adjust.)'!G354/'Regional Transition'!$R$87</f>
        <v>1.1882858648144288E-2</v>
      </c>
      <c r="H355" s="346">
        <f>'GE2024 results (adjust.)'!H354/'Regional Transition'!$S$87</f>
        <v>7.1203820805645001E-3</v>
      </c>
      <c r="I355" s="346">
        <f>'GE2024 results (adjust.)'!I354/'Regional Transition'!$T$87</f>
        <v>1.5654147130962907E-2</v>
      </c>
      <c r="J355" s="346">
        <v>0</v>
      </c>
      <c r="K355" s="346">
        <v>0</v>
      </c>
      <c r="L355" s="346">
        <f t="shared" si="85"/>
        <v>1.1882858648144288E-2</v>
      </c>
      <c r="M355" s="346">
        <v>1.3345927230414249E-2</v>
      </c>
      <c r="N355" s="346">
        <v>0</v>
      </c>
      <c r="P355" s="347">
        <f>E355*'Regional Transition'!$P$89</f>
        <v>0</v>
      </c>
      <c r="Q355" s="347">
        <f>F355*'Regional Transition'!$Q$89</f>
        <v>0</v>
      </c>
      <c r="R355" s="347">
        <f>G355*'Regional Transition'!$R$89</f>
        <v>5581.119547093148</v>
      </c>
      <c r="S355" s="347">
        <f>H355*'Regional Transition'!$S$89</f>
        <v>0</v>
      </c>
      <c r="T355" s="347">
        <f>I355*'Regional Transition'!$T$89</f>
        <v>5738.4675101063522</v>
      </c>
      <c r="U355" s="347">
        <f>J355*'Regional Transition'!$U$89</f>
        <v>0</v>
      </c>
      <c r="V355" s="347">
        <f>K355*'Regional Transition'!$V$89</f>
        <v>0</v>
      </c>
      <c r="W355" s="347">
        <f>L355*'Regional Transition'!$W$89</f>
        <v>1482.2485518025142</v>
      </c>
      <c r="X355" s="347">
        <f>M355*'Regional Transition'!$X$89</f>
        <v>166.47493583400114</v>
      </c>
      <c r="Y355" s="347">
        <f>N355*'Regional Transition'!$Y$89</f>
        <v>0</v>
      </c>
      <c r="Z355" s="348">
        <f t="shared" si="76"/>
        <v>12968.310544836015</v>
      </c>
      <c r="AB355" s="347">
        <f>E355*'Regional Transition'!$P$91</f>
        <v>-7434.5100864553306</v>
      </c>
      <c r="AC355" s="347">
        <f>F355*'Regional Transition'!$Q$91</f>
        <v>-4782.6393442622948</v>
      </c>
      <c r="AD355" s="347">
        <f>G355*'Regional Transition'!$R$91</f>
        <v>0</v>
      </c>
      <c r="AE355" s="347">
        <f>H355*'Regional Transition'!$S$91</f>
        <v>-487.65600000000006</v>
      </c>
      <c r="AF355" s="347">
        <f>I355*'Regional Transition'!$T$91</f>
        <v>0</v>
      </c>
      <c r="AG355" s="347">
        <f>J355*'Regional Transition'!$U$91</f>
        <v>0</v>
      </c>
      <c r="AH355" s="347">
        <f>K355*'Regional Transition'!$V$91</f>
        <v>0</v>
      </c>
      <c r="AI355" s="347">
        <f>L355*'Regional Transition'!$W$91</f>
        <v>0</v>
      </c>
      <c r="AJ355" s="347">
        <f>M355*'Regional Transition'!$X$91</f>
        <v>0</v>
      </c>
      <c r="AK355" s="347">
        <f>N355*'Regional Transition'!$Y$91</f>
        <v>0</v>
      </c>
      <c r="AM355" s="382">
        <f>IF(('GE2024 results (adjust.)'!E354+'Allocation (ENG)'!P355+'Allocation (ENG)'!AB355)&gt;0,('GE2024 results (adjust.)'!E354+'Allocation (ENG)'!P355+'Allocation (ENG)'!AB355),0)</f>
        <v>8200.4899135446685</v>
      </c>
      <c r="AN355" s="382">
        <f>IF(('GE2024 results (adjust.)'!F354+'Allocation (ENG)'!Q355+'Allocation (ENG)'!AC355)&gt;0,('GE2024 results (adjust.)'!F354+'Allocation (ENG)'!Q355+'Allocation (ENG)'!AC355),0)</f>
        <v>14039.360655737706</v>
      </c>
      <c r="AO355" s="382">
        <f>IF(('GE2024 results (adjust.)'!G354+'Allocation (ENG)'!R355+'Allocation (ENG)'!AD355)&gt;0,('GE2024 results (adjust.)'!G354+'Allocation (ENG)'!R355+'Allocation (ENG)'!AD355),0)</f>
        <v>12821.119547093149</v>
      </c>
      <c r="AP355" s="382">
        <f>IF(('GE2024 results (adjust.)'!H354+'Allocation (ENG)'!S355+'Allocation (ENG)'!AE355)&gt;0,('GE2024 results (adjust.)'!H354+'Allocation (ENG)'!S355+'Allocation (ENG)'!AE355),0)</f>
        <v>6285.3440000000001</v>
      </c>
      <c r="AQ355" s="382">
        <f>IF(('GE2024 results (adjust.)'!I354+'Allocation (ENG)'!T355+'Allocation (ENG)'!AF355)&gt;0,('GE2024 results (adjust.)'!I354+'Allocation (ENG)'!T355+'Allocation (ENG)'!AF355),0)</f>
        <v>10429.467510106351</v>
      </c>
      <c r="AR355" s="382">
        <f>IF(('GE2024 results (adjust.)'!K354+'Allocation (ENG)'!U355+'Allocation (ENG)'!AG355)&gt;0,('GE2024 results (adjust.)'!K354+'Allocation (ENG)'!U355+'Allocation (ENG)'!AG355),0)</f>
        <v>0</v>
      </c>
      <c r="AS355" s="382">
        <f>IF(('GE2024 results (adjust.)'!L354+'Allocation (ENG)'!V355+'Allocation (ENG)'!AH355)&gt;0,('GE2024 results (adjust.)'!L354+'Allocation (ENG)'!V355+'Allocation (ENG)'!AH355),0)</f>
        <v>0</v>
      </c>
      <c r="AT355" s="382">
        <f t="shared" si="86"/>
        <v>1482.2485518025142</v>
      </c>
      <c r="AU355" s="382">
        <f t="shared" si="87"/>
        <v>166.47493583400114</v>
      </c>
      <c r="AV355" s="382">
        <f>IF(('GE2024 results (adjust.)'!N354+'Allocation (ENG)'!Y355+'Allocation (ENG)'!AK355)&gt;0,('GE2024 results (adjust.)'!N354+'Allocation (ENG)'!Y355+'Allocation (ENG)'!AK355),0)</f>
        <v>0</v>
      </c>
      <c r="AW355" s="382">
        <f t="shared" si="77"/>
        <v>53424.505114118379</v>
      </c>
      <c r="AY355" s="368">
        <f t="shared" si="78"/>
        <v>0.1534967875889138</v>
      </c>
      <c r="AZ355" s="368">
        <f t="shared" si="79"/>
        <v>0.26278878252121712</v>
      </c>
      <c r="BA355" s="368">
        <f t="shared" si="80"/>
        <v>0.23998574286661833</v>
      </c>
      <c r="BB355" s="368">
        <f t="shared" si="81"/>
        <v>0.11764908231857417</v>
      </c>
      <c r="BC355" s="368">
        <f t="shared" si="82"/>
        <v>0.19521879496737121</v>
      </c>
      <c r="BD355" s="368">
        <f t="shared" si="83"/>
        <v>0</v>
      </c>
      <c r="BE355" s="368">
        <f t="shared" si="84"/>
        <v>0</v>
      </c>
      <c r="BF355" s="368">
        <f t="shared" si="88"/>
        <v>2.7744731535394297E-2</v>
      </c>
      <c r="BG355" s="368">
        <f t="shared" si="89"/>
        <v>3.1160782019112642E-3</v>
      </c>
      <c r="BH355" s="368">
        <f t="shared" si="90"/>
        <v>0</v>
      </c>
    </row>
    <row r="356" spans="1:60" ht="20" customHeight="1" x14ac:dyDescent="0.35">
      <c r="A356" s="394" t="s">
        <v>454</v>
      </c>
      <c r="B356" s="395" t="s">
        <v>447</v>
      </c>
      <c r="C356" s="394" t="s">
        <v>379</v>
      </c>
      <c r="D356" s="333" t="s">
        <v>71</v>
      </c>
      <c r="E356" s="346">
        <f>'GE2024 results (adjust.)'!E355/'Regional Transition'!$P$87</f>
        <v>9.3286778895446329E-3</v>
      </c>
      <c r="F356" s="346">
        <f>'GE2024 results (adjust.)'!F355/'Regional Transition'!$Q$87</f>
        <v>1.3847913239166725E-2</v>
      </c>
      <c r="G356" s="346">
        <f>'GE2024 results (adjust.)'!G355/'Regional Transition'!$R$87</f>
        <v>1.0535368737905827E-2</v>
      </c>
      <c r="H356" s="346">
        <f>'GE2024 results (adjust.)'!H355/'Regional Transition'!$S$87</f>
        <v>1.1369693223284376E-2</v>
      </c>
      <c r="I356" s="346">
        <f>'GE2024 results (adjust.)'!I355/'Regional Transition'!$T$87</f>
        <v>6.520614686399813E-3</v>
      </c>
      <c r="J356" s="346">
        <v>7.2986243199009157E-3</v>
      </c>
      <c r="K356" s="346">
        <v>7.2986243199009157E-3</v>
      </c>
      <c r="L356" s="346">
        <f t="shared" si="85"/>
        <v>1.0535368737905827E-2</v>
      </c>
      <c r="M356" s="346">
        <v>7.0328569843496102E-3</v>
      </c>
      <c r="N356" s="346">
        <v>7.2986243199009157E-3</v>
      </c>
      <c r="P356" s="347">
        <f>E356*'Regional Transition'!$P$89</f>
        <v>0</v>
      </c>
      <c r="Q356" s="347">
        <f>F356*'Regional Transition'!$Q$89</f>
        <v>0</v>
      </c>
      <c r="R356" s="347">
        <f>G356*'Regional Transition'!$R$89</f>
        <v>4948.2329244186349</v>
      </c>
      <c r="S356" s="347">
        <f>H356*'Regional Transition'!$S$89</f>
        <v>0</v>
      </c>
      <c r="T356" s="347">
        <f>I356*'Regional Transition'!$T$89</f>
        <v>2390.314541621789</v>
      </c>
      <c r="U356" s="347">
        <f>J356*'Regional Transition'!$U$89</f>
        <v>0</v>
      </c>
      <c r="V356" s="347">
        <f>K356*'Regional Transition'!$V$89</f>
        <v>0</v>
      </c>
      <c r="W356" s="347">
        <f>L356*'Regional Transition'!$W$89</f>
        <v>1314.1648417155163</v>
      </c>
      <c r="X356" s="347">
        <f>M356*'Regional Transition'!$X$89</f>
        <v>87.726719544159195</v>
      </c>
      <c r="Y356" s="347">
        <f>N356*'Regional Transition'!$Y$89</f>
        <v>0</v>
      </c>
      <c r="Z356" s="348">
        <f t="shared" si="76"/>
        <v>8740.439027300099</v>
      </c>
      <c r="AB356" s="347">
        <f>E356*'Regional Transition'!$P$91</f>
        <v>-4737.4495677233426</v>
      </c>
      <c r="AC356" s="347">
        <f>F356*'Regional Transition'!$Q$91</f>
        <v>-4686.0819672131138</v>
      </c>
      <c r="AD356" s="347">
        <f>G356*'Regional Transition'!$R$91</f>
        <v>0</v>
      </c>
      <c r="AE356" s="347">
        <f>H356*'Regional Transition'!$S$91</f>
        <v>-778.68000000000018</v>
      </c>
      <c r="AF356" s="347">
        <f>I356*'Regional Transition'!$T$91</f>
        <v>0</v>
      </c>
      <c r="AG356" s="347">
        <f>J356*'Regional Transition'!$U$91</f>
        <v>-148.82995235586515</v>
      </c>
      <c r="AH356" s="347">
        <f>K356*'Regional Transition'!$V$91</f>
        <v>-72.820157700191857</v>
      </c>
      <c r="AI356" s="347">
        <f>L356*'Regional Transition'!$W$91</f>
        <v>0</v>
      </c>
      <c r="AJ356" s="347">
        <f>M356*'Regional Transition'!$X$91</f>
        <v>0</v>
      </c>
      <c r="AK356" s="347">
        <f>N356*'Regional Transition'!$Y$91</f>
        <v>-207.12749584465962</v>
      </c>
      <c r="AM356" s="382">
        <f>IF(('GE2024 results (adjust.)'!E355+'Allocation (ENG)'!P356+'Allocation (ENG)'!AB356)&gt;0,('GE2024 results (adjust.)'!E355+'Allocation (ENG)'!P356+'Allocation (ENG)'!AB356),0)</f>
        <v>5225.5504322766574</v>
      </c>
      <c r="AN356" s="382">
        <f>IF(('GE2024 results (adjust.)'!F355+'Allocation (ENG)'!Q356+'Allocation (ENG)'!AC356)&gt;0,('GE2024 results (adjust.)'!F355+'Allocation (ENG)'!Q356+'Allocation (ENG)'!AC356),0)</f>
        <v>13755.918032786885</v>
      </c>
      <c r="AO356" s="382">
        <f>IF(('GE2024 results (adjust.)'!G355+'Allocation (ENG)'!R356+'Allocation (ENG)'!AD356)&gt;0,('GE2024 results (adjust.)'!G355+'Allocation (ENG)'!R356+'Allocation (ENG)'!AD356),0)</f>
        <v>11367.232924418635</v>
      </c>
      <c r="AP356" s="382">
        <f>IF(('GE2024 results (adjust.)'!H355+'Allocation (ENG)'!S356+'Allocation (ENG)'!AE356)&gt;0,('GE2024 results (adjust.)'!H355+'Allocation (ENG)'!S356+'Allocation (ENG)'!AE356),0)</f>
        <v>10036.32</v>
      </c>
      <c r="AQ356" s="382">
        <f>IF(('GE2024 results (adjust.)'!I355+'Allocation (ENG)'!T356+'Allocation (ENG)'!AF356)&gt;0,('GE2024 results (adjust.)'!I355+'Allocation (ENG)'!T356+'Allocation (ENG)'!AF356),0)</f>
        <v>4344.3145416217885</v>
      </c>
      <c r="AR356" s="382">
        <f>IF(('GE2024 results (adjust.)'!K355+'Allocation (ENG)'!U356+'Allocation (ENG)'!AG356)&gt;0,('GE2024 results (adjust.)'!K355+'Allocation (ENG)'!U356+'Allocation (ENG)'!AG356),0)</f>
        <v>369.17004764413485</v>
      </c>
      <c r="AS356" s="382">
        <f>IF(('GE2024 results (adjust.)'!L355+'Allocation (ENG)'!V356+'Allocation (ENG)'!AH356)&gt;0,('GE2024 results (adjust.)'!L355+'Allocation (ENG)'!V356+'Allocation (ENG)'!AH356),0)</f>
        <v>0</v>
      </c>
      <c r="AT356" s="382">
        <f t="shared" si="86"/>
        <v>1314.1648417155163</v>
      </c>
      <c r="AU356" s="382">
        <f t="shared" si="87"/>
        <v>87.726719544159195</v>
      </c>
      <c r="AV356" s="382">
        <f>IF(('GE2024 results (adjust.)'!N355+'Allocation (ENG)'!Y356+'Allocation (ENG)'!AK356)&gt;0,('GE2024 results (adjust.)'!N355+'Allocation (ENG)'!Y356+'Allocation (ENG)'!AK356),0)</f>
        <v>0</v>
      </c>
      <c r="AW356" s="382">
        <f t="shared" si="77"/>
        <v>46500.397540007776</v>
      </c>
      <c r="AY356" s="368">
        <f t="shared" si="78"/>
        <v>0.11237646791687587</v>
      </c>
      <c r="AZ356" s="368">
        <f t="shared" si="79"/>
        <v>0.29582366518375758</v>
      </c>
      <c r="BA356" s="368">
        <f t="shared" si="80"/>
        <v>0.24445453212821575</v>
      </c>
      <c r="BB356" s="368">
        <f t="shared" si="81"/>
        <v>0.21583299350000185</v>
      </c>
      <c r="BC356" s="368">
        <f t="shared" si="82"/>
        <v>9.3425320458476707E-2</v>
      </c>
      <c r="BD356" s="368">
        <f t="shared" si="83"/>
        <v>7.9390729364519994E-3</v>
      </c>
      <c r="BE356" s="368">
        <f t="shared" si="84"/>
        <v>0</v>
      </c>
      <c r="BF356" s="368">
        <f t="shared" si="88"/>
        <v>2.8261367885830262E-2</v>
      </c>
      <c r="BG356" s="368">
        <f t="shared" si="89"/>
        <v>1.8865799903900031E-3</v>
      </c>
      <c r="BH356" s="368">
        <f t="shared" si="90"/>
        <v>0</v>
      </c>
    </row>
    <row r="357" spans="1:60" ht="20" customHeight="1" x14ac:dyDescent="0.35">
      <c r="A357" s="394" t="s">
        <v>455</v>
      </c>
      <c r="B357" s="395" t="s">
        <v>447</v>
      </c>
      <c r="C357" s="394" t="s">
        <v>379</v>
      </c>
      <c r="D357" s="333" t="s">
        <v>71</v>
      </c>
      <c r="E357" s="346">
        <f>'GE2024 results (adjust.)'!E356/'Regional Transition'!$P$87</f>
        <v>1.1655463451676363E-2</v>
      </c>
      <c r="F357" s="346">
        <f>'GE2024 results (adjust.)'!F356/'Regional Transition'!$Q$87</f>
        <v>1.0540993712798095E-2</v>
      </c>
      <c r="G357" s="346">
        <f>'GE2024 results (adjust.)'!G356/'Regional Transition'!$R$87</f>
        <v>1.3596353734976144E-2</v>
      </c>
      <c r="H357" s="346">
        <f>'GE2024 results (adjust.)'!H356/'Regional Transition'!$S$87</f>
        <v>9.1567293550445586E-3</v>
      </c>
      <c r="I357" s="346">
        <f>'GE2024 results (adjust.)'!I356/'Regional Transition'!$T$87</f>
        <v>8.0523250963575998E-3</v>
      </c>
      <c r="J357" s="346">
        <v>3.0189764232317422E-3</v>
      </c>
      <c r="K357" s="346">
        <v>3.0189764232317422E-3</v>
      </c>
      <c r="L357" s="346">
        <f t="shared" si="85"/>
        <v>1.3596353734976144E-2</v>
      </c>
      <c r="M357" s="346">
        <v>6.8650015789788067E-3</v>
      </c>
      <c r="N357" s="346">
        <v>3.0189764232317422E-3</v>
      </c>
      <c r="P357" s="347">
        <f>E357*'Regional Transition'!$P$89</f>
        <v>0</v>
      </c>
      <c r="Q357" s="347">
        <f>F357*'Regional Transition'!$Q$89</f>
        <v>0</v>
      </c>
      <c r="R357" s="347">
        <f>G357*'Regional Transition'!$R$89</f>
        <v>6385.910818801055</v>
      </c>
      <c r="S357" s="347">
        <f>H357*'Regional Transition'!$S$89</f>
        <v>0</v>
      </c>
      <c r="T357" s="347">
        <f>I357*'Regional Transition'!$T$89</f>
        <v>2951.8060332310019</v>
      </c>
      <c r="U357" s="347">
        <f>J357*'Regional Transition'!$U$89</f>
        <v>0</v>
      </c>
      <c r="V357" s="347">
        <f>K357*'Regional Transition'!$V$89</f>
        <v>0</v>
      </c>
      <c r="W357" s="347">
        <f>L357*'Regional Transition'!$W$89</f>
        <v>1695.9871551287331</v>
      </c>
      <c r="X357" s="347">
        <f>M357*'Regional Transition'!$X$89</f>
        <v>85.632918389990351</v>
      </c>
      <c r="Y357" s="347">
        <f>N357*'Regional Transition'!$Y$89</f>
        <v>0</v>
      </c>
      <c r="Z357" s="348">
        <f t="shared" si="76"/>
        <v>11119.336925550781</v>
      </c>
      <c r="AB357" s="347">
        <f>E357*'Regional Transition'!$P$91</f>
        <v>-5919.0778097982702</v>
      </c>
      <c r="AC357" s="347">
        <f>F357*'Regional Transition'!$Q$91</f>
        <v>-3567.0327868852451</v>
      </c>
      <c r="AD357" s="347">
        <f>G357*'Regional Transition'!$R$91</f>
        <v>0</v>
      </c>
      <c r="AE357" s="347">
        <f>H357*'Regional Transition'!$S$91</f>
        <v>-627.12000000000012</v>
      </c>
      <c r="AF357" s="347">
        <f>I357*'Regional Transition'!$T$91</f>
        <v>0</v>
      </c>
      <c r="AG357" s="347">
        <f>J357*'Regional Transition'!$U$91</f>
        <v>-61.561480292653307</v>
      </c>
      <c r="AH357" s="347">
        <f>K357*'Regional Transition'!$V$91</f>
        <v>-30.121065230533901</v>
      </c>
      <c r="AI357" s="347">
        <f>L357*'Regional Transition'!$W$91</f>
        <v>0</v>
      </c>
      <c r="AJ357" s="347">
        <f>M357*'Regional Transition'!$X$91</f>
        <v>0</v>
      </c>
      <c r="AK357" s="347">
        <f>N357*'Regional Transition'!$Y$91</f>
        <v>-85.675464190291024</v>
      </c>
      <c r="AM357" s="382">
        <f>IF(('GE2024 results (adjust.)'!E356+'Allocation (ENG)'!P357+'Allocation (ENG)'!AB357)&gt;0,('GE2024 results (adjust.)'!E356+'Allocation (ENG)'!P357+'Allocation (ENG)'!AB357),0)</f>
        <v>6528.9221902017298</v>
      </c>
      <c r="AN357" s="382">
        <f>IF(('GE2024 results (adjust.)'!F356+'Allocation (ENG)'!Q357+'Allocation (ENG)'!AC357)&gt;0,('GE2024 results (adjust.)'!F356+'Allocation (ENG)'!Q357+'Allocation (ENG)'!AC357),0)</f>
        <v>10470.967213114754</v>
      </c>
      <c r="AO357" s="382">
        <f>IF(('GE2024 results (adjust.)'!G356+'Allocation (ENG)'!R357+'Allocation (ENG)'!AD357)&gt;0,('GE2024 results (adjust.)'!G356+'Allocation (ENG)'!R357+'Allocation (ENG)'!AD357),0)</f>
        <v>14669.910818801054</v>
      </c>
      <c r="AP357" s="382">
        <f>IF(('GE2024 results (adjust.)'!H356+'Allocation (ENG)'!S357+'Allocation (ENG)'!AE357)&gt;0,('GE2024 results (adjust.)'!H356+'Allocation (ENG)'!S357+'Allocation (ENG)'!AE357),0)</f>
        <v>8082.88</v>
      </c>
      <c r="AQ357" s="382">
        <f>IF(('GE2024 results (adjust.)'!I356+'Allocation (ENG)'!T357+'Allocation (ENG)'!AF357)&gt;0,('GE2024 results (adjust.)'!I356+'Allocation (ENG)'!T357+'Allocation (ENG)'!AF357),0)</f>
        <v>5364.8060332310015</v>
      </c>
      <c r="AR357" s="382">
        <f>IF(('GE2024 results (adjust.)'!K356+'Allocation (ENG)'!U357+'Allocation (ENG)'!AG357)&gt;0,('GE2024 results (adjust.)'!K356+'Allocation (ENG)'!U357+'Allocation (ENG)'!AG357),0)</f>
        <v>0</v>
      </c>
      <c r="AS357" s="382">
        <f>IF(('GE2024 results (adjust.)'!L356+'Allocation (ENG)'!V357+'Allocation (ENG)'!AH357)&gt;0,('GE2024 results (adjust.)'!L356+'Allocation (ENG)'!V357+'Allocation (ENG)'!AH357),0)</f>
        <v>0</v>
      </c>
      <c r="AT357" s="382">
        <f t="shared" si="86"/>
        <v>1695.9871551287331</v>
      </c>
      <c r="AU357" s="382">
        <f t="shared" si="87"/>
        <v>85.632918389990351</v>
      </c>
      <c r="AV357" s="382">
        <f>IF(('GE2024 results (adjust.)'!N356+'Allocation (ENG)'!Y357+'Allocation (ENG)'!AK357)&gt;0,('GE2024 results (adjust.)'!N356+'Allocation (ENG)'!Y357+'Allocation (ENG)'!AK357),0)</f>
        <v>187.32453580970898</v>
      </c>
      <c r="AW357" s="382">
        <f t="shared" si="77"/>
        <v>47086.430864676979</v>
      </c>
      <c r="AY357" s="368">
        <f t="shared" si="78"/>
        <v>0.13865825186379879</v>
      </c>
      <c r="AZ357" s="368">
        <f t="shared" si="79"/>
        <v>0.22237759415674468</v>
      </c>
      <c r="BA357" s="368">
        <f t="shared" si="80"/>
        <v>0.31155283060126865</v>
      </c>
      <c r="BB357" s="368">
        <f t="shared" si="81"/>
        <v>0.17166049436258221</v>
      </c>
      <c r="BC357" s="368">
        <f t="shared" si="82"/>
        <v>0.11393528740050544</v>
      </c>
      <c r="BD357" s="368">
        <f t="shared" si="83"/>
        <v>0</v>
      </c>
      <c r="BE357" s="368">
        <f t="shared" si="84"/>
        <v>0</v>
      </c>
      <c r="BF357" s="368">
        <f t="shared" si="88"/>
        <v>3.6018596525246908E-2</v>
      </c>
      <c r="BG357" s="368">
        <f t="shared" si="89"/>
        <v>1.8186326042866406E-3</v>
      </c>
      <c r="BH357" s="368">
        <f t="shared" si="90"/>
        <v>3.9783124855665162E-3</v>
      </c>
    </row>
    <row r="358" spans="1:60" ht="20" customHeight="1" x14ac:dyDescent="0.35">
      <c r="A358" s="394" t="s">
        <v>456</v>
      </c>
      <c r="B358" s="395" t="s">
        <v>447</v>
      </c>
      <c r="C358" s="394" t="s">
        <v>379</v>
      </c>
      <c r="D358" s="333" t="s">
        <v>71</v>
      </c>
      <c r="E358" s="346">
        <f>'GE2024 results (adjust.)'!E357/'Regional Transition'!$P$87</f>
        <v>2.9475738227729103E-3</v>
      </c>
      <c r="F358" s="346">
        <f>'GE2024 results (adjust.)'!F357/'Regional Transition'!$Q$87</f>
        <v>1.1824264709747231E-2</v>
      </c>
      <c r="G358" s="346">
        <f>'GE2024 results (adjust.)'!G357/'Regional Transition'!$R$87</f>
        <v>1.0261275175165481E-2</v>
      </c>
      <c r="H358" s="346">
        <f>'GE2024 results (adjust.)'!H357/'Regional Transition'!$S$87</f>
        <v>2.2483923159166242E-2</v>
      </c>
      <c r="I358" s="346">
        <f>'GE2024 results (adjust.)'!I357/'Regional Transition'!$T$87</f>
        <v>3.877663390786378E-3</v>
      </c>
      <c r="J358" s="346">
        <v>1.0173839961074003E-3</v>
      </c>
      <c r="K358" s="346">
        <v>1.0173839961074003E-3</v>
      </c>
      <c r="L358" s="346">
        <f t="shared" si="85"/>
        <v>1.0261275175165481E-2</v>
      </c>
      <c r="M358" s="346">
        <v>3.3058979837436273E-3</v>
      </c>
      <c r="N358" s="346">
        <v>1.0173839961074003E-3</v>
      </c>
      <c r="P358" s="347">
        <f>E358*'Regional Transition'!$P$89</f>
        <v>0</v>
      </c>
      <c r="Q358" s="347">
        <f>F358*'Regional Transition'!$Q$89</f>
        <v>0</v>
      </c>
      <c r="R358" s="347">
        <f>G358*'Regional Transition'!$R$89</f>
        <v>4819.4971558599946</v>
      </c>
      <c r="S358" s="347">
        <f>H358*'Regional Transition'!$S$89</f>
        <v>0</v>
      </c>
      <c r="T358" s="347">
        <f>I358*'Regional Transition'!$T$89</f>
        <v>1421.4664776686382</v>
      </c>
      <c r="U358" s="347">
        <f>J358*'Regional Transition'!$U$89</f>
        <v>0</v>
      </c>
      <c r="V358" s="347">
        <f>K358*'Regional Transition'!$V$89</f>
        <v>0</v>
      </c>
      <c r="W358" s="347">
        <f>L358*'Regional Transition'!$W$89</f>
        <v>1279.9748544018396</v>
      </c>
      <c r="X358" s="347">
        <f>M358*'Regional Transition'!$X$89</f>
        <v>41.237236290579688</v>
      </c>
      <c r="Y358" s="347">
        <f>N358*'Regional Transition'!$Y$89</f>
        <v>0</v>
      </c>
      <c r="Z358" s="348">
        <f t="shared" si="76"/>
        <v>7562.1757242210515</v>
      </c>
      <c r="AB358" s="347">
        <f>E358*'Regional Transition'!$P$91</f>
        <v>-1496.8876080691641</v>
      </c>
      <c r="AC358" s="347">
        <f>F358*'Regional Transition'!$Q$91</f>
        <v>-4001.2868852459014</v>
      </c>
      <c r="AD358" s="347">
        <f>G358*'Regional Transition'!$R$91</f>
        <v>0</v>
      </c>
      <c r="AE358" s="347">
        <f>H358*'Regional Transition'!$S$91</f>
        <v>-1539.864</v>
      </c>
      <c r="AF358" s="347">
        <f>I358*'Regional Transition'!$T$91</f>
        <v>0</v>
      </c>
      <c r="AG358" s="347">
        <f>J358*'Regional Transition'!$U$91</f>
        <v>-20.745993358696353</v>
      </c>
      <c r="AH358" s="347">
        <f>K358*'Regional Transition'!$V$91</f>
        <v>-10.150688649117651</v>
      </c>
      <c r="AI358" s="347">
        <f>L358*'Regional Transition'!$W$91</f>
        <v>0</v>
      </c>
      <c r="AJ358" s="347">
        <f>M358*'Regional Transition'!$X$91</f>
        <v>0</v>
      </c>
      <c r="AK358" s="347">
        <f>N358*'Regional Transition'!$Y$91</f>
        <v>-28.872317602588915</v>
      </c>
      <c r="AM358" s="382">
        <f>IF(('GE2024 results (adjust.)'!E357+'Allocation (ENG)'!P358+'Allocation (ENG)'!AB358)&gt;0,('GE2024 results (adjust.)'!E357+'Allocation (ENG)'!P358+'Allocation (ENG)'!AB358),0)</f>
        <v>1651.1123919308359</v>
      </c>
      <c r="AN358" s="382">
        <f>IF(('GE2024 results (adjust.)'!F357+'Allocation (ENG)'!Q358+'Allocation (ENG)'!AC358)&gt;0,('GE2024 results (adjust.)'!F357+'Allocation (ENG)'!Q358+'Allocation (ENG)'!AC358),0)</f>
        <v>11745.713114754099</v>
      </c>
      <c r="AO358" s="382">
        <f>IF(('GE2024 results (adjust.)'!G357+'Allocation (ENG)'!R358+'Allocation (ENG)'!AD358)&gt;0,('GE2024 results (adjust.)'!G357+'Allocation (ENG)'!R358+'Allocation (ENG)'!AD358),0)</f>
        <v>11071.497155859994</v>
      </c>
      <c r="AP358" s="382">
        <f>IF(('GE2024 results (adjust.)'!H357+'Allocation (ENG)'!S358+'Allocation (ENG)'!AE358)&gt;0,('GE2024 results (adjust.)'!H357+'Allocation (ENG)'!S358+'Allocation (ENG)'!AE358),0)</f>
        <v>19847.135999999999</v>
      </c>
      <c r="AQ358" s="382">
        <f>IF(('GE2024 results (adjust.)'!I357+'Allocation (ENG)'!T358+'Allocation (ENG)'!AF358)&gt;0,('GE2024 results (adjust.)'!I357+'Allocation (ENG)'!T358+'Allocation (ENG)'!AF358),0)</f>
        <v>2583.4664776686382</v>
      </c>
      <c r="AR358" s="382">
        <f>IF(('GE2024 results (adjust.)'!K357+'Allocation (ENG)'!U358+'Allocation (ENG)'!AG358)&gt;0,('GE2024 results (adjust.)'!K357+'Allocation (ENG)'!U358+'Allocation (ENG)'!AG358),0)</f>
        <v>0</v>
      </c>
      <c r="AS358" s="382">
        <f>IF(('GE2024 results (adjust.)'!L357+'Allocation (ENG)'!V358+'Allocation (ENG)'!AH358)&gt;0,('GE2024 results (adjust.)'!L357+'Allocation (ENG)'!V358+'Allocation (ENG)'!AH358),0)</f>
        <v>0</v>
      </c>
      <c r="AT358" s="382">
        <f t="shared" si="86"/>
        <v>1279.9748544018396</v>
      </c>
      <c r="AU358" s="382">
        <f t="shared" si="87"/>
        <v>41.237236290579688</v>
      </c>
      <c r="AV358" s="382">
        <f>IF(('GE2024 results (adjust.)'!N357+'Allocation (ENG)'!Y358+'Allocation (ENG)'!AK358)&gt;0,('GE2024 results (adjust.)'!N357+'Allocation (ENG)'!Y358+'Allocation (ENG)'!AK358),0)</f>
        <v>63.127682397411085</v>
      </c>
      <c r="AW358" s="382">
        <f t="shared" si="77"/>
        <v>48283.264913303399</v>
      </c>
      <c r="AY358" s="368">
        <f t="shared" si="78"/>
        <v>3.4196370003054782E-2</v>
      </c>
      <c r="AZ358" s="368">
        <f t="shared" si="79"/>
        <v>0.24326675372604772</v>
      </c>
      <c r="BA358" s="368">
        <f t="shared" si="80"/>
        <v>0.22930299298814577</v>
      </c>
      <c r="BB358" s="368">
        <f t="shared" si="81"/>
        <v>0.411056212450363</v>
      </c>
      <c r="BC358" s="368">
        <f t="shared" si="82"/>
        <v>5.3506457823584756E-2</v>
      </c>
      <c r="BD358" s="368">
        <f t="shared" si="83"/>
        <v>0</v>
      </c>
      <c r="BE358" s="368">
        <f t="shared" si="84"/>
        <v>0</v>
      </c>
      <c r="BF358" s="368">
        <f t="shared" si="88"/>
        <v>2.6509699721013906E-2</v>
      </c>
      <c r="BG358" s="368">
        <f t="shared" si="89"/>
        <v>8.5406892770454853E-4</v>
      </c>
      <c r="BH358" s="368">
        <f t="shared" si="90"/>
        <v>1.3074443600854678E-3</v>
      </c>
    </row>
    <row r="359" spans="1:60" ht="20" customHeight="1" x14ac:dyDescent="0.35">
      <c r="A359" s="394" t="s">
        <v>457</v>
      </c>
      <c r="B359" s="395" t="s">
        <v>447</v>
      </c>
      <c r="C359" s="394" t="s">
        <v>379</v>
      </c>
      <c r="D359" s="333" t="s">
        <v>71</v>
      </c>
      <c r="E359" s="346">
        <f>'GE2024 results (adjust.)'!E358/'Regional Transition'!$P$87</f>
        <v>4.1610603775104234E-3</v>
      </c>
      <c r="F359" s="346">
        <f>'GE2024 results (adjust.)'!F358/'Regional Transition'!$Q$87</f>
        <v>9.5911178724583327E-3</v>
      </c>
      <c r="G359" s="346">
        <f>'GE2024 results (adjust.)'!G358/'Regional Transition'!$R$87</f>
        <v>8.022570866316199E-3</v>
      </c>
      <c r="H359" s="346">
        <f>'GE2024 results (adjust.)'!H358/'Regional Transition'!$S$87</f>
        <v>2.5250916461402442E-2</v>
      </c>
      <c r="I359" s="346">
        <f>'GE2024 results (adjust.)'!I358/'Regional Transition'!$T$87</f>
        <v>6.1835716550147661E-3</v>
      </c>
      <c r="J359" s="346">
        <v>1.8578316450656876E-3</v>
      </c>
      <c r="K359" s="346">
        <v>1.8578316450656876E-3</v>
      </c>
      <c r="L359" s="346">
        <f t="shared" si="85"/>
        <v>8.022570866316199E-3</v>
      </c>
      <c r="M359" s="346">
        <v>5.2717977313915159E-3</v>
      </c>
      <c r="N359" s="346">
        <v>1.8578316450656876E-3</v>
      </c>
      <c r="P359" s="347">
        <f>E359*'Regional Transition'!$P$89</f>
        <v>0</v>
      </c>
      <c r="Q359" s="347">
        <f>F359*'Regional Transition'!$Q$89</f>
        <v>0</v>
      </c>
      <c r="R359" s="347">
        <f>G359*'Regional Transition'!$R$89</f>
        <v>3768.0265671534953</v>
      </c>
      <c r="S359" s="347">
        <f>H359*'Regional Transition'!$S$89</f>
        <v>0</v>
      </c>
      <c r="T359" s="347">
        <f>I359*'Regional Transition'!$T$89</f>
        <v>2266.7619476075615</v>
      </c>
      <c r="U359" s="347">
        <f>J359*'Regional Transition'!$U$89</f>
        <v>0</v>
      </c>
      <c r="V359" s="347">
        <f>K359*'Regional Transition'!$V$89</f>
        <v>0</v>
      </c>
      <c r="W359" s="347">
        <f>L359*'Regional Transition'!$W$89</f>
        <v>1000.7225029296533</v>
      </c>
      <c r="X359" s="347">
        <f>M359*'Regional Transition'!$X$89</f>
        <v>65.759551502963987</v>
      </c>
      <c r="Y359" s="347">
        <f>N359*'Regional Transition'!$Y$89</f>
        <v>0</v>
      </c>
      <c r="Z359" s="348">
        <f t="shared" si="76"/>
        <v>7101.2705691936744</v>
      </c>
      <c r="AB359" s="347">
        <f>E359*'Regional Transition'!$P$91</f>
        <v>-2113.1412103746393</v>
      </c>
      <c r="AC359" s="347">
        <f>F359*'Regional Transition'!$Q$91</f>
        <v>-3245.598360655737</v>
      </c>
      <c r="AD359" s="347">
        <f>G359*'Regional Transition'!$R$91</f>
        <v>0</v>
      </c>
      <c r="AE359" s="347">
        <f>H359*'Regional Transition'!$S$91</f>
        <v>-1729.3680000000004</v>
      </c>
      <c r="AF359" s="347">
        <f>I359*'Regional Transition'!$T$91</f>
        <v>0</v>
      </c>
      <c r="AG359" s="347">
        <f>J359*'Regional Transition'!$U$91</f>
        <v>-37.883987872402038</v>
      </c>
      <c r="AH359" s="347">
        <f>K359*'Regional Transition'!$V$91</f>
        <v>-18.536040141867016</v>
      </c>
      <c r="AI359" s="347">
        <f>L359*'Regional Transition'!$W$91</f>
        <v>0</v>
      </c>
      <c r="AJ359" s="347">
        <f>M359*'Regional Transition'!$X$91</f>
        <v>0</v>
      </c>
      <c r="AK359" s="347">
        <f>N359*'Regional Transition'!$Y$91</f>
        <v>-52.723362578640632</v>
      </c>
      <c r="AM359" s="382">
        <f>IF(('GE2024 results (adjust.)'!E358+'Allocation (ENG)'!P359+'Allocation (ENG)'!AB359)&gt;0,('GE2024 results (adjust.)'!E358+'Allocation (ENG)'!P359+'Allocation (ENG)'!AB359),0)</f>
        <v>2330.8587896253607</v>
      </c>
      <c r="AN359" s="382">
        <f>IF(('GE2024 results (adjust.)'!F358+'Allocation (ENG)'!Q359+'Allocation (ENG)'!AC359)&gt;0,('GE2024 results (adjust.)'!F358+'Allocation (ENG)'!Q359+'Allocation (ENG)'!AC359),0)</f>
        <v>9527.4016393442635</v>
      </c>
      <c r="AO359" s="382">
        <f>IF(('GE2024 results (adjust.)'!G358+'Allocation (ENG)'!R359+'Allocation (ENG)'!AD359)&gt;0,('GE2024 results (adjust.)'!G358+'Allocation (ENG)'!R359+'Allocation (ENG)'!AD359),0)</f>
        <v>8656.0265671534944</v>
      </c>
      <c r="AP359" s="382">
        <f>IF(('GE2024 results (adjust.)'!H358+'Allocation (ENG)'!S359+'Allocation (ENG)'!AE359)&gt;0,('GE2024 results (adjust.)'!H358+'Allocation (ENG)'!S359+'Allocation (ENG)'!AE359),0)</f>
        <v>22289.631999999998</v>
      </c>
      <c r="AQ359" s="382">
        <f>IF(('GE2024 results (adjust.)'!I358+'Allocation (ENG)'!T359+'Allocation (ENG)'!AF359)&gt;0,('GE2024 results (adjust.)'!I358+'Allocation (ENG)'!T359+'Allocation (ENG)'!AF359),0)</f>
        <v>4119.7619476075615</v>
      </c>
      <c r="AR359" s="382">
        <f>IF(('GE2024 results (adjust.)'!K358+'Allocation (ENG)'!U359+'Allocation (ENG)'!AG359)&gt;0,('GE2024 results (adjust.)'!K358+'Allocation (ENG)'!U359+'Allocation (ENG)'!AG359),0)</f>
        <v>0</v>
      </c>
      <c r="AS359" s="382">
        <f>IF(('GE2024 results (adjust.)'!L358+'Allocation (ENG)'!V359+'Allocation (ENG)'!AH359)&gt;0,('GE2024 results (adjust.)'!L358+'Allocation (ENG)'!V359+'Allocation (ENG)'!AH359),0)</f>
        <v>0</v>
      </c>
      <c r="AT359" s="382">
        <f t="shared" si="86"/>
        <v>1000.7225029296533</v>
      </c>
      <c r="AU359" s="382">
        <f t="shared" si="87"/>
        <v>65.759551502963987</v>
      </c>
      <c r="AV359" s="382">
        <f>IF(('GE2024 results (adjust.)'!N358+'Allocation (ENG)'!Y359+'Allocation (ENG)'!AK359)&gt;0,('GE2024 results (adjust.)'!N358+'Allocation (ENG)'!Y359+'Allocation (ENG)'!AK359),0)</f>
        <v>115.27663742135937</v>
      </c>
      <c r="AW359" s="382">
        <f t="shared" si="77"/>
        <v>48105.439635584655</v>
      </c>
      <c r="AY359" s="368">
        <f t="shared" si="78"/>
        <v>4.8453123124586786E-2</v>
      </c>
      <c r="AZ359" s="368">
        <f t="shared" si="79"/>
        <v>0.19805248037472739</v>
      </c>
      <c r="BA359" s="368">
        <f t="shared" si="80"/>
        <v>0.17993862300658492</v>
      </c>
      <c r="BB359" s="368">
        <f t="shared" si="81"/>
        <v>0.46334951242212252</v>
      </c>
      <c r="BC359" s="368">
        <f t="shared" si="82"/>
        <v>8.5640251472934942E-2</v>
      </c>
      <c r="BD359" s="368">
        <f t="shared" si="83"/>
        <v>0</v>
      </c>
      <c r="BE359" s="368">
        <f t="shared" si="84"/>
        <v>0</v>
      </c>
      <c r="BF359" s="368">
        <f t="shared" si="88"/>
        <v>2.0802689061995325E-2</v>
      </c>
      <c r="BG359" s="368">
        <f t="shared" si="89"/>
        <v>1.3669878500459686E-3</v>
      </c>
      <c r="BH359" s="368">
        <f t="shared" si="90"/>
        <v>2.3963326870021307E-3</v>
      </c>
    </row>
    <row r="360" spans="1:60" ht="20" customHeight="1" x14ac:dyDescent="0.35">
      <c r="A360" s="394" t="s">
        <v>458</v>
      </c>
      <c r="B360" s="395" t="s">
        <v>459</v>
      </c>
      <c r="C360" s="394" t="s">
        <v>379</v>
      </c>
      <c r="D360" s="333" t="s">
        <v>71</v>
      </c>
      <c r="E360" s="346">
        <f>'GE2024 results (adjust.)'!E359/'Regional Transition'!$P$87</f>
        <v>1.2667638579509118E-2</v>
      </c>
      <c r="F360" s="346">
        <f>'GE2024 results (adjust.)'!F359/'Regional Transition'!$Q$87</f>
        <v>1.2153905416394785E-2</v>
      </c>
      <c r="G360" s="346">
        <f>'GE2024 results (adjust.)'!G359/'Regional Transition'!$R$87</f>
        <v>1.3013699754300561E-2</v>
      </c>
      <c r="H360" s="346">
        <f>'GE2024 results (adjust.)'!H359/'Regional Transition'!$S$87</f>
        <v>3.6511275602835536E-3</v>
      </c>
      <c r="I360" s="346">
        <f>'GE2024 results (adjust.)'!I359/'Regional Transition'!$T$87</f>
        <v>9.9177414779837488E-3</v>
      </c>
      <c r="J360" s="346">
        <v>4.0485247932056441E-2</v>
      </c>
      <c r="K360" s="346">
        <v>4.0485247932056441E-2</v>
      </c>
      <c r="L360" s="346">
        <f t="shared" si="85"/>
        <v>1.3013699754300561E-2</v>
      </c>
      <c r="M360" s="346">
        <v>1.4731445576441052E-2</v>
      </c>
      <c r="N360" s="346">
        <v>4.0485247932056441E-2</v>
      </c>
      <c r="P360" s="347">
        <f>E360*'Regional Transition'!$P$89</f>
        <v>0</v>
      </c>
      <c r="Q360" s="347">
        <f>F360*'Regional Transition'!$Q$89</f>
        <v>0</v>
      </c>
      <c r="R360" s="347">
        <f>G360*'Regional Transition'!$R$89</f>
        <v>6112.2509515057418</v>
      </c>
      <c r="S360" s="347">
        <f>H360*'Regional Transition'!$S$89</f>
        <v>0</v>
      </c>
      <c r="T360" s="347">
        <f>I360*'Regional Transition'!$T$89</f>
        <v>3635.6268258444002</v>
      </c>
      <c r="U360" s="347">
        <f>J360*'Regional Transition'!$U$89</f>
        <v>0</v>
      </c>
      <c r="V360" s="347">
        <f>K360*'Regional Transition'!$V$89</f>
        <v>0</v>
      </c>
      <c r="W360" s="347">
        <f>L360*'Regional Transition'!$W$89</f>
        <v>1623.3078407793005</v>
      </c>
      <c r="X360" s="347">
        <f>M360*'Regional Transition'!$X$89</f>
        <v>183.75766739468298</v>
      </c>
      <c r="Y360" s="347">
        <f>N360*'Regional Transition'!$Y$89</f>
        <v>0</v>
      </c>
      <c r="Z360" s="348">
        <f t="shared" si="76"/>
        <v>11554.943285524125</v>
      </c>
      <c r="AB360" s="347">
        <f>E360*'Regional Transition'!$P$91</f>
        <v>-6433.0979827089332</v>
      </c>
      <c r="AC360" s="347">
        <f>F360*'Regional Transition'!$Q$91</f>
        <v>-4112.8360655737697</v>
      </c>
      <c r="AD360" s="347">
        <f>G360*'Regional Transition'!$R$91</f>
        <v>0</v>
      </c>
      <c r="AE360" s="347">
        <f>H360*'Regional Transition'!$S$91</f>
        <v>-250.05600000000004</v>
      </c>
      <c r="AF360" s="347">
        <f>I360*'Regional Transition'!$T$91</f>
        <v>0</v>
      </c>
      <c r="AG360" s="347">
        <f>J360*'Regional Transition'!$U$91</f>
        <v>-825.55523571942774</v>
      </c>
      <c r="AH360" s="347">
        <f>K360*'Regional Transition'!$V$91</f>
        <v>-403.93120809151873</v>
      </c>
      <c r="AI360" s="347">
        <f>L360*'Regional Transition'!$W$91</f>
        <v>0</v>
      </c>
      <c r="AJ360" s="347">
        <f>M360*'Regional Transition'!$X$91</f>
        <v>0</v>
      </c>
      <c r="AK360" s="347">
        <f>N360*'Regional Transition'!$Y$91</f>
        <v>-1148.9299428595436</v>
      </c>
      <c r="AM360" s="382">
        <f>IF(('GE2024 results (adjust.)'!E359+'Allocation (ENG)'!P360+'Allocation (ENG)'!AB360)&gt;0,('GE2024 results (adjust.)'!E359+'Allocation (ENG)'!P360+'Allocation (ENG)'!AB360),0)</f>
        <v>7095.9020172910668</v>
      </c>
      <c r="AN360" s="382">
        <f>IF(('GE2024 results (adjust.)'!F359+'Allocation (ENG)'!Q360+'Allocation (ENG)'!AC360)&gt;0,('GE2024 results (adjust.)'!F359+'Allocation (ENG)'!Q360+'Allocation (ENG)'!AC360),0)</f>
        <v>12073.163934426229</v>
      </c>
      <c r="AO360" s="382">
        <f>IF(('GE2024 results (adjust.)'!G359+'Allocation (ENG)'!R360+'Allocation (ENG)'!AD360)&gt;0,('GE2024 results (adjust.)'!G359+'Allocation (ENG)'!R360+'Allocation (ENG)'!AD360),0)</f>
        <v>14041.250951505743</v>
      </c>
      <c r="AP360" s="382">
        <f>IF(('GE2024 results (adjust.)'!H359+'Allocation (ENG)'!S360+'Allocation (ENG)'!AE360)&gt;0,('GE2024 results (adjust.)'!H359+'Allocation (ENG)'!S360+'Allocation (ENG)'!AE360),0)</f>
        <v>3222.944</v>
      </c>
      <c r="AQ360" s="382">
        <f>IF(('GE2024 results (adjust.)'!I359+'Allocation (ENG)'!T360+'Allocation (ENG)'!AF360)&gt;0,('GE2024 results (adjust.)'!I359+'Allocation (ENG)'!T360+'Allocation (ENG)'!AF360),0)</f>
        <v>6607.6268258443997</v>
      </c>
      <c r="AR360" s="382">
        <f>IF(('GE2024 results (adjust.)'!K359+'Allocation (ENG)'!U360+'Allocation (ENG)'!AG360)&gt;0,('GE2024 results (adjust.)'!K359+'Allocation (ENG)'!U360+'Allocation (ENG)'!AG360),0)</f>
        <v>1380.4447642805721</v>
      </c>
      <c r="AS360" s="382">
        <f>IF(('GE2024 results (adjust.)'!L359+'Allocation (ENG)'!V360+'Allocation (ENG)'!AH360)&gt;0,('GE2024 results (adjust.)'!L359+'Allocation (ENG)'!V360+'Allocation (ENG)'!AH360),0)</f>
        <v>0</v>
      </c>
      <c r="AT360" s="382">
        <f t="shared" si="86"/>
        <v>1623.3078407793005</v>
      </c>
      <c r="AU360" s="382">
        <f t="shared" si="87"/>
        <v>183.75766739468298</v>
      </c>
      <c r="AV360" s="382">
        <f>IF(('GE2024 results (adjust.)'!N359+'Allocation (ENG)'!Y360+'Allocation (ENG)'!AK360)&gt;0,('GE2024 results (adjust.)'!N359+'Allocation (ENG)'!Y360+'Allocation (ENG)'!AK360),0)</f>
        <v>306.07005714045636</v>
      </c>
      <c r="AW360" s="382">
        <f t="shared" si="77"/>
        <v>46534.46805866246</v>
      </c>
      <c r="AY360" s="368">
        <f t="shared" si="78"/>
        <v>0.15248701260205239</v>
      </c>
      <c r="AZ360" s="368">
        <f t="shared" si="79"/>
        <v>0.25944562037770608</v>
      </c>
      <c r="BA360" s="368">
        <f t="shared" si="80"/>
        <v>0.30173872265618268</v>
      </c>
      <c r="BB360" s="368">
        <f t="shared" si="81"/>
        <v>6.9259285309484567E-2</v>
      </c>
      <c r="BC360" s="368">
        <f t="shared" si="82"/>
        <v>0.14199424859686088</v>
      </c>
      <c r="BD360" s="368">
        <f t="shared" si="83"/>
        <v>2.9664995042821819E-2</v>
      </c>
      <c r="BE360" s="368">
        <f t="shared" si="84"/>
        <v>0</v>
      </c>
      <c r="BF360" s="368">
        <f t="shared" si="88"/>
        <v>3.4883988331679647E-2</v>
      </c>
      <c r="BG360" s="368">
        <f t="shared" si="89"/>
        <v>3.948850713476163E-3</v>
      </c>
      <c r="BH360" s="368">
        <f t="shared" si="90"/>
        <v>6.5772763697355937E-3</v>
      </c>
    </row>
    <row r="361" spans="1:60" ht="20" customHeight="1" x14ac:dyDescent="0.35">
      <c r="A361" s="394" t="s">
        <v>460</v>
      </c>
      <c r="B361" s="395" t="s">
        <v>459</v>
      </c>
      <c r="C361" s="394" t="s">
        <v>379</v>
      </c>
      <c r="D361" s="333" t="s">
        <v>71</v>
      </c>
      <c r="E361" s="346">
        <f>'GE2024 results (adjust.)'!E360/'Regional Transition'!$P$87</f>
        <v>1.6623048237026882E-2</v>
      </c>
      <c r="F361" s="346">
        <f>'GE2024 results (adjust.)'!F360/'Regional Transition'!$Q$87</f>
        <v>4.9962901228681311E-3</v>
      </c>
      <c r="G361" s="346">
        <f>'GE2024 results (adjust.)'!G360/'Regional Transition'!$R$87</f>
        <v>3.4724076411376688E-3</v>
      </c>
      <c r="H361" s="346">
        <f>'GE2024 results (adjust.)'!H360/'Regional Transition'!$S$87</f>
        <v>4.1159543109692571E-3</v>
      </c>
      <c r="I361" s="346">
        <f>'GE2024 results (adjust.)'!I360/'Regional Transition'!$T$87</f>
        <v>2.659468494485509E-2</v>
      </c>
      <c r="J361" s="346">
        <v>2.8940151280576813E-2</v>
      </c>
      <c r="K361" s="346">
        <v>2.8940151280576813E-2</v>
      </c>
      <c r="L361" s="346">
        <f t="shared" si="85"/>
        <v>3.4724076411376688E-3</v>
      </c>
      <c r="M361" s="346">
        <v>2.7888169221008646E-2</v>
      </c>
      <c r="N361" s="346">
        <v>2.8940151280576813E-2</v>
      </c>
      <c r="P361" s="347">
        <f>E361*'Regional Transition'!$P$89</f>
        <v>0</v>
      </c>
      <c r="Q361" s="347">
        <f>F361*'Regional Transition'!$Q$89</f>
        <v>0</v>
      </c>
      <c r="R361" s="347">
        <f>G361*'Regional Transition'!$R$89</f>
        <v>1630.9141373532673</v>
      </c>
      <c r="S361" s="347">
        <f>H361*'Regional Transition'!$S$89</f>
        <v>0</v>
      </c>
      <c r="T361" s="347">
        <f>I361*'Regional Transition'!$T$89</f>
        <v>9749.0290733058973</v>
      </c>
      <c r="U361" s="347">
        <f>J361*'Regional Transition'!$U$89</f>
        <v>0</v>
      </c>
      <c r="V361" s="347">
        <f>K361*'Regional Transition'!$V$89</f>
        <v>0</v>
      </c>
      <c r="W361" s="347">
        <f>L361*'Regional Transition'!$W$89</f>
        <v>433.14250802336034</v>
      </c>
      <c r="X361" s="347">
        <f>M361*'Regional Transition'!$X$89</f>
        <v>347.87250832710214</v>
      </c>
      <c r="Y361" s="347">
        <f>N361*'Regional Transition'!$Y$89</f>
        <v>0</v>
      </c>
      <c r="Z361" s="348">
        <f t="shared" si="76"/>
        <v>12160.958227009627</v>
      </c>
      <c r="AB361" s="347">
        <f>E361*'Regional Transition'!$P$91</f>
        <v>-8441.802109279537</v>
      </c>
      <c r="AC361" s="347">
        <f>F361*'Regional Transition'!$Q$91</f>
        <v>-1690.7258619672132</v>
      </c>
      <c r="AD361" s="347">
        <f>G361*'Regional Transition'!$R$91</f>
        <v>0</v>
      </c>
      <c r="AE361" s="347">
        <f>H361*'Regional Transition'!$S$91</f>
        <v>-281.89074585600002</v>
      </c>
      <c r="AF361" s="347">
        <f>I361*'Regional Transition'!$T$91</f>
        <v>0</v>
      </c>
      <c r="AG361" s="347">
        <f>J361*'Regional Transition'!$U$91</f>
        <v>-590.13331108378657</v>
      </c>
      <c r="AH361" s="347">
        <f>K361*'Regional Transition'!$V$91</f>
        <v>-288.74295863848801</v>
      </c>
      <c r="AI361" s="347">
        <f>L361*'Regional Transition'!$W$91</f>
        <v>0</v>
      </c>
      <c r="AJ361" s="347">
        <f>M361*'Regional Transition'!$X$91</f>
        <v>0</v>
      </c>
      <c r="AK361" s="347">
        <f>N361*'Regional Transition'!$Y$91</f>
        <v>-821.2919039779913</v>
      </c>
      <c r="AM361" s="382">
        <f>IF(('GE2024 results (adjust.)'!E360+'Allocation (ENG)'!P361+'Allocation (ENG)'!AB361)&gt;0,('GE2024 results (adjust.)'!E360+'Allocation (ENG)'!P361+'Allocation (ENG)'!AB361),0)</f>
        <v>9311.563538720462</v>
      </c>
      <c r="AN361" s="382">
        <f>IF(('GE2024 results (adjust.)'!F360+'Allocation (ENG)'!Q361+'Allocation (ENG)'!AC361)&gt;0,('GE2024 results (adjust.)'!F360+'Allocation (ENG)'!Q361+'Allocation (ENG)'!AC361),0)</f>
        <v>4963.0984980327876</v>
      </c>
      <c r="AO361" s="382">
        <f>IF(('GE2024 results (adjust.)'!G360+'Allocation (ENG)'!R361+'Allocation (ENG)'!AD361)&gt;0,('GE2024 results (adjust.)'!G360+'Allocation (ENG)'!R361+'Allocation (ENG)'!AD361),0)</f>
        <v>3746.5861373532671</v>
      </c>
      <c r="AP361" s="382">
        <f>IF(('GE2024 results (adjust.)'!H360+'Allocation (ENG)'!S361+'Allocation (ENG)'!AE361)&gt;0,('GE2024 results (adjust.)'!H360+'Allocation (ENG)'!S361+'Allocation (ENG)'!AE361),0)</f>
        <v>3633.258502144</v>
      </c>
      <c r="AQ361" s="382">
        <f>IF(('GE2024 results (adjust.)'!I360+'Allocation (ENG)'!T361+'Allocation (ENG)'!AF361)&gt;0,('GE2024 results (adjust.)'!I360+'Allocation (ENG)'!T361+'Allocation (ENG)'!AF361),0)</f>
        <v>17718.525337305899</v>
      </c>
      <c r="AR361" s="382">
        <f>IF(('GE2024 results (adjust.)'!K360+'Allocation (ENG)'!U361+'Allocation (ENG)'!AG361)&gt;0,('GE2024 results (adjust.)'!K360+'Allocation (ENG)'!U361+'Allocation (ENG)'!AG361),0)</f>
        <v>1242.8666889162134</v>
      </c>
      <c r="AS361" s="382">
        <f>IF(('GE2024 results (adjust.)'!L360+'Allocation (ENG)'!V361+'Allocation (ENG)'!AH361)&gt;0,('GE2024 results (adjust.)'!L360+'Allocation (ENG)'!V361+'Allocation (ENG)'!AH361),0)</f>
        <v>0</v>
      </c>
      <c r="AT361" s="382">
        <f t="shared" si="86"/>
        <v>433.14250802336034</v>
      </c>
      <c r="AU361" s="382">
        <f t="shared" si="87"/>
        <v>347.87250832710214</v>
      </c>
      <c r="AV361" s="382">
        <f>IF(('GE2024 results (adjust.)'!N360+'Allocation (ENG)'!Y361+'Allocation (ENG)'!AK361)&gt;0,('GE2024 results (adjust.)'!N360+'Allocation (ENG)'!Y361+'Allocation (ENG)'!AK361),0)</f>
        <v>0</v>
      </c>
      <c r="AW361" s="382">
        <f t="shared" si="77"/>
        <v>41396.913718823089</v>
      </c>
      <c r="AY361" s="368">
        <f t="shared" si="78"/>
        <v>0.22493376201826645</v>
      </c>
      <c r="AZ361" s="368">
        <f t="shared" si="79"/>
        <v>0.11989054381549408</v>
      </c>
      <c r="BA361" s="368">
        <f t="shared" si="80"/>
        <v>9.0503996573292916E-2</v>
      </c>
      <c r="BB361" s="368">
        <f t="shared" si="81"/>
        <v>8.7766409999109785E-2</v>
      </c>
      <c r="BC361" s="368">
        <f t="shared" si="82"/>
        <v>0.42801561144519146</v>
      </c>
      <c r="BD361" s="368">
        <f t="shared" si="83"/>
        <v>3.0023172677993253E-2</v>
      </c>
      <c r="BE361" s="368">
        <f t="shared" si="84"/>
        <v>0</v>
      </c>
      <c r="BF361" s="368">
        <f t="shared" si="88"/>
        <v>1.0463159426940838E-2</v>
      </c>
      <c r="BG361" s="368">
        <f t="shared" si="89"/>
        <v>8.4033440437112882E-3</v>
      </c>
      <c r="BH361" s="368">
        <f t="shared" si="90"/>
        <v>0</v>
      </c>
    </row>
    <row r="362" spans="1:60" ht="20" customHeight="1" x14ac:dyDescent="0.35">
      <c r="A362" s="394" t="s">
        <v>461</v>
      </c>
      <c r="B362" s="395" t="s">
        <v>459</v>
      </c>
      <c r="C362" s="394" t="s">
        <v>379</v>
      </c>
      <c r="D362" s="333" t="s">
        <v>71</v>
      </c>
      <c r="E362" s="346">
        <f>'GE2024 results (adjust.)'!E361/'Regional Transition'!$P$87</f>
        <v>1.3594607475489164E-2</v>
      </c>
      <c r="F362" s="346">
        <f>'GE2024 results (adjust.)'!F361/'Regional Transition'!$Q$87</f>
        <v>2.9847877196447093E-3</v>
      </c>
      <c r="G362" s="346">
        <f>'GE2024 results (adjust.)'!G361/'Regional Transition'!$R$87</f>
        <v>4.6546667301294474E-3</v>
      </c>
      <c r="H362" s="346">
        <f>'GE2024 results (adjust.)'!H361/'Regional Transition'!$S$87</f>
        <v>1.6862679547062539E-3</v>
      </c>
      <c r="I362" s="346">
        <f>'GE2024 results (adjust.)'!I361/'Regional Transition'!$T$87</f>
        <v>9.6137353377938703E-2</v>
      </c>
      <c r="J362" s="346">
        <v>6.8562834520281331E-3</v>
      </c>
      <c r="K362" s="346">
        <v>6.8562834520281331E-3</v>
      </c>
      <c r="L362" s="346">
        <f t="shared" si="85"/>
        <v>4.6546667301294474E-3</v>
      </c>
      <c r="M362" s="346">
        <v>8.2471059167607802E-2</v>
      </c>
      <c r="N362" s="346">
        <v>6.8562834520281331E-3</v>
      </c>
      <c r="P362" s="347">
        <f>E362*'Regional Transition'!$P$89</f>
        <v>0</v>
      </c>
      <c r="Q362" s="347">
        <f>F362*'Regional Transition'!$Q$89</f>
        <v>0</v>
      </c>
      <c r="R362" s="347">
        <f>G362*'Regional Transition'!$R$89</f>
        <v>2186.1954469000229</v>
      </c>
      <c r="S362" s="347">
        <f>H362*'Regional Transition'!$S$89</f>
        <v>0</v>
      </c>
      <c r="T362" s="347">
        <f>I362*'Regional Transition'!$T$89</f>
        <v>35241.848326295869</v>
      </c>
      <c r="U362" s="347">
        <f>J362*'Regional Transition'!$U$89</f>
        <v>0</v>
      </c>
      <c r="V362" s="347">
        <f>K362*'Regional Transition'!$V$89</f>
        <v>0</v>
      </c>
      <c r="W362" s="347">
        <f>L362*'Regional Transition'!$W$89</f>
        <v>580.61559294363678</v>
      </c>
      <c r="X362" s="347">
        <f>M362*'Regional Transition'!$X$89</f>
        <v>1028.7306416448571</v>
      </c>
      <c r="Y362" s="347">
        <f>N362*'Regional Transition'!$Y$89</f>
        <v>0</v>
      </c>
      <c r="Z362" s="348">
        <f t="shared" si="76"/>
        <v>39037.390007784386</v>
      </c>
      <c r="AB362" s="347">
        <f>E362*'Regional Transition'!$P$91</f>
        <v>-6903.8472622478384</v>
      </c>
      <c r="AC362" s="347">
        <f>F362*'Regional Transition'!$Q$91</f>
        <v>-1010.0409836065572</v>
      </c>
      <c r="AD362" s="347">
        <f>G362*'Regional Transition'!$R$91</f>
        <v>0</v>
      </c>
      <c r="AE362" s="347">
        <f>H362*'Regional Transition'!$S$91</f>
        <v>-115.48800000000001</v>
      </c>
      <c r="AF362" s="347">
        <f>I362*'Regional Transition'!$T$91</f>
        <v>0</v>
      </c>
      <c r="AG362" s="347">
        <f>J362*'Regional Transition'!$U$91</f>
        <v>-139.80995524338849</v>
      </c>
      <c r="AH362" s="347">
        <f>K362*'Regional Transition'!$V$91</f>
        <v>-68.40681480927114</v>
      </c>
      <c r="AI362" s="347">
        <f>L362*'Regional Transition'!$W$91</f>
        <v>0</v>
      </c>
      <c r="AJ362" s="347">
        <f>M362*'Regional Transition'!$X$91</f>
        <v>0</v>
      </c>
      <c r="AK362" s="347">
        <f>N362*'Regional Transition'!$Y$91</f>
        <v>-194.57431427831662</v>
      </c>
      <c r="AM362" s="382">
        <f>IF(('GE2024 results (adjust.)'!E361+'Allocation (ENG)'!P362+'Allocation (ENG)'!AB362)&gt;0,('GE2024 results (adjust.)'!E361+'Allocation (ENG)'!P362+'Allocation (ENG)'!AB362),0)</f>
        <v>7615.1527377521616</v>
      </c>
      <c r="AN362" s="382">
        <f>IF(('GE2024 results (adjust.)'!F361+'Allocation (ENG)'!Q362+'Allocation (ENG)'!AC362)&gt;0,('GE2024 results (adjust.)'!F361+'Allocation (ENG)'!Q362+'Allocation (ENG)'!AC362),0)</f>
        <v>2964.9590163934427</v>
      </c>
      <c r="AO362" s="382">
        <f>IF(('GE2024 results (adjust.)'!G361+'Allocation (ENG)'!R362+'Allocation (ENG)'!AD362)&gt;0,('GE2024 results (adjust.)'!G361+'Allocation (ENG)'!R362+'Allocation (ENG)'!AD362),0)</f>
        <v>5022.1954469000229</v>
      </c>
      <c r="AP362" s="382">
        <f>IF(('GE2024 results (adjust.)'!H361+'Allocation (ENG)'!S362+'Allocation (ENG)'!AE362)&gt;0,('GE2024 results (adjust.)'!H361+'Allocation (ENG)'!S362+'Allocation (ENG)'!AE362),0)</f>
        <v>1488.5119999999999</v>
      </c>
      <c r="AQ362" s="382">
        <f>IF(('GE2024 results (adjust.)'!I361+'Allocation (ENG)'!T362+'Allocation (ENG)'!AF362)&gt;0,('GE2024 results (adjust.)'!I361+'Allocation (ENG)'!T362+'Allocation (ENG)'!AF362),0)</f>
        <v>64050.848326295869</v>
      </c>
      <c r="AR362" s="382">
        <f>IF(('GE2024 results (adjust.)'!K361+'Allocation (ENG)'!U362+'Allocation (ENG)'!AG362)&gt;0,('GE2024 results (adjust.)'!K361+'Allocation (ENG)'!U362+'Allocation (ENG)'!AG362),0)</f>
        <v>39.190044756611513</v>
      </c>
      <c r="AS362" s="382">
        <f>IF(('GE2024 results (adjust.)'!L361+'Allocation (ENG)'!V362+'Allocation (ENG)'!AH362)&gt;0,('GE2024 results (adjust.)'!L361+'Allocation (ENG)'!V362+'Allocation (ENG)'!AH362),0)</f>
        <v>0</v>
      </c>
      <c r="AT362" s="382">
        <f t="shared" si="86"/>
        <v>580.61559294363678</v>
      </c>
      <c r="AU362" s="382">
        <f t="shared" si="87"/>
        <v>1028.7306416448571</v>
      </c>
      <c r="AV362" s="382">
        <f>IF(('GE2024 results (adjust.)'!N361+'Allocation (ENG)'!Y362+'Allocation (ENG)'!AK362)&gt;0,('GE2024 results (adjust.)'!N361+'Allocation (ENG)'!Y362+'Allocation (ENG)'!AK362),0)</f>
        <v>246.42568572168338</v>
      </c>
      <c r="AW362" s="382">
        <f t="shared" si="77"/>
        <v>83036.629492408276</v>
      </c>
      <c r="AY362" s="368">
        <f t="shared" si="78"/>
        <v>9.170835550891894E-2</v>
      </c>
      <c r="AZ362" s="368">
        <f t="shared" si="79"/>
        <v>3.5706639762690721E-2</v>
      </c>
      <c r="BA362" s="368">
        <f t="shared" si="80"/>
        <v>6.048168714939451E-2</v>
      </c>
      <c r="BB362" s="368">
        <f t="shared" si="81"/>
        <v>1.7925968444276619E-2</v>
      </c>
      <c r="BC362" s="368">
        <f t="shared" si="82"/>
        <v>0.77135655334073738</v>
      </c>
      <c r="BD362" s="368">
        <f t="shared" si="83"/>
        <v>4.7196092852244817E-4</v>
      </c>
      <c r="BE362" s="368">
        <f t="shared" si="84"/>
        <v>0</v>
      </c>
      <c r="BF362" s="368">
        <f t="shared" si="88"/>
        <v>6.9922827611484427E-3</v>
      </c>
      <c r="BG362" s="368">
        <f t="shared" si="89"/>
        <v>1.2388877630671534E-2</v>
      </c>
      <c r="BH362" s="368">
        <f t="shared" si="90"/>
        <v>2.9676744736395295E-3</v>
      </c>
    </row>
    <row r="363" spans="1:60" ht="20" customHeight="1" x14ac:dyDescent="0.35">
      <c r="A363" s="394" t="s">
        <v>462</v>
      </c>
      <c r="B363" s="395" t="s">
        <v>459</v>
      </c>
      <c r="C363" s="394" t="s">
        <v>379</v>
      </c>
      <c r="D363" s="333" t="s">
        <v>71</v>
      </c>
      <c r="E363" s="346">
        <f>'GE2024 results (adjust.)'!E362/'Regional Transition'!$P$87</f>
        <v>2.5177973346367077E-3</v>
      </c>
      <c r="F363" s="346">
        <f>'GE2024 results (adjust.)'!F362/'Regional Transition'!$Q$87</f>
        <v>8.6637687318894731E-3</v>
      </c>
      <c r="G363" s="346">
        <f>'GE2024 results (adjust.)'!G362/'Regional Transition'!$R$87</f>
        <v>9.9477909207738302E-3</v>
      </c>
      <c r="H363" s="346">
        <f>'GE2024 results (adjust.)'!H362/'Regional Transition'!$S$87</f>
        <v>2.4959709339548556E-2</v>
      </c>
      <c r="I363" s="346">
        <f>'GE2024 results (adjust.)'!I362/'Regional Transition'!$T$87</f>
        <v>4.7419618574074387E-3</v>
      </c>
      <c r="J363" s="346">
        <v>1.7030123413102137E-3</v>
      </c>
      <c r="K363" s="346">
        <v>1.7030123413102137E-3</v>
      </c>
      <c r="L363" s="346">
        <f t="shared" si="85"/>
        <v>9.9477909207738302E-3</v>
      </c>
      <c r="M363" s="346">
        <v>4.0427547632527492E-3</v>
      </c>
      <c r="N363" s="346">
        <v>1.7030123413102137E-3</v>
      </c>
      <c r="P363" s="347">
        <f>E363*'Regional Transition'!$P$89</f>
        <v>0</v>
      </c>
      <c r="Q363" s="347">
        <f>F363*'Regional Transition'!$Q$89</f>
        <v>0</v>
      </c>
      <c r="R363" s="347">
        <f>G363*'Regional Transition'!$R$89</f>
        <v>4672.2604385264603</v>
      </c>
      <c r="S363" s="347">
        <f>H363*'Regional Transition'!$S$89</f>
        <v>0</v>
      </c>
      <c r="T363" s="347">
        <f>I363*'Regional Transition'!$T$89</f>
        <v>1738.2993672694793</v>
      </c>
      <c r="U363" s="347">
        <f>J363*'Regional Transition'!$U$89</f>
        <v>0</v>
      </c>
      <c r="V363" s="347">
        <f>K363*'Regional Transition'!$V$89</f>
        <v>0</v>
      </c>
      <c r="W363" s="347">
        <f>L363*'Regional Transition'!$W$89</f>
        <v>1240.8713359772153</v>
      </c>
      <c r="X363" s="347">
        <f>M363*'Regional Transition'!$X$89</f>
        <v>50.428668475829376</v>
      </c>
      <c r="Y363" s="347">
        <f>N363*'Regional Transition'!$Y$89</f>
        <v>0</v>
      </c>
      <c r="Z363" s="348">
        <f t="shared" si="76"/>
        <v>7701.8598102489841</v>
      </c>
      <c r="AB363" s="347">
        <f>E363*'Regional Transition'!$P$91</f>
        <v>-1278.6311239193083</v>
      </c>
      <c r="AC363" s="347">
        <f>F363*'Regional Transition'!$Q$91</f>
        <v>-2931.786885245901</v>
      </c>
      <c r="AD363" s="347">
        <f>G363*'Regional Transition'!$R$91</f>
        <v>0</v>
      </c>
      <c r="AE363" s="347">
        <f>H363*'Regional Transition'!$S$91</f>
        <v>-1709.4240000000002</v>
      </c>
      <c r="AF363" s="347">
        <f>I363*'Regional Transition'!$T$91</f>
        <v>0</v>
      </c>
      <c r="AG363" s="347">
        <f>J363*'Regional Transition'!$U$91</f>
        <v>-34.726988883035204</v>
      </c>
      <c r="AH363" s="347">
        <f>K363*'Regional Transition'!$V$91</f>
        <v>-16.991370130044764</v>
      </c>
      <c r="AI363" s="347">
        <f>L363*'Regional Transition'!$W$91</f>
        <v>0</v>
      </c>
      <c r="AJ363" s="347">
        <f>M363*'Regional Transition'!$X$91</f>
        <v>0</v>
      </c>
      <c r="AK363" s="347">
        <f>N363*'Regional Transition'!$Y$91</f>
        <v>-48.329749030420579</v>
      </c>
      <c r="AM363" s="382">
        <f>IF(('GE2024 results (adjust.)'!E362+'Allocation (ENG)'!P363+'Allocation (ENG)'!AB363)&gt;0,('GE2024 results (adjust.)'!E362+'Allocation (ENG)'!P363+'Allocation (ENG)'!AB363),0)</f>
        <v>1410.3688760806917</v>
      </c>
      <c r="AN363" s="382">
        <f>IF(('GE2024 results (adjust.)'!F362+'Allocation (ENG)'!Q363+'Allocation (ENG)'!AC363)&gt;0,('GE2024 results (adjust.)'!F362+'Allocation (ENG)'!Q363+'Allocation (ENG)'!AC363),0)</f>
        <v>8606.2131147540986</v>
      </c>
      <c r="AO363" s="382">
        <f>IF(('GE2024 results (adjust.)'!G362+'Allocation (ENG)'!R363+'Allocation (ENG)'!AD363)&gt;0,('GE2024 results (adjust.)'!G362+'Allocation (ENG)'!R363+'Allocation (ENG)'!AD363),0)</f>
        <v>10733.26043852646</v>
      </c>
      <c r="AP363" s="382">
        <f>IF(('GE2024 results (adjust.)'!H362+'Allocation (ENG)'!S363+'Allocation (ENG)'!AE363)&gt;0,('GE2024 results (adjust.)'!H362+'Allocation (ENG)'!S363+'Allocation (ENG)'!AE363),0)</f>
        <v>22032.576000000001</v>
      </c>
      <c r="AQ363" s="382">
        <f>IF(('GE2024 results (adjust.)'!I362+'Allocation (ENG)'!T363+'Allocation (ENG)'!AF363)&gt;0,('GE2024 results (adjust.)'!I362+'Allocation (ENG)'!T363+'Allocation (ENG)'!AF363),0)</f>
        <v>3159.2993672694793</v>
      </c>
      <c r="AR363" s="382">
        <f>IF(('GE2024 results (adjust.)'!K362+'Allocation (ENG)'!U363+'Allocation (ENG)'!AG363)&gt;0,('GE2024 results (adjust.)'!K362+'Allocation (ENG)'!U363+'Allocation (ENG)'!AG363),0)</f>
        <v>0</v>
      </c>
      <c r="AS363" s="382">
        <f>IF(('GE2024 results (adjust.)'!L362+'Allocation (ENG)'!V363+'Allocation (ENG)'!AH363)&gt;0,('GE2024 results (adjust.)'!L362+'Allocation (ENG)'!V363+'Allocation (ENG)'!AH363),0)</f>
        <v>0</v>
      </c>
      <c r="AT363" s="382">
        <f t="shared" si="86"/>
        <v>1240.8713359772153</v>
      </c>
      <c r="AU363" s="382">
        <f t="shared" si="87"/>
        <v>50.428668475829376</v>
      </c>
      <c r="AV363" s="382">
        <f>IF(('GE2024 results (adjust.)'!N362+'Allocation (ENG)'!Y363+'Allocation (ENG)'!AK363)&gt;0,('GE2024 results (adjust.)'!N362+'Allocation (ENG)'!Y363+'Allocation (ENG)'!AK363),0)</f>
        <v>105.67025096957943</v>
      </c>
      <c r="AW363" s="382">
        <f t="shared" si="77"/>
        <v>47338.688052053352</v>
      </c>
      <c r="AY363" s="368">
        <f t="shared" si="78"/>
        <v>2.9793155115111304E-2</v>
      </c>
      <c r="AZ363" s="368">
        <f t="shared" si="79"/>
        <v>0.18180083709313524</v>
      </c>
      <c r="BA363" s="368">
        <f t="shared" si="80"/>
        <v>0.22673337348775335</v>
      </c>
      <c r="BB363" s="368">
        <f t="shared" si="81"/>
        <v>0.46542430529069806</v>
      </c>
      <c r="BC363" s="368">
        <f t="shared" si="82"/>
        <v>6.6738211329294375E-2</v>
      </c>
      <c r="BD363" s="368">
        <f t="shared" si="83"/>
        <v>0</v>
      </c>
      <c r="BE363" s="368">
        <f t="shared" si="84"/>
        <v>0</v>
      </c>
      <c r="BF363" s="368">
        <f t="shared" si="88"/>
        <v>2.6212626226835019E-2</v>
      </c>
      <c r="BG363" s="368">
        <f t="shared" si="89"/>
        <v>1.0652738922628845E-3</v>
      </c>
      <c r="BH363" s="368">
        <f t="shared" si="90"/>
        <v>2.2322175649098054E-3</v>
      </c>
    </row>
    <row r="364" spans="1:60" ht="20" customHeight="1" x14ac:dyDescent="0.35">
      <c r="A364" s="394" t="s">
        <v>463</v>
      </c>
      <c r="B364" s="395" t="s">
        <v>459</v>
      </c>
      <c r="C364" s="394" t="s">
        <v>379</v>
      </c>
      <c r="D364" s="333" t="s">
        <v>71</v>
      </c>
      <c r="E364" s="346">
        <f>'GE2024 results (adjust.)'!E363/'Regional Transition'!$P$87</f>
        <v>1.7915780662305231E-2</v>
      </c>
      <c r="F364" s="346">
        <f>'GE2024 results (adjust.)'!F363/'Regional Transition'!$Q$87</f>
        <v>7.8700780099613087E-3</v>
      </c>
      <c r="G364" s="346">
        <f>'GE2024 results (adjust.)'!G363/'Regional Transition'!$R$87</f>
        <v>1.2147104537971807E-2</v>
      </c>
      <c r="H364" s="346">
        <f>'GE2024 results (adjust.)'!H363/'Regional Transition'!$S$87</f>
        <v>2.718633996801978E-3</v>
      </c>
      <c r="I364" s="346">
        <f>'GE2024 results (adjust.)'!I363/'Regional Transition'!$T$87</f>
        <v>1.9224801027814393E-2</v>
      </c>
      <c r="J364" s="346">
        <v>6.9336931039058695E-3</v>
      </c>
      <c r="K364" s="346">
        <v>6.9336931039058695E-3</v>
      </c>
      <c r="L364" s="346">
        <f t="shared" si="85"/>
        <v>1.2147104537971807E-2</v>
      </c>
      <c r="M364" s="346">
        <v>1.7786982955563819E-2</v>
      </c>
      <c r="N364" s="346">
        <v>6.9336931039058695E-3</v>
      </c>
      <c r="P364" s="347">
        <f>E364*'Regional Transition'!$P$89</f>
        <v>0</v>
      </c>
      <c r="Q364" s="347">
        <f>F364*'Regional Transition'!$Q$89</f>
        <v>0</v>
      </c>
      <c r="R364" s="347">
        <f>G364*'Regional Transition'!$R$89</f>
        <v>5705.2300784580648</v>
      </c>
      <c r="S364" s="347">
        <f>H364*'Regional Transition'!$S$89</f>
        <v>0</v>
      </c>
      <c r="T364" s="347">
        <f>I364*'Regional Transition'!$T$89</f>
        <v>7047.3910308511395</v>
      </c>
      <c r="U364" s="347">
        <f>J364*'Regional Transition'!$U$89</f>
        <v>0</v>
      </c>
      <c r="V364" s="347">
        <f>K364*'Regional Transition'!$V$89</f>
        <v>0</v>
      </c>
      <c r="W364" s="347">
        <f>L364*'Regional Transition'!$W$89</f>
        <v>1515.2101563384542</v>
      </c>
      <c r="X364" s="347">
        <f>M364*'Regional Transition'!$X$89</f>
        <v>221.87194603158707</v>
      </c>
      <c r="Y364" s="347">
        <f>N364*'Regional Transition'!$Y$89</f>
        <v>0</v>
      </c>
      <c r="Z364" s="348">
        <f t="shared" si="76"/>
        <v>14489.703211679247</v>
      </c>
      <c r="AB364" s="347">
        <f>E364*'Regional Transition'!$P$91</f>
        <v>-9098.2997118155617</v>
      </c>
      <c r="AC364" s="347">
        <f>F364*'Regional Transition'!$Q$91</f>
        <v>-2663.2049180327867</v>
      </c>
      <c r="AD364" s="347">
        <f>G364*'Regional Transition'!$R$91</f>
        <v>0</v>
      </c>
      <c r="AE364" s="347">
        <f>H364*'Regional Transition'!$S$91</f>
        <v>-186.19200000000001</v>
      </c>
      <c r="AF364" s="347">
        <f>I364*'Regional Transition'!$T$91</f>
        <v>0</v>
      </c>
      <c r="AG364" s="347">
        <f>J364*'Regional Transition'!$U$91</f>
        <v>-141.38845473807189</v>
      </c>
      <c r="AH364" s="347">
        <f>K364*'Regional Transition'!$V$91</f>
        <v>-69.179149815182257</v>
      </c>
      <c r="AI364" s="347">
        <f>L364*'Regional Transition'!$W$91</f>
        <v>0</v>
      </c>
      <c r="AJ364" s="347">
        <f>M364*'Regional Transition'!$X$91</f>
        <v>0</v>
      </c>
      <c r="AK364" s="347">
        <f>N364*'Regional Transition'!$Y$91</f>
        <v>-196.77112105242662</v>
      </c>
      <c r="AM364" s="382">
        <f>IF(('GE2024 results (adjust.)'!E363+'Allocation (ENG)'!P364+'Allocation (ENG)'!AB364)&gt;0,('GE2024 results (adjust.)'!E363+'Allocation (ENG)'!P364+'Allocation (ENG)'!AB364),0)</f>
        <v>10035.700288184438</v>
      </c>
      <c r="AN364" s="382">
        <f>IF(('GE2024 results (adjust.)'!F363+'Allocation (ENG)'!Q364+'Allocation (ENG)'!AC364)&gt;0,('GE2024 results (adjust.)'!F363+'Allocation (ENG)'!Q364+'Allocation (ENG)'!AC364),0)</f>
        <v>7817.7950819672133</v>
      </c>
      <c r="AO364" s="382">
        <f>IF(('GE2024 results (adjust.)'!G363+'Allocation (ENG)'!R364+'Allocation (ENG)'!AD364)&gt;0,('GE2024 results (adjust.)'!G363+'Allocation (ENG)'!R364+'Allocation (ENG)'!AD364),0)</f>
        <v>13106.230078458066</v>
      </c>
      <c r="AP364" s="382">
        <f>IF(('GE2024 results (adjust.)'!H363+'Allocation (ENG)'!S364+'Allocation (ENG)'!AE364)&gt;0,('GE2024 results (adjust.)'!H363+'Allocation (ENG)'!S364+'Allocation (ENG)'!AE364),0)</f>
        <v>2399.808</v>
      </c>
      <c r="AQ364" s="382">
        <f>IF(('GE2024 results (adjust.)'!I363+'Allocation (ENG)'!T364+'Allocation (ENG)'!AF364)&gt;0,('GE2024 results (adjust.)'!I363+'Allocation (ENG)'!T364+'Allocation (ENG)'!AF364),0)</f>
        <v>12808.39103085114</v>
      </c>
      <c r="AR364" s="382">
        <f>IF(('GE2024 results (adjust.)'!K363+'Allocation (ENG)'!U364+'Allocation (ENG)'!AG364)&gt;0,('GE2024 results (adjust.)'!K363+'Allocation (ENG)'!U364+'Allocation (ENG)'!AG364),0)</f>
        <v>0</v>
      </c>
      <c r="AS364" s="382">
        <f>IF(('GE2024 results (adjust.)'!L363+'Allocation (ENG)'!V364+'Allocation (ENG)'!AH364)&gt;0,('GE2024 results (adjust.)'!L363+'Allocation (ENG)'!V364+'Allocation (ENG)'!AH364),0)</f>
        <v>292.82085018481774</v>
      </c>
      <c r="AT364" s="382">
        <f t="shared" si="86"/>
        <v>1515.2101563384542</v>
      </c>
      <c r="AU364" s="382">
        <f t="shared" si="87"/>
        <v>221.87194603158707</v>
      </c>
      <c r="AV364" s="382">
        <f>IF(('GE2024 results (adjust.)'!N363+'Allocation (ENG)'!Y364+'Allocation (ENG)'!AK364)&gt;0,('GE2024 results (adjust.)'!N363+'Allocation (ENG)'!Y364+'Allocation (ENG)'!AK364),0)</f>
        <v>0</v>
      </c>
      <c r="AW364" s="382">
        <f t="shared" si="77"/>
        <v>48197.827432015714</v>
      </c>
      <c r="AY364" s="368">
        <f t="shared" si="78"/>
        <v>0.20821893481277873</v>
      </c>
      <c r="AZ364" s="368">
        <f t="shared" si="79"/>
        <v>0.16220222982030499</v>
      </c>
      <c r="BA364" s="368">
        <f t="shared" si="80"/>
        <v>0.2719257438926006</v>
      </c>
      <c r="BB364" s="368">
        <f t="shared" si="81"/>
        <v>4.9790791989223815E-2</v>
      </c>
      <c r="BC364" s="368">
        <f t="shared" si="82"/>
        <v>0.26574623200428915</v>
      </c>
      <c r="BD364" s="368">
        <f t="shared" si="83"/>
        <v>0</v>
      </c>
      <c r="BE364" s="368">
        <f t="shared" si="84"/>
        <v>6.0753952156422228E-3</v>
      </c>
      <c r="BF364" s="368">
        <f t="shared" si="88"/>
        <v>3.1437312365908972E-2</v>
      </c>
      <c r="BG364" s="368">
        <f t="shared" si="89"/>
        <v>4.6033598992515417E-3</v>
      </c>
      <c r="BH364" s="368">
        <f t="shared" si="90"/>
        <v>0</v>
      </c>
    </row>
    <row r="365" spans="1:60" ht="20" customHeight="1" x14ac:dyDescent="0.35">
      <c r="A365" s="394" t="s">
        <v>464</v>
      </c>
      <c r="B365" s="395" t="s">
        <v>459</v>
      </c>
      <c r="C365" s="394" t="s">
        <v>379</v>
      </c>
      <c r="D365" s="333" t="s">
        <v>71</v>
      </c>
      <c r="E365" s="346">
        <f>'GE2024 results (adjust.)'!E364/'Regional Transition'!$P$87</f>
        <v>2.5476663323960647E-2</v>
      </c>
      <c r="F365" s="346">
        <f>'GE2024 results (adjust.)'!F364/'Regional Transition'!$Q$87</f>
        <v>4.9784006493696666E-3</v>
      </c>
      <c r="G365" s="346">
        <f>'GE2024 results (adjust.)'!G364/'Regional Transition'!$R$87</f>
        <v>7.4809488561107269E-3</v>
      </c>
      <c r="H365" s="346">
        <f>'GE2024 results (adjust.)'!H364/'Regional Transition'!$S$87</f>
        <v>3.2022270511441707E-3</v>
      </c>
      <c r="I365" s="346">
        <f>'GE2024 results (adjust.)'!I364/'Regional Transition'!$T$87</f>
        <v>2.4754308978359167E-2</v>
      </c>
      <c r="J365" s="346">
        <v>3.3706374131906046E-2</v>
      </c>
      <c r="K365" s="346">
        <v>3.3706374131906046E-2</v>
      </c>
      <c r="L365" s="346">
        <f t="shared" si="85"/>
        <v>7.4809488561107269E-3</v>
      </c>
      <c r="M365" s="346">
        <v>2.9775841908658181E-2</v>
      </c>
      <c r="N365" s="346">
        <v>3.3706374131906046E-2</v>
      </c>
      <c r="P365" s="347">
        <f>E365*'Regional Transition'!$P$89</f>
        <v>0</v>
      </c>
      <c r="Q365" s="347">
        <f>F365*'Regional Transition'!$Q$89</f>
        <v>0</v>
      </c>
      <c r="R365" s="347">
        <f>G365*'Regional Transition'!$R$89</f>
        <v>3513.6385214986972</v>
      </c>
      <c r="S365" s="347">
        <f>H365*'Regional Transition'!$S$89</f>
        <v>0</v>
      </c>
      <c r="T365" s="347">
        <f>I365*'Regional Transition'!$T$89</f>
        <v>9074.3875484904966</v>
      </c>
      <c r="U365" s="347">
        <f>J365*'Regional Transition'!$U$89</f>
        <v>0</v>
      </c>
      <c r="V365" s="347">
        <f>K365*'Regional Transition'!$V$89</f>
        <v>0</v>
      </c>
      <c r="W365" s="347">
        <f>L365*'Regional Transition'!$W$89</f>
        <v>933.16145015412417</v>
      </c>
      <c r="X365" s="347">
        <f>M365*'Regional Transition'!$X$89</f>
        <v>371.41903185646044</v>
      </c>
      <c r="Y365" s="347">
        <f>N365*'Regional Transition'!$Y$89</f>
        <v>0</v>
      </c>
      <c r="Z365" s="348">
        <f t="shared" si="76"/>
        <v>13892.606551999777</v>
      </c>
      <c r="AB365" s="347">
        <f>E365*'Regional Transition'!$P$91</f>
        <v>-12937.997118155617</v>
      </c>
      <c r="AC365" s="347">
        <f>F365*'Regional Transition'!$Q$91</f>
        <v>-1684.6721311475408</v>
      </c>
      <c r="AD365" s="347">
        <f>G365*'Regional Transition'!$R$91</f>
        <v>0</v>
      </c>
      <c r="AE365" s="347">
        <f>H365*'Regional Transition'!$S$91</f>
        <v>-219.31200000000004</v>
      </c>
      <c r="AF365" s="347">
        <f>I365*'Regional Transition'!$T$91</f>
        <v>0</v>
      </c>
      <c r="AG365" s="347">
        <f>J365*'Regional Transition'!$U$91</f>
        <v>-687.32377997072263</v>
      </c>
      <c r="AH365" s="347">
        <f>K365*'Regional Transition'!$V$91</f>
        <v>-336.2967282881587</v>
      </c>
      <c r="AI365" s="347">
        <f>L365*'Regional Transition'!$W$91</f>
        <v>0</v>
      </c>
      <c r="AJ365" s="347">
        <f>M365*'Regional Transition'!$X$91</f>
        <v>0</v>
      </c>
      <c r="AK365" s="347">
        <f>N365*'Regional Transition'!$Y$91</f>
        <v>-956.55243535533714</v>
      </c>
      <c r="AM365" s="382">
        <f>IF(('GE2024 results (adjust.)'!E364+'Allocation (ENG)'!P365+'Allocation (ENG)'!AB365)&gt;0,('GE2024 results (adjust.)'!E364+'Allocation (ENG)'!P365+'Allocation (ENG)'!AB365),0)</f>
        <v>14271.002881844383</v>
      </c>
      <c r="AN365" s="382">
        <f>IF(('GE2024 results (adjust.)'!F364+'Allocation (ENG)'!Q365+'Allocation (ENG)'!AC365)&gt;0,('GE2024 results (adjust.)'!F364+'Allocation (ENG)'!Q365+'Allocation (ENG)'!AC365),0)</f>
        <v>4945.3278688524588</v>
      </c>
      <c r="AO365" s="382">
        <f>IF(('GE2024 results (adjust.)'!G364+'Allocation (ENG)'!R365+'Allocation (ENG)'!AD365)&gt;0,('GE2024 results (adjust.)'!G364+'Allocation (ENG)'!R365+'Allocation (ENG)'!AD365),0)</f>
        <v>8071.6385214986967</v>
      </c>
      <c r="AP365" s="382">
        <f>IF(('GE2024 results (adjust.)'!H364+'Allocation (ENG)'!S365+'Allocation (ENG)'!AE365)&gt;0,('GE2024 results (adjust.)'!H364+'Allocation (ENG)'!S365+'Allocation (ENG)'!AE365),0)</f>
        <v>2826.6880000000001</v>
      </c>
      <c r="AQ365" s="382">
        <f>IF(('GE2024 results (adjust.)'!I364+'Allocation (ENG)'!T365+'Allocation (ENG)'!AF365)&gt;0,('GE2024 results (adjust.)'!I364+'Allocation (ENG)'!T365+'Allocation (ENG)'!AF365),0)</f>
        <v>16492.387548490497</v>
      </c>
      <c r="AR365" s="382">
        <f>IF(('GE2024 results (adjust.)'!K364+'Allocation (ENG)'!U365+'Allocation (ENG)'!AG365)&gt;0,('GE2024 results (adjust.)'!K364+'Allocation (ENG)'!U365+'Allocation (ENG)'!AG365),0)</f>
        <v>2360.6762200292774</v>
      </c>
      <c r="AS365" s="382">
        <f>IF(('GE2024 results (adjust.)'!L364+'Allocation (ENG)'!V365+'Allocation (ENG)'!AH365)&gt;0,('GE2024 results (adjust.)'!L364+'Allocation (ENG)'!V365+'Allocation (ENG)'!AH365),0)</f>
        <v>0</v>
      </c>
      <c r="AT365" s="382">
        <f t="shared" si="86"/>
        <v>933.16145015412417</v>
      </c>
      <c r="AU365" s="382">
        <f t="shared" si="87"/>
        <v>371.41903185646044</v>
      </c>
      <c r="AV365" s="382">
        <f>IF(('GE2024 results (adjust.)'!N364+'Allocation (ENG)'!Y365+'Allocation (ENG)'!AK365)&gt;0,('GE2024 results (adjust.)'!N364+'Allocation (ENG)'!Y365+'Allocation (ENG)'!AK365),0)</f>
        <v>0</v>
      </c>
      <c r="AW365" s="382">
        <f t="shared" si="77"/>
        <v>50272.301522725895</v>
      </c>
      <c r="AY365" s="368">
        <f t="shared" si="78"/>
        <v>0.28387407080205168</v>
      </c>
      <c r="AZ365" s="368">
        <f t="shared" si="79"/>
        <v>9.837082685814362E-2</v>
      </c>
      <c r="BA365" s="368">
        <f t="shared" si="80"/>
        <v>0.16055836468616549</v>
      </c>
      <c r="BB365" s="368">
        <f t="shared" si="81"/>
        <v>5.6227543087960255E-2</v>
      </c>
      <c r="BC365" s="368">
        <f t="shared" si="82"/>
        <v>0.32806112011870026</v>
      </c>
      <c r="BD365" s="368">
        <f t="shared" si="83"/>
        <v>4.6957790841585391E-2</v>
      </c>
      <c r="BE365" s="368">
        <f t="shared" si="84"/>
        <v>0</v>
      </c>
      <c r="BF365" s="368">
        <f t="shared" si="88"/>
        <v>1.8562139028631561E-2</v>
      </c>
      <c r="BG365" s="368">
        <f t="shared" si="89"/>
        <v>7.3881445767617826E-3</v>
      </c>
      <c r="BH365" s="368">
        <f t="shared" si="90"/>
        <v>0</v>
      </c>
    </row>
    <row r="366" spans="1:60" ht="20" customHeight="1" x14ac:dyDescent="0.35">
      <c r="A366" s="394" t="s">
        <v>465</v>
      </c>
      <c r="B366" s="395" t="s">
        <v>459</v>
      </c>
      <c r="C366" s="394" t="s">
        <v>379</v>
      </c>
      <c r="D366" s="333" t="s">
        <v>71</v>
      </c>
      <c r="E366" s="346">
        <f>'GE2024 results (adjust.)'!E365/'Regional Transition'!$P$87</f>
        <v>3.3464513477097784E-3</v>
      </c>
      <c r="F366" s="346">
        <f>'GE2024 results (adjust.)'!F365/'Regional Transition'!$Q$87</f>
        <v>1.071595108101878E-2</v>
      </c>
      <c r="G366" s="346">
        <f>'GE2024 results (adjust.)'!G365/'Regional Transition'!$R$87</f>
        <v>1.0397501317126252E-2</v>
      </c>
      <c r="H366" s="346">
        <f>'GE2024 results (adjust.)'!H365/'Regional Transition'!$S$87</f>
        <v>2.8274424340289716E-2</v>
      </c>
      <c r="I366" s="346">
        <f>'GE2024 results (adjust.)'!I365/'Regional Transition'!$T$87</f>
        <v>6.2369646104817045E-3</v>
      </c>
      <c r="J366" s="346">
        <v>2.5324014685716816E-3</v>
      </c>
      <c r="K366" s="346">
        <v>2.5324014685716816E-3</v>
      </c>
      <c r="L366" s="346">
        <f t="shared" si="85"/>
        <v>1.0397501317126252E-2</v>
      </c>
      <c r="M366" s="346">
        <v>5.3173178413225813E-3</v>
      </c>
      <c r="N366" s="346">
        <v>2.5324014685716816E-3</v>
      </c>
      <c r="P366" s="347">
        <f>E366*'Regional Transition'!$P$89</f>
        <v>0</v>
      </c>
      <c r="Q366" s="347">
        <f>F366*'Regional Transition'!$Q$89</f>
        <v>0</v>
      </c>
      <c r="R366" s="347">
        <f>G366*'Regional Transition'!$R$89</f>
        <v>4883.4796037065043</v>
      </c>
      <c r="S366" s="347">
        <f>H366*'Regional Transition'!$S$89</f>
        <v>0</v>
      </c>
      <c r="T366" s="347">
        <f>I366*'Regional Transition'!$T$89</f>
        <v>2286.3346357682312</v>
      </c>
      <c r="U366" s="347">
        <f>J366*'Regional Transition'!$U$89</f>
        <v>0</v>
      </c>
      <c r="V366" s="347">
        <f>K366*'Regional Transition'!$V$89</f>
        <v>0</v>
      </c>
      <c r="W366" s="347">
        <f>L366*'Regional Transition'!$W$89</f>
        <v>1296.9674828272</v>
      </c>
      <c r="X366" s="347">
        <f>M366*'Regional Transition'!$X$89</f>
        <v>66.327361985450452</v>
      </c>
      <c r="Y366" s="347">
        <f>N366*'Regional Transition'!$Y$89</f>
        <v>0</v>
      </c>
      <c r="Z366" s="348">
        <f t="shared" si="76"/>
        <v>8533.1090842873855</v>
      </c>
      <c r="AB366" s="347">
        <f>E366*'Regional Transition'!$P$91</f>
        <v>-1699.4524495677233</v>
      </c>
      <c r="AC366" s="347">
        <f>F366*'Regional Transition'!$Q$91</f>
        <v>-3626.2377049180323</v>
      </c>
      <c r="AD366" s="347">
        <f>G366*'Regional Transition'!$R$91</f>
        <v>0</v>
      </c>
      <c r="AE366" s="347">
        <f>H366*'Regional Transition'!$S$91</f>
        <v>-1936.4400000000005</v>
      </c>
      <c r="AF366" s="347">
        <f>I366*'Regional Transition'!$T$91</f>
        <v>0</v>
      </c>
      <c r="AG366" s="347">
        <f>J366*'Regional Transition'!$U$91</f>
        <v>-51.639483468928972</v>
      </c>
      <c r="AH366" s="347">
        <f>K366*'Regional Transition'!$V$91</f>
        <v>-25.266388050521115</v>
      </c>
      <c r="AI366" s="347">
        <f>L366*'Regional Transition'!$W$91</f>
        <v>0</v>
      </c>
      <c r="AJ366" s="347">
        <f>M366*'Regional Transition'!$X$91</f>
        <v>0</v>
      </c>
      <c r="AK366" s="347">
        <f>N366*'Regional Transition'!$Y$91</f>
        <v>-71.866964467313721</v>
      </c>
      <c r="AM366" s="382">
        <f>IF(('GE2024 results (adjust.)'!E365+'Allocation (ENG)'!P366+'Allocation (ENG)'!AB366)&gt;0,('GE2024 results (adjust.)'!E365+'Allocation (ENG)'!P366+'Allocation (ENG)'!AB366),0)</f>
        <v>1874.5475504322767</v>
      </c>
      <c r="AN366" s="382">
        <f>IF(('GE2024 results (adjust.)'!F365+'Allocation (ENG)'!Q366+'Allocation (ENG)'!AC366)&gt;0,('GE2024 results (adjust.)'!F365+'Allocation (ENG)'!Q366+'Allocation (ENG)'!AC366),0)</f>
        <v>10644.762295081968</v>
      </c>
      <c r="AO366" s="382">
        <f>IF(('GE2024 results (adjust.)'!G365+'Allocation (ENG)'!R366+'Allocation (ENG)'!AD366)&gt;0,('GE2024 results (adjust.)'!G365+'Allocation (ENG)'!R366+'Allocation (ENG)'!AD366),0)</f>
        <v>11218.479603706504</v>
      </c>
      <c r="AP366" s="382">
        <f>IF(('GE2024 results (adjust.)'!H365+'Allocation (ENG)'!S366+'Allocation (ENG)'!AE366)&gt;0,('GE2024 results (adjust.)'!H365+'Allocation (ENG)'!S366+'Allocation (ENG)'!AE366),0)</f>
        <v>24958.559999999998</v>
      </c>
      <c r="AQ366" s="382">
        <f>IF(('GE2024 results (adjust.)'!I365+'Allocation (ENG)'!T366+'Allocation (ENG)'!AF366)&gt;0,('GE2024 results (adjust.)'!I365+'Allocation (ENG)'!T366+'Allocation (ENG)'!AF366),0)</f>
        <v>4155.3346357682312</v>
      </c>
      <c r="AR366" s="382">
        <f>IF(('GE2024 results (adjust.)'!K365+'Allocation (ENG)'!U366+'Allocation (ENG)'!AG366)&gt;0,('GE2024 results (adjust.)'!K365+'Allocation (ENG)'!U366+'Allocation (ENG)'!AG366),0)</f>
        <v>0</v>
      </c>
      <c r="AS366" s="382">
        <f>IF(('GE2024 results (adjust.)'!L365+'Allocation (ENG)'!V366+'Allocation (ENG)'!AH366)&gt;0,('GE2024 results (adjust.)'!L365+'Allocation (ENG)'!V366+'Allocation (ENG)'!AH366),0)</f>
        <v>0</v>
      </c>
      <c r="AT366" s="382">
        <f t="shared" si="86"/>
        <v>1296.9674828272</v>
      </c>
      <c r="AU366" s="382">
        <f t="shared" si="87"/>
        <v>66.327361985450452</v>
      </c>
      <c r="AV366" s="382">
        <f>IF(('GE2024 results (adjust.)'!N365+'Allocation (ENG)'!Y366+'Allocation (ENG)'!AK366)&gt;0,('GE2024 results (adjust.)'!N365+'Allocation (ENG)'!Y366+'Allocation (ENG)'!AK366),0)</f>
        <v>157.13303553268628</v>
      </c>
      <c r="AW366" s="382">
        <f t="shared" si="77"/>
        <v>54372.111965334319</v>
      </c>
      <c r="AY366" s="368">
        <f t="shared" si="78"/>
        <v>3.4476268856862134E-2</v>
      </c>
      <c r="AZ366" s="368">
        <f t="shared" si="79"/>
        <v>0.19577614167109567</v>
      </c>
      <c r="BA366" s="368">
        <f t="shared" si="80"/>
        <v>0.2063278250228536</v>
      </c>
      <c r="BB366" s="368">
        <f t="shared" si="81"/>
        <v>0.45903238071592045</v>
      </c>
      <c r="BC366" s="368">
        <f t="shared" si="82"/>
        <v>7.6424006454219054E-2</v>
      </c>
      <c r="BD366" s="368">
        <f t="shared" si="83"/>
        <v>0</v>
      </c>
      <c r="BE366" s="368">
        <f t="shared" si="84"/>
        <v>0</v>
      </c>
      <c r="BF366" s="368">
        <f t="shared" si="88"/>
        <v>2.3853542486157227E-2</v>
      </c>
      <c r="BG366" s="368">
        <f t="shared" si="89"/>
        <v>1.2198783454970144E-3</v>
      </c>
      <c r="BH366" s="368">
        <f t="shared" si="90"/>
        <v>2.8899564473947341E-3</v>
      </c>
    </row>
    <row r="367" spans="1:60" ht="20" customHeight="1" x14ac:dyDescent="0.35">
      <c r="A367" s="394" t="s">
        <v>466</v>
      </c>
      <c r="B367" s="395" t="s">
        <v>459</v>
      </c>
      <c r="C367" s="394" t="s">
        <v>379</v>
      </c>
      <c r="D367" s="333" t="s">
        <v>71</v>
      </c>
      <c r="E367" s="346">
        <f>'GE2024 results (adjust.)'!E366/'Regional Transition'!$P$87</f>
        <v>7.7144411454339295E-3</v>
      </c>
      <c r="F367" s="346">
        <f>'GE2024 results (adjust.)'!F366/'Regional Transition'!$Q$87</f>
        <v>1.2583414492026677E-2</v>
      </c>
      <c r="G367" s="346">
        <f>'GE2024 results (adjust.)'!G366/'Regional Transition'!$R$87</f>
        <v>1.4640207063735781E-2</v>
      </c>
      <c r="H367" s="346">
        <f>'GE2024 results (adjust.)'!H366/'Regional Transition'!$S$87</f>
        <v>1.0424584188819959E-2</v>
      </c>
      <c r="I367" s="346">
        <f>'GE2024 results (adjust.)'!I366/'Regional Transition'!$T$87</f>
        <v>1.2554018654163817E-2</v>
      </c>
      <c r="J367" s="346">
        <v>1.747246428097492E-2</v>
      </c>
      <c r="K367" s="346">
        <v>1.747246428097492E-2</v>
      </c>
      <c r="L367" s="346">
        <f t="shared" si="85"/>
        <v>1.4640207063735781E-2</v>
      </c>
      <c r="M367" s="346">
        <v>1.3414207395310846E-2</v>
      </c>
      <c r="N367" s="346">
        <v>1.747246428097492E-2</v>
      </c>
      <c r="P367" s="347">
        <f>E367*'Regional Transition'!$P$89</f>
        <v>0</v>
      </c>
      <c r="Q367" s="347">
        <f>F367*'Regional Transition'!$Q$89</f>
        <v>0</v>
      </c>
      <c r="R367" s="347">
        <f>G367*'Regional Transition'!$R$89</f>
        <v>6876.1859613357574</v>
      </c>
      <c r="S367" s="347">
        <f>H367*'Regional Transition'!$S$89</f>
        <v>0</v>
      </c>
      <c r="T367" s="347">
        <f>I367*'Regional Transition'!$T$89</f>
        <v>4602.028303777467</v>
      </c>
      <c r="U367" s="347">
        <f>J367*'Regional Transition'!$U$89</f>
        <v>0</v>
      </c>
      <c r="V367" s="347">
        <f>K367*'Regional Transition'!$V$89</f>
        <v>0</v>
      </c>
      <c r="W367" s="347">
        <f>L367*'Regional Transition'!$W$89</f>
        <v>1826.1957295688435</v>
      </c>
      <c r="X367" s="347">
        <f>M367*'Regional Transition'!$X$89</f>
        <v>167.32665155773083</v>
      </c>
      <c r="Y367" s="347">
        <f>N367*'Regional Transition'!$Y$89</f>
        <v>0</v>
      </c>
      <c r="Z367" s="348">
        <f t="shared" si="76"/>
        <v>13471.736646239799</v>
      </c>
      <c r="AB367" s="347">
        <f>E367*'Regional Transition'!$P$91</f>
        <v>-3917.6801152737753</v>
      </c>
      <c r="AC367" s="347">
        <f>F367*'Regional Transition'!$Q$91</f>
        <v>-4258.1803278688521</v>
      </c>
      <c r="AD367" s="347">
        <f>G367*'Regional Transition'!$R$91</f>
        <v>0</v>
      </c>
      <c r="AE367" s="347">
        <f>H367*'Regional Transition'!$S$91</f>
        <v>-713.952</v>
      </c>
      <c r="AF367" s="347">
        <f>I367*'Regional Transition'!$T$91</f>
        <v>0</v>
      </c>
      <c r="AG367" s="347">
        <f>J367*'Regional Transition'!$U$91</f>
        <v>-356.28988594282873</v>
      </c>
      <c r="AH367" s="347">
        <f>K367*'Regional Transition'!$V$91</f>
        <v>-174.32704419136837</v>
      </c>
      <c r="AI367" s="347">
        <f>L367*'Regional Transition'!$W$91</f>
        <v>0</v>
      </c>
      <c r="AJ367" s="347">
        <f>M367*'Regional Transition'!$X$91</f>
        <v>0</v>
      </c>
      <c r="AK367" s="347">
        <f>N367*'Regional Transition'!$Y$91</f>
        <v>-495.85067187054887</v>
      </c>
      <c r="AM367" s="382">
        <f>IF(('GE2024 results (adjust.)'!E366+'Allocation (ENG)'!P367+'Allocation (ENG)'!AB367)&gt;0,('GE2024 results (adjust.)'!E366+'Allocation (ENG)'!P367+'Allocation (ENG)'!AB367),0)</f>
        <v>4321.3198847262247</v>
      </c>
      <c r="AN367" s="382">
        <f>IF(('GE2024 results (adjust.)'!F366+'Allocation (ENG)'!Q367+'Allocation (ENG)'!AC367)&gt;0,('GE2024 results (adjust.)'!F366+'Allocation (ENG)'!Q367+'Allocation (ENG)'!AC367),0)</f>
        <v>12499.819672131147</v>
      </c>
      <c r="AO367" s="382">
        <f>IF(('GE2024 results (adjust.)'!G366+'Allocation (ENG)'!R367+'Allocation (ENG)'!AD367)&gt;0,('GE2024 results (adjust.)'!G366+'Allocation (ENG)'!R367+'Allocation (ENG)'!AD367),0)</f>
        <v>15796.185961335757</v>
      </c>
      <c r="AP367" s="382">
        <f>IF(('GE2024 results (adjust.)'!H366+'Allocation (ENG)'!S367+'Allocation (ENG)'!AE367)&gt;0,('GE2024 results (adjust.)'!H366+'Allocation (ENG)'!S367+'Allocation (ENG)'!AE367),0)</f>
        <v>9202.0480000000007</v>
      </c>
      <c r="AQ367" s="382">
        <f>IF(('GE2024 results (adjust.)'!I366+'Allocation (ENG)'!T367+'Allocation (ENG)'!AF367)&gt;0,('GE2024 results (adjust.)'!I366+'Allocation (ENG)'!T367+'Allocation (ENG)'!AF367),0)</f>
        <v>8364.028303777468</v>
      </c>
      <c r="AR367" s="382">
        <f>IF(('GE2024 results (adjust.)'!K366+'Allocation (ENG)'!U367+'Allocation (ENG)'!AG367)&gt;0,('GE2024 results (adjust.)'!K366+'Allocation (ENG)'!U367+'Allocation (ENG)'!AG367),0)</f>
        <v>596.71011405717127</v>
      </c>
      <c r="AS367" s="382">
        <f>IF(('GE2024 results (adjust.)'!L366+'Allocation (ENG)'!V367+'Allocation (ENG)'!AH367)&gt;0,('GE2024 results (adjust.)'!L366+'Allocation (ENG)'!V367+'Allocation (ENG)'!AH367),0)</f>
        <v>0</v>
      </c>
      <c r="AT367" s="382">
        <f t="shared" si="86"/>
        <v>1826.1957295688435</v>
      </c>
      <c r="AU367" s="382">
        <f t="shared" si="87"/>
        <v>167.32665155773083</v>
      </c>
      <c r="AV367" s="382">
        <f>IF(('GE2024 results (adjust.)'!N366+'Allocation (ENG)'!Y367+'Allocation (ENG)'!AK367)&gt;0,('GE2024 results (adjust.)'!N366+'Allocation (ENG)'!Y367+'Allocation (ENG)'!AK367),0)</f>
        <v>131.14932812945113</v>
      </c>
      <c r="AW367" s="382">
        <f t="shared" si="77"/>
        <v>52904.783645283802</v>
      </c>
      <c r="AY367" s="368">
        <f t="shared" si="78"/>
        <v>8.168108036694427E-2</v>
      </c>
      <c r="AZ367" s="368">
        <f t="shared" si="79"/>
        <v>0.23627012173303621</v>
      </c>
      <c r="BA367" s="368">
        <f t="shared" si="80"/>
        <v>0.29857764974989948</v>
      </c>
      <c r="BB367" s="368">
        <f t="shared" si="81"/>
        <v>0.17393602933333832</v>
      </c>
      <c r="BC367" s="368">
        <f t="shared" si="82"/>
        <v>0.15809587956840798</v>
      </c>
      <c r="BD367" s="368">
        <f t="shared" si="83"/>
        <v>1.1278944415650492E-2</v>
      </c>
      <c r="BE367" s="368">
        <f t="shared" si="84"/>
        <v>0</v>
      </c>
      <c r="BF367" s="368">
        <f t="shared" si="88"/>
        <v>3.4518536959022982E-2</v>
      </c>
      <c r="BG367" s="368">
        <f t="shared" si="89"/>
        <v>3.1627886937336935E-3</v>
      </c>
      <c r="BH367" s="368">
        <f t="shared" si="90"/>
        <v>2.4789691799664403E-3</v>
      </c>
    </row>
    <row r="368" spans="1:60" ht="20" customHeight="1" x14ac:dyDescent="0.35">
      <c r="A368" s="394" t="s">
        <v>467</v>
      </c>
      <c r="B368" s="395" t="s">
        <v>468</v>
      </c>
      <c r="C368" s="394" t="s">
        <v>379</v>
      </c>
      <c r="D368" s="333" t="s">
        <v>71</v>
      </c>
      <c r="E368" s="346">
        <f>'GE2024 results (adjust.)'!E367/'Regional Transition'!$P$87</f>
        <v>9.1592017580573726E-3</v>
      </c>
      <c r="F368" s="346">
        <f>'GE2024 results (adjust.)'!F367/'Regional Transition'!$Q$87</f>
        <v>1.652033072198824E-2</v>
      </c>
      <c r="G368" s="346">
        <f>'GE2024 results (adjust.)'!G367/'Regional Transition'!$R$87</f>
        <v>1.2130691749783762E-2</v>
      </c>
      <c r="H368" s="346">
        <f>'GE2024 results (adjust.)'!H367/'Regional Transition'!$S$87</f>
        <v>1.037307101564003E-2</v>
      </c>
      <c r="I368" s="346">
        <f>'GE2024 results (adjust.)'!I367/'Regional Transition'!$T$87</f>
        <v>1.840388433751022E-2</v>
      </c>
      <c r="J368" s="346">
        <v>2.0347679922148006E-3</v>
      </c>
      <c r="K368" s="346">
        <v>2.0347679922148006E-3</v>
      </c>
      <c r="L368" s="346">
        <f t="shared" si="85"/>
        <v>1.2130691749783762E-2</v>
      </c>
      <c r="M368" s="346">
        <v>1.5690212891864119E-2</v>
      </c>
      <c r="N368" s="346">
        <v>2.0347679922148006E-3</v>
      </c>
      <c r="P368" s="347">
        <f>E368*'Regional Transition'!$P$89</f>
        <v>0</v>
      </c>
      <c r="Q368" s="347">
        <f>F368*'Regional Transition'!$Q$89</f>
        <v>0</v>
      </c>
      <c r="R368" s="347">
        <f>G368*'Regional Transition'!$R$89</f>
        <v>5697.5213498018584</v>
      </c>
      <c r="S368" s="347">
        <f>H368*'Regional Transition'!$S$89</f>
        <v>0</v>
      </c>
      <c r="T368" s="347">
        <f>I368*'Regional Transition'!$T$89</f>
        <v>6746.4609503808433</v>
      </c>
      <c r="U368" s="347">
        <f>J368*'Regional Transition'!$U$89</f>
        <v>0</v>
      </c>
      <c r="V368" s="347">
        <f>K368*'Regional Transition'!$V$89</f>
        <v>0</v>
      </c>
      <c r="W368" s="347">
        <f>L368*'Regional Transition'!$W$89</f>
        <v>1513.1628517088925</v>
      </c>
      <c r="X368" s="347">
        <f>M368*'Regional Transition'!$X$89</f>
        <v>195.7171756820542</v>
      </c>
      <c r="Y368" s="347">
        <f>N368*'Regional Transition'!$Y$89</f>
        <v>0</v>
      </c>
      <c r="Z368" s="348">
        <f t="shared" si="76"/>
        <v>14152.862327573648</v>
      </c>
      <c r="AB368" s="347">
        <f>E368*'Regional Transition'!$P$91</f>
        <v>-4651.3832853025933</v>
      </c>
      <c r="AC368" s="347">
        <f>F368*'Regional Transition'!$Q$91</f>
        <v>-5590.4180327868844</v>
      </c>
      <c r="AD368" s="347">
        <f>G368*'Regional Transition'!$R$91</f>
        <v>0</v>
      </c>
      <c r="AE368" s="347">
        <f>H368*'Regional Transition'!$S$91</f>
        <v>-710.42400000000009</v>
      </c>
      <c r="AF368" s="347">
        <f>I368*'Regional Transition'!$T$91</f>
        <v>0</v>
      </c>
      <c r="AG368" s="347">
        <f>J368*'Regional Transition'!$U$91</f>
        <v>-41.491986717392706</v>
      </c>
      <c r="AH368" s="347">
        <f>K368*'Regional Transition'!$V$91</f>
        <v>-20.301377298235302</v>
      </c>
      <c r="AI368" s="347">
        <f>L368*'Regional Transition'!$W$91</f>
        <v>0</v>
      </c>
      <c r="AJ368" s="347">
        <f>M368*'Regional Transition'!$X$91</f>
        <v>0</v>
      </c>
      <c r="AK368" s="347">
        <f>N368*'Regional Transition'!$Y$91</f>
        <v>-57.744635205177829</v>
      </c>
      <c r="AM368" s="382">
        <f>IF(('GE2024 results (adjust.)'!E367+'Allocation (ENG)'!P368+'Allocation (ENG)'!AB368)&gt;0,('GE2024 results (adjust.)'!E367+'Allocation (ENG)'!P368+'Allocation (ENG)'!AB368),0)</f>
        <v>5130.6167146974067</v>
      </c>
      <c r="AN368" s="382">
        <f>IF(('GE2024 results (adjust.)'!F367+'Allocation (ENG)'!Q368+'Allocation (ENG)'!AC368)&gt;0,('GE2024 results (adjust.)'!F367+'Allocation (ENG)'!Q368+'Allocation (ENG)'!AC368),0)</f>
        <v>16410.581967213115</v>
      </c>
      <c r="AO368" s="382">
        <f>IF(('GE2024 results (adjust.)'!G367+'Allocation (ENG)'!R368+'Allocation (ENG)'!AD368)&gt;0,('GE2024 results (adjust.)'!G367+'Allocation (ENG)'!R368+'Allocation (ENG)'!AD368),0)</f>
        <v>13088.521349801858</v>
      </c>
      <c r="AP368" s="382">
        <f>IF(('GE2024 results (adjust.)'!H367+'Allocation (ENG)'!S368+'Allocation (ENG)'!AE368)&gt;0,('GE2024 results (adjust.)'!H367+'Allocation (ENG)'!S368+'Allocation (ENG)'!AE368),0)</f>
        <v>9156.5759999999991</v>
      </c>
      <c r="AQ368" s="382">
        <f>IF(('GE2024 results (adjust.)'!I367+'Allocation (ENG)'!T368+'Allocation (ENG)'!AF368)&gt;0,('GE2024 results (adjust.)'!I367+'Allocation (ENG)'!T368+'Allocation (ENG)'!AF368),0)</f>
        <v>12261.460950380842</v>
      </c>
      <c r="AR368" s="382">
        <f>IF(('GE2024 results (adjust.)'!K367+'Allocation (ENG)'!U368+'Allocation (ENG)'!AG368)&gt;0,('GE2024 results (adjust.)'!K367+'Allocation (ENG)'!U368+'Allocation (ENG)'!AG368),0)</f>
        <v>0</v>
      </c>
      <c r="AS368" s="382">
        <f>IF(('GE2024 results (adjust.)'!L367+'Allocation (ENG)'!V368+'Allocation (ENG)'!AH368)&gt;0,('GE2024 results (adjust.)'!L367+'Allocation (ENG)'!V368+'Allocation (ENG)'!AH368),0)</f>
        <v>0</v>
      </c>
      <c r="AT368" s="382">
        <f t="shared" si="86"/>
        <v>1513.1628517088925</v>
      </c>
      <c r="AU368" s="382">
        <f t="shared" si="87"/>
        <v>195.7171756820542</v>
      </c>
      <c r="AV368" s="382">
        <f>IF(('GE2024 results (adjust.)'!N367+'Allocation (ENG)'!Y368+'Allocation (ENG)'!AK368)&gt;0,('GE2024 results (adjust.)'!N367+'Allocation (ENG)'!Y368+'Allocation (ENG)'!AK368),0)</f>
        <v>126.25536479482217</v>
      </c>
      <c r="AW368" s="382">
        <f t="shared" si="77"/>
        <v>57882.892374278992</v>
      </c>
      <c r="AY368" s="368">
        <f t="shared" si="78"/>
        <v>8.8637877345902324E-2</v>
      </c>
      <c r="AZ368" s="368">
        <f t="shared" si="79"/>
        <v>0.28351350967570804</v>
      </c>
      <c r="BA368" s="368">
        <f t="shared" si="80"/>
        <v>0.2261207208715422</v>
      </c>
      <c r="BB368" s="368">
        <f t="shared" si="81"/>
        <v>0.1581914037880533</v>
      </c>
      <c r="BC368" s="368">
        <f t="shared" si="82"/>
        <v>0.21183220892101412</v>
      </c>
      <c r="BD368" s="368">
        <f t="shared" si="83"/>
        <v>0</v>
      </c>
      <c r="BE368" s="368">
        <f t="shared" si="84"/>
        <v>0</v>
      </c>
      <c r="BF368" s="368">
        <f t="shared" si="88"/>
        <v>2.6141797509436241E-2</v>
      </c>
      <c r="BG368" s="368">
        <f t="shared" si="89"/>
        <v>3.3812611577272124E-3</v>
      </c>
      <c r="BH368" s="368">
        <f t="shared" si="90"/>
        <v>2.1812207306165193E-3</v>
      </c>
    </row>
    <row r="369" spans="1:60" ht="20" customHeight="1" x14ac:dyDescent="0.35">
      <c r="A369" s="394" t="s">
        <v>469</v>
      </c>
      <c r="B369" s="395" t="s">
        <v>468</v>
      </c>
      <c r="C369" s="394" t="s">
        <v>379</v>
      </c>
      <c r="D369" s="333" t="s">
        <v>71</v>
      </c>
      <c r="E369" s="346">
        <f>'GE2024 results (adjust.)'!E368/'Regional Transition'!$P$87</f>
        <v>1.3027190151283197E-2</v>
      </c>
      <c r="F369" s="346">
        <f>'GE2024 results (adjust.)'!F368/'Regional Transition'!$Q$87</f>
        <v>1.1772453300274151E-2</v>
      </c>
      <c r="G369" s="346">
        <f>'GE2024 results (adjust.)'!G368/'Regional Transition'!$R$87</f>
        <v>1.6842803238571364E-2</v>
      </c>
      <c r="H369" s="346">
        <f>'GE2024 results (adjust.)'!H368/'Regional Transition'!$S$87</f>
        <v>5.3416006719840875E-3</v>
      </c>
      <c r="I369" s="346">
        <f>'GE2024 results (adjust.)'!I368/'Regional Transition'!$T$87</f>
        <v>7.2914754809537321E-3</v>
      </c>
      <c r="J369" s="346">
        <v>7.8294333613482554E-3</v>
      </c>
      <c r="K369" s="346">
        <v>7.8294333613482554E-3</v>
      </c>
      <c r="L369" s="346">
        <f t="shared" si="85"/>
        <v>1.6842803238571364E-2</v>
      </c>
      <c r="M369" s="346">
        <v>6.216340012461124E-3</v>
      </c>
      <c r="N369" s="346">
        <v>7.8294333613482554E-3</v>
      </c>
      <c r="P369" s="347">
        <f>E369*'Regional Transition'!$P$89</f>
        <v>0</v>
      </c>
      <c r="Q369" s="347">
        <f>F369*'Regional Transition'!$Q$89</f>
        <v>0</v>
      </c>
      <c r="R369" s="347">
        <f>G369*'Regional Transition'!$R$89</f>
        <v>7910.6973469986024</v>
      </c>
      <c r="S369" s="347">
        <f>H369*'Regional Transition'!$S$89</f>
        <v>0</v>
      </c>
      <c r="T369" s="347">
        <f>I369*'Regional Transition'!$T$89</f>
        <v>2672.8952269414585</v>
      </c>
      <c r="U369" s="347">
        <f>J369*'Regional Transition'!$U$89</f>
        <v>0</v>
      </c>
      <c r="V369" s="347">
        <f>K369*'Regional Transition'!$V$89</f>
        <v>0</v>
      </c>
      <c r="W369" s="347">
        <f>L369*'Regional Transition'!$W$89</f>
        <v>2100.9440108559943</v>
      </c>
      <c r="X369" s="347">
        <f>M369*'Regional Transition'!$X$89</f>
        <v>77.541619014558194</v>
      </c>
      <c r="Y369" s="347">
        <f>N369*'Regional Transition'!$Y$89</f>
        <v>0</v>
      </c>
      <c r="Z369" s="348">
        <f t="shared" si="76"/>
        <v>12762.078203810614</v>
      </c>
      <c r="AB369" s="347">
        <f>E369*'Regional Transition'!$P$91</f>
        <v>-6615.6916426512962</v>
      </c>
      <c r="AC369" s="347">
        <f>F369*'Regional Transition'!$Q$91</f>
        <v>-3983.754098360655</v>
      </c>
      <c r="AD369" s="347">
        <f>G369*'Regional Transition'!$R$91</f>
        <v>0</v>
      </c>
      <c r="AE369" s="347">
        <f>H369*'Regional Transition'!$S$91</f>
        <v>-365.83200000000005</v>
      </c>
      <c r="AF369" s="347">
        <f>I369*'Regional Transition'!$T$91</f>
        <v>0</v>
      </c>
      <c r="AG369" s="347">
        <f>J369*'Regional Transition'!$U$91</f>
        <v>-159.65394889083717</v>
      </c>
      <c r="AH369" s="347">
        <f>K369*'Regional Transition'!$V$91</f>
        <v>-78.116169169296711</v>
      </c>
      <c r="AI369" s="347">
        <f>L369*'Regional Transition'!$W$91</f>
        <v>0</v>
      </c>
      <c r="AJ369" s="347">
        <f>M369*'Regional Transition'!$X$91</f>
        <v>0</v>
      </c>
      <c r="AK369" s="347">
        <f>N369*'Regional Transition'!$Y$91</f>
        <v>-222.19131372427125</v>
      </c>
      <c r="AM369" s="382">
        <f>IF(('GE2024 results (adjust.)'!E368+'Allocation (ENG)'!P369+'Allocation (ENG)'!AB369)&gt;0,('GE2024 results (adjust.)'!E368+'Allocation (ENG)'!P369+'Allocation (ENG)'!AB369),0)</f>
        <v>7297.3083573487038</v>
      </c>
      <c r="AN369" s="382">
        <f>IF(('GE2024 results (adjust.)'!F368+'Allocation (ENG)'!Q369+'Allocation (ENG)'!AC369)&gt;0,('GE2024 results (adjust.)'!F368+'Allocation (ENG)'!Q369+'Allocation (ENG)'!AC369),0)</f>
        <v>11694.245901639344</v>
      </c>
      <c r="AO369" s="382">
        <f>IF(('GE2024 results (adjust.)'!G368+'Allocation (ENG)'!R369+'Allocation (ENG)'!AD369)&gt;0,('GE2024 results (adjust.)'!G368+'Allocation (ENG)'!R369+'Allocation (ENG)'!AD369),0)</f>
        <v>18172.697346998604</v>
      </c>
      <c r="AP369" s="382">
        <f>IF(('GE2024 results (adjust.)'!H368+'Allocation (ENG)'!S369+'Allocation (ENG)'!AE369)&gt;0,('GE2024 results (adjust.)'!H368+'Allocation (ENG)'!S369+'Allocation (ENG)'!AE369),0)</f>
        <v>4715.1679999999997</v>
      </c>
      <c r="AQ369" s="382">
        <f>IF(('GE2024 results (adjust.)'!I368+'Allocation (ENG)'!T369+'Allocation (ENG)'!AF369)&gt;0,('GE2024 results (adjust.)'!I368+'Allocation (ENG)'!T369+'Allocation (ENG)'!AF369),0)</f>
        <v>4857.8952269414585</v>
      </c>
      <c r="AR369" s="382">
        <f>IF(('GE2024 results (adjust.)'!K368+'Allocation (ENG)'!U369+'Allocation (ENG)'!AG369)&gt;0,('GE2024 results (adjust.)'!K368+'Allocation (ENG)'!U369+'Allocation (ENG)'!AG369),0)</f>
        <v>0</v>
      </c>
      <c r="AS369" s="382">
        <f>IF(('GE2024 results (adjust.)'!L368+'Allocation (ENG)'!V369+'Allocation (ENG)'!AH369)&gt;0,('GE2024 results (adjust.)'!L368+'Allocation (ENG)'!V369+'Allocation (ENG)'!AH369),0)</f>
        <v>0</v>
      </c>
      <c r="AT369" s="382">
        <f t="shared" si="86"/>
        <v>2100.9440108559943</v>
      </c>
      <c r="AU369" s="382">
        <f t="shared" si="87"/>
        <v>77.541619014558194</v>
      </c>
      <c r="AV369" s="382">
        <f>IF(('GE2024 results (adjust.)'!N368+'Allocation (ENG)'!Y369+'Allocation (ENG)'!AK369)&gt;0,('GE2024 results (adjust.)'!N368+'Allocation (ENG)'!Y369+'Allocation (ENG)'!AK369),0)</f>
        <v>485.80868627572875</v>
      </c>
      <c r="AW369" s="382">
        <f t="shared" si="77"/>
        <v>49401.609149074386</v>
      </c>
      <c r="AY369" s="368">
        <f t="shared" si="78"/>
        <v>0.14771398104317479</v>
      </c>
      <c r="AZ369" s="368">
        <f t="shared" si="79"/>
        <v>0.23671791472117368</v>
      </c>
      <c r="BA369" s="368">
        <f t="shared" si="80"/>
        <v>0.36785638484286293</v>
      </c>
      <c r="BB369" s="368">
        <f t="shared" si="81"/>
        <v>9.5445635905735376E-2</v>
      </c>
      <c r="BC369" s="368">
        <f t="shared" si="82"/>
        <v>9.8334756916161684E-2</v>
      </c>
      <c r="BD369" s="368">
        <f t="shared" si="83"/>
        <v>0</v>
      </c>
      <c r="BE369" s="368">
        <f t="shared" si="84"/>
        <v>0</v>
      </c>
      <c r="BF369" s="368">
        <f t="shared" si="88"/>
        <v>4.2527845692559969E-2</v>
      </c>
      <c r="BG369" s="368">
        <f t="shared" si="89"/>
        <v>1.5696172725987217E-3</v>
      </c>
      <c r="BH369" s="368">
        <f t="shared" si="90"/>
        <v>9.833863605732995E-3</v>
      </c>
    </row>
    <row r="370" spans="1:60" ht="20" customHeight="1" x14ac:dyDescent="0.35">
      <c r="A370" s="394" t="s">
        <v>470</v>
      </c>
      <c r="B370" s="395" t="s">
        <v>468</v>
      </c>
      <c r="C370" s="394" t="s">
        <v>379</v>
      </c>
      <c r="D370" s="333" t="s">
        <v>71</v>
      </c>
      <c r="E370" s="346">
        <f>'GE2024 results (adjust.)'!E369/'Regional Transition'!$P$87</f>
        <v>2.9728547926632753E-3</v>
      </c>
      <c r="F370" s="346">
        <f>'GE2024 results (adjust.)'!F369/'Regional Transition'!$Q$87</f>
        <v>1.0037897417914585E-2</v>
      </c>
      <c r="G370" s="346">
        <f>'GE2024 results (adjust.)'!G369/'Regional Transition'!$R$87</f>
        <v>1.2898810236984248E-2</v>
      </c>
      <c r="H370" s="346">
        <f>'GE2024 results (adjust.)'!H369/'Regional Transition'!$S$87</f>
        <v>2.6849927408477386E-2</v>
      </c>
      <c r="I370" s="346">
        <f>'GE2024 results (adjust.)'!I369/'Regional Transition'!$T$87</f>
        <v>6.0567633857807881E-3</v>
      </c>
      <c r="J370" s="346">
        <v>2.1011191223957179E-3</v>
      </c>
      <c r="K370" s="346">
        <v>2.1011191223957179E-3</v>
      </c>
      <c r="L370" s="346">
        <f t="shared" si="85"/>
        <v>1.2898810236984248E-2</v>
      </c>
      <c r="M370" s="346">
        <v>5.7042387757366376E-3</v>
      </c>
      <c r="N370" s="346">
        <v>2.1011191223957179E-3</v>
      </c>
      <c r="P370" s="347">
        <f>E370*'Regional Transition'!$P$89</f>
        <v>0</v>
      </c>
      <c r="Q370" s="347">
        <f>F370*'Regional Transition'!$Q$89</f>
        <v>0</v>
      </c>
      <c r="R370" s="347">
        <f>G370*'Regional Transition'!$R$89</f>
        <v>6058.2898509122997</v>
      </c>
      <c r="S370" s="347">
        <f>H370*'Regional Transition'!$S$89</f>
        <v>0</v>
      </c>
      <c r="T370" s="347">
        <f>I370*'Regional Transition'!$T$89</f>
        <v>2220.2768132259707</v>
      </c>
      <c r="U370" s="347">
        <f>J370*'Regional Transition'!$U$89</f>
        <v>0</v>
      </c>
      <c r="V370" s="347">
        <f>K370*'Regional Transition'!$V$89</f>
        <v>0</v>
      </c>
      <c r="W370" s="347">
        <f>L370*'Regional Transition'!$W$89</f>
        <v>1608.97670837237</v>
      </c>
      <c r="X370" s="347">
        <f>M370*'Regional Transition'!$X$89</f>
        <v>71.15375108658543</v>
      </c>
      <c r="Y370" s="347">
        <f>N370*'Regional Transition'!$Y$89</f>
        <v>0</v>
      </c>
      <c r="Z370" s="348">
        <f t="shared" si="76"/>
        <v>9958.6971235972269</v>
      </c>
      <c r="AB370" s="347">
        <f>E370*'Regional Transition'!$P$91</f>
        <v>-1509.7262247838617</v>
      </c>
      <c r="AC370" s="347">
        <f>F370*'Regional Transition'!$Q$91</f>
        <v>-3396.7868852459014</v>
      </c>
      <c r="AD370" s="347">
        <f>G370*'Regional Transition'!$R$91</f>
        <v>0</v>
      </c>
      <c r="AE370" s="347">
        <f>H370*'Regional Transition'!$S$91</f>
        <v>-1838.8800000000003</v>
      </c>
      <c r="AF370" s="347">
        <f>I370*'Regional Transition'!$T$91</f>
        <v>0</v>
      </c>
      <c r="AG370" s="347">
        <f>J370*'Regional Transition'!$U$91</f>
        <v>-42.844986284264209</v>
      </c>
      <c r="AH370" s="347">
        <f>K370*'Regional Transition'!$V$91</f>
        <v>-20.963378731873409</v>
      </c>
      <c r="AI370" s="347">
        <f>L370*'Regional Transition'!$W$91</f>
        <v>0</v>
      </c>
      <c r="AJ370" s="347">
        <f>M370*'Regional Transition'!$X$91</f>
        <v>0</v>
      </c>
      <c r="AK370" s="347">
        <f>N370*'Regional Transition'!$Y$91</f>
        <v>-59.627612440129283</v>
      </c>
      <c r="AM370" s="382">
        <f>IF(('GE2024 results (adjust.)'!E369+'Allocation (ENG)'!P370+'Allocation (ENG)'!AB370)&gt;0,('GE2024 results (adjust.)'!E369+'Allocation (ENG)'!P370+'Allocation (ENG)'!AB370),0)</f>
        <v>1665.2737752161383</v>
      </c>
      <c r="AN370" s="382">
        <f>IF(('GE2024 results (adjust.)'!F369+'Allocation (ENG)'!Q370+'Allocation (ENG)'!AC370)&gt;0,('GE2024 results (adjust.)'!F369+'Allocation (ENG)'!Q370+'Allocation (ENG)'!AC370),0)</f>
        <v>9971.2131147540986</v>
      </c>
      <c r="AO370" s="382">
        <f>IF(('GE2024 results (adjust.)'!G369+'Allocation (ENG)'!R370+'Allocation (ENG)'!AD370)&gt;0,('GE2024 results (adjust.)'!G369+'Allocation (ENG)'!R370+'Allocation (ENG)'!AD370),0)</f>
        <v>13917.289850912301</v>
      </c>
      <c r="AP370" s="382">
        <f>IF(('GE2024 results (adjust.)'!H369+'Allocation (ENG)'!S370+'Allocation (ENG)'!AE370)&gt;0,('GE2024 results (adjust.)'!H369+'Allocation (ENG)'!S370+'Allocation (ENG)'!AE370),0)</f>
        <v>23701.119999999999</v>
      </c>
      <c r="AQ370" s="382">
        <f>IF(('GE2024 results (adjust.)'!I369+'Allocation (ENG)'!T370+'Allocation (ENG)'!AF370)&gt;0,('GE2024 results (adjust.)'!I369+'Allocation (ENG)'!T370+'Allocation (ENG)'!AF370),0)</f>
        <v>4035.2768132259707</v>
      </c>
      <c r="AR370" s="382">
        <f>IF(('GE2024 results (adjust.)'!K369+'Allocation (ENG)'!U370+'Allocation (ENG)'!AG370)&gt;0,('GE2024 results (adjust.)'!K369+'Allocation (ENG)'!U370+'Allocation (ENG)'!AG370),0)</f>
        <v>147.15501371573578</v>
      </c>
      <c r="AS370" s="382">
        <f>IF(('GE2024 results (adjust.)'!L369+'Allocation (ENG)'!V370+'Allocation (ENG)'!AH370)&gt;0,('GE2024 results (adjust.)'!L369+'Allocation (ENG)'!V370+'Allocation (ENG)'!AH370),0)</f>
        <v>0</v>
      </c>
      <c r="AT370" s="382">
        <f t="shared" si="86"/>
        <v>1608.97670837237</v>
      </c>
      <c r="AU370" s="382">
        <f t="shared" si="87"/>
        <v>71.15375108658543</v>
      </c>
      <c r="AV370" s="382">
        <f>IF(('GE2024 results (adjust.)'!N369+'Allocation (ENG)'!Y370+'Allocation (ENG)'!AK370)&gt;0,('GE2024 results (adjust.)'!N369+'Allocation (ENG)'!Y370+'Allocation (ENG)'!AK370),0)</f>
        <v>0</v>
      </c>
      <c r="AW370" s="382">
        <f t="shared" si="77"/>
        <v>55117.459027283207</v>
      </c>
      <c r="AY370" s="368">
        <f t="shared" si="78"/>
        <v>3.0213181169905273E-2</v>
      </c>
      <c r="AZ370" s="368">
        <f t="shared" si="79"/>
        <v>0.18090843247723623</v>
      </c>
      <c r="BA370" s="368">
        <f t="shared" si="80"/>
        <v>0.25250238484367044</v>
      </c>
      <c r="BB370" s="368">
        <f t="shared" si="81"/>
        <v>0.43001111477704218</v>
      </c>
      <c r="BC370" s="368">
        <f t="shared" si="82"/>
        <v>7.3212315742431158E-2</v>
      </c>
      <c r="BD370" s="368">
        <f t="shared" si="83"/>
        <v>2.669843935347126E-3</v>
      </c>
      <c r="BE370" s="368">
        <f t="shared" si="84"/>
        <v>0</v>
      </c>
      <c r="BF370" s="368">
        <f t="shared" si="88"/>
        <v>2.9191779460949474E-2</v>
      </c>
      <c r="BG370" s="368">
        <f t="shared" si="89"/>
        <v>1.290947593417981E-3</v>
      </c>
      <c r="BH370" s="368">
        <f t="shared" si="90"/>
        <v>0</v>
      </c>
    </row>
    <row r="371" spans="1:60" ht="20" customHeight="1" x14ac:dyDescent="0.35">
      <c r="A371" s="394" t="s">
        <v>471</v>
      </c>
      <c r="B371" s="395" t="s">
        <v>468</v>
      </c>
      <c r="C371" s="394" t="s">
        <v>379</v>
      </c>
      <c r="D371" s="333" t="s">
        <v>71</v>
      </c>
      <c r="E371" s="346">
        <f>'GE2024 results (adjust.)'!E370/'Regional Transition'!$P$87</f>
        <v>1.634180620357548E-2</v>
      </c>
      <c r="F371" s="346">
        <f>'GE2024 results (adjust.)'!F370/'Regional Transition'!$Q$87</f>
        <v>9.1743739266966183E-3</v>
      </c>
      <c r="G371" s="346">
        <f>'GE2024 results (adjust.)'!G370/'Regional Transition'!$R$87</f>
        <v>1.3863882182441271E-2</v>
      </c>
      <c r="H371" s="346">
        <f>'GE2024 results (adjust.)'!H370/'Regional Transition'!$S$87</f>
        <v>2.3180927930968142E-3</v>
      </c>
      <c r="I371" s="346">
        <f>'GE2024 results (adjust.)'!I370/'Regional Transition'!$T$87</f>
        <v>8.7464335174277947E-3</v>
      </c>
      <c r="J371" s="346">
        <v>2.8309815543858096E-2</v>
      </c>
      <c r="K371" s="346">
        <v>2.8309815543858096E-2</v>
      </c>
      <c r="L371" s="346">
        <f t="shared" si="85"/>
        <v>1.3863882182441271E-2</v>
      </c>
      <c r="M371" s="346">
        <v>1.4304694545837314E-2</v>
      </c>
      <c r="N371" s="346">
        <v>2.8309815543858096E-2</v>
      </c>
      <c r="P371" s="347">
        <f>E371*'Regional Transition'!$P$89</f>
        <v>0</v>
      </c>
      <c r="Q371" s="347">
        <f>F371*'Regional Transition'!$Q$89</f>
        <v>0</v>
      </c>
      <c r="R371" s="347">
        <f>G371*'Regional Transition'!$R$89</f>
        <v>6511.5630958972133</v>
      </c>
      <c r="S371" s="347">
        <f>H371*'Regional Transition'!$S$89</f>
        <v>0</v>
      </c>
      <c r="T371" s="347">
        <f>I371*'Regional Transition'!$T$89</f>
        <v>3206.2509793197082</v>
      </c>
      <c r="U371" s="347">
        <f>J371*'Regional Transition'!$U$89</f>
        <v>0</v>
      </c>
      <c r="V371" s="347">
        <f>K371*'Regional Transition'!$V$89</f>
        <v>0</v>
      </c>
      <c r="W371" s="347">
        <f>L371*'Regional Transition'!$W$89</f>
        <v>1729.3582205905852</v>
      </c>
      <c r="X371" s="347">
        <f>M371*'Regional Transition'!$X$89</f>
        <v>178.43444412137234</v>
      </c>
      <c r="Y371" s="347">
        <f>N371*'Regional Transition'!$Y$89</f>
        <v>0</v>
      </c>
      <c r="Z371" s="348">
        <f t="shared" si="76"/>
        <v>11625.60673992888</v>
      </c>
      <c r="AB371" s="347">
        <f>E371*'Regional Transition'!$P$91</f>
        <v>-8298.9769452449564</v>
      </c>
      <c r="AC371" s="347">
        <f>F371*'Regional Transition'!$Q$91</f>
        <v>-3104.5737704918024</v>
      </c>
      <c r="AD371" s="347">
        <f>G371*'Regional Transition'!$R$91</f>
        <v>0</v>
      </c>
      <c r="AE371" s="347">
        <f>H371*'Regional Transition'!$S$91</f>
        <v>-158.76000000000002</v>
      </c>
      <c r="AF371" s="347">
        <f>I371*'Regional Transition'!$T$91</f>
        <v>0</v>
      </c>
      <c r="AG371" s="347">
        <f>J371*'Regional Transition'!$U$91</f>
        <v>-577.27981519850721</v>
      </c>
      <c r="AH371" s="347">
        <f>K371*'Regional Transition'!$V$91</f>
        <v>-282.45394501892594</v>
      </c>
      <c r="AI371" s="347">
        <f>L371*'Regional Transition'!$W$91</f>
        <v>0</v>
      </c>
      <c r="AJ371" s="347">
        <f>M371*'Regional Transition'!$X$91</f>
        <v>0</v>
      </c>
      <c r="AK371" s="347">
        <f>N371*'Regional Transition'!$Y$91</f>
        <v>-803.40362024595242</v>
      </c>
      <c r="AM371" s="382">
        <f>IF(('GE2024 results (adjust.)'!E370+'Allocation (ENG)'!P371+'Allocation (ENG)'!AB371)&gt;0,('GE2024 results (adjust.)'!E370+'Allocation (ENG)'!P371+'Allocation (ENG)'!AB371),0)</f>
        <v>9154.0230547550436</v>
      </c>
      <c r="AN371" s="382">
        <f>IF(('GE2024 results (adjust.)'!F370+'Allocation (ENG)'!Q371+'Allocation (ENG)'!AC371)&gt;0,('GE2024 results (adjust.)'!F370+'Allocation (ENG)'!Q371+'Allocation (ENG)'!AC371),0)</f>
        <v>9113.4262295081971</v>
      </c>
      <c r="AO371" s="382">
        <f>IF(('GE2024 results (adjust.)'!G370+'Allocation (ENG)'!R371+'Allocation (ENG)'!AD371)&gt;0,('GE2024 results (adjust.)'!G370+'Allocation (ENG)'!R371+'Allocation (ENG)'!AD371),0)</f>
        <v>14958.563095897214</v>
      </c>
      <c r="AP371" s="382">
        <f>IF(('GE2024 results (adjust.)'!H370+'Allocation (ENG)'!S371+'Allocation (ENG)'!AE371)&gt;0,('GE2024 results (adjust.)'!H370+'Allocation (ENG)'!S371+'Allocation (ENG)'!AE371),0)</f>
        <v>2046.24</v>
      </c>
      <c r="AQ371" s="382">
        <f>IF(('GE2024 results (adjust.)'!I370+'Allocation (ENG)'!T371+'Allocation (ENG)'!AF371)&gt;0,('GE2024 results (adjust.)'!I370+'Allocation (ENG)'!T371+'Allocation (ENG)'!AF371),0)</f>
        <v>5827.2509793197078</v>
      </c>
      <c r="AR371" s="382">
        <f>IF(('GE2024 results (adjust.)'!K370+'Allocation (ENG)'!U371+'Allocation (ENG)'!AG371)&gt;0,('GE2024 results (adjust.)'!K370+'Allocation (ENG)'!U371+'Allocation (ENG)'!AG371),0)</f>
        <v>0</v>
      </c>
      <c r="AS371" s="382">
        <f>IF(('GE2024 results (adjust.)'!L370+'Allocation (ENG)'!V371+'Allocation (ENG)'!AH371)&gt;0,('GE2024 results (adjust.)'!L370+'Allocation (ENG)'!V371+'Allocation (ENG)'!AH371),0)</f>
        <v>2124.5460549810741</v>
      </c>
      <c r="AT371" s="382">
        <f t="shared" si="86"/>
        <v>1729.3582205905852</v>
      </c>
      <c r="AU371" s="382">
        <f t="shared" si="87"/>
        <v>178.43444412137234</v>
      </c>
      <c r="AV371" s="382">
        <f>IF(('GE2024 results (adjust.)'!N370+'Allocation (ENG)'!Y371+'Allocation (ENG)'!AK371)&gt;0,('GE2024 results (adjust.)'!N370+'Allocation (ENG)'!Y371+'Allocation (ENG)'!AK371),0)</f>
        <v>0</v>
      </c>
      <c r="AW371" s="382">
        <f t="shared" si="77"/>
        <v>45131.842079173184</v>
      </c>
      <c r="AY371" s="368">
        <f t="shared" si="78"/>
        <v>0.2028284827970564</v>
      </c>
      <c r="AZ371" s="368">
        <f t="shared" si="79"/>
        <v>0.20192896654917913</v>
      </c>
      <c r="BA371" s="368">
        <f t="shared" si="80"/>
        <v>0.33144144813889803</v>
      </c>
      <c r="BB371" s="368">
        <f t="shared" si="81"/>
        <v>4.5339164229334004E-2</v>
      </c>
      <c r="BC371" s="368">
        <f t="shared" si="82"/>
        <v>0.12911617853082905</v>
      </c>
      <c r="BD371" s="368">
        <f t="shared" si="83"/>
        <v>0</v>
      </c>
      <c r="BE371" s="368">
        <f t="shared" si="84"/>
        <v>4.7074215389969205E-2</v>
      </c>
      <c r="BF371" s="368">
        <f t="shared" si="88"/>
        <v>3.8317917924928342E-2</v>
      </c>
      <c r="BG371" s="368">
        <f t="shared" si="89"/>
        <v>3.9536264398060943E-3</v>
      </c>
      <c r="BH371" s="368">
        <f t="shared" si="90"/>
        <v>0</v>
      </c>
    </row>
    <row r="372" spans="1:60" ht="20" customHeight="1" x14ac:dyDescent="0.35">
      <c r="A372" s="394" t="s">
        <v>472</v>
      </c>
      <c r="B372" s="395" t="s">
        <v>468</v>
      </c>
      <c r="C372" s="394" t="s">
        <v>379</v>
      </c>
      <c r="D372" s="333" t="s">
        <v>71</v>
      </c>
      <c r="E372" s="346">
        <f>'GE2024 results (adjust.)'!E371/'Regional Transition'!$P$87</f>
        <v>9.2865429397273585E-3</v>
      </c>
      <c r="F372" s="346">
        <f>'GE2024 results (adjust.)'!F371/'Regional Transition'!$Q$87</f>
        <v>1.0009446196103935E-2</v>
      </c>
      <c r="G372" s="346">
        <f>'GE2024 results (adjust.)'!G371/'Regional Transition'!$R$87</f>
        <v>1.4999253218137448E-2</v>
      </c>
      <c r="H372" s="346">
        <f>'GE2024 results (adjust.)'!H371/'Regional Transition'!$S$87</f>
        <v>1.0939127198640052E-2</v>
      </c>
      <c r="I372" s="346">
        <f>'GE2024 results (adjust.)'!I371/'Regional Transition'!$T$87</f>
        <v>1.7081374201191327E-2</v>
      </c>
      <c r="J372" s="346">
        <v>4.9962401026230813E-2</v>
      </c>
      <c r="K372" s="346">
        <v>4.9962401026230813E-2</v>
      </c>
      <c r="L372" s="346">
        <f t="shared" si="85"/>
        <v>1.4999253218137448E-2</v>
      </c>
      <c r="M372" s="346">
        <v>2.1624015271996859E-2</v>
      </c>
      <c r="N372" s="346">
        <v>4.9962401026230813E-2</v>
      </c>
      <c r="P372" s="347">
        <f>E372*'Regional Transition'!$P$89</f>
        <v>0</v>
      </c>
      <c r="Q372" s="347">
        <f>F372*'Regional Transition'!$Q$89</f>
        <v>0</v>
      </c>
      <c r="R372" s="347">
        <f>G372*'Regional Transition'!$R$89</f>
        <v>7044.8221094189212</v>
      </c>
      <c r="S372" s="347">
        <f>H372*'Regional Transition'!$S$89</f>
        <v>0</v>
      </c>
      <c r="T372" s="347">
        <f>I372*'Regional Transition'!$T$89</f>
        <v>6261.6576975711532</v>
      </c>
      <c r="U372" s="347">
        <f>J372*'Regional Transition'!$U$89</f>
        <v>0</v>
      </c>
      <c r="V372" s="347">
        <f>K372*'Regional Transition'!$V$89</f>
        <v>0</v>
      </c>
      <c r="W372" s="347">
        <f>L372*'Regional Transition'!$W$89</f>
        <v>1870.982565645131</v>
      </c>
      <c r="X372" s="347">
        <f>M372*'Regional Transition'!$X$89</f>
        <v>269.73446600812917</v>
      </c>
      <c r="Y372" s="347">
        <f>N372*'Regional Transition'!$Y$89</f>
        <v>0</v>
      </c>
      <c r="Z372" s="348">
        <f t="shared" si="76"/>
        <v>15447.196838643335</v>
      </c>
      <c r="AB372" s="347">
        <f>E372*'Regional Transition'!$P$91</f>
        <v>-4716.0518731988468</v>
      </c>
      <c r="AC372" s="347">
        <f>F372*'Regional Transition'!$Q$91</f>
        <v>-3387.1590983606557</v>
      </c>
      <c r="AD372" s="347">
        <f>G372*'Regional Transition'!$R$91</f>
        <v>0</v>
      </c>
      <c r="AE372" s="347">
        <f>H372*'Regional Transition'!$S$91</f>
        <v>-749.19168000000013</v>
      </c>
      <c r="AF372" s="347">
        <f>I372*'Regional Transition'!$T$91</f>
        <v>0</v>
      </c>
      <c r="AG372" s="347">
        <f>J372*'Regional Transition'!$U$91</f>
        <v>-1018.8086738542405</v>
      </c>
      <c r="AH372" s="347">
        <f>K372*'Regional Transition'!$V$91</f>
        <v>-498.48707952949513</v>
      </c>
      <c r="AI372" s="347">
        <f>L372*'Regional Transition'!$W$91</f>
        <v>0</v>
      </c>
      <c r="AJ372" s="347">
        <f>M372*'Regional Transition'!$X$91</f>
        <v>0</v>
      </c>
      <c r="AK372" s="347">
        <f>N372*'Regional Transition'!$Y$91</f>
        <v>-1417.8818579184426</v>
      </c>
      <c r="AM372" s="382">
        <f>IF(('GE2024 results (adjust.)'!E371+'Allocation (ENG)'!P372+'Allocation (ENG)'!AB372)&gt;0,('GE2024 results (adjust.)'!E371+'Allocation (ENG)'!P372+'Allocation (ENG)'!AB372),0)</f>
        <v>5201.9481268011532</v>
      </c>
      <c r="AN372" s="382">
        <f>IF(('GE2024 results (adjust.)'!F371+'Allocation (ENG)'!Q372+'Allocation (ENG)'!AC372)&gt;0,('GE2024 results (adjust.)'!F371+'Allocation (ENG)'!Q372+'Allocation (ENG)'!AC372),0)</f>
        <v>9942.9509016393458</v>
      </c>
      <c r="AO372" s="382">
        <f>IF(('GE2024 results (adjust.)'!G371+'Allocation (ENG)'!R372+'Allocation (ENG)'!AD372)&gt;0,('GE2024 results (adjust.)'!G371+'Allocation (ENG)'!R372+'Allocation (ENG)'!AD372),0)</f>
        <v>16183.582109418923</v>
      </c>
      <c r="AP372" s="382">
        <f>IF(('GE2024 results (adjust.)'!H371+'Allocation (ENG)'!S372+'Allocation (ENG)'!AE372)&gt;0,('GE2024 results (adjust.)'!H371+'Allocation (ENG)'!S372+'Allocation (ENG)'!AE372),0)</f>
        <v>9656.2483200000006</v>
      </c>
      <c r="AQ372" s="382">
        <f>IF(('GE2024 results (adjust.)'!I371+'Allocation (ENG)'!T372+'Allocation (ENG)'!AF372)&gt;0,('GE2024 results (adjust.)'!I371+'Allocation (ENG)'!T372+'Allocation (ENG)'!AF372),0)</f>
        <v>11380.347697571153</v>
      </c>
      <c r="AR372" s="382">
        <f>IF(('GE2024 results (adjust.)'!K371+'Allocation (ENG)'!U372+'Allocation (ENG)'!AG372)&gt;0,('GE2024 results (adjust.)'!K371+'Allocation (ENG)'!U372+'Allocation (ENG)'!AG372),0)</f>
        <v>1463.1913261457594</v>
      </c>
      <c r="AS372" s="382">
        <f>IF(('GE2024 results (adjust.)'!L371+'Allocation (ENG)'!V372+'Allocation (ENG)'!AH372)&gt;0,('GE2024 results (adjust.)'!L371+'Allocation (ENG)'!V372+'Allocation (ENG)'!AH372),0)</f>
        <v>0</v>
      </c>
      <c r="AT372" s="382">
        <f t="shared" si="86"/>
        <v>1870.982565645131</v>
      </c>
      <c r="AU372" s="382">
        <f t="shared" si="87"/>
        <v>269.73446600812917</v>
      </c>
      <c r="AV372" s="382">
        <f>IF(('GE2024 results (adjust.)'!N371+'Allocation (ENG)'!Y372+'Allocation (ENG)'!AK372)&gt;0,('GE2024 results (adjust.)'!N371+'Allocation (ENG)'!Y372+'Allocation (ENG)'!AK372),0)</f>
        <v>618.11814208155738</v>
      </c>
      <c r="AW372" s="382">
        <f t="shared" si="77"/>
        <v>56587.103655311148</v>
      </c>
      <c r="AY372" s="368">
        <f t="shared" si="78"/>
        <v>9.1928156607692171E-2</v>
      </c>
      <c r="AZ372" s="368">
        <f t="shared" si="79"/>
        <v>0.17571054638535333</v>
      </c>
      <c r="BA372" s="368">
        <f t="shared" si="80"/>
        <v>0.28599417648229403</v>
      </c>
      <c r="BB372" s="368">
        <f t="shared" si="81"/>
        <v>0.170643975327295</v>
      </c>
      <c r="BC372" s="368">
        <f t="shared" si="82"/>
        <v>0.20111203723894813</v>
      </c>
      <c r="BD372" s="368">
        <f t="shared" si="83"/>
        <v>2.5857328465837239E-2</v>
      </c>
      <c r="BE372" s="368">
        <f t="shared" si="84"/>
        <v>0</v>
      </c>
      <c r="BF372" s="368">
        <f t="shared" si="88"/>
        <v>3.3063762673591519E-2</v>
      </c>
      <c r="BG372" s="368">
        <f t="shared" si="89"/>
        <v>4.7667127063290233E-3</v>
      </c>
      <c r="BH372" s="368">
        <f t="shared" si="90"/>
        <v>1.0923304112659635E-2</v>
      </c>
    </row>
    <row r="373" spans="1:60" ht="20" customHeight="1" x14ac:dyDescent="0.35">
      <c r="A373" s="394" t="s">
        <v>473</v>
      </c>
      <c r="B373" s="395" t="s">
        <v>468</v>
      </c>
      <c r="C373" s="394" t="s">
        <v>379</v>
      </c>
      <c r="D373" s="333" t="s">
        <v>71</v>
      </c>
      <c r="E373" s="346">
        <f>'GE2024 results (adjust.)'!E372/'Regional Transition'!$P$87</f>
        <v>2.0711668665735952E-2</v>
      </c>
      <c r="F373" s="346">
        <f>'GE2024 results (adjust.)'!F372/'Regional Transition'!$Q$87</f>
        <v>9.4619647937718189E-3</v>
      </c>
      <c r="G373" s="346">
        <f>'GE2024 results (adjust.)'!G372/'Regional Transition'!$R$87</f>
        <v>1.1766327852009172E-2</v>
      </c>
      <c r="H373" s="346">
        <f>'GE2024 results (adjust.)'!H372/'Regional Transition'!$S$87</f>
        <v>3.3430998104525484E-3</v>
      </c>
      <c r="I373" s="346">
        <f>'GE2024 results (adjust.)'!I372/'Regional Transition'!$T$87</f>
        <v>1.0832095840355063E-2</v>
      </c>
      <c r="J373" s="346">
        <v>8.4265935329765115E-3</v>
      </c>
      <c r="K373" s="346">
        <v>8.4265935329765115E-3</v>
      </c>
      <c r="L373" s="346">
        <f t="shared" si="85"/>
        <v>1.1766327852009172E-2</v>
      </c>
      <c r="M373" s="346">
        <v>1.014529450088621E-2</v>
      </c>
      <c r="N373" s="346">
        <v>8.4265935329765115E-3</v>
      </c>
      <c r="P373" s="347">
        <f>E373*'Regional Transition'!$P$89</f>
        <v>0</v>
      </c>
      <c r="Q373" s="347">
        <f>F373*'Regional Transition'!$Q$89</f>
        <v>0</v>
      </c>
      <c r="R373" s="347">
        <f>G373*'Regional Transition'!$R$89</f>
        <v>5526.3875736340851</v>
      </c>
      <c r="S373" s="347">
        <f>H373*'Regional Transition'!$S$89</f>
        <v>0</v>
      </c>
      <c r="T373" s="347">
        <f>I373*'Regional Transition'!$T$89</f>
        <v>3970.8091105958688</v>
      </c>
      <c r="U373" s="347">
        <f>J373*'Regional Transition'!$U$89</f>
        <v>0</v>
      </c>
      <c r="V373" s="347">
        <f>K373*'Regional Transition'!$V$89</f>
        <v>0</v>
      </c>
      <c r="W373" s="347">
        <f>L373*'Regional Transition'!$W$89</f>
        <v>1467.7126889326275</v>
      </c>
      <c r="X373" s="347">
        <f>M373*'Regional Transition'!$X$89</f>
        <v>126.5507612841714</v>
      </c>
      <c r="Y373" s="347">
        <f>N373*'Regional Transition'!$Y$89</f>
        <v>0</v>
      </c>
      <c r="Z373" s="348">
        <f t="shared" si="76"/>
        <v>11091.460134446754</v>
      </c>
      <c r="AB373" s="347">
        <f>E373*'Regional Transition'!$P$91</f>
        <v>-10518.15561959654</v>
      </c>
      <c r="AC373" s="347">
        <f>F373*'Regional Transition'!$Q$91</f>
        <v>-3201.8934426229503</v>
      </c>
      <c r="AD373" s="347">
        <f>G373*'Regional Transition'!$R$91</f>
        <v>0</v>
      </c>
      <c r="AE373" s="347">
        <f>H373*'Regional Transition'!$S$91</f>
        <v>-228.96000000000004</v>
      </c>
      <c r="AF373" s="347">
        <f>I373*'Regional Transition'!$T$91</f>
        <v>0</v>
      </c>
      <c r="AG373" s="347">
        <f>J373*'Regional Transition'!$U$91</f>
        <v>-171.83094499268066</v>
      </c>
      <c r="AH373" s="347">
        <f>K373*'Regional Transition'!$V$91</f>
        <v>-84.074182072039676</v>
      </c>
      <c r="AI373" s="347">
        <f>L373*'Regional Transition'!$W$91</f>
        <v>0</v>
      </c>
      <c r="AJ373" s="347">
        <f>M373*'Regional Transition'!$X$91</f>
        <v>0</v>
      </c>
      <c r="AK373" s="347">
        <f>N373*'Regional Transition'!$Y$91</f>
        <v>-239.13810883883428</v>
      </c>
      <c r="AM373" s="382">
        <f>IF(('GE2024 results (adjust.)'!E372+'Allocation (ENG)'!P373+'Allocation (ENG)'!AB373)&gt;0,('GE2024 results (adjust.)'!E372+'Allocation (ENG)'!P373+'Allocation (ENG)'!AB373),0)</f>
        <v>11601.84438040346</v>
      </c>
      <c r="AN373" s="382">
        <f>IF(('GE2024 results (adjust.)'!F372+'Allocation (ENG)'!Q373+'Allocation (ENG)'!AC373)&gt;0,('GE2024 results (adjust.)'!F372+'Allocation (ENG)'!Q373+'Allocation (ENG)'!AC373),0)</f>
        <v>9399.1065573770502</v>
      </c>
      <c r="AO373" s="382">
        <f>IF(('GE2024 results (adjust.)'!G372+'Allocation (ENG)'!R373+'Allocation (ENG)'!AD373)&gt;0,('GE2024 results (adjust.)'!G372+'Allocation (ENG)'!R373+'Allocation (ENG)'!AD373),0)</f>
        <v>12695.387573634085</v>
      </c>
      <c r="AP373" s="382">
        <f>IF(('GE2024 results (adjust.)'!H372+'Allocation (ENG)'!S373+'Allocation (ENG)'!AE373)&gt;0,('GE2024 results (adjust.)'!H372+'Allocation (ENG)'!S373+'Allocation (ENG)'!AE373),0)</f>
        <v>2951.04</v>
      </c>
      <c r="AQ373" s="382">
        <f>IF(('GE2024 results (adjust.)'!I372+'Allocation (ENG)'!T373+'Allocation (ENG)'!AF373)&gt;0,('GE2024 results (adjust.)'!I372+'Allocation (ENG)'!T373+'Allocation (ENG)'!AF373),0)</f>
        <v>7216.8091105958683</v>
      </c>
      <c r="AR373" s="382">
        <f>IF(('GE2024 results (adjust.)'!K372+'Allocation (ENG)'!U373+'Allocation (ENG)'!AG373)&gt;0,('GE2024 results (adjust.)'!K372+'Allocation (ENG)'!U373+'Allocation (ENG)'!AG373),0)</f>
        <v>148.16905500731934</v>
      </c>
      <c r="AS373" s="382">
        <f>IF(('GE2024 results (adjust.)'!L372+'Allocation (ENG)'!V373+'Allocation (ENG)'!AH373)&gt;0,('GE2024 results (adjust.)'!L372+'Allocation (ENG)'!V373+'Allocation (ENG)'!AH373),0)</f>
        <v>0</v>
      </c>
      <c r="AT373" s="382">
        <f t="shared" si="86"/>
        <v>1467.7126889326275</v>
      </c>
      <c r="AU373" s="382">
        <f t="shared" si="87"/>
        <v>126.5507612841714</v>
      </c>
      <c r="AV373" s="382">
        <f>IF(('GE2024 results (adjust.)'!N372+'Allocation (ENG)'!Y373+'Allocation (ENG)'!AK373)&gt;0,('GE2024 results (adjust.)'!N372+'Allocation (ENG)'!Y373+'Allocation (ENG)'!AK373),0)</f>
        <v>202.86189116116572</v>
      </c>
      <c r="AW373" s="382">
        <f t="shared" si="77"/>
        <v>45809.482018395734</v>
      </c>
      <c r="AY373" s="368">
        <f t="shared" si="78"/>
        <v>0.25326294621153983</v>
      </c>
      <c r="AZ373" s="368">
        <f t="shared" si="79"/>
        <v>0.20517818895229259</v>
      </c>
      <c r="BA373" s="368">
        <f t="shared" si="80"/>
        <v>0.27713449299723564</v>
      </c>
      <c r="BB373" s="368">
        <f t="shared" si="81"/>
        <v>6.4419850868755721E-2</v>
      </c>
      <c r="BC373" s="368">
        <f t="shared" si="82"/>
        <v>0.1575396357395574</v>
      </c>
      <c r="BD373" s="368">
        <f t="shared" si="83"/>
        <v>3.2344625714785212E-3</v>
      </c>
      <c r="BE373" s="368">
        <f t="shared" si="84"/>
        <v>0</v>
      </c>
      <c r="BF373" s="368">
        <f t="shared" si="88"/>
        <v>3.2039495411522824E-2</v>
      </c>
      <c r="BG373" s="368">
        <f t="shared" si="89"/>
        <v>2.7625451262110398E-3</v>
      </c>
      <c r="BH373" s="368">
        <f t="shared" si="90"/>
        <v>4.4283821214067074E-3</v>
      </c>
    </row>
    <row r="374" spans="1:60" ht="20" customHeight="1" x14ac:dyDescent="0.35">
      <c r="A374" s="394" t="s">
        <v>474</v>
      </c>
      <c r="B374" s="395" t="s">
        <v>468</v>
      </c>
      <c r="C374" s="394" t="s">
        <v>379</v>
      </c>
      <c r="D374" s="333" t="s">
        <v>71</v>
      </c>
      <c r="E374" s="346">
        <f>'GE2024 results (adjust.)'!E373/'Regional Transition'!$P$87</f>
        <v>5.5983303323885744E-3</v>
      </c>
      <c r="F374" s="346">
        <f>'GE2024 results (adjust.)'!F373/'Regional Transition'!$Q$87</f>
        <v>1.4353262204027327E-2</v>
      </c>
      <c r="G374" s="346">
        <f>'GE2024 results (adjust.)'!G373/'Regional Transition'!$R$87</f>
        <v>1.0038061255808075E-2</v>
      </c>
      <c r="H374" s="346">
        <f>'GE2024 results (adjust.)'!H373/'Regional Transition'!$S$87</f>
        <v>2.274148902506589E-2</v>
      </c>
      <c r="I374" s="346">
        <f>'GE2024 results (adjust.)'!I373/'Regional Transition'!$T$87</f>
        <v>7.1312966145529177E-3</v>
      </c>
      <c r="J374" s="346">
        <v>5.7504312823461762E-3</v>
      </c>
      <c r="K374" s="346">
        <v>5.7504312823461762E-3</v>
      </c>
      <c r="L374" s="346">
        <f t="shared" si="85"/>
        <v>1.0038061255808075E-2</v>
      </c>
      <c r="M374" s="346">
        <v>6.0797796826679278E-3</v>
      </c>
      <c r="N374" s="346">
        <v>5.7504312823461762E-3</v>
      </c>
      <c r="P374" s="347">
        <f>E374*'Regional Transition'!$P$89</f>
        <v>0</v>
      </c>
      <c r="Q374" s="347">
        <f>F374*'Regional Transition'!$Q$89</f>
        <v>0</v>
      </c>
      <c r="R374" s="347">
        <f>G374*'Regional Transition'!$R$89</f>
        <v>4714.6584461355933</v>
      </c>
      <c r="S374" s="347">
        <f>H374*'Regional Transition'!$S$89</f>
        <v>0</v>
      </c>
      <c r="T374" s="347">
        <f>I374*'Regional Transition'!$T$89</f>
        <v>2614.1771624594489</v>
      </c>
      <c r="U374" s="347">
        <f>J374*'Regional Transition'!$U$89</f>
        <v>0</v>
      </c>
      <c r="V374" s="347">
        <f>K374*'Regional Transition'!$V$89</f>
        <v>0</v>
      </c>
      <c r="W374" s="347">
        <f>L374*'Regional Transition'!$W$89</f>
        <v>1252.1315114398035</v>
      </c>
      <c r="X374" s="347">
        <f>M374*'Regional Transition'!$X$89</f>
        <v>75.838187567098785</v>
      </c>
      <c r="Y374" s="347">
        <f>N374*'Regional Transition'!$Y$89</f>
        <v>0</v>
      </c>
      <c r="Z374" s="348">
        <f t="shared" si="76"/>
        <v>8656.8053076019442</v>
      </c>
      <c r="AB374" s="347">
        <f>E374*'Regional Transition'!$P$91</f>
        <v>-2843.0403458213254</v>
      </c>
      <c r="AC374" s="347">
        <f>F374*'Regional Transition'!$Q$91</f>
        <v>-4857.0901639344256</v>
      </c>
      <c r="AD374" s="347">
        <f>G374*'Regional Transition'!$R$91</f>
        <v>0</v>
      </c>
      <c r="AE374" s="347">
        <f>H374*'Regional Transition'!$S$91</f>
        <v>-1557.5040000000004</v>
      </c>
      <c r="AF374" s="347">
        <f>I374*'Regional Transition'!$T$91</f>
        <v>0</v>
      </c>
      <c r="AG374" s="347">
        <f>J374*'Regional Transition'!$U$91</f>
        <v>-117.2599624621968</v>
      </c>
      <c r="AH374" s="347">
        <f>K374*'Regional Transition'!$V$91</f>
        <v>-57.37345758196934</v>
      </c>
      <c r="AI374" s="347">
        <f>L374*'Regional Transition'!$W$91</f>
        <v>0</v>
      </c>
      <c r="AJ374" s="347">
        <f>M374*'Regional Transition'!$X$91</f>
        <v>0</v>
      </c>
      <c r="AK374" s="347">
        <f>N374*'Regional Transition'!$Y$91</f>
        <v>-163.19136036245911</v>
      </c>
      <c r="AM374" s="382">
        <f>IF(('GE2024 results (adjust.)'!E373+'Allocation (ENG)'!P374+'Allocation (ENG)'!AB374)&gt;0,('GE2024 results (adjust.)'!E373+'Allocation (ENG)'!P374+'Allocation (ENG)'!AB374),0)</f>
        <v>3135.9596541786746</v>
      </c>
      <c r="AN374" s="382">
        <f>IF(('GE2024 results (adjust.)'!F373+'Allocation (ENG)'!Q374+'Allocation (ENG)'!AC374)&gt;0,('GE2024 results (adjust.)'!F373+'Allocation (ENG)'!Q374+'Allocation (ENG)'!AC374),0)</f>
        <v>14257.909836065573</v>
      </c>
      <c r="AO374" s="382">
        <f>IF(('GE2024 results (adjust.)'!G373+'Allocation (ENG)'!R374+'Allocation (ENG)'!AD374)&gt;0,('GE2024 results (adjust.)'!G373+'Allocation (ENG)'!R374+'Allocation (ENG)'!AD374),0)</f>
        <v>10830.658446135592</v>
      </c>
      <c r="AP374" s="382">
        <f>IF(('GE2024 results (adjust.)'!H373+'Allocation (ENG)'!S374+'Allocation (ENG)'!AE374)&gt;0,('GE2024 results (adjust.)'!H373+'Allocation (ENG)'!S374+'Allocation (ENG)'!AE374),0)</f>
        <v>20074.495999999999</v>
      </c>
      <c r="AQ374" s="382">
        <f>IF(('GE2024 results (adjust.)'!I373+'Allocation (ENG)'!T374+'Allocation (ENG)'!AF374)&gt;0,('GE2024 results (adjust.)'!I373+'Allocation (ENG)'!T374+'Allocation (ENG)'!AF374),0)</f>
        <v>4751.1771624594494</v>
      </c>
      <c r="AR374" s="382">
        <f>IF(('GE2024 results (adjust.)'!K373+'Allocation (ENG)'!U374+'Allocation (ENG)'!AG374)&gt;0,('GE2024 results (adjust.)'!K373+'Allocation (ENG)'!U374+'Allocation (ENG)'!AG374),0)</f>
        <v>0</v>
      </c>
      <c r="AS374" s="382">
        <f>IF(('GE2024 results (adjust.)'!L373+'Allocation (ENG)'!V374+'Allocation (ENG)'!AH374)&gt;0,('GE2024 results (adjust.)'!L373+'Allocation (ENG)'!V374+'Allocation (ENG)'!AH374),0)</f>
        <v>0</v>
      </c>
      <c r="AT374" s="382">
        <f t="shared" si="86"/>
        <v>1252.1315114398035</v>
      </c>
      <c r="AU374" s="382">
        <f t="shared" si="87"/>
        <v>75.838187567098785</v>
      </c>
      <c r="AV374" s="382">
        <f>IF(('GE2024 results (adjust.)'!N373+'Allocation (ENG)'!Y374+'Allocation (ENG)'!AK374)&gt;0,('GE2024 results (adjust.)'!N373+'Allocation (ENG)'!Y374+'Allocation (ENG)'!AK374),0)</f>
        <v>356.80863963754086</v>
      </c>
      <c r="AW374" s="382">
        <f t="shared" si="77"/>
        <v>54734.979437483729</v>
      </c>
      <c r="AY374" s="368">
        <f t="shared" si="78"/>
        <v>5.7293520275465741E-2</v>
      </c>
      <c r="AZ374" s="368">
        <f t="shared" si="79"/>
        <v>0.26048990942529598</v>
      </c>
      <c r="BA374" s="368">
        <f t="shared" si="80"/>
        <v>0.19787453210804565</v>
      </c>
      <c r="BB374" s="368">
        <f t="shared" si="81"/>
        <v>0.36675808059685755</v>
      </c>
      <c r="BC374" s="368">
        <f t="shared" si="82"/>
        <v>8.680330588021995E-2</v>
      </c>
      <c r="BD374" s="368">
        <f t="shared" si="83"/>
        <v>0</v>
      </c>
      <c r="BE374" s="368">
        <f t="shared" si="84"/>
        <v>0</v>
      </c>
      <c r="BF374" s="368">
        <f t="shared" si="88"/>
        <v>2.2876258003712999E-2</v>
      </c>
      <c r="BG374" s="368">
        <f t="shared" si="89"/>
        <v>1.3855524994527194E-3</v>
      </c>
      <c r="BH374" s="368">
        <f t="shared" si="90"/>
        <v>6.5188412109494715E-3</v>
      </c>
    </row>
    <row r="375" spans="1:60" ht="20" customHeight="1" x14ac:dyDescent="0.35">
      <c r="A375" s="394" t="s">
        <v>475</v>
      </c>
      <c r="B375" s="395" t="s">
        <v>468</v>
      </c>
      <c r="C375" s="394" t="s">
        <v>379</v>
      </c>
      <c r="D375" s="333" t="s">
        <v>71</v>
      </c>
      <c r="E375" s="346">
        <f>'GE2024 results (adjust.)'!E374/'Regional Transition'!$P$87</f>
        <v>8.7987138540651325E-3</v>
      </c>
      <c r="F375" s="346">
        <f>'GE2024 results (adjust.)'!F374/'Regional Transition'!$Q$87</f>
        <v>1.086838174946856E-2</v>
      </c>
      <c r="G375" s="346">
        <f>'GE2024 results (adjust.)'!G374/'Regional Transition'!$R$87</f>
        <v>9.7180118861412059E-3</v>
      </c>
      <c r="H375" s="346">
        <f>'GE2024 results (adjust.)'!H374/'Regional Transition'!$S$87</f>
        <v>2.2220049557775179E-2</v>
      </c>
      <c r="I375" s="346">
        <f>'GE2024 results (adjust.)'!I374/'Regional Transition'!$T$87</f>
        <v>6.834298299768074E-3</v>
      </c>
      <c r="J375" s="346">
        <v>3.8925996372804884E-3</v>
      </c>
      <c r="K375" s="346">
        <v>3.8925996372804884E-3</v>
      </c>
      <c r="L375" s="346">
        <f t="shared" si="85"/>
        <v>9.7180118861412059E-3</v>
      </c>
      <c r="M375" s="346">
        <v>5.8265740711763757E-3</v>
      </c>
      <c r="N375" s="346">
        <v>3.8925996372804884E-3</v>
      </c>
      <c r="P375" s="347">
        <f>E375*'Regional Transition'!$P$89</f>
        <v>0</v>
      </c>
      <c r="Q375" s="347">
        <f>F375*'Regional Transition'!$Q$89</f>
        <v>0</v>
      </c>
      <c r="R375" s="347">
        <f>G375*'Regional Transition'!$R$89</f>
        <v>4564.3382373395762</v>
      </c>
      <c r="S375" s="347">
        <f>H375*'Regional Transition'!$S$89</f>
        <v>0</v>
      </c>
      <c r="T375" s="347">
        <f>I375*'Regional Transition'!$T$89</f>
        <v>2505.3040845657238</v>
      </c>
      <c r="U375" s="347">
        <f>J375*'Regional Transition'!$U$89</f>
        <v>0</v>
      </c>
      <c r="V375" s="347">
        <f>K375*'Regional Transition'!$V$89</f>
        <v>0</v>
      </c>
      <c r="W375" s="347">
        <f>L375*'Regional Transition'!$W$89</f>
        <v>1212.2090711633546</v>
      </c>
      <c r="X375" s="347">
        <f>M375*'Regional Transition'!$X$89</f>
        <v>72.679741758267809</v>
      </c>
      <c r="Y375" s="347">
        <f>N375*'Regional Transition'!$Y$89</f>
        <v>0</v>
      </c>
      <c r="Z375" s="348">
        <f t="shared" si="76"/>
        <v>8354.5311348269206</v>
      </c>
      <c r="AB375" s="347">
        <f>E375*'Regional Transition'!$P$91</f>
        <v>-4468.3141210374633</v>
      </c>
      <c r="AC375" s="347">
        <f>F375*'Regional Transition'!$Q$91</f>
        <v>-3677.8196721311469</v>
      </c>
      <c r="AD375" s="347">
        <f>G375*'Regional Transition'!$R$91</f>
        <v>0</v>
      </c>
      <c r="AE375" s="347">
        <f>H375*'Regional Transition'!$S$91</f>
        <v>-1521.7920000000004</v>
      </c>
      <c r="AF375" s="347">
        <f>I375*'Regional Transition'!$T$91</f>
        <v>0</v>
      </c>
      <c r="AG375" s="347">
        <f>J375*'Regional Transition'!$U$91</f>
        <v>-79.375974589794751</v>
      </c>
      <c r="AH375" s="347">
        <f>K375*'Regional Transition'!$V$91</f>
        <v>-38.837417440102321</v>
      </c>
      <c r="AI375" s="347">
        <f>L375*'Regional Transition'!$W$91</f>
        <v>0</v>
      </c>
      <c r="AJ375" s="347">
        <f>M375*'Regional Transition'!$X$91</f>
        <v>0</v>
      </c>
      <c r="AK375" s="347">
        <f>N375*'Regional Transition'!$Y$91</f>
        <v>-110.46799778381848</v>
      </c>
      <c r="AM375" s="382">
        <f>IF(('GE2024 results (adjust.)'!E374+'Allocation (ENG)'!P375+'Allocation (ENG)'!AB375)&gt;0,('GE2024 results (adjust.)'!E374+'Allocation (ENG)'!P375+'Allocation (ENG)'!AB375),0)</f>
        <v>4928.6858789625367</v>
      </c>
      <c r="AN375" s="382">
        <f>IF(('GE2024 results (adjust.)'!F374+'Allocation (ENG)'!Q375+'Allocation (ENG)'!AC375)&gt;0,('GE2024 results (adjust.)'!F374+'Allocation (ENG)'!Q375+'Allocation (ENG)'!AC375),0)</f>
        <v>10796.180327868853</v>
      </c>
      <c r="AO375" s="382">
        <f>IF(('GE2024 results (adjust.)'!G374+'Allocation (ENG)'!R375+'Allocation (ENG)'!AD375)&gt;0,('GE2024 results (adjust.)'!G374+'Allocation (ENG)'!R375+'Allocation (ENG)'!AD375),0)</f>
        <v>10485.338237339576</v>
      </c>
      <c r="AP375" s="382">
        <f>IF(('GE2024 results (adjust.)'!H374+'Allocation (ENG)'!S375+'Allocation (ENG)'!AE375)&gt;0,('GE2024 results (adjust.)'!H374+'Allocation (ENG)'!S375+'Allocation (ENG)'!AE375),0)</f>
        <v>19614.207999999999</v>
      </c>
      <c r="AQ375" s="382">
        <f>IF(('GE2024 results (adjust.)'!I374+'Allocation (ENG)'!T375+'Allocation (ENG)'!AF375)&gt;0,('GE2024 results (adjust.)'!I374+'Allocation (ENG)'!T375+'Allocation (ENG)'!AF375),0)</f>
        <v>4553.3040845657233</v>
      </c>
      <c r="AR375" s="382">
        <f>IF(('GE2024 results (adjust.)'!K374+'Allocation (ENG)'!U375+'Allocation (ENG)'!AG375)&gt;0,('GE2024 results (adjust.)'!K374+'Allocation (ENG)'!U375+'Allocation (ENG)'!AG375),0)</f>
        <v>0</v>
      </c>
      <c r="AS375" s="382">
        <f>IF(('GE2024 results (adjust.)'!L374+'Allocation (ENG)'!V375+'Allocation (ENG)'!AH375)&gt;0,('GE2024 results (adjust.)'!L374+'Allocation (ENG)'!V375+'Allocation (ENG)'!AH375),0)</f>
        <v>0</v>
      </c>
      <c r="AT375" s="382">
        <f t="shared" si="86"/>
        <v>1212.2090711633546</v>
      </c>
      <c r="AU375" s="382">
        <f t="shared" si="87"/>
        <v>72.679741758267809</v>
      </c>
      <c r="AV375" s="382">
        <f>IF(('GE2024 results (adjust.)'!N374+'Allocation (ENG)'!Y375+'Allocation (ENG)'!AK375)&gt;0,('GE2024 results (adjust.)'!N374+'Allocation (ENG)'!Y375+'Allocation (ENG)'!AK375),0)</f>
        <v>241.53200221618152</v>
      </c>
      <c r="AW375" s="382">
        <f t="shared" si="77"/>
        <v>51904.137343874499</v>
      </c>
      <c r="AY375" s="368">
        <f t="shared" si="78"/>
        <v>9.4957476054540357E-2</v>
      </c>
      <c r="AZ375" s="368">
        <f t="shared" si="79"/>
        <v>0.20800230733712352</v>
      </c>
      <c r="BA375" s="368">
        <f t="shared" si="80"/>
        <v>0.20201353444855991</v>
      </c>
      <c r="BB375" s="368">
        <f t="shared" si="81"/>
        <v>0.37789295812879514</v>
      </c>
      <c r="BC375" s="368">
        <f t="shared" si="82"/>
        <v>8.7725262716519925E-2</v>
      </c>
      <c r="BD375" s="368">
        <f t="shared" si="83"/>
        <v>0</v>
      </c>
      <c r="BE375" s="368">
        <f t="shared" si="84"/>
        <v>0</v>
      </c>
      <c r="BF375" s="368">
        <f t="shared" si="88"/>
        <v>2.3354767715957698E-2</v>
      </c>
      <c r="BG375" s="368">
        <f t="shared" si="89"/>
        <v>1.4002687546226054E-3</v>
      </c>
      <c r="BH375" s="368">
        <f t="shared" si="90"/>
        <v>4.6534248438806986E-3</v>
      </c>
    </row>
    <row r="376" spans="1:60" ht="20" customHeight="1" x14ac:dyDescent="0.35">
      <c r="A376" s="394" t="s">
        <v>476</v>
      </c>
      <c r="B376" s="395" t="s">
        <v>468</v>
      </c>
      <c r="C376" s="394" t="s">
        <v>379</v>
      </c>
      <c r="D376" s="333" t="s">
        <v>71</v>
      </c>
      <c r="E376" s="346">
        <f>'GE2024 results (adjust.)'!E375/'Regional Transition'!$P$87</f>
        <v>1.9212600784459133E-2</v>
      </c>
      <c r="F376" s="346">
        <f>'GE2024 results (adjust.)'!F375/'Regional Transition'!$Q$87</f>
        <v>1.2442247173462349E-2</v>
      </c>
      <c r="G376" s="346">
        <f>'GE2024 results (adjust.)'!G375/'Regional Transition'!$R$87</f>
        <v>1.2411350427799324E-2</v>
      </c>
      <c r="H376" s="346">
        <f>'GE2024 results (adjust.)'!H375/'Regional Transition'!$S$87</f>
        <v>2.846891285127516E-3</v>
      </c>
      <c r="I376" s="346">
        <f>'GE2024 results (adjust.)'!I375/'Regional Transition'!$T$87</f>
        <v>1.0925533512422205E-2</v>
      </c>
      <c r="J376" s="346">
        <v>4.0253018976423235E-3</v>
      </c>
      <c r="K376" s="346">
        <v>4.0253018976423235E-3</v>
      </c>
      <c r="L376" s="346">
        <f t="shared" si="85"/>
        <v>1.2411350427799324E-2</v>
      </c>
      <c r="M376" s="346">
        <v>1.0350134995576004E-2</v>
      </c>
      <c r="N376" s="346">
        <v>4.0253018976423235E-3</v>
      </c>
      <c r="P376" s="347">
        <f>E376*'Regional Transition'!$P$89</f>
        <v>0</v>
      </c>
      <c r="Q376" s="347">
        <f>F376*'Regional Transition'!$Q$89</f>
        <v>0</v>
      </c>
      <c r="R376" s="347">
        <f>G376*'Regional Transition'!$R$89</f>
        <v>5829.3406098229807</v>
      </c>
      <c r="S376" s="347">
        <f>H376*'Regional Transition'!$S$89</f>
        <v>0</v>
      </c>
      <c r="T376" s="347">
        <f>I376*'Regional Transition'!$T$89</f>
        <v>4005.0613148770408</v>
      </c>
      <c r="U376" s="347">
        <f>J376*'Regional Transition'!$U$89</f>
        <v>0</v>
      </c>
      <c r="V376" s="347">
        <f>K376*'Regional Transition'!$V$89</f>
        <v>0</v>
      </c>
      <c r="W376" s="347">
        <f>L376*'Regional Transition'!$W$89</f>
        <v>1548.1717608743938</v>
      </c>
      <c r="X376" s="347">
        <f>M376*'Regional Transition'!$X$89</f>
        <v>129.10590845536049</v>
      </c>
      <c r="Y376" s="347">
        <f>N376*'Regional Transition'!$Y$89</f>
        <v>0</v>
      </c>
      <c r="Z376" s="348">
        <f t="shared" si="76"/>
        <v>11511.679594029774</v>
      </c>
      <c r="AB376" s="347">
        <f>E376*'Regional Transition'!$P$91</f>
        <v>-9756.8731988472609</v>
      </c>
      <c r="AC376" s="347">
        <f>F376*'Regional Transition'!$Q$91</f>
        <v>-4210.4098360655735</v>
      </c>
      <c r="AD376" s="347">
        <f>G376*'Regional Transition'!$R$91</f>
        <v>0</v>
      </c>
      <c r="AE376" s="347">
        <f>H376*'Regional Transition'!$S$91</f>
        <v>-194.97600000000003</v>
      </c>
      <c r="AF376" s="347">
        <f>I376*'Regional Transition'!$T$91</f>
        <v>0</v>
      </c>
      <c r="AG376" s="347">
        <f>J376*'Regional Transition'!$U$91</f>
        <v>-82.081973723537757</v>
      </c>
      <c r="AH376" s="347">
        <f>K376*'Regional Transition'!$V$91</f>
        <v>-40.161420307378542</v>
      </c>
      <c r="AI376" s="347">
        <f>L376*'Regional Transition'!$W$91</f>
        <v>0</v>
      </c>
      <c r="AJ376" s="347">
        <f>M376*'Regional Transition'!$X$91</f>
        <v>0</v>
      </c>
      <c r="AK376" s="347">
        <f>N376*'Regional Transition'!$Y$91</f>
        <v>-114.23395225372138</v>
      </c>
      <c r="AM376" s="382">
        <f>IF(('GE2024 results (adjust.)'!E375+'Allocation (ENG)'!P376+'Allocation (ENG)'!AB376)&gt;0,('GE2024 results (adjust.)'!E375+'Allocation (ENG)'!P376+'Allocation (ENG)'!AB376),0)</f>
        <v>10762.126801152739</v>
      </c>
      <c r="AN376" s="382">
        <f>IF(('GE2024 results (adjust.)'!F375+'Allocation (ENG)'!Q376+'Allocation (ENG)'!AC376)&gt;0,('GE2024 results (adjust.)'!F375+'Allocation (ENG)'!Q376+'Allocation (ENG)'!AC376),0)</f>
        <v>12359.590163934427</v>
      </c>
      <c r="AO376" s="382">
        <f>IF(('GE2024 results (adjust.)'!G375+'Allocation (ENG)'!R376+'Allocation (ENG)'!AD376)&gt;0,('GE2024 results (adjust.)'!G375+'Allocation (ENG)'!R376+'Allocation (ENG)'!AD376),0)</f>
        <v>13391.340609822981</v>
      </c>
      <c r="AP376" s="382">
        <f>IF(('GE2024 results (adjust.)'!H375+'Allocation (ENG)'!S376+'Allocation (ENG)'!AE376)&gt;0,('GE2024 results (adjust.)'!H375+'Allocation (ENG)'!S376+'Allocation (ENG)'!AE376),0)</f>
        <v>2513.0239999999999</v>
      </c>
      <c r="AQ376" s="382">
        <f>IF(('GE2024 results (adjust.)'!I375+'Allocation (ENG)'!T376+'Allocation (ENG)'!AF376)&gt;0,('GE2024 results (adjust.)'!I375+'Allocation (ENG)'!T376+'Allocation (ENG)'!AF376),0)</f>
        <v>7279.0613148770408</v>
      </c>
      <c r="AR376" s="382">
        <f>IF(('GE2024 results (adjust.)'!K375+'Allocation (ENG)'!U376+'Allocation (ENG)'!AG376)&gt;0,('GE2024 results (adjust.)'!K375+'Allocation (ENG)'!U376+'Allocation (ENG)'!AG376),0)</f>
        <v>281.91802627646223</v>
      </c>
      <c r="AS376" s="382">
        <f>IF(('GE2024 results (adjust.)'!L375+'Allocation (ENG)'!V376+'Allocation (ENG)'!AH376)&gt;0,('GE2024 results (adjust.)'!L375+'Allocation (ENG)'!V376+'Allocation (ENG)'!AH376),0)</f>
        <v>0</v>
      </c>
      <c r="AT376" s="382">
        <f t="shared" si="86"/>
        <v>1548.1717608743938</v>
      </c>
      <c r="AU376" s="382">
        <f t="shared" si="87"/>
        <v>129.10590845536049</v>
      </c>
      <c r="AV376" s="382">
        <f>IF(('GE2024 results (adjust.)'!N375+'Allocation (ENG)'!Y376+'Allocation (ENG)'!AK376)&gt;0,('GE2024 results (adjust.)'!N375+'Allocation (ENG)'!Y376+'Allocation (ENG)'!AK376),0)</f>
        <v>0</v>
      </c>
      <c r="AW376" s="382">
        <f t="shared" si="77"/>
        <v>48264.338585393409</v>
      </c>
      <c r="AY376" s="368">
        <f t="shared" si="78"/>
        <v>0.22298299565654384</v>
      </c>
      <c r="AZ376" s="368">
        <f t="shared" si="79"/>
        <v>0.25608120873896945</v>
      </c>
      <c r="BA376" s="368">
        <f t="shared" si="80"/>
        <v>0.27745828498467606</v>
      </c>
      <c r="BB376" s="368">
        <f t="shared" si="81"/>
        <v>5.2067925794813126E-2</v>
      </c>
      <c r="BC376" s="368">
        <f t="shared" si="82"/>
        <v>0.15081655583031145</v>
      </c>
      <c r="BD376" s="368">
        <f t="shared" si="83"/>
        <v>5.8411248250645484E-3</v>
      </c>
      <c r="BE376" s="368">
        <f t="shared" si="84"/>
        <v>0</v>
      </c>
      <c r="BF376" s="368">
        <f t="shared" si="88"/>
        <v>3.2076928975940187E-2</v>
      </c>
      <c r="BG376" s="368">
        <f t="shared" si="89"/>
        <v>2.6749751936812568E-3</v>
      </c>
      <c r="BH376" s="368">
        <f t="shared" si="90"/>
        <v>0</v>
      </c>
    </row>
    <row r="377" spans="1:60" ht="20" customHeight="1" x14ac:dyDescent="0.35">
      <c r="A377" s="394" t="s">
        <v>477</v>
      </c>
      <c r="B377" s="395" t="s">
        <v>478</v>
      </c>
      <c r="C377" s="394" t="s">
        <v>479</v>
      </c>
      <c r="D377" s="333" t="s">
        <v>71</v>
      </c>
      <c r="E377" s="346">
        <f>'GE2024 results (adjust.)'!E376/'Regional Transition'!$P$98</f>
        <v>1.2703546290608466E-2</v>
      </c>
      <c r="F377" s="346">
        <f>'GE2024 results (adjust.)'!F376/'Regional Transition'!$Q$98</f>
        <v>9.7483428199044899E-3</v>
      </c>
      <c r="G377" s="346">
        <f>'GE2024 results (adjust.)'!G376/'Regional Transition'!$R$98</f>
        <v>9.8844214958840951E-3</v>
      </c>
      <c r="H377" s="346">
        <f>'GE2024 results (adjust.)'!H376/'Regional Transition'!$S$98</f>
        <v>2.8911013172301381E-2</v>
      </c>
      <c r="I377" s="346">
        <f>'GE2024 results (adjust.)'!I376/'Regional Transition'!$T$98</f>
        <v>2.878421510784409E-2</v>
      </c>
      <c r="J377" s="346">
        <v>5.4684550922314216E-2</v>
      </c>
      <c r="K377" s="346">
        <v>5.4684550922314216E-2</v>
      </c>
      <c r="L377" s="346">
        <f t="shared" si="85"/>
        <v>9.8844214958840951E-3</v>
      </c>
      <c r="M377" s="346">
        <v>3.5368670787288524E-2</v>
      </c>
      <c r="N377" s="346">
        <v>5.4684550922314216E-2</v>
      </c>
      <c r="P377" s="347">
        <f>E377*'Regional Transition'!$P$100</f>
        <v>0</v>
      </c>
      <c r="Q377" s="347">
        <f>F377*'Regional Transition'!$Q$100</f>
        <v>0</v>
      </c>
      <c r="R377" s="347">
        <f>G377*'Regional Transition'!$R$100</f>
        <v>2851.2745279993101</v>
      </c>
      <c r="S377" s="347">
        <f>H377*'Regional Transition'!$S$100</f>
        <v>0</v>
      </c>
      <c r="T377" s="347">
        <f>I377*'Regional Transition'!$T$100</f>
        <v>6480.4966574334785</v>
      </c>
      <c r="U377" s="347">
        <f>J377*'Regional Transition'!$U$100</f>
        <v>0</v>
      </c>
      <c r="V377" s="347">
        <f>K377*'Regional Transition'!$V$100</f>
        <v>0</v>
      </c>
      <c r="W377" s="347">
        <f>L377*'Regional Transition'!$W$100</f>
        <v>757.24906163667197</v>
      </c>
      <c r="X377" s="347">
        <f>M377*'Regional Transition'!$X$100</f>
        <v>270.96065031386098</v>
      </c>
      <c r="Y377" s="347">
        <f>N377*'Regional Transition'!$Y$100</f>
        <v>0</v>
      </c>
      <c r="Z377" s="348">
        <f t="shared" si="76"/>
        <v>10359.980897383321</v>
      </c>
      <c r="AB377" s="347">
        <f>E377*'Regional Transition'!$P$102</f>
        <v>-4120.2449567723352</v>
      </c>
      <c r="AC377" s="347">
        <f>F377*'Regional Transition'!$Q$102</f>
        <v>-1946.1393442622948</v>
      </c>
      <c r="AD377" s="347">
        <f>G377*'Regional Transition'!$R$102</f>
        <v>0</v>
      </c>
      <c r="AE377" s="347">
        <f>H377*'Regional Transition'!$S$102</f>
        <v>-1431.5759999999996</v>
      </c>
      <c r="AF377" s="347">
        <f>I377*'Regional Transition'!$T$102</f>
        <v>0</v>
      </c>
      <c r="AG377" s="347">
        <f>J377*'Regional Transition'!$U$102</f>
        <v>-643.60938994841899</v>
      </c>
      <c r="AH377" s="347">
        <f>K377*'Regional Transition'!$V$102</f>
        <v>-98.017903882620899</v>
      </c>
      <c r="AI377" s="347">
        <f>L377*'Regional Transition'!$W$102</f>
        <v>0</v>
      </c>
      <c r="AJ377" s="347">
        <f>M377*'Regional Transition'!$X$102</f>
        <v>0</v>
      </c>
      <c r="AK377" s="347">
        <f>N377*'Regional Transition'!$Y$102</f>
        <v>-591.62101217356712</v>
      </c>
      <c r="AM377" s="382">
        <f>IF(('GE2024 results (adjust.)'!E376+'Allocation (ENG)'!P377+'Allocation (ENG)'!AB377)&gt;0,('GE2024 results (adjust.)'!E376+'Allocation (ENG)'!P377+'Allocation (ENG)'!AB377),0)</f>
        <v>4544.7550432276648</v>
      </c>
      <c r="AN377" s="382">
        <f>IF(('GE2024 results (adjust.)'!F376+'Allocation (ENG)'!Q377+'Allocation (ENG)'!AC377)&gt;0,('GE2024 results (adjust.)'!F376+'Allocation (ENG)'!Q377+'Allocation (ENG)'!AC377),0)</f>
        <v>5712.8606557377052</v>
      </c>
      <c r="AO377" s="382">
        <f>IF(('GE2024 results (adjust.)'!G376+'Allocation (ENG)'!R377+'Allocation (ENG)'!AD377)&gt;0,('GE2024 results (adjust.)'!G376+'Allocation (ENG)'!R377+'Allocation (ENG)'!AD377),0)</f>
        <v>6649.2745279993105</v>
      </c>
      <c r="AP377" s="382">
        <f>IF(('GE2024 results (adjust.)'!H376+'Allocation (ENG)'!S377+'Allocation (ENG)'!AE377)&gt;0,('GE2024 results (adjust.)'!H376+'Allocation (ENG)'!S377+'Allocation (ENG)'!AE377),0)</f>
        <v>18451.423999999999</v>
      </c>
      <c r="AQ377" s="382">
        <f>IF(('GE2024 results (adjust.)'!I376+'Allocation (ENG)'!T377+'Allocation (ENG)'!AF377)&gt;0,('GE2024 results (adjust.)'!I376+'Allocation (ENG)'!T377+'Allocation (ENG)'!AF377),0)</f>
        <v>12432.496657433479</v>
      </c>
      <c r="AR377" s="382">
        <f>IF(('GE2024 results (adjust.)'!K376+'Allocation (ENG)'!U377+'Allocation (ENG)'!AG377)&gt;0,('GE2024 results (adjust.)'!K376+'Allocation (ENG)'!U377+'Allocation (ENG)'!AG377),0)</f>
        <v>1105.390610051581</v>
      </c>
      <c r="AS377" s="382">
        <f>IF(('GE2024 results (adjust.)'!L376+'Allocation (ENG)'!V377+'Allocation (ENG)'!AH377)&gt;0,('GE2024 results (adjust.)'!L376+'Allocation (ENG)'!V377+'Allocation (ENG)'!AH377),0)</f>
        <v>131.98209611737911</v>
      </c>
      <c r="AT377" s="382">
        <f t="shared" si="86"/>
        <v>757.24906163667197</v>
      </c>
      <c r="AU377" s="382">
        <f t="shared" si="87"/>
        <v>270.96065031386098</v>
      </c>
      <c r="AV377" s="382">
        <f>IF(('GE2024 results (adjust.)'!N376+'Allocation (ENG)'!Y377+'Allocation (ENG)'!AK377)&gt;0,('GE2024 results (adjust.)'!N376+'Allocation (ENG)'!Y377+'Allocation (ENG)'!AK377),0)</f>
        <v>0</v>
      </c>
      <c r="AW377" s="382">
        <f t="shared" si="77"/>
        <v>50056.393302517652</v>
      </c>
      <c r="AY377" s="368">
        <f t="shared" si="78"/>
        <v>9.0792698861887053E-2</v>
      </c>
      <c r="AZ377" s="368">
        <f t="shared" si="79"/>
        <v>0.11412849146385401</v>
      </c>
      <c r="BA377" s="368">
        <f t="shared" si="80"/>
        <v>0.13283566971783556</v>
      </c>
      <c r="BB377" s="368">
        <f t="shared" si="81"/>
        <v>0.36861273421135521</v>
      </c>
      <c r="BC377" s="368">
        <f t="shared" si="82"/>
        <v>0.24836980527736446</v>
      </c>
      <c r="BD377" s="368">
        <f t="shared" si="83"/>
        <v>2.2082905641465461E-2</v>
      </c>
      <c r="BE377" s="368">
        <f t="shared" si="84"/>
        <v>2.6366681138958706E-3</v>
      </c>
      <c r="BF377" s="368">
        <f t="shared" si="88"/>
        <v>1.5127918966518611E-2</v>
      </c>
      <c r="BG377" s="368">
        <f t="shared" si="89"/>
        <v>5.4131077458238015E-3</v>
      </c>
      <c r="BH377" s="368">
        <f t="shared" si="90"/>
        <v>0</v>
      </c>
    </row>
    <row r="378" spans="1:60" ht="20" customHeight="1" x14ac:dyDescent="0.35">
      <c r="A378" s="394" t="s">
        <v>480</v>
      </c>
      <c r="B378" s="395" t="s">
        <v>478</v>
      </c>
      <c r="C378" s="394" t="s">
        <v>479</v>
      </c>
      <c r="D378" s="333" t="s">
        <v>71</v>
      </c>
      <c r="E378" s="346">
        <f>'GE2024 results (adjust.)'!E377/'Regional Transition'!$P$98</f>
        <v>2.0718582363402058E-2</v>
      </c>
      <c r="F378" s="346">
        <f>'GE2024 results (adjust.)'!F377/'Regional Transition'!$Q$98</f>
        <v>2.5430459530185624E-3</v>
      </c>
      <c r="G378" s="346">
        <f>'GE2024 results (adjust.)'!G377/'Regional Transition'!$R$98</f>
        <v>3.4821895633209373E-3</v>
      </c>
      <c r="H378" s="346">
        <f>'GE2024 results (adjust.)'!H377/'Regional Transition'!$S$98</f>
        <v>1.6896141078415834E-3</v>
      </c>
      <c r="I378" s="346">
        <f>'GE2024 results (adjust.)'!I377/'Regional Transition'!$T$98</f>
        <v>0.11867201857046138</v>
      </c>
      <c r="J378" s="346">
        <v>4.932430732063316E-3</v>
      </c>
      <c r="K378" s="346">
        <v>4.932430732063316E-3</v>
      </c>
      <c r="L378" s="346">
        <f t="shared" si="85"/>
        <v>3.4821895633209373E-3</v>
      </c>
      <c r="M378" s="346">
        <v>0.10943283475592902</v>
      </c>
      <c r="N378" s="346">
        <v>4.932430732063316E-3</v>
      </c>
      <c r="P378" s="347">
        <f>E378*'Regional Transition'!$P$100</f>
        <v>0</v>
      </c>
      <c r="Q378" s="347">
        <f>F378*'Regional Transition'!$Q$100</f>
        <v>0</v>
      </c>
      <c r="R378" s="347">
        <f>G378*'Regional Transition'!$R$100</f>
        <v>1004.4774403536275</v>
      </c>
      <c r="S378" s="347">
        <f>H378*'Regional Transition'!$S$100</f>
        <v>0</v>
      </c>
      <c r="T378" s="347">
        <f>I378*'Regional Transition'!$T$100</f>
        <v>26717.894401337388</v>
      </c>
      <c r="U378" s="347">
        <f>J378*'Regional Transition'!$U$100</f>
        <v>0</v>
      </c>
      <c r="V378" s="347">
        <f>K378*'Regional Transition'!$V$100</f>
        <v>0</v>
      </c>
      <c r="W378" s="347">
        <f>L378*'Regional Transition'!$W$100</f>
        <v>266.77178632697922</v>
      </c>
      <c r="X378" s="347">
        <f>M378*'Regional Transition'!$X$100</f>
        <v>838.36885614069286</v>
      </c>
      <c r="Y378" s="347">
        <f>N378*'Regional Transition'!$Y$100</f>
        <v>0</v>
      </c>
      <c r="Z378" s="348">
        <f t="shared" si="76"/>
        <v>28827.512484158688</v>
      </c>
      <c r="AB378" s="347">
        <f>E378*'Regional Transition'!$P$102</f>
        <v>-6719.8270893371764</v>
      </c>
      <c r="AC378" s="347">
        <f>F378*'Regional Transition'!$Q$102</f>
        <v>-507.68852459016387</v>
      </c>
      <c r="AD378" s="347">
        <f>G378*'Regional Transition'!$R$102</f>
        <v>0</v>
      </c>
      <c r="AE378" s="347">
        <f>H378*'Regional Transition'!$S$102</f>
        <v>-83.663999999999973</v>
      </c>
      <c r="AF378" s="347">
        <f>I378*'Regional Transition'!$T$102</f>
        <v>0</v>
      </c>
      <c r="AG378" s="347">
        <f>J378*'Regional Transition'!$U$102</f>
        <v>-58.05220452364938</v>
      </c>
      <c r="AH378" s="347">
        <f>K378*'Regional Transition'!$V$102</f>
        <v>-8.8410074371807159</v>
      </c>
      <c r="AI378" s="347">
        <f>L378*'Regional Transition'!$W$102</f>
        <v>0</v>
      </c>
      <c r="AJ378" s="347">
        <f>M378*'Regional Transition'!$X$102</f>
        <v>0</v>
      </c>
      <c r="AK378" s="347">
        <f>N378*'Regional Transition'!$Y$102</f>
        <v>-53.362962901987643</v>
      </c>
      <c r="AM378" s="382">
        <f>IF(('GE2024 results (adjust.)'!E377+'Allocation (ENG)'!P378+'Allocation (ENG)'!AB378)&gt;0,('GE2024 results (adjust.)'!E377+'Allocation (ENG)'!P378+'Allocation (ENG)'!AB378),0)</f>
        <v>7412.1729106628236</v>
      </c>
      <c r="AN378" s="382">
        <f>IF(('GE2024 results (adjust.)'!F377+'Allocation (ENG)'!Q378+'Allocation (ENG)'!AC378)&gt;0,('GE2024 results (adjust.)'!F377+'Allocation (ENG)'!Q378+'Allocation (ENG)'!AC378),0)</f>
        <v>1490.311475409836</v>
      </c>
      <c r="AO378" s="382">
        <f>IF(('GE2024 results (adjust.)'!G377+'Allocation (ENG)'!R378+'Allocation (ENG)'!AD378)&gt;0,('GE2024 results (adjust.)'!G377+'Allocation (ENG)'!R378+'Allocation (ENG)'!AD378),0)</f>
        <v>2342.4774403536276</v>
      </c>
      <c r="AP378" s="382">
        <f>IF(('GE2024 results (adjust.)'!H377+'Allocation (ENG)'!S378+'Allocation (ENG)'!AE378)&gt;0,('GE2024 results (adjust.)'!H377+'Allocation (ENG)'!S378+'Allocation (ENG)'!AE378),0)</f>
        <v>1078.336</v>
      </c>
      <c r="AQ378" s="382">
        <f>IF(('GE2024 results (adjust.)'!I377+'Allocation (ENG)'!T378+'Allocation (ENG)'!AF378)&gt;0,('GE2024 results (adjust.)'!I377+'Allocation (ENG)'!T378+'Allocation (ENG)'!AF378),0)</f>
        <v>51256.894401337384</v>
      </c>
      <c r="AR378" s="382">
        <f>IF(('GE2024 results (adjust.)'!K377+'Allocation (ENG)'!U378+'Allocation (ENG)'!AG378)&gt;0,('GE2024 results (adjust.)'!K377+'Allocation (ENG)'!U378+'Allocation (ENG)'!AG378),0)</f>
        <v>0</v>
      </c>
      <c r="AS378" s="382">
        <f>IF(('GE2024 results (adjust.)'!L377+'Allocation (ENG)'!V378+'Allocation (ENG)'!AH378)&gt;0,('GE2024 results (adjust.)'!L377+'Allocation (ENG)'!V378+'Allocation (ENG)'!AH378),0)</f>
        <v>0</v>
      </c>
      <c r="AT378" s="382">
        <f t="shared" si="86"/>
        <v>266.77178632697922</v>
      </c>
      <c r="AU378" s="382">
        <f t="shared" si="87"/>
        <v>838.36885614069286</v>
      </c>
      <c r="AV378" s="382">
        <f>IF(('GE2024 results (adjust.)'!N377+'Allocation (ENG)'!Y378+'Allocation (ENG)'!AK378)&gt;0,('GE2024 results (adjust.)'!N377+'Allocation (ENG)'!Y378+'Allocation (ENG)'!AK378),0)</f>
        <v>142.63703709801234</v>
      </c>
      <c r="AW378" s="382">
        <f t="shared" si="77"/>
        <v>64827.96990732936</v>
      </c>
      <c r="AY378" s="368">
        <f t="shared" si="78"/>
        <v>0.11433603306193942</v>
      </c>
      <c r="AZ378" s="368">
        <f t="shared" si="79"/>
        <v>2.2988711161867549E-2</v>
      </c>
      <c r="BA378" s="368">
        <f t="shared" si="80"/>
        <v>3.6133746648277974E-2</v>
      </c>
      <c r="BB378" s="368">
        <f t="shared" si="81"/>
        <v>1.6633807931074589E-2</v>
      </c>
      <c r="BC378" s="368">
        <f t="shared" si="82"/>
        <v>0.7906601806999104</v>
      </c>
      <c r="BD378" s="368">
        <f t="shared" si="83"/>
        <v>0</v>
      </c>
      <c r="BE378" s="368">
        <f t="shared" si="84"/>
        <v>0</v>
      </c>
      <c r="BF378" s="368">
        <f t="shared" si="88"/>
        <v>4.1150723477586231E-3</v>
      </c>
      <c r="BG378" s="368">
        <f t="shared" si="89"/>
        <v>1.293220900390879E-2</v>
      </c>
      <c r="BH378" s="368">
        <f t="shared" si="90"/>
        <v>2.2002391452626067E-3</v>
      </c>
    </row>
    <row r="379" spans="1:60" ht="20" customHeight="1" x14ac:dyDescent="0.35">
      <c r="A379" s="394" t="s">
        <v>481</v>
      </c>
      <c r="B379" s="395" t="s">
        <v>478</v>
      </c>
      <c r="C379" s="394" t="s">
        <v>479</v>
      </c>
      <c r="D379" s="333" t="s">
        <v>71</v>
      </c>
      <c r="E379" s="346">
        <f>'GE2024 results (adjust.)'!E378/'Regional Transition'!$P$98</f>
        <v>2.9726598762925289E-2</v>
      </c>
      <c r="F379" s="346">
        <f>'GE2024 results (adjust.)'!F378/'Regional Transition'!$Q$98</f>
        <v>1.4135201776313789E-3</v>
      </c>
      <c r="G379" s="346">
        <f>'GE2024 results (adjust.)'!G378/'Regional Transition'!$R$98</f>
        <v>1.8600032271412995E-2</v>
      </c>
      <c r="H379" s="346">
        <f>'GE2024 results (adjust.)'!H378/'Regional Transition'!$S$98</f>
        <v>3.7785844756161929E-3</v>
      </c>
      <c r="I379" s="346">
        <f>'GE2024 results (adjust.)'!I378/'Regional Transition'!$T$98</f>
        <v>6.7942210876293652E-2</v>
      </c>
      <c r="J379" s="346">
        <v>5.2117673704607799E-2</v>
      </c>
      <c r="K379" s="346">
        <v>5.2117673704607799E-2</v>
      </c>
      <c r="L379" s="346">
        <f t="shared" si="85"/>
        <v>1.8600032271412995E-2</v>
      </c>
      <c r="M379" s="346">
        <v>6.826715527698253E-2</v>
      </c>
      <c r="N379" s="346">
        <v>5.2117673704607799E-2</v>
      </c>
      <c r="P379" s="347">
        <f>E379*'Regional Transition'!$P$100</f>
        <v>0</v>
      </c>
      <c r="Q379" s="347">
        <f>F379*'Regional Transition'!$Q$100</f>
        <v>0</v>
      </c>
      <c r="R379" s="347">
        <f>G379*'Regional Transition'!$R$100</f>
        <v>5365.392224272151</v>
      </c>
      <c r="S379" s="347">
        <f>H379*'Regional Transition'!$S$100</f>
        <v>0</v>
      </c>
      <c r="T379" s="347">
        <f>I379*'Regional Transition'!$T$100</f>
        <v>15296.552948649762</v>
      </c>
      <c r="U379" s="347">
        <f>J379*'Regional Transition'!$U$100</f>
        <v>0</v>
      </c>
      <c r="V379" s="347">
        <f>K379*'Regional Transition'!$V$100</f>
        <v>0</v>
      </c>
      <c r="W379" s="347">
        <f>L379*'Regional Transition'!$W$100</f>
        <v>1424.9551164733602</v>
      </c>
      <c r="X379" s="347">
        <f>M379*'Regional Transition'!$X$100</f>
        <v>522.99711516375612</v>
      </c>
      <c r="Y379" s="347">
        <f>N379*'Regional Transition'!$Y$100</f>
        <v>0</v>
      </c>
      <c r="Z379" s="348">
        <f t="shared" si="76"/>
        <v>22609.897404559029</v>
      </c>
      <c r="AB379" s="347">
        <f>E379*'Regional Transition'!$P$102</f>
        <v>-9641.470643948127</v>
      </c>
      <c r="AC379" s="347">
        <f>F379*'Regional Transition'!$Q$102</f>
        <v>-282.19229487704933</v>
      </c>
      <c r="AD379" s="347">
        <f>G379*'Regional Transition'!$R$102</f>
        <v>0</v>
      </c>
      <c r="AE379" s="347">
        <f>H379*'Regional Transition'!$S$102</f>
        <v>-187.10277695999994</v>
      </c>
      <c r="AF379" s="347">
        <f>I379*'Regional Transition'!$T$102</f>
        <v>0</v>
      </c>
      <c r="AG379" s="347">
        <f>J379*'Regional Transition'!$U$102</f>
        <v>-613.39854881876465</v>
      </c>
      <c r="AH379" s="347">
        <f>K379*'Regional Transition'!$V$102</f>
        <v>-93.416971440822778</v>
      </c>
      <c r="AI379" s="347">
        <f>L379*'Regional Transition'!$W$102</f>
        <v>0</v>
      </c>
      <c r="AJ379" s="347">
        <f>M379*'Regional Transition'!$X$102</f>
        <v>0</v>
      </c>
      <c r="AK379" s="347">
        <f>N379*'Regional Transition'!$Y$102</f>
        <v>-563.85049066334909</v>
      </c>
      <c r="AM379" s="382">
        <f>IF(('GE2024 results (adjust.)'!E378+'Allocation (ENG)'!P379+'Allocation (ENG)'!AB379)&gt;0,('GE2024 results (adjust.)'!E378+'Allocation (ENG)'!P379+'Allocation (ENG)'!AB379),0)</f>
        <v>10634.834286051871</v>
      </c>
      <c r="AN379" s="382">
        <f>IF(('GE2024 results (adjust.)'!F378+'Allocation (ENG)'!Q379+'Allocation (ENG)'!AC379)&gt;0,('GE2024 results (adjust.)'!F378+'Allocation (ENG)'!Q379+'Allocation (ENG)'!AC379),0)</f>
        <v>828.37093012295145</v>
      </c>
      <c r="AO379" s="382">
        <f>IF(('GE2024 results (adjust.)'!G378+'Allocation (ENG)'!R379+'Allocation (ENG)'!AD379)&gt;0,('GE2024 results (adjust.)'!G378+'Allocation (ENG)'!R379+'Allocation (ENG)'!AD379),0)</f>
        <v>12512.28722427215</v>
      </c>
      <c r="AP379" s="382">
        <f>IF(('GE2024 results (adjust.)'!H378+'Allocation (ENG)'!S379+'Allocation (ENG)'!AE379)&gt;0,('GE2024 results (adjust.)'!H378+'Allocation (ENG)'!S379+'Allocation (ENG)'!AE379),0)</f>
        <v>2411.54690304</v>
      </c>
      <c r="AQ379" s="382">
        <f>IF(('GE2024 results (adjust.)'!I378+'Allocation (ENG)'!T379+'Allocation (ENG)'!AF379)&gt;0,('GE2024 results (adjust.)'!I378+'Allocation (ENG)'!T379+'Allocation (ENG)'!AF379),0)</f>
        <v>29345.643313649762</v>
      </c>
      <c r="AR379" s="382">
        <f>IF(('GE2024 results (adjust.)'!K378+'Allocation (ENG)'!U379+'Allocation (ENG)'!AG379)&gt;0,('GE2024 results (adjust.)'!K378+'Allocation (ENG)'!U379+'Allocation (ENG)'!AG379),0)</f>
        <v>645.60145118123535</v>
      </c>
      <c r="AS379" s="382">
        <f>IF(('GE2024 results (adjust.)'!L378+'Allocation (ENG)'!V379+'Allocation (ENG)'!AH379)&gt;0,('GE2024 results (adjust.)'!L378+'Allocation (ENG)'!V379+'Allocation (ENG)'!AH379),0)</f>
        <v>0</v>
      </c>
      <c r="AT379" s="382">
        <f t="shared" si="86"/>
        <v>1424.9551164733602</v>
      </c>
      <c r="AU379" s="382">
        <f t="shared" si="87"/>
        <v>522.99711516375612</v>
      </c>
      <c r="AV379" s="382">
        <f>IF(('GE2024 results (adjust.)'!N378+'Allocation (ENG)'!Y379+'Allocation (ENG)'!AK379)&gt;0,('GE2024 results (adjust.)'!N378+'Allocation (ENG)'!Y379+'Allocation (ENG)'!AK379),0)</f>
        <v>248.14950933665091</v>
      </c>
      <c r="AW379" s="382">
        <f t="shared" si="77"/>
        <v>58574.385849291735</v>
      </c>
      <c r="AY379" s="368">
        <f t="shared" si="78"/>
        <v>0.18156117442553543</v>
      </c>
      <c r="AZ379" s="368">
        <f t="shared" si="79"/>
        <v>1.4142204277724713E-2</v>
      </c>
      <c r="BA379" s="368">
        <f t="shared" si="80"/>
        <v>0.21361363064847985</v>
      </c>
      <c r="BB379" s="368">
        <f t="shared" si="81"/>
        <v>4.1170673291304506E-2</v>
      </c>
      <c r="BC379" s="368">
        <f t="shared" si="82"/>
        <v>0.50099788308757143</v>
      </c>
      <c r="BD379" s="368">
        <f t="shared" si="83"/>
        <v>1.1021907303344637E-2</v>
      </c>
      <c r="BE379" s="368">
        <f t="shared" si="84"/>
        <v>0</v>
      </c>
      <c r="BF379" s="368">
        <f t="shared" si="88"/>
        <v>2.4327273701847792E-2</v>
      </c>
      <c r="BG379" s="368">
        <f t="shared" si="89"/>
        <v>8.928768224892622E-3</v>
      </c>
      <c r="BH379" s="368">
        <f t="shared" si="90"/>
        <v>4.2364850392989902E-3</v>
      </c>
    </row>
    <row r="380" spans="1:60" ht="20" customHeight="1" x14ac:dyDescent="0.35">
      <c r="A380" s="394" t="s">
        <v>482</v>
      </c>
      <c r="B380" s="395" t="s">
        <v>478</v>
      </c>
      <c r="C380" s="394" t="s">
        <v>479</v>
      </c>
      <c r="D380" s="333" t="s">
        <v>71</v>
      </c>
      <c r="E380" s="346">
        <f>'GE2024 results (adjust.)'!E379/'Regional Transition'!$P$98</f>
        <v>2.7861303370654733E-2</v>
      </c>
      <c r="F380" s="346">
        <f>'GE2024 results (adjust.)'!F379/'Regional Transition'!$Q$98</f>
        <v>7.9116985205021952E-3</v>
      </c>
      <c r="G380" s="346">
        <f>'GE2024 results (adjust.)'!G379/'Regional Transition'!$R$98</f>
        <v>1.4100525451474468E-2</v>
      </c>
      <c r="H380" s="346">
        <f>'GE2024 results (adjust.)'!H379/'Regional Transition'!$S$98</f>
        <v>2.8557677347683906E-3</v>
      </c>
      <c r="I380" s="346">
        <f>'GE2024 results (adjust.)'!I379/'Regional Transition'!$T$98</f>
        <v>3.7900183770190547E-2</v>
      </c>
      <c r="J380" s="346">
        <v>3.9006467523970106E-2</v>
      </c>
      <c r="K380" s="346">
        <v>3.9006467523970106E-2</v>
      </c>
      <c r="L380" s="346">
        <f t="shared" si="85"/>
        <v>1.4100525451474468E-2</v>
      </c>
      <c r="M380" s="346">
        <v>3.9538347648480653E-2</v>
      </c>
      <c r="N380" s="346">
        <v>3.9006467523970106E-2</v>
      </c>
      <c r="P380" s="347">
        <f>E380*'Regional Transition'!$P$100</f>
        <v>0</v>
      </c>
      <c r="Q380" s="347">
        <f>F380*'Regional Transition'!$Q$100</f>
        <v>0</v>
      </c>
      <c r="R380" s="347">
        <f>G380*'Regional Transition'!$R$100</f>
        <v>4067.4579759611015</v>
      </c>
      <c r="S380" s="347">
        <f>H380*'Regional Transition'!$S$100</f>
        <v>0</v>
      </c>
      <c r="T380" s="347">
        <f>I380*'Regional Transition'!$T$100</f>
        <v>8532.8716909116556</v>
      </c>
      <c r="U380" s="347">
        <f>J380*'Regional Transition'!$U$100</f>
        <v>0</v>
      </c>
      <c r="V380" s="347">
        <f>K380*'Regional Transition'!$V$100</f>
        <v>0</v>
      </c>
      <c r="W380" s="347">
        <f>L380*'Regional Transition'!$W$100</f>
        <v>1080.2462917186647</v>
      </c>
      <c r="X380" s="347">
        <f>M380*'Regional Transition'!$X$100</f>
        <v>302.90469369344243</v>
      </c>
      <c r="Y380" s="347">
        <f>N380*'Regional Transition'!$Y$100</f>
        <v>0</v>
      </c>
      <c r="Z380" s="348">
        <f t="shared" si="76"/>
        <v>13983.480652284863</v>
      </c>
      <c r="AB380" s="347">
        <f>E380*'Regional Transition'!$P$102</f>
        <v>-9036.484149855909</v>
      </c>
      <c r="AC380" s="347">
        <f>F380*'Regional Transition'!$Q$102</f>
        <v>-1579.4754098360654</v>
      </c>
      <c r="AD380" s="347">
        <f>G380*'Regional Transition'!$R$102</f>
        <v>0</v>
      </c>
      <c r="AE380" s="347">
        <f>H380*'Regional Transition'!$S$102</f>
        <v>-141.40799999999996</v>
      </c>
      <c r="AF380" s="347">
        <f>I380*'Regional Transition'!$T$102</f>
        <v>0</v>
      </c>
      <c r="AG380" s="347">
        <f>J380*'Regional Transition'!$U$102</f>
        <v>-459.086311283962</v>
      </c>
      <c r="AH380" s="347">
        <f>K380*'Regional Transition'!$V$102</f>
        <v>-69.91613024301077</v>
      </c>
      <c r="AI380" s="347">
        <f>L380*'Regional Transition'!$W$102</f>
        <v>0</v>
      </c>
      <c r="AJ380" s="347">
        <f>M380*'Regional Transition'!$X$102</f>
        <v>0</v>
      </c>
      <c r="AK380" s="347">
        <f>N380*'Regional Transition'!$Y$102</f>
        <v>-422.00302294939212</v>
      </c>
      <c r="AM380" s="382">
        <f>IF(('GE2024 results (adjust.)'!E379+'Allocation (ENG)'!P380+'Allocation (ENG)'!AB380)&gt;0,('GE2024 results (adjust.)'!E379+'Allocation (ENG)'!P380+'Allocation (ENG)'!AB380),0)</f>
        <v>9967.515850144091</v>
      </c>
      <c r="AN380" s="382">
        <f>IF(('GE2024 results (adjust.)'!F379+'Allocation (ENG)'!Q380+'Allocation (ENG)'!AC380)&gt;0,('GE2024 results (adjust.)'!F379+'Allocation (ENG)'!Q380+'Allocation (ENG)'!AC380),0)</f>
        <v>4636.5245901639346</v>
      </c>
      <c r="AO380" s="382">
        <f>IF(('GE2024 results (adjust.)'!G379+'Allocation (ENG)'!R380+'Allocation (ENG)'!AD380)&gt;0,('GE2024 results (adjust.)'!G379+'Allocation (ENG)'!R380+'Allocation (ENG)'!AD380),0)</f>
        <v>9485.4579759611006</v>
      </c>
      <c r="AP380" s="382">
        <f>IF(('GE2024 results (adjust.)'!H379+'Allocation (ENG)'!S380+'Allocation (ENG)'!AE380)&gt;0,('GE2024 results (adjust.)'!H379+'Allocation (ENG)'!S380+'Allocation (ENG)'!AE380),0)</f>
        <v>1822.5920000000001</v>
      </c>
      <c r="AQ380" s="382">
        <f>IF(('GE2024 results (adjust.)'!I379+'Allocation (ENG)'!T380+'Allocation (ENG)'!AF380)&gt;0,('GE2024 results (adjust.)'!I379+'Allocation (ENG)'!T380+'Allocation (ENG)'!AF380),0)</f>
        <v>16369.871690911656</v>
      </c>
      <c r="AR380" s="382">
        <f>IF(('GE2024 results (adjust.)'!K379+'Allocation (ENG)'!U380+'Allocation (ENG)'!AG380)&gt;0,('GE2024 results (adjust.)'!K379+'Allocation (ENG)'!U380+'Allocation (ENG)'!AG380),0)</f>
        <v>569.913688716038</v>
      </c>
      <c r="AS380" s="382">
        <f>IF(('GE2024 results (adjust.)'!L379+'Allocation (ENG)'!V380+'Allocation (ENG)'!AH380)&gt;0,('GE2024 results (adjust.)'!L379+'Allocation (ENG)'!V380+'Allocation (ENG)'!AH380),0)</f>
        <v>0</v>
      </c>
      <c r="AT380" s="382">
        <f t="shared" si="86"/>
        <v>1080.2462917186647</v>
      </c>
      <c r="AU380" s="382">
        <f t="shared" si="87"/>
        <v>302.90469369344243</v>
      </c>
      <c r="AV380" s="382">
        <f>IF(('GE2024 results (adjust.)'!N379+'Allocation (ENG)'!Y380+'Allocation (ENG)'!AK380)&gt;0,('GE2024 results (adjust.)'!N379+'Allocation (ENG)'!Y380+'Allocation (ENG)'!AK380),0)</f>
        <v>98.996977050607882</v>
      </c>
      <c r="AW380" s="382">
        <f t="shared" si="77"/>
        <v>44334.023758359523</v>
      </c>
      <c r="AY380" s="368">
        <f t="shared" si="78"/>
        <v>0.22482768323650384</v>
      </c>
      <c r="AZ380" s="368">
        <f t="shared" si="79"/>
        <v>0.10458163273054326</v>
      </c>
      <c r="BA380" s="368">
        <f t="shared" si="80"/>
        <v>0.21395436668823781</v>
      </c>
      <c r="BB380" s="368">
        <f t="shared" si="81"/>
        <v>4.1110457510781129E-2</v>
      </c>
      <c r="BC380" s="368">
        <f t="shared" si="82"/>
        <v>0.36923947576098348</v>
      </c>
      <c r="BD380" s="368">
        <f t="shared" si="83"/>
        <v>1.2854995788839861E-2</v>
      </c>
      <c r="BE380" s="368">
        <f t="shared" si="84"/>
        <v>0</v>
      </c>
      <c r="BF380" s="368">
        <f t="shared" si="88"/>
        <v>2.4366078242897497E-2</v>
      </c>
      <c r="BG380" s="368">
        <f t="shared" si="89"/>
        <v>6.8323302965778605E-3</v>
      </c>
      <c r="BH380" s="368">
        <f t="shared" si="90"/>
        <v>2.2329797446355463E-3</v>
      </c>
    </row>
    <row r="381" spans="1:60" ht="20" customHeight="1" x14ac:dyDescent="0.35">
      <c r="A381" s="394" t="s">
        <v>483</v>
      </c>
      <c r="B381" s="395" t="s">
        <v>478</v>
      </c>
      <c r="C381" s="394" t="s">
        <v>479</v>
      </c>
      <c r="D381" s="333" t="s">
        <v>71</v>
      </c>
      <c r="E381" s="346">
        <f>'GE2024 results (adjust.)'!E380/'Regional Transition'!$P$98</f>
        <v>3.5270850162661106E-2</v>
      </c>
      <c r="F381" s="346">
        <f>'GE2024 results (adjust.)'!F380/'Regional Transition'!$Q$98</f>
        <v>8.620645765663024E-3</v>
      </c>
      <c r="G381" s="346">
        <f>'GE2024 results (adjust.)'!G380/'Regional Transition'!$R$98</f>
        <v>1.2656119466688877E-2</v>
      </c>
      <c r="H381" s="346">
        <f>'GE2024 results (adjust.)'!H380/'Regional Transition'!$S$98</f>
        <v>6.0474226114570961E-3</v>
      </c>
      <c r="I381" s="346">
        <f>'GE2024 results (adjust.)'!I380/'Regional Transition'!$T$98</f>
        <v>4.0569687590676085E-2</v>
      </c>
      <c r="J381" s="346">
        <v>5.5867327679492663E-3</v>
      </c>
      <c r="K381" s="346">
        <v>5.5867327679492663E-3</v>
      </c>
      <c r="L381" s="346">
        <f t="shared" si="85"/>
        <v>1.2656119466688877E-2</v>
      </c>
      <c r="M381" s="346">
        <v>3.7411143517155895E-2</v>
      </c>
      <c r="N381" s="346">
        <v>5.5867327679492663E-3</v>
      </c>
      <c r="P381" s="347">
        <f>E381*'Regional Transition'!$P$100</f>
        <v>0</v>
      </c>
      <c r="Q381" s="347">
        <f>F381*'Regional Transition'!$Q$100</f>
        <v>0</v>
      </c>
      <c r="R381" s="347">
        <f>G381*'Regional Transition'!$R$100</f>
        <v>3650.802535455673</v>
      </c>
      <c r="S381" s="347">
        <f>H381*'Regional Transition'!$S$100</f>
        <v>0</v>
      </c>
      <c r="T381" s="347">
        <f>I381*'Regional Transition'!$T$100</f>
        <v>9133.8854938187924</v>
      </c>
      <c r="U381" s="347">
        <f>J381*'Regional Transition'!$U$100</f>
        <v>0</v>
      </c>
      <c r="V381" s="347">
        <f>K381*'Regional Transition'!$V$100</f>
        <v>0</v>
      </c>
      <c r="W381" s="347">
        <f>L381*'Regional Transition'!$W$100</f>
        <v>969.58983326464875</v>
      </c>
      <c r="X381" s="347">
        <f>M381*'Regional Transition'!$X$100</f>
        <v>286.60810685701421</v>
      </c>
      <c r="Y381" s="347">
        <f>N381*'Regional Transition'!$Y$100</f>
        <v>0</v>
      </c>
      <c r="Z381" s="348">
        <f t="shared" si="76"/>
        <v>14040.885969396128</v>
      </c>
      <c r="AB381" s="347">
        <f>E381*'Regional Transition'!$P$102</f>
        <v>-11439.682997118158</v>
      </c>
      <c r="AC381" s="347">
        <f>F381*'Regional Transition'!$Q$102</f>
        <v>-1721.0081967213112</v>
      </c>
      <c r="AD381" s="347">
        <f>G381*'Regional Transition'!$R$102</f>
        <v>0</v>
      </c>
      <c r="AE381" s="347">
        <f>H381*'Regional Transition'!$S$102</f>
        <v>-299.44799999999992</v>
      </c>
      <c r="AF381" s="347">
        <f>I381*'Regional Transition'!$T$102</f>
        <v>0</v>
      </c>
      <c r="AG381" s="347">
        <f>J381*'Regional Transition'!$U$102</f>
        <v>-65.753007164541643</v>
      </c>
      <c r="AH381" s="347">
        <f>K381*'Regional Transition'!$V$102</f>
        <v>-10.013794138031219</v>
      </c>
      <c r="AI381" s="347">
        <f>L381*'Regional Transition'!$W$102</f>
        <v>0</v>
      </c>
      <c r="AJ381" s="347">
        <f>M381*'Regional Transition'!$X$102</f>
        <v>0</v>
      </c>
      <c r="AK381" s="347">
        <f>N381*'Regional Transition'!$Y$102</f>
        <v>-60.441723286945191</v>
      </c>
      <c r="AM381" s="382">
        <f>IF(('GE2024 results (adjust.)'!E380+'Allocation (ENG)'!P381+'Allocation (ENG)'!AB381)&gt;0,('GE2024 results (adjust.)'!E380+'Allocation (ENG)'!P381+'Allocation (ENG)'!AB381),0)</f>
        <v>12618.317002881842</v>
      </c>
      <c r="AN381" s="382">
        <f>IF(('GE2024 results (adjust.)'!F380+'Allocation (ENG)'!Q381+'Allocation (ENG)'!AC381)&gt;0,('GE2024 results (adjust.)'!F380+'Allocation (ENG)'!Q381+'Allocation (ENG)'!AC381),0)</f>
        <v>5051.9918032786891</v>
      </c>
      <c r="AO381" s="382">
        <f>IF(('GE2024 results (adjust.)'!G380+'Allocation (ENG)'!R381+'Allocation (ENG)'!AD381)&gt;0,('GE2024 results (adjust.)'!G380+'Allocation (ENG)'!R381+'Allocation (ENG)'!AD381),0)</f>
        <v>8513.8025354556739</v>
      </c>
      <c r="AP381" s="382">
        <f>IF(('GE2024 results (adjust.)'!H380+'Allocation (ENG)'!S381+'Allocation (ENG)'!AE381)&gt;0,('GE2024 results (adjust.)'!H380+'Allocation (ENG)'!S381+'Allocation (ENG)'!AE381),0)</f>
        <v>3859.5520000000001</v>
      </c>
      <c r="AQ381" s="382">
        <f>IF(('GE2024 results (adjust.)'!I380+'Allocation (ENG)'!T381+'Allocation (ENG)'!AF381)&gt;0,('GE2024 results (adjust.)'!I380+'Allocation (ENG)'!T381+'Allocation (ENG)'!AF381),0)</f>
        <v>17522.885493818794</v>
      </c>
      <c r="AR381" s="382">
        <f>IF(('GE2024 results (adjust.)'!K380+'Allocation (ENG)'!U381+'Allocation (ENG)'!AG381)&gt;0,('GE2024 results (adjust.)'!K380+'Allocation (ENG)'!U381+'Allocation (ENG)'!AG381),0)</f>
        <v>0</v>
      </c>
      <c r="AS381" s="382">
        <f>IF(('GE2024 results (adjust.)'!L380+'Allocation (ENG)'!V381+'Allocation (ENG)'!AH381)&gt;0,('GE2024 results (adjust.)'!L380+'Allocation (ENG)'!V381+'Allocation (ENG)'!AH381),0)</f>
        <v>0</v>
      </c>
      <c r="AT381" s="382">
        <f t="shared" si="86"/>
        <v>969.58983326464875</v>
      </c>
      <c r="AU381" s="382">
        <f t="shared" si="87"/>
        <v>286.60810685701421</v>
      </c>
      <c r="AV381" s="382">
        <f>IF(('GE2024 results (adjust.)'!N380+'Allocation (ENG)'!Y381+'Allocation (ENG)'!AK381)&gt;0,('GE2024 results (adjust.)'!N380+'Allocation (ENG)'!Y381+'Allocation (ENG)'!AK381),0)</f>
        <v>161.55827671305479</v>
      </c>
      <c r="AW381" s="382">
        <f t="shared" si="77"/>
        <v>48984.305052269709</v>
      </c>
      <c r="AY381" s="368">
        <f t="shared" si="78"/>
        <v>0.25759918384913716</v>
      </c>
      <c r="AZ381" s="368">
        <f t="shared" si="79"/>
        <v>0.10313490816880749</v>
      </c>
      <c r="BA381" s="368">
        <f t="shared" si="80"/>
        <v>0.17380674333076374</v>
      </c>
      <c r="BB381" s="368">
        <f t="shared" si="81"/>
        <v>7.8791604696271306E-2</v>
      </c>
      <c r="BC381" s="368">
        <f t="shared" si="82"/>
        <v>0.35772448899949971</v>
      </c>
      <c r="BD381" s="368">
        <f t="shared" si="83"/>
        <v>0</v>
      </c>
      <c r="BE381" s="368">
        <f t="shared" si="84"/>
        <v>0</v>
      </c>
      <c r="BF381" s="368">
        <f t="shared" si="88"/>
        <v>1.9793887699948543E-2</v>
      </c>
      <c r="BG381" s="368">
        <f t="shared" si="89"/>
        <v>5.8510191489127622E-3</v>
      </c>
      <c r="BH381" s="368">
        <f t="shared" si="90"/>
        <v>3.2981641066594843E-3</v>
      </c>
    </row>
    <row r="382" spans="1:60" ht="20" customHeight="1" x14ac:dyDescent="0.35">
      <c r="A382" s="394" t="s">
        <v>484</v>
      </c>
      <c r="B382" s="395" t="s">
        <v>478</v>
      </c>
      <c r="C382" s="394" t="s">
        <v>479</v>
      </c>
      <c r="D382" s="333" t="s">
        <v>71</v>
      </c>
      <c r="E382" s="346">
        <f>'GE2024 results (adjust.)'!E381/'Regional Transition'!$P$98</f>
        <v>2.7153188788039167E-2</v>
      </c>
      <c r="F382" s="346">
        <f>'GE2024 results (adjust.)'!F381/'Regional Transition'!$Q$98</f>
        <v>6.2965206854768913E-3</v>
      </c>
      <c r="G382" s="346">
        <f>'GE2024 results (adjust.)'!G381/'Regional Transition'!$R$98</f>
        <v>1.6122693830174294E-2</v>
      </c>
      <c r="H382" s="346">
        <f>'GE2024 results (adjust.)'!H381/'Regional Transition'!$S$98</f>
        <v>3.9564888015808505E-3</v>
      </c>
      <c r="I382" s="346">
        <f>'GE2024 results (adjust.)'!I381/'Regional Transition'!$T$98</f>
        <v>5.2495405745236493E-2</v>
      </c>
      <c r="J382" s="346">
        <v>4.1271359186652243E-3</v>
      </c>
      <c r="K382" s="346">
        <v>4.1271359186652243E-3</v>
      </c>
      <c r="L382" s="346">
        <f t="shared" si="85"/>
        <v>1.6122693830174294E-2</v>
      </c>
      <c r="M382" s="346">
        <v>4.8408387516834815E-2</v>
      </c>
      <c r="N382" s="346">
        <v>4.1271359186652243E-3</v>
      </c>
      <c r="P382" s="347">
        <f>E382*'Regional Transition'!$P$100</f>
        <v>0</v>
      </c>
      <c r="Q382" s="347">
        <f>F382*'Regional Transition'!$Q$100</f>
        <v>0</v>
      </c>
      <c r="R382" s="347">
        <f>G382*'Regional Transition'!$R$100</f>
        <v>4650.7755926687014</v>
      </c>
      <c r="S382" s="347">
        <f>H382*'Regional Transition'!$S$100</f>
        <v>0</v>
      </c>
      <c r="T382" s="347">
        <f>I382*'Regional Transition'!$T$100</f>
        <v>11818.849330719155</v>
      </c>
      <c r="U382" s="347">
        <f>J382*'Regional Transition'!$U$100</f>
        <v>0</v>
      </c>
      <c r="V382" s="347">
        <f>K382*'Regional Transition'!$V$100</f>
        <v>0</v>
      </c>
      <c r="W382" s="347">
        <f>L382*'Regional Transition'!$W$100</f>
        <v>1235.1653335542871</v>
      </c>
      <c r="X382" s="347">
        <f>M382*'Regional Transition'!$X$100</f>
        <v>370.85838597364284</v>
      </c>
      <c r="Y382" s="347">
        <f>N382*'Regional Transition'!$Y$100</f>
        <v>0</v>
      </c>
      <c r="Z382" s="348">
        <f t="shared" si="76"/>
        <v>18075.648642915785</v>
      </c>
      <c r="AB382" s="347">
        <f>E382*'Regional Transition'!$P$102</f>
        <v>-8806.8155619596546</v>
      </c>
      <c r="AC382" s="347">
        <f>F382*'Regional Transition'!$Q$102</f>
        <v>-1257.0245901639344</v>
      </c>
      <c r="AD382" s="347">
        <f>G382*'Regional Transition'!$R$102</f>
        <v>0</v>
      </c>
      <c r="AE382" s="347">
        <f>H382*'Regional Transition'!$S$102</f>
        <v>-195.91199999999992</v>
      </c>
      <c r="AF382" s="347">
        <f>I382*'Regional Transition'!$T$102</f>
        <v>0</v>
      </c>
      <c r="AG382" s="347">
        <f>J382*'Regional Transition'!$U$102</f>
        <v>-48.574293581012753</v>
      </c>
      <c r="AH382" s="347">
        <f>K382*'Regional Transition'!$V$102</f>
        <v>-7.3975776515185592</v>
      </c>
      <c r="AI382" s="347">
        <f>L382*'Regional Transition'!$W$102</f>
        <v>0</v>
      </c>
      <c r="AJ382" s="347">
        <f>M382*'Regional Transition'!$X$102</f>
        <v>0</v>
      </c>
      <c r="AK382" s="347">
        <f>N382*'Regional Transition'!$Y$102</f>
        <v>-44.650642428193748</v>
      </c>
      <c r="AM382" s="382">
        <f>IF(('GE2024 results (adjust.)'!E381+'Allocation (ENG)'!P382+'Allocation (ENG)'!AB382)&gt;0,('GE2024 results (adjust.)'!E381+'Allocation (ENG)'!P382+'Allocation (ENG)'!AB382),0)</f>
        <v>9714.1844380403454</v>
      </c>
      <c r="AN382" s="382">
        <f>IF(('GE2024 results (adjust.)'!F381+'Allocation (ENG)'!Q382+'Allocation (ENG)'!AC382)&gt;0,('GE2024 results (adjust.)'!F381+'Allocation (ENG)'!Q382+'Allocation (ENG)'!AC382),0)</f>
        <v>3689.9754098360654</v>
      </c>
      <c r="AO382" s="382">
        <f>IF(('GE2024 results (adjust.)'!G381+'Allocation (ENG)'!R382+'Allocation (ENG)'!AD382)&gt;0,('GE2024 results (adjust.)'!G381+'Allocation (ENG)'!R382+'Allocation (ENG)'!AD382),0)</f>
        <v>10845.775592668702</v>
      </c>
      <c r="AP382" s="382">
        <f>IF(('GE2024 results (adjust.)'!H381+'Allocation (ENG)'!S382+'Allocation (ENG)'!AE382)&gt;0,('GE2024 results (adjust.)'!H381+'Allocation (ENG)'!S382+'Allocation (ENG)'!AE382),0)</f>
        <v>2525.0880000000002</v>
      </c>
      <c r="AQ382" s="382">
        <f>IF(('GE2024 results (adjust.)'!I381+'Allocation (ENG)'!T382+'Allocation (ENG)'!AF382)&gt;0,('GE2024 results (adjust.)'!I381+'Allocation (ENG)'!T382+'Allocation (ENG)'!AF382),0)</f>
        <v>22673.849330719153</v>
      </c>
      <c r="AR382" s="382">
        <f>IF(('GE2024 results (adjust.)'!K381+'Allocation (ENG)'!U382+'Allocation (ENG)'!AG382)&gt;0,('GE2024 results (adjust.)'!K381+'Allocation (ENG)'!U382+'Allocation (ENG)'!AG382),0)</f>
        <v>0</v>
      </c>
      <c r="AS382" s="382">
        <f>IF(('GE2024 results (adjust.)'!L381+'Allocation (ENG)'!V382+'Allocation (ENG)'!AH382)&gt;0,('GE2024 results (adjust.)'!L381+'Allocation (ENG)'!V382+'Allocation (ENG)'!AH382),0)</f>
        <v>0</v>
      </c>
      <c r="AT382" s="382">
        <f t="shared" si="86"/>
        <v>1235.1653335542871</v>
      </c>
      <c r="AU382" s="382">
        <f t="shared" si="87"/>
        <v>370.85838597364284</v>
      </c>
      <c r="AV382" s="382">
        <f>IF(('GE2024 results (adjust.)'!N381+'Allocation (ENG)'!Y382+'Allocation (ENG)'!AK382)&gt;0,('GE2024 results (adjust.)'!N381+'Allocation (ENG)'!Y382+'Allocation (ENG)'!AK382),0)</f>
        <v>119.34935757180625</v>
      </c>
      <c r="AW382" s="382">
        <f t="shared" si="77"/>
        <v>51174.245848364008</v>
      </c>
      <c r="AY382" s="368">
        <f t="shared" si="78"/>
        <v>0.18982564915220726</v>
      </c>
      <c r="AZ382" s="368">
        <f t="shared" si="79"/>
        <v>7.2106102369733902E-2</v>
      </c>
      <c r="BA382" s="368">
        <f t="shared" si="80"/>
        <v>0.21193816172310884</v>
      </c>
      <c r="BB382" s="368">
        <f t="shared" si="81"/>
        <v>4.9342945032979417E-2</v>
      </c>
      <c r="BC382" s="368">
        <f t="shared" si="82"/>
        <v>0.44307148947352809</v>
      </c>
      <c r="BD382" s="368">
        <f t="shared" si="83"/>
        <v>0</v>
      </c>
      <c r="BE382" s="368">
        <f t="shared" si="84"/>
        <v>0</v>
      </c>
      <c r="BF382" s="368">
        <f t="shared" si="88"/>
        <v>2.4136463822334458E-2</v>
      </c>
      <c r="BG382" s="368">
        <f t="shared" si="89"/>
        <v>7.2469731566254013E-3</v>
      </c>
      <c r="BH382" s="368">
        <f t="shared" si="90"/>
        <v>2.3322152694825057E-3</v>
      </c>
    </row>
    <row r="383" spans="1:60" ht="20" customHeight="1" x14ac:dyDescent="0.35">
      <c r="A383" s="394" t="s">
        <v>485</v>
      </c>
      <c r="B383" s="395" t="s">
        <v>478</v>
      </c>
      <c r="C383" s="394" t="s">
        <v>479</v>
      </c>
      <c r="D383" s="333" t="s">
        <v>71</v>
      </c>
      <c r="E383" s="346">
        <f>'GE2024 results (adjust.)'!E382/'Regional Transition'!$P$98</f>
        <v>7.413945019227583E-3</v>
      </c>
      <c r="F383" s="346">
        <f>'GE2024 results (adjust.)'!F382/'Regional Transition'!$Q$98</f>
        <v>2.2657037542384101E-2</v>
      </c>
      <c r="G383" s="346">
        <f>'GE2024 results (adjust.)'!G382/'Regional Transition'!$R$98</f>
        <v>1.9594473260271552E-2</v>
      </c>
      <c r="H383" s="346">
        <f>'GE2024 results (adjust.)'!H382/'Regional Transition'!$S$98</f>
        <v>3.0266194195114077E-2</v>
      </c>
      <c r="I383" s="346">
        <f>'GE2024 results (adjust.)'!I382/'Regional Transition'!$T$98</f>
        <v>1.0470064803172455E-2</v>
      </c>
      <c r="J383" s="346">
        <v>0</v>
      </c>
      <c r="K383" s="346">
        <v>0</v>
      </c>
      <c r="L383" s="346">
        <f t="shared" si="85"/>
        <v>1.9594473260271552E-2</v>
      </c>
      <c r="M383" s="346">
        <v>9.6549202186962113E-3</v>
      </c>
      <c r="N383" s="346">
        <v>0</v>
      </c>
      <c r="P383" s="347">
        <f>E383*'Regional Transition'!$P$100</f>
        <v>0</v>
      </c>
      <c r="Q383" s="347">
        <f>F383*'Regional Transition'!$Q$100</f>
        <v>0</v>
      </c>
      <c r="R383" s="347">
        <f>G383*'Regional Transition'!$R$100</f>
        <v>5652.2501109285959</v>
      </c>
      <c r="S383" s="347">
        <f>H383*'Regional Transition'!$S$100</f>
        <v>0</v>
      </c>
      <c r="T383" s="347">
        <f>I383*'Regional Transition'!$T$100</f>
        <v>2357.2371074165794</v>
      </c>
      <c r="U383" s="347">
        <f>J383*'Regional Transition'!$U$100</f>
        <v>0</v>
      </c>
      <c r="V383" s="347">
        <f>K383*'Regional Transition'!$V$100</f>
        <v>0</v>
      </c>
      <c r="W383" s="347">
        <f>L383*'Regional Transition'!$W$100</f>
        <v>1501.1395958563726</v>
      </c>
      <c r="X383" s="347">
        <f>M383*'Regional Transition'!$X$100</f>
        <v>73.966688681062806</v>
      </c>
      <c r="Y383" s="347">
        <f>N383*'Regional Transition'!$Y$100</f>
        <v>0</v>
      </c>
      <c r="Z383" s="348">
        <f t="shared" si="76"/>
        <v>9584.5935028826098</v>
      </c>
      <c r="AB383" s="347">
        <f>E383*'Regional Transition'!$P$102</f>
        <v>-2404.6253602305478</v>
      </c>
      <c r="AC383" s="347">
        <f>F383*'Regional Transition'!$Q$102</f>
        <v>-4523.2049180327867</v>
      </c>
      <c r="AD383" s="347">
        <f>G383*'Regional Transition'!$R$102</f>
        <v>0</v>
      </c>
      <c r="AE383" s="347">
        <f>H383*'Regional Transition'!$S$102</f>
        <v>-1498.6799999999994</v>
      </c>
      <c r="AF383" s="347">
        <f>I383*'Regional Transition'!$T$102</f>
        <v>0</v>
      </c>
      <c r="AG383" s="347">
        <f>J383*'Regional Transition'!$U$102</f>
        <v>0</v>
      </c>
      <c r="AH383" s="347">
        <f>K383*'Regional Transition'!$V$102</f>
        <v>0</v>
      </c>
      <c r="AI383" s="347">
        <f>L383*'Regional Transition'!$W$102</f>
        <v>0</v>
      </c>
      <c r="AJ383" s="347">
        <f>M383*'Regional Transition'!$X$102</f>
        <v>0</v>
      </c>
      <c r="AK383" s="347">
        <f>N383*'Regional Transition'!$Y$102</f>
        <v>0</v>
      </c>
      <c r="AM383" s="382">
        <f>IF(('GE2024 results (adjust.)'!E382+'Allocation (ENG)'!P383+'Allocation (ENG)'!AB383)&gt;0,('GE2024 results (adjust.)'!E382+'Allocation (ENG)'!P383+'Allocation (ENG)'!AB383),0)</f>
        <v>2652.3746397694522</v>
      </c>
      <c r="AN383" s="382">
        <f>IF(('GE2024 results (adjust.)'!F382+'Allocation (ENG)'!Q383+'Allocation (ENG)'!AC383)&gt;0,('GE2024 results (adjust.)'!F382+'Allocation (ENG)'!Q383+'Allocation (ENG)'!AC383),0)</f>
        <v>13277.795081967213</v>
      </c>
      <c r="AO383" s="382">
        <f>IF(('GE2024 results (adjust.)'!G382+'Allocation (ENG)'!R383+'Allocation (ENG)'!AD383)&gt;0,('GE2024 results (adjust.)'!G382+'Allocation (ENG)'!R383+'Allocation (ENG)'!AD383),0)</f>
        <v>13181.250110928595</v>
      </c>
      <c r="AP383" s="382">
        <f>IF(('GE2024 results (adjust.)'!H382+'Allocation (ENG)'!S383+'Allocation (ENG)'!AE383)&gt;0,('GE2024 results (adjust.)'!H382+'Allocation (ENG)'!S383+'Allocation (ENG)'!AE383),0)</f>
        <v>19316.32</v>
      </c>
      <c r="AQ383" s="382">
        <f>IF(('GE2024 results (adjust.)'!I382+'Allocation (ENG)'!T383+'Allocation (ENG)'!AF383)&gt;0,('GE2024 results (adjust.)'!I382+'Allocation (ENG)'!T383+'Allocation (ENG)'!AF383),0)</f>
        <v>4522.2371074165794</v>
      </c>
      <c r="AR383" s="382">
        <f>IF(('GE2024 results (adjust.)'!K382+'Allocation (ENG)'!U383+'Allocation (ENG)'!AG383)&gt;0,('GE2024 results (adjust.)'!K382+'Allocation (ENG)'!U383+'Allocation (ENG)'!AG383),0)</f>
        <v>0</v>
      </c>
      <c r="AS383" s="382">
        <f>IF(('GE2024 results (adjust.)'!L382+'Allocation (ENG)'!V383+'Allocation (ENG)'!AH383)&gt;0,('GE2024 results (adjust.)'!L382+'Allocation (ENG)'!V383+'Allocation (ENG)'!AH383),0)</f>
        <v>0</v>
      </c>
      <c r="AT383" s="382">
        <f t="shared" si="86"/>
        <v>1501.1395958563726</v>
      </c>
      <c r="AU383" s="382">
        <f t="shared" si="87"/>
        <v>73.966688681062806</v>
      </c>
      <c r="AV383" s="382">
        <f>IF(('GE2024 results (adjust.)'!N382+'Allocation (ENG)'!Y383+'Allocation (ENG)'!AK383)&gt;0,('GE2024 results (adjust.)'!N382+'Allocation (ENG)'!Y383+'Allocation (ENG)'!AK383),0)</f>
        <v>0</v>
      </c>
      <c r="AW383" s="382">
        <f t="shared" si="77"/>
        <v>54525.083224619273</v>
      </c>
      <c r="AY383" s="368">
        <f t="shared" si="78"/>
        <v>4.86450360624456E-2</v>
      </c>
      <c r="AZ383" s="368">
        <f t="shared" si="79"/>
        <v>0.243517190561059</v>
      </c>
      <c r="BA383" s="368">
        <f t="shared" si="80"/>
        <v>0.24174653813232458</v>
      </c>
      <c r="BB383" s="368">
        <f t="shared" si="81"/>
        <v>0.35426484211725617</v>
      </c>
      <c r="BC383" s="368">
        <f t="shared" si="82"/>
        <v>8.293865575201341E-2</v>
      </c>
      <c r="BD383" s="368">
        <f t="shared" si="83"/>
        <v>0</v>
      </c>
      <c r="BE383" s="368">
        <f t="shared" si="84"/>
        <v>0</v>
      </c>
      <c r="BF383" s="368">
        <f t="shared" si="88"/>
        <v>2.7531174774595761E-2</v>
      </c>
      <c r="BG383" s="368">
        <f t="shared" si="89"/>
        <v>1.3565626003054906E-3</v>
      </c>
      <c r="BH383" s="368">
        <f t="shared" si="90"/>
        <v>0</v>
      </c>
    </row>
    <row r="384" spans="1:60" ht="20" customHeight="1" x14ac:dyDescent="0.35">
      <c r="A384" s="394" t="s">
        <v>486</v>
      </c>
      <c r="B384" s="395" t="s">
        <v>487</v>
      </c>
      <c r="C384" s="394" t="s">
        <v>479</v>
      </c>
      <c r="D384" s="333" t="s">
        <v>71</v>
      </c>
      <c r="E384" s="346">
        <f>'GE2024 results (adjust.)'!E383/'Regional Transition'!$P$98</f>
        <v>2.8383226334238881E-2</v>
      </c>
      <c r="F384" s="346">
        <f>'GE2024 results (adjust.)'!F383/'Regional Transition'!$Q$98</f>
        <v>1.4705882352941176E-2</v>
      </c>
      <c r="G384" s="346">
        <f>'GE2024 results (adjust.)'!G383/'Regional Transition'!$R$98</f>
        <v>2.3297878154595688E-2</v>
      </c>
      <c r="H384" s="346">
        <f>'GE2024 results (adjust.)'!H383/'Regional Transition'!$S$98</f>
        <v>5.9805359944513185E-3</v>
      </c>
      <c r="I384" s="346">
        <f>'GE2024 results (adjust.)'!I383/'Regional Transition'!$T$98</f>
        <v>1.3734403714092274E-2</v>
      </c>
      <c r="J384" s="346">
        <v>2.4309837179454917E-2</v>
      </c>
      <c r="K384" s="346">
        <v>2.4309837179454917E-2</v>
      </c>
      <c r="L384" s="346">
        <f t="shared" si="85"/>
        <v>2.3297878154595688E-2</v>
      </c>
      <c r="M384" s="346">
        <v>1.266511474415577E-2</v>
      </c>
      <c r="N384" s="346">
        <v>2.4309837179454917E-2</v>
      </c>
      <c r="P384" s="347">
        <f>E384*'Regional Transition'!$P$100</f>
        <v>0</v>
      </c>
      <c r="Q384" s="347">
        <f>F384*'Regional Transition'!$Q$100</f>
        <v>0</v>
      </c>
      <c r="R384" s="347">
        <f>G384*'Regional Transition'!$R$100</f>
        <v>6720.5396457740462</v>
      </c>
      <c r="S384" s="347">
        <f>H384*'Regional Transition'!$S$100</f>
        <v>0</v>
      </c>
      <c r="T384" s="347">
        <f>I384*'Regional Transition'!$T$100</f>
        <v>3092.1724642323725</v>
      </c>
      <c r="U384" s="347">
        <f>J384*'Regional Transition'!$U$100</f>
        <v>0</v>
      </c>
      <c r="V384" s="347">
        <f>K384*'Regional Transition'!$V$100</f>
        <v>0</v>
      </c>
      <c r="W384" s="347">
        <f>L384*'Regional Transition'!$W$100</f>
        <v>1784.8587677123453</v>
      </c>
      <c r="X384" s="347">
        <f>M384*'Regional Transition'!$X$100</f>
        <v>97.027896468461137</v>
      </c>
      <c r="Y384" s="347">
        <f>N384*'Regional Transition'!$Y$100</f>
        <v>0</v>
      </c>
      <c r="Z384" s="348">
        <f t="shared" si="76"/>
        <v>11694.598774187223</v>
      </c>
      <c r="AB384" s="347">
        <f>E384*'Regional Transition'!$P$102</f>
        <v>-9205.7636887608078</v>
      </c>
      <c r="AC384" s="347">
        <f>F384*'Regional Transition'!$Q$102</f>
        <v>-2935.8524590163929</v>
      </c>
      <c r="AD384" s="347">
        <f>G384*'Regional Transition'!$R$102</f>
        <v>0</v>
      </c>
      <c r="AE384" s="347">
        <f>H384*'Regional Transition'!$S$102</f>
        <v>-296.13599999999985</v>
      </c>
      <c r="AF384" s="347">
        <f>I384*'Regional Transition'!$T$102</f>
        <v>0</v>
      </c>
      <c r="AG384" s="347">
        <f>J384*'Regional Transition'!$U$102</f>
        <v>-286.1144365808434</v>
      </c>
      <c r="AH384" s="347">
        <f>K384*'Regional Transition'!$V$102</f>
        <v>-43.573536654676388</v>
      </c>
      <c r="AI384" s="347">
        <f>L384*'Regional Transition'!$W$102</f>
        <v>0</v>
      </c>
      <c r="AJ384" s="347">
        <f>M384*'Regional Transition'!$X$102</f>
        <v>0</v>
      </c>
      <c r="AK384" s="347">
        <f>N384*'Regional Transition'!$Y$102</f>
        <v>-263.00317430265341</v>
      </c>
      <c r="AM384" s="382">
        <f>IF(('GE2024 results (adjust.)'!E383+'Allocation (ENG)'!P384+'Allocation (ENG)'!AB384)&gt;0,('GE2024 results (adjust.)'!E383+'Allocation (ENG)'!P384+'Allocation (ENG)'!AB384),0)</f>
        <v>10154.236311239192</v>
      </c>
      <c r="AN384" s="382">
        <f>IF(('GE2024 results (adjust.)'!F383+'Allocation (ENG)'!Q384+'Allocation (ENG)'!AC384)&gt;0,('GE2024 results (adjust.)'!F383+'Allocation (ENG)'!Q384+'Allocation (ENG)'!AC384),0)</f>
        <v>8618.1475409836075</v>
      </c>
      <c r="AO384" s="382">
        <f>IF(('GE2024 results (adjust.)'!G383+'Allocation (ENG)'!R384+'Allocation (ENG)'!AD384)&gt;0,('GE2024 results (adjust.)'!G383+'Allocation (ENG)'!R384+'Allocation (ENG)'!AD384),0)</f>
        <v>15672.539645774046</v>
      </c>
      <c r="AP384" s="382">
        <f>IF(('GE2024 results (adjust.)'!H383+'Allocation (ENG)'!S384+'Allocation (ENG)'!AE384)&gt;0,('GE2024 results (adjust.)'!H383+'Allocation (ENG)'!S384+'Allocation (ENG)'!AE384),0)</f>
        <v>3816.864</v>
      </c>
      <c r="AQ384" s="382">
        <f>IF(('GE2024 results (adjust.)'!I383+'Allocation (ENG)'!T384+'Allocation (ENG)'!AF384)&gt;0,('GE2024 results (adjust.)'!I383+'Allocation (ENG)'!T384+'Allocation (ENG)'!AF384),0)</f>
        <v>5932.1724642323725</v>
      </c>
      <c r="AR384" s="382">
        <f>IF(('GE2024 results (adjust.)'!K383+'Allocation (ENG)'!U384+'Allocation (ENG)'!AG384)&gt;0,('GE2024 results (adjust.)'!K383+'Allocation (ENG)'!U384+'Allocation (ENG)'!AG384),0)</f>
        <v>0</v>
      </c>
      <c r="AS384" s="382">
        <f>IF(('GE2024 results (adjust.)'!L383+'Allocation (ENG)'!V384+'Allocation (ENG)'!AH384)&gt;0,('GE2024 results (adjust.)'!L383+'Allocation (ENG)'!V384+'Allocation (ENG)'!AH384),0)</f>
        <v>0</v>
      </c>
      <c r="AT384" s="382">
        <f t="shared" si="86"/>
        <v>1784.8587677123453</v>
      </c>
      <c r="AU384" s="382">
        <f t="shared" si="87"/>
        <v>97.027896468461137</v>
      </c>
      <c r="AV384" s="382">
        <f>IF(('GE2024 results (adjust.)'!N383+'Allocation (ENG)'!Y384+'Allocation (ENG)'!AK384)&gt;0,('GE2024 results (adjust.)'!N383+'Allocation (ENG)'!Y384+'Allocation (ENG)'!AK384),0)</f>
        <v>702.99682569734659</v>
      </c>
      <c r="AW384" s="382">
        <f t="shared" si="77"/>
        <v>46778.843452107372</v>
      </c>
      <c r="AY384" s="368">
        <f t="shared" si="78"/>
        <v>0.2170689902078318</v>
      </c>
      <c r="AZ384" s="368">
        <f t="shared" si="79"/>
        <v>0.18423173607972906</v>
      </c>
      <c r="BA384" s="368">
        <f t="shared" si="80"/>
        <v>0.33503478258969233</v>
      </c>
      <c r="BB384" s="368">
        <f t="shared" si="81"/>
        <v>8.1593808617943756E-2</v>
      </c>
      <c r="BC384" s="368">
        <f t="shared" si="82"/>
        <v>0.12681314941669705</v>
      </c>
      <c r="BD384" s="368">
        <f t="shared" si="83"/>
        <v>0</v>
      </c>
      <c r="BE384" s="368">
        <f t="shared" si="84"/>
        <v>0</v>
      </c>
      <c r="BF384" s="368">
        <f t="shared" si="88"/>
        <v>3.815525643637814E-2</v>
      </c>
      <c r="BG384" s="368">
        <f t="shared" si="89"/>
        <v>2.0741833125438262E-3</v>
      </c>
      <c r="BH384" s="368">
        <f t="shared" si="90"/>
        <v>1.5028093339184015E-2</v>
      </c>
    </row>
    <row r="385" spans="1:60" ht="20" customHeight="1" x14ac:dyDescent="0.35">
      <c r="A385" s="394" t="s">
        <v>488</v>
      </c>
      <c r="B385" s="395" t="s">
        <v>487</v>
      </c>
      <c r="C385" s="394" t="s">
        <v>479</v>
      </c>
      <c r="D385" s="333" t="s">
        <v>71</v>
      </c>
      <c r="E385" s="346">
        <f>'GE2024 results (adjust.)'!E384/'Regional Transition'!$P$98</f>
        <v>4.3366520401176964E-3</v>
      </c>
      <c r="F385" s="346">
        <f>'GE2024 results (adjust.)'!F384/'Regional Transition'!$Q$98</f>
        <v>1.7993513832744452E-2</v>
      </c>
      <c r="G385" s="346">
        <f>'GE2024 results (adjust.)'!G384/'Regional Transition'!$R$98</f>
        <v>2.1975791235188336E-2</v>
      </c>
      <c r="H385" s="346">
        <f>'GE2024 results (adjust.)'!H384/'Regional Transition'!$S$98</f>
        <v>3.6211832824171078E-2</v>
      </c>
      <c r="I385" s="346">
        <f>'GE2024 results (adjust.)'!I384/'Regional Transition'!$T$98</f>
        <v>6.4561369571525303E-3</v>
      </c>
      <c r="J385" s="346">
        <v>6.9708332284772381E-3</v>
      </c>
      <c r="K385" s="346">
        <v>6.9708332284772381E-3</v>
      </c>
      <c r="L385" s="346">
        <f t="shared" si="85"/>
        <v>2.1975791235188336E-2</v>
      </c>
      <c r="M385" s="346">
        <v>5.953495839242237E-3</v>
      </c>
      <c r="N385" s="346">
        <v>6.9708332284772381E-3</v>
      </c>
      <c r="P385" s="347">
        <f>E385*'Regional Transition'!$P$100</f>
        <v>0</v>
      </c>
      <c r="Q385" s="347">
        <f>F385*'Regional Transition'!$Q$100</f>
        <v>0</v>
      </c>
      <c r="R385" s="347">
        <f>G385*'Regional Transition'!$R$100</f>
        <v>6339.1685398699774</v>
      </c>
      <c r="S385" s="347">
        <f>H385*'Regional Transition'!$S$100</f>
        <v>0</v>
      </c>
      <c r="T385" s="347">
        <f>I385*'Regional Transition'!$T$100</f>
        <v>1453.5388168134566</v>
      </c>
      <c r="U385" s="347">
        <f>J385*'Regional Transition'!$U$100</f>
        <v>0</v>
      </c>
      <c r="V385" s="347">
        <f>K385*'Regional Transition'!$V$100</f>
        <v>0</v>
      </c>
      <c r="W385" s="347">
        <f>L385*'Regional Transition'!$W$100</f>
        <v>1683.5732165508314</v>
      </c>
      <c r="X385" s="347">
        <f>M385*'Regional Transition'!$X$100</f>
        <v>45.609944290632264</v>
      </c>
      <c r="Y385" s="347">
        <f>N385*'Regional Transition'!$Y$100</f>
        <v>0</v>
      </c>
      <c r="Z385" s="348">
        <f t="shared" si="76"/>
        <v>9521.8905175248983</v>
      </c>
      <c r="AB385" s="347">
        <f>E385*'Regional Transition'!$P$102</f>
        <v>-1406.541786743516</v>
      </c>
      <c r="AC385" s="347">
        <f>F385*'Regional Transition'!$Q$102</f>
        <v>-3592.1885245901631</v>
      </c>
      <c r="AD385" s="347">
        <f>G385*'Regional Transition'!$R$102</f>
        <v>0</v>
      </c>
      <c r="AE385" s="347">
        <f>H385*'Regional Transition'!$S$102</f>
        <v>-1793.0879999999993</v>
      </c>
      <c r="AF385" s="347">
        <f>I385*'Regional Transition'!$T$102</f>
        <v>0</v>
      </c>
      <c r="AG385" s="347">
        <f>J385*'Regional Transition'!$U$102</f>
        <v>-82.043166597198365</v>
      </c>
      <c r="AH385" s="347">
        <f>K385*'Regional Transition'!$V$102</f>
        <v>-12.494689082138054</v>
      </c>
      <c r="AI385" s="347">
        <f>L385*'Regional Transition'!$W$102</f>
        <v>0</v>
      </c>
      <c r="AJ385" s="347">
        <f>M385*'Regional Transition'!$X$102</f>
        <v>0</v>
      </c>
      <c r="AK385" s="347">
        <f>N385*'Regional Transition'!$Y$102</f>
        <v>-75.416024101278467</v>
      </c>
      <c r="AM385" s="382">
        <f>IF(('GE2024 results (adjust.)'!E384+'Allocation (ENG)'!P385+'Allocation (ENG)'!AB385)&gt;0,('GE2024 results (adjust.)'!E384+'Allocation (ENG)'!P385+'Allocation (ENG)'!AB385),0)</f>
        <v>1551.458213256484</v>
      </c>
      <c r="AN385" s="382">
        <f>IF(('GE2024 results (adjust.)'!F384+'Allocation (ENG)'!Q385+'Allocation (ENG)'!AC385)&gt;0,('GE2024 results (adjust.)'!F384+'Allocation (ENG)'!Q385+'Allocation (ENG)'!AC385),0)</f>
        <v>10544.811475409837</v>
      </c>
      <c r="AO385" s="382">
        <f>IF(('GE2024 results (adjust.)'!G384+'Allocation (ENG)'!R385+'Allocation (ENG)'!AD385)&gt;0,('GE2024 results (adjust.)'!G384+'Allocation (ENG)'!R385+'Allocation (ENG)'!AD385),0)</f>
        <v>14783.168539869977</v>
      </c>
      <c r="AP385" s="382">
        <f>IF(('GE2024 results (adjust.)'!H384+'Allocation (ENG)'!S385+'Allocation (ENG)'!AE385)&gt;0,('GE2024 results (adjust.)'!H384+'Allocation (ENG)'!S385+'Allocation (ENG)'!AE385),0)</f>
        <v>23110.912</v>
      </c>
      <c r="AQ385" s="382">
        <f>IF(('GE2024 results (adjust.)'!I384+'Allocation (ENG)'!T385+'Allocation (ENG)'!AF385)&gt;0,('GE2024 results (adjust.)'!I384+'Allocation (ENG)'!T385+'Allocation (ENG)'!AF385),0)</f>
        <v>2788.5388168134568</v>
      </c>
      <c r="AR385" s="382">
        <f>IF(('GE2024 results (adjust.)'!K384+'Allocation (ENG)'!U385+'Allocation (ENG)'!AG385)&gt;0,('GE2024 results (adjust.)'!K384+'Allocation (ENG)'!U385+'Allocation (ENG)'!AG385),0)</f>
        <v>0</v>
      </c>
      <c r="AS385" s="382">
        <f>IF(('GE2024 results (adjust.)'!L384+'Allocation (ENG)'!V385+'Allocation (ENG)'!AH385)&gt;0,('GE2024 results (adjust.)'!L384+'Allocation (ENG)'!V385+'Allocation (ENG)'!AH385),0)</f>
        <v>0</v>
      </c>
      <c r="AT385" s="382">
        <f t="shared" si="86"/>
        <v>1683.5732165508314</v>
      </c>
      <c r="AU385" s="382">
        <f t="shared" si="87"/>
        <v>45.609944290632264</v>
      </c>
      <c r="AV385" s="382">
        <f>IF(('GE2024 results (adjust.)'!N384+'Allocation (ENG)'!Y385+'Allocation (ENG)'!AK385)&gt;0,('GE2024 results (adjust.)'!N384+'Allocation (ENG)'!Y385+'Allocation (ENG)'!AK385),0)</f>
        <v>201.58397589872152</v>
      </c>
      <c r="AW385" s="382">
        <f t="shared" si="77"/>
        <v>54709.656182089944</v>
      </c>
      <c r="AY385" s="368">
        <f t="shared" si="78"/>
        <v>2.8358032594699031E-2</v>
      </c>
      <c r="AZ385" s="368">
        <f t="shared" si="79"/>
        <v>0.19274132230540036</v>
      </c>
      <c r="BA385" s="368">
        <f t="shared" si="80"/>
        <v>0.27021132230601508</v>
      </c>
      <c r="BB385" s="368">
        <f t="shared" si="81"/>
        <v>0.42242839039382807</v>
      </c>
      <c r="BC385" s="368">
        <f t="shared" si="82"/>
        <v>5.0969774102260369E-2</v>
      </c>
      <c r="BD385" s="368">
        <f t="shared" si="83"/>
        <v>0</v>
      </c>
      <c r="BE385" s="368">
        <f t="shared" si="84"/>
        <v>0</v>
      </c>
      <c r="BF385" s="368">
        <f t="shared" si="88"/>
        <v>3.0772871446082588E-2</v>
      </c>
      <c r="BG385" s="368">
        <f t="shared" si="89"/>
        <v>8.3367265439996286E-4</v>
      </c>
      <c r="BH385" s="368">
        <f t="shared" si="90"/>
        <v>3.6846141973144618E-3</v>
      </c>
    </row>
    <row r="386" spans="1:60" ht="20" customHeight="1" x14ac:dyDescent="0.35">
      <c r="A386" s="394" t="s">
        <v>489</v>
      </c>
      <c r="B386" s="395" t="s">
        <v>487</v>
      </c>
      <c r="C386" s="394" t="s">
        <v>479</v>
      </c>
      <c r="D386" s="333" t="s">
        <v>71</v>
      </c>
      <c r="E386" s="346">
        <f>'GE2024 results (adjust.)'!E385/'Regional Transition'!$P$98</f>
        <v>2.2973406852144794E-2</v>
      </c>
      <c r="F386" s="346">
        <f>'GE2024 results (adjust.)'!F385/'Regional Transition'!$Q$98</f>
        <v>1.7512397030822021E-2</v>
      </c>
      <c r="G386" s="346">
        <f>'GE2024 results (adjust.)'!G385/'Regional Transition'!$R$98</f>
        <v>2.4232187611420961E-2</v>
      </c>
      <c r="H386" s="346">
        <f>'GE2024 results (adjust.)'!H385/'Regional Transition'!$S$98</f>
        <v>1.2045407288605574E-2</v>
      </c>
      <c r="I386" s="346">
        <f>'GE2024 results (adjust.)'!I385/'Regional Transition'!$T$98</f>
        <v>9.6672792339684704E-3</v>
      </c>
      <c r="J386" s="346">
        <v>6.6185167476155724E-3</v>
      </c>
      <c r="K386" s="346">
        <v>6.6185167476155724E-3</v>
      </c>
      <c r="L386" s="346">
        <f t="shared" si="85"/>
        <v>2.4232187611420961E-2</v>
      </c>
      <c r="M386" s="346">
        <v>8.9146353428054166E-3</v>
      </c>
      <c r="N386" s="346">
        <v>6.6185167476155724E-3</v>
      </c>
      <c r="P386" s="347">
        <f>E386*'Regional Transition'!$P$100</f>
        <v>0</v>
      </c>
      <c r="Q386" s="347">
        <f>F386*'Regional Transition'!$Q$100</f>
        <v>0</v>
      </c>
      <c r="R386" s="347">
        <f>G386*'Regional Transition'!$R$100</f>
        <v>6990.0519036865662</v>
      </c>
      <c r="S386" s="347">
        <f>H386*'Regional Transition'!$S$100</f>
        <v>0</v>
      </c>
      <c r="T386" s="347">
        <f>I386*'Regional Transition'!$T$100</f>
        <v>2176.497449295955</v>
      </c>
      <c r="U386" s="347">
        <f>J386*'Regional Transition'!$U$100</f>
        <v>0</v>
      </c>
      <c r="V386" s="347">
        <f>K386*'Regional Transition'!$V$100</f>
        <v>0</v>
      </c>
      <c r="W386" s="347">
        <f>L386*'Regional Transition'!$W$100</f>
        <v>1856.4365489465647</v>
      </c>
      <c r="X386" s="347">
        <f>M386*'Regional Transition'!$X$100</f>
        <v>68.295339802976699</v>
      </c>
      <c r="Y386" s="347">
        <f>N386*'Regional Transition'!$Y$100</f>
        <v>0</v>
      </c>
      <c r="Z386" s="348">
        <f t="shared" si="76"/>
        <v>11091.281241732064</v>
      </c>
      <c r="AB386" s="347">
        <f>E386*'Regional Transition'!$P$102</f>
        <v>-7451.1527377521616</v>
      </c>
      <c r="AC386" s="347">
        <f>F386*'Regional Transition'!$Q$102</f>
        <v>-3496.1393442622943</v>
      </c>
      <c r="AD386" s="347">
        <f>G386*'Regional Transition'!$R$102</f>
        <v>0</v>
      </c>
      <c r="AE386" s="347">
        <f>H386*'Regional Transition'!$S$102</f>
        <v>-596.44799999999987</v>
      </c>
      <c r="AF386" s="347">
        <f>I386*'Regional Transition'!$T$102</f>
        <v>0</v>
      </c>
      <c r="AG386" s="347">
        <f>J386*'Regional Transition'!$U$102</f>
        <v>-77.896580559794842</v>
      </c>
      <c r="AH386" s="347">
        <f>K386*'Regional Transition'!$V$102</f>
        <v>-11.863188550910859</v>
      </c>
      <c r="AI386" s="347">
        <f>L386*'Regional Transition'!$W$102</f>
        <v>0</v>
      </c>
      <c r="AJ386" s="347">
        <f>M386*'Regional Transition'!$X$102</f>
        <v>0</v>
      </c>
      <c r="AK386" s="347">
        <f>N386*'Regional Transition'!$Y$102</f>
        <v>-71.604383893993628</v>
      </c>
      <c r="AM386" s="382">
        <f>IF(('GE2024 results (adjust.)'!E385+'Allocation (ENG)'!P386+'Allocation (ENG)'!AB386)&gt;0,('GE2024 results (adjust.)'!E385+'Allocation (ENG)'!P386+'Allocation (ENG)'!AB386),0)</f>
        <v>8218.8472622478384</v>
      </c>
      <c r="AN386" s="382">
        <f>IF(('GE2024 results (adjust.)'!F385+'Allocation (ENG)'!Q386+'Allocation (ENG)'!AC386)&gt;0,('GE2024 results (adjust.)'!F385+'Allocation (ENG)'!Q386+'Allocation (ENG)'!AC386),0)</f>
        <v>10262.860655737706</v>
      </c>
      <c r="AO386" s="382">
        <f>IF(('GE2024 results (adjust.)'!G385+'Allocation (ENG)'!R386+'Allocation (ENG)'!AD386)&gt;0,('GE2024 results (adjust.)'!G385+'Allocation (ENG)'!R386+'Allocation (ENG)'!AD386),0)</f>
        <v>16301.051903686566</v>
      </c>
      <c r="AP386" s="382">
        <f>IF(('GE2024 results (adjust.)'!H385+'Allocation (ENG)'!S386+'Allocation (ENG)'!AE386)&gt;0,('GE2024 results (adjust.)'!H385+'Allocation (ENG)'!S386+'Allocation (ENG)'!AE386),0)</f>
        <v>7687.5519999999997</v>
      </c>
      <c r="AQ386" s="382">
        <f>IF(('GE2024 results (adjust.)'!I385+'Allocation (ENG)'!T386+'Allocation (ENG)'!AF386)&gt;0,('GE2024 results (adjust.)'!I385+'Allocation (ENG)'!T386+'Allocation (ENG)'!AF386),0)</f>
        <v>4175.4974492959554</v>
      </c>
      <c r="AR386" s="382">
        <f>IF(('GE2024 results (adjust.)'!K385+'Allocation (ENG)'!U386+'Allocation (ENG)'!AG386)&gt;0,('GE2024 results (adjust.)'!K385+'Allocation (ENG)'!U386+'Allocation (ENG)'!AG386),0)</f>
        <v>0</v>
      </c>
      <c r="AS386" s="382">
        <f>IF(('GE2024 results (adjust.)'!L385+'Allocation (ENG)'!V386+'Allocation (ENG)'!AH386)&gt;0,('GE2024 results (adjust.)'!L385+'Allocation (ENG)'!V386+'Allocation (ENG)'!AH386),0)</f>
        <v>0</v>
      </c>
      <c r="AT386" s="382">
        <f t="shared" si="86"/>
        <v>1856.4365489465647</v>
      </c>
      <c r="AU386" s="382">
        <f t="shared" si="87"/>
        <v>68.295339802976699</v>
      </c>
      <c r="AV386" s="382">
        <f>IF(('GE2024 results (adjust.)'!N385+'Allocation (ENG)'!Y386+'Allocation (ENG)'!AK386)&gt;0,('GE2024 results (adjust.)'!N385+'Allocation (ENG)'!Y386+'Allocation (ENG)'!AK386),0)</f>
        <v>191.39561610600637</v>
      </c>
      <c r="AW386" s="382">
        <f t="shared" si="77"/>
        <v>48761.936775823611</v>
      </c>
      <c r="AY386" s="368">
        <f t="shared" si="78"/>
        <v>0.16855046796096049</v>
      </c>
      <c r="AZ386" s="368">
        <f t="shared" si="79"/>
        <v>0.21046868386134487</v>
      </c>
      <c r="BA386" s="368">
        <f t="shared" si="80"/>
        <v>0.33429869651462862</v>
      </c>
      <c r="BB386" s="368">
        <f t="shared" si="81"/>
        <v>0.15765477149405441</v>
      </c>
      <c r="BC386" s="368">
        <f t="shared" si="82"/>
        <v>8.5630262565087156E-2</v>
      </c>
      <c r="BD386" s="368">
        <f t="shared" si="83"/>
        <v>0</v>
      </c>
      <c r="BE386" s="368">
        <f t="shared" si="84"/>
        <v>0</v>
      </c>
      <c r="BF386" s="368">
        <f t="shared" si="88"/>
        <v>3.8071427668701509E-2</v>
      </c>
      <c r="BG386" s="368">
        <f t="shared" si="89"/>
        <v>1.4005871037681555E-3</v>
      </c>
      <c r="BH386" s="368">
        <f t="shared" si="90"/>
        <v>3.925102831454824E-3</v>
      </c>
    </row>
    <row r="387" spans="1:60" ht="20" customHeight="1" x14ac:dyDescent="0.35">
      <c r="A387" s="394" t="s">
        <v>490</v>
      </c>
      <c r="B387" s="395" t="s">
        <v>487</v>
      </c>
      <c r="C387" s="394" t="s">
        <v>479</v>
      </c>
      <c r="D387" s="333" t="s">
        <v>71</v>
      </c>
      <c r="E387" s="346">
        <f>'GE2024 results (adjust.)'!E386/'Regional Transition'!$P$98</f>
        <v>2.3395636665381407E-2</v>
      </c>
      <c r="F387" s="346">
        <f>'GE2024 results (adjust.)'!F386/'Regional Transition'!$Q$98</f>
        <v>1.7167469376533719E-2</v>
      </c>
      <c r="G387" s="346">
        <f>'GE2024 results (adjust.)'!G386/'Regional Transition'!$R$98</f>
        <v>2.3974536814134882E-2</v>
      </c>
      <c r="H387" s="346">
        <f>'GE2024 results (adjust.)'!H386/'Regional Transition'!$S$98</f>
        <v>6.9867433633208336E-3</v>
      </c>
      <c r="I387" s="346">
        <f>'GE2024 results (adjust.)'!I386/'Regional Transition'!$T$98</f>
        <v>1.1301866718251284E-2</v>
      </c>
      <c r="J387" s="346">
        <v>2.3454211440219443E-2</v>
      </c>
      <c r="K387" s="346">
        <v>2.3454211440219443E-2</v>
      </c>
      <c r="L387" s="346">
        <f t="shared" si="85"/>
        <v>2.3974536814134882E-2</v>
      </c>
      <c r="M387" s="346">
        <v>1.2393082350003129E-2</v>
      </c>
      <c r="N387" s="346">
        <v>2.3454211440219443E-2</v>
      </c>
      <c r="P387" s="347">
        <f>E387*'Regional Transition'!$P$100</f>
        <v>0</v>
      </c>
      <c r="Q387" s="347">
        <f>F387*'Regional Transition'!$Q$100</f>
        <v>0</v>
      </c>
      <c r="R387" s="347">
        <f>G387*'Regional Transition'!$R$100</f>
        <v>6915.7295818666789</v>
      </c>
      <c r="S387" s="347">
        <f>H387*'Regional Transition'!$S$100</f>
        <v>0</v>
      </c>
      <c r="T387" s="347">
        <f>I387*'Regional Transition'!$T$100</f>
        <v>2544.5095242644556</v>
      </c>
      <c r="U387" s="347">
        <f>J387*'Regional Transition'!$U$100</f>
        <v>0</v>
      </c>
      <c r="V387" s="347">
        <f>K387*'Regional Transition'!$V$100</f>
        <v>0</v>
      </c>
      <c r="W387" s="347">
        <f>L387*'Regional Transition'!$W$100</f>
        <v>1836.6978293304428</v>
      </c>
      <c r="X387" s="347">
        <f>M387*'Regional Transition'!$X$100</f>
        <v>94.943846579525882</v>
      </c>
      <c r="Y387" s="347">
        <f>N387*'Regional Transition'!$Y$100</f>
        <v>0</v>
      </c>
      <c r="Z387" s="348">
        <f t="shared" ref="Z387:Z450" si="91">SUM(P387:Y387)</f>
        <v>11391.880782041104</v>
      </c>
      <c r="AB387" s="347">
        <f>E387*'Regional Transition'!$P$102</f>
        <v>-7588.097982708935</v>
      </c>
      <c r="AC387" s="347">
        <f>F387*'Regional Transition'!$Q$102</f>
        <v>-3427.2786885245896</v>
      </c>
      <c r="AD387" s="347">
        <f>G387*'Regional Transition'!$R$102</f>
        <v>0</v>
      </c>
      <c r="AE387" s="347">
        <f>H387*'Regional Transition'!$S$102</f>
        <v>-345.95999999999992</v>
      </c>
      <c r="AF387" s="347">
        <f>I387*'Regional Transition'!$T$102</f>
        <v>0</v>
      </c>
      <c r="AG387" s="347">
        <f>J387*'Regional Transition'!$U$102</f>
        <v>-276.04415620429199</v>
      </c>
      <c r="AH387" s="347">
        <f>K387*'Regional Transition'!$V$102</f>
        <v>-42.039892507410343</v>
      </c>
      <c r="AI387" s="347">
        <f>L387*'Regional Transition'!$W$102</f>
        <v>0</v>
      </c>
      <c r="AJ387" s="347">
        <f>M387*'Regional Transition'!$X$102</f>
        <v>0</v>
      </c>
      <c r="AK387" s="347">
        <f>N387*'Regional Transition'!$Y$102</f>
        <v>-253.7463337992474</v>
      </c>
      <c r="AM387" s="382">
        <f>IF(('GE2024 results (adjust.)'!E386+'Allocation (ENG)'!P387+'Allocation (ENG)'!AB387)&gt;0,('GE2024 results (adjust.)'!E386+'Allocation (ENG)'!P387+'Allocation (ENG)'!AB387),0)</f>
        <v>8369.9020172910641</v>
      </c>
      <c r="AN387" s="382">
        <f>IF(('GE2024 results (adjust.)'!F386+'Allocation (ENG)'!Q387+'Allocation (ENG)'!AC387)&gt;0,('GE2024 results (adjust.)'!F386+'Allocation (ENG)'!Q387+'Allocation (ENG)'!AC387),0)</f>
        <v>10060.72131147541</v>
      </c>
      <c r="AO387" s="382">
        <f>IF(('GE2024 results (adjust.)'!G386+'Allocation (ENG)'!R387+'Allocation (ENG)'!AD387)&gt;0,('GE2024 results (adjust.)'!G386+'Allocation (ENG)'!R387+'Allocation (ENG)'!AD387),0)</f>
        <v>16127.729581866679</v>
      </c>
      <c r="AP387" s="382">
        <f>IF(('GE2024 results (adjust.)'!H386+'Allocation (ENG)'!S387+'Allocation (ENG)'!AE387)&gt;0,('GE2024 results (adjust.)'!H386+'Allocation (ENG)'!S387+'Allocation (ENG)'!AE387),0)</f>
        <v>4459.04</v>
      </c>
      <c r="AQ387" s="382">
        <f>IF(('GE2024 results (adjust.)'!I386+'Allocation (ENG)'!T387+'Allocation (ENG)'!AF387)&gt;0,('GE2024 results (adjust.)'!I386+'Allocation (ENG)'!T387+'Allocation (ENG)'!AF387),0)</f>
        <v>4881.5095242644556</v>
      </c>
      <c r="AR387" s="382">
        <f>IF(('GE2024 results (adjust.)'!K386+'Allocation (ENG)'!U387+'Allocation (ENG)'!AG387)&gt;0,('GE2024 results (adjust.)'!K386+'Allocation (ENG)'!U387+'Allocation (ENG)'!AG387),0)</f>
        <v>165.95584379570801</v>
      </c>
      <c r="AS387" s="382">
        <f>IF(('GE2024 results (adjust.)'!L386+'Allocation (ENG)'!V387+'Allocation (ENG)'!AH387)&gt;0,('GE2024 results (adjust.)'!L386+'Allocation (ENG)'!V387+'Allocation (ENG)'!AH387),0)</f>
        <v>0</v>
      </c>
      <c r="AT387" s="382">
        <f t="shared" si="86"/>
        <v>1836.6978293304428</v>
      </c>
      <c r="AU387" s="382">
        <f t="shared" si="87"/>
        <v>94.943846579525882</v>
      </c>
      <c r="AV387" s="382">
        <f>IF(('GE2024 results (adjust.)'!N386+'Allocation (ENG)'!Y387+'Allocation (ENG)'!AK387)&gt;0,('GE2024 results (adjust.)'!N386+'Allocation (ENG)'!Y387+'Allocation (ENG)'!AK387),0)</f>
        <v>236.2536662007526</v>
      </c>
      <c r="AW387" s="382">
        <f t="shared" ref="AW387:AW450" si="92">SUM(AM387:AV387)</f>
        <v>46232.75362080404</v>
      </c>
      <c r="AY387" s="368">
        <f t="shared" ref="AY387:AY450" si="93">AM387/AW387</f>
        <v>0.18103836267119366</v>
      </c>
      <c r="AZ387" s="368">
        <f t="shared" ref="AZ387:AZ450" si="94">AN387/AW387</f>
        <v>0.21761025514492041</v>
      </c>
      <c r="BA387" s="368">
        <f t="shared" ref="BA387:BA450" si="95">AO387/AW387</f>
        <v>0.34883774637661741</v>
      </c>
      <c r="BB387" s="368">
        <f t="shared" ref="BB387:BB450" si="96">AP387/AW387</f>
        <v>9.6447640488225198E-2</v>
      </c>
      <c r="BC387" s="368">
        <f t="shared" ref="BC387:BC450" si="97">AQ387/AW387</f>
        <v>0.10558552415679281</v>
      </c>
      <c r="BD387" s="368">
        <f t="shared" ref="BD387:BD450" si="98">AR387/AW387</f>
        <v>3.5895729931394436E-3</v>
      </c>
      <c r="BE387" s="368">
        <f t="shared" ref="BE387:BE450" si="99">AS387/AW387</f>
        <v>0</v>
      </c>
      <c r="BF387" s="368">
        <f t="shared" si="88"/>
        <v>3.9727199560615323E-2</v>
      </c>
      <c r="BG387" s="368">
        <f t="shared" si="89"/>
        <v>2.053605704696823E-3</v>
      </c>
      <c r="BH387" s="368">
        <f t="shared" si="90"/>
        <v>5.1100929037988779E-3</v>
      </c>
    </row>
    <row r="388" spans="1:60" ht="20" customHeight="1" x14ac:dyDescent="0.35">
      <c r="A388" s="394" t="s">
        <v>491</v>
      </c>
      <c r="B388" s="395" t="s">
        <v>487</v>
      </c>
      <c r="C388" s="394" t="s">
        <v>479</v>
      </c>
      <c r="D388" s="333" t="s">
        <v>71</v>
      </c>
      <c r="E388" s="346">
        <f>'GE2024 results (adjust.)'!E387/'Regional Transition'!$P$98</f>
        <v>4.0874191642488638E-3</v>
      </c>
      <c r="F388" s="346">
        <f>'GE2024 results (adjust.)'!F387/'Regional Transition'!$Q$98</f>
        <v>1.4315134050850737E-2</v>
      </c>
      <c r="G388" s="346">
        <f>'GE2024 results (adjust.)'!G387/'Regional Transition'!$R$98</f>
        <v>1.6895646222032528E-2</v>
      </c>
      <c r="H388" s="346">
        <f>'GE2024 results (adjust.)'!H387/'Regional Transition'!$S$98</f>
        <v>3.6399406163165539E-2</v>
      </c>
      <c r="I388" s="346">
        <f>'GE2024 results (adjust.)'!I387/'Regional Transition'!$T$98</f>
        <v>8.6903955895154279E-3</v>
      </c>
      <c r="J388" s="346">
        <v>1.88489317260991E-2</v>
      </c>
      <c r="K388" s="346">
        <v>1.88489317260991E-2</v>
      </c>
      <c r="L388" s="346">
        <f t="shared" ref="L388:L451" si="100">G388</f>
        <v>1.6895646222032528E-2</v>
      </c>
      <c r="M388" s="346">
        <v>9.6192438391352088E-3</v>
      </c>
      <c r="N388" s="346">
        <v>1.88489317260991E-2</v>
      </c>
      <c r="P388" s="347">
        <f>E388*'Regional Transition'!$P$100</f>
        <v>0</v>
      </c>
      <c r="Q388" s="347">
        <f>F388*'Regional Transition'!$Q$100</f>
        <v>0</v>
      </c>
      <c r="R388" s="347">
        <f>G388*'Regional Transition'!$R$100</f>
        <v>4873.7425581283624</v>
      </c>
      <c r="S388" s="347">
        <f>H388*'Regional Transition'!$S$100</f>
        <v>0</v>
      </c>
      <c r="T388" s="347">
        <f>I388*'Regional Transition'!$T$100</f>
        <v>1956.5612388118213</v>
      </c>
      <c r="U388" s="347">
        <f>J388*'Regional Transition'!$U$100</f>
        <v>0</v>
      </c>
      <c r="V388" s="347">
        <f>K388*'Regional Transition'!$V$100</f>
        <v>0</v>
      </c>
      <c r="W388" s="347">
        <f>L388*'Regional Transition'!$W$100</f>
        <v>1294.3814924026524</v>
      </c>
      <c r="X388" s="347">
        <f>M388*'Regional Transition'!$X$100</f>
        <v>73.693370662841787</v>
      </c>
      <c r="Y388" s="347">
        <f>N388*'Regional Transition'!$Y$100</f>
        <v>0</v>
      </c>
      <c r="Z388" s="348">
        <f t="shared" si="91"/>
        <v>8198.3786600056792</v>
      </c>
      <c r="AB388" s="347">
        <f>E388*'Regional Transition'!$P$102</f>
        <v>-1325.7060518731992</v>
      </c>
      <c r="AC388" s="347">
        <f>F388*'Regional Transition'!$Q$102</f>
        <v>-2857.8442622950815</v>
      </c>
      <c r="AD388" s="347">
        <f>G388*'Regional Transition'!$R$102</f>
        <v>0</v>
      </c>
      <c r="AE388" s="347">
        <f>H388*'Regional Transition'!$S$102</f>
        <v>-1802.3759999999993</v>
      </c>
      <c r="AF388" s="347">
        <f>I388*'Regional Transition'!$T$102</f>
        <v>0</v>
      </c>
      <c r="AG388" s="347">
        <f>J388*'Regional Transition'!$U$102</f>
        <v>-221.8423530010887</v>
      </c>
      <c r="AH388" s="347">
        <f>K388*'Regional Transition'!$V$102</f>
        <v>-33.785278420654876</v>
      </c>
      <c r="AI388" s="347">
        <f>L388*'Regional Transition'!$W$102</f>
        <v>0</v>
      </c>
      <c r="AJ388" s="347">
        <f>M388*'Regional Transition'!$X$102</f>
        <v>0</v>
      </c>
      <c r="AK388" s="347">
        <f>N388*'Regional Transition'!$Y$102</f>
        <v>-203.92275108973851</v>
      </c>
      <c r="AM388" s="382">
        <f>IF(('GE2024 results (adjust.)'!E387+'Allocation (ENG)'!P388+'Allocation (ENG)'!AB388)&gt;0,('GE2024 results (adjust.)'!E387+'Allocation (ENG)'!P388+'Allocation (ENG)'!AB388),0)</f>
        <v>1462.2939481268008</v>
      </c>
      <c r="AN388" s="382">
        <f>IF(('GE2024 results (adjust.)'!F387+'Allocation (ENG)'!Q388+'Allocation (ENG)'!AC388)&gt;0,('GE2024 results (adjust.)'!F387+'Allocation (ENG)'!Q388+'Allocation (ENG)'!AC388),0)</f>
        <v>8389.1557377049176</v>
      </c>
      <c r="AO388" s="382">
        <f>IF(('GE2024 results (adjust.)'!G387+'Allocation (ENG)'!R388+'Allocation (ENG)'!AD388)&gt;0,('GE2024 results (adjust.)'!G387+'Allocation (ENG)'!R388+'Allocation (ENG)'!AD388),0)</f>
        <v>11365.742558128362</v>
      </c>
      <c r="AP388" s="382">
        <f>IF(('GE2024 results (adjust.)'!H387+'Allocation (ENG)'!S388+'Allocation (ENG)'!AE388)&gt;0,('GE2024 results (adjust.)'!H387+'Allocation (ENG)'!S388+'Allocation (ENG)'!AE388),0)</f>
        <v>23230.624</v>
      </c>
      <c r="AQ388" s="382">
        <f>IF(('GE2024 results (adjust.)'!I387+'Allocation (ENG)'!T388+'Allocation (ENG)'!AF388)&gt;0,('GE2024 results (adjust.)'!I387+'Allocation (ENG)'!T388+'Allocation (ENG)'!AF388),0)</f>
        <v>3753.5612388118216</v>
      </c>
      <c r="AR388" s="382">
        <f>IF(('GE2024 results (adjust.)'!K387+'Allocation (ENG)'!U388+'Allocation (ENG)'!AG388)&gt;0,('GE2024 results (adjust.)'!K387+'Allocation (ENG)'!U388+'Allocation (ENG)'!AG388),0)</f>
        <v>138.1576469989113</v>
      </c>
      <c r="AS388" s="382">
        <f>IF(('GE2024 results (adjust.)'!L387+'Allocation (ENG)'!V388+'Allocation (ENG)'!AH388)&gt;0,('GE2024 results (adjust.)'!L387+'Allocation (ENG)'!V388+'Allocation (ENG)'!AH388),0)</f>
        <v>0</v>
      </c>
      <c r="AT388" s="382">
        <f t="shared" ref="AT388:AT451" si="101">W388+AI388</f>
        <v>1294.3814924026524</v>
      </c>
      <c r="AU388" s="382">
        <f t="shared" ref="AU388:AU451" si="102">X388+AJ388</f>
        <v>73.693370662841787</v>
      </c>
      <c r="AV388" s="382">
        <f>IF(('GE2024 results (adjust.)'!N387+'Allocation (ENG)'!Y388+'Allocation (ENG)'!AK388)&gt;0,('GE2024 results (adjust.)'!N387+'Allocation (ENG)'!Y388+'Allocation (ENG)'!AK388),0)</f>
        <v>185.07724891026149</v>
      </c>
      <c r="AW388" s="382">
        <f t="shared" si="92"/>
        <v>49892.687241746571</v>
      </c>
      <c r="AY388" s="368">
        <f t="shared" si="93"/>
        <v>2.9308783089623997E-2</v>
      </c>
      <c r="AZ388" s="368">
        <f t="shared" si="94"/>
        <v>0.16814399467113655</v>
      </c>
      <c r="BA388" s="368">
        <f t="shared" si="95"/>
        <v>0.22780377619384543</v>
      </c>
      <c r="BB388" s="368">
        <f t="shared" si="96"/>
        <v>0.46561180173438932</v>
      </c>
      <c r="BC388" s="368">
        <f t="shared" si="97"/>
        <v>7.5232693332884154E-2</v>
      </c>
      <c r="BD388" s="368">
        <f t="shared" si="98"/>
        <v>2.7690961268430343E-3</v>
      </c>
      <c r="BE388" s="368">
        <f t="shared" si="99"/>
        <v>0</v>
      </c>
      <c r="BF388" s="368">
        <f t="shared" ref="BF388:BF451" si="103">AT388/AW388</f>
        <v>2.5943310812884181E-2</v>
      </c>
      <c r="BG388" s="368">
        <f t="shared" ref="BG388:BG451" si="104">AU388/AW388</f>
        <v>1.4770375126473552E-3</v>
      </c>
      <c r="BH388" s="368">
        <f t="shared" ref="BH388:BH451" si="105">AV388/AW388</f>
        <v>3.7095065257459676E-3</v>
      </c>
    </row>
    <row r="389" spans="1:60" ht="20" customHeight="1" x14ac:dyDescent="0.35">
      <c r="A389" s="394" t="s">
        <v>492</v>
      </c>
      <c r="B389" s="395" t="s">
        <v>487</v>
      </c>
      <c r="C389" s="394" t="s">
        <v>479</v>
      </c>
      <c r="D389" s="333" t="s">
        <v>71</v>
      </c>
      <c r="E389" s="346">
        <f>'GE2024 results (adjust.)'!E388/'Regional Transition'!$P$98</f>
        <v>3.0467986037094649E-2</v>
      </c>
      <c r="F389" s="346">
        <f>'GE2024 results (adjust.)'!F388/'Regional Transition'!$Q$98</f>
        <v>1.6077956195460701E-2</v>
      </c>
      <c r="G389" s="346">
        <f>'GE2024 results (adjust.)'!G388/'Regional Transition'!$R$98</f>
        <v>1.6039412764384853E-2</v>
      </c>
      <c r="H389" s="346">
        <f>'GE2024 results (adjust.)'!H388/'Regional Transition'!$S$98</f>
        <v>9.5269807526489284E-3</v>
      </c>
      <c r="I389" s="346">
        <f>'GE2024 results (adjust.)'!I388/'Regional Transition'!$T$98</f>
        <v>1.678112003095077E-2</v>
      </c>
      <c r="J389" s="346">
        <v>1.6709867378010418E-2</v>
      </c>
      <c r="K389" s="346">
        <v>1.6709867378010418E-2</v>
      </c>
      <c r="L389" s="346">
        <f t="shared" si="100"/>
        <v>1.6039412764384853E-2</v>
      </c>
      <c r="M389" s="346">
        <v>1.7695484262257075E-2</v>
      </c>
      <c r="N389" s="346">
        <v>1.6709867378010418E-2</v>
      </c>
      <c r="P389" s="347">
        <f>E389*'Regional Transition'!$P$100</f>
        <v>0</v>
      </c>
      <c r="Q389" s="347">
        <f>F389*'Regional Transition'!$Q$100</f>
        <v>0</v>
      </c>
      <c r="R389" s="347">
        <f>G389*'Regional Transition'!$R$100</f>
        <v>4626.7522159188384</v>
      </c>
      <c r="S389" s="347">
        <f>H389*'Regional Transition'!$S$100</f>
        <v>0</v>
      </c>
      <c r="T389" s="347">
        <f>I389*'Regional Transition'!$T$100</f>
        <v>3778.1121305937786</v>
      </c>
      <c r="U389" s="347">
        <f>J389*'Regional Transition'!$U$100</f>
        <v>0</v>
      </c>
      <c r="V389" s="347">
        <f>K389*'Regional Transition'!$V$100</f>
        <v>0</v>
      </c>
      <c r="W389" s="347">
        <f>L389*'Regional Transition'!$W$100</f>
        <v>1228.7851413551366</v>
      </c>
      <c r="X389" s="347">
        <f>M389*'Regional Transition'!$X$100</f>
        <v>135.56573703762456</v>
      </c>
      <c r="Y389" s="347">
        <f>N389*'Regional Transition'!$Y$100</f>
        <v>0</v>
      </c>
      <c r="Z389" s="348">
        <f t="shared" si="91"/>
        <v>9769.2152249053779</v>
      </c>
      <c r="AB389" s="347">
        <f>E389*'Regional Transition'!$P$102</f>
        <v>-9881.9308357348709</v>
      </c>
      <c r="AC389" s="347">
        <f>F389*'Regional Transition'!$Q$102</f>
        <v>-3209.7704918032782</v>
      </c>
      <c r="AD389" s="347">
        <f>G389*'Regional Transition'!$R$102</f>
        <v>0</v>
      </c>
      <c r="AE389" s="347">
        <f>H389*'Regional Transition'!$S$102</f>
        <v>-471.74399999999986</v>
      </c>
      <c r="AF389" s="347">
        <f>I389*'Regional Transition'!$T$102</f>
        <v>0</v>
      </c>
      <c r="AG389" s="347">
        <f>J389*'Regional Transition'!$U$102</f>
        <v>-196.66665205971015</v>
      </c>
      <c r="AH389" s="347">
        <f>K389*'Regional Transition'!$V$102</f>
        <v>-29.951168052489773</v>
      </c>
      <c r="AI389" s="347">
        <f>L389*'Regional Transition'!$W$102</f>
        <v>0</v>
      </c>
      <c r="AJ389" s="347">
        <f>M389*'Regional Transition'!$X$102</f>
        <v>0</v>
      </c>
      <c r="AK389" s="347">
        <f>N389*'Regional Transition'!$Y$102</f>
        <v>-180.78064983122346</v>
      </c>
      <c r="AM389" s="382">
        <f>IF(('GE2024 results (adjust.)'!E388+'Allocation (ENG)'!P389+'Allocation (ENG)'!AB389)&gt;0,('GE2024 results (adjust.)'!E388+'Allocation (ENG)'!P389+'Allocation (ENG)'!AB389),0)</f>
        <v>10900.069164265129</v>
      </c>
      <c r="AN389" s="382">
        <f>IF(('GE2024 results (adjust.)'!F388+'Allocation (ENG)'!Q389+'Allocation (ENG)'!AC389)&gt;0,('GE2024 results (adjust.)'!F388+'Allocation (ENG)'!Q389+'Allocation (ENG)'!AC389),0)</f>
        <v>9422.2295081967222</v>
      </c>
      <c r="AO389" s="382">
        <f>IF(('GE2024 results (adjust.)'!G388+'Allocation (ENG)'!R389+'Allocation (ENG)'!AD389)&gt;0,('GE2024 results (adjust.)'!G388+'Allocation (ENG)'!R389+'Allocation (ENG)'!AD389),0)</f>
        <v>10789.752215918837</v>
      </c>
      <c r="AP389" s="382">
        <f>IF(('GE2024 results (adjust.)'!H388+'Allocation (ENG)'!S389+'Allocation (ENG)'!AE389)&gt;0,('GE2024 results (adjust.)'!H388+'Allocation (ENG)'!S389+'Allocation (ENG)'!AE389),0)</f>
        <v>6080.2560000000003</v>
      </c>
      <c r="AQ389" s="382">
        <f>IF(('GE2024 results (adjust.)'!I388+'Allocation (ENG)'!T389+'Allocation (ENG)'!AF389)&gt;0,('GE2024 results (adjust.)'!I388+'Allocation (ENG)'!T389+'Allocation (ENG)'!AF389),0)</f>
        <v>7248.1121305937786</v>
      </c>
      <c r="AR389" s="382">
        <f>IF(('GE2024 results (adjust.)'!K388+'Allocation (ENG)'!U389+'Allocation (ENG)'!AG389)&gt;0,('GE2024 results (adjust.)'!K388+'Allocation (ENG)'!U389+'Allocation (ENG)'!AG389),0)</f>
        <v>301.33334794028985</v>
      </c>
      <c r="AS389" s="382">
        <f>IF(('GE2024 results (adjust.)'!L388+'Allocation (ENG)'!V389+'Allocation (ENG)'!AH389)&gt;0,('GE2024 results (adjust.)'!L388+'Allocation (ENG)'!V389+'Allocation (ENG)'!AH389),0)</f>
        <v>0</v>
      </c>
      <c r="AT389" s="382">
        <f t="shared" si="101"/>
        <v>1228.7851413551366</v>
      </c>
      <c r="AU389" s="382">
        <f t="shared" si="102"/>
        <v>135.56573703762456</v>
      </c>
      <c r="AV389" s="382">
        <f>IF(('GE2024 results (adjust.)'!N388+'Allocation (ENG)'!Y389+'Allocation (ENG)'!AK389)&gt;0,('GE2024 results (adjust.)'!N388+'Allocation (ENG)'!Y389+'Allocation (ENG)'!AK389),0)</f>
        <v>0</v>
      </c>
      <c r="AW389" s="382">
        <f t="shared" si="92"/>
        <v>46106.103245307517</v>
      </c>
      <c r="AY389" s="368">
        <f t="shared" si="93"/>
        <v>0.23641271755869961</v>
      </c>
      <c r="AZ389" s="368">
        <f t="shared" si="94"/>
        <v>0.20435970175284066</v>
      </c>
      <c r="BA389" s="368">
        <f t="shared" si="95"/>
        <v>0.23402004195652715</v>
      </c>
      <c r="BB389" s="368">
        <f t="shared" si="96"/>
        <v>0.13187529572061207</v>
      </c>
      <c r="BC389" s="368">
        <f t="shared" si="97"/>
        <v>0.15720504706351346</v>
      </c>
      <c r="BD389" s="368">
        <f t="shared" si="98"/>
        <v>6.5356498756150745E-3</v>
      </c>
      <c r="BE389" s="368">
        <f t="shared" si="99"/>
        <v>0</v>
      </c>
      <c r="BF389" s="368">
        <f t="shared" si="103"/>
        <v>2.6651246903634112E-2</v>
      </c>
      <c r="BG389" s="368">
        <f t="shared" si="104"/>
        <v>2.9402991685579471E-3</v>
      </c>
      <c r="BH389" s="368">
        <f t="shared" si="105"/>
        <v>0</v>
      </c>
    </row>
    <row r="390" spans="1:60" ht="20" customHeight="1" x14ac:dyDescent="0.35">
      <c r="A390" s="394" t="s">
        <v>493</v>
      </c>
      <c r="B390" s="395" t="s">
        <v>494</v>
      </c>
      <c r="C390" s="394" t="s">
        <v>479</v>
      </c>
      <c r="D390" s="333" t="s">
        <v>71</v>
      </c>
      <c r="E390" s="346">
        <f>'GE2024 results (adjust.)'!E389/'Regional Transition'!$P$98</f>
        <v>2.4586090166590188E-2</v>
      </c>
      <c r="F390" s="346">
        <f>'GE2024 results (adjust.)'!F389/'Regional Transition'!$Q$98</f>
        <v>2.1422425643270984E-2</v>
      </c>
      <c r="G390" s="346">
        <f>'GE2024 results (adjust.)'!G389/'Regional Transition'!$R$98</f>
        <v>2.0258119253281148E-2</v>
      </c>
      <c r="H390" s="346">
        <f>'GE2024 results (adjust.)'!H389/'Regional Transition'!$S$98</f>
        <v>1.1969796330251217E-2</v>
      </c>
      <c r="I390" s="346">
        <f>'GE2024 results (adjust.)'!I389/'Regional Transition'!$T$98</f>
        <v>1.614276042170423E-2</v>
      </c>
      <c r="J390" s="346">
        <v>1.2003925812215316E-2</v>
      </c>
      <c r="K390" s="346">
        <v>1.2003925812215316E-2</v>
      </c>
      <c r="L390" s="346">
        <f t="shared" si="100"/>
        <v>2.0258119253281148E-2</v>
      </c>
      <c r="M390" s="346">
        <v>1.4885969371828154E-2</v>
      </c>
      <c r="N390" s="346">
        <v>1.2003925812215316E-2</v>
      </c>
      <c r="P390" s="347">
        <f>E390*'Regional Transition'!$P$100</f>
        <v>0</v>
      </c>
      <c r="Q390" s="347">
        <f>F390*'Regional Transition'!$Q$100</f>
        <v>0</v>
      </c>
      <c r="R390" s="347">
        <f>G390*'Regional Transition'!$R$100</f>
        <v>5843.6863944040633</v>
      </c>
      <c r="S390" s="347">
        <f>H390*'Regional Transition'!$S$100</f>
        <v>0</v>
      </c>
      <c r="T390" s="347">
        <f>I390*'Regional Transition'!$T$100</f>
        <v>3634.3914385942462</v>
      </c>
      <c r="U390" s="347">
        <f>J390*'Regional Transition'!$U$100</f>
        <v>0</v>
      </c>
      <c r="V390" s="347">
        <f>K390*'Regional Transition'!$V$100</f>
        <v>0</v>
      </c>
      <c r="W390" s="347">
        <f>L390*'Regional Transition'!$W$100</f>
        <v>1551.9817524433529</v>
      </c>
      <c r="X390" s="347">
        <f>M390*'Regional Transition'!$X$100</f>
        <v>114.04194310271946</v>
      </c>
      <c r="Y390" s="347">
        <f>N390*'Regional Transition'!$Y$100</f>
        <v>0</v>
      </c>
      <c r="Z390" s="348">
        <f t="shared" si="91"/>
        <v>11144.101528544383</v>
      </c>
      <c r="AB390" s="347">
        <f>E390*'Regional Transition'!$P$102</f>
        <v>-7974.20749279539</v>
      </c>
      <c r="AC390" s="347">
        <f>F390*'Regional Transition'!$Q$102</f>
        <v>-4276.7295081967204</v>
      </c>
      <c r="AD390" s="347">
        <f>G390*'Regional Transition'!$R$102</f>
        <v>0</v>
      </c>
      <c r="AE390" s="347">
        <f>H390*'Regional Transition'!$S$102</f>
        <v>-592.70399999999972</v>
      </c>
      <c r="AF390" s="347">
        <f>I390*'Regional Transition'!$T$102</f>
        <v>0</v>
      </c>
      <c r="AG390" s="347">
        <f>J390*'Regional Transition'!$U$102</f>
        <v>-141.28010998867734</v>
      </c>
      <c r="AH390" s="347">
        <f>K390*'Regional Transition'!$V$102</f>
        <v>-21.516125242526542</v>
      </c>
      <c r="AI390" s="347">
        <f>L390*'Regional Transition'!$W$102</f>
        <v>0</v>
      </c>
      <c r="AJ390" s="347">
        <f>M390*'Regional Transition'!$X$102</f>
        <v>0</v>
      </c>
      <c r="AK390" s="347">
        <f>N390*'Regional Transition'!$Y$102</f>
        <v>-129.86802706249034</v>
      </c>
      <c r="AM390" s="382">
        <f>IF(('GE2024 results (adjust.)'!E389+'Allocation (ENG)'!P390+'Allocation (ENG)'!AB390)&gt;0,('GE2024 results (adjust.)'!E389+'Allocation (ENG)'!P390+'Allocation (ENG)'!AB390),0)</f>
        <v>8795.7925072046091</v>
      </c>
      <c r="AN390" s="382">
        <f>IF(('GE2024 results (adjust.)'!F389+'Allocation (ENG)'!Q390+'Allocation (ENG)'!AC390)&gt;0,('GE2024 results (adjust.)'!F389+'Allocation (ENG)'!Q390+'Allocation (ENG)'!AC390),0)</f>
        <v>12554.27049180328</v>
      </c>
      <c r="AO390" s="382">
        <f>IF(('GE2024 results (adjust.)'!G389+'Allocation (ENG)'!R390+'Allocation (ENG)'!AD390)&gt;0,('GE2024 results (adjust.)'!G389+'Allocation (ENG)'!R390+'Allocation (ENG)'!AD390),0)</f>
        <v>13627.686394404063</v>
      </c>
      <c r="AP390" s="382">
        <f>IF(('GE2024 results (adjust.)'!H389+'Allocation (ENG)'!S390+'Allocation (ENG)'!AE390)&gt;0,('GE2024 results (adjust.)'!H389+'Allocation (ENG)'!S390+'Allocation (ENG)'!AE390),0)</f>
        <v>7639.2960000000003</v>
      </c>
      <c r="AQ390" s="382">
        <f>IF(('GE2024 results (adjust.)'!I389+'Allocation (ENG)'!T390+'Allocation (ENG)'!AF390)&gt;0,('GE2024 results (adjust.)'!I389+'Allocation (ENG)'!T390+'Allocation (ENG)'!AF390),0)</f>
        <v>6972.3914385942462</v>
      </c>
      <c r="AR390" s="382">
        <f>IF(('GE2024 results (adjust.)'!K389+'Allocation (ENG)'!U390+'Allocation (ENG)'!AG390)&gt;0,('GE2024 results (adjust.)'!K389+'Allocation (ENG)'!U390+'Allocation (ENG)'!AG390),0)</f>
        <v>0</v>
      </c>
      <c r="AS390" s="382">
        <f>IF(('GE2024 results (adjust.)'!L389+'Allocation (ENG)'!V390+'Allocation (ENG)'!AH390)&gt;0,('GE2024 results (adjust.)'!L389+'Allocation (ENG)'!V390+'Allocation (ENG)'!AH390),0)</f>
        <v>0</v>
      </c>
      <c r="AT390" s="382">
        <f t="shared" si="101"/>
        <v>1551.9817524433529</v>
      </c>
      <c r="AU390" s="382">
        <f t="shared" si="102"/>
        <v>114.04194310271946</v>
      </c>
      <c r="AV390" s="382">
        <f>IF(('GE2024 results (adjust.)'!N389+'Allocation (ENG)'!Y390+'Allocation (ENG)'!AK390)&gt;0,('GE2024 results (adjust.)'!N389+'Allocation (ENG)'!Y390+'Allocation (ENG)'!AK390),0)</f>
        <v>347.13197293750966</v>
      </c>
      <c r="AW390" s="382">
        <f t="shared" si="92"/>
        <v>51602.592500489787</v>
      </c>
      <c r="AY390" s="368">
        <f t="shared" si="93"/>
        <v>0.17045253118089218</v>
      </c>
      <c r="AZ390" s="368">
        <f t="shared" si="94"/>
        <v>0.2432875924147439</v>
      </c>
      <c r="BA390" s="368">
        <f t="shared" si="95"/>
        <v>0.26408918106730228</v>
      </c>
      <c r="BB390" s="368">
        <f t="shared" si="96"/>
        <v>0.14804093418227954</v>
      </c>
      <c r="BC390" s="368">
        <f t="shared" si="97"/>
        <v>0.13511707650207821</v>
      </c>
      <c r="BD390" s="368">
        <f t="shared" si="98"/>
        <v>0</v>
      </c>
      <c r="BE390" s="368">
        <f t="shared" si="99"/>
        <v>0</v>
      </c>
      <c r="BF390" s="368">
        <f t="shared" si="103"/>
        <v>3.0075654676237868E-2</v>
      </c>
      <c r="BG390" s="368">
        <f t="shared" si="104"/>
        <v>2.2100041408120536E-3</v>
      </c>
      <c r="BH390" s="368">
        <f t="shared" si="105"/>
        <v>6.7270258356537972E-3</v>
      </c>
    </row>
    <row r="391" spans="1:60" ht="20" customHeight="1" x14ac:dyDescent="0.35">
      <c r="A391" s="394" t="s">
        <v>495</v>
      </c>
      <c r="B391" s="395" t="s">
        <v>494</v>
      </c>
      <c r="C391" s="394" t="s">
        <v>479</v>
      </c>
      <c r="D391" s="333" t="s">
        <v>71</v>
      </c>
      <c r="E391" s="346">
        <f>'GE2024 results (adjust.)'!E390/'Regional Transition'!$P$98</f>
        <v>2.6719230368879316E-2</v>
      </c>
      <c r="F391" s="346">
        <f>'GE2024 results (adjust.)'!F390/'Regional Transition'!$Q$98</f>
        <v>8.0033398161064671E-3</v>
      </c>
      <c r="G391" s="346">
        <f>'GE2024 results (adjust.)'!G390/'Regional Transition'!$R$98</f>
        <v>1.2788848665290797E-2</v>
      </c>
      <c r="H391" s="346">
        <f>'GE2024 results (adjust.)'!H390/'Regional Transition'!$S$98</f>
        <v>6.1084930008971534E-3</v>
      </c>
      <c r="I391" s="346">
        <f>'GE2024 results (adjust.)'!I390/'Regional Transition'!$T$98</f>
        <v>2.8566592513782768E-2</v>
      </c>
      <c r="J391" s="346">
        <v>1.6609205526335657E-2</v>
      </c>
      <c r="K391" s="346">
        <v>1.6609205526335657E-2</v>
      </c>
      <c r="L391" s="346">
        <f t="shared" si="100"/>
        <v>1.2788848665290797E-2</v>
      </c>
      <c r="M391" s="346">
        <v>2.8420695867783351E-2</v>
      </c>
      <c r="N391" s="346">
        <v>1.6609205526335657E-2</v>
      </c>
      <c r="P391" s="347">
        <f>E391*'Regional Transition'!$P$100</f>
        <v>0</v>
      </c>
      <c r="Q391" s="347">
        <f>F391*'Regional Transition'!$Q$100</f>
        <v>0</v>
      </c>
      <c r="R391" s="347">
        <f>G391*'Regional Transition'!$R$100</f>
        <v>3689.0897921507667</v>
      </c>
      <c r="S391" s="347">
        <f>H391*'Regional Transition'!$S$100</f>
        <v>0</v>
      </c>
      <c r="T391" s="347">
        <f>I391*'Regional Transition'!$T$100</f>
        <v>6431.5009669790925</v>
      </c>
      <c r="U391" s="347">
        <f>J391*'Regional Transition'!$U$100</f>
        <v>0</v>
      </c>
      <c r="V391" s="347">
        <f>K391*'Regional Transition'!$V$100</f>
        <v>0</v>
      </c>
      <c r="W391" s="347">
        <f>L391*'Regional Transition'!$W$100</f>
        <v>979.75826458204483</v>
      </c>
      <c r="X391" s="347">
        <f>M391*'Regional Transition'!$X$100</f>
        <v>217.73196626531788</v>
      </c>
      <c r="Y391" s="347">
        <f>N391*'Regional Transition'!$Y$100</f>
        <v>0</v>
      </c>
      <c r="Z391" s="348">
        <f t="shared" si="91"/>
        <v>11318.080989977221</v>
      </c>
      <c r="AB391" s="347">
        <f>E391*'Regional Transition'!$P$102</f>
        <v>-8666.0662824207502</v>
      </c>
      <c r="AC391" s="347">
        <f>F391*'Regional Transition'!$Q$102</f>
        <v>-1597.7704918032784</v>
      </c>
      <c r="AD391" s="347">
        <f>G391*'Regional Transition'!$R$102</f>
        <v>0</v>
      </c>
      <c r="AE391" s="347">
        <f>H391*'Regional Transition'!$S$102</f>
        <v>-302.47199999999992</v>
      </c>
      <c r="AF391" s="347">
        <f>I391*'Regional Transition'!$T$102</f>
        <v>0</v>
      </c>
      <c r="AG391" s="347">
        <f>J391*'Regional Transition'!$U$102</f>
        <v>-195.48191319188058</v>
      </c>
      <c r="AH391" s="347">
        <f>K391*'Regional Transition'!$V$102</f>
        <v>-29.770739329282005</v>
      </c>
      <c r="AI391" s="347">
        <f>L391*'Regional Transition'!$W$102</f>
        <v>0</v>
      </c>
      <c r="AJ391" s="347">
        <f>M391*'Regional Transition'!$X$102</f>
        <v>0</v>
      </c>
      <c r="AK391" s="347">
        <f>N391*'Regional Transition'!$Y$102</f>
        <v>-179.69160977199923</v>
      </c>
      <c r="AM391" s="382">
        <f>IF(('GE2024 results (adjust.)'!E390+'Allocation (ENG)'!P391+'Allocation (ENG)'!AB391)&gt;0,('GE2024 results (adjust.)'!E390+'Allocation (ENG)'!P391+'Allocation (ENG)'!AB391),0)</f>
        <v>9558.9337175792498</v>
      </c>
      <c r="AN391" s="382">
        <f>IF(('GE2024 results (adjust.)'!F390+'Allocation (ENG)'!Q391+'Allocation (ENG)'!AC391)&gt;0,('GE2024 results (adjust.)'!F390+'Allocation (ENG)'!Q391+'Allocation (ENG)'!AC391),0)</f>
        <v>4690.2295081967213</v>
      </c>
      <c r="AO391" s="382">
        <f>IF(('GE2024 results (adjust.)'!G390+'Allocation (ENG)'!R391+'Allocation (ENG)'!AD391)&gt;0,('GE2024 results (adjust.)'!G390+'Allocation (ENG)'!R391+'Allocation (ENG)'!AD391),0)</f>
        <v>8603.0897921507676</v>
      </c>
      <c r="AP391" s="382">
        <f>IF(('GE2024 results (adjust.)'!H390+'Allocation (ENG)'!S391+'Allocation (ENG)'!AE391)&gt;0,('GE2024 results (adjust.)'!H390+'Allocation (ENG)'!S391+'Allocation (ENG)'!AE391),0)</f>
        <v>3898.5280000000002</v>
      </c>
      <c r="AQ391" s="382">
        <f>IF(('GE2024 results (adjust.)'!I390+'Allocation (ENG)'!T391+'Allocation (ENG)'!AF391)&gt;0,('GE2024 results (adjust.)'!I390+'Allocation (ENG)'!T391+'Allocation (ENG)'!AF391),0)</f>
        <v>12338.500966979092</v>
      </c>
      <c r="AR391" s="382">
        <f>IF(('GE2024 results (adjust.)'!K390+'Allocation (ENG)'!U391+'Allocation (ENG)'!AG391)&gt;0,('GE2024 results (adjust.)'!K390+'Allocation (ENG)'!U391+'Allocation (ENG)'!AG391),0)</f>
        <v>270.51808680811939</v>
      </c>
      <c r="AS391" s="382">
        <f>IF(('GE2024 results (adjust.)'!L390+'Allocation (ENG)'!V391+'Allocation (ENG)'!AH391)&gt;0,('GE2024 results (adjust.)'!L390+'Allocation (ENG)'!V391+'Allocation (ENG)'!AH391),0)</f>
        <v>0</v>
      </c>
      <c r="AT391" s="382">
        <f t="shared" si="101"/>
        <v>979.75826458204483</v>
      </c>
      <c r="AU391" s="382">
        <f t="shared" si="102"/>
        <v>217.73196626531788</v>
      </c>
      <c r="AV391" s="382">
        <f>IF(('GE2024 results (adjust.)'!N390+'Allocation (ENG)'!Y391+'Allocation (ENG)'!AK391)&gt;0,('GE2024 results (adjust.)'!N390+'Allocation (ENG)'!Y391+'Allocation (ENG)'!AK391),0)</f>
        <v>14.308390228000775</v>
      </c>
      <c r="AW391" s="382">
        <f t="shared" si="92"/>
        <v>40571.59869278931</v>
      </c>
      <c r="AY391" s="368">
        <f t="shared" si="93"/>
        <v>0.23560653327861433</v>
      </c>
      <c r="AZ391" s="368">
        <f t="shared" si="94"/>
        <v>0.11560376369961246</v>
      </c>
      <c r="BA391" s="368">
        <f t="shared" si="95"/>
        <v>0.21204709869319924</v>
      </c>
      <c r="BB391" s="368">
        <f t="shared" si="96"/>
        <v>9.6090075954854498E-2</v>
      </c>
      <c r="BC391" s="368">
        <f t="shared" si="97"/>
        <v>0.30411670637893751</v>
      </c>
      <c r="BD391" s="368">
        <f t="shared" si="98"/>
        <v>6.6676713643083014E-3</v>
      </c>
      <c r="BE391" s="368">
        <f t="shared" si="99"/>
        <v>0</v>
      </c>
      <c r="BF391" s="368">
        <f t="shared" si="103"/>
        <v>2.4148870050717888E-2</v>
      </c>
      <c r="BG391" s="368">
        <f t="shared" si="104"/>
        <v>5.3666104684214682E-3</v>
      </c>
      <c r="BH391" s="368">
        <f t="shared" si="105"/>
        <v>3.5267011133440423E-4</v>
      </c>
    </row>
    <row r="392" spans="1:60" ht="20" customHeight="1" x14ac:dyDescent="0.35">
      <c r="A392" s="394" t="s">
        <v>496</v>
      </c>
      <c r="B392" s="395" t="s">
        <v>494</v>
      </c>
      <c r="C392" s="394" t="s">
        <v>479</v>
      </c>
      <c r="D392" s="333" t="s">
        <v>71</v>
      </c>
      <c r="E392" s="346">
        <f>'GE2024 results (adjust.)'!E391/'Regional Transition'!$P$98</f>
        <v>2.1414968340094386E-2</v>
      </c>
      <c r="F392" s="346">
        <f>'GE2024 results (adjust.)'!F391/'Regional Transition'!$Q$98</f>
        <v>1.8745736134162857E-2</v>
      </c>
      <c r="G392" s="346">
        <f>'GE2024 results (adjust.)'!G391/'Regional Transition'!$R$98</f>
        <v>1.8438948472443078E-2</v>
      </c>
      <c r="H392" s="346">
        <f>'GE2024 results (adjust.)'!H391/'Regional Transition'!$S$98</f>
        <v>1.655734582271266E-2</v>
      </c>
      <c r="I392" s="346">
        <f>'GE2024 results (adjust.)'!I391/'Regional Transition'!$T$98</f>
        <v>1.127285037237644E-2</v>
      </c>
      <c r="J392" s="346">
        <v>2.964491531821728E-2</v>
      </c>
      <c r="K392" s="346">
        <v>2.964491531821728E-2</v>
      </c>
      <c r="L392" s="346">
        <f t="shared" si="100"/>
        <v>1.8438948472443078E-2</v>
      </c>
      <c r="M392" s="346">
        <v>1.3026338087210917E-2</v>
      </c>
      <c r="N392" s="346">
        <v>2.964491531821728E-2</v>
      </c>
      <c r="P392" s="347">
        <f>E392*'Regional Transition'!$P$100</f>
        <v>0</v>
      </c>
      <c r="Q392" s="347">
        <f>F392*'Regional Transition'!$Q$100</f>
        <v>0</v>
      </c>
      <c r="R392" s="347">
        <f>G392*'Regional Transition'!$R$100</f>
        <v>5318.9257585242531</v>
      </c>
      <c r="S392" s="347">
        <f>H392*'Regional Transition'!$S$100</f>
        <v>0</v>
      </c>
      <c r="T392" s="347">
        <f>I392*'Regional Transition'!$T$100</f>
        <v>2537.9767655372038</v>
      </c>
      <c r="U392" s="347">
        <f>J392*'Regional Transition'!$U$100</f>
        <v>0</v>
      </c>
      <c r="V392" s="347">
        <f>K392*'Regional Transition'!$V$100</f>
        <v>0</v>
      </c>
      <c r="W392" s="347">
        <f>L392*'Regional Transition'!$W$100</f>
        <v>1412.6144290931597</v>
      </c>
      <c r="X392" s="347">
        <f>M392*'Regional Transition'!$X$100</f>
        <v>99.795241402948946</v>
      </c>
      <c r="Y392" s="347">
        <f>N392*'Regional Transition'!$Y$100</f>
        <v>0</v>
      </c>
      <c r="Z392" s="348">
        <f t="shared" si="91"/>
        <v>9369.3121945575658</v>
      </c>
      <c r="AB392" s="347">
        <f>E392*'Regional Transition'!$P$102</f>
        <v>-6945.691642651298</v>
      </c>
      <c r="AC392" s="347">
        <f>F392*'Regional Transition'!$Q$102</f>
        <v>-3742.3606557377043</v>
      </c>
      <c r="AD392" s="347">
        <f>G392*'Regional Transition'!$R$102</f>
        <v>0</v>
      </c>
      <c r="AE392" s="347">
        <f>H392*'Regional Transition'!$S$102</f>
        <v>-819.86399999999969</v>
      </c>
      <c r="AF392" s="347">
        <f>I392*'Regional Transition'!$T$102</f>
        <v>0</v>
      </c>
      <c r="AG392" s="347">
        <f>J392*'Regional Transition'!$U$102</f>
        <v>-348.9055965758111</v>
      </c>
      <c r="AH392" s="347">
        <f>K392*'Regional Transition'!$V$102</f>
        <v>-53.136258984688183</v>
      </c>
      <c r="AI392" s="347">
        <f>L392*'Regional Transition'!$W$102</f>
        <v>0</v>
      </c>
      <c r="AJ392" s="347">
        <f>M392*'Regional Transition'!$X$102</f>
        <v>0</v>
      </c>
      <c r="AK392" s="347">
        <f>N392*'Regional Transition'!$Y$102</f>
        <v>-320.72229744153805</v>
      </c>
      <c r="AM392" s="382">
        <f>IF(('GE2024 results (adjust.)'!E391+'Allocation (ENG)'!P392+'Allocation (ENG)'!AB392)&gt;0,('GE2024 results (adjust.)'!E391+'Allocation (ENG)'!P392+'Allocation (ENG)'!AB392),0)</f>
        <v>7661.308357348702</v>
      </c>
      <c r="AN392" s="382">
        <f>IF(('GE2024 results (adjust.)'!F391+'Allocation (ENG)'!Q392+'Allocation (ENG)'!AC392)&gt;0,('GE2024 results (adjust.)'!F391+'Allocation (ENG)'!Q392+'Allocation (ENG)'!AC392),0)</f>
        <v>10985.639344262296</v>
      </c>
      <c r="AO392" s="382">
        <f>IF(('GE2024 results (adjust.)'!G391+'Allocation (ENG)'!R392+'Allocation (ENG)'!AD392)&gt;0,('GE2024 results (adjust.)'!G391+'Allocation (ENG)'!R392+'Allocation (ENG)'!AD392),0)</f>
        <v>12403.925758524252</v>
      </c>
      <c r="AP392" s="382">
        <f>IF(('GE2024 results (adjust.)'!H391+'Allocation (ENG)'!S392+'Allocation (ENG)'!AE392)&gt;0,('GE2024 results (adjust.)'!H391+'Allocation (ENG)'!S392+'Allocation (ENG)'!AE392),0)</f>
        <v>10567.136</v>
      </c>
      <c r="AQ392" s="382">
        <f>IF(('GE2024 results (adjust.)'!I391+'Allocation (ENG)'!T392+'Allocation (ENG)'!AF392)&gt;0,('GE2024 results (adjust.)'!I391+'Allocation (ENG)'!T392+'Allocation (ENG)'!AF392),0)</f>
        <v>4868.9767655372034</v>
      </c>
      <c r="AR392" s="382">
        <f>IF(('GE2024 results (adjust.)'!K391+'Allocation (ENG)'!U392+'Allocation (ENG)'!AG392)&gt;0,('GE2024 results (adjust.)'!K391+'Allocation (ENG)'!U392+'Allocation (ENG)'!AG392),0)</f>
        <v>241.0944034241889</v>
      </c>
      <c r="AS392" s="382">
        <f>IF(('GE2024 results (adjust.)'!L391+'Allocation (ENG)'!V392+'Allocation (ENG)'!AH392)&gt;0,('GE2024 results (adjust.)'!L391+'Allocation (ENG)'!V392+'Allocation (ENG)'!AH392),0)</f>
        <v>0</v>
      </c>
      <c r="AT392" s="382">
        <f t="shared" si="101"/>
        <v>1412.6144290931597</v>
      </c>
      <c r="AU392" s="382">
        <f t="shared" si="102"/>
        <v>99.795241402948946</v>
      </c>
      <c r="AV392" s="382">
        <f>IF(('GE2024 results (adjust.)'!N391+'Allocation (ENG)'!Y392+'Allocation (ENG)'!AK392)&gt;0,('GE2024 results (adjust.)'!N391+'Allocation (ENG)'!Y392+'Allocation (ENG)'!AK392),0)</f>
        <v>267.27770255846195</v>
      </c>
      <c r="AW392" s="382">
        <f t="shared" si="92"/>
        <v>48507.768002151221</v>
      </c>
      <c r="AY392" s="368">
        <f t="shared" si="93"/>
        <v>0.15793982433924683</v>
      </c>
      <c r="AZ392" s="368">
        <f t="shared" si="94"/>
        <v>0.22647175486975829</v>
      </c>
      <c r="BA392" s="368">
        <f t="shared" si="95"/>
        <v>0.25571009076266227</v>
      </c>
      <c r="BB392" s="368">
        <f t="shared" si="96"/>
        <v>0.2178442017684955</v>
      </c>
      <c r="BC392" s="368">
        <f t="shared" si="97"/>
        <v>0.10037519692353757</v>
      </c>
      <c r="BD392" s="368">
        <f t="shared" si="98"/>
        <v>4.9702225716404197E-3</v>
      </c>
      <c r="BE392" s="368">
        <f t="shared" si="99"/>
        <v>0</v>
      </c>
      <c r="BF392" s="368">
        <f t="shared" si="103"/>
        <v>2.9121406473093407E-2</v>
      </c>
      <c r="BG392" s="368">
        <f t="shared" si="104"/>
        <v>2.0573043352257155E-3</v>
      </c>
      <c r="BH392" s="368">
        <f t="shared" si="105"/>
        <v>5.5099979563398736E-3</v>
      </c>
    </row>
    <row r="393" spans="1:60" ht="20" customHeight="1" x14ac:dyDescent="0.35">
      <c r="A393" s="394" t="s">
        <v>497</v>
      </c>
      <c r="B393" s="395" t="s">
        <v>494</v>
      </c>
      <c r="C393" s="394" t="s">
        <v>479</v>
      </c>
      <c r="D393" s="333" t="s">
        <v>71</v>
      </c>
      <c r="E393" s="346">
        <f>'GE2024 results (adjust.)'!E392/'Regional Transition'!$P$98</f>
        <v>4.3205252069732428E-3</v>
      </c>
      <c r="F393" s="346">
        <f>'GE2024 results (adjust.)'!F392/'Regional Transition'!$Q$98</f>
        <v>2.0755480658595445E-2</v>
      </c>
      <c r="G393" s="346">
        <f>'GE2024 results (adjust.)'!G392/'Regional Transition'!$R$98</f>
        <v>1.6367331960930771E-2</v>
      </c>
      <c r="H393" s="346">
        <f>'GE2024 results (adjust.)'!H392/'Regional Transition'!$S$98</f>
        <v>3.3453486901128496E-2</v>
      </c>
      <c r="I393" s="346">
        <f>'GE2024 results (adjust.)'!I392/'Regional Transition'!$T$98</f>
        <v>6.7414643582551512E-3</v>
      </c>
      <c r="J393" s="346">
        <v>1.7892644135188866E-2</v>
      </c>
      <c r="K393" s="346">
        <v>1.7892644135188866E-2</v>
      </c>
      <c r="L393" s="346">
        <f t="shared" si="100"/>
        <v>1.6367331960930771E-2</v>
      </c>
      <c r="M393" s="346">
        <v>8.299217795378129E-3</v>
      </c>
      <c r="N393" s="346">
        <v>1.7892644135188866E-2</v>
      </c>
      <c r="P393" s="347">
        <f>E393*'Regional Transition'!$P$100</f>
        <v>0</v>
      </c>
      <c r="Q393" s="347">
        <f>F393*'Regional Transition'!$Q$100</f>
        <v>0</v>
      </c>
      <c r="R393" s="347">
        <f>G393*'Regional Transition'!$R$100</f>
        <v>4721.3442618714216</v>
      </c>
      <c r="S393" s="347">
        <f>H393*'Regional Transition'!$S$100</f>
        <v>0</v>
      </c>
      <c r="T393" s="347">
        <f>I393*'Regional Transition'!$T$100</f>
        <v>1517.777610964763</v>
      </c>
      <c r="U393" s="347">
        <f>J393*'Regional Transition'!$U$100</f>
        <v>0</v>
      </c>
      <c r="V393" s="347">
        <f>K393*'Regional Transition'!$V$100</f>
        <v>0</v>
      </c>
      <c r="W393" s="347">
        <f>L393*'Regional Transition'!$W$100</f>
        <v>1253.9071481392916</v>
      </c>
      <c r="X393" s="347">
        <f>M393*'Regional Transition'!$X$100</f>
        <v>63.580603988664144</v>
      </c>
      <c r="Y393" s="347">
        <f>N393*'Regional Transition'!$Y$100</f>
        <v>0</v>
      </c>
      <c r="Z393" s="348">
        <f t="shared" si="91"/>
        <v>7556.6096249641405</v>
      </c>
      <c r="AB393" s="347">
        <f>E393*'Regional Transition'!$P$102</f>
        <v>-1401.3112391930838</v>
      </c>
      <c r="AC393" s="347">
        <f>F393*'Regional Transition'!$Q$102</f>
        <v>-4143.5819672131147</v>
      </c>
      <c r="AD393" s="347">
        <f>G393*'Regional Transition'!$R$102</f>
        <v>0</v>
      </c>
      <c r="AE393" s="347">
        <f>H393*'Regional Transition'!$S$102</f>
        <v>-1656.5039999999995</v>
      </c>
      <c r="AF393" s="347">
        <f>I393*'Regional Transition'!$T$102</f>
        <v>0</v>
      </c>
      <c r="AG393" s="347">
        <f>J393*'Regional Transition'!$U$102</f>
        <v>-210.58733375670772</v>
      </c>
      <c r="AH393" s="347">
        <f>K393*'Regional Transition'!$V$102</f>
        <v>-32.07120555018107</v>
      </c>
      <c r="AI393" s="347">
        <f>L393*'Regional Transition'!$W$102</f>
        <v>0</v>
      </c>
      <c r="AJ393" s="347">
        <f>M393*'Regional Transition'!$X$102</f>
        <v>0</v>
      </c>
      <c r="AK393" s="347">
        <f>N393*'Regional Transition'!$Y$102</f>
        <v>-193.57687052710824</v>
      </c>
      <c r="AM393" s="382">
        <f>IF(('GE2024 results (adjust.)'!E392+'Allocation (ENG)'!P393+'Allocation (ENG)'!AB393)&gt;0,('GE2024 results (adjust.)'!E392+'Allocation (ENG)'!P393+'Allocation (ENG)'!AB393),0)</f>
        <v>1545.6887608069162</v>
      </c>
      <c r="AN393" s="382">
        <f>IF(('GE2024 results (adjust.)'!F392+'Allocation (ENG)'!Q393+'Allocation (ENG)'!AC393)&gt;0,('GE2024 results (adjust.)'!F392+'Allocation (ENG)'!Q393+'Allocation (ENG)'!AC393),0)</f>
        <v>12163.418032786885</v>
      </c>
      <c r="AO393" s="382">
        <f>IF(('GE2024 results (adjust.)'!G392+'Allocation (ENG)'!R393+'Allocation (ENG)'!AD393)&gt;0,('GE2024 results (adjust.)'!G392+'Allocation (ENG)'!R393+'Allocation (ENG)'!AD393),0)</f>
        <v>11010.344261871422</v>
      </c>
      <c r="AP393" s="382">
        <f>IF(('GE2024 results (adjust.)'!H392+'Allocation (ENG)'!S393+'Allocation (ENG)'!AE393)&gt;0,('GE2024 results (adjust.)'!H392+'Allocation (ENG)'!S393+'Allocation (ENG)'!AE393),0)</f>
        <v>21350.495999999999</v>
      </c>
      <c r="AQ393" s="382">
        <f>IF(('GE2024 results (adjust.)'!I392+'Allocation (ENG)'!T393+'Allocation (ENG)'!AF393)&gt;0,('GE2024 results (adjust.)'!I392+'Allocation (ENG)'!T393+'Allocation (ENG)'!AF393),0)</f>
        <v>2911.777610964763</v>
      </c>
      <c r="AR393" s="382">
        <f>IF(('GE2024 results (adjust.)'!K392+'Allocation (ENG)'!U393+'Allocation (ENG)'!AG393)&gt;0,('GE2024 results (adjust.)'!K392+'Allocation (ENG)'!U393+'Allocation (ENG)'!AG393),0)</f>
        <v>256.41266624329228</v>
      </c>
      <c r="AS393" s="382">
        <f>IF(('GE2024 results (adjust.)'!L392+'Allocation (ENG)'!V393+'Allocation (ENG)'!AH393)&gt;0,('GE2024 results (adjust.)'!L392+'Allocation (ENG)'!V393+'Allocation (ENG)'!AH393),0)</f>
        <v>0</v>
      </c>
      <c r="AT393" s="382">
        <f t="shared" si="101"/>
        <v>1253.9071481392916</v>
      </c>
      <c r="AU393" s="382">
        <f t="shared" si="102"/>
        <v>63.580603988664144</v>
      </c>
      <c r="AV393" s="382">
        <f>IF(('GE2024 results (adjust.)'!N392+'Allocation (ENG)'!Y393+'Allocation (ENG)'!AK393)&gt;0,('GE2024 results (adjust.)'!N392+'Allocation (ENG)'!Y393+'Allocation (ENG)'!AK393),0)</f>
        <v>50.423129472891759</v>
      </c>
      <c r="AW393" s="382">
        <f t="shared" si="92"/>
        <v>50606.048214274117</v>
      </c>
      <c r="AY393" s="368">
        <f t="shared" si="93"/>
        <v>3.054355784237928E-2</v>
      </c>
      <c r="AZ393" s="368">
        <f t="shared" si="94"/>
        <v>0.24035502597011774</v>
      </c>
      <c r="BA393" s="368">
        <f t="shared" si="95"/>
        <v>0.21756973030677795</v>
      </c>
      <c r="BB393" s="368">
        <f t="shared" si="96"/>
        <v>0.42189613205122395</v>
      </c>
      <c r="BC393" s="368">
        <f t="shared" si="97"/>
        <v>5.753813454541698E-2</v>
      </c>
      <c r="BD393" s="368">
        <f t="shared" si="98"/>
        <v>5.0668383580871595E-3</v>
      </c>
      <c r="BE393" s="368">
        <f t="shared" si="99"/>
        <v>0</v>
      </c>
      <c r="BF393" s="368">
        <f t="shared" si="103"/>
        <v>2.4777811988599619E-2</v>
      </c>
      <c r="BG393" s="368">
        <f t="shared" si="104"/>
        <v>1.2563835002380285E-3</v>
      </c>
      <c r="BH393" s="368">
        <f t="shared" si="105"/>
        <v>9.9638543715945081E-4</v>
      </c>
    </row>
    <row r="394" spans="1:60" ht="20" customHeight="1" x14ac:dyDescent="0.35">
      <c r="A394" s="394" t="s">
        <v>498</v>
      </c>
      <c r="B394" s="395" t="s">
        <v>494</v>
      </c>
      <c r="C394" s="394" t="s">
        <v>479</v>
      </c>
      <c r="D394" s="333" t="s">
        <v>71</v>
      </c>
      <c r="E394" s="346">
        <f>'GE2024 results (adjust.)'!E393/'Regional Transition'!$P$98</f>
        <v>1.0431128892980869E-2</v>
      </c>
      <c r="F394" s="346">
        <f>'GE2024 results (adjust.)'!F393/'Regional Transition'!$Q$98</f>
        <v>1.6489069229907647E-2</v>
      </c>
      <c r="G394" s="346">
        <f>'GE2024 results (adjust.)'!G393/'Regional Transition'!$R$98</f>
        <v>2.2105917900484336E-2</v>
      </c>
      <c r="H394" s="346">
        <f>'GE2024 results (adjust.)'!H393/'Regional Transition'!$S$98</f>
        <v>2.2103118806626427E-2</v>
      </c>
      <c r="I394" s="346">
        <f>'GE2024 results (adjust.)'!I393/'Regional Transition'!$T$98</f>
        <v>1.007350807621627E-2</v>
      </c>
      <c r="J394" s="346">
        <v>5.3954752497672197E-2</v>
      </c>
      <c r="K394" s="346">
        <v>5.3954752497672197E-2</v>
      </c>
      <c r="L394" s="346">
        <f t="shared" si="100"/>
        <v>2.2105917900484336E-2</v>
      </c>
      <c r="M394" s="346">
        <v>9.2892373281959397E-3</v>
      </c>
      <c r="N394" s="346">
        <v>5.3954752497672197E-2</v>
      </c>
      <c r="P394" s="347">
        <f>E394*'Regional Transition'!$P$100</f>
        <v>0</v>
      </c>
      <c r="Q394" s="347">
        <f>F394*'Regional Transition'!$Q$100</f>
        <v>0</v>
      </c>
      <c r="R394" s="347">
        <f>G394*'Regional Transition'!$R$100</f>
        <v>6376.705066041638</v>
      </c>
      <c r="S394" s="347">
        <f>H394*'Regional Transition'!$S$100</f>
        <v>0</v>
      </c>
      <c r="T394" s="347">
        <f>I394*'Regional Transition'!$T$100</f>
        <v>2267.9560714774757</v>
      </c>
      <c r="U394" s="347">
        <f>J394*'Regional Transition'!$U$100</f>
        <v>0</v>
      </c>
      <c r="V394" s="347">
        <f>K394*'Regional Transition'!$V$100</f>
        <v>0</v>
      </c>
      <c r="W394" s="347">
        <f>L394*'Regional Transition'!$W$100</f>
        <v>1693.5422668620042</v>
      </c>
      <c r="X394" s="347">
        <f>M394*'Regional Transition'!$X$100</f>
        <v>71.165178994297378</v>
      </c>
      <c r="Y394" s="347">
        <f>N394*'Regional Transition'!$Y$100</f>
        <v>0</v>
      </c>
      <c r="Z394" s="348">
        <f t="shared" si="91"/>
        <v>10409.368583375415</v>
      </c>
      <c r="AB394" s="347">
        <f>E394*'Regional Transition'!$P$102</f>
        <v>-3383.2132564841504</v>
      </c>
      <c r="AC394" s="347">
        <f>F394*'Regional Transition'!$Q$102</f>
        <v>-3291.8442622950815</v>
      </c>
      <c r="AD394" s="347">
        <f>G394*'Regional Transition'!$R$102</f>
        <v>0</v>
      </c>
      <c r="AE394" s="347">
        <f>H394*'Regional Transition'!$S$102</f>
        <v>-1094.4719999999995</v>
      </c>
      <c r="AF394" s="347">
        <f>I394*'Regional Transition'!$T$102</f>
        <v>0</v>
      </c>
      <c r="AG394" s="347">
        <f>J394*'Regional Transition'!$U$102</f>
        <v>-635.02003315665456</v>
      </c>
      <c r="AH394" s="347">
        <f>K394*'Regional Transition'!$V$102</f>
        <v>-96.709795639364572</v>
      </c>
      <c r="AI394" s="347">
        <f>L394*'Regional Transition'!$W$102</f>
        <v>0</v>
      </c>
      <c r="AJ394" s="347">
        <f>M394*'Regional Transition'!$X$102</f>
        <v>0</v>
      </c>
      <c r="AK394" s="347">
        <f>N394*'Regional Transition'!$Y$102</f>
        <v>-583.7254717441914</v>
      </c>
      <c r="AM394" s="382">
        <f>IF(('GE2024 results (adjust.)'!E393+'Allocation (ENG)'!P394+'Allocation (ENG)'!AB394)&gt;0,('GE2024 results (adjust.)'!E393+'Allocation (ENG)'!P394+'Allocation (ENG)'!AB394),0)</f>
        <v>3731.7867435158496</v>
      </c>
      <c r="AN394" s="382">
        <f>IF(('GE2024 results (adjust.)'!F393+'Allocation (ENG)'!Q394+'Allocation (ENG)'!AC394)&gt;0,('GE2024 results (adjust.)'!F393+'Allocation (ENG)'!Q394+'Allocation (ENG)'!AC394),0)</f>
        <v>9663.1557377049176</v>
      </c>
      <c r="AO394" s="382">
        <f>IF(('GE2024 results (adjust.)'!G393+'Allocation (ENG)'!R394+'Allocation (ENG)'!AD394)&gt;0,('GE2024 results (adjust.)'!G393+'Allocation (ENG)'!R394+'Allocation (ENG)'!AD394),0)</f>
        <v>14870.705066041639</v>
      </c>
      <c r="AP394" s="382">
        <f>IF(('GE2024 results (adjust.)'!H393+'Allocation (ENG)'!S394+'Allocation (ENG)'!AE394)&gt;0,('GE2024 results (adjust.)'!H393+'Allocation (ENG)'!S394+'Allocation (ENG)'!AE394),0)</f>
        <v>14106.528</v>
      </c>
      <c r="AQ394" s="382">
        <f>IF(('GE2024 results (adjust.)'!I393+'Allocation (ENG)'!T394+'Allocation (ENG)'!AF394)&gt;0,('GE2024 results (adjust.)'!I393+'Allocation (ENG)'!T394+'Allocation (ENG)'!AF394),0)</f>
        <v>4350.9560714774761</v>
      </c>
      <c r="AR394" s="382">
        <f>IF(('GE2024 results (adjust.)'!K393+'Allocation (ENG)'!U394+'Allocation (ENG)'!AG394)&gt;0,('GE2024 results (adjust.)'!K393+'Allocation (ENG)'!U394+'Allocation (ENG)'!AG394),0)</f>
        <v>0</v>
      </c>
      <c r="AS394" s="382">
        <f>IF(('GE2024 results (adjust.)'!L393+'Allocation (ENG)'!V394+'Allocation (ENG)'!AH394)&gt;0,('GE2024 results (adjust.)'!L393+'Allocation (ENG)'!V394+'Allocation (ENG)'!AH394),0)</f>
        <v>0</v>
      </c>
      <c r="AT394" s="382">
        <f t="shared" si="101"/>
        <v>1693.5422668620042</v>
      </c>
      <c r="AU394" s="382">
        <f t="shared" si="102"/>
        <v>71.165178994297378</v>
      </c>
      <c r="AV394" s="382">
        <f>IF(('GE2024 results (adjust.)'!N393+'Allocation (ENG)'!Y394+'Allocation (ENG)'!AK394)&gt;0,('GE2024 results (adjust.)'!N393+'Allocation (ENG)'!Y394+'Allocation (ENG)'!AK394),0)</f>
        <v>1560.2745282558085</v>
      </c>
      <c r="AW394" s="382">
        <f t="shared" si="92"/>
        <v>50048.113592851994</v>
      </c>
      <c r="AY394" s="368">
        <f t="shared" si="93"/>
        <v>7.4563984046919871E-2</v>
      </c>
      <c r="AZ394" s="368">
        <f t="shared" si="94"/>
        <v>0.19307732188101961</v>
      </c>
      <c r="BA394" s="368">
        <f t="shared" si="95"/>
        <v>0.29712818323217505</v>
      </c>
      <c r="BB394" s="368">
        <f t="shared" si="96"/>
        <v>0.28185933469457941</v>
      </c>
      <c r="BC394" s="368">
        <f t="shared" si="97"/>
        <v>8.6935465877357093E-2</v>
      </c>
      <c r="BD394" s="368">
        <f t="shared" si="98"/>
        <v>0</v>
      </c>
      <c r="BE394" s="368">
        <f t="shared" si="99"/>
        <v>0</v>
      </c>
      <c r="BF394" s="368">
        <f t="shared" si="103"/>
        <v>3.3838283709136253E-2</v>
      </c>
      <c r="BG394" s="368">
        <f t="shared" si="104"/>
        <v>1.4219352915723358E-3</v>
      </c>
      <c r="BH394" s="368">
        <f t="shared" si="105"/>
        <v>3.1175491267240313E-2</v>
      </c>
    </row>
    <row r="395" spans="1:60" ht="20" customHeight="1" x14ac:dyDescent="0.35">
      <c r="A395" s="394" t="s">
        <v>499</v>
      </c>
      <c r="B395" s="395" t="s">
        <v>494</v>
      </c>
      <c r="C395" s="394" t="s">
        <v>479</v>
      </c>
      <c r="D395" s="333" t="s">
        <v>71</v>
      </c>
      <c r="E395" s="346">
        <f>'GE2024 results (adjust.)'!E394/'Regional Transition'!$P$98</f>
        <v>4.7148995811421611E-3</v>
      </c>
      <c r="F395" s="346">
        <f>'GE2024 results (adjust.)'!F394/'Regional Transition'!$Q$98</f>
        <v>1.918866906291684E-2</v>
      </c>
      <c r="G395" s="346">
        <f>'GE2024 results (adjust.)'!G394/'Regional Transition'!$R$98</f>
        <v>2.1176813510270901E-2</v>
      </c>
      <c r="H395" s="346">
        <f>'GE2024 results (adjust.)'!H394/'Regional Transition'!$S$98</f>
        <v>3.1727521371001162E-2</v>
      </c>
      <c r="I395" s="346">
        <f>'GE2024 results (adjust.)'!I394/'Regional Transition'!$T$98</f>
        <v>1.1355063352355161E-2</v>
      </c>
      <c r="J395" s="346">
        <v>2.0635679593326118E-2</v>
      </c>
      <c r="K395" s="346">
        <v>2.0635679593326118E-2</v>
      </c>
      <c r="L395" s="346">
        <f t="shared" si="100"/>
        <v>2.1176813510270901E-2</v>
      </c>
      <c r="M395" s="346">
        <v>1.4127846306156858E-2</v>
      </c>
      <c r="N395" s="346">
        <v>2.0635679593326118E-2</v>
      </c>
      <c r="P395" s="347">
        <f>E395*'Regional Transition'!$P$100</f>
        <v>0</v>
      </c>
      <c r="Q395" s="347">
        <f>F395*'Regional Transition'!$Q$100</f>
        <v>0</v>
      </c>
      <c r="R395" s="347">
        <f>G395*'Regional Transition'!$R$100</f>
        <v>6108.6942691759841</v>
      </c>
      <c r="S395" s="347">
        <f>H395*'Regional Transition'!$S$100</f>
        <v>0</v>
      </c>
      <c r="T395" s="347">
        <f>I395*'Regional Transition'!$T$100</f>
        <v>2556.4862485977496</v>
      </c>
      <c r="U395" s="347">
        <f>J395*'Regional Transition'!$U$100</f>
        <v>0</v>
      </c>
      <c r="V395" s="347">
        <f>K395*'Regional Transition'!$V$100</f>
        <v>0</v>
      </c>
      <c r="W395" s="347">
        <f>L395*'Regional Transition'!$W$100</f>
        <v>1622.3632476402315</v>
      </c>
      <c r="X395" s="347">
        <f>M395*'Regional Transition'!$X$100</f>
        <v>108.23393521552283</v>
      </c>
      <c r="Y395" s="347">
        <f>N395*'Regional Transition'!$Y$100</f>
        <v>0</v>
      </c>
      <c r="Z395" s="348">
        <f t="shared" si="91"/>
        <v>10395.777700629487</v>
      </c>
      <c r="AB395" s="347">
        <f>E395*'Regional Transition'!$P$102</f>
        <v>-1529.2219020172913</v>
      </c>
      <c r="AC395" s="347">
        <f>F395*'Regional Transition'!$Q$102</f>
        <v>-3830.786885245901</v>
      </c>
      <c r="AD395" s="347">
        <f>G395*'Regional Transition'!$R$102</f>
        <v>0</v>
      </c>
      <c r="AE395" s="347">
        <f>H395*'Regional Transition'!$S$102</f>
        <v>-1571.0399999999995</v>
      </c>
      <c r="AF395" s="347">
        <f>I395*'Regional Transition'!$T$102</f>
        <v>0</v>
      </c>
      <c r="AG395" s="347">
        <f>J395*'Regional Transition'!$U$102</f>
        <v>-242.87146790506372</v>
      </c>
      <c r="AH395" s="347">
        <f>K395*'Regional Transition'!$V$102</f>
        <v>-36.987888257592793</v>
      </c>
      <c r="AI395" s="347">
        <f>L395*'Regional Transition'!$W$102</f>
        <v>0</v>
      </c>
      <c r="AJ395" s="347">
        <f>M395*'Regional Transition'!$X$102</f>
        <v>0</v>
      </c>
      <c r="AK395" s="347">
        <f>N395*'Regional Transition'!$Y$102</f>
        <v>-223.25321214096871</v>
      </c>
      <c r="AM395" s="382">
        <f>IF(('GE2024 results (adjust.)'!E394+'Allocation (ENG)'!P395+'Allocation (ENG)'!AB395)&gt;0,('GE2024 results (adjust.)'!E394+'Allocation (ENG)'!P395+'Allocation (ENG)'!AB395),0)</f>
        <v>1686.7780979827087</v>
      </c>
      <c r="AN395" s="382">
        <f>IF(('GE2024 results (adjust.)'!F394+'Allocation (ENG)'!Q395+'Allocation (ENG)'!AC395)&gt;0,('GE2024 results (adjust.)'!F394+'Allocation (ENG)'!Q395+'Allocation (ENG)'!AC395),0)</f>
        <v>11245.213114754099</v>
      </c>
      <c r="AO395" s="382">
        <f>IF(('GE2024 results (adjust.)'!G394+'Allocation (ENG)'!R395+'Allocation (ENG)'!AD395)&gt;0,('GE2024 results (adjust.)'!G394+'Allocation (ENG)'!R395+'Allocation (ENG)'!AD395),0)</f>
        <v>14245.694269175983</v>
      </c>
      <c r="AP395" s="382">
        <f>IF(('GE2024 results (adjust.)'!H394+'Allocation (ENG)'!S395+'Allocation (ENG)'!AE395)&gt;0,('GE2024 results (adjust.)'!H394+'Allocation (ENG)'!S395+'Allocation (ENG)'!AE395),0)</f>
        <v>20248.96</v>
      </c>
      <c r="AQ395" s="382">
        <f>IF(('GE2024 results (adjust.)'!I394+'Allocation (ENG)'!T395+'Allocation (ENG)'!AF395)&gt;0,('GE2024 results (adjust.)'!I394+'Allocation (ENG)'!T395+'Allocation (ENG)'!AF395),0)</f>
        <v>4904.4862485977501</v>
      </c>
      <c r="AR395" s="382">
        <f>IF(('GE2024 results (adjust.)'!K394+'Allocation (ENG)'!U395+'Allocation (ENG)'!AG395)&gt;0,('GE2024 results (adjust.)'!K394+'Allocation (ENG)'!U395+'Allocation (ENG)'!AG395),0)</f>
        <v>577.1285320949363</v>
      </c>
      <c r="AS395" s="382">
        <f>IF(('GE2024 results (adjust.)'!L394+'Allocation (ENG)'!V395+'Allocation (ENG)'!AH395)&gt;0,('GE2024 results (adjust.)'!L394+'Allocation (ENG)'!V395+'Allocation (ENG)'!AH395),0)</f>
        <v>0</v>
      </c>
      <c r="AT395" s="382">
        <f t="shared" si="101"/>
        <v>1622.3632476402315</v>
      </c>
      <c r="AU395" s="382">
        <f t="shared" si="102"/>
        <v>108.23393521552283</v>
      </c>
      <c r="AV395" s="382">
        <f>IF(('GE2024 results (adjust.)'!N394+'Allocation (ENG)'!Y395+'Allocation (ENG)'!AK395)&gt;0,('GE2024 results (adjust.)'!N394+'Allocation (ENG)'!Y395+'Allocation (ENG)'!AK395),0)</f>
        <v>0</v>
      </c>
      <c r="AW395" s="382">
        <f t="shared" si="92"/>
        <v>54638.857445461239</v>
      </c>
      <c r="AY395" s="368">
        <f t="shared" si="93"/>
        <v>3.0871401358756389E-2</v>
      </c>
      <c r="AZ395" s="368">
        <f t="shared" si="94"/>
        <v>0.20580981448923436</v>
      </c>
      <c r="BA395" s="368">
        <f t="shared" si="95"/>
        <v>0.26072460031572914</v>
      </c>
      <c r="BB395" s="368">
        <f t="shared" si="96"/>
        <v>0.37059632918224661</v>
      </c>
      <c r="BC395" s="368">
        <f t="shared" si="97"/>
        <v>8.9761874202681696E-2</v>
      </c>
      <c r="BD395" s="368">
        <f t="shared" si="98"/>
        <v>1.0562602497151548E-2</v>
      </c>
      <c r="BE395" s="368">
        <f t="shared" si="99"/>
        <v>0</v>
      </c>
      <c r="BF395" s="368">
        <f t="shared" si="103"/>
        <v>2.9692481202770807E-2</v>
      </c>
      <c r="BG395" s="368">
        <f t="shared" si="104"/>
        <v>1.9808967514293009E-3</v>
      </c>
      <c r="BH395" s="368">
        <f t="shared" si="105"/>
        <v>0</v>
      </c>
    </row>
    <row r="396" spans="1:60" ht="20" customHeight="1" x14ac:dyDescent="0.35">
      <c r="A396" s="394" t="s">
        <v>500</v>
      </c>
      <c r="B396" s="395" t="s">
        <v>494</v>
      </c>
      <c r="C396" s="394" t="s">
        <v>479</v>
      </c>
      <c r="D396" s="333" t="s">
        <v>71</v>
      </c>
      <c r="E396" s="346">
        <f>'GE2024 results (adjust.)'!E395/'Regional Transition'!$P$98</f>
        <v>2.5898227954252572E-2</v>
      </c>
      <c r="F396" s="346">
        <f>'GE2024 results (adjust.)'!F395/'Regional Transition'!$Q$98</f>
        <v>1.5351189809487929E-2</v>
      </c>
      <c r="G396" s="346">
        <f>'GE2024 results (adjust.)'!G395/'Regional Transition'!$R$98</f>
        <v>2.5166497068246235E-2</v>
      </c>
      <c r="H396" s="346">
        <f>'GE2024 results (adjust.)'!H395/'Regional Transition'!$S$98</f>
        <v>2.5678644702652638E-3</v>
      </c>
      <c r="I396" s="346">
        <f>'GE2024 results (adjust.)'!I395/'Regional Transition'!$T$98</f>
        <v>8.1922816519972921E-3</v>
      </c>
      <c r="J396" s="346">
        <v>0</v>
      </c>
      <c r="K396" s="346">
        <v>0</v>
      </c>
      <c r="L396" s="346">
        <f t="shared" si="100"/>
        <v>2.5166497068246235E-2</v>
      </c>
      <c r="M396" s="346">
        <v>7.5544733720422095E-3</v>
      </c>
      <c r="N396" s="346">
        <v>0</v>
      </c>
      <c r="P396" s="347">
        <f>E396*'Regional Transition'!$P$100</f>
        <v>0</v>
      </c>
      <c r="Q396" s="347">
        <f>F396*'Regional Transition'!$Q$100</f>
        <v>0</v>
      </c>
      <c r="R396" s="347">
        <f>G396*'Regional Transition'!$R$100</f>
        <v>7259.5641615990862</v>
      </c>
      <c r="S396" s="347">
        <f>H396*'Regional Transition'!$S$100</f>
        <v>0</v>
      </c>
      <c r="T396" s="347">
        <f>I396*'Regional Transition'!$T$100</f>
        <v>1844.4155473273374</v>
      </c>
      <c r="U396" s="347">
        <f>J396*'Regional Transition'!$U$100</f>
        <v>0</v>
      </c>
      <c r="V396" s="347">
        <f>K396*'Regional Transition'!$V$100</f>
        <v>0</v>
      </c>
      <c r="W396" s="347">
        <f>L396*'Regional Transition'!$W$100</f>
        <v>1928.0143301807841</v>
      </c>
      <c r="X396" s="347">
        <f>M396*'Regional Transition'!$X$100</f>
        <v>57.875090358300412</v>
      </c>
      <c r="Y396" s="347">
        <f>N396*'Regional Transition'!$Y$100</f>
        <v>0</v>
      </c>
      <c r="Z396" s="348">
        <f t="shared" si="91"/>
        <v>11089.869129465507</v>
      </c>
      <c r="AB396" s="347">
        <f>E396*'Regional Transition'!$P$102</f>
        <v>-8399.7838616714707</v>
      </c>
      <c r="AC396" s="347">
        <f>F396*'Regional Transition'!$Q$102</f>
        <v>-3064.6803278688521</v>
      </c>
      <c r="AD396" s="347">
        <f>G396*'Regional Transition'!$R$102</f>
        <v>0</v>
      </c>
      <c r="AE396" s="347">
        <f>H396*'Regional Transition'!$S$102</f>
        <v>-127.15199999999997</v>
      </c>
      <c r="AF396" s="347">
        <f>I396*'Regional Transition'!$T$102</f>
        <v>0</v>
      </c>
      <c r="AG396" s="347">
        <f>J396*'Regional Transition'!$U$102</f>
        <v>0</v>
      </c>
      <c r="AH396" s="347">
        <f>K396*'Regional Transition'!$V$102</f>
        <v>0</v>
      </c>
      <c r="AI396" s="347">
        <f>L396*'Regional Transition'!$W$102</f>
        <v>0</v>
      </c>
      <c r="AJ396" s="347">
        <f>M396*'Regional Transition'!$X$102</f>
        <v>0</v>
      </c>
      <c r="AK396" s="347">
        <f>N396*'Regional Transition'!$Y$102</f>
        <v>0</v>
      </c>
      <c r="AM396" s="382">
        <f>IF(('GE2024 results (adjust.)'!E395+'Allocation (ENG)'!P396+'Allocation (ENG)'!AB396)&gt;0,('GE2024 results (adjust.)'!E395+'Allocation (ENG)'!P396+'Allocation (ENG)'!AB396),0)</f>
        <v>9265.2161383285293</v>
      </c>
      <c r="AN396" s="382">
        <f>IF(('GE2024 results (adjust.)'!F395+'Allocation (ENG)'!Q396+'Allocation (ENG)'!AC396)&gt;0,('GE2024 results (adjust.)'!F395+'Allocation (ENG)'!Q396+'Allocation (ENG)'!AC396),0)</f>
        <v>8996.3196721311469</v>
      </c>
      <c r="AO396" s="382">
        <f>IF(('GE2024 results (adjust.)'!G395+'Allocation (ENG)'!R396+'Allocation (ENG)'!AD396)&gt;0,('GE2024 results (adjust.)'!G395+'Allocation (ENG)'!R396+'Allocation (ENG)'!AD396),0)</f>
        <v>16929.564161599086</v>
      </c>
      <c r="AP396" s="382">
        <f>IF(('GE2024 results (adjust.)'!H395+'Allocation (ENG)'!S396+'Allocation (ENG)'!AE396)&gt;0,('GE2024 results (adjust.)'!H395+'Allocation (ENG)'!S396+'Allocation (ENG)'!AE396),0)</f>
        <v>1638.848</v>
      </c>
      <c r="AQ396" s="382">
        <f>IF(('GE2024 results (adjust.)'!I395+'Allocation (ENG)'!T396+'Allocation (ENG)'!AF396)&gt;0,('GE2024 results (adjust.)'!I395+'Allocation (ENG)'!T396+'Allocation (ENG)'!AF396),0)</f>
        <v>3538.4155473273377</v>
      </c>
      <c r="AR396" s="382">
        <f>IF(('GE2024 results (adjust.)'!K395+'Allocation (ENG)'!U396+'Allocation (ENG)'!AG396)&gt;0,('GE2024 results (adjust.)'!K395+'Allocation (ENG)'!U396+'Allocation (ENG)'!AG396),0)</f>
        <v>0</v>
      </c>
      <c r="AS396" s="382">
        <f>IF(('GE2024 results (adjust.)'!L395+'Allocation (ENG)'!V396+'Allocation (ENG)'!AH396)&gt;0,('GE2024 results (adjust.)'!L395+'Allocation (ENG)'!V396+'Allocation (ENG)'!AH396),0)</f>
        <v>0</v>
      </c>
      <c r="AT396" s="382">
        <f t="shared" si="101"/>
        <v>1928.0143301807841</v>
      </c>
      <c r="AU396" s="382">
        <f t="shared" si="102"/>
        <v>57.875090358300412</v>
      </c>
      <c r="AV396" s="382">
        <f>IF(('GE2024 results (adjust.)'!N395+'Allocation (ENG)'!Y396+'Allocation (ENG)'!AK396)&gt;0,('GE2024 results (adjust.)'!N395+'Allocation (ENG)'!Y396+'Allocation (ENG)'!AK396),0)</f>
        <v>0</v>
      </c>
      <c r="AW396" s="382">
        <f t="shared" si="92"/>
        <v>42354.252939925173</v>
      </c>
      <c r="AY396" s="368">
        <f t="shared" si="93"/>
        <v>0.21875527238008929</v>
      </c>
      <c r="AZ396" s="368">
        <f t="shared" si="94"/>
        <v>0.21240652467395499</v>
      </c>
      <c r="BA396" s="368">
        <f t="shared" si="95"/>
        <v>0.39971344048050622</v>
      </c>
      <c r="BB396" s="368">
        <f t="shared" si="96"/>
        <v>3.869382378965637E-2</v>
      </c>
      <c r="BC396" s="368">
        <f t="shared" si="97"/>
        <v>8.3543335124956375E-2</v>
      </c>
      <c r="BD396" s="368">
        <f t="shared" si="98"/>
        <v>0</v>
      </c>
      <c r="BE396" s="368">
        <f t="shared" si="99"/>
        <v>0</v>
      </c>
      <c r="BF396" s="368">
        <f t="shared" si="103"/>
        <v>4.5521150683863067E-2</v>
      </c>
      <c r="BG396" s="368">
        <f t="shared" si="104"/>
        <v>1.3664528669739455E-3</v>
      </c>
      <c r="BH396" s="368">
        <f t="shared" si="105"/>
        <v>0</v>
      </c>
    </row>
    <row r="397" spans="1:60" ht="20" customHeight="1" x14ac:dyDescent="0.35">
      <c r="A397" s="394" t="s">
        <v>501</v>
      </c>
      <c r="B397" s="395" t="s">
        <v>494</v>
      </c>
      <c r="C397" s="394" t="s">
        <v>479</v>
      </c>
      <c r="D397" s="333" t="s">
        <v>71</v>
      </c>
      <c r="E397" s="346">
        <f>'GE2024 results (adjust.)'!E396/'Regional Transition'!$P$98</f>
        <v>3.0487045021719911E-2</v>
      </c>
      <c r="F397" s="346">
        <f>'GE2024 results (adjust.)'!F396/'Regional Transition'!$Q$98</f>
        <v>8.7479253428911809E-3</v>
      </c>
      <c r="G397" s="346">
        <f>'GE2024 results (adjust.)'!G396/'Regional Transition'!$R$98</f>
        <v>1.9433116195304512E-2</v>
      </c>
      <c r="H397" s="346">
        <f>'GE2024 results (adjust.)'!H396/'Regional Transition'!$S$98</f>
        <v>3.5493528719804691E-3</v>
      </c>
      <c r="I397" s="346">
        <f>'GE2024 results (adjust.)'!I396/'Regional Transition'!$T$98</f>
        <v>1.5407679659541543E-2</v>
      </c>
      <c r="J397" s="346">
        <v>3.3545562070614286E-2</v>
      </c>
      <c r="K397" s="346">
        <v>3.3545562070614286E-2</v>
      </c>
      <c r="L397" s="346">
        <f t="shared" si="100"/>
        <v>1.9433116195304512E-2</v>
      </c>
      <c r="M397" s="346">
        <v>1.8355497284135616E-2</v>
      </c>
      <c r="N397" s="346">
        <v>3.3545562070614286E-2</v>
      </c>
      <c r="P397" s="347">
        <f>E397*'Regional Transition'!$P$100</f>
        <v>0</v>
      </c>
      <c r="Q397" s="347">
        <f>F397*'Regional Transition'!$Q$100</f>
        <v>0</v>
      </c>
      <c r="R397" s="347">
        <f>G397*'Regional Transition'!$R$100</f>
        <v>5605.7048184757368</v>
      </c>
      <c r="S397" s="347">
        <f>H397*'Regional Transition'!$S$100</f>
        <v>0</v>
      </c>
      <c r="T397" s="347">
        <f>I397*'Regional Transition'!$T$100</f>
        <v>3468.8948841705414</v>
      </c>
      <c r="U397" s="347">
        <f>J397*'Regional Transition'!$U$100</f>
        <v>0</v>
      </c>
      <c r="V397" s="347">
        <f>K397*'Regional Transition'!$V$100</f>
        <v>0</v>
      </c>
      <c r="W397" s="347">
        <f>L397*'Regional Transition'!$W$100</f>
        <v>1488.7779734705186</v>
      </c>
      <c r="X397" s="347">
        <f>M397*'Regional Transition'!$X$100</f>
        <v>140.6221203747134</v>
      </c>
      <c r="Y397" s="347">
        <f>N397*'Regional Transition'!$Y$100</f>
        <v>0</v>
      </c>
      <c r="Z397" s="348">
        <f t="shared" si="91"/>
        <v>10703.999796491511</v>
      </c>
      <c r="AB397" s="347">
        <f>E397*'Regional Transition'!$P$102</f>
        <v>-9888.1123919308375</v>
      </c>
      <c r="AC397" s="347">
        <f>F397*'Regional Transition'!$Q$102</f>
        <v>-1746.4180327868849</v>
      </c>
      <c r="AD397" s="347">
        <f>G397*'Regional Transition'!$R$102</f>
        <v>0</v>
      </c>
      <c r="AE397" s="347">
        <f>H397*'Regional Transition'!$S$102</f>
        <v>-175.75199999999995</v>
      </c>
      <c r="AF397" s="347">
        <f>I397*'Regional Transition'!$T$102</f>
        <v>0</v>
      </c>
      <c r="AG397" s="347">
        <f>J397*'Regional Transition'!$U$102</f>
        <v>-394.81422770420727</v>
      </c>
      <c r="AH397" s="347">
        <f>K397*'Regional Transition'!$V$102</f>
        <v>-60.127872008989257</v>
      </c>
      <c r="AI397" s="347">
        <f>L397*'Regional Transition'!$W$102</f>
        <v>0</v>
      </c>
      <c r="AJ397" s="347">
        <f>M397*'Regional Transition'!$X$102</f>
        <v>0</v>
      </c>
      <c r="AK397" s="347">
        <f>N397*'Regional Transition'!$Y$102</f>
        <v>-362.9225997364772</v>
      </c>
      <c r="AM397" s="382">
        <f>IF(('GE2024 results (adjust.)'!E396+'Allocation (ENG)'!P397+'Allocation (ENG)'!AB397)&gt;0,('GE2024 results (adjust.)'!E396+'Allocation (ENG)'!P397+'Allocation (ENG)'!AB397),0)</f>
        <v>10906.887608069163</v>
      </c>
      <c r="AN397" s="382">
        <f>IF(('GE2024 results (adjust.)'!F396+'Allocation (ENG)'!Q397+'Allocation (ENG)'!AC397)&gt;0,('GE2024 results (adjust.)'!F396+'Allocation (ENG)'!Q397+'Allocation (ENG)'!AC397),0)</f>
        <v>5126.5819672131147</v>
      </c>
      <c r="AO397" s="382">
        <f>IF(('GE2024 results (adjust.)'!G396+'Allocation (ENG)'!R397+'Allocation (ENG)'!AD397)&gt;0,('GE2024 results (adjust.)'!G396+'Allocation (ENG)'!R397+'Allocation (ENG)'!AD397),0)</f>
        <v>13072.704818475737</v>
      </c>
      <c r="AP397" s="382">
        <f>IF(('GE2024 results (adjust.)'!H396+'Allocation (ENG)'!S397+'Allocation (ENG)'!AE397)&gt;0,('GE2024 results (adjust.)'!H396+'Allocation (ENG)'!S397+'Allocation (ENG)'!AE397),0)</f>
        <v>2265.248</v>
      </c>
      <c r="AQ397" s="382">
        <f>IF(('GE2024 results (adjust.)'!I396+'Allocation (ENG)'!T397+'Allocation (ENG)'!AF397)&gt;0,('GE2024 results (adjust.)'!I396+'Allocation (ENG)'!T397+'Allocation (ENG)'!AF397),0)</f>
        <v>6654.8948841705414</v>
      </c>
      <c r="AR397" s="382">
        <f>IF(('GE2024 results (adjust.)'!K396+'Allocation (ENG)'!U397+'Allocation (ENG)'!AG397)&gt;0,('GE2024 results (adjust.)'!K396+'Allocation (ENG)'!U397+'Allocation (ENG)'!AG397),0)</f>
        <v>224.18577229579273</v>
      </c>
      <c r="AS397" s="382">
        <f>IF(('GE2024 results (adjust.)'!L396+'Allocation (ENG)'!V397+'Allocation (ENG)'!AH397)&gt;0,('GE2024 results (adjust.)'!L396+'Allocation (ENG)'!V397+'Allocation (ENG)'!AH397),0)</f>
        <v>250.87212799101076</v>
      </c>
      <c r="AT397" s="382">
        <f t="shared" si="101"/>
        <v>1488.7779734705186</v>
      </c>
      <c r="AU397" s="382">
        <f t="shared" si="102"/>
        <v>140.6221203747134</v>
      </c>
      <c r="AV397" s="382">
        <f>IF(('GE2024 results (adjust.)'!N396+'Allocation (ENG)'!Y397+'Allocation (ENG)'!AK397)&gt;0,('GE2024 results (adjust.)'!N396+'Allocation (ENG)'!Y397+'Allocation (ENG)'!AK397),0)</f>
        <v>40.077400263522804</v>
      </c>
      <c r="AW397" s="382">
        <f t="shared" si="92"/>
        <v>40170.852672324108</v>
      </c>
      <c r="AY397" s="368">
        <f t="shared" si="93"/>
        <v>0.27151247440618836</v>
      </c>
      <c r="AZ397" s="368">
        <f t="shared" si="94"/>
        <v>0.12761944609518078</v>
      </c>
      <c r="BA397" s="368">
        <f t="shared" si="95"/>
        <v>0.3254276160157844</v>
      </c>
      <c r="BB397" s="368">
        <f t="shared" si="96"/>
        <v>5.6390338997226536E-2</v>
      </c>
      <c r="BC397" s="368">
        <f t="shared" si="97"/>
        <v>0.16566476540726907</v>
      </c>
      <c r="BD397" s="368">
        <f t="shared" si="98"/>
        <v>5.5808069130244414E-3</v>
      </c>
      <c r="BE397" s="368">
        <f t="shared" si="99"/>
        <v>6.2451282783910194E-3</v>
      </c>
      <c r="BF397" s="368">
        <f t="shared" si="103"/>
        <v>3.7061149426290844E-2</v>
      </c>
      <c r="BG397" s="368">
        <f t="shared" si="104"/>
        <v>3.5006008341863168E-3</v>
      </c>
      <c r="BH397" s="368">
        <f t="shared" si="105"/>
        <v>9.9767362645837771E-4</v>
      </c>
    </row>
    <row r="398" spans="1:60" ht="20" customHeight="1" x14ac:dyDescent="0.35">
      <c r="A398" s="394" t="s">
        <v>502</v>
      </c>
      <c r="B398" s="395" t="s">
        <v>494</v>
      </c>
      <c r="C398" s="394" t="s">
        <v>479</v>
      </c>
      <c r="D398" s="333" t="s">
        <v>71</v>
      </c>
      <c r="E398" s="346">
        <f>'GE2024 results (adjust.)'!E397/'Regional Transition'!$P$98</f>
        <v>4.4949882200814254E-3</v>
      </c>
      <c r="F398" s="346">
        <f>'GE2024 results (adjust.)'!F397/'Regional Transition'!$Q$98</f>
        <v>1.9617601238175728E-2</v>
      </c>
      <c r="G398" s="346">
        <f>'GE2024 results (adjust.)'!G397/'Regional Transition'!$R$98</f>
        <v>1.655991942556885E-2</v>
      </c>
      <c r="H398" s="346">
        <f>'GE2024 results (adjust.)'!H397/'Regional Transition'!$S$98</f>
        <v>3.2774442332830715E-2</v>
      </c>
      <c r="I398" s="346">
        <f>'GE2024 results (adjust.)'!I397/'Regional Transition'!$T$98</f>
        <v>7.2395782957732869E-3</v>
      </c>
      <c r="J398" s="346">
        <v>3.1456828648362988E-3</v>
      </c>
      <c r="K398" s="346">
        <v>3.1456828648362988E-3</v>
      </c>
      <c r="L398" s="346">
        <f t="shared" si="100"/>
        <v>1.655991942556885E-2</v>
      </c>
      <c r="M398" s="346">
        <v>6.6759425253525304E-3</v>
      </c>
      <c r="N398" s="346">
        <v>3.1456828648362988E-3</v>
      </c>
      <c r="P398" s="347">
        <f>E398*'Regional Transition'!$P$100</f>
        <v>0</v>
      </c>
      <c r="Q398" s="347">
        <f>F398*'Regional Transition'!$Q$100</f>
        <v>0</v>
      </c>
      <c r="R398" s="347">
        <f>G398*'Regional Transition'!$R$100</f>
        <v>4776.8983206054791</v>
      </c>
      <c r="S398" s="347">
        <f>H398*'Regional Transition'!$S$100</f>
        <v>0</v>
      </c>
      <c r="T398" s="347">
        <f>I398*'Regional Transition'!$T$100</f>
        <v>1629.9233024492469</v>
      </c>
      <c r="U398" s="347">
        <f>J398*'Regional Transition'!$U$100</f>
        <v>0</v>
      </c>
      <c r="V398" s="347">
        <f>K398*'Regional Transition'!$V$100</f>
        <v>0</v>
      </c>
      <c r="W398" s="347">
        <f>L398*'Regional Transition'!$W$100</f>
        <v>1268.6613425998271</v>
      </c>
      <c r="X398" s="347">
        <f>M398*'Regional Transition'!$X$100</f>
        <v>51.144634159607854</v>
      </c>
      <c r="Y398" s="347">
        <f>N398*'Regional Transition'!$Y$100</f>
        <v>0</v>
      </c>
      <c r="Z398" s="348">
        <f t="shared" si="91"/>
        <v>7726.6275998141609</v>
      </c>
      <c r="AB398" s="347">
        <f>E398*'Regional Transition'!$P$102</f>
        <v>-1457.8962536023055</v>
      </c>
      <c r="AC398" s="347">
        <f>F398*'Regional Transition'!$Q$102</f>
        <v>-3916.4180327868849</v>
      </c>
      <c r="AD398" s="347">
        <f>G398*'Regional Transition'!$R$102</f>
        <v>0</v>
      </c>
      <c r="AE398" s="347">
        <f>H398*'Regional Transition'!$S$102</f>
        <v>-1622.8799999999994</v>
      </c>
      <c r="AF398" s="347">
        <f>I398*'Regional Transition'!$T$102</f>
        <v>0</v>
      </c>
      <c r="AG398" s="347">
        <f>J398*'Regional Transition'!$U$102</f>
        <v>-37.023089619674352</v>
      </c>
      <c r="AH398" s="347">
        <f>K398*'Regional Transition'!$V$102</f>
        <v>-5.6383976002428042</v>
      </c>
      <c r="AI398" s="347">
        <f>L398*'Regional Transition'!$W$102</f>
        <v>0</v>
      </c>
      <c r="AJ398" s="347">
        <f>M398*'Regional Transition'!$X$102</f>
        <v>0</v>
      </c>
      <c r="AK398" s="347">
        <f>N398*'Regional Transition'!$Y$102</f>
        <v>-34.032501850757427</v>
      </c>
      <c r="AM398" s="382">
        <f>IF(('GE2024 results (adjust.)'!E397+'Allocation (ENG)'!P398+'Allocation (ENG)'!AB398)&gt;0,('GE2024 results (adjust.)'!E397+'Allocation (ENG)'!P398+'Allocation (ENG)'!AB398),0)</f>
        <v>1608.1037463976945</v>
      </c>
      <c r="AN398" s="382">
        <f>IF(('GE2024 results (adjust.)'!F397+'Allocation (ENG)'!Q398+'Allocation (ENG)'!AC398)&gt;0,('GE2024 results (adjust.)'!F397+'Allocation (ENG)'!Q398+'Allocation (ENG)'!AC398),0)</f>
        <v>11496.581967213115</v>
      </c>
      <c r="AO398" s="382">
        <f>IF(('GE2024 results (adjust.)'!G397+'Allocation (ENG)'!R398+'Allocation (ENG)'!AD398)&gt;0,('GE2024 results (adjust.)'!G397+'Allocation (ENG)'!R398+'Allocation (ENG)'!AD398),0)</f>
        <v>11139.89832060548</v>
      </c>
      <c r="AP398" s="382">
        <f>IF(('GE2024 results (adjust.)'!H397+'Allocation (ENG)'!S398+'Allocation (ENG)'!AE398)&gt;0,('GE2024 results (adjust.)'!H397+'Allocation (ENG)'!S398+'Allocation (ENG)'!AE398),0)</f>
        <v>20917.12</v>
      </c>
      <c r="AQ398" s="382">
        <f>IF(('GE2024 results (adjust.)'!I397+'Allocation (ENG)'!T398+'Allocation (ENG)'!AF398)&gt;0,('GE2024 results (adjust.)'!I397+'Allocation (ENG)'!T398+'Allocation (ENG)'!AF398),0)</f>
        <v>3126.9233024492469</v>
      </c>
      <c r="AR398" s="382">
        <f>IF(('GE2024 results (adjust.)'!K397+'Allocation (ENG)'!U398+'Allocation (ENG)'!AG398)&gt;0,('GE2024 results (adjust.)'!K397+'Allocation (ENG)'!U398+'Allocation (ENG)'!AG398),0)</f>
        <v>0</v>
      </c>
      <c r="AS398" s="382">
        <f>IF(('GE2024 results (adjust.)'!L397+'Allocation (ENG)'!V398+'Allocation (ENG)'!AH398)&gt;0,('GE2024 results (adjust.)'!L397+'Allocation (ENG)'!V398+'Allocation (ENG)'!AH398),0)</f>
        <v>0</v>
      </c>
      <c r="AT398" s="382">
        <f t="shared" si="101"/>
        <v>1268.6613425998271</v>
      </c>
      <c r="AU398" s="382">
        <f t="shared" si="102"/>
        <v>51.144634159607854</v>
      </c>
      <c r="AV398" s="382">
        <f>IF(('GE2024 results (adjust.)'!N397+'Allocation (ENG)'!Y398+'Allocation (ENG)'!AK398)&gt;0,('GE2024 results (adjust.)'!N397+'Allocation (ENG)'!Y398+'Allocation (ENG)'!AK398),0)</f>
        <v>90.967498149242573</v>
      </c>
      <c r="AW398" s="382">
        <f t="shared" si="92"/>
        <v>49699.400811574218</v>
      </c>
      <c r="AY398" s="368">
        <f t="shared" si="93"/>
        <v>3.2356602295760317E-2</v>
      </c>
      <c r="AZ398" s="368">
        <f t="shared" si="94"/>
        <v>0.23132234553088896</v>
      </c>
      <c r="BA398" s="368">
        <f t="shared" si="95"/>
        <v>0.22414552567424859</v>
      </c>
      <c r="BB398" s="368">
        <f t="shared" si="96"/>
        <v>0.42087267971908277</v>
      </c>
      <c r="BC398" s="368">
        <f t="shared" si="97"/>
        <v>6.2916720350500388E-2</v>
      </c>
      <c r="BD398" s="368">
        <f t="shared" si="98"/>
        <v>0</v>
      </c>
      <c r="BE398" s="368">
        <f t="shared" si="99"/>
        <v>0</v>
      </c>
      <c r="BF398" s="368">
        <f t="shared" si="103"/>
        <v>2.5526692915468219E-2</v>
      </c>
      <c r="BG398" s="368">
        <f t="shared" si="104"/>
        <v>1.0290794923969598E-3</v>
      </c>
      <c r="BH398" s="368">
        <f t="shared" si="105"/>
        <v>1.8303540216536706E-3</v>
      </c>
    </row>
    <row r="399" spans="1:60" ht="20" customHeight="1" x14ac:dyDescent="0.35">
      <c r="A399" s="394" t="s">
        <v>503</v>
      </c>
      <c r="B399" s="395" t="s">
        <v>494</v>
      </c>
      <c r="C399" s="394" t="s">
        <v>479</v>
      </c>
      <c r="D399" s="333" t="s">
        <v>71</v>
      </c>
      <c r="E399" s="346">
        <f>'GE2024 results (adjust.)'!E398/'Regional Transition'!$P$98</f>
        <v>2.3169861001359052E-2</v>
      </c>
      <c r="F399" s="346">
        <f>'GE2024 results (adjust.)'!F398/'Regional Transition'!$Q$98</f>
        <v>2.2803409056196478E-2</v>
      </c>
      <c r="G399" s="346">
        <f>'GE2024 results (adjust.)'!G398/'Regional Transition'!$R$98</f>
        <v>2.4362314276716961E-2</v>
      </c>
      <c r="H399" s="346">
        <f>'GE2024 results (adjust.)'!H398/'Regional Transition'!$S$98</f>
        <v>8.0714698043275641E-3</v>
      </c>
      <c r="I399" s="346">
        <f>'GE2024 results (adjust.)'!I398/'Regional Transition'!$T$98</f>
        <v>1.4145468613985881E-2</v>
      </c>
      <c r="J399" s="346">
        <v>1.7238342099302917E-2</v>
      </c>
      <c r="K399" s="346">
        <v>1.7238342099302917E-2</v>
      </c>
      <c r="L399" s="346">
        <f t="shared" si="100"/>
        <v>2.4362314276716961E-2</v>
      </c>
      <c r="M399" s="346">
        <v>1.4997458057956286E-2</v>
      </c>
      <c r="N399" s="346">
        <v>1.7238342099302917E-2</v>
      </c>
      <c r="P399" s="347">
        <f>E399*'Regional Transition'!$P$100</f>
        <v>0</v>
      </c>
      <c r="Q399" s="347">
        <f>F399*'Regional Transition'!$Q$100</f>
        <v>0</v>
      </c>
      <c r="R399" s="347">
        <f>G399*'Regional Transition'!$R$100</f>
        <v>7027.5884298582268</v>
      </c>
      <c r="S399" s="347">
        <f>H399*'Regional Transition'!$S$100</f>
        <v>0</v>
      </c>
      <c r="T399" s="347">
        <f>I399*'Regional Transition'!$T$100</f>
        <v>3184.7198795351019</v>
      </c>
      <c r="U399" s="347">
        <f>J399*'Regional Transition'!$U$100</f>
        <v>0</v>
      </c>
      <c r="V399" s="347">
        <f>K399*'Regional Transition'!$V$100</f>
        <v>0</v>
      </c>
      <c r="W399" s="347">
        <f>L399*'Regional Transition'!$W$100</f>
        <v>1866.4055992577373</v>
      </c>
      <c r="X399" s="347">
        <f>M399*'Regional Transition'!$X$100</f>
        <v>114.89606190966013</v>
      </c>
      <c r="Y399" s="347">
        <f>N399*'Regional Transition'!$Y$100</f>
        <v>0</v>
      </c>
      <c r="Z399" s="348">
        <f t="shared" si="91"/>
        <v>12193.609970560727</v>
      </c>
      <c r="AB399" s="347">
        <f>E399*'Regional Transition'!$P$102</f>
        <v>-7514.8703170028821</v>
      </c>
      <c r="AC399" s="347">
        <f>F399*'Regional Transition'!$Q$102</f>
        <v>-4552.4262295081962</v>
      </c>
      <c r="AD399" s="347">
        <f>G399*'Regional Transition'!$R$102</f>
        <v>0</v>
      </c>
      <c r="AE399" s="347">
        <f>H399*'Regional Transition'!$S$102</f>
        <v>-399.67199999999985</v>
      </c>
      <c r="AF399" s="347">
        <f>I399*'Regional Transition'!$T$102</f>
        <v>0</v>
      </c>
      <c r="AG399" s="347">
        <f>J399*'Regional Transition'!$U$102</f>
        <v>-202.88653111581544</v>
      </c>
      <c r="AH399" s="347">
        <f>K399*'Regional Transition'!$V$102</f>
        <v>-30.898418849330564</v>
      </c>
      <c r="AI399" s="347">
        <f>L399*'Regional Transition'!$W$102</f>
        <v>0</v>
      </c>
      <c r="AJ399" s="347">
        <f>M399*'Regional Transition'!$X$102</f>
        <v>0</v>
      </c>
      <c r="AK399" s="347">
        <f>N399*'Regional Transition'!$Y$102</f>
        <v>-186.49811014215072</v>
      </c>
      <c r="AM399" s="382">
        <f>IF(('GE2024 results (adjust.)'!E398+'Allocation (ENG)'!P399+'Allocation (ENG)'!AB399)&gt;0,('GE2024 results (adjust.)'!E398+'Allocation (ENG)'!P399+'Allocation (ENG)'!AB399),0)</f>
        <v>8289.1296829971179</v>
      </c>
      <c r="AN399" s="382">
        <f>IF(('GE2024 results (adjust.)'!F398+'Allocation (ENG)'!Q399+'Allocation (ENG)'!AC399)&gt;0,('GE2024 results (adjust.)'!F398+'Allocation (ENG)'!Q399+'Allocation (ENG)'!AC399),0)</f>
        <v>13363.573770491803</v>
      </c>
      <c r="AO399" s="382">
        <f>IF(('GE2024 results (adjust.)'!G398+'Allocation (ENG)'!R399+'Allocation (ENG)'!AD399)&gt;0,('GE2024 results (adjust.)'!G398+'Allocation (ENG)'!R399+'Allocation (ENG)'!AD399),0)</f>
        <v>16388.588429858228</v>
      </c>
      <c r="AP399" s="382">
        <f>IF(('GE2024 results (adjust.)'!H398+'Allocation (ENG)'!S399+'Allocation (ENG)'!AE399)&gt;0,('GE2024 results (adjust.)'!H398+'Allocation (ENG)'!S399+'Allocation (ENG)'!AE399),0)</f>
        <v>5151.3280000000004</v>
      </c>
      <c r="AQ399" s="382">
        <f>IF(('GE2024 results (adjust.)'!I398+'Allocation (ENG)'!T399+'Allocation (ENG)'!AF399)&gt;0,('GE2024 results (adjust.)'!I398+'Allocation (ENG)'!T399+'Allocation (ENG)'!AF399),0)</f>
        <v>6109.7198795351014</v>
      </c>
      <c r="AR399" s="382">
        <f>IF(('GE2024 results (adjust.)'!K398+'Allocation (ENG)'!U399+'Allocation (ENG)'!AG399)&gt;0,('GE2024 results (adjust.)'!K398+'Allocation (ENG)'!U399+'Allocation (ENG)'!AG399),0)</f>
        <v>235.11346888418456</v>
      </c>
      <c r="AS399" s="382">
        <f>IF(('GE2024 results (adjust.)'!L398+'Allocation (ENG)'!V399+'Allocation (ENG)'!AH399)&gt;0,('GE2024 results (adjust.)'!L398+'Allocation (ENG)'!V399+'Allocation (ENG)'!AH399),0)</f>
        <v>0</v>
      </c>
      <c r="AT399" s="382">
        <f t="shared" si="101"/>
        <v>1866.4055992577373</v>
      </c>
      <c r="AU399" s="382">
        <f t="shared" si="102"/>
        <v>114.89606190966013</v>
      </c>
      <c r="AV399" s="382">
        <f>IF(('GE2024 results (adjust.)'!N398+'Allocation (ENG)'!Y399+'Allocation (ENG)'!AK399)&gt;0,('GE2024 results (adjust.)'!N398+'Allocation (ENG)'!Y399+'Allocation (ENG)'!AK399),0)</f>
        <v>60.501889857849278</v>
      </c>
      <c r="AW399" s="382">
        <f t="shared" si="92"/>
        <v>51579.256782791679</v>
      </c>
      <c r="AY399" s="368">
        <f t="shared" si="93"/>
        <v>0.16070665224789765</v>
      </c>
      <c r="AZ399" s="368">
        <f t="shared" si="94"/>
        <v>0.25908814131944363</v>
      </c>
      <c r="BA399" s="368">
        <f t="shared" si="95"/>
        <v>0.31773603289541641</v>
      </c>
      <c r="BB399" s="368">
        <f t="shared" si="96"/>
        <v>9.987208659661477E-2</v>
      </c>
      <c r="BC399" s="368">
        <f t="shared" si="97"/>
        <v>0.11845304218445969</v>
      </c>
      <c r="BD399" s="368">
        <f t="shared" si="98"/>
        <v>4.5582950113896396E-3</v>
      </c>
      <c r="BE399" s="368">
        <f t="shared" si="99"/>
        <v>0</v>
      </c>
      <c r="BF399" s="368">
        <f t="shared" si="103"/>
        <v>3.6185197609912512E-2</v>
      </c>
      <c r="BG399" s="368">
        <f t="shared" si="104"/>
        <v>2.2275633476749272E-3</v>
      </c>
      <c r="BH399" s="368">
        <f t="shared" si="105"/>
        <v>1.1729887871907926E-3</v>
      </c>
    </row>
    <row r="400" spans="1:60" ht="20" customHeight="1" x14ac:dyDescent="0.35">
      <c r="A400" s="394" t="s">
        <v>504</v>
      </c>
      <c r="B400" s="395" t="s">
        <v>494</v>
      </c>
      <c r="C400" s="394" t="s">
        <v>479</v>
      </c>
      <c r="D400" s="333" t="s">
        <v>71</v>
      </c>
      <c r="E400" s="346">
        <f>'GE2024 results (adjust.)'!E399/'Regional Transition'!$P$98</f>
        <v>4.8028641255664552E-3</v>
      </c>
      <c r="F400" s="346">
        <f>'GE2024 results (adjust.)'!F399/'Regional Transition'!$Q$98</f>
        <v>1.7294748953761874E-2</v>
      </c>
      <c r="G400" s="346">
        <f>'GE2024 results (adjust.)'!G399/'Regional Transition'!$R$98</f>
        <v>2.2537938429267053E-2</v>
      </c>
      <c r="H400" s="346">
        <f>'GE2024 results (adjust.)'!H399/'Regional Transition'!$S$98</f>
        <v>2.7535475353008661E-2</v>
      </c>
      <c r="I400" s="346">
        <f>'GE2024 results (adjust.)'!I399/'Regional Transition'!$T$98</f>
        <v>6.867201857046137E-3</v>
      </c>
      <c r="J400" s="346">
        <v>5.8887183229735509E-3</v>
      </c>
      <c r="K400" s="346">
        <v>5.8887183229735509E-3</v>
      </c>
      <c r="L400" s="346">
        <f t="shared" si="100"/>
        <v>2.2537938429267053E-2</v>
      </c>
      <c r="M400" s="346">
        <v>7.3760914742371985E-3</v>
      </c>
      <c r="N400" s="346">
        <v>5.8887183229735509E-3</v>
      </c>
      <c r="P400" s="347">
        <f>E400*'Regional Transition'!$P$100</f>
        <v>0</v>
      </c>
      <c r="Q400" s="347">
        <f>F400*'Regional Transition'!$Q$100</f>
        <v>0</v>
      </c>
      <c r="R400" s="347">
        <f>G400*'Regional Transition'!$R$100</f>
        <v>6501.3263329315505</v>
      </c>
      <c r="S400" s="347">
        <f>H400*'Regional Transition'!$S$100</f>
        <v>0</v>
      </c>
      <c r="T400" s="347">
        <f>I400*'Regional Transition'!$T$100</f>
        <v>1546.0862321161862</v>
      </c>
      <c r="U400" s="347">
        <f>J400*'Regional Transition'!$U$100</f>
        <v>0</v>
      </c>
      <c r="V400" s="347">
        <f>K400*'Regional Transition'!$V$100</f>
        <v>0</v>
      </c>
      <c r="W400" s="347">
        <f>L400*'Regional Transition'!$W$100</f>
        <v>1726.6395138950973</v>
      </c>
      <c r="X400" s="347">
        <f>M400*'Regional Transition'!$X$100</f>
        <v>56.508500267195323</v>
      </c>
      <c r="Y400" s="347">
        <f>N400*'Regional Transition'!$Y$100</f>
        <v>0</v>
      </c>
      <c r="Z400" s="348">
        <f t="shared" si="91"/>
        <v>9830.5605792100287</v>
      </c>
      <c r="AB400" s="347">
        <f>E400*'Regional Transition'!$P$102</f>
        <v>-1557.7521613832855</v>
      </c>
      <c r="AC400" s="347">
        <f>F400*'Regional Transition'!$Q$102</f>
        <v>-3452.6885245901631</v>
      </c>
      <c r="AD400" s="347">
        <f>G400*'Regional Transition'!$R$102</f>
        <v>0</v>
      </c>
      <c r="AE400" s="347">
        <f>H400*'Regional Transition'!$S$102</f>
        <v>-1363.4639999999995</v>
      </c>
      <c r="AF400" s="347">
        <f>I400*'Regional Transition'!$T$102</f>
        <v>0</v>
      </c>
      <c r="AG400" s="347">
        <f>J400*'Regional Transition'!$U$102</f>
        <v>-69.307223768030383</v>
      </c>
      <c r="AH400" s="347">
        <f>K400*'Regional Transition'!$V$102</f>
        <v>-10.555080307654528</v>
      </c>
      <c r="AI400" s="347">
        <f>L400*'Regional Transition'!$W$102</f>
        <v>0</v>
      </c>
      <c r="AJ400" s="347">
        <f>M400*'Regional Transition'!$X$102</f>
        <v>0</v>
      </c>
      <c r="AK400" s="347">
        <f>N400*'Regional Transition'!$Y$102</f>
        <v>-63.708843464617907</v>
      </c>
      <c r="AM400" s="382">
        <f>IF(('GE2024 results (adjust.)'!E399+'Allocation (ENG)'!P400+'Allocation (ENG)'!AB400)&gt;0,('GE2024 results (adjust.)'!E399+'Allocation (ENG)'!P400+'Allocation (ENG)'!AB400),0)</f>
        <v>1718.2478386167145</v>
      </c>
      <c r="AN400" s="382">
        <f>IF(('GE2024 results (adjust.)'!F399+'Allocation (ENG)'!Q400+'Allocation (ENG)'!AC400)&gt;0,('GE2024 results (adjust.)'!F399+'Allocation (ENG)'!Q400+'Allocation (ENG)'!AC400),0)</f>
        <v>10135.311475409837</v>
      </c>
      <c r="AO400" s="382">
        <f>IF(('GE2024 results (adjust.)'!G399+'Allocation (ENG)'!R400+'Allocation (ENG)'!AD400)&gt;0,('GE2024 results (adjust.)'!G399+'Allocation (ENG)'!R400+'Allocation (ENG)'!AD400),0)</f>
        <v>15161.32633293155</v>
      </c>
      <c r="AP400" s="382">
        <f>IF(('GE2024 results (adjust.)'!H399+'Allocation (ENG)'!S400+'Allocation (ENG)'!AE400)&gt;0,('GE2024 results (adjust.)'!H399+'Allocation (ENG)'!S400+'Allocation (ENG)'!AE400),0)</f>
        <v>17573.536</v>
      </c>
      <c r="AQ400" s="382">
        <f>IF(('GE2024 results (adjust.)'!I399+'Allocation (ENG)'!T400+'Allocation (ENG)'!AF400)&gt;0,('GE2024 results (adjust.)'!I399+'Allocation (ENG)'!T400+'Allocation (ENG)'!AF400),0)</f>
        <v>2966.0862321161862</v>
      </c>
      <c r="AR400" s="382">
        <f>IF(('GE2024 results (adjust.)'!K399+'Allocation (ENG)'!U400+'Allocation (ENG)'!AG400)&gt;0,('GE2024 results (adjust.)'!K399+'Allocation (ENG)'!U400+'Allocation (ENG)'!AG400),0)</f>
        <v>0</v>
      </c>
      <c r="AS400" s="382">
        <f>IF(('GE2024 results (adjust.)'!L399+'Allocation (ENG)'!V400+'Allocation (ENG)'!AH400)&gt;0,('GE2024 results (adjust.)'!L399+'Allocation (ENG)'!V400+'Allocation (ENG)'!AH400),0)</f>
        <v>223.44491969234548</v>
      </c>
      <c r="AT400" s="382">
        <f t="shared" si="101"/>
        <v>1726.6395138950973</v>
      </c>
      <c r="AU400" s="382">
        <f t="shared" si="102"/>
        <v>56.508500267195323</v>
      </c>
      <c r="AV400" s="382">
        <f>IF(('GE2024 results (adjust.)'!N399+'Allocation (ENG)'!Y400+'Allocation (ENG)'!AK400)&gt;0,('GE2024 results (adjust.)'!N399+'Allocation (ENG)'!Y400+'Allocation (ENG)'!AK400),0)</f>
        <v>0</v>
      </c>
      <c r="AW400" s="382">
        <f t="shared" si="92"/>
        <v>49561.100812928926</v>
      </c>
      <c r="AY400" s="368">
        <f t="shared" si="93"/>
        <v>3.466928317638332E-2</v>
      </c>
      <c r="AZ400" s="368">
        <f t="shared" si="94"/>
        <v>0.20450133893648009</v>
      </c>
      <c r="BA400" s="368">
        <f t="shared" si="95"/>
        <v>0.30591181560229669</v>
      </c>
      <c r="BB400" s="368">
        <f t="shared" si="96"/>
        <v>0.35458324596808832</v>
      </c>
      <c r="BC400" s="368">
        <f t="shared" si="97"/>
        <v>5.9847061172265729E-2</v>
      </c>
      <c r="BD400" s="368">
        <f t="shared" si="98"/>
        <v>0</v>
      </c>
      <c r="BE400" s="368">
        <f t="shared" si="99"/>
        <v>4.5084737027079056E-3</v>
      </c>
      <c r="BF400" s="368">
        <f t="shared" si="103"/>
        <v>3.48386029683318E-2</v>
      </c>
      <c r="BG400" s="368">
        <f t="shared" si="104"/>
        <v>1.1401784734461353E-3</v>
      </c>
      <c r="BH400" s="368">
        <f t="shared" si="105"/>
        <v>0</v>
      </c>
    </row>
    <row r="401" spans="1:60" ht="20" customHeight="1" x14ac:dyDescent="0.35">
      <c r="A401" s="394" t="s">
        <v>505</v>
      </c>
      <c r="B401" s="395" t="s">
        <v>494</v>
      </c>
      <c r="C401" s="394" t="s">
        <v>479</v>
      </c>
      <c r="D401" s="333" t="s">
        <v>71</v>
      </c>
      <c r="E401" s="346">
        <f>'GE2024 results (adjust.)'!E400/'Regional Transition'!$P$98</f>
        <v>1.5782305345458759E-2</v>
      </c>
      <c r="F401" s="346">
        <f>'GE2024 results (adjust.)'!F400/'Regional Transition'!$Q$98</f>
        <v>2.0427099349346802E-2</v>
      </c>
      <c r="G401" s="346">
        <f>'GE2024 results (adjust.)'!G400/'Regional Transition'!$R$98</f>
        <v>2.3818384815779685E-2</v>
      </c>
      <c r="H401" s="346">
        <f>'GE2024 results (adjust.)'!H400/'Regional Transition'!$S$98</f>
        <v>1.7592634329410772E-2</v>
      </c>
      <c r="I401" s="346">
        <f>'GE2024 results (adjust.)'!I400/'Regional Transition'!$T$98</f>
        <v>1.1364735467646776E-2</v>
      </c>
      <c r="J401" s="346">
        <v>1.0192012482069608E-2</v>
      </c>
      <c r="K401" s="346">
        <v>1.0192012482069608E-2</v>
      </c>
      <c r="L401" s="346">
        <f t="shared" si="100"/>
        <v>2.3818384815779685E-2</v>
      </c>
      <c r="M401" s="346">
        <v>1.2286053211320121E-2</v>
      </c>
      <c r="N401" s="346">
        <v>1.0192012482069608E-2</v>
      </c>
      <c r="P401" s="347">
        <f>E401*'Regional Transition'!$P$100</f>
        <v>0</v>
      </c>
      <c r="Q401" s="347">
        <f>F401*'Regional Transition'!$Q$100</f>
        <v>0</v>
      </c>
      <c r="R401" s="347">
        <f>G401*'Regional Transition'!$R$100</f>
        <v>6870.6857504606869</v>
      </c>
      <c r="S401" s="347">
        <f>H401*'Regional Transition'!$S$100</f>
        <v>0</v>
      </c>
      <c r="T401" s="347">
        <f>I401*'Regional Transition'!$T$100</f>
        <v>2558.6638348401671</v>
      </c>
      <c r="U401" s="347">
        <f>J401*'Regional Transition'!$U$100</f>
        <v>0</v>
      </c>
      <c r="V401" s="347">
        <f>K401*'Regional Transition'!$V$100</f>
        <v>0</v>
      </c>
      <c r="W401" s="347">
        <f>L401*'Regional Transition'!$W$100</f>
        <v>1824.7349689570358</v>
      </c>
      <c r="X401" s="347">
        <f>M401*'Regional Transition'!$X$100</f>
        <v>94.123892524862825</v>
      </c>
      <c r="Y401" s="347">
        <f>N401*'Regional Transition'!$Y$100</f>
        <v>0</v>
      </c>
      <c r="Z401" s="348">
        <f t="shared" si="91"/>
        <v>11348.208446782754</v>
      </c>
      <c r="AB401" s="347">
        <f>E401*'Regional Transition'!$P$102</f>
        <v>-5118.8040345821337</v>
      </c>
      <c r="AC401" s="347">
        <f>F401*'Regional Transition'!$Q$102</f>
        <v>-4078.0245901639341</v>
      </c>
      <c r="AD401" s="347">
        <f>G401*'Regional Transition'!$R$102</f>
        <v>0</v>
      </c>
      <c r="AE401" s="347">
        <f>H401*'Regional Transition'!$S$102</f>
        <v>-871.1279999999997</v>
      </c>
      <c r="AF401" s="347">
        <f>I401*'Regional Transition'!$T$102</f>
        <v>0</v>
      </c>
      <c r="AG401" s="347">
        <f>J401*'Regional Transition'!$U$102</f>
        <v>-119.95481036774491</v>
      </c>
      <c r="AH401" s="347">
        <f>K401*'Regional Transition'!$V$102</f>
        <v>-18.268408224786686</v>
      </c>
      <c r="AI401" s="347">
        <f>L401*'Regional Transition'!$W$102</f>
        <v>0</v>
      </c>
      <c r="AJ401" s="347">
        <f>M401*'Regional Transition'!$X$102</f>
        <v>0</v>
      </c>
      <c r="AK401" s="347">
        <f>N401*'Regional Transition'!$Y$102</f>
        <v>-110.26530599645407</v>
      </c>
      <c r="AM401" s="382">
        <f>IF(('GE2024 results (adjust.)'!E400+'Allocation (ENG)'!P401+'Allocation (ENG)'!AB401)&gt;0,('GE2024 results (adjust.)'!E400+'Allocation (ENG)'!P401+'Allocation (ENG)'!AB401),0)</f>
        <v>5646.1959654178663</v>
      </c>
      <c r="AN401" s="382">
        <f>IF(('GE2024 results (adjust.)'!F400+'Allocation (ENG)'!Q401+'Allocation (ENG)'!AC401)&gt;0,('GE2024 results (adjust.)'!F400+'Allocation (ENG)'!Q401+'Allocation (ENG)'!AC401),0)</f>
        <v>11970.975409836066</v>
      </c>
      <c r="AO401" s="382">
        <f>IF(('GE2024 results (adjust.)'!G400+'Allocation (ENG)'!R401+'Allocation (ENG)'!AD401)&gt;0,('GE2024 results (adjust.)'!G400+'Allocation (ENG)'!R401+'Allocation (ENG)'!AD401),0)</f>
        <v>16022.685750460687</v>
      </c>
      <c r="AP401" s="382">
        <f>IF(('GE2024 results (adjust.)'!H400+'Allocation (ENG)'!S401+'Allocation (ENG)'!AE401)&gt;0,('GE2024 results (adjust.)'!H400+'Allocation (ENG)'!S401+'Allocation (ENG)'!AE401),0)</f>
        <v>11227.871999999999</v>
      </c>
      <c r="AQ401" s="382">
        <f>IF(('GE2024 results (adjust.)'!I400+'Allocation (ENG)'!T401+'Allocation (ENG)'!AF401)&gt;0,('GE2024 results (adjust.)'!I400+'Allocation (ENG)'!T401+'Allocation (ENG)'!AF401),0)</f>
        <v>4908.6638348401666</v>
      </c>
      <c r="AR401" s="382">
        <f>IF(('GE2024 results (adjust.)'!K400+'Allocation (ENG)'!U401+'Allocation (ENG)'!AG401)&gt;0,('GE2024 results (adjust.)'!K400+'Allocation (ENG)'!U401+'Allocation (ENG)'!AG401),0)</f>
        <v>285.04518963225507</v>
      </c>
      <c r="AS401" s="382">
        <f>IF(('GE2024 results (adjust.)'!L400+'Allocation (ENG)'!V401+'Allocation (ENG)'!AH401)&gt;0,('GE2024 results (adjust.)'!L400+'Allocation (ENG)'!V401+'Allocation (ENG)'!AH401),0)</f>
        <v>0</v>
      </c>
      <c r="AT401" s="382">
        <f t="shared" si="101"/>
        <v>1824.7349689570358</v>
      </c>
      <c r="AU401" s="382">
        <f t="shared" si="102"/>
        <v>94.123892524862825</v>
      </c>
      <c r="AV401" s="382">
        <f>IF(('GE2024 results (adjust.)'!N400+'Allocation (ENG)'!Y401+'Allocation (ENG)'!AK401)&gt;0,('GE2024 results (adjust.)'!N400+'Allocation (ENG)'!Y401+'Allocation (ENG)'!AK401),0)</f>
        <v>0</v>
      </c>
      <c r="AW401" s="382">
        <f t="shared" si="92"/>
        <v>51980.297011668932</v>
      </c>
      <c r="AY401" s="368">
        <f t="shared" si="93"/>
        <v>0.10862184885458361</v>
      </c>
      <c r="AZ401" s="368">
        <f t="shared" si="94"/>
        <v>0.23029832644374332</v>
      </c>
      <c r="BA401" s="368">
        <f t="shared" si="95"/>
        <v>0.30824536741034381</v>
      </c>
      <c r="BB401" s="368">
        <f t="shared" si="96"/>
        <v>0.21600245949882665</v>
      </c>
      <c r="BC401" s="368">
        <f t="shared" si="97"/>
        <v>9.4433162506521118E-2</v>
      </c>
      <c r="BD401" s="368">
        <f t="shared" si="98"/>
        <v>5.4837160620353122E-3</v>
      </c>
      <c r="BE401" s="368">
        <f t="shared" si="99"/>
        <v>0</v>
      </c>
      <c r="BF401" s="368">
        <f t="shared" si="103"/>
        <v>3.5104358263813022E-2</v>
      </c>
      <c r="BG401" s="368">
        <f t="shared" si="104"/>
        <v>1.8107609601332824E-3</v>
      </c>
      <c r="BH401" s="368">
        <f t="shared" si="105"/>
        <v>0</v>
      </c>
    </row>
    <row r="402" spans="1:60" ht="20" customHeight="1" x14ac:dyDescent="0.35">
      <c r="A402" s="394" t="s">
        <v>506</v>
      </c>
      <c r="B402" s="395" t="s">
        <v>507</v>
      </c>
      <c r="C402" s="394" t="s">
        <v>479</v>
      </c>
      <c r="D402" s="333" t="s">
        <v>71</v>
      </c>
      <c r="E402" s="346">
        <f>'GE2024 results (adjust.)'!E401/'Regional Transition'!$P$98</f>
        <v>2.6852643261256161E-2</v>
      </c>
      <c r="F402" s="346">
        <f>'GE2024 results (adjust.)'!F401/'Regional Transition'!$Q$98</f>
        <v>1.6338879328778422E-2</v>
      </c>
      <c r="G402" s="346">
        <f>'GE2024 results (adjust.)'!G401/'Regional Transition'!$R$98</f>
        <v>1.6312678761506452E-2</v>
      </c>
      <c r="H402" s="346">
        <f>'GE2024 results (adjust.)'!H401/'Regional Transition'!$S$98</f>
        <v>4.4814033393870568E-3</v>
      </c>
      <c r="I402" s="346">
        <f>'GE2024 results (adjust.)'!I401/'Regional Transition'!$T$98</f>
        <v>1.3492600831801918E-2</v>
      </c>
      <c r="J402" s="346">
        <v>4.0692553539522357E-2</v>
      </c>
      <c r="K402" s="346">
        <v>4.0692553539522357E-2</v>
      </c>
      <c r="L402" s="346">
        <f t="shared" si="100"/>
        <v>1.6312678761506452E-2</v>
      </c>
      <c r="M402" s="346">
        <v>1.9260785415496046E-2</v>
      </c>
      <c r="N402" s="346">
        <v>4.0692553539522357E-2</v>
      </c>
      <c r="P402" s="347">
        <f>E402*'Regional Transition'!$P$100</f>
        <v>0</v>
      </c>
      <c r="Q402" s="347">
        <f>F402*'Regional Transition'!$Q$100</f>
        <v>0</v>
      </c>
      <c r="R402" s="347">
        <f>G402*'Regional Transition'!$R$100</f>
        <v>4705.5789208793249</v>
      </c>
      <c r="S402" s="347">
        <f>H402*'Regional Transition'!$S$100</f>
        <v>0</v>
      </c>
      <c r="T402" s="347">
        <f>I402*'Regional Transition'!$T$100</f>
        <v>3037.7328081719434</v>
      </c>
      <c r="U402" s="347">
        <f>J402*'Regional Transition'!$U$100</f>
        <v>0</v>
      </c>
      <c r="V402" s="347">
        <f>K402*'Regional Transition'!$V$100</f>
        <v>0</v>
      </c>
      <c r="W402" s="347">
        <f>L402*'Regional Transition'!$W$100</f>
        <v>1249.720147008599</v>
      </c>
      <c r="X402" s="347">
        <f>M402*'Regional Transition'!$X$100</f>
        <v>147.55756508707171</v>
      </c>
      <c r="Y402" s="347">
        <f>N402*'Regional Transition'!$Y$100</f>
        <v>0</v>
      </c>
      <c r="Z402" s="348">
        <f t="shared" si="91"/>
        <v>9140.5894411469399</v>
      </c>
      <c r="AB402" s="347">
        <f>E402*'Regional Transition'!$P$102</f>
        <v>-8709.337175792507</v>
      </c>
      <c r="AC402" s="347">
        <f>F402*'Regional Transition'!$Q$102</f>
        <v>-3261.8606557377043</v>
      </c>
      <c r="AD402" s="347">
        <f>G402*'Regional Transition'!$R$102</f>
        <v>0</v>
      </c>
      <c r="AE402" s="347">
        <f>H402*'Regional Transition'!$S$102</f>
        <v>-221.90399999999991</v>
      </c>
      <c r="AF402" s="347">
        <f>I402*'Regional Transition'!$T$102</f>
        <v>0</v>
      </c>
      <c r="AG402" s="347">
        <f>J402*'Regional Transition'!$U$102</f>
        <v>-478.93068732010738</v>
      </c>
      <c r="AH402" s="347">
        <f>K402*'Regional Transition'!$V$102</f>
        <v>-72.938311356740911</v>
      </c>
      <c r="AI402" s="347">
        <f>L402*'Regional Transition'!$W$102</f>
        <v>0</v>
      </c>
      <c r="AJ402" s="347">
        <f>M402*'Regional Transition'!$X$102</f>
        <v>0</v>
      </c>
      <c r="AK402" s="347">
        <f>N402*'Regional Transition'!$Y$102</f>
        <v>-440.24444394139806</v>
      </c>
      <c r="AM402" s="382">
        <f>IF(('GE2024 results (adjust.)'!E401+'Allocation (ENG)'!P402+'Allocation (ENG)'!AB402)&gt;0,('GE2024 results (adjust.)'!E401+'Allocation (ENG)'!P402+'Allocation (ENG)'!AB402),0)</f>
        <v>9606.662824207493</v>
      </c>
      <c r="AN402" s="382">
        <f>IF(('GE2024 results (adjust.)'!F401+'Allocation (ENG)'!Q402+'Allocation (ENG)'!AC402)&gt;0,('GE2024 results (adjust.)'!F401+'Allocation (ENG)'!Q402+'Allocation (ENG)'!AC402),0)</f>
        <v>9575.1393442622957</v>
      </c>
      <c r="AO402" s="382">
        <f>IF(('GE2024 results (adjust.)'!G401+'Allocation (ENG)'!R402+'Allocation (ENG)'!AD402)&gt;0,('GE2024 results (adjust.)'!G401+'Allocation (ENG)'!R402+'Allocation (ENG)'!AD402),0)</f>
        <v>10973.578920879325</v>
      </c>
      <c r="AP402" s="382">
        <f>IF(('GE2024 results (adjust.)'!H401+'Allocation (ENG)'!S402+'Allocation (ENG)'!AE402)&gt;0,('GE2024 results (adjust.)'!H401+'Allocation (ENG)'!S402+'Allocation (ENG)'!AE402),0)</f>
        <v>2860.096</v>
      </c>
      <c r="AQ402" s="382">
        <f>IF(('GE2024 results (adjust.)'!I401+'Allocation (ENG)'!T402+'Allocation (ENG)'!AF402)&gt;0,('GE2024 results (adjust.)'!I401+'Allocation (ENG)'!T402+'Allocation (ENG)'!AF402),0)</f>
        <v>5827.7328081719434</v>
      </c>
      <c r="AR402" s="382">
        <f>IF(('GE2024 results (adjust.)'!K401+'Allocation (ENG)'!U402+'Allocation (ENG)'!AG402)&gt;0,('GE2024 results (adjust.)'!K401+'Allocation (ENG)'!U402+'Allocation (ENG)'!AG402),0)</f>
        <v>1050.0693126798926</v>
      </c>
      <c r="AS402" s="382">
        <f>IF(('GE2024 results (adjust.)'!L401+'Allocation (ENG)'!V402+'Allocation (ENG)'!AH402)&gt;0,('GE2024 results (adjust.)'!L401+'Allocation (ENG)'!V402+'Allocation (ENG)'!AH402),0)</f>
        <v>0</v>
      </c>
      <c r="AT402" s="382">
        <f t="shared" si="101"/>
        <v>1249.720147008599</v>
      </c>
      <c r="AU402" s="382">
        <f t="shared" si="102"/>
        <v>147.55756508707171</v>
      </c>
      <c r="AV402" s="382">
        <f>IF(('GE2024 results (adjust.)'!N401+'Allocation (ENG)'!Y402+'Allocation (ENG)'!AK402)&gt;0,('GE2024 results (adjust.)'!N401+'Allocation (ENG)'!Y402+'Allocation (ENG)'!AK402),0)</f>
        <v>0</v>
      </c>
      <c r="AW402" s="382">
        <f t="shared" si="92"/>
        <v>41290.55692229663</v>
      </c>
      <c r="AY402" s="368">
        <f t="shared" si="93"/>
        <v>0.23266004482056182</v>
      </c>
      <c r="AZ402" s="368">
        <f t="shared" si="94"/>
        <v>0.23189658987359851</v>
      </c>
      <c r="BA402" s="368">
        <f t="shared" si="95"/>
        <v>0.26576485615173828</v>
      </c>
      <c r="BB402" s="368">
        <f t="shared" si="96"/>
        <v>6.9267556874622022E-2</v>
      </c>
      <c r="BC402" s="368">
        <f t="shared" si="97"/>
        <v>0.14113960291547933</v>
      </c>
      <c r="BD402" s="368">
        <f t="shared" si="98"/>
        <v>2.5431221832536294E-2</v>
      </c>
      <c r="BE402" s="368">
        <f t="shared" si="99"/>
        <v>0</v>
      </c>
      <c r="BF402" s="368">
        <f t="shared" si="103"/>
        <v>3.0266488034065685E-2</v>
      </c>
      <c r="BG402" s="368">
        <f t="shared" si="104"/>
        <v>3.5736394973978078E-3</v>
      </c>
      <c r="BH402" s="368">
        <f t="shared" si="105"/>
        <v>0</v>
      </c>
    </row>
    <row r="403" spans="1:60" ht="20" customHeight="1" x14ac:dyDescent="0.35">
      <c r="A403" s="394" t="s">
        <v>508</v>
      </c>
      <c r="B403" s="395" t="s">
        <v>507</v>
      </c>
      <c r="C403" s="394" t="s">
        <v>479</v>
      </c>
      <c r="D403" s="333" t="s">
        <v>71</v>
      </c>
      <c r="E403" s="346">
        <f>'GE2024 results (adjust.)'!E402/'Regional Transition'!$P$98</f>
        <v>2.1060178010916399E-2</v>
      </c>
      <c r="F403" s="346">
        <f>'GE2024 results (adjust.)'!F402/'Regional Transition'!$Q$98</f>
        <v>1.4180217698988891E-2</v>
      </c>
      <c r="G403" s="346">
        <f>'GE2024 results (adjust.)'!G402/'Regional Transition'!$R$98</f>
        <v>1.7299038884450127E-2</v>
      </c>
      <c r="H403" s="346">
        <f>'GE2024 results (adjust.)'!H402/'Regional Transition'!$S$98</f>
        <v>6.2684392589544462E-3</v>
      </c>
      <c r="I403" s="346">
        <f>'GE2024 results (adjust.)'!I402/'Regional Transition'!$T$98</f>
        <v>1.264145468613986E-2</v>
      </c>
      <c r="J403" s="346">
        <v>8.5562573923547332E-3</v>
      </c>
      <c r="K403" s="346">
        <v>8.5562573923547332E-3</v>
      </c>
      <c r="L403" s="346">
        <f t="shared" si="100"/>
        <v>1.7299038884450127E-2</v>
      </c>
      <c r="M403" s="346">
        <v>1.1657257021557458E-2</v>
      </c>
      <c r="N403" s="346">
        <v>8.5562573923547332E-3</v>
      </c>
      <c r="P403" s="347">
        <f>E403*'Regional Transition'!$P$100</f>
        <v>0</v>
      </c>
      <c r="Q403" s="347">
        <f>F403*'Regional Transition'!$Q$100</f>
        <v>0</v>
      </c>
      <c r="R403" s="347">
        <f>G403*'Regional Transition'!$R$100</f>
        <v>4990.1057892605095</v>
      </c>
      <c r="S403" s="347">
        <f>H403*'Regional Transition'!$S$100</f>
        <v>0</v>
      </c>
      <c r="T403" s="347">
        <f>I403*'Regional Transition'!$T$100</f>
        <v>2846.1052188392327</v>
      </c>
      <c r="U403" s="347">
        <f>J403*'Regional Transition'!$U$100</f>
        <v>0</v>
      </c>
      <c r="V403" s="347">
        <f>K403*'Regional Transition'!$V$100</f>
        <v>0</v>
      </c>
      <c r="W403" s="347">
        <f>L403*'Regional Transition'!$W$100</f>
        <v>1325.2855483672877</v>
      </c>
      <c r="X403" s="347">
        <f>M403*'Regional Transition'!$X$100</f>
        <v>89.306662453717394</v>
      </c>
      <c r="Y403" s="347">
        <f>N403*'Regional Transition'!$Y$100</f>
        <v>0</v>
      </c>
      <c r="Z403" s="348">
        <f t="shared" si="91"/>
        <v>9250.8032189207479</v>
      </c>
      <c r="AB403" s="347">
        <f>E403*'Regional Transition'!$P$102</f>
        <v>-6830.6195965417874</v>
      </c>
      <c r="AC403" s="347">
        <f>F403*'Regional Transition'!$Q$102</f>
        <v>-2830.9098360655735</v>
      </c>
      <c r="AD403" s="347">
        <f>G403*'Regional Transition'!$R$102</f>
        <v>0</v>
      </c>
      <c r="AE403" s="347">
        <f>H403*'Regional Transition'!$S$102</f>
        <v>-310.39199999999994</v>
      </c>
      <c r="AF403" s="347">
        <f>I403*'Regional Transition'!$T$102</f>
        <v>0</v>
      </c>
      <c r="AG403" s="347">
        <f>J403*'Regional Transition'!$U$102</f>
        <v>-100.70280376551425</v>
      </c>
      <c r="AH403" s="347">
        <f>K403*'Regional Transition'!$V$102</f>
        <v>-15.336441472660427</v>
      </c>
      <c r="AI403" s="347">
        <f>L403*'Regional Transition'!$W$102</f>
        <v>0</v>
      </c>
      <c r="AJ403" s="347">
        <f>M403*'Regional Transition'!$X$102</f>
        <v>0</v>
      </c>
      <c r="AK403" s="347">
        <f>N403*'Regional Transition'!$Y$102</f>
        <v>-92.56840503406022</v>
      </c>
      <c r="AM403" s="382">
        <f>IF(('GE2024 results (adjust.)'!E402+'Allocation (ENG)'!P403+'Allocation (ENG)'!AB403)&gt;0,('GE2024 results (adjust.)'!E402+'Allocation (ENG)'!P403+'Allocation (ENG)'!AB403),0)</f>
        <v>7534.3804034582126</v>
      </c>
      <c r="AN403" s="382">
        <f>IF(('GE2024 results (adjust.)'!F402+'Allocation (ENG)'!Q403+'Allocation (ENG)'!AC403)&gt;0,('GE2024 results (adjust.)'!F402+'Allocation (ENG)'!Q403+'Allocation (ENG)'!AC403),0)</f>
        <v>8310.0901639344265</v>
      </c>
      <c r="AO403" s="382">
        <f>IF(('GE2024 results (adjust.)'!G402+'Allocation (ENG)'!R403+'Allocation (ENG)'!AD403)&gt;0,('GE2024 results (adjust.)'!G402+'Allocation (ENG)'!R403+'Allocation (ENG)'!AD403),0)</f>
        <v>11637.105789260509</v>
      </c>
      <c r="AP403" s="382">
        <f>IF(('GE2024 results (adjust.)'!H402+'Allocation (ENG)'!S403+'Allocation (ENG)'!AE403)&gt;0,('GE2024 results (adjust.)'!H402+'Allocation (ENG)'!S403+'Allocation (ENG)'!AE403),0)</f>
        <v>4000.6080000000002</v>
      </c>
      <c r="AQ403" s="382">
        <f>IF(('GE2024 results (adjust.)'!I402+'Allocation (ENG)'!T403+'Allocation (ENG)'!AF403)&gt;0,('GE2024 results (adjust.)'!I402+'Allocation (ENG)'!T403+'Allocation (ENG)'!AF403),0)</f>
        <v>5460.1052188392332</v>
      </c>
      <c r="AR403" s="382">
        <f>IF(('GE2024 results (adjust.)'!K402+'Allocation (ENG)'!U403+'Allocation (ENG)'!AG403)&gt;0,('GE2024 results (adjust.)'!K402+'Allocation (ENG)'!U403+'Allocation (ENG)'!AG403),0)</f>
        <v>0</v>
      </c>
      <c r="AS403" s="382">
        <f>IF(('GE2024 results (adjust.)'!L402+'Allocation (ENG)'!V403+'Allocation (ENG)'!AH403)&gt;0,('GE2024 results (adjust.)'!L402+'Allocation (ENG)'!V403+'Allocation (ENG)'!AH403),0)</f>
        <v>0</v>
      </c>
      <c r="AT403" s="382">
        <f t="shared" si="101"/>
        <v>1325.2855483672877</v>
      </c>
      <c r="AU403" s="382">
        <f t="shared" si="102"/>
        <v>89.306662453717394</v>
      </c>
      <c r="AV403" s="382">
        <f>IF(('GE2024 results (adjust.)'!N402+'Allocation (ENG)'!Y403+'Allocation (ENG)'!AK403)&gt;0,('GE2024 results (adjust.)'!N402+'Allocation (ENG)'!Y403+'Allocation (ENG)'!AK403),0)</f>
        <v>247.43159496593978</v>
      </c>
      <c r="AW403" s="382">
        <f t="shared" si="92"/>
        <v>38604.313381279331</v>
      </c>
      <c r="AY403" s="368">
        <f t="shared" si="93"/>
        <v>0.19516939283556625</v>
      </c>
      <c r="AZ403" s="368">
        <f t="shared" si="94"/>
        <v>0.21526325521863313</v>
      </c>
      <c r="BA403" s="368">
        <f t="shared" si="95"/>
        <v>0.30144573934848884</v>
      </c>
      <c r="BB403" s="368">
        <f t="shared" si="96"/>
        <v>0.10363111397650304</v>
      </c>
      <c r="BC403" s="368">
        <f t="shared" si="97"/>
        <v>0.14143769803420572</v>
      </c>
      <c r="BD403" s="368">
        <f t="shared" si="98"/>
        <v>0</v>
      </c>
      <c r="BE403" s="368">
        <f t="shared" si="99"/>
        <v>0</v>
      </c>
      <c r="BF403" s="368">
        <f t="shared" si="103"/>
        <v>3.4329986270652542E-2</v>
      </c>
      <c r="BG403" s="368">
        <f t="shared" si="104"/>
        <v>2.3133855942902358E-3</v>
      </c>
      <c r="BH403" s="368">
        <f t="shared" si="105"/>
        <v>6.4094287216601179E-3</v>
      </c>
    </row>
    <row r="404" spans="1:60" ht="20" customHeight="1" x14ac:dyDescent="0.35">
      <c r="A404" s="394" t="s">
        <v>509</v>
      </c>
      <c r="B404" s="395" t="s">
        <v>507</v>
      </c>
      <c r="C404" s="394" t="s">
        <v>479</v>
      </c>
      <c r="D404" s="333" t="s">
        <v>71</v>
      </c>
      <c r="E404" s="346">
        <f>'GE2024 results (adjust.)'!E403/'Regional Transition'!$P$98</f>
        <v>1.137967989702284E-2</v>
      </c>
      <c r="F404" s="346">
        <f>'GE2024 results (adjust.)'!F403/'Regional Transition'!$Q$98</f>
        <v>2.1562433178221957E-2</v>
      </c>
      <c r="G404" s="346">
        <f>'GE2024 results (adjust.)'!G403/'Regional Transition'!$R$98</f>
        <v>2.3321300954348968E-2</v>
      </c>
      <c r="H404" s="346">
        <f>'GE2024 results (adjust.)'!H403/'Regional Transition'!$S$98</f>
        <v>1.3793183672104355E-2</v>
      </c>
      <c r="I404" s="346">
        <f>'GE2024 results (adjust.)'!I403/'Regional Transition'!$T$98</f>
        <v>9.1885095270335636E-3</v>
      </c>
      <c r="J404" s="346">
        <v>5.7503082769207542E-2</v>
      </c>
      <c r="K404" s="346">
        <v>5.7503082769207542E-2</v>
      </c>
      <c r="L404" s="346">
        <f t="shared" si="100"/>
        <v>2.3321300954348968E-2</v>
      </c>
      <c r="M404" s="346">
        <v>1.6179238130914483E-2</v>
      </c>
      <c r="N404" s="346">
        <v>5.7503082769207542E-2</v>
      </c>
      <c r="P404" s="347">
        <f>E404*'Regional Transition'!$P$100</f>
        <v>0</v>
      </c>
      <c r="Q404" s="347">
        <f>F404*'Regional Transition'!$Q$100</f>
        <v>0</v>
      </c>
      <c r="R404" s="347">
        <f>G404*'Regional Transition'!$R$100</f>
        <v>6727.2962204849446</v>
      </c>
      <c r="S404" s="347">
        <f>H404*'Regional Transition'!$S$100</f>
        <v>0</v>
      </c>
      <c r="T404" s="347">
        <f>I404*'Regional Transition'!$T$100</f>
        <v>2068.7069302963055</v>
      </c>
      <c r="U404" s="347">
        <f>J404*'Regional Transition'!$U$100</f>
        <v>0</v>
      </c>
      <c r="V404" s="347">
        <f>K404*'Regional Transition'!$V$100</f>
        <v>0</v>
      </c>
      <c r="W404" s="347">
        <f>L404*'Regional Transition'!$W$100</f>
        <v>1786.6531967683563</v>
      </c>
      <c r="X404" s="347">
        <f>M404*'Regional Transition'!$X$100</f>
        <v>123.94972126323134</v>
      </c>
      <c r="Y404" s="347">
        <f>N404*'Regional Transition'!$Y$100</f>
        <v>0</v>
      </c>
      <c r="Z404" s="348">
        <f t="shared" si="91"/>
        <v>10706.606068812836</v>
      </c>
      <c r="AB404" s="347">
        <f>E404*'Regional Transition'!$P$102</f>
        <v>-3690.8645533141216</v>
      </c>
      <c r="AC404" s="347">
        <f>F404*'Regional Transition'!$Q$102</f>
        <v>-4304.6803278688521</v>
      </c>
      <c r="AD404" s="347">
        <f>G404*'Regional Transition'!$R$102</f>
        <v>0</v>
      </c>
      <c r="AE404" s="347">
        <f>H404*'Regional Transition'!$S$102</f>
        <v>-682.99199999999985</v>
      </c>
      <c r="AF404" s="347">
        <f>I404*'Regional Transition'!$T$102</f>
        <v>0</v>
      </c>
      <c r="AG404" s="347">
        <f>J404*'Regional Transition'!$U$102</f>
        <v>-676.78207824764718</v>
      </c>
      <c r="AH404" s="347">
        <f>K404*'Regional Transition'!$V$102</f>
        <v>-103.06990813243846</v>
      </c>
      <c r="AI404" s="347">
        <f>L404*'Regional Transition'!$W$102</f>
        <v>0</v>
      </c>
      <c r="AJ404" s="347">
        <f>M404*'Regional Transition'!$X$102</f>
        <v>0</v>
      </c>
      <c r="AK404" s="347">
        <f>N404*'Regional Transition'!$Y$102</f>
        <v>-622.11413383184583</v>
      </c>
      <c r="AM404" s="382">
        <f>IF(('GE2024 results (adjust.)'!E403+'Allocation (ENG)'!P404+'Allocation (ENG)'!AB404)&gt;0,('GE2024 results (adjust.)'!E403+'Allocation (ENG)'!P404+'Allocation (ENG)'!AB404),0)</f>
        <v>4071.1354466858784</v>
      </c>
      <c r="AN404" s="382">
        <f>IF(('GE2024 results (adjust.)'!F403+'Allocation (ENG)'!Q404+'Allocation (ENG)'!AC404)&gt;0,('GE2024 results (adjust.)'!F403+'Allocation (ENG)'!Q404+'Allocation (ENG)'!AC404),0)</f>
        <v>12636.319672131147</v>
      </c>
      <c r="AO404" s="382">
        <f>IF(('GE2024 results (adjust.)'!G403+'Allocation (ENG)'!R404+'Allocation (ENG)'!AD404)&gt;0,('GE2024 results (adjust.)'!G403+'Allocation (ENG)'!R404+'Allocation (ENG)'!AD404),0)</f>
        <v>15688.296220484945</v>
      </c>
      <c r="AP404" s="382">
        <f>IF(('GE2024 results (adjust.)'!H403+'Allocation (ENG)'!S404+'Allocation (ENG)'!AE404)&gt;0,('GE2024 results (adjust.)'!H403+'Allocation (ENG)'!S404+'Allocation (ENG)'!AE404),0)</f>
        <v>8803.0079999999998</v>
      </c>
      <c r="AQ404" s="382">
        <f>IF(('GE2024 results (adjust.)'!I403+'Allocation (ENG)'!T404+'Allocation (ENG)'!AF404)&gt;0,('GE2024 results (adjust.)'!I403+'Allocation (ENG)'!T404+'Allocation (ENG)'!AF404),0)</f>
        <v>3968.7069302963055</v>
      </c>
      <c r="AR404" s="382">
        <f>IF(('GE2024 results (adjust.)'!K403+'Allocation (ENG)'!U404+'Allocation (ENG)'!AG404)&gt;0,('GE2024 results (adjust.)'!K403+'Allocation (ENG)'!U404+'Allocation (ENG)'!AG404),0)</f>
        <v>1051.2179217523528</v>
      </c>
      <c r="AS404" s="382">
        <f>IF(('GE2024 results (adjust.)'!L403+'Allocation (ENG)'!V404+'Allocation (ENG)'!AH404)&gt;0,('GE2024 results (adjust.)'!L403+'Allocation (ENG)'!V404+'Allocation (ENG)'!AH404),0)</f>
        <v>0</v>
      </c>
      <c r="AT404" s="382">
        <f t="shared" si="101"/>
        <v>1786.6531967683563</v>
      </c>
      <c r="AU404" s="382">
        <f t="shared" si="102"/>
        <v>123.94972126323134</v>
      </c>
      <c r="AV404" s="382">
        <f>IF(('GE2024 results (adjust.)'!N403+'Allocation (ENG)'!Y404+'Allocation (ENG)'!AK404)&gt;0,('GE2024 results (adjust.)'!N403+'Allocation (ENG)'!Y404+'Allocation (ENG)'!AK404),0)</f>
        <v>0</v>
      </c>
      <c r="AW404" s="382">
        <f t="shared" si="92"/>
        <v>48129.287109382218</v>
      </c>
      <c r="AY404" s="368">
        <f t="shared" si="93"/>
        <v>8.458748697925883E-2</v>
      </c>
      <c r="AZ404" s="368">
        <f t="shared" si="94"/>
        <v>0.26254948766253078</v>
      </c>
      <c r="BA404" s="368">
        <f t="shared" si="95"/>
        <v>0.32596153325168831</v>
      </c>
      <c r="BB404" s="368">
        <f t="shared" si="96"/>
        <v>0.18290335321181103</v>
      </c>
      <c r="BC404" s="368">
        <f t="shared" si="97"/>
        <v>8.2459291808680335E-2</v>
      </c>
      <c r="BD404" s="368">
        <f t="shared" si="98"/>
        <v>2.1841543577474486E-2</v>
      </c>
      <c r="BE404" s="368">
        <f t="shared" si="99"/>
        <v>0</v>
      </c>
      <c r="BF404" s="368">
        <f t="shared" si="103"/>
        <v>3.7121954304203064E-2</v>
      </c>
      <c r="BG404" s="368">
        <f t="shared" si="104"/>
        <v>2.5753492043531401E-3</v>
      </c>
      <c r="BH404" s="368">
        <f t="shared" si="105"/>
        <v>0</v>
      </c>
    </row>
    <row r="405" spans="1:60" ht="20" customHeight="1" x14ac:dyDescent="0.35">
      <c r="A405" s="394" t="s">
        <v>510</v>
      </c>
      <c r="B405" s="395" t="s">
        <v>507</v>
      </c>
      <c r="C405" s="394" t="s">
        <v>479</v>
      </c>
      <c r="D405" s="333" t="s">
        <v>71</v>
      </c>
      <c r="E405" s="346">
        <f>'GE2024 results (adjust.)'!E404/'Regional Transition'!$P$98</f>
        <v>6.1095968907465704E-3</v>
      </c>
      <c r="F405" s="346">
        <f>'GE2024 results (adjust.)'!F404/'Regional Transition'!$Q$98</f>
        <v>1.9842469300165973E-2</v>
      </c>
      <c r="G405" s="346">
        <f>'GE2024 results (adjust.)'!G404/'Regional Transition'!$R$98</f>
        <v>1.5721143761337288E-2</v>
      </c>
      <c r="H405" s="346">
        <f>'GE2024 results (adjust.)'!H404/'Regional Transition'!$S$98</f>
        <v>3.1037351336496391E-2</v>
      </c>
      <c r="I405" s="346">
        <f>'GE2024 results (adjust.)'!I404/'Regional Transition'!$T$98</f>
        <v>1.1009143998452464E-2</v>
      </c>
      <c r="J405" s="346">
        <v>2.6700556156730504E-2</v>
      </c>
      <c r="K405" s="346">
        <v>2.6700556156730504E-2</v>
      </c>
      <c r="L405" s="346">
        <f t="shared" si="100"/>
        <v>1.5721143761337288E-2</v>
      </c>
      <c r="M405" s="346">
        <v>1.0152029522204092E-2</v>
      </c>
      <c r="N405" s="346">
        <v>2.6700556156730504E-2</v>
      </c>
      <c r="P405" s="347">
        <f>E405*'Regional Transition'!$P$100</f>
        <v>0</v>
      </c>
      <c r="Q405" s="347">
        <f>F405*'Regional Transition'!$Q$100</f>
        <v>0</v>
      </c>
      <c r="R405" s="347">
        <f>G405*'Regional Transition'!$R$100</f>
        <v>4534.9438787471454</v>
      </c>
      <c r="S405" s="347">
        <f>H405*'Regional Transition'!$S$100</f>
        <v>0</v>
      </c>
      <c r="T405" s="347">
        <f>I405*'Regional Transition'!$T$100</f>
        <v>2478.6057433170249</v>
      </c>
      <c r="U405" s="347">
        <f>J405*'Regional Transition'!$U$100</f>
        <v>0</v>
      </c>
      <c r="V405" s="347">
        <f>K405*'Regional Transition'!$V$100</f>
        <v>0</v>
      </c>
      <c r="W405" s="347">
        <f>L405*'Regional Transition'!$W$100</f>
        <v>1204.4024393420582</v>
      </c>
      <c r="X405" s="347">
        <f>M405*'Regional Transition'!$X$100</f>
        <v>77.775060812592713</v>
      </c>
      <c r="Y405" s="347">
        <f>N405*'Regional Transition'!$Y$100</f>
        <v>0</v>
      </c>
      <c r="Z405" s="348">
        <f t="shared" si="91"/>
        <v>8295.7271222188228</v>
      </c>
      <c r="AB405" s="347">
        <f>E405*'Regional Transition'!$P$102</f>
        <v>-1981.5754751585018</v>
      </c>
      <c r="AC405" s="347">
        <f>F405*'Regional Transition'!$Q$102</f>
        <v>-3961.3102355737701</v>
      </c>
      <c r="AD405" s="347">
        <f>G405*'Regional Transition'!$R$102</f>
        <v>0</v>
      </c>
      <c r="AE405" s="347">
        <f>H405*'Regional Transition'!$S$102</f>
        <v>-1536.8651043839996</v>
      </c>
      <c r="AF405" s="347">
        <f>I405*'Regional Transition'!$T$102</f>
        <v>0</v>
      </c>
      <c r="AG405" s="347">
        <f>J405*'Regional Transition'!$U$102</f>
        <v>-314.25198469179594</v>
      </c>
      <c r="AH405" s="347">
        <f>K405*'Regional Transition'!$V$102</f>
        <v>-47.858718830860923</v>
      </c>
      <c r="AI405" s="347">
        <f>L405*'Regional Transition'!$W$102</f>
        <v>0</v>
      </c>
      <c r="AJ405" s="347">
        <f>M405*'Regional Transition'!$X$102</f>
        <v>0</v>
      </c>
      <c r="AK405" s="347">
        <f>N405*'Regional Transition'!$Y$102</f>
        <v>-288.86787570922905</v>
      </c>
      <c r="AM405" s="382">
        <f>IF(('GE2024 results (adjust.)'!E404+'Allocation (ENG)'!P405+'Allocation (ENG)'!AB405)&gt;0,('GE2024 results (adjust.)'!E404+'Allocation (ENG)'!P405+'Allocation (ENG)'!AB405),0)</f>
        <v>2185.7377968414985</v>
      </c>
      <c r="AN405" s="382">
        <f>IF(('GE2024 results (adjust.)'!F404+'Allocation (ENG)'!Q405+'Allocation (ENG)'!AC405)&gt;0,('GE2024 results (adjust.)'!F404+'Allocation (ENG)'!Q405+'Allocation (ENG)'!AC405),0)</f>
        <v>11628.362304426229</v>
      </c>
      <c r="AO405" s="382">
        <f>IF(('GE2024 results (adjust.)'!G404+'Allocation (ENG)'!R405+'Allocation (ENG)'!AD405)&gt;0,('GE2024 results (adjust.)'!G404+'Allocation (ENG)'!R405+'Allocation (ENG)'!AD405),0)</f>
        <v>10575.651878747145</v>
      </c>
      <c r="AP405" s="382">
        <f>IF(('GE2024 results (adjust.)'!H404+'Allocation (ENG)'!S405+'Allocation (ENG)'!AE405)&gt;0,('GE2024 results (adjust.)'!H404+'Allocation (ENG)'!S405+'Allocation (ENG)'!AE405),0)</f>
        <v>19808.483567616</v>
      </c>
      <c r="AQ405" s="382">
        <f>IF(('GE2024 results (adjust.)'!I404+'Allocation (ENG)'!T405+'Allocation (ENG)'!AF405)&gt;0,('GE2024 results (adjust.)'!I404+'Allocation (ENG)'!T405+'Allocation (ENG)'!AF405),0)</f>
        <v>4755.076539317025</v>
      </c>
      <c r="AR405" s="382">
        <f>IF(('GE2024 results (adjust.)'!K404+'Allocation (ENG)'!U405+'Allocation (ENG)'!AG405)&gt;0,('GE2024 results (adjust.)'!K404+'Allocation (ENG)'!U405+'Allocation (ENG)'!AG405),0)</f>
        <v>0</v>
      </c>
      <c r="AS405" s="382">
        <f>IF(('GE2024 results (adjust.)'!L404+'Allocation (ENG)'!V405+'Allocation (ENG)'!AH405)&gt;0,('GE2024 results (adjust.)'!L404+'Allocation (ENG)'!V405+'Allocation (ENG)'!AH405),0)</f>
        <v>0</v>
      </c>
      <c r="AT405" s="382">
        <f t="shared" si="101"/>
        <v>1204.4024393420582</v>
      </c>
      <c r="AU405" s="382">
        <f t="shared" si="102"/>
        <v>77.775060812592713</v>
      </c>
      <c r="AV405" s="382">
        <f>IF(('GE2024 results (adjust.)'!N404+'Allocation (ENG)'!Y405+'Allocation (ENG)'!AK405)&gt;0,('GE2024 results (adjust.)'!N404+'Allocation (ENG)'!Y405+'Allocation (ENG)'!AK405),0)</f>
        <v>772.13212429077089</v>
      </c>
      <c r="AW405" s="382">
        <f t="shared" si="92"/>
        <v>51007.621711393316</v>
      </c>
      <c r="AY405" s="368">
        <f t="shared" si="93"/>
        <v>4.2851199948286969E-2</v>
      </c>
      <c r="AZ405" s="368">
        <f t="shared" si="94"/>
        <v>0.22797303450493675</v>
      </c>
      <c r="BA405" s="368">
        <f t="shared" si="95"/>
        <v>0.20733473790613757</v>
      </c>
      <c r="BB405" s="368">
        <f t="shared" si="96"/>
        <v>0.38834360244621008</v>
      </c>
      <c r="BC405" s="368">
        <f t="shared" si="97"/>
        <v>9.3222863167817666E-2</v>
      </c>
      <c r="BD405" s="368">
        <f t="shared" si="98"/>
        <v>0</v>
      </c>
      <c r="BE405" s="368">
        <f t="shared" si="99"/>
        <v>0</v>
      </c>
      <c r="BF405" s="368">
        <f t="shared" si="103"/>
        <v>2.3612205371124701E-2</v>
      </c>
      <c r="BG405" s="368">
        <f t="shared" si="104"/>
        <v>1.5247733221645284E-3</v>
      </c>
      <c r="BH405" s="368">
        <f t="shared" si="105"/>
        <v>1.5137583333321804E-2</v>
      </c>
    </row>
    <row r="406" spans="1:60" ht="20" customHeight="1" x14ac:dyDescent="0.35">
      <c r="A406" s="394" t="s">
        <v>511</v>
      </c>
      <c r="B406" s="395" t="s">
        <v>507</v>
      </c>
      <c r="C406" s="394" t="s">
        <v>479</v>
      </c>
      <c r="D406" s="333" t="s">
        <v>71</v>
      </c>
      <c r="E406" s="346">
        <f>'GE2024 results (adjust.)'!E405/'Regional Transition'!$P$98</f>
        <v>6.4067509855694161E-3</v>
      </c>
      <c r="F406" s="346">
        <f>'GE2024 results (adjust.)'!F405/'Regional Transition'!$Q$98</f>
        <v>2.3175065421702695E-2</v>
      </c>
      <c r="G406" s="346">
        <f>'GE2024 results (adjust.)'!G405/'Regional Transition'!$R$98</f>
        <v>2.0544397916932345E-2</v>
      </c>
      <c r="H406" s="346">
        <f>'GE2024 results (adjust.)'!H405/'Regional Transition'!$S$98</f>
        <v>2.4164971478674073E-2</v>
      </c>
      <c r="I406" s="346">
        <f>'GE2024 results (adjust.)'!I405/'Regional Transition'!$T$98</f>
        <v>1.0068672018570464E-2</v>
      </c>
      <c r="J406" s="346">
        <v>1.2834386088532098E-2</v>
      </c>
      <c r="K406" s="346">
        <v>1.2834386088532098E-2</v>
      </c>
      <c r="L406" s="346">
        <f t="shared" si="100"/>
        <v>2.0544397916932345E-2</v>
      </c>
      <c r="M406" s="346">
        <v>1.0698454320855526E-2</v>
      </c>
      <c r="N406" s="346">
        <v>1.2834386088532098E-2</v>
      </c>
      <c r="P406" s="347">
        <f>E406*'Regional Transition'!$P$100</f>
        <v>0</v>
      </c>
      <c r="Q406" s="347">
        <f>F406*'Regional Transition'!$Q$100</f>
        <v>0</v>
      </c>
      <c r="R406" s="347">
        <f>G406*'Regional Transition'!$R$100</f>
        <v>5926.2667519817151</v>
      </c>
      <c r="S406" s="347">
        <f>H406*'Regional Transition'!$S$100</f>
        <v>0</v>
      </c>
      <c r="T406" s="347">
        <f>I406*'Regional Transition'!$T$100</f>
        <v>2266.8672783562674</v>
      </c>
      <c r="U406" s="347">
        <f>J406*'Regional Transition'!$U$100</f>
        <v>0</v>
      </c>
      <c r="V406" s="347">
        <f>K406*'Regional Transition'!$V$100</f>
        <v>0</v>
      </c>
      <c r="W406" s="347">
        <f>L406*'Regional Transition'!$W$100</f>
        <v>1573.9136631279328</v>
      </c>
      <c r="X406" s="347">
        <f>M406*'Regional Transition'!$X$100</f>
        <v>81.961240714027568</v>
      </c>
      <c r="Y406" s="347">
        <f>N406*'Regional Transition'!$Y$100</f>
        <v>0</v>
      </c>
      <c r="Z406" s="348">
        <f t="shared" si="91"/>
        <v>9849.008934179943</v>
      </c>
      <c r="AB406" s="347">
        <f>E406*'Regional Transition'!$P$102</f>
        <v>-2077.9538904899136</v>
      </c>
      <c r="AC406" s="347">
        <f>F406*'Regional Transition'!$Q$102</f>
        <v>-4626.6229508196711</v>
      </c>
      <c r="AD406" s="347">
        <f>G406*'Regional Transition'!$R$102</f>
        <v>0</v>
      </c>
      <c r="AE406" s="347">
        <f>H406*'Regional Transition'!$S$102</f>
        <v>-1196.5679999999995</v>
      </c>
      <c r="AF406" s="347">
        <f>I406*'Regional Transition'!$T$102</f>
        <v>0</v>
      </c>
      <c r="AG406" s="347">
        <f>J406*'Regional Transition'!$U$102</f>
        <v>-151.05420564827136</v>
      </c>
      <c r="AH406" s="347">
        <f>K406*'Regional Transition'!$V$102</f>
        <v>-23.004662208990638</v>
      </c>
      <c r="AI406" s="347">
        <f>L406*'Regional Transition'!$W$102</f>
        <v>0</v>
      </c>
      <c r="AJ406" s="347">
        <f>M406*'Regional Transition'!$X$102</f>
        <v>0</v>
      </c>
      <c r="AK406" s="347">
        <f>N406*'Regional Transition'!$Y$102</f>
        <v>-138.8526075510903</v>
      </c>
      <c r="AM406" s="382">
        <f>IF(('GE2024 results (adjust.)'!E405+'Allocation (ENG)'!P406+'Allocation (ENG)'!AB406)&gt;0,('GE2024 results (adjust.)'!E405+'Allocation (ENG)'!P406+'Allocation (ENG)'!AB406),0)</f>
        <v>2292.0461095100864</v>
      </c>
      <c r="AN406" s="382">
        <f>IF(('GE2024 results (adjust.)'!F405+'Allocation (ENG)'!Q406+'Allocation (ENG)'!AC406)&gt;0,('GE2024 results (adjust.)'!F405+'Allocation (ENG)'!Q406+'Allocation (ENG)'!AC406),0)</f>
        <v>13581.37704918033</v>
      </c>
      <c r="AO406" s="382">
        <f>IF(('GE2024 results (adjust.)'!G405+'Allocation (ENG)'!R406+'Allocation (ENG)'!AD406)&gt;0,('GE2024 results (adjust.)'!G405+'Allocation (ENG)'!R406+'Allocation (ENG)'!AD406),0)</f>
        <v>13820.266751981715</v>
      </c>
      <c r="AP406" s="382">
        <f>IF(('GE2024 results (adjust.)'!H405+'Allocation (ENG)'!S406+'Allocation (ENG)'!AE406)&gt;0,('GE2024 results (adjust.)'!H405+'Allocation (ENG)'!S406+'Allocation (ENG)'!AE406),0)</f>
        <v>15422.432000000001</v>
      </c>
      <c r="AQ406" s="382">
        <f>IF(('GE2024 results (adjust.)'!I405+'Allocation (ENG)'!T406+'Allocation (ENG)'!AF406)&gt;0,('GE2024 results (adjust.)'!I405+'Allocation (ENG)'!T406+'Allocation (ENG)'!AF406),0)</f>
        <v>4348.867278356267</v>
      </c>
      <c r="AR406" s="382">
        <f>IF(('GE2024 results (adjust.)'!K405+'Allocation (ENG)'!U406+'Allocation (ENG)'!AG406)&gt;0,('GE2024 results (adjust.)'!K405+'Allocation (ENG)'!U406+'Allocation (ENG)'!AG406),0)</f>
        <v>165.94579435172864</v>
      </c>
      <c r="AS406" s="382">
        <f>IF(('GE2024 results (adjust.)'!L405+'Allocation (ENG)'!V406+'Allocation (ENG)'!AH406)&gt;0,('GE2024 results (adjust.)'!L405+'Allocation (ENG)'!V406+'Allocation (ENG)'!AH406),0)</f>
        <v>0</v>
      </c>
      <c r="AT406" s="382">
        <f t="shared" si="101"/>
        <v>1573.9136631279328</v>
      </c>
      <c r="AU406" s="382">
        <f t="shared" si="102"/>
        <v>81.961240714027568</v>
      </c>
      <c r="AV406" s="382">
        <f>IF(('GE2024 results (adjust.)'!N405+'Allocation (ENG)'!Y406+'Allocation (ENG)'!AK406)&gt;0,('GE2024 results (adjust.)'!N405+'Allocation (ENG)'!Y406+'Allocation (ENG)'!AK406),0)</f>
        <v>54.147392448909699</v>
      </c>
      <c r="AW406" s="382">
        <f t="shared" si="92"/>
        <v>51340.957279670998</v>
      </c>
      <c r="AY406" s="368">
        <f t="shared" si="93"/>
        <v>4.464361848620315E-2</v>
      </c>
      <c r="AZ406" s="368">
        <f t="shared" si="94"/>
        <v>0.26453299215279769</v>
      </c>
      <c r="BA406" s="368">
        <f t="shared" si="95"/>
        <v>0.26918599660497561</v>
      </c>
      <c r="BB406" s="368">
        <f t="shared" si="96"/>
        <v>0.30039237320778744</v>
      </c>
      <c r="BC406" s="368">
        <f t="shared" si="97"/>
        <v>8.4705613389064086E-2</v>
      </c>
      <c r="BD406" s="368">
        <f t="shared" si="98"/>
        <v>3.2322302338027627E-3</v>
      </c>
      <c r="BE406" s="368">
        <f t="shared" si="99"/>
        <v>0</v>
      </c>
      <c r="BF406" s="368">
        <f t="shared" si="103"/>
        <v>3.0656102778806985E-2</v>
      </c>
      <c r="BG406" s="368">
        <f t="shared" si="104"/>
        <v>1.596410449995271E-3</v>
      </c>
      <c r="BH406" s="368">
        <f t="shared" si="105"/>
        <v>1.0546626965670144E-3</v>
      </c>
    </row>
    <row r="407" spans="1:60" ht="20" customHeight="1" x14ac:dyDescent="0.35">
      <c r="A407" s="394" t="s">
        <v>512</v>
      </c>
      <c r="B407" s="395" t="s">
        <v>507</v>
      </c>
      <c r="C407" s="394" t="s">
        <v>479</v>
      </c>
      <c r="D407" s="333" t="s">
        <v>71</v>
      </c>
      <c r="E407" s="346">
        <f>'GE2024 results (adjust.)'!E406/'Regional Transition'!$P$98</f>
        <v>2.0771361090056634E-2</v>
      </c>
      <c r="F407" s="346">
        <f>'GE2024 results (adjust.)'!F406/'Regional Transition'!$Q$98</f>
        <v>1.8010060177784115E-2</v>
      </c>
      <c r="G407" s="346">
        <f>'GE2024 results (adjust.)'!G406/'Regional Transition'!$R$98</f>
        <v>1.9334219929679552E-2</v>
      </c>
      <c r="H407" s="346">
        <f>'GE2024 results (adjust.)'!H406/'Regional Transition'!$S$98</f>
        <v>8.0074913011046467E-3</v>
      </c>
      <c r="I407" s="346">
        <f>'GE2024 results (adjust.)'!I406/'Regional Transition'!$T$98</f>
        <v>1.0726375858400234E-2</v>
      </c>
      <c r="J407" s="346">
        <v>2.574426856582027E-2</v>
      </c>
      <c r="K407" s="346">
        <v>2.574426856582027E-2</v>
      </c>
      <c r="L407" s="346">
        <f t="shared" si="100"/>
        <v>1.9334219929679552E-2</v>
      </c>
      <c r="M407" s="346">
        <v>1.300404034998529E-2</v>
      </c>
      <c r="N407" s="346">
        <v>2.574426856582027E-2</v>
      </c>
      <c r="P407" s="347">
        <f>E407*'Regional Transition'!$P$100</f>
        <v>0</v>
      </c>
      <c r="Q407" s="347">
        <f>F407*'Regional Transition'!$Q$100</f>
        <v>0</v>
      </c>
      <c r="R407" s="347">
        <f>G407*'Regional Transition'!$R$100</f>
        <v>5577.1770585852746</v>
      </c>
      <c r="S407" s="347">
        <f>H407*'Regional Transition'!$S$100</f>
        <v>0</v>
      </c>
      <c r="T407" s="347">
        <f>I407*'Regional Transition'!$T$100</f>
        <v>2414.9431428406347</v>
      </c>
      <c r="U407" s="347">
        <f>J407*'Regional Transition'!$U$100</f>
        <v>0</v>
      </c>
      <c r="V407" s="347">
        <f>K407*'Regional Transition'!$V$100</f>
        <v>0</v>
      </c>
      <c r="W407" s="347">
        <f>L407*'Regional Transition'!$W$100</f>
        <v>1481.2014952340273</v>
      </c>
      <c r="X407" s="347">
        <f>M407*'Regional Transition'!$X$100</f>
        <v>99.624417641560797</v>
      </c>
      <c r="Y407" s="347">
        <f>N407*'Regional Transition'!$Y$100</f>
        <v>0</v>
      </c>
      <c r="Z407" s="348">
        <f t="shared" si="91"/>
        <v>9572.946114301496</v>
      </c>
      <c r="AB407" s="347">
        <f>E407*'Regional Transition'!$P$102</f>
        <v>-6736.9452449567734</v>
      </c>
      <c r="AC407" s="347">
        <f>F407*'Regional Transition'!$Q$102</f>
        <v>-3595.4918032786882</v>
      </c>
      <c r="AD407" s="347">
        <f>G407*'Regional Transition'!$R$102</f>
        <v>0</v>
      </c>
      <c r="AE407" s="347">
        <f>H407*'Regional Transition'!$S$102</f>
        <v>-396.50399999999985</v>
      </c>
      <c r="AF407" s="347">
        <f>I407*'Regional Transition'!$T$102</f>
        <v>0</v>
      </c>
      <c r="AG407" s="347">
        <f>J407*'Regional Transition'!$U$102</f>
        <v>-302.99696544741494</v>
      </c>
      <c r="AH407" s="347">
        <f>K407*'Regional Transition'!$V$102</f>
        <v>-46.144645960387109</v>
      </c>
      <c r="AI407" s="347">
        <f>L407*'Regional Transition'!$W$102</f>
        <v>0</v>
      </c>
      <c r="AJ407" s="347">
        <f>M407*'Regional Transition'!$X$102</f>
        <v>0</v>
      </c>
      <c r="AK407" s="347">
        <f>N407*'Regional Transition'!$Y$102</f>
        <v>-278.52199514659884</v>
      </c>
      <c r="AM407" s="382">
        <f>IF(('GE2024 results (adjust.)'!E406+'Allocation (ENG)'!P407+'Allocation (ENG)'!AB407)&gt;0,('GE2024 results (adjust.)'!E406+'Allocation (ENG)'!P407+'Allocation (ENG)'!AB407),0)</f>
        <v>7431.0547550432266</v>
      </c>
      <c r="AN407" s="382">
        <f>IF(('GE2024 results (adjust.)'!F406+'Allocation (ENG)'!Q407+'Allocation (ENG)'!AC407)&gt;0,('GE2024 results (adjust.)'!F406+'Allocation (ENG)'!Q407+'Allocation (ENG)'!AC407),0)</f>
        <v>10554.508196721312</v>
      </c>
      <c r="AO407" s="382">
        <f>IF(('GE2024 results (adjust.)'!G406+'Allocation (ENG)'!R407+'Allocation (ENG)'!AD407)&gt;0,('GE2024 results (adjust.)'!G406+'Allocation (ENG)'!R407+'Allocation (ENG)'!AD407),0)</f>
        <v>13006.177058585276</v>
      </c>
      <c r="AP407" s="382">
        <f>IF(('GE2024 results (adjust.)'!H406+'Allocation (ENG)'!S407+'Allocation (ENG)'!AE407)&gt;0,('GE2024 results (adjust.)'!H406+'Allocation (ENG)'!S407+'Allocation (ENG)'!AE407),0)</f>
        <v>5110.4960000000001</v>
      </c>
      <c r="AQ407" s="382">
        <f>IF(('GE2024 results (adjust.)'!I406+'Allocation (ENG)'!T407+'Allocation (ENG)'!AF407)&gt;0,('GE2024 results (adjust.)'!I406+'Allocation (ENG)'!T407+'Allocation (ENG)'!AF407),0)</f>
        <v>4632.9431428406351</v>
      </c>
      <c r="AR407" s="382">
        <f>IF(('GE2024 results (adjust.)'!K406+'Allocation (ENG)'!U407+'Allocation (ENG)'!AG407)&gt;0,('GE2024 results (adjust.)'!K406+'Allocation (ENG)'!U407+'Allocation (ENG)'!AG407),0)</f>
        <v>395.00303455258506</v>
      </c>
      <c r="AS407" s="382">
        <f>IF(('GE2024 results (adjust.)'!L406+'Allocation (ENG)'!V407+'Allocation (ENG)'!AH407)&gt;0,('GE2024 results (adjust.)'!L406+'Allocation (ENG)'!V407+'Allocation (ENG)'!AH407),0)</f>
        <v>0</v>
      </c>
      <c r="AT407" s="382">
        <f t="shared" si="101"/>
        <v>1481.2014952340273</v>
      </c>
      <c r="AU407" s="382">
        <f t="shared" si="102"/>
        <v>99.624417641560797</v>
      </c>
      <c r="AV407" s="382">
        <f>IF(('GE2024 results (adjust.)'!N406+'Allocation (ENG)'!Y407+'Allocation (ENG)'!AK407)&gt;0,('GE2024 results (adjust.)'!N406+'Allocation (ENG)'!Y407+'Allocation (ENG)'!AK407),0)</f>
        <v>46.47800485340116</v>
      </c>
      <c r="AW407" s="382">
        <f t="shared" si="92"/>
        <v>42757.486105472024</v>
      </c>
      <c r="AY407" s="368">
        <f t="shared" si="93"/>
        <v>0.17379540828739728</v>
      </c>
      <c r="AZ407" s="368">
        <f t="shared" si="94"/>
        <v>0.2468458545641804</v>
      </c>
      <c r="BA407" s="368">
        <f t="shared" si="95"/>
        <v>0.30418479296239004</v>
      </c>
      <c r="BB407" s="368">
        <f t="shared" si="96"/>
        <v>0.11952283601036985</v>
      </c>
      <c r="BC407" s="368">
        <f t="shared" si="97"/>
        <v>0.1083539647633241</v>
      </c>
      <c r="BD407" s="368">
        <f t="shared" si="98"/>
        <v>9.2382193279139796E-3</v>
      </c>
      <c r="BE407" s="368">
        <f t="shared" si="99"/>
        <v>0</v>
      </c>
      <c r="BF407" s="368">
        <f t="shared" si="103"/>
        <v>3.4641921921702172E-2</v>
      </c>
      <c r="BG407" s="368">
        <f t="shared" si="104"/>
        <v>2.3299877218181694E-3</v>
      </c>
      <c r="BH407" s="368">
        <f t="shared" si="105"/>
        <v>1.0870144409040219E-3</v>
      </c>
    </row>
    <row r="408" spans="1:60" ht="20" customHeight="1" x14ac:dyDescent="0.35">
      <c r="A408" s="394" t="s">
        <v>513</v>
      </c>
      <c r="B408" s="395" t="s">
        <v>507</v>
      </c>
      <c r="C408" s="394" t="s">
        <v>479</v>
      </c>
      <c r="D408" s="333" t="s">
        <v>71</v>
      </c>
      <c r="E408" s="346">
        <f>'GE2024 results (adjust.)'!E407/'Regional Transition'!$P$98</f>
        <v>2.2944085337336696E-2</v>
      </c>
      <c r="F408" s="346">
        <f>'GE2024 results (adjust.)'!F407/'Regional Transition'!$Q$98</f>
        <v>1.8596819028805913E-2</v>
      </c>
      <c r="G408" s="346">
        <f>'GE2024 results (adjust.)'!G407/'Regional Transition'!$R$98</f>
        <v>2.1257492042754421E-2</v>
      </c>
      <c r="H408" s="346">
        <f>'GE2024 results (adjust.)'!H407/'Regional Transition'!$S$98</f>
        <v>1.1657174098593782E-2</v>
      </c>
      <c r="I408" s="346">
        <f>'GE2024 results (adjust.)'!I407/'Regional Transition'!$T$98</f>
        <v>1.041203211142277E-2</v>
      </c>
      <c r="J408" s="346">
        <v>1.0795983592118178E-2</v>
      </c>
      <c r="K408" s="346">
        <v>1.0795983592118178E-2</v>
      </c>
      <c r="L408" s="346">
        <f t="shared" si="100"/>
        <v>2.1257492042754421E-2</v>
      </c>
      <c r="M408" s="346">
        <v>1.0457638758818761E-2</v>
      </c>
      <c r="N408" s="346">
        <v>1.0795983592118178E-2</v>
      </c>
      <c r="P408" s="347">
        <f>E408*'Regional Transition'!$P$100</f>
        <v>0</v>
      </c>
      <c r="Q408" s="347">
        <f>F408*'Regional Transition'!$Q$100</f>
        <v>0</v>
      </c>
      <c r="R408" s="347">
        <f>G408*'Regional Transition'!$R$100</f>
        <v>6131.9669154024132</v>
      </c>
      <c r="S408" s="347">
        <f>H408*'Regional Transition'!$S$100</f>
        <v>0</v>
      </c>
      <c r="T408" s="347">
        <f>I408*'Regional Transition'!$T$100</f>
        <v>2344.1715899620767</v>
      </c>
      <c r="U408" s="347">
        <f>J408*'Regional Transition'!$U$100</f>
        <v>0</v>
      </c>
      <c r="V408" s="347">
        <f>K408*'Regional Transition'!$V$100</f>
        <v>0</v>
      </c>
      <c r="W408" s="347">
        <f>L408*'Regional Transition'!$W$100</f>
        <v>1628.5440588331587</v>
      </c>
      <c r="X408" s="347">
        <f>M408*'Regional Transition'!$X$100</f>
        <v>80.1163440910357</v>
      </c>
      <c r="Y408" s="347">
        <f>N408*'Regional Transition'!$Y$100</f>
        <v>0</v>
      </c>
      <c r="Z408" s="348">
        <f t="shared" si="91"/>
        <v>10184.798908288683</v>
      </c>
      <c r="AB408" s="347">
        <f>E408*'Regional Transition'!$P$102</f>
        <v>-7441.6426512968301</v>
      </c>
      <c r="AC408" s="347">
        <f>F408*'Regional Transition'!$Q$102</f>
        <v>-3712.631147540983</v>
      </c>
      <c r="AD408" s="347">
        <f>G408*'Regional Transition'!$R$102</f>
        <v>0</v>
      </c>
      <c r="AE408" s="347">
        <f>H408*'Regional Transition'!$S$102</f>
        <v>-577.22399999999982</v>
      </c>
      <c r="AF408" s="347">
        <f>I408*'Regional Transition'!$T$102</f>
        <v>0</v>
      </c>
      <c r="AG408" s="347">
        <f>J408*'Regional Transition'!$U$102</f>
        <v>-127.06324357472239</v>
      </c>
      <c r="AH408" s="347">
        <f>K408*'Regional Transition'!$V$102</f>
        <v>-19.350980564033303</v>
      </c>
      <c r="AI408" s="347">
        <f>L408*'Regional Transition'!$W$102</f>
        <v>0</v>
      </c>
      <c r="AJ408" s="347">
        <f>M408*'Regional Transition'!$X$102</f>
        <v>0</v>
      </c>
      <c r="AK408" s="347">
        <f>N408*'Regional Transition'!$Y$102</f>
        <v>-116.79954635179951</v>
      </c>
      <c r="AM408" s="382">
        <f>IF(('GE2024 results (adjust.)'!E407+'Allocation (ENG)'!P408+'Allocation (ENG)'!AB408)&gt;0,('GE2024 results (adjust.)'!E407+'Allocation (ENG)'!P408+'Allocation (ENG)'!AB408),0)</f>
        <v>8208.3573487031699</v>
      </c>
      <c r="AN408" s="382">
        <f>IF(('GE2024 results (adjust.)'!F407+'Allocation (ENG)'!Q408+'Allocation (ENG)'!AC408)&gt;0,('GE2024 results (adjust.)'!F407+'Allocation (ENG)'!Q408+'Allocation (ENG)'!AC408),0)</f>
        <v>10898.368852459018</v>
      </c>
      <c r="AO408" s="382">
        <f>IF(('GE2024 results (adjust.)'!G407+'Allocation (ENG)'!R408+'Allocation (ENG)'!AD408)&gt;0,('GE2024 results (adjust.)'!G407+'Allocation (ENG)'!R408+'Allocation (ENG)'!AD408),0)</f>
        <v>14299.966915402412</v>
      </c>
      <c r="AP408" s="382">
        <f>IF(('GE2024 results (adjust.)'!H407+'Allocation (ENG)'!S408+'Allocation (ENG)'!AE408)&gt;0,('GE2024 results (adjust.)'!H407+'Allocation (ENG)'!S408+'Allocation (ENG)'!AE408),0)</f>
        <v>7439.7759999999998</v>
      </c>
      <c r="AQ408" s="382">
        <f>IF(('GE2024 results (adjust.)'!I407+'Allocation (ENG)'!T408+'Allocation (ENG)'!AF408)&gt;0,('GE2024 results (adjust.)'!I407+'Allocation (ENG)'!T408+'Allocation (ENG)'!AF408),0)</f>
        <v>4497.1715899620767</v>
      </c>
      <c r="AR408" s="382">
        <f>IF(('GE2024 results (adjust.)'!K407+'Allocation (ENG)'!U408+'Allocation (ENG)'!AG408)&gt;0,('GE2024 results (adjust.)'!K407+'Allocation (ENG)'!U408+'Allocation (ENG)'!AG408),0)</f>
        <v>64.936756425277608</v>
      </c>
      <c r="AS408" s="382">
        <f>IF(('GE2024 results (adjust.)'!L407+'Allocation (ENG)'!V408+'Allocation (ENG)'!AH408)&gt;0,('GE2024 results (adjust.)'!L407+'Allocation (ENG)'!V408+'Allocation (ENG)'!AH408),0)</f>
        <v>0</v>
      </c>
      <c r="AT408" s="382">
        <f t="shared" si="101"/>
        <v>1628.5440588331587</v>
      </c>
      <c r="AU408" s="382">
        <f t="shared" si="102"/>
        <v>80.1163440910357</v>
      </c>
      <c r="AV408" s="382">
        <f>IF(('GE2024 results (adjust.)'!N407+'Allocation (ENG)'!Y408+'Allocation (ENG)'!AK408)&gt;0,('GE2024 results (adjust.)'!N407+'Allocation (ENG)'!Y408+'Allocation (ENG)'!AK408),0)</f>
        <v>120.20045364820049</v>
      </c>
      <c r="AW408" s="382">
        <f t="shared" si="92"/>
        <v>47237.438319524343</v>
      </c>
      <c r="AY408" s="368">
        <f t="shared" si="93"/>
        <v>0.17376804587031264</v>
      </c>
      <c r="AZ408" s="368">
        <f t="shared" si="94"/>
        <v>0.23071464584383414</v>
      </c>
      <c r="BA408" s="368">
        <f t="shared" si="95"/>
        <v>0.30272528367593338</v>
      </c>
      <c r="BB408" s="368">
        <f t="shared" si="96"/>
        <v>0.15749744830944751</v>
      </c>
      <c r="BC408" s="368">
        <f t="shared" si="97"/>
        <v>9.5203545110601182E-2</v>
      </c>
      <c r="BD408" s="368">
        <f t="shared" si="98"/>
        <v>1.374688356003372E-3</v>
      </c>
      <c r="BE408" s="368">
        <f t="shared" si="99"/>
        <v>0</v>
      </c>
      <c r="BF408" s="368">
        <f t="shared" si="103"/>
        <v>3.4475706489783195E-2</v>
      </c>
      <c r="BG408" s="368">
        <f t="shared" si="104"/>
        <v>1.6960349024244554E-3</v>
      </c>
      <c r="BH408" s="368">
        <f t="shared" si="105"/>
        <v>2.5446014416602861E-3</v>
      </c>
    </row>
    <row r="409" spans="1:60" ht="20" customHeight="1" x14ac:dyDescent="0.35">
      <c r="A409" s="394" t="s">
        <v>514</v>
      </c>
      <c r="B409" s="395" t="s">
        <v>507</v>
      </c>
      <c r="C409" s="394" t="s">
        <v>479</v>
      </c>
      <c r="D409" s="333" t="s">
        <v>71</v>
      </c>
      <c r="E409" s="346">
        <f>'GE2024 results (adjust.)'!E408/'Regional Transition'!$P$98</f>
        <v>3.8880456917165253E-3</v>
      </c>
      <c r="F409" s="346">
        <f>'GE2024 results (adjust.)'!F408/'Regional Transition'!$Q$98</f>
        <v>1.8215183148947652E-2</v>
      </c>
      <c r="G409" s="346">
        <f>'GE2024 results (adjust.)'!G408/'Regional Transition'!$R$98</f>
        <v>1.7113283069740089E-2</v>
      </c>
      <c r="H409" s="346">
        <f>'GE2024 results (adjust.)'!H408/'Regional Transition'!$S$98</f>
        <v>3.9105100686169451E-2</v>
      </c>
      <c r="I409" s="346">
        <f>'GE2024 results (adjust.)'!I408/'Regional Transition'!$T$98</f>
        <v>1.0651498573362995E-2</v>
      </c>
      <c r="J409" s="346">
        <v>2.5719103102901576E-2</v>
      </c>
      <c r="K409" s="346">
        <v>2.5719103102901576E-2</v>
      </c>
      <c r="L409" s="346">
        <f t="shared" si="100"/>
        <v>1.7113283069740089E-2</v>
      </c>
      <c r="M409" s="346">
        <v>1.3091076780028368E-2</v>
      </c>
      <c r="N409" s="346">
        <v>2.5719103102901576E-2</v>
      </c>
      <c r="P409" s="347">
        <f>E409*'Regional Transition'!$P$100</f>
        <v>0</v>
      </c>
      <c r="Q409" s="347">
        <f>F409*'Regional Transition'!$Q$100</f>
        <v>0</v>
      </c>
      <c r="R409" s="347">
        <f>G409*'Regional Transition'!$R$100</f>
        <v>4936.5223981504651</v>
      </c>
      <c r="S409" s="347">
        <f>H409*'Regional Transition'!$S$100</f>
        <v>0</v>
      </c>
      <c r="T409" s="347">
        <f>I409*'Regional Transition'!$T$100</f>
        <v>2398.0852228458216</v>
      </c>
      <c r="U409" s="347">
        <f>J409*'Regional Transition'!$U$100</f>
        <v>0</v>
      </c>
      <c r="V409" s="347">
        <f>K409*'Regional Transition'!$V$100</f>
        <v>0</v>
      </c>
      <c r="W409" s="347">
        <f>L409*'Regional Transition'!$W$100</f>
        <v>1311.0547290480888</v>
      </c>
      <c r="X409" s="347">
        <f>M409*'Regional Transition'!$X$100</f>
        <v>100.29120684116921</v>
      </c>
      <c r="Y409" s="347">
        <f>N409*'Regional Transition'!$Y$100</f>
        <v>0</v>
      </c>
      <c r="Z409" s="348">
        <f t="shared" si="91"/>
        <v>8745.9535568855445</v>
      </c>
      <c r="AB409" s="347">
        <f>E409*'Regional Transition'!$P$102</f>
        <v>-1261.0416246397695</v>
      </c>
      <c r="AC409" s="347">
        <f>F409*'Regional Transition'!$Q$102</f>
        <v>-3636.4421362704911</v>
      </c>
      <c r="AD409" s="347">
        <f>G409*'Regional Transition'!$R$102</f>
        <v>0</v>
      </c>
      <c r="AE409" s="347">
        <f>H409*'Regional Transition'!$S$102</f>
        <v>-1936.3528799999995</v>
      </c>
      <c r="AF409" s="347">
        <f>I409*'Regional Transition'!$T$102</f>
        <v>0</v>
      </c>
      <c r="AG409" s="347">
        <f>J409*'Regional Transition'!$U$102</f>
        <v>-302.7007807304575</v>
      </c>
      <c r="AH409" s="347">
        <f>K409*'Regional Transition'!$V$102</f>
        <v>-46.09953877958516</v>
      </c>
      <c r="AI409" s="347">
        <f>L409*'Regional Transition'!$W$102</f>
        <v>0</v>
      </c>
      <c r="AJ409" s="347">
        <f>M409*'Regional Transition'!$X$102</f>
        <v>0</v>
      </c>
      <c r="AK409" s="347">
        <f>N409*'Regional Transition'!$Y$102</f>
        <v>-278.2497351317927</v>
      </c>
      <c r="AM409" s="382">
        <f>IF(('GE2024 results (adjust.)'!E408+'Allocation (ENG)'!P409+'Allocation (ENG)'!AB409)&gt;0,('GE2024 results (adjust.)'!E408+'Allocation (ENG)'!P409+'Allocation (ENG)'!AB409),0)</f>
        <v>1390.9671253602305</v>
      </c>
      <c r="AN409" s="382">
        <f>IF(('GE2024 results (adjust.)'!F408+'Allocation (ENG)'!Q409+'Allocation (ENG)'!AC409)&gt;0,('GE2024 results (adjust.)'!F408+'Allocation (ENG)'!Q409+'Allocation (ENG)'!AC409),0)</f>
        <v>10674.717238729509</v>
      </c>
      <c r="AO409" s="382">
        <f>IF(('GE2024 results (adjust.)'!G408+'Allocation (ENG)'!R409+'Allocation (ENG)'!AD409)&gt;0,('GE2024 results (adjust.)'!G408+'Allocation (ENG)'!R409+'Allocation (ENG)'!AD409),0)</f>
        <v>11512.147398150464</v>
      </c>
      <c r="AP409" s="382">
        <f>IF(('GE2024 results (adjust.)'!H408+'Allocation (ENG)'!S409+'Allocation (ENG)'!AE409)&gt;0,('GE2024 results (adjust.)'!H408+'Allocation (ENG)'!S409+'Allocation (ENG)'!AE409),0)</f>
        <v>24957.437120000002</v>
      </c>
      <c r="AQ409" s="382">
        <f>IF(('GE2024 results (adjust.)'!I408+'Allocation (ENG)'!T409+'Allocation (ENG)'!AF409)&gt;0,('GE2024 results (adjust.)'!I408+'Allocation (ENG)'!T409+'Allocation (ENG)'!AF409),0)</f>
        <v>4600.6020978458218</v>
      </c>
      <c r="AR409" s="382">
        <f>IF(('GE2024 results (adjust.)'!K408+'Allocation (ENG)'!U409+'Allocation (ENG)'!AG409)&gt;0,('GE2024 results (adjust.)'!K408+'Allocation (ENG)'!U409+'Allocation (ENG)'!AG409),0)</f>
        <v>430.2992192695425</v>
      </c>
      <c r="AS409" s="382">
        <f>IF(('GE2024 results (adjust.)'!L408+'Allocation (ENG)'!V409+'Allocation (ENG)'!AH409)&gt;0,('GE2024 results (adjust.)'!L408+'Allocation (ENG)'!V409+'Allocation (ENG)'!AH409),0)</f>
        <v>0</v>
      </c>
      <c r="AT409" s="382">
        <f t="shared" si="101"/>
        <v>1311.0547290480888</v>
      </c>
      <c r="AU409" s="382">
        <f t="shared" si="102"/>
        <v>100.29120684116921</v>
      </c>
      <c r="AV409" s="382">
        <f>IF(('GE2024 results (adjust.)'!N408+'Allocation (ENG)'!Y409+'Allocation (ENG)'!AK409)&gt;0,('GE2024 results (adjust.)'!N408+'Allocation (ENG)'!Y409+'Allocation (ENG)'!AK409),0)</f>
        <v>10.750264868207296</v>
      </c>
      <c r="AW409" s="382">
        <f t="shared" si="92"/>
        <v>54988.266400113032</v>
      </c>
      <c r="AY409" s="368">
        <f t="shared" si="93"/>
        <v>2.5295707910467445E-2</v>
      </c>
      <c r="AZ409" s="368">
        <f t="shared" si="94"/>
        <v>0.19412718271670346</v>
      </c>
      <c r="BA409" s="368">
        <f t="shared" si="95"/>
        <v>0.20935643459614139</v>
      </c>
      <c r="BB409" s="368">
        <f t="shared" si="96"/>
        <v>0.45386841146075302</v>
      </c>
      <c r="BC409" s="368">
        <f t="shared" si="97"/>
        <v>8.3665159842834486E-2</v>
      </c>
      <c r="BD409" s="368">
        <f t="shared" si="98"/>
        <v>7.8252916020036221E-3</v>
      </c>
      <c r="BE409" s="368">
        <f t="shared" si="99"/>
        <v>0</v>
      </c>
      <c r="BF409" s="368">
        <f t="shared" si="103"/>
        <v>2.3842445213828268E-2</v>
      </c>
      <c r="BG409" s="368">
        <f t="shared" si="104"/>
        <v>1.8238655881859746E-3</v>
      </c>
      <c r="BH409" s="368">
        <f t="shared" si="105"/>
        <v>1.9550106908235241E-4</v>
      </c>
    </row>
    <row r="410" spans="1:60" ht="20" customHeight="1" x14ac:dyDescent="0.35">
      <c r="A410" s="394" t="s">
        <v>515</v>
      </c>
      <c r="B410" s="395" t="s">
        <v>516</v>
      </c>
      <c r="C410" s="394" t="s">
        <v>479</v>
      </c>
      <c r="D410" s="333" t="s">
        <v>71</v>
      </c>
      <c r="E410" s="346">
        <f>'GE2024 results (adjust.)'!E409/'Regional Transition'!$P$98</f>
        <v>3.5667367763633404E-3</v>
      </c>
      <c r="F410" s="346">
        <f>'GE2024 results (adjust.)'!F409/'Regional Transition'!$Q$98</f>
        <v>1.9404377284668414E-2</v>
      </c>
      <c r="G410" s="346">
        <f>'GE2024 results (adjust.)'!G409/'Regional Transition'!$R$98</f>
        <v>9.1543640579740317E-3</v>
      </c>
      <c r="H410" s="346">
        <f>'GE2024 results (adjust.)'!H409/'Regional Transition'!$S$98</f>
        <v>3.6380096706415739E-2</v>
      </c>
      <c r="I410" s="346">
        <f>'GE2024 results (adjust.)'!I409/'Regional Transition'!$T$98</f>
        <v>1.5060802466389403E-2</v>
      </c>
      <c r="J410" s="346">
        <v>1.9503233761985053E-2</v>
      </c>
      <c r="K410" s="346">
        <v>1.9503233761985053E-2</v>
      </c>
      <c r="L410" s="346">
        <f t="shared" si="100"/>
        <v>9.1543640579740317E-3</v>
      </c>
      <c r="M410" s="346">
        <v>1.7344396284305078E-2</v>
      </c>
      <c r="N410" s="346">
        <v>1.9503233761985053E-2</v>
      </c>
      <c r="P410" s="347">
        <f>E410*'Regional Transition'!$P$100</f>
        <v>0</v>
      </c>
      <c r="Q410" s="347">
        <f>F410*'Regional Transition'!$Q$100</f>
        <v>0</v>
      </c>
      <c r="R410" s="347">
        <f>G410*'Regional Transition'!$R$100</f>
        <v>2640.6811030268741</v>
      </c>
      <c r="S410" s="347">
        <f>H410*'Regional Transition'!$S$100</f>
        <v>0</v>
      </c>
      <c r="T410" s="347">
        <f>I410*'Regional Transition'!$T$100</f>
        <v>3390.7987303466434</v>
      </c>
      <c r="U410" s="347">
        <f>J410*'Regional Transition'!$U$100</f>
        <v>0</v>
      </c>
      <c r="V410" s="347">
        <f>K410*'Regional Transition'!$V$100</f>
        <v>0</v>
      </c>
      <c r="W410" s="347">
        <f>L410*'Regional Transition'!$W$100</f>
        <v>701.31910053288141</v>
      </c>
      <c r="X410" s="347">
        <f>M410*'Regional Transition'!$X$100</f>
        <v>132.8760394972397</v>
      </c>
      <c r="Y410" s="347">
        <f>N410*'Regional Transition'!$Y$100</f>
        <v>0</v>
      </c>
      <c r="Z410" s="348">
        <f t="shared" si="91"/>
        <v>6865.6749734036393</v>
      </c>
      <c r="AB410" s="347">
        <f>E410*'Regional Transition'!$P$102</f>
        <v>-1156.828879020173</v>
      </c>
      <c r="AC410" s="347">
        <f>F410*'Regional Transition'!$Q$102</f>
        <v>-3873.8504361475411</v>
      </c>
      <c r="AD410" s="347">
        <f>G410*'Regional Transition'!$R$102</f>
        <v>0</v>
      </c>
      <c r="AE410" s="347">
        <f>H410*'Regional Transition'!$S$102</f>
        <v>-1801.4198607359997</v>
      </c>
      <c r="AF410" s="347">
        <f>I410*'Regional Transition'!$T$102</f>
        <v>0</v>
      </c>
      <c r="AG410" s="347">
        <f>J410*'Regional Transition'!$U$102</f>
        <v>-229.543155641981</v>
      </c>
      <c r="AH410" s="347">
        <f>K410*'Regional Transition'!$V$102</f>
        <v>-34.958065121505385</v>
      </c>
      <c r="AI410" s="347">
        <f>L410*'Regional Transition'!$W$102</f>
        <v>0</v>
      </c>
      <c r="AJ410" s="347">
        <f>M410*'Regional Transition'!$X$102</f>
        <v>0</v>
      </c>
      <c r="AK410" s="347">
        <f>N410*'Regional Transition'!$Y$102</f>
        <v>-211.00151147469606</v>
      </c>
      <c r="AM410" s="382">
        <f>IF(('GE2024 results (adjust.)'!E409+'Allocation (ENG)'!P410+'Allocation (ENG)'!AB410)&gt;0,('GE2024 results (adjust.)'!E409+'Allocation (ENG)'!P410+'Allocation (ENG)'!AB410),0)</f>
        <v>1276.017308979827</v>
      </c>
      <c r="AN410" s="382">
        <f>IF(('GE2024 results (adjust.)'!F409+'Allocation (ENG)'!Q410+'Allocation (ENG)'!AC410)&gt;0,('GE2024 results (adjust.)'!F409+'Allocation (ENG)'!Q410+'Allocation (ENG)'!AC410),0)</f>
        <v>11371.62547385246</v>
      </c>
      <c r="AO410" s="382">
        <f>IF(('GE2024 results (adjust.)'!G409+'Allocation (ENG)'!R410+'Allocation (ENG)'!AD410)&gt;0,('GE2024 results (adjust.)'!G409+'Allocation (ENG)'!R410+'Allocation (ENG)'!AD410),0)</f>
        <v>6158.1631030268736</v>
      </c>
      <c r="AP410" s="382">
        <f>IF(('GE2024 results (adjust.)'!H409+'Allocation (ENG)'!S410+'Allocation (ENG)'!AE410)&gt;0,('GE2024 results (adjust.)'!H409+'Allocation (ENG)'!S410+'Allocation (ENG)'!AE410),0)</f>
        <v>23218.300427263999</v>
      </c>
      <c r="AQ410" s="382">
        <f>IF(('GE2024 results (adjust.)'!I409+'Allocation (ENG)'!T410+'Allocation (ENG)'!AF410)&gt;0,('GE2024 results (adjust.)'!I409+'Allocation (ENG)'!T410+'Allocation (ENG)'!AF410),0)</f>
        <v>6505.0714643466436</v>
      </c>
      <c r="AR410" s="382">
        <f>IF(('GE2024 results (adjust.)'!K409+'Allocation (ENG)'!U410+'Allocation (ENG)'!AG410)&gt;0,('GE2024 results (adjust.)'!K409+'Allocation (ENG)'!U410+'Allocation (ENG)'!AG410),0)</f>
        <v>545.456844358019</v>
      </c>
      <c r="AS410" s="382">
        <f>IF(('GE2024 results (adjust.)'!L409+'Allocation (ENG)'!V410+'Allocation (ENG)'!AH410)&gt;0,('GE2024 results (adjust.)'!L409+'Allocation (ENG)'!V410+'Allocation (ENG)'!AH410),0)</f>
        <v>0</v>
      </c>
      <c r="AT410" s="382">
        <f t="shared" si="101"/>
        <v>701.31910053288141</v>
      </c>
      <c r="AU410" s="382">
        <f t="shared" si="102"/>
        <v>132.8760394972397</v>
      </c>
      <c r="AV410" s="382">
        <f>IF(('GE2024 results (adjust.)'!N409+'Allocation (ENG)'!Y410+'Allocation (ENG)'!AK410)&gt;0,('GE2024 results (adjust.)'!N409+'Allocation (ENG)'!Y410+'Allocation (ENG)'!AK410),0)</f>
        <v>0</v>
      </c>
      <c r="AW410" s="382">
        <f t="shared" si="92"/>
        <v>49908.829761857953</v>
      </c>
      <c r="AY410" s="368">
        <f t="shared" si="93"/>
        <v>2.5566965105541371E-2</v>
      </c>
      <c r="AZ410" s="368">
        <f t="shared" si="94"/>
        <v>0.22784796854810346</v>
      </c>
      <c r="BA410" s="368">
        <f t="shared" si="95"/>
        <v>0.12338824878104343</v>
      </c>
      <c r="BB410" s="368">
        <f t="shared" si="96"/>
        <v>0.46521428248370239</v>
      </c>
      <c r="BC410" s="368">
        <f t="shared" si="97"/>
        <v>0.13033909020479664</v>
      </c>
      <c r="BD410" s="368">
        <f t="shared" si="98"/>
        <v>1.0929064996328083E-2</v>
      </c>
      <c r="BE410" s="368">
        <f t="shared" si="99"/>
        <v>0</v>
      </c>
      <c r="BF410" s="368">
        <f t="shared" si="103"/>
        <v>1.4052004502595122E-2</v>
      </c>
      <c r="BG410" s="368">
        <f t="shared" si="104"/>
        <v>2.6623753778893078E-3</v>
      </c>
      <c r="BH410" s="368">
        <f t="shared" si="105"/>
        <v>0</v>
      </c>
    </row>
    <row r="411" spans="1:60" ht="20" customHeight="1" x14ac:dyDescent="0.35">
      <c r="A411" s="394" t="s">
        <v>517</v>
      </c>
      <c r="B411" s="395" t="s">
        <v>516</v>
      </c>
      <c r="C411" s="394" t="s">
        <v>479</v>
      </c>
      <c r="D411" s="333" t="s">
        <v>71</v>
      </c>
      <c r="E411" s="346">
        <f>'GE2024 results (adjust.)'!E410/'Regional Transition'!$P$98</f>
        <v>3.3580464833974255E-2</v>
      </c>
      <c r="F411" s="346">
        <f>'GE2024 results (adjust.)'!F410/'Regional Transition'!$Q$98</f>
        <v>1.6425429441293569E-2</v>
      </c>
      <c r="G411" s="346">
        <f>'GE2024 results (adjust.)'!G410/'Regional Transition'!$R$98</f>
        <v>1.7746674613068364E-2</v>
      </c>
      <c r="H411" s="346">
        <f>'GE2024 results (adjust.)'!H410/'Regional Transition'!$S$98</f>
        <v>5.2287885815820428E-3</v>
      </c>
      <c r="I411" s="346">
        <f>'GE2024 results (adjust.)'!I410/'Regional Transition'!$T$98</f>
        <v>2.0030950768933169E-2</v>
      </c>
      <c r="J411" s="346">
        <v>0</v>
      </c>
      <c r="K411" s="346">
        <v>0</v>
      </c>
      <c r="L411" s="346">
        <f t="shared" si="100"/>
        <v>1.7746674613068364E-2</v>
      </c>
      <c r="M411" s="346">
        <v>1.8471445517708872E-2</v>
      </c>
      <c r="N411" s="346">
        <v>0</v>
      </c>
      <c r="P411" s="347">
        <f>E411*'Regional Transition'!$P$100</f>
        <v>0</v>
      </c>
      <c r="Q411" s="347">
        <f>F411*'Regional Transition'!$Q$100</f>
        <v>0</v>
      </c>
      <c r="R411" s="347">
        <f>G411*'Regional Transition'!$R$100</f>
        <v>5119.2314392910212</v>
      </c>
      <c r="S411" s="347">
        <f>H411*'Regional Transition'!$S$100</f>
        <v>0</v>
      </c>
      <c r="T411" s="347">
        <f>I411*'Regional Transition'!$T$100</f>
        <v>4509.781108045946</v>
      </c>
      <c r="U411" s="347">
        <f>J411*'Regional Transition'!$U$100</f>
        <v>0</v>
      </c>
      <c r="V411" s="347">
        <f>K411*'Regional Transition'!$V$100</f>
        <v>0</v>
      </c>
      <c r="W411" s="347">
        <f>L411*'Regional Transition'!$W$100</f>
        <v>1359.5790814377215</v>
      </c>
      <c r="X411" s="347">
        <f>M411*'Regional Transition'!$X$100</f>
        <v>141.51040393393168</v>
      </c>
      <c r="Y411" s="347">
        <f>N411*'Regional Transition'!$Y$100</f>
        <v>0</v>
      </c>
      <c r="Z411" s="348">
        <f t="shared" si="91"/>
        <v>11130.102032708619</v>
      </c>
      <c r="AB411" s="347">
        <f>E411*'Regional Transition'!$P$102</f>
        <v>-10891.426512968301</v>
      </c>
      <c r="AC411" s="347">
        <f>F411*'Regional Transition'!$Q$102</f>
        <v>-3279.1393442622948</v>
      </c>
      <c r="AD411" s="347">
        <f>G411*'Regional Transition'!$R$102</f>
        <v>0</v>
      </c>
      <c r="AE411" s="347">
        <f>H411*'Regional Transition'!$S$102</f>
        <v>-258.91199999999992</v>
      </c>
      <c r="AF411" s="347">
        <f>I411*'Regional Transition'!$T$102</f>
        <v>0</v>
      </c>
      <c r="AG411" s="347">
        <f>J411*'Regional Transition'!$U$102</f>
        <v>0</v>
      </c>
      <c r="AH411" s="347">
        <f>K411*'Regional Transition'!$V$102</f>
        <v>0</v>
      </c>
      <c r="AI411" s="347">
        <f>L411*'Regional Transition'!$W$102</f>
        <v>0</v>
      </c>
      <c r="AJ411" s="347">
        <f>M411*'Regional Transition'!$X$102</f>
        <v>0</v>
      </c>
      <c r="AK411" s="347">
        <f>N411*'Regional Transition'!$Y$102</f>
        <v>0</v>
      </c>
      <c r="AM411" s="382">
        <f>IF(('GE2024 results (adjust.)'!E410+'Allocation (ENG)'!P411+'Allocation (ENG)'!AB411)&gt;0,('GE2024 results (adjust.)'!E410+'Allocation (ENG)'!P411+'Allocation (ENG)'!AB411),0)</f>
        <v>12013.573487031699</v>
      </c>
      <c r="AN411" s="382">
        <f>IF(('GE2024 results (adjust.)'!F410+'Allocation (ENG)'!Q411+'Allocation (ENG)'!AC411)&gt;0,('GE2024 results (adjust.)'!F410+'Allocation (ENG)'!Q411+'Allocation (ENG)'!AC411),0)</f>
        <v>9625.8606557377061</v>
      </c>
      <c r="AO411" s="382">
        <f>IF(('GE2024 results (adjust.)'!G410+'Allocation (ENG)'!R411+'Allocation (ENG)'!AD411)&gt;0,('GE2024 results (adjust.)'!G410+'Allocation (ENG)'!R411+'Allocation (ENG)'!AD411),0)</f>
        <v>11938.231439291021</v>
      </c>
      <c r="AP411" s="382">
        <f>IF(('GE2024 results (adjust.)'!H410+'Allocation (ENG)'!S411+'Allocation (ENG)'!AE411)&gt;0,('GE2024 results (adjust.)'!H410+'Allocation (ENG)'!S411+'Allocation (ENG)'!AE411),0)</f>
        <v>3337.0880000000002</v>
      </c>
      <c r="AQ411" s="382">
        <f>IF(('GE2024 results (adjust.)'!I410+'Allocation (ENG)'!T411+'Allocation (ENG)'!AF411)&gt;0,('GE2024 results (adjust.)'!I410+'Allocation (ENG)'!T411+'Allocation (ENG)'!AF411),0)</f>
        <v>8651.7811080459469</v>
      </c>
      <c r="AR411" s="382">
        <f>IF(('GE2024 results (adjust.)'!K410+'Allocation (ENG)'!U411+'Allocation (ENG)'!AG411)&gt;0,('GE2024 results (adjust.)'!K410+'Allocation (ENG)'!U411+'Allocation (ENG)'!AG411),0)</f>
        <v>0</v>
      </c>
      <c r="AS411" s="382">
        <f>IF(('GE2024 results (adjust.)'!L410+'Allocation (ENG)'!V411+'Allocation (ENG)'!AH411)&gt;0,('GE2024 results (adjust.)'!L410+'Allocation (ENG)'!V411+'Allocation (ENG)'!AH411),0)</f>
        <v>0</v>
      </c>
      <c r="AT411" s="382">
        <f t="shared" si="101"/>
        <v>1359.5790814377215</v>
      </c>
      <c r="AU411" s="382">
        <f t="shared" si="102"/>
        <v>141.51040393393168</v>
      </c>
      <c r="AV411" s="382">
        <f>IF(('GE2024 results (adjust.)'!N410+'Allocation (ENG)'!Y411+'Allocation (ENG)'!AK411)&gt;0,('GE2024 results (adjust.)'!N410+'Allocation (ENG)'!Y411+'Allocation (ENG)'!AK411),0)</f>
        <v>0</v>
      </c>
      <c r="AW411" s="382">
        <f t="shared" si="92"/>
        <v>47067.624175478035</v>
      </c>
      <c r="AY411" s="368">
        <f t="shared" si="93"/>
        <v>0.25524070308377073</v>
      </c>
      <c r="AZ411" s="368">
        <f t="shared" si="94"/>
        <v>0.20451129251500919</v>
      </c>
      <c r="BA411" s="368">
        <f t="shared" si="95"/>
        <v>0.25363998392574</v>
      </c>
      <c r="BB411" s="368">
        <f t="shared" si="96"/>
        <v>7.0899860752661567E-2</v>
      </c>
      <c r="BC411" s="368">
        <f t="shared" si="97"/>
        <v>0.18381597243553829</v>
      </c>
      <c r="BD411" s="368">
        <f t="shared" si="98"/>
        <v>0</v>
      </c>
      <c r="BE411" s="368">
        <f t="shared" si="99"/>
        <v>0</v>
      </c>
      <c r="BF411" s="368">
        <f t="shared" si="103"/>
        <v>2.8885653466784806E-2</v>
      </c>
      <c r="BG411" s="368">
        <f t="shared" si="104"/>
        <v>3.0065338204951888E-3</v>
      </c>
      <c r="BH411" s="368">
        <f t="shared" si="105"/>
        <v>0</v>
      </c>
    </row>
    <row r="412" spans="1:60" ht="20" customHeight="1" x14ac:dyDescent="0.35">
      <c r="A412" s="394" t="s">
        <v>518</v>
      </c>
      <c r="B412" s="395" t="s">
        <v>516</v>
      </c>
      <c r="C412" s="394" t="s">
        <v>479</v>
      </c>
      <c r="D412" s="333" t="s">
        <v>71</v>
      </c>
      <c r="E412" s="346">
        <f>'GE2024 results (adjust.)'!E411/'Regional Transition'!$P$98</f>
        <v>2.4004058097649442E-2</v>
      </c>
      <c r="F412" s="346">
        <f>'GE2024 results (adjust.)'!F411/'Regional Transition'!$Q$98</f>
        <v>2.0485647954871754E-2</v>
      </c>
      <c r="G412" s="346">
        <f>'GE2024 results (adjust.)'!G411/'Regional Transition'!$R$98</f>
        <v>2.1325157908708339E-2</v>
      </c>
      <c r="H412" s="346">
        <f>'GE2024 results (adjust.)'!H411/'Regional Transition'!$S$98</f>
        <v>3.7863641452835482E-3</v>
      </c>
      <c r="I412" s="346">
        <f>'GE2024 results (adjust.)'!I411/'Regional Transition'!$T$98</f>
        <v>2.2898732952896801E-2</v>
      </c>
      <c r="J412" s="346">
        <v>2.2648916626821351E-3</v>
      </c>
      <c r="K412" s="346">
        <v>2.2648916626821351E-3</v>
      </c>
      <c r="L412" s="346">
        <f t="shared" si="100"/>
        <v>2.1325157908708339E-2</v>
      </c>
      <c r="M412" s="346">
        <v>2.1115957152668157E-2</v>
      </c>
      <c r="N412" s="346">
        <v>2.2648916626821351E-3</v>
      </c>
      <c r="P412" s="347">
        <f>E412*'Regional Transition'!$P$100</f>
        <v>0</v>
      </c>
      <c r="Q412" s="347">
        <f>F412*'Regional Transition'!$Q$100</f>
        <v>0</v>
      </c>
      <c r="R412" s="347">
        <f>G412*'Regional Transition'!$R$100</f>
        <v>6151.4859090116761</v>
      </c>
      <c r="S412" s="347">
        <f>H412*'Regional Transition'!$S$100</f>
        <v>0</v>
      </c>
      <c r="T412" s="347">
        <f>I412*'Regional Transition'!$T$100</f>
        <v>5155.4354289226349</v>
      </c>
      <c r="U412" s="347">
        <f>J412*'Regional Transition'!$U$100</f>
        <v>0</v>
      </c>
      <c r="V412" s="347">
        <f>K412*'Regional Transition'!$V$100</f>
        <v>0</v>
      </c>
      <c r="W412" s="347">
        <f>L412*'Regional Transition'!$W$100</f>
        <v>1633.7279649949683</v>
      </c>
      <c r="X412" s="347">
        <f>M412*'Regional Transition'!$X$100</f>
        <v>161.77010203456459</v>
      </c>
      <c r="Y412" s="347">
        <f>N412*'Regional Transition'!$Y$100</f>
        <v>0</v>
      </c>
      <c r="Z412" s="348">
        <f t="shared" si="91"/>
        <v>13102.419404963844</v>
      </c>
      <c r="AB412" s="347">
        <f>E412*'Regional Transition'!$P$102</f>
        <v>-7785.4322766570622</v>
      </c>
      <c r="AC412" s="347">
        <f>F412*'Regional Transition'!$Q$102</f>
        <v>-4089.7131147540977</v>
      </c>
      <c r="AD412" s="347">
        <f>G412*'Regional Transition'!$R$102</f>
        <v>0</v>
      </c>
      <c r="AE412" s="347">
        <f>H412*'Regional Transition'!$S$102</f>
        <v>-187.48799999999991</v>
      </c>
      <c r="AF412" s="347">
        <f>I412*'Regional Transition'!$T$102</f>
        <v>0</v>
      </c>
      <c r="AG412" s="347">
        <f>J412*'Regional Transition'!$U$102</f>
        <v>-26.656624526165533</v>
      </c>
      <c r="AH412" s="347">
        <f>K412*'Regional Transition'!$V$102</f>
        <v>-4.0596462721748185</v>
      </c>
      <c r="AI412" s="347">
        <f>L412*'Regional Transition'!$W$102</f>
        <v>0</v>
      </c>
      <c r="AJ412" s="347">
        <f>M412*'Regional Transition'!$X$102</f>
        <v>0</v>
      </c>
      <c r="AK412" s="347">
        <f>N412*'Regional Transition'!$Y$102</f>
        <v>-24.503401332545348</v>
      </c>
      <c r="AM412" s="382">
        <f>IF(('GE2024 results (adjust.)'!E411+'Allocation (ENG)'!P412+'Allocation (ENG)'!AB412)&gt;0,('GE2024 results (adjust.)'!E411+'Allocation (ENG)'!P412+'Allocation (ENG)'!AB412),0)</f>
        <v>8587.5677233429378</v>
      </c>
      <c r="AN412" s="382">
        <f>IF(('GE2024 results (adjust.)'!F411+'Allocation (ENG)'!Q412+'Allocation (ENG)'!AC412)&gt;0,('GE2024 results (adjust.)'!F411+'Allocation (ENG)'!Q412+'Allocation (ENG)'!AC412),0)</f>
        <v>12005.286885245903</v>
      </c>
      <c r="AO412" s="382">
        <f>IF(('GE2024 results (adjust.)'!G411+'Allocation (ENG)'!R412+'Allocation (ENG)'!AD412)&gt;0,('GE2024 results (adjust.)'!G411+'Allocation (ENG)'!R412+'Allocation (ENG)'!AD412),0)</f>
        <v>14345.485909011677</v>
      </c>
      <c r="AP412" s="382">
        <f>IF(('GE2024 results (adjust.)'!H411+'Allocation (ENG)'!S412+'Allocation (ENG)'!AE412)&gt;0,('GE2024 results (adjust.)'!H411+'Allocation (ENG)'!S412+'Allocation (ENG)'!AE412),0)</f>
        <v>2416.5120000000002</v>
      </c>
      <c r="AQ412" s="382">
        <f>IF(('GE2024 results (adjust.)'!I411+'Allocation (ENG)'!T412+'Allocation (ENG)'!AF412)&gt;0,('GE2024 results (adjust.)'!I411+'Allocation (ENG)'!T412+'Allocation (ENG)'!AF412),0)</f>
        <v>9890.4354289226358</v>
      </c>
      <c r="AR412" s="382">
        <f>IF(('GE2024 results (adjust.)'!K411+'Allocation (ENG)'!U412+'Allocation (ENG)'!AG412)&gt;0,('GE2024 results (adjust.)'!K411+'Allocation (ENG)'!U412+'Allocation (ENG)'!AG412),0)</f>
        <v>0</v>
      </c>
      <c r="AS412" s="382">
        <f>IF(('GE2024 results (adjust.)'!L411+'Allocation (ENG)'!V412+'Allocation (ENG)'!AH412)&gt;0,('GE2024 results (adjust.)'!L411+'Allocation (ENG)'!V412+'Allocation (ENG)'!AH412),0)</f>
        <v>0</v>
      </c>
      <c r="AT412" s="382">
        <f t="shared" si="101"/>
        <v>1633.7279649949683</v>
      </c>
      <c r="AU412" s="382">
        <f t="shared" si="102"/>
        <v>161.77010203456459</v>
      </c>
      <c r="AV412" s="382">
        <f>IF(('GE2024 results (adjust.)'!N411+'Allocation (ENG)'!Y412+'Allocation (ENG)'!AK412)&gt;0,('GE2024 results (adjust.)'!N411+'Allocation (ENG)'!Y412+'Allocation (ENG)'!AK412),0)</f>
        <v>65.496598667454649</v>
      </c>
      <c r="AW412" s="382">
        <f t="shared" si="92"/>
        <v>49106.282612220144</v>
      </c>
      <c r="AY412" s="368">
        <f t="shared" si="93"/>
        <v>0.17487716981464024</v>
      </c>
      <c r="AZ412" s="368">
        <f t="shared" si="94"/>
        <v>0.24447557922575017</v>
      </c>
      <c r="BA412" s="368">
        <f t="shared" si="95"/>
        <v>0.2921313759849089</v>
      </c>
      <c r="BB412" s="368">
        <f t="shared" si="96"/>
        <v>4.9209833680194902E-2</v>
      </c>
      <c r="BC412" s="368">
        <f t="shared" si="97"/>
        <v>0.20140875877379877</v>
      </c>
      <c r="BD412" s="368">
        <f t="shared" si="98"/>
        <v>0</v>
      </c>
      <c r="BE412" s="368">
        <f t="shared" si="99"/>
        <v>0</v>
      </c>
      <c r="BF412" s="368">
        <f t="shared" si="103"/>
        <v>3.3269224997055945E-2</v>
      </c>
      <c r="BG412" s="368">
        <f t="shared" si="104"/>
        <v>3.294285240689507E-3</v>
      </c>
      <c r="BH412" s="368">
        <f t="shared" si="105"/>
        <v>1.333772282961524E-3</v>
      </c>
    </row>
    <row r="413" spans="1:60" ht="20" customHeight="1" x14ac:dyDescent="0.35">
      <c r="A413" s="394" t="s">
        <v>519</v>
      </c>
      <c r="B413" s="395" t="s">
        <v>516</v>
      </c>
      <c r="C413" s="394" t="s">
        <v>479</v>
      </c>
      <c r="D413" s="333" t="s">
        <v>71</v>
      </c>
      <c r="E413" s="346">
        <f>'GE2024 results (adjust.)'!E412/'Regional Transition'!$P$98</f>
        <v>2.4149199595949526E-2</v>
      </c>
      <c r="F413" s="346">
        <f>'GE2024 results (adjust.)'!F412/'Regional Transition'!$Q$98</f>
        <v>1.6598529666323861E-2</v>
      </c>
      <c r="G413" s="346">
        <f>'GE2024 results (adjust.)'!G412/'Regional Transition'!$R$98</f>
        <v>1.9016710866357315E-2</v>
      </c>
      <c r="H413" s="346">
        <f>'GE2024 results (adjust.)'!H412/'Regional Transition'!$S$98</f>
        <v>6.919856746315056E-3</v>
      </c>
      <c r="I413" s="346">
        <f>'GE2024 results (adjust.)'!I412/'Regional Transition'!$T$98</f>
        <v>1.1156784988877068E-2</v>
      </c>
      <c r="J413" s="346">
        <v>4.544882603115484E-2</v>
      </c>
      <c r="K413" s="346">
        <v>4.544882603115484E-2</v>
      </c>
      <c r="L413" s="346">
        <f t="shared" si="100"/>
        <v>1.9016710866357315E-2</v>
      </c>
      <c r="M413" s="346">
        <v>1.6130183109018106E-2</v>
      </c>
      <c r="N413" s="346">
        <v>4.544882603115484E-2</v>
      </c>
      <c r="P413" s="347">
        <f>E413*'Regional Transition'!$P$100</f>
        <v>0</v>
      </c>
      <c r="Q413" s="347">
        <f>F413*'Regional Transition'!$Q$100</f>
        <v>0</v>
      </c>
      <c r="R413" s="347">
        <f>G413*'Regional Transition'!$R$100</f>
        <v>5485.5879347264245</v>
      </c>
      <c r="S413" s="347">
        <f>H413*'Regional Transition'!$S$100</f>
        <v>0</v>
      </c>
      <c r="T413" s="347">
        <f>I413*'Regional Transition'!$T$100</f>
        <v>2511.845730628198</v>
      </c>
      <c r="U413" s="347">
        <f>J413*'Regional Transition'!$U$100</f>
        <v>0</v>
      </c>
      <c r="V413" s="347">
        <f>K413*'Regional Transition'!$V$100</f>
        <v>0</v>
      </c>
      <c r="W413" s="347">
        <f>L413*'Regional Transition'!$W$100</f>
        <v>1456.8770124747662</v>
      </c>
      <c r="X413" s="347">
        <f>M413*'Regional Transition'!$X$100</f>
        <v>123.57390898817745</v>
      </c>
      <c r="Y413" s="347">
        <f>N413*'Regional Transition'!$Y$100</f>
        <v>0</v>
      </c>
      <c r="Z413" s="348">
        <f t="shared" si="91"/>
        <v>9577.8845868175649</v>
      </c>
      <c r="AB413" s="347">
        <f>E413*'Regional Transition'!$P$102</f>
        <v>-7832.5072046109517</v>
      </c>
      <c r="AC413" s="347">
        <f>F413*'Regional Transition'!$Q$102</f>
        <v>-3313.6967213114749</v>
      </c>
      <c r="AD413" s="347">
        <f>G413*'Regional Transition'!$R$102</f>
        <v>0</v>
      </c>
      <c r="AE413" s="347">
        <f>H413*'Regional Transition'!$S$102</f>
        <v>-342.64799999999985</v>
      </c>
      <c r="AF413" s="347">
        <f>I413*'Regional Transition'!$T$102</f>
        <v>0</v>
      </c>
      <c r="AG413" s="347">
        <f>J413*'Regional Transition'!$U$102</f>
        <v>-534.90959882505501</v>
      </c>
      <c r="AH413" s="347">
        <f>K413*'Regional Transition'!$V$102</f>
        <v>-81.463568528308031</v>
      </c>
      <c r="AI413" s="347">
        <f>L413*'Regional Transition'!$W$102</f>
        <v>0</v>
      </c>
      <c r="AJ413" s="347">
        <f>M413*'Regional Transition'!$X$102</f>
        <v>0</v>
      </c>
      <c r="AK413" s="347">
        <f>N413*'Regional Transition'!$Y$102</f>
        <v>-491.70158673974328</v>
      </c>
      <c r="AM413" s="382">
        <f>IF(('GE2024 results (adjust.)'!E412+'Allocation (ENG)'!P413+'Allocation (ENG)'!AB413)&gt;0,('GE2024 results (adjust.)'!E412+'Allocation (ENG)'!P413+'Allocation (ENG)'!AB413),0)</f>
        <v>8639.4927953890474</v>
      </c>
      <c r="AN413" s="382">
        <f>IF(('GE2024 results (adjust.)'!F412+'Allocation (ENG)'!Q413+'Allocation (ENG)'!AC413)&gt;0,('GE2024 results (adjust.)'!F412+'Allocation (ENG)'!Q413+'Allocation (ENG)'!AC413),0)</f>
        <v>9727.3032786885251</v>
      </c>
      <c r="AO413" s="382">
        <f>IF(('GE2024 results (adjust.)'!G412+'Allocation (ENG)'!R413+'Allocation (ENG)'!AD413)&gt;0,('GE2024 results (adjust.)'!G412+'Allocation (ENG)'!R413+'Allocation (ENG)'!AD413),0)</f>
        <v>12792.587934726424</v>
      </c>
      <c r="AP413" s="382">
        <f>IF(('GE2024 results (adjust.)'!H412+'Allocation (ENG)'!S413+'Allocation (ENG)'!AE413)&gt;0,('GE2024 results (adjust.)'!H412+'Allocation (ENG)'!S413+'Allocation (ENG)'!AE413),0)</f>
        <v>4416.3519999999999</v>
      </c>
      <c r="AQ413" s="382">
        <f>IF(('GE2024 results (adjust.)'!I412+'Allocation (ENG)'!T413+'Allocation (ENG)'!AF413)&gt;0,('GE2024 results (adjust.)'!I412+'Allocation (ENG)'!T413+'Allocation (ENG)'!AF413),0)</f>
        <v>4818.845730628198</v>
      </c>
      <c r="AR413" s="382">
        <f>IF(('GE2024 results (adjust.)'!K412+'Allocation (ENG)'!U413+'Allocation (ENG)'!AG413)&gt;0,('GE2024 results (adjust.)'!K412+'Allocation (ENG)'!U413+'Allocation (ENG)'!AG413),0)</f>
        <v>0</v>
      </c>
      <c r="AS413" s="382">
        <f>IF(('GE2024 results (adjust.)'!L412+'Allocation (ENG)'!V413+'Allocation (ENG)'!AH413)&gt;0,('GE2024 results (adjust.)'!L412+'Allocation (ENG)'!V413+'Allocation (ENG)'!AH413),0)</f>
        <v>892.53643147169191</v>
      </c>
      <c r="AT413" s="382">
        <f t="shared" si="101"/>
        <v>1456.8770124747662</v>
      </c>
      <c r="AU413" s="382">
        <f t="shared" si="102"/>
        <v>123.57390898817745</v>
      </c>
      <c r="AV413" s="382">
        <f>IF(('GE2024 results (adjust.)'!N412+'Allocation (ENG)'!Y413+'Allocation (ENG)'!AK413)&gt;0,('GE2024 results (adjust.)'!N412+'Allocation (ENG)'!Y413+'Allocation (ENG)'!AK413),0)</f>
        <v>4.2984132602567229</v>
      </c>
      <c r="AW413" s="382">
        <f t="shared" si="92"/>
        <v>42871.867505627095</v>
      </c>
      <c r="AY413" s="368">
        <f t="shared" si="93"/>
        <v>0.20151892833348306</v>
      </c>
      <c r="AZ413" s="368">
        <f t="shared" si="94"/>
        <v>0.22689245523096888</v>
      </c>
      <c r="BA413" s="368">
        <f t="shared" si="95"/>
        <v>0.2983911986816844</v>
      </c>
      <c r="BB413" s="368">
        <f t="shared" si="96"/>
        <v>0.10301282068993932</v>
      </c>
      <c r="BC413" s="368">
        <f t="shared" si="97"/>
        <v>0.11240111548664648</v>
      </c>
      <c r="BD413" s="368">
        <f t="shared" si="98"/>
        <v>0</v>
      </c>
      <c r="BE413" s="368">
        <f t="shared" si="99"/>
        <v>2.0818697281021013E-2</v>
      </c>
      <c r="BF413" s="368">
        <f t="shared" si="103"/>
        <v>3.3982121545872608E-2</v>
      </c>
      <c r="BG413" s="368">
        <f t="shared" si="104"/>
        <v>2.8824008884604318E-3</v>
      </c>
      <c r="BH413" s="368">
        <f t="shared" si="105"/>
        <v>1.0026186192361552E-4</v>
      </c>
    </row>
    <row r="414" spans="1:60" ht="20" customHeight="1" x14ac:dyDescent="0.35">
      <c r="A414" s="394" t="s">
        <v>520</v>
      </c>
      <c r="B414" s="395" t="s">
        <v>516</v>
      </c>
      <c r="C414" s="394" t="s">
        <v>479</v>
      </c>
      <c r="D414" s="333" t="s">
        <v>71</v>
      </c>
      <c r="E414" s="346">
        <f>'GE2024 results (adjust.)'!E413/'Regional Transition'!$P$98</f>
        <v>1.2597988837299312E-2</v>
      </c>
      <c r="F414" s="346">
        <f>'GE2024 results (adjust.)'!F413/'Regional Transition'!$Q$98</f>
        <v>2.2179739127778514E-2</v>
      </c>
      <c r="G414" s="346">
        <f>'GE2024 results (adjust.)'!G413/'Regional Transition'!$R$98</f>
        <v>1.6921671555091729E-2</v>
      </c>
      <c r="H414" s="346">
        <f>'GE2024 results (adjust.)'!H413/'Regional Transition'!$S$98</f>
        <v>2.0457126405527742E-2</v>
      </c>
      <c r="I414" s="346">
        <f>'GE2024 results (adjust.)'!I413/'Regional Transition'!$T$98</f>
        <v>1.543185994777058E-2</v>
      </c>
      <c r="J414" s="346">
        <v>1.1274127387573295E-2</v>
      </c>
      <c r="K414" s="346">
        <v>1.1274127387573295E-2</v>
      </c>
      <c r="L414" s="346">
        <f t="shared" si="100"/>
        <v>1.6921671555091729E-2</v>
      </c>
      <c r="M414" s="346">
        <v>1.6228293152810862E-2</v>
      </c>
      <c r="N414" s="346">
        <v>1.1274127387573295E-2</v>
      </c>
      <c r="P414" s="347">
        <f>E414*'Regional Transition'!$P$100</f>
        <v>0</v>
      </c>
      <c r="Q414" s="347">
        <f>F414*'Regional Transition'!$Q$100</f>
        <v>0</v>
      </c>
      <c r="R414" s="347">
        <f>G414*'Regional Transition'!$R$100</f>
        <v>4881.2498633626947</v>
      </c>
      <c r="S414" s="347">
        <f>H414*'Regional Transition'!$S$100</f>
        <v>0</v>
      </c>
      <c r="T414" s="347">
        <f>I414*'Regional Transition'!$T$100</f>
        <v>3474.3388497765845</v>
      </c>
      <c r="U414" s="347">
        <f>J414*'Regional Transition'!$U$100</f>
        <v>0</v>
      </c>
      <c r="V414" s="347">
        <f>K414*'Regional Transition'!$V$100</f>
        <v>0</v>
      </c>
      <c r="W414" s="347">
        <f>L414*'Regional Transition'!$W$100</f>
        <v>1296.375302464887</v>
      </c>
      <c r="X414" s="347">
        <f>M414*'Regional Transition'!$X$100</f>
        <v>124.32553353828524</v>
      </c>
      <c r="Y414" s="347">
        <f>N414*'Regional Transition'!$Y$100</f>
        <v>0</v>
      </c>
      <c r="Z414" s="348">
        <f t="shared" si="91"/>
        <v>9776.2895491424515</v>
      </c>
      <c r="AB414" s="347">
        <f>E414*'Regional Transition'!$P$102</f>
        <v>-4086.0086455331416</v>
      </c>
      <c r="AC414" s="347">
        <f>F414*'Regional Transition'!$Q$102</f>
        <v>-4427.9180327868844</v>
      </c>
      <c r="AD414" s="347">
        <f>G414*'Regional Transition'!$R$102</f>
        <v>0</v>
      </c>
      <c r="AE414" s="347">
        <f>H414*'Regional Transition'!$S$102</f>
        <v>-1012.9679999999996</v>
      </c>
      <c r="AF414" s="347">
        <f>I414*'Regional Transition'!$T$102</f>
        <v>0</v>
      </c>
      <c r="AG414" s="347">
        <f>J414*'Regional Transition'!$U$102</f>
        <v>-132.69075319691288</v>
      </c>
      <c r="AH414" s="347">
        <f>K414*'Regional Transition'!$V$102</f>
        <v>-20.20801699927021</v>
      </c>
      <c r="AI414" s="347">
        <f>L414*'Regional Transition'!$W$102</f>
        <v>0</v>
      </c>
      <c r="AJ414" s="347">
        <f>M414*'Regional Transition'!$X$102</f>
        <v>0</v>
      </c>
      <c r="AK414" s="347">
        <f>N414*'Regional Transition'!$Y$102</f>
        <v>-121.97248663311463</v>
      </c>
      <c r="AM414" s="382">
        <f>IF(('GE2024 results (adjust.)'!E413+'Allocation (ENG)'!P414+'Allocation (ENG)'!AB414)&gt;0,('GE2024 results (adjust.)'!E413+'Allocation (ENG)'!P414+'Allocation (ENG)'!AB414),0)</f>
        <v>4506.991354466858</v>
      </c>
      <c r="AN414" s="382">
        <f>IF(('GE2024 results (adjust.)'!F413+'Allocation (ENG)'!Q414+'Allocation (ENG)'!AC414)&gt;0,('GE2024 results (adjust.)'!F413+'Allocation (ENG)'!Q414+'Allocation (ENG)'!AC414),0)</f>
        <v>12998.081967213115</v>
      </c>
      <c r="AO414" s="382">
        <f>IF(('GE2024 results (adjust.)'!G413+'Allocation (ENG)'!R414+'Allocation (ENG)'!AD414)&gt;0,('GE2024 results (adjust.)'!G413+'Allocation (ENG)'!R414+'Allocation (ENG)'!AD414),0)</f>
        <v>11383.249863362695</v>
      </c>
      <c r="AP414" s="382">
        <f>IF(('GE2024 results (adjust.)'!H413+'Allocation (ENG)'!S414+'Allocation (ENG)'!AE414)&gt;0,('GE2024 results (adjust.)'!H413+'Allocation (ENG)'!S414+'Allocation (ENG)'!AE414),0)</f>
        <v>13056.032000000001</v>
      </c>
      <c r="AQ414" s="382">
        <f>IF(('GE2024 results (adjust.)'!I413+'Allocation (ENG)'!T414+'Allocation (ENG)'!AF414)&gt;0,('GE2024 results (adjust.)'!I413+'Allocation (ENG)'!T414+'Allocation (ENG)'!AF414),0)</f>
        <v>6665.3388497765845</v>
      </c>
      <c r="AR414" s="382">
        <f>IF(('GE2024 results (adjust.)'!K413+'Allocation (ENG)'!U414+'Allocation (ENG)'!AG414)&gt;0,('GE2024 results (adjust.)'!K413+'Allocation (ENG)'!U414+'Allocation (ENG)'!AG414),0)</f>
        <v>315.30924680308715</v>
      </c>
      <c r="AS414" s="382">
        <f>IF(('GE2024 results (adjust.)'!L413+'Allocation (ENG)'!V414+'Allocation (ENG)'!AH414)&gt;0,('GE2024 results (adjust.)'!L413+'Allocation (ENG)'!V414+'Allocation (ENG)'!AH414),0)</f>
        <v>0</v>
      </c>
      <c r="AT414" s="382">
        <f t="shared" si="101"/>
        <v>1296.375302464887</v>
      </c>
      <c r="AU414" s="382">
        <f t="shared" si="102"/>
        <v>124.32553353828524</v>
      </c>
      <c r="AV414" s="382">
        <f>IF(('GE2024 results (adjust.)'!N413+'Allocation (ENG)'!Y414+'Allocation (ENG)'!AK414)&gt;0,('GE2024 results (adjust.)'!N413+'Allocation (ENG)'!Y414+'Allocation (ENG)'!AK414),0)</f>
        <v>0</v>
      </c>
      <c r="AW414" s="382">
        <f t="shared" si="92"/>
        <v>50345.704117625515</v>
      </c>
      <c r="AY414" s="368">
        <f t="shared" si="93"/>
        <v>8.9520872405258634E-2</v>
      </c>
      <c r="AZ414" s="368">
        <f t="shared" si="94"/>
        <v>0.25817658517288705</v>
      </c>
      <c r="BA414" s="368">
        <f t="shared" si="95"/>
        <v>0.22610171141449059</v>
      </c>
      <c r="BB414" s="368">
        <f t="shared" si="96"/>
        <v>0.25932762742768389</v>
      </c>
      <c r="BC414" s="368">
        <f t="shared" si="97"/>
        <v>0.13239141187108985</v>
      </c>
      <c r="BD414" s="368">
        <f t="shared" si="98"/>
        <v>6.2628828482845789E-3</v>
      </c>
      <c r="BE414" s="368">
        <f t="shared" si="99"/>
        <v>0</v>
      </c>
      <c r="BF414" s="368">
        <f t="shared" si="103"/>
        <v>2.5749472078811175E-2</v>
      </c>
      <c r="BG414" s="368">
        <f t="shared" si="104"/>
        <v>2.4694367814941365E-3</v>
      </c>
      <c r="BH414" s="368">
        <f t="shared" si="105"/>
        <v>0</v>
      </c>
    </row>
    <row r="415" spans="1:60" ht="20" customHeight="1" x14ac:dyDescent="0.35">
      <c r="A415" s="394" t="s">
        <v>521</v>
      </c>
      <c r="B415" s="395" t="s">
        <v>516</v>
      </c>
      <c r="C415" s="394" t="s">
        <v>479</v>
      </c>
      <c r="D415" s="333" t="s">
        <v>71</v>
      </c>
      <c r="E415" s="346">
        <f>'GE2024 results (adjust.)'!E414/'Regional Transition'!$P$98</f>
        <v>5.7792705686761188E-3</v>
      </c>
      <c r="F415" s="346">
        <f>'GE2024 results (adjust.)'!F414/'Regional Transition'!$Q$98</f>
        <v>2.2895050351800752E-2</v>
      </c>
      <c r="G415" s="346">
        <f>'GE2024 results (adjust.)'!G414/'Regional Transition'!$R$98</f>
        <v>1.3392636392264233E-2</v>
      </c>
      <c r="H415" s="346">
        <f>'GE2024 results (adjust.)'!H414/'Regional Transition'!$S$98</f>
        <v>3.3386600284122714E-2</v>
      </c>
      <c r="I415" s="346">
        <f>'GE2024 results (adjust.)'!I414/'Regional Transition'!$T$98</f>
        <v>7.5635941580423647E-3</v>
      </c>
      <c r="J415" s="346">
        <v>1.7263507562221607E-2</v>
      </c>
      <c r="K415" s="346">
        <v>1.7263507562221607E-2</v>
      </c>
      <c r="L415" s="346">
        <f t="shared" si="100"/>
        <v>1.3392636392264233E-2</v>
      </c>
      <c r="M415" s="346">
        <v>7.7908293866338482E-3</v>
      </c>
      <c r="N415" s="346">
        <v>1.7263507562221607E-2</v>
      </c>
      <c r="P415" s="347">
        <f>E415*'Regional Transition'!$P$100</f>
        <v>0</v>
      </c>
      <c r="Q415" s="347">
        <f>F415*'Regional Transition'!$Q$100</f>
        <v>0</v>
      </c>
      <c r="R415" s="347">
        <f>G415*'Regional Transition'!$R$100</f>
        <v>3863.2592735872699</v>
      </c>
      <c r="S415" s="347">
        <f>H415*'Regional Transition'!$S$100</f>
        <v>0</v>
      </c>
      <c r="T415" s="347">
        <f>I415*'Regional Transition'!$T$100</f>
        <v>1702.8724415702218</v>
      </c>
      <c r="U415" s="347">
        <f>J415*'Regional Transition'!$U$100</f>
        <v>0</v>
      </c>
      <c r="V415" s="347">
        <f>K415*'Regional Transition'!$V$100</f>
        <v>0</v>
      </c>
      <c r="W415" s="347">
        <f>L415*'Regional Transition'!$W$100</f>
        <v>1026.0146580258856</v>
      </c>
      <c r="X415" s="347">
        <f>M415*'Regional Transition'!$X$100</f>
        <v>59.685822229014647</v>
      </c>
      <c r="Y415" s="347">
        <f>N415*'Regional Transition'!$Y$100</f>
        <v>0</v>
      </c>
      <c r="Z415" s="348">
        <f t="shared" si="91"/>
        <v>6651.8321954123921</v>
      </c>
      <c r="AB415" s="347">
        <f>E415*'Regional Transition'!$P$102</f>
        <v>-1874.4380403458215</v>
      </c>
      <c r="AC415" s="347">
        <f>F415*'Regional Transition'!$Q$102</f>
        <v>-4570.7213114754095</v>
      </c>
      <c r="AD415" s="347">
        <f>G415*'Regional Transition'!$R$102</f>
        <v>0</v>
      </c>
      <c r="AE415" s="347">
        <f>H415*'Regional Transition'!$S$102</f>
        <v>-1653.1919999999993</v>
      </c>
      <c r="AF415" s="347">
        <f>I415*'Regional Transition'!$T$102</f>
        <v>0</v>
      </c>
      <c r="AG415" s="347">
        <f>J415*'Regional Transition'!$U$102</f>
        <v>-203.18271583277286</v>
      </c>
      <c r="AH415" s="347">
        <f>K415*'Regional Transition'!$V$102</f>
        <v>-30.943526030132507</v>
      </c>
      <c r="AI415" s="347">
        <f>L415*'Regional Transition'!$W$102</f>
        <v>0</v>
      </c>
      <c r="AJ415" s="347">
        <f>M415*'Regional Transition'!$X$102</f>
        <v>0</v>
      </c>
      <c r="AK415" s="347">
        <f>N415*'Regional Transition'!$Y$102</f>
        <v>-186.77037015695677</v>
      </c>
      <c r="AM415" s="382">
        <f>IF(('GE2024 results (adjust.)'!E414+'Allocation (ENG)'!P415+'Allocation (ENG)'!AB415)&gt;0,('GE2024 results (adjust.)'!E414+'Allocation (ENG)'!P415+'Allocation (ENG)'!AB415),0)</f>
        <v>2067.5619596541783</v>
      </c>
      <c r="AN415" s="382">
        <f>IF(('GE2024 results (adjust.)'!F414+'Allocation (ENG)'!Q415+'Allocation (ENG)'!AC415)&gt;0,('GE2024 results (adjust.)'!F414+'Allocation (ENG)'!Q415+'Allocation (ENG)'!AC415),0)</f>
        <v>13417.278688524591</v>
      </c>
      <c r="AO415" s="382">
        <f>IF(('GE2024 results (adjust.)'!G414+'Allocation (ENG)'!R415+'Allocation (ENG)'!AD415)&gt;0,('GE2024 results (adjust.)'!G414+'Allocation (ENG)'!R415+'Allocation (ENG)'!AD415),0)</f>
        <v>9009.2592735872695</v>
      </c>
      <c r="AP415" s="382">
        <f>IF(('GE2024 results (adjust.)'!H414+'Allocation (ENG)'!S415+'Allocation (ENG)'!AE415)&gt;0,('GE2024 results (adjust.)'!H414+'Allocation (ENG)'!S415+'Allocation (ENG)'!AE415),0)</f>
        <v>21307.808000000001</v>
      </c>
      <c r="AQ415" s="382">
        <f>IF(('GE2024 results (adjust.)'!I414+'Allocation (ENG)'!T415+'Allocation (ENG)'!AF415)&gt;0,('GE2024 results (adjust.)'!I414+'Allocation (ENG)'!T415+'Allocation (ENG)'!AF415),0)</f>
        <v>3266.8724415702218</v>
      </c>
      <c r="AR415" s="382">
        <f>IF(('GE2024 results (adjust.)'!K414+'Allocation (ENG)'!U415+'Allocation (ENG)'!AG415)&gt;0,('GE2024 results (adjust.)'!K414+'Allocation (ENG)'!U415+'Allocation (ENG)'!AG415),0)</f>
        <v>0</v>
      </c>
      <c r="AS415" s="382">
        <f>IF(('GE2024 results (adjust.)'!L414+'Allocation (ENG)'!V415+'Allocation (ENG)'!AH415)&gt;0,('GE2024 results (adjust.)'!L414+'Allocation (ENG)'!V415+'Allocation (ENG)'!AH415),0)</f>
        <v>0</v>
      </c>
      <c r="AT415" s="382">
        <f t="shared" si="101"/>
        <v>1026.0146580258856</v>
      </c>
      <c r="AU415" s="382">
        <f t="shared" si="102"/>
        <v>59.685822229014647</v>
      </c>
      <c r="AV415" s="382">
        <f>IF(('GE2024 results (adjust.)'!N414+'Allocation (ENG)'!Y415+'Allocation (ENG)'!AK415)&gt;0,('GE2024 results (adjust.)'!N414+'Allocation (ENG)'!Y415+'Allocation (ENG)'!AK415),0)</f>
        <v>316.2296298430432</v>
      </c>
      <c r="AW415" s="382">
        <f t="shared" si="92"/>
        <v>50470.710473434214</v>
      </c>
      <c r="AY415" s="368">
        <f t="shared" si="93"/>
        <v>4.0965580635970264E-2</v>
      </c>
      <c r="AZ415" s="368">
        <f t="shared" si="94"/>
        <v>0.26584287327571732</v>
      </c>
      <c r="BA415" s="368">
        <f t="shared" si="95"/>
        <v>0.17850470478970942</v>
      </c>
      <c r="BB415" s="368">
        <f t="shared" si="96"/>
        <v>0.42218165348030101</v>
      </c>
      <c r="BC415" s="368">
        <f t="shared" si="97"/>
        <v>6.4728085079954922E-2</v>
      </c>
      <c r="BD415" s="368">
        <f t="shared" si="98"/>
        <v>0</v>
      </c>
      <c r="BE415" s="368">
        <f t="shared" si="99"/>
        <v>0</v>
      </c>
      <c r="BF415" s="368">
        <f t="shared" si="103"/>
        <v>2.0328912519785889E-2</v>
      </c>
      <c r="BG415" s="368">
        <f t="shared" si="104"/>
        <v>1.1825833571419784E-3</v>
      </c>
      <c r="BH415" s="368">
        <f t="shared" si="105"/>
        <v>6.2656068614190394E-3</v>
      </c>
    </row>
    <row r="416" spans="1:60" ht="20" customHeight="1" x14ac:dyDescent="0.35">
      <c r="A416" s="394" t="s">
        <v>522</v>
      </c>
      <c r="B416" s="395" t="s">
        <v>516</v>
      </c>
      <c r="C416" s="394" t="s">
        <v>479</v>
      </c>
      <c r="D416" s="333" t="s">
        <v>71</v>
      </c>
      <c r="E416" s="346">
        <f>'GE2024 results (adjust.)'!E415/'Regional Transition'!$P$98</f>
        <v>3.7575521226577605E-2</v>
      </c>
      <c r="F416" s="346">
        <f>'GE2024 results (adjust.)'!F415/'Regional Transition'!$Q$98</f>
        <v>1.8097883086071541E-2</v>
      </c>
      <c r="G416" s="346">
        <f>'GE2024 results (adjust.)'!G415/'Regional Transition'!$R$98</f>
        <v>1.6471433293167571E-2</v>
      </c>
      <c r="H416" s="346">
        <f>'GE2024 results (adjust.)'!H415/'Regional Transition'!$S$98</f>
        <v>4.2356677247353978E-3</v>
      </c>
      <c r="I416" s="346">
        <f>'GE2024 results (adjust.)'!I415/'Regional Transition'!$T$98</f>
        <v>2.7705774252829097E-2</v>
      </c>
      <c r="J416" s="346">
        <v>1.0670156277524726E-2</v>
      </c>
      <c r="K416" s="346">
        <v>1.0670156277524726E-2</v>
      </c>
      <c r="L416" s="346">
        <f t="shared" si="100"/>
        <v>1.6471433293167571E-2</v>
      </c>
      <c r="M416" s="346">
        <v>2.6712689196300373E-2</v>
      </c>
      <c r="N416" s="346">
        <v>1.0670156277524726E-2</v>
      </c>
      <c r="P416" s="347">
        <f>E416*'Regional Transition'!$P$100</f>
        <v>0</v>
      </c>
      <c r="Q416" s="347">
        <f>F416*'Regional Transition'!$Q$100</f>
        <v>0</v>
      </c>
      <c r="R416" s="347">
        <f>G416*'Regional Transition'!$R$100</f>
        <v>4751.3734828087499</v>
      </c>
      <c r="S416" s="347">
        <f>H416*'Regional Transition'!$S$100</f>
        <v>0</v>
      </c>
      <c r="T416" s="347">
        <f>I416*'Regional Transition'!$T$100</f>
        <v>6237.6957914039649</v>
      </c>
      <c r="U416" s="347">
        <f>J416*'Regional Transition'!$U$100</f>
        <v>0</v>
      </c>
      <c r="V416" s="347">
        <f>K416*'Regional Transition'!$V$100</f>
        <v>0</v>
      </c>
      <c r="W416" s="347">
        <f>L416*'Regional Transition'!$W$100</f>
        <v>1261.8823883882296</v>
      </c>
      <c r="X416" s="347">
        <f>M416*'Regional Transition'!$X$100</f>
        <v>204.64686614298668</v>
      </c>
      <c r="Y416" s="347">
        <f>N416*'Regional Transition'!$Y$100</f>
        <v>0</v>
      </c>
      <c r="Z416" s="348">
        <f t="shared" si="91"/>
        <v>12455.598528743929</v>
      </c>
      <c r="AB416" s="347">
        <f>E416*'Regional Transition'!$P$102</f>
        <v>-12187.175792507205</v>
      </c>
      <c r="AC416" s="347">
        <f>F416*'Regional Transition'!$Q$102</f>
        <v>-3613.0245901639337</v>
      </c>
      <c r="AD416" s="347">
        <f>G416*'Regional Transition'!$R$102</f>
        <v>0</v>
      </c>
      <c r="AE416" s="347">
        <f>H416*'Regional Transition'!$S$102</f>
        <v>-209.73599999999993</v>
      </c>
      <c r="AF416" s="347">
        <f>I416*'Regional Transition'!$T$102</f>
        <v>0</v>
      </c>
      <c r="AG416" s="347">
        <f>J416*'Regional Transition'!$U$102</f>
        <v>-125.58231998993541</v>
      </c>
      <c r="AH416" s="347">
        <f>K416*'Regional Transition'!$V$102</f>
        <v>-19.125444660023593</v>
      </c>
      <c r="AI416" s="347">
        <f>L416*'Regional Transition'!$W$102</f>
        <v>0</v>
      </c>
      <c r="AJ416" s="347">
        <f>M416*'Regional Transition'!$X$102</f>
        <v>0</v>
      </c>
      <c r="AK416" s="347">
        <f>N416*'Regional Transition'!$Y$102</f>
        <v>-115.4382462777692</v>
      </c>
      <c r="AM416" s="382">
        <f>IF(('GE2024 results (adjust.)'!E415+'Allocation (ENG)'!P416+'Allocation (ENG)'!AB416)&gt;0,('GE2024 results (adjust.)'!E415+'Allocation (ENG)'!P416+'Allocation (ENG)'!AB416),0)</f>
        <v>13442.824207492795</v>
      </c>
      <c r="AN416" s="382">
        <f>IF(('GE2024 results (adjust.)'!F415+'Allocation (ENG)'!Q416+'Allocation (ENG)'!AC416)&gt;0,('GE2024 results (adjust.)'!F415+'Allocation (ENG)'!Q416+'Allocation (ENG)'!AC416),0)</f>
        <v>10605.975409836066</v>
      </c>
      <c r="AO416" s="382">
        <f>IF(('GE2024 results (adjust.)'!G415+'Allocation (ENG)'!R416+'Allocation (ENG)'!AD416)&gt;0,('GE2024 results (adjust.)'!G415+'Allocation (ENG)'!R416+'Allocation (ENG)'!AD416),0)</f>
        <v>11080.373482808751</v>
      </c>
      <c r="AP416" s="382">
        <f>IF(('GE2024 results (adjust.)'!H415+'Allocation (ENG)'!S416+'Allocation (ENG)'!AE416)&gt;0,('GE2024 results (adjust.)'!H415+'Allocation (ENG)'!S416+'Allocation (ENG)'!AE416),0)</f>
        <v>2703.2640000000001</v>
      </c>
      <c r="AQ416" s="382">
        <f>IF(('GE2024 results (adjust.)'!I415+'Allocation (ENG)'!T416+'Allocation (ENG)'!AF416)&gt;0,('GE2024 results (adjust.)'!I415+'Allocation (ENG)'!T416+'Allocation (ENG)'!AF416),0)</f>
        <v>11966.695791403965</v>
      </c>
      <c r="AR416" s="382">
        <f>IF(('GE2024 results (adjust.)'!K415+'Allocation (ENG)'!U416+'Allocation (ENG)'!AG416)&gt;0,('GE2024 results (adjust.)'!K415+'Allocation (ENG)'!U416+'Allocation (ENG)'!AG416),0)</f>
        <v>135.4176800100646</v>
      </c>
      <c r="AS416" s="382">
        <f>IF(('GE2024 results (adjust.)'!L415+'Allocation (ENG)'!V416+'Allocation (ENG)'!AH416)&gt;0,('GE2024 results (adjust.)'!L415+'Allocation (ENG)'!V416+'Allocation (ENG)'!AH416),0)</f>
        <v>0</v>
      </c>
      <c r="AT416" s="382">
        <f t="shared" si="101"/>
        <v>1261.8823883882296</v>
      </c>
      <c r="AU416" s="382">
        <f t="shared" si="102"/>
        <v>204.64686614298668</v>
      </c>
      <c r="AV416" s="382">
        <f>IF(('GE2024 results (adjust.)'!N415+'Allocation (ENG)'!Y416+'Allocation (ENG)'!AK416)&gt;0,('GE2024 results (adjust.)'!N415+'Allocation (ENG)'!Y416+'Allocation (ENG)'!AK416),0)</f>
        <v>47.561753722230804</v>
      </c>
      <c r="AW416" s="382">
        <f t="shared" si="92"/>
        <v>51448.641579805095</v>
      </c>
      <c r="AY416" s="368">
        <f t="shared" si="93"/>
        <v>0.26128628073961524</v>
      </c>
      <c r="AZ416" s="368">
        <f t="shared" si="94"/>
        <v>0.20614685022119578</v>
      </c>
      <c r="BA416" s="368">
        <f t="shared" si="95"/>
        <v>0.21536765874802183</v>
      </c>
      <c r="BB416" s="368">
        <f t="shared" si="96"/>
        <v>5.2542961621383222E-2</v>
      </c>
      <c r="BC416" s="368">
        <f t="shared" si="97"/>
        <v>0.23259498062435138</v>
      </c>
      <c r="BD416" s="368">
        <f t="shared" si="98"/>
        <v>2.6320943731820414E-3</v>
      </c>
      <c r="BE416" s="368">
        <f t="shared" si="99"/>
        <v>0</v>
      </c>
      <c r="BF416" s="368">
        <f t="shared" si="103"/>
        <v>2.4527030250756917E-2</v>
      </c>
      <c r="BG416" s="368">
        <f t="shared" si="104"/>
        <v>3.9776923133246688E-3</v>
      </c>
      <c r="BH416" s="368">
        <f t="shared" si="105"/>
        <v>9.2445110816881133E-4</v>
      </c>
    </row>
    <row r="417" spans="1:60" ht="20" customHeight="1" x14ac:dyDescent="0.35">
      <c r="A417" s="394" t="s">
        <v>523</v>
      </c>
      <c r="B417" s="395" t="s">
        <v>516</v>
      </c>
      <c r="C417" s="394" t="s">
        <v>479</v>
      </c>
      <c r="D417" s="333" t="s">
        <v>71</v>
      </c>
      <c r="E417" s="346">
        <f>'GE2024 results (adjust.)'!E416/'Regional Transition'!$P$98</f>
        <v>6.3011935322602637E-3</v>
      </c>
      <c r="F417" s="346">
        <f>'GE2024 results (adjust.)'!F416/'Regional Transition'!$Q$98</f>
        <v>1.8414809233369651E-2</v>
      </c>
      <c r="G417" s="346">
        <f>'GE2024 results (adjust.)'!G416/'Regional Transition'!$R$98</f>
        <v>1.5615199835519898E-2</v>
      </c>
      <c r="H417" s="346">
        <f>'GE2024 results (adjust.)'!H416/'Regional Transition'!$S$98</f>
        <v>3.0142599359342534E-2</v>
      </c>
      <c r="I417" s="346">
        <f>'GE2024 results (adjust.)'!I416/'Regional Transition'!$T$98</f>
        <v>1.3893993616403909E-2</v>
      </c>
      <c r="J417" s="346">
        <v>4.2781286961773666E-3</v>
      </c>
      <c r="K417" s="346">
        <v>4.2781286961773666E-3</v>
      </c>
      <c r="L417" s="346">
        <f t="shared" si="100"/>
        <v>1.5615199835519898E-2</v>
      </c>
      <c r="M417" s="346">
        <v>1.2812279809844904E-2</v>
      </c>
      <c r="N417" s="346">
        <v>4.2781286961773666E-3</v>
      </c>
      <c r="P417" s="347">
        <f>E417*'Regional Transition'!$P$100</f>
        <v>0</v>
      </c>
      <c r="Q417" s="347">
        <f>F417*'Regional Transition'!$Q$100</f>
        <v>0</v>
      </c>
      <c r="R417" s="347">
        <f>G417*'Regional Transition'!$R$100</f>
        <v>4504.383140599226</v>
      </c>
      <c r="S417" s="347">
        <f>H417*'Regional Transition'!$S$100</f>
        <v>0</v>
      </c>
      <c r="T417" s="347">
        <f>I417*'Regional Transition'!$T$100</f>
        <v>3128.1026372322553</v>
      </c>
      <c r="U417" s="347">
        <f>J417*'Regional Transition'!$U$100</f>
        <v>0</v>
      </c>
      <c r="V417" s="347">
        <f>K417*'Regional Transition'!$V$100</f>
        <v>0</v>
      </c>
      <c r="W417" s="347">
        <f>L417*'Regional Transition'!$W$100</f>
        <v>1196.2860373407141</v>
      </c>
      <c r="X417" s="347">
        <f>M417*'Regional Transition'!$X$100</f>
        <v>98.155333293622832</v>
      </c>
      <c r="Y417" s="347">
        <f>N417*'Regional Transition'!$Y$100</f>
        <v>0</v>
      </c>
      <c r="Z417" s="348">
        <f t="shared" si="91"/>
        <v>8926.9271484658202</v>
      </c>
      <c r="AB417" s="347">
        <f>E417*'Regional Transition'!$P$102</f>
        <v>-2043.7175792507207</v>
      </c>
      <c r="AC417" s="347">
        <f>F417*'Regional Transition'!$Q$102</f>
        <v>-3676.2950819672128</v>
      </c>
      <c r="AD417" s="347">
        <f>G417*'Regional Transition'!$R$102</f>
        <v>0</v>
      </c>
      <c r="AE417" s="347">
        <f>H417*'Regional Transition'!$S$102</f>
        <v>-1492.5599999999995</v>
      </c>
      <c r="AF417" s="347">
        <f>I417*'Regional Transition'!$T$102</f>
        <v>0</v>
      </c>
      <c r="AG417" s="347">
        <f>J417*'Regional Transition'!$U$102</f>
        <v>-50.351401882757123</v>
      </c>
      <c r="AH417" s="347">
        <f>K417*'Regional Transition'!$V$102</f>
        <v>-7.6682207363302135</v>
      </c>
      <c r="AI417" s="347">
        <f>L417*'Regional Transition'!$W$102</f>
        <v>0</v>
      </c>
      <c r="AJ417" s="347">
        <f>M417*'Regional Transition'!$X$102</f>
        <v>0</v>
      </c>
      <c r="AK417" s="347">
        <f>N417*'Regional Transition'!$Y$102</f>
        <v>-46.28420251703011</v>
      </c>
      <c r="AM417" s="382">
        <f>IF(('GE2024 results (adjust.)'!E416+'Allocation (ENG)'!P417+'Allocation (ENG)'!AB417)&gt;0,('GE2024 results (adjust.)'!E416+'Allocation (ENG)'!P417+'Allocation (ENG)'!AB417),0)</f>
        <v>2254.2824207492795</v>
      </c>
      <c r="AN417" s="382">
        <f>IF(('GE2024 results (adjust.)'!F416+'Allocation (ENG)'!Q417+'Allocation (ENG)'!AC417)&gt;0,('GE2024 results (adjust.)'!F416+'Allocation (ENG)'!Q417+'Allocation (ENG)'!AC417),0)</f>
        <v>10791.704918032787</v>
      </c>
      <c r="AO417" s="382">
        <f>IF(('GE2024 results (adjust.)'!G416+'Allocation (ENG)'!R417+'Allocation (ENG)'!AD417)&gt;0,('GE2024 results (adjust.)'!G416+'Allocation (ENG)'!R417+'Allocation (ENG)'!AD417),0)</f>
        <v>10504.383140599226</v>
      </c>
      <c r="AP417" s="382">
        <f>IF(('GE2024 results (adjust.)'!H416+'Allocation (ENG)'!S417+'Allocation (ENG)'!AE417)&gt;0,('GE2024 results (adjust.)'!H416+'Allocation (ENG)'!S417+'Allocation (ENG)'!AE417),0)</f>
        <v>19237.440000000002</v>
      </c>
      <c r="AQ417" s="382">
        <f>IF(('GE2024 results (adjust.)'!I416+'Allocation (ENG)'!T417+'Allocation (ENG)'!AF417)&gt;0,('GE2024 results (adjust.)'!I416+'Allocation (ENG)'!T417+'Allocation (ENG)'!AF417),0)</f>
        <v>6001.1026372322558</v>
      </c>
      <c r="AR417" s="382">
        <f>IF(('GE2024 results (adjust.)'!K416+'Allocation (ENG)'!U417+'Allocation (ENG)'!AG417)&gt;0,('GE2024 results (adjust.)'!K416+'Allocation (ENG)'!U417+'Allocation (ENG)'!AG417),0)</f>
        <v>0</v>
      </c>
      <c r="AS417" s="382">
        <f>IF(('GE2024 results (adjust.)'!L416+'Allocation (ENG)'!V417+'Allocation (ENG)'!AH417)&gt;0,('GE2024 results (adjust.)'!L416+'Allocation (ENG)'!V417+'Allocation (ENG)'!AH417),0)</f>
        <v>0</v>
      </c>
      <c r="AT417" s="382">
        <f t="shared" si="101"/>
        <v>1196.2860373407141</v>
      </c>
      <c r="AU417" s="382">
        <f t="shared" si="102"/>
        <v>98.155333293622832</v>
      </c>
      <c r="AV417" s="382">
        <f>IF(('GE2024 results (adjust.)'!N416+'Allocation (ENG)'!Y417+'Allocation (ENG)'!AK417)&gt;0,('GE2024 results (adjust.)'!N416+'Allocation (ENG)'!Y417+'Allocation (ENG)'!AK417),0)</f>
        <v>123.71579748296989</v>
      </c>
      <c r="AW417" s="382">
        <f t="shared" si="92"/>
        <v>50207.070284730857</v>
      </c>
      <c r="AY417" s="368">
        <f t="shared" si="93"/>
        <v>4.4899700539484763E-2</v>
      </c>
      <c r="AZ417" s="368">
        <f t="shared" si="94"/>
        <v>0.21494392835175638</v>
      </c>
      <c r="BA417" s="368">
        <f t="shared" si="95"/>
        <v>0.20922119297197578</v>
      </c>
      <c r="BB417" s="368">
        <f t="shared" si="96"/>
        <v>0.38316197083203551</v>
      </c>
      <c r="BC417" s="368">
        <f t="shared" si="97"/>
        <v>0.11952704276906058</v>
      </c>
      <c r="BD417" s="368">
        <f t="shared" si="98"/>
        <v>0</v>
      </c>
      <c r="BE417" s="368">
        <f t="shared" si="99"/>
        <v>0</v>
      </c>
      <c r="BF417" s="368">
        <f t="shared" si="103"/>
        <v>2.3827043294030494E-2</v>
      </c>
      <c r="BG417" s="368">
        <f t="shared" si="104"/>
        <v>1.9550101755981997E-3</v>
      </c>
      <c r="BH417" s="368">
        <f t="shared" si="105"/>
        <v>2.464111066058255E-3</v>
      </c>
    </row>
    <row r="418" spans="1:60" ht="20" customHeight="1" x14ac:dyDescent="0.35">
      <c r="A418" s="394" t="s">
        <v>524</v>
      </c>
      <c r="B418" s="395" t="s">
        <v>525</v>
      </c>
      <c r="C418" s="394" t="s">
        <v>479</v>
      </c>
      <c r="D418" s="333" t="s">
        <v>71</v>
      </c>
      <c r="E418" s="346">
        <f>'GE2024 results (adjust.)'!E417/'Regional Transition'!$P$98</f>
        <v>1.6027139994106376E-2</v>
      </c>
      <c r="F418" s="346">
        <f>'GE2024 results (adjust.)'!F417/'Regional Transition'!$Q$98</f>
        <v>1.5631204879389873E-2</v>
      </c>
      <c r="G418" s="346">
        <f>'GE2024 results (adjust.)'!G417/'Regional Transition'!$R$98</f>
        <v>2.3196379355664806E-2</v>
      </c>
      <c r="H418" s="346">
        <f>'GE2024 results (adjust.)'!H417/'Regional Transition'!$S$98</f>
        <v>8.4059028893564494E-3</v>
      </c>
      <c r="I418" s="346">
        <f>'GE2024 results (adjust.)'!I417/'Regional Transition'!$T$98</f>
        <v>8.3180191507882788E-3</v>
      </c>
      <c r="J418" s="346">
        <v>1.2633062385182576E-2</v>
      </c>
      <c r="K418" s="346">
        <v>1.2633062385182576E-2</v>
      </c>
      <c r="L418" s="346">
        <f t="shared" si="100"/>
        <v>2.3196379355664806E-2</v>
      </c>
      <c r="M418" s="346">
        <v>9.9091144230683513E-3</v>
      </c>
      <c r="N418" s="346">
        <v>1.2633062385182576E-2</v>
      </c>
      <c r="P418" s="347">
        <f>E418*'Regional Transition'!$P$100</f>
        <v>0</v>
      </c>
      <c r="Q418" s="347">
        <f>F418*'Regional Transition'!$Q$100</f>
        <v>0</v>
      </c>
      <c r="R418" s="347">
        <f>G418*'Regional Transition'!$R$100</f>
        <v>6691.26115536015</v>
      </c>
      <c r="S418" s="347">
        <f>H418*'Regional Transition'!$S$100</f>
        <v>0</v>
      </c>
      <c r="T418" s="347">
        <f>I418*'Regional Transition'!$T$100</f>
        <v>1872.7241684787607</v>
      </c>
      <c r="U418" s="347">
        <f>J418*'Regional Transition'!$U$100</f>
        <v>0</v>
      </c>
      <c r="V418" s="347">
        <f>K418*'Regional Transition'!$V$100</f>
        <v>0</v>
      </c>
      <c r="W418" s="347">
        <f>L418*'Regional Transition'!$W$100</f>
        <v>1777.0829084696304</v>
      </c>
      <c r="X418" s="347">
        <f>M418*'Regional Transition'!$X$100</f>
        <v>75.914079560887544</v>
      </c>
      <c r="Y418" s="347">
        <f>N418*'Regional Transition'!$Y$100</f>
        <v>0</v>
      </c>
      <c r="Z418" s="348">
        <f t="shared" si="91"/>
        <v>10416.982311869429</v>
      </c>
      <c r="AB418" s="347">
        <f>E418*'Regional Transition'!$P$102</f>
        <v>-5198.2132564841504</v>
      </c>
      <c r="AC418" s="347">
        <f>F418*'Regional Transition'!$Q$102</f>
        <v>-3120.5819672131142</v>
      </c>
      <c r="AD418" s="347">
        <f>G418*'Regional Transition'!$R$102</f>
        <v>0</v>
      </c>
      <c r="AE418" s="347">
        <f>H418*'Regional Transition'!$S$102</f>
        <v>-416.23199999999986</v>
      </c>
      <c r="AF418" s="347">
        <f>I418*'Regional Transition'!$T$102</f>
        <v>0</v>
      </c>
      <c r="AG418" s="347">
        <f>J418*'Regional Transition'!$U$102</f>
        <v>-148.6847279126122</v>
      </c>
      <c r="AH418" s="347">
        <f>K418*'Regional Transition'!$V$102</f>
        <v>-22.643804762575101</v>
      </c>
      <c r="AI418" s="347">
        <f>L418*'Regional Transition'!$W$102</f>
        <v>0</v>
      </c>
      <c r="AJ418" s="347">
        <f>M418*'Regional Transition'!$X$102</f>
        <v>0</v>
      </c>
      <c r="AK418" s="347">
        <f>N418*'Regional Transition'!$Y$102</f>
        <v>-136.67452743264184</v>
      </c>
      <c r="AM418" s="382">
        <f>IF(('GE2024 results (adjust.)'!E417+'Allocation (ENG)'!P418+'Allocation (ENG)'!AB418)&gt;0,('GE2024 results (adjust.)'!E417+'Allocation (ENG)'!P418+'Allocation (ENG)'!AB418),0)</f>
        <v>5733.7867435158496</v>
      </c>
      <c r="AN418" s="382">
        <f>IF(('GE2024 results (adjust.)'!F417+'Allocation (ENG)'!Q418+'Allocation (ENG)'!AC418)&gt;0,('GE2024 results (adjust.)'!F417+'Allocation (ENG)'!Q418+'Allocation (ENG)'!AC418),0)</f>
        <v>9160.4180327868853</v>
      </c>
      <c r="AO418" s="382">
        <f>IF(('GE2024 results (adjust.)'!G417+'Allocation (ENG)'!R418+'Allocation (ENG)'!AD418)&gt;0,('GE2024 results (adjust.)'!G417+'Allocation (ENG)'!R418+'Allocation (ENG)'!AD418),0)</f>
        <v>15604.261155360149</v>
      </c>
      <c r="AP418" s="382">
        <f>IF(('GE2024 results (adjust.)'!H417+'Allocation (ENG)'!S418+'Allocation (ENG)'!AE418)&gt;0,('GE2024 results (adjust.)'!H417+'Allocation (ENG)'!S418+'Allocation (ENG)'!AE418),0)</f>
        <v>5364.768</v>
      </c>
      <c r="AQ418" s="382">
        <f>IF(('GE2024 results (adjust.)'!I417+'Allocation (ENG)'!T418+'Allocation (ENG)'!AF418)&gt;0,('GE2024 results (adjust.)'!I417+'Allocation (ENG)'!T418+'Allocation (ENG)'!AF418),0)</f>
        <v>3592.7241684787605</v>
      </c>
      <c r="AR418" s="382">
        <f>IF(('GE2024 results (adjust.)'!K417+'Allocation (ENG)'!U418+'Allocation (ENG)'!AG418)&gt;0,('GE2024 results (adjust.)'!K417+'Allocation (ENG)'!U418+'Allocation (ENG)'!AG418),0)</f>
        <v>185.3152720873878</v>
      </c>
      <c r="AS418" s="382">
        <f>IF(('GE2024 results (adjust.)'!L417+'Allocation (ENG)'!V418+'Allocation (ENG)'!AH418)&gt;0,('GE2024 results (adjust.)'!L417+'Allocation (ENG)'!V418+'Allocation (ENG)'!AH418),0)</f>
        <v>145.35619523742491</v>
      </c>
      <c r="AT418" s="382">
        <f t="shared" si="101"/>
        <v>1777.0829084696304</v>
      </c>
      <c r="AU418" s="382">
        <f t="shared" si="102"/>
        <v>75.914079560887544</v>
      </c>
      <c r="AV418" s="382">
        <f>IF(('GE2024 results (adjust.)'!N417+'Allocation (ENG)'!Y418+'Allocation (ENG)'!AK418)&gt;0,('GE2024 results (adjust.)'!N417+'Allocation (ENG)'!Y418+'Allocation (ENG)'!AK418),0)</f>
        <v>0</v>
      </c>
      <c r="AW418" s="382">
        <f t="shared" si="92"/>
        <v>41639.626555496972</v>
      </c>
      <c r="AY418" s="368">
        <f t="shared" si="93"/>
        <v>0.13770024416222618</v>
      </c>
      <c r="AZ418" s="368">
        <f t="shared" si="94"/>
        <v>0.21999279990126594</v>
      </c>
      <c r="BA418" s="368">
        <f t="shared" si="95"/>
        <v>0.37474546354451355</v>
      </c>
      <c r="BB418" s="368">
        <f t="shared" si="96"/>
        <v>0.12883804308018659</v>
      </c>
      <c r="BC418" s="368">
        <f t="shared" si="97"/>
        <v>8.6281373433798825E-2</v>
      </c>
      <c r="BD418" s="368">
        <f t="shared" si="98"/>
        <v>4.4504547090594348E-3</v>
      </c>
      <c r="BE418" s="368">
        <f t="shared" si="99"/>
        <v>3.4908140937262083E-3</v>
      </c>
      <c r="BF418" s="368">
        <f t="shared" si="103"/>
        <v>4.2677686028263197E-2</v>
      </c>
      <c r="BG418" s="368">
        <f t="shared" si="104"/>
        <v>1.8231210469601558E-3</v>
      </c>
      <c r="BH418" s="368">
        <f t="shared" si="105"/>
        <v>0</v>
      </c>
    </row>
    <row r="419" spans="1:60" ht="20" customHeight="1" x14ac:dyDescent="0.35">
      <c r="A419" s="394" t="s">
        <v>526</v>
      </c>
      <c r="B419" s="395" t="s">
        <v>525</v>
      </c>
      <c r="C419" s="394" t="s">
        <v>479</v>
      </c>
      <c r="D419" s="333" t="s">
        <v>71</v>
      </c>
      <c r="E419" s="346">
        <f>'GE2024 results (adjust.)'!E418/'Regional Transition'!$P$98</f>
        <v>9.4063419504378434E-3</v>
      </c>
      <c r="F419" s="346">
        <f>'GE2024 results (adjust.)'!F418/'Regional Transition'!$Q$98</f>
        <v>1.4210764797523649E-2</v>
      </c>
      <c r="G419" s="346">
        <f>'GE2024 results (adjust.)'!G418/'Regional Transition'!$R$98</f>
        <v>1.676291702343061E-2</v>
      </c>
      <c r="H419" s="346">
        <f>'GE2024 results (adjust.)'!H418/'Regional Transition'!$S$98</f>
        <v>2.4108263259908308E-2</v>
      </c>
      <c r="I419" s="346">
        <f>'GE2024 results (adjust.)'!I418/'Regional Transition'!$T$98</f>
        <v>2.4581681013637686E-2</v>
      </c>
      <c r="J419" s="346">
        <v>2.5945592269169791E-2</v>
      </c>
      <c r="K419" s="346">
        <v>2.5945592269169791E-2</v>
      </c>
      <c r="L419" s="346">
        <f t="shared" si="100"/>
        <v>1.676291702343061E-2</v>
      </c>
      <c r="M419" s="346">
        <v>2.5954566130629079E-2</v>
      </c>
      <c r="N419" s="346">
        <v>2.5945592269169791E-2</v>
      </c>
      <c r="P419" s="347">
        <f>E419*'Regional Transition'!$P$100</f>
        <v>0</v>
      </c>
      <c r="Q419" s="347">
        <f>F419*'Regional Transition'!$Q$100</f>
        <v>0</v>
      </c>
      <c r="R419" s="347">
        <f>G419*'Regional Transition'!$R$100</f>
        <v>4835.4553014332696</v>
      </c>
      <c r="S419" s="347">
        <f>H419*'Regional Transition'!$S$100</f>
        <v>0</v>
      </c>
      <c r="T419" s="347">
        <f>I419*'Regional Transition'!$T$100</f>
        <v>5534.3354351032212</v>
      </c>
      <c r="U419" s="347">
        <f>J419*'Regional Transition'!$U$100</f>
        <v>0</v>
      </c>
      <c r="V419" s="347">
        <f>K419*'Regional Transition'!$V$100</f>
        <v>0</v>
      </c>
      <c r="W419" s="347">
        <f>L419*'Regional Transition'!$W$100</f>
        <v>1284.2130610852564</v>
      </c>
      <c r="X419" s="347">
        <f>M419*'Regional Transition'!$X$100</f>
        <v>198.83885825579009</v>
      </c>
      <c r="Y419" s="347">
        <f>N419*'Regional Transition'!$Y$100</f>
        <v>0</v>
      </c>
      <c r="Z419" s="348">
        <f t="shared" si="91"/>
        <v>11852.842655877539</v>
      </c>
      <c r="AB419" s="347">
        <f>E419*'Regional Transition'!$P$102</f>
        <v>-3050.8357348703171</v>
      </c>
      <c r="AC419" s="347">
        <f>F419*'Regional Transition'!$Q$102</f>
        <v>-2837.0081967213109</v>
      </c>
      <c r="AD419" s="347">
        <f>G419*'Regional Transition'!$R$102</f>
        <v>0</v>
      </c>
      <c r="AE419" s="347">
        <f>H419*'Regional Transition'!$S$102</f>
        <v>-1193.7599999999995</v>
      </c>
      <c r="AF419" s="347">
        <f>I419*'Regional Transition'!$T$102</f>
        <v>0</v>
      </c>
      <c r="AG419" s="347">
        <f>J419*'Regional Transition'!$U$102</f>
        <v>-305.36644318307407</v>
      </c>
      <c r="AH419" s="347">
        <f>K419*'Regional Transition'!$V$102</f>
        <v>-46.505503406802646</v>
      </c>
      <c r="AI419" s="347">
        <f>L419*'Regional Transition'!$W$102</f>
        <v>0</v>
      </c>
      <c r="AJ419" s="347">
        <f>M419*'Regional Transition'!$X$102</f>
        <v>0</v>
      </c>
      <c r="AK419" s="347">
        <f>N419*'Regional Transition'!$Y$102</f>
        <v>-280.70007526504725</v>
      </c>
      <c r="AM419" s="382">
        <f>IF(('GE2024 results (adjust.)'!E418+'Allocation (ENG)'!P419+'Allocation (ENG)'!AB419)&gt;0,('GE2024 results (adjust.)'!E418+'Allocation (ENG)'!P419+'Allocation (ENG)'!AB419),0)</f>
        <v>3365.1642651296829</v>
      </c>
      <c r="AN419" s="382">
        <f>IF(('GE2024 results (adjust.)'!F418+'Allocation (ENG)'!Q419+'Allocation (ENG)'!AC419)&gt;0,('GE2024 results (adjust.)'!F418+'Allocation (ENG)'!Q419+'Allocation (ENG)'!AC419),0)</f>
        <v>8327.9918032786882</v>
      </c>
      <c r="AO419" s="382">
        <f>IF(('GE2024 results (adjust.)'!G418+'Allocation (ENG)'!R419+'Allocation (ENG)'!AD419)&gt;0,('GE2024 results (adjust.)'!G418+'Allocation (ENG)'!R419+'Allocation (ENG)'!AD419),0)</f>
        <v>11276.455301433271</v>
      </c>
      <c r="AP419" s="382">
        <f>IF(('GE2024 results (adjust.)'!H418+'Allocation (ENG)'!S419+'Allocation (ENG)'!AE419)&gt;0,('GE2024 results (adjust.)'!H418+'Allocation (ENG)'!S419+'Allocation (ENG)'!AE419),0)</f>
        <v>15386.24</v>
      </c>
      <c r="AQ419" s="382">
        <f>IF(('GE2024 results (adjust.)'!I418+'Allocation (ENG)'!T419+'Allocation (ENG)'!AF419)&gt;0,('GE2024 results (adjust.)'!I418+'Allocation (ENG)'!T419+'Allocation (ENG)'!AF419),0)</f>
        <v>10617.335435103221</v>
      </c>
      <c r="AR419" s="382">
        <f>IF(('GE2024 results (adjust.)'!K418+'Allocation (ENG)'!U419+'Allocation (ENG)'!AG419)&gt;0,('GE2024 results (adjust.)'!K418+'Allocation (ENG)'!U419+'Allocation (ENG)'!AG419),0)</f>
        <v>431.63355681692593</v>
      </c>
      <c r="AS419" s="382">
        <f>IF(('GE2024 results (adjust.)'!L418+'Allocation (ENG)'!V419+'Allocation (ENG)'!AH419)&gt;0,('GE2024 results (adjust.)'!L418+'Allocation (ENG)'!V419+'Allocation (ENG)'!AH419),0)</f>
        <v>0</v>
      </c>
      <c r="AT419" s="382">
        <f t="shared" si="101"/>
        <v>1284.2130610852564</v>
      </c>
      <c r="AU419" s="382">
        <f t="shared" si="102"/>
        <v>198.83885825579009</v>
      </c>
      <c r="AV419" s="382">
        <f>IF(('GE2024 results (adjust.)'!N418+'Allocation (ENG)'!Y419+'Allocation (ENG)'!AK419)&gt;0,('GE2024 results (adjust.)'!N418+'Allocation (ENG)'!Y419+'Allocation (ENG)'!AK419),0)</f>
        <v>13.299924734952754</v>
      </c>
      <c r="AW419" s="382">
        <f t="shared" si="92"/>
        <v>50901.172205837785</v>
      </c>
      <c r="AY419" s="368">
        <f t="shared" si="93"/>
        <v>6.6111724333604571E-2</v>
      </c>
      <c r="AZ419" s="368">
        <f t="shared" si="94"/>
        <v>0.1636110023085787</v>
      </c>
      <c r="BA419" s="368">
        <f t="shared" si="95"/>
        <v>0.22153625963332901</v>
      </c>
      <c r="BB419" s="368">
        <f t="shared" si="96"/>
        <v>0.3022767322092314</v>
      </c>
      <c r="BC419" s="368">
        <f t="shared" si="97"/>
        <v>0.2085872480925996</v>
      </c>
      <c r="BD419" s="368">
        <f t="shared" si="98"/>
        <v>8.4798352987128754E-3</v>
      </c>
      <c r="BE419" s="368">
        <f t="shared" si="99"/>
        <v>0</v>
      </c>
      <c r="BF419" s="368">
        <f t="shared" si="103"/>
        <v>2.5229538052523901E-2</v>
      </c>
      <c r="BG419" s="368">
        <f t="shared" si="104"/>
        <v>3.9063709073675424E-3</v>
      </c>
      <c r="BH419" s="368">
        <f t="shared" si="105"/>
        <v>2.6128916405244209E-4</v>
      </c>
    </row>
    <row r="420" spans="1:60" ht="20" customHeight="1" x14ac:dyDescent="0.35">
      <c r="A420" s="394" t="s">
        <v>527</v>
      </c>
      <c r="B420" s="395" t="s">
        <v>525</v>
      </c>
      <c r="C420" s="394" t="s">
        <v>479</v>
      </c>
      <c r="D420" s="333" t="s">
        <v>71</v>
      </c>
      <c r="E420" s="346">
        <f>'GE2024 results (adjust.)'!E419/'Regional Transition'!$P$98</f>
        <v>4.5609616283996462E-3</v>
      </c>
      <c r="F420" s="346">
        <f>'GE2024 results (adjust.)'!F419/'Regional Transition'!$Q$98</f>
        <v>1.7504760256188332E-2</v>
      </c>
      <c r="G420" s="346">
        <f>'GE2024 results (adjust.)'!G419/'Regional Transition'!$R$98</f>
        <v>1.9982250722853628E-2</v>
      </c>
      <c r="H420" s="346">
        <f>'GE2024 results (adjust.)'!H419/'Regional Transition'!$S$98</f>
        <v>2.9610414537079178E-2</v>
      </c>
      <c r="I420" s="346">
        <f>'GE2024 results (adjust.)'!I419/'Regional Transition'!$T$98</f>
        <v>1.3231453718928331E-2</v>
      </c>
      <c r="J420" s="346">
        <v>0</v>
      </c>
      <c r="K420" s="346">
        <v>0</v>
      </c>
      <c r="L420" s="346">
        <f t="shared" si="100"/>
        <v>1.9982250722853628E-2</v>
      </c>
      <c r="M420" s="346">
        <v>1.2201321809862742E-2</v>
      </c>
      <c r="N420" s="346">
        <v>0</v>
      </c>
      <c r="P420" s="347">
        <f>E420*'Regional Transition'!$P$100</f>
        <v>0</v>
      </c>
      <c r="Q420" s="347">
        <f>F420*'Regional Transition'!$Q$100</f>
        <v>0</v>
      </c>
      <c r="R420" s="347">
        <f>G420*'Regional Transition'!$R$100</f>
        <v>5764.1089589201429</v>
      </c>
      <c r="S420" s="347">
        <f>H420*'Regional Transition'!$S$100</f>
        <v>0</v>
      </c>
      <c r="T420" s="347">
        <f>I420*'Regional Transition'!$T$100</f>
        <v>2978.9379796266794</v>
      </c>
      <c r="U420" s="347">
        <f>J420*'Regional Transition'!$U$100</f>
        <v>0</v>
      </c>
      <c r="V420" s="347">
        <f>K420*'Regional Transition'!$V$100</f>
        <v>0</v>
      </c>
      <c r="W420" s="347">
        <f>L420*'Regional Transition'!$W$100</f>
        <v>1530.8473657836669</v>
      </c>
      <c r="X420" s="347">
        <f>M420*'Regional Transition'!$X$100</f>
        <v>93.474762231587917</v>
      </c>
      <c r="Y420" s="347">
        <f>N420*'Regional Transition'!$Y$100</f>
        <v>0</v>
      </c>
      <c r="Z420" s="348">
        <f t="shared" si="91"/>
        <v>10367.369066562078</v>
      </c>
      <c r="AB420" s="347">
        <f>E420*'Regional Transition'!$P$102</f>
        <v>-1479.2939481268013</v>
      </c>
      <c r="AC420" s="347">
        <f>F420*'Regional Transition'!$Q$102</f>
        <v>-3494.6147540983598</v>
      </c>
      <c r="AD420" s="347">
        <f>G420*'Regional Transition'!$R$102</f>
        <v>0</v>
      </c>
      <c r="AE420" s="347">
        <f>H420*'Regional Transition'!$S$102</f>
        <v>-1466.2079999999994</v>
      </c>
      <c r="AF420" s="347">
        <f>I420*'Regional Transition'!$T$102</f>
        <v>0</v>
      </c>
      <c r="AG420" s="347">
        <f>J420*'Regional Transition'!$U$102</f>
        <v>0</v>
      </c>
      <c r="AH420" s="347">
        <f>K420*'Regional Transition'!$V$102</f>
        <v>0</v>
      </c>
      <c r="AI420" s="347">
        <f>L420*'Regional Transition'!$W$102</f>
        <v>0</v>
      </c>
      <c r="AJ420" s="347">
        <f>M420*'Regional Transition'!$X$102</f>
        <v>0</v>
      </c>
      <c r="AK420" s="347">
        <f>N420*'Regional Transition'!$Y$102</f>
        <v>0</v>
      </c>
      <c r="AM420" s="382">
        <f>IF(('GE2024 results (adjust.)'!E419+'Allocation (ENG)'!P420+'Allocation (ENG)'!AB420)&gt;0,('GE2024 results (adjust.)'!E419+'Allocation (ENG)'!P420+'Allocation (ENG)'!AB420),0)</f>
        <v>1631.7060518731987</v>
      </c>
      <c r="AN420" s="382">
        <f>IF(('GE2024 results (adjust.)'!F419+'Allocation (ENG)'!Q420+'Allocation (ENG)'!AC420)&gt;0,('GE2024 results (adjust.)'!F419+'Allocation (ENG)'!Q420+'Allocation (ENG)'!AC420),0)</f>
        <v>10258.38524590164</v>
      </c>
      <c r="AO420" s="382">
        <f>IF(('GE2024 results (adjust.)'!G419+'Allocation (ENG)'!R420+'Allocation (ENG)'!AD420)&gt;0,('GE2024 results (adjust.)'!G419+'Allocation (ENG)'!R420+'Allocation (ENG)'!AD420),0)</f>
        <v>13442.108958920144</v>
      </c>
      <c r="AP420" s="382">
        <f>IF(('GE2024 results (adjust.)'!H419+'Allocation (ENG)'!S420+'Allocation (ENG)'!AE420)&gt;0,('GE2024 results (adjust.)'!H419+'Allocation (ENG)'!S420+'Allocation (ENG)'!AE420),0)</f>
        <v>18897.792000000001</v>
      </c>
      <c r="AQ420" s="382">
        <f>IF(('GE2024 results (adjust.)'!I419+'Allocation (ENG)'!T420+'Allocation (ENG)'!AF420)&gt;0,('GE2024 results (adjust.)'!I419+'Allocation (ENG)'!T420+'Allocation (ENG)'!AF420),0)</f>
        <v>5714.9379796266794</v>
      </c>
      <c r="AR420" s="382">
        <f>IF(('GE2024 results (adjust.)'!K419+'Allocation (ENG)'!U420+'Allocation (ENG)'!AG420)&gt;0,('GE2024 results (adjust.)'!K419+'Allocation (ENG)'!U420+'Allocation (ENG)'!AG420),0)</f>
        <v>0</v>
      </c>
      <c r="AS420" s="382">
        <f>IF(('GE2024 results (adjust.)'!L419+'Allocation (ENG)'!V420+'Allocation (ENG)'!AH420)&gt;0,('GE2024 results (adjust.)'!L419+'Allocation (ENG)'!V420+'Allocation (ENG)'!AH420),0)</f>
        <v>0</v>
      </c>
      <c r="AT420" s="382">
        <f t="shared" si="101"/>
        <v>1530.8473657836669</v>
      </c>
      <c r="AU420" s="382">
        <f t="shared" si="102"/>
        <v>93.474762231587917</v>
      </c>
      <c r="AV420" s="382">
        <f>IF(('GE2024 results (adjust.)'!N419+'Allocation (ENG)'!Y420+'Allocation (ENG)'!AK420)&gt;0,('GE2024 results (adjust.)'!N419+'Allocation (ENG)'!Y420+'Allocation (ENG)'!AK420),0)</f>
        <v>0</v>
      </c>
      <c r="AW420" s="382">
        <f t="shared" si="92"/>
        <v>51569.252364336913</v>
      </c>
      <c r="AY420" s="368">
        <f t="shared" si="93"/>
        <v>3.1641064724871146E-2</v>
      </c>
      <c r="AZ420" s="368">
        <f t="shared" si="94"/>
        <v>0.19892445159813679</v>
      </c>
      <c r="BA420" s="368">
        <f t="shared" si="95"/>
        <v>0.26066131158837841</v>
      </c>
      <c r="BB420" s="368">
        <f t="shared" si="96"/>
        <v>0.36645464367966879</v>
      </c>
      <c r="BC420" s="368">
        <f t="shared" si="97"/>
        <v>0.1108206483051301</v>
      </c>
      <c r="BD420" s="368">
        <f t="shared" si="98"/>
        <v>0</v>
      </c>
      <c r="BE420" s="368">
        <f t="shared" si="99"/>
        <v>0</v>
      </c>
      <c r="BF420" s="368">
        <f t="shared" si="103"/>
        <v>2.9685273600017041E-2</v>
      </c>
      <c r="BG420" s="368">
        <f t="shared" si="104"/>
        <v>1.8126065037978147E-3</v>
      </c>
      <c r="BH420" s="368">
        <f t="shared" si="105"/>
        <v>0</v>
      </c>
    </row>
    <row r="421" spans="1:60" ht="20" customHeight="1" x14ac:dyDescent="0.35">
      <c r="A421" s="394" t="s">
        <v>528</v>
      </c>
      <c r="B421" s="395" t="s">
        <v>525</v>
      </c>
      <c r="C421" s="394" t="s">
        <v>479</v>
      </c>
      <c r="D421" s="333" t="s">
        <v>71</v>
      </c>
      <c r="E421" s="346">
        <f>'GE2024 results (adjust.)'!E420/'Regional Transition'!$P$98</f>
        <v>3.0404944780257237E-2</v>
      </c>
      <c r="F421" s="346">
        <f>'GE2024 results (adjust.)'!F420/'Regional Transition'!$Q$98</f>
        <v>1.9626510808581698E-2</v>
      </c>
      <c r="G421" s="346">
        <f>'GE2024 results (adjust.)'!G420/'Regional Transition'!$R$98</f>
        <v>1.9321207263149953E-2</v>
      </c>
      <c r="H421" s="346">
        <f>'GE2024 results (adjust.)'!H420/'Regional Transition'!$S$98</f>
        <v>5.6388326249652843E-3</v>
      </c>
      <c r="I421" s="346">
        <f>'GE2024 results (adjust.)'!I420/'Regional Transition'!$T$98</f>
        <v>1.5581777734790601E-2</v>
      </c>
      <c r="J421" s="346">
        <v>1.1123134610061152E-2</v>
      </c>
      <c r="K421" s="346">
        <v>1.1123134610061152E-2</v>
      </c>
      <c r="L421" s="346">
        <f t="shared" si="100"/>
        <v>1.9321207263149953E-2</v>
      </c>
      <c r="M421" s="346">
        <v>1.5398817328017561E-2</v>
      </c>
      <c r="N421" s="346">
        <v>1.1123134610061152E-2</v>
      </c>
      <c r="P421" s="347">
        <f>E421*'Regional Transition'!$P$100</f>
        <v>0</v>
      </c>
      <c r="Q421" s="347">
        <f>F421*'Regional Transition'!$Q$100</f>
        <v>0</v>
      </c>
      <c r="R421" s="347">
        <f>G421*'Regional Transition'!$R$100</f>
        <v>5573.4234059681094</v>
      </c>
      <c r="S421" s="347">
        <f>H421*'Regional Transition'!$S$100</f>
        <v>0</v>
      </c>
      <c r="T421" s="347">
        <f>I421*'Regional Transition'!$T$100</f>
        <v>3508.0914365340504</v>
      </c>
      <c r="U421" s="347">
        <f>J421*'Regional Transition'!$U$100</f>
        <v>0</v>
      </c>
      <c r="V421" s="347">
        <f>K421*'Regional Transition'!$V$100</f>
        <v>0</v>
      </c>
      <c r="W421" s="347">
        <f>L421*'Regional Transition'!$W$100</f>
        <v>1480.2045902029101</v>
      </c>
      <c r="X421" s="347">
        <f>M421*'Regional Transition'!$X$100</f>
        <v>117.97088961464659</v>
      </c>
      <c r="Y421" s="347">
        <f>N421*'Regional Transition'!$Y$100</f>
        <v>0</v>
      </c>
      <c r="Z421" s="348">
        <f t="shared" si="91"/>
        <v>10679.690322319715</v>
      </c>
      <c r="AB421" s="347">
        <f>E421*'Regional Transition'!$P$102</f>
        <v>-9861.484149855909</v>
      </c>
      <c r="AC421" s="347">
        <f>F421*'Regional Transition'!$Q$102</f>
        <v>-3918.1967213114749</v>
      </c>
      <c r="AD421" s="347">
        <f>G421*'Regional Transition'!$R$102</f>
        <v>0</v>
      </c>
      <c r="AE421" s="347">
        <f>H421*'Regional Transition'!$S$102</f>
        <v>-279.21599999999989</v>
      </c>
      <c r="AF421" s="347">
        <f>I421*'Regional Transition'!$T$102</f>
        <v>0</v>
      </c>
      <c r="AG421" s="347">
        <f>J421*'Regional Transition'!$U$102</f>
        <v>-130.91364489516852</v>
      </c>
      <c r="AH421" s="347">
        <f>K421*'Regional Transition'!$V$102</f>
        <v>-19.937373914458554</v>
      </c>
      <c r="AI421" s="347">
        <f>L421*'Regional Transition'!$W$102</f>
        <v>0</v>
      </c>
      <c r="AJ421" s="347">
        <f>M421*'Regional Transition'!$X$102</f>
        <v>0</v>
      </c>
      <c r="AK421" s="347">
        <f>N421*'Regional Transition'!$Y$102</f>
        <v>-120.33892654427827</v>
      </c>
      <c r="AM421" s="382">
        <f>IF(('GE2024 results (adjust.)'!E420+'Allocation (ENG)'!P421+'Allocation (ENG)'!AB421)&gt;0,('GE2024 results (adjust.)'!E420+'Allocation (ENG)'!P421+'Allocation (ENG)'!AB421),0)</f>
        <v>10877.515850144091</v>
      </c>
      <c r="AN421" s="382">
        <f>IF(('GE2024 results (adjust.)'!F420+'Allocation (ENG)'!Q421+'Allocation (ENG)'!AC421)&gt;0,('GE2024 results (adjust.)'!F420+'Allocation (ENG)'!Q421+'Allocation (ENG)'!AC421),0)</f>
        <v>11501.803278688525</v>
      </c>
      <c r="AO421" s="382">
        <f>IF(('GE2024 results (adjust.)'!G420+'Allocation (ENG)'!R421+'Allocation (ENG)'!AD421)&gt;0,('GE2024 results (adjust.)'!G420+'Allocation (ENG)'!R421+'Allocation (ENG)'!AD421),0)</f>
        <v>12997.423405968109</v>
      </c>
      <c r="AP421" s="382">
        <f>IF(('GE2024 results (adjust.)'!H420+'Allocation (ENG)'!S421+'Allocation (ENG)'!AE421)&gt;0,('GE2024 results (adjust.)'!H420+'Allocation (ENG)'!S421+'Allocation (ENG)'!AE421),0)</f>
        <v>3598.7840000000001</v>
      </c>
      <c r="AQ421" s="382">
        <f>IF(('GE2024 results (adjust.)'!I420+'Allocation (ENG)'!T421+'Allocation (ENG)'!AF421)&gt;0,('GE2024 results (adjust.)'!I420+'Allocation (ENG)'!T421+'Allocation (ENG)'!AF421),0)</f>
        <v>6730.0914365340504</v>
      </c>
      <c r="AR421" s="382">
        <f>IF(('GE2024 results (adjust.)'!K420+'Allocation (ENG)'!U421+'Allocation (ENG)'!AG421)&gt;0,('GE2024 results (adjust.)'!K420+'Allocation (ENG)'!U421+'Allocation (ENG)'!AG421),0)</f>
        <v>100.08635510483148</v>
      </c>
      <c r="AS421" s="382">
        <f>IF(('GE2024 results (adjust.)'!L420+'Allocation (ENG)'!V421+'Allocation (ENG)'!AH421)&gt;0,('GE2024 results (adjust.)'!L420+'Allocation (ENG)'!V421+'Allocation (ENG)'!AH421),0)</f>
        <v>0</v>
      </c>
      <c r="AT421" s="382">
        <f t="shared" si="101"/>
        <v>1480.2045902029101</v>
      </c>
      <c r="AU421" s="382">
        <f t="shared" si="102"/>
        <v>117.97088961464659</v>
      </c>
      <c r="AV421" s="382">
        <f>IF(('GE2024 results (adjust.)'!N420+'Allocation (ENG)'!Y421+'Allocation (ENG)'!AK421)&gt;0,('GE2024 results (adjust.)'!N420+'Allocation (ENG)'!Y421+'Allocation (ENG)'!AK421),0)</f>
        <v>90.661073455721734</v>
      </c>
      <c r="AW421" s="382">
        <f t="shared" si="92"/>
        <v>47494.540879712891</v>
      </c>
      <c r="AY421" s="368">
        <f t="shared" si="93"/>
        <v>0.22902665545695125</v>
      </c>
      <c r="AZ421" s="368">
        <f t="shared" si="94"/>
        <v>0.24217105936066594</v>
      </c>
      <c r="BA421" s="368">
        <f t="shared" si="95"/>
        <v>0.27366141803299143</v>
      </c>
      <c r="BB421" s="368">
        <f t="shared" si="96"/>
        <v>7.5772582139797179E-2</v>
      </c>
      <c r="BC421" s="368">
        <f t="shared" si="97"/>
        <v>0.14170242120202878</v>
      </c>
      <c r="BD421" s="368">
        <f t="shared" si="98"/>
        <v>2.1073233523472797E-3</v>
      </c>
      <c r="BE421" s="368">
        <f t="shared" si="99"/>
        <v>0</v>
      </c>
      <c r="BF421" s="368">
        <f t="shared" si="103"/>
        <v>3.1165783746636318E-2</v>
      </c>
      <c r="BG421" s="368">
        <f t="shared" si="104"/>
        <v>2.4838831459267226E-3</v>
      </c>
      <c r="BH421" s="368">
        <f t="shared" si="105"/>
        <v>1.9088735626550137E-3</v>
      </c>
    </row>
    <row r="422" spans="1:60" ht="20" customHeight="1" x14ac:dyDescent="0.35">
      <c r="A422" s="394" t="s">
        <v>529</v>
      </c>
      <c r="B422" s="395" t="s">
        <v>525</v>
      </c>
      <c r="C422" s="394" t="s">
        <v>479</v>
      </c>
      <c r="D422" s="333" t="s">
        <v>71</v>
      </c>
      <c r="E422" s="346">
        <f>'GE2024 results (adjust.)'!E421/'Regional Transition'!$P$98</f>
        <v>2.8057757519868991E-2</v>
      </c>
      <c r="F422" s="346">
        <f>'GE2024 results (adjust.)'!F421/'Regional Transition'!$Q$98</f>
        <v>2.3545448991436631E-2</v>
      </c>
      <c r="G422" s="346">
        <f>'GE2024 results (adjust.)'!G421/'Regional Transition'!$R$98</f>
        <v>1.4579391579763745E-2</v>
      </c>
      <c r="H422" s="346">
        <f>'GE2024 results (adjust.)'!H421/'Regional Transition'!$S$98</f>
        <v>1.035433912387256E-2</v>
      </c>
      <c r="I422" s="346">
        <f>'GE2024 results (adjust.)'!I421/'Regional Transition'!$T$98</f>
        <v>1.5828416674726765E-2</v>
      </c>
      <c r="J422" s="346">
        <v>3.3470065681858218E-3</v>
      </c>
      <c r="K422" s="346">
        <v>3.3470065681858218E-3</v>
      </c>
      <c r="L422" s="346">
        <f t="shared" si="100"/>
        <v>1.4579391579763745E-2</v>
      </c>
      <c r="M422" s="346">
        <v>1.5189218598096674E-2</v>
      </c>
      <c r="N422" s="346">
        <v>3.3470065681858218E-3</v>
      </c>
      <c r="P422" s="347">
        <f>E422*'Regional Transition'!$P$100</f>
        <v>0</v>
      </c>
      <c r="Q422" s="347">
        <f>F422*'Regional Transition'!$Q$100</f>
        <v>0</v>
      </c>
      <c r="R422" s="347">
        <f>G422*'Regional Transition'!$R$100</f>
        <v>4205.5923922728107</v>
      </c>
      <c r="S422" s="347">
        <f>H422*'Regional Transition'!$S$100</f>
        <v>0</v>
      </c>
      <c r="T422" s="347">
        <f>I422*'Regional Transition'!$T$100</f>
        <v>3563.6198857156883</v>
      </c>
      <c r="U422" s="347">
        <f>J422*'Regional Transition'!$U$100</f>
        <v>0</v>
      </c>
      <c r="V422" s="347">
        <f>K422*'Regional Transition'!$V$100</f>
        <v>0</v>
      </c>
      <c r="W422" s="347">
        <f>L422*'Regional Transition'!$W$100</f>
        <v>1116.93239686378</v>
      </c>
      <c r="X422" s="347">
        <f>M422*'Regional Transition'!$X$100</f>
        <v>116.36514625759811</v>
      </c>
      <c r="Y422" s="347">
        <f>N422*'Regional Transition'!$Y$100</f>
        <v>0</v>
      </c>
      <c r="Z422" s="348">
        <f t="shared" si="91"/>
        <v>9002.5098211098775</v>
      </c>
      <c r="AB422" s="347">
        <f>E422*'Regional Transition'!$P$102</f>
        <v>-9100.2017291066295</v>
      </c>
      <c r="AC422" s="347">
        <f>F422*'Regional Transition'!$Q$102</f>
        <v>-4700.565573770491</v>
      </c>
      <c r="AD422" s="347">
        <f>G422*'Regional Transition'!$R$102</f>
        <v>0</v>
      </c>
      <c r="AE422" s="347">
        <f>H422*'Regional Transition'!$S$102</f>
        <v>-512.71199999999976</v>
      </c>
      <c r="AF422" s="347">
        <f>I422*'Regional Transition'!$T$102</f>
        <v>0</v>
      </c>
      <c r="AG422" s="347">
        <f>J422*'Regional Transition'!$U$102</f>
        <v>-39.392567355333512</v>
      </c>
      <c r="AH422" s="347">
        <f>K422*'Regional Transition'!$V$102</f>
        <v>-5.9992550466583436</v>
      </c>
      <c r="AI422" s="347">
        <f>L422*'Regional Transition'!$W$102</f>
        <v>0</v>
      </c>
      <c r="AJ422" s="347">
        <f>M422*'Regional Transition'!$X$102</f>
        <v>0</v>
      </c>
      <c r="AK422" s="347">
        <f>N422*'Regional Transition'!$Y$102</f>
        <v>-36.210581969205904</v>
      </c>
      <c r="AM422" s="382">
        <f>IF(('GE2024 results (adjust.)'!E421+'Allocation (ENG)'!P422+'Allocation (ENG)'!AB422)&gt;0,('GE2024 results (adjust.)'!E421+'Allocation (ENG)'!P422+'Allocation (ENG)'!AB422),0)</f>
        <v>10037.79827089337</v>
      </c>
      <c r="AN422" s="382">
        <f>IF(('GE2024 results (adjust.)'!F421+'Allocation (ENG)'!Q422+'Allocation (ENG)'!AC422)&gt;0,('GE2024 results (adjust.)'!F421+'Allocation (ENG)'!Q422+'Allocation (ENG)'!AC422),0)</f>
        <v>13798.434426229509</v>
      </c>
      <c r="AO422" s="382">
        <f>IF(('GE2024 results (adjust.)'!G421+'Allocation (ENG)'!R422+'Allocation (ENG)'!AD422)&gt;0,('GE2024 results (adjust.)'!G421+'Allocation (ENG)'!R422+'Allocation (ENG)'!AD422),0)</f>
        <v>9807.5923922728107</v>
      </c>
      <c r="AP422" s="382">
        <f>IF(('GE2024 results (adjust.)'!H421+'Allocation (ENG)'!S422+'Allocation (ENG)'!AE422)&gt;0,('GE2024 results (adjust.)'!H421+'Allocation (ENG)'!S422+'Allocation (ENG)'!AE422),0)</f>
        <v>6608.2880000000005</v>
      </c>
      <c r="AQ422" s="382">
        <f>IF(('GE2024 results (adjust.)'!I421+'Allocation (ENG)'!T422+'Allocation (ENG)'!AF422)&gt;0,('GE2024 results (adjust.)'!I421+'Allocation (ENG)'!T422+'Allocation (ENG)'!AF422),0)</f>
        <v>6836.6198857156887</v>
      </c>
      <c r="AR422" s="382">
        <f>IF(('GE2024 results (adjust.)'!K421+'Allocation (ENG)'!U422+'Allocation (ENG)'!AG422)&gt;0,('GE2024 results (adjust.)'!K421+'Allocation (ENG)'!U422+'Allocation (ENG)'!AG422),0)</f>
        <v>0</v>
      </c>
      <c r="AS422" s="382">
        <f>IF(('GE2024 results (adjust.)'!L421+'Allocation (ENG)'!V422+'Allocation (ENG)'!AH422)&gt;0,('GE2024 results (adjust.)'!L421+'Allocation (ENG)'!V422+'Allocation (ENG)'!AH422),0)</f>
        <v>127.00074495334165</v>
      </c>
      <c r="AT422" s="382">
        <f t="shared" si="101"/>
        <v>1116.93239686378</v>
      </c>
      <c r="AU422" s="382">
        <f t="shared" si="102"/>
        <v>116.36514625759811</v>
      </c>
      <c r="AV422" s="382">
        <f>IF(('GE2024 results (adjust.)'!N421+'Allocation (ENG)'!Y422+'Allocation (ENG)'!AK422)&gt;0,('GE2024 results (adjust.)'!N421+'Allocation (ENG)'!Y422+'Allocation (ENG)'!AK422),0)</f>
        <v>0</v>
      </c>
      <c r="AW422" s="382">
        <f t="shared" si="92"/>
        <v>48449.031263186094</v>
      </c>
      <c r="AY422" s="368">
        <f t="shared" si="93"/>
        <v>0.20718264141063586</v>
      </c>
      <c r="AZ422" s="368">
        <f t="shared" si="94"/>
        <v>0.28480310269308157</v>
      </c>
      <c r="BA422" s="368">
        <f t="shared" si="95"/>
        <v>0.20243113508288227</v>
      </c>
      <c r="BB422" s="368">
        <f t="shared" si="96"/>
        <v>0.13639670036129897</v>
      </c>
      <c r="BC422" s="368">
        <f t="shared" si="97"/>
        <v>0.14110952701154381</v>
      </c>
      <c r="BD422" s="368">
        <f t="shared" si="98"/>
        <v>0</v>
      </c>
      <c r="BE422" s="368">
        <f t="shared" si="99"/>
        <v>2.62132681793873E-3</v>
      </c>
      <c r="BF422" s="368">
        <f t="shared" si="103"/>
        <v>2.3053761194859617E-2</v>
      </c>
      <c r="BG422" s="368">
        <f t="shared" si="104"/>
        <v>2.4018054277592533E-3</v>
      </c>
      <c r="BH422" s="368">
        <f t="shared" si="105"/>
        <v>0</v>
      </c>
    </row>
    <row r="423" spans="1:60" ht="20" customHeight="1" x14ac:dyDescent="0.35">
      <c r="A423" s="394" t="s">
        <v>530</v>
      </c>
      <c r="B423" s="395" t="s">
        <v>525</v>
      </c>
      <c r="C423" s="394" t="s">
        <v>479</v>
      </c>
      <c r="D423" s="333" t="s">
        <v>71</v>
      </c>
      <c r="E423" s="346">
        <f>'GE2024 results (adjust.)'!E422/'Regional Transition'!$P$98</f>
        <v>5.2075010299182075E-3</v>
      </c>
      <c r="F423" s="346">
        <f>'GE2024 results (adjust.)'!F422/'Regional Transition'!$Q$98</f>
        <v>1.5772485210113128E-2</v>
      </c>
      <c r="G423" s="346">
        <f>'GE2024 results (adjust.)'!G422/'Regional Transition'!$R$98</f>
        <v>2.0958200712573621E-2</v>
      </c>
      <c r="H423" s="346">
        <f>'GE2024 results (adjust.)'!H422/'Regional Transition'!$S$98</f>
        <v>3.5378658225381727E-2</v>
      </c>
      <c r="I423" s="346">
        <f>'GE2024 results (adjust.)'!I422/'Regional Transition'!$T$98</f>
        <v>8.8596576071186782E-3</v>
      </c>
      <c r="J423" s="346">
        <v>3.3721720311045123E-3</v>
      </c>
      <c r="K423" s="346">
        <v>3.3721720311045123E-3</v>
      </c>
      <c r="L423" s="346">
        <f t="shared" si="100"/>
        <v>2.0958200712573621E-2</v>
      </c>
      <c r="M423" s="346">
        <v>8.1698909194694962E-3</v>
      </c>
      <c r="N423" s="346">
        <v>3.3721720311045123E-3</v>
      </c>
      <c r="P423" s="347">
        <f>E423*'Regional Transition'!$P$100</f>
        <v>0</v>
      </c>
      <c r="Q423" s="347">
        <f>F423*'Regional Transition'!$Q$100</f>
        <v>0</v>
      </c>
      <c r="R423" s="347">
        <f>G423*'Regional Transition'!$R$100</f>
        <v>6045.6329052075944</v>
      </c>
      <c r="S423" s="347">
        <f>H423*'Regional Transition'!$S$100</f>
        <v>0</v>
      </c>
      <c r="T423" s="347">
        <f>I423*'Regional Transition'!$T$100</f>
        <v>1994.6689980541219</v>
      </c>
      <c r="U423" s="347">
        <f>J423*'Regional Transition'!$U$100</f>
        <v>0</v>
      </c>
      <c r="V423" s="347">
        <f>K423*'Regional Transition'!$V$100</f>
        <v>0</v>
      </c>
      <c r="W423" s="347">
        <f>L423*'Regional Transition'!$W$100</f>
        <v>1605.6152431174614</v>
      </c>
      <c r="X423" s="347">
        <f>M423*'Regional Transition'!$X$100</f>
        <v>62.589826172612959</v>
      </c>
      <c r="Y423" s="347">
        <f>N423*'Regional Transition'!$Y$100</f>
        <v>0</v>
      </c>
      <c r="Z423" s="348">
        <f t="shared" si="91"/>
        <v>9708.5069725517897</v>
      </c>
      <c r="AB423" s="347">
        <f>E423*'Regional Transition'!$P$102</f>
        <v>-1688.9913544668589</v>
      </c>
      <c r="AC423" s="347">
        <f>F423*'Regional Transition'!$Q$102</f>
        <v>-3148.7868852459014</v>
      </c>
      <c r="AD423" s="347">
        <f>G423*'Regional Transition'!$R$102</f>
        <v>0</v>
      </c>
      <c r="AE423" s="347">
        <f>H423*'Regional Transition'!$S$102</f>
        <v>-1751.8319999999994</v>
      </c>
      <c r="AF423" s="347">
        <f>I423*'Regional Transition'!$T$102</f>
        <v>0</v>
      </c>
      <c r="AG423" s="347">
        <f>J423*'Regional Transition'!$U$102</f>
        <v>-39.68875207229091</v>
      </c>
      <c r="AH423" s="347">
        <f>K423*'Regional Transition'!$V$102</f>
        <v>-6.0443622274602857</v>
      </c>
      <c r="AI423" s="347">
        <f>L423*'Regional Transition'!$W$102</f>
        <v>0</v>
      </c>
      <c r="AJ423" s="347">
        <f>M423*'Regional Transition'!$X$102</f>
        <v>0</v>
      </c>
      <c r="AK423" s="347">
        <f>N423*'Regional Transition'!$Y$102</f>
        <v>-36.482841984011962</v>
      </c>
      <c r="AM423" s="382">
        <f>IF(('GE2024 results (adjust.)'!E422+'Allocation (ENG)'!P423+'Allocation (ENG)'!AB423)&gt;0,('GE2024 results (adjust.)'!E422+'Allocation (ENG)'!P423+'Allocation (ENG)'!AB423),0)</f>
        <v>1863.0086455331411</v>
      </c>
      <c r="AN423" s="382">
        <f>IF(('GE2024 results (adjust.)'!F422+'Allocation (ENG)'!Q423+'Allocation (ENG)'!AC423)&gt;0,('GE2024 results (adjust.)'!F422+'Allocation (ENG)'!Q423+'Allocation (ENG)'!AC423),0)</f>
        <v>9243.2131147540986</v>
      </c>
      <c r="AO423" s="382">
        <f>IF(('GE2024 results (adjust.)'!G422+'Allocation (ENG)'!R423+'Allocation (ENG)'!AD423)&gt;0,('GE2024 results (adjust.)'!G422+'Allocation (ENG)'!R423+'Allocation (ENG)'!AD423),0)</f>
        <v>14098.632905207594</v>
      </c>
      <c r="AP423" s="382">
        <f>IF(('GE2024 results (adjust.)'!H422+'Allocation (ENG)'!S423+'Allocation (ENG)'!AE423)&gt;0,('GE2024 results (adjust.)'!H422+'Allocation (ENG)'!S423+'Allocation (ENG)'!AE423),0)</f>
        <v>22579.168000000001</v>
      </c>
      <c r="AQ423" s="382">
        <f>IF(('GE2024 results (adjust.)'!I422+'Allocation (ENG)'!T423+'Allocation (ENG)'!AF423)&gt;0,('GE2024 results (adjust.)'!I422+'Allocation (ENG)'!T423+'Allocation (ENG)'!AF423),0)</f>
        <v>3826.6689980541219</v>
      </c>
      <c r="AR423" s="382">
        <f>IF(('GE2024 results (adjust.)'!K422+'Allocation (ENG)'!U423+'Allocation (ENG)'!AG423)&gt;0,('GE2024 results (adjust.)'!K422+'Allocation (ENG)'!U423+'Allocation (ENG)'!AG423),0)</f>
        <v>0</v>
      </c>
      <c r="AS423" s="382">
        <f>IF(('GE2024 results (adjust.)'!L422+'Allocation (ENG)'!V423+'Allocation (ENG)'!AH423)&gt;0,('GE2024 results (adjust.)'!L422+'Allocation (ENG)'!V423+'Allocation (ENG)'!AH423),0)</f>
        <v>0</v>
      </c>
      <c r="AT423" s="382">
        <f t="shared" si="101"/>
        <v>1605.6152431174614</v>
      </c>
      <c r="AU423" s="382">
        <f t="shared" si="102"/>
        <v>62.589826172612959</v>
      </c>
      <c r="AV423" s="382">
        <f>IF(('GE2024 results (adjust.)'!N422+'Allocation (ENG)'!Y423+'Allocation (ENG)'!AK423)&gt;0,('GE2024 results (adjust.)'!N422+'Allocation (ENG)'!Y423+'Allocation (ENG)'!AK423),0)</f>
        <v>97.517158015988031</v>
      </c>
      <c r="AW423" s="382">
        <f t="shared" si="92"/>
        <v>53376.413890855016</v>
      </c>
      <c r="AY423" s="368">
        <f t="shared" si="93"/>
        <v>3.4903218664008646E-2</v>
      </c>
      <c r="AZ423" s="368">
        <f t="shared" si="94"/>
        <v>0.1731703657284803</v>
      </c>
      <c r="BA423" s="368">
        <f t="shared" si="95"/>
        <v>0.26413600835074297</v>
      </c>
      <c r="BB423" s="368">
        <f t="shared" si="96"/>
        <v>0.42301770302834996</v>
      </c>
      <c r="BC423" s="368">
        <f t="shared" si="97"/>
        <v>7.1692133643128569E-2</v>
      </c>
      <c r="BD423" s="368">
        <f t="shared" si="98"/>
        <v>0</v>
      </c>
      <c r="BE423" s="368">
        <f t="shared" si="99"/>
        <v>0</v>
      </c>
      <c r="BF423" s="368">
        <f t="shared" si="103"/>
        <v>3.0080987576285106E-2</v>
      </c>
      <c r="BG423" s="368">
        <f t="shared" si="104"/>
        <v>1.1726120510942846E-3</v>
      </c>
      <c r="BH423" s="368">
        <f t="shared" si="105"/>
        <v>1.8269709579102251E-3</v>
      </c>
    </row>
    <row r="424" spans="1:60" ht="20" customHeight="1" x14ac:dyDescent="0.35">
      <c r="A424" s="394" t="s">
        <v>531</v>
      </c>
      <c r="B424" s="395" t="s">
        <v>525</v>
      </c>
      <c r="C424" s="394" t="s">
        <v>479</v>
      </c>
      <c r="D424" s="333" t="s">
        <v>71</v>
      </c>
      <c r="E424" s="346">
        <f>'GE2024 results (adjust.)'!E423/'Regional Transition'!$P$98</f>
        <v>6.3407775772511962E-3</v>
      </c>
      <c r="F424" s="346">
        <f>'GE2024 results (adjust.)'!F423/'Regional Transition'!$Q$98</f>
        <v>1.8861560549440479E-2</v>
      </c>
      <c r="G424" s="346">
        <f>'GE2024 results (adjust.)'!G423/'Regional Transition'!$R$98</f>
        <v>2.0265926853198907E-2</v>
      </c>
      <c r="H424" s="346">
        <f>'GE2024 results (adjust.)'!H423/'Regional Transition'!$S$98</f>
        <v>2.6647046592344972E-2</v>
      </c>
      <c r="I424" s="346">
        <f>'GE2024 results (adjust.)'!I423/'Regional Transition'!$T$98</f>
        <v>1.0803752780733148E-2</v>
      </c>
      <c r="J424" s="346">
        <v>0</v>
      </c>
      <c r="K424" s="346">
        <v>0</v>
      </c>
      <c r="L424" s="346">
        <f t="shared" si="100"/>
        <v>2.0265926853198907E-2</v>
      </c>
      <c r="M424" s="346">
        <v>9.9626289924098551E-3</v>
      </c>
      <c r="N424" s="346">
        <v>0</v>
      </c>
      <c r="P424" s="347">
        <f>E424*'Regional Transition'!$P$100</f>
        <v>0</v>
      </c>
      <c r="Q424" s="347">
        <f>F424*'Regional Transition'!$Q$100</f>
        <v>0</v>
      </c>
      <c r="R424" s="347">
        <f>G424*'Regional Transition'!$R$100</f>
        <v>5845.9385859743625</v>
      </c>
      <c r="S424" s="347">
        <f>H424*'Regional Transition'!$S$100</f>
        <v>0</v>
      </c>
      <c r="T424" s="347">
        <f>I424*'Regional Transition'!$T$100</f>
        <v>2432.3638327799717</v>
      </c>
      <c r="U424" s="347">
        <f>J424*'Regional Transition'!$U$100</f>
        <v>0</v>
      </c>
      <c r="V424" s="347">
        <f>K424*'Regional Transition'!$V$100</f>
        <v>0</v>
      </c>
      <c r="W424" s="347">
        <f>L424*'Regional Transition'!$W$100</f>
        <v>1552.5798954620234</v>
      </c>
      <c r="X424" s="347">
        <f>M424*'Regional Transition'!$X$100</f>
        <v>76.324056588219079</v>
      </c>
      <c r="Y424" s="347">
        <f>N424*'Regional Transition'!$Y$100</f>
        <v>0</v>
      </c>
      <c r="Z424" s="348">
        <f t="shared" si="91"/>
        <v>9907.2063708045771</v>
      </c>
      <c r="AB424" s="347">
        <f>E424*'Regional Transition'!$P$102</f>
        <v>-2056.5561959654183</v>
      </c>
      <c r="AC424" s="347">
        <f>F424*'Regional Transition'!$Q$102</f>
        <v>-3765.4836065573763</v>
      </c>
      <c r="AD424" s="347">
        <f>G424*'Regional Transition'!$R$102</f>
        <v>0</v>
      </c>
      <c r="AE424" s="347">
        <f>H424*'Regional Transition'!$S$102</f>
        <v>-1319.4719999999995</v>
      </c>
      <c r="AF424" s="347">
        <f>I424*'Regional Transition'!$T$102</f>
        <v>0</v>
      </c>
      <c r="AG424" s="347">
        <f>J424*'Regional Transition'!$U$102</f>
        <v>0</v>
      </c>
      <c r="AH424" s="347">
        <f>K424*'Regional Transition'!$V$102</f>
        <v>0</v>
      </c>
      <c r="AI424" s="347">
        <f>L424*'Regional Transition'!$W$102</f>
        <v>0</v>
      </c>
      <c r="AJ424" s="347">
        <f>M424*'Regional Transition'!$X$102</f>
        <v>0</v>
      </c>
      <c r="AK424" s="347">
        <f>N424*'Regional Transition'!$Y$102</f>
        <v>0</v>
      </c>
      <c r="AM424" s="382">
        <f>IF(('GE2024 results (adjust.)'!E423+'Allocation (ENG)'!P424+'Allocation (ENG)'!AB424)&gt;0,('GE2024 results (adjust.)'!E423+'Allocation (ENG)'!P424+'Allocation (ENG)'!AB424),0)</f>
        <v>2268.4438040345817</v>
      </c>
      <c r="AN424" s="382">
        <f>IF(('GE2024 results (adjust.)'!F423+'Allocation (ENG)'!Q424+'Allocation (ENG)'!AC424)&gt;0,('GE2024 results (adjust.)'!F423+'Allocation (ENG)'!Q424+'Allocation (ENG)'!AC424),0)</f>
        <v>11053.516393442624</v>
      </c>
      <c r="AO424" s="382">
        <f>IF(('GE2024 results (adjust.)'!G423+'Allocation (ENG)'!R424+'Allocation (ENG)'!AD424)&gt;0,('GE2024 results (adjust.)'!G423+'Allocation (ENG)'!R424+'Allocation (ENG)'!AD424),0)</f>
        <v>13632.938585974363</v>
      </c>
      <c r="AP424" s="382">
        <f>IF(('GE2024 results (adjust.)'!H423+'Allocation (ENG)'!S424+'Allocation (ENG)'!AE424)&gt;0,('GE2024 results (adjust.)'!H423+'Allocation (ENG)'!S424+'Allocation (ENG)'!AE424),0)</f>
        <v>17006.528000000002</v>
      </c>
      <c r="AQ424" s="382">
        <f>IF(('GE2024 results (adjust.)'!I423+'Allocation (ENG)'!T424+'Allocation (ENG)'!AF424)&gt;0,('GE2024 results (adjust.)'!I423+'Allocation (ENG)'!T424+'Allocation (ENG)'!AF424),0)</f>
        <v>4666.3638327799717</v>
      </c>
      <c r="AR424" s="382">
        <f>IF(('GE2024 results (adjust.)'!K423+'Allocation (ENG)'!U424+'Allocation (ENG)'!AG424)&gt;0,('GE2024 results (adjust.)'!K423+'Allocation (ENG)'!U424+'Allocation (ENG)'!AG424),0)</f>
        <v>0</v>
      </c>
      <c r="AS424" s="382">
        <f>IF(('GE2024 results (adjust.)'!L423+'Allocation (ENG)'!V424+'Allocation (ENG)'!AH424)&gt;0,('GE2024 results (adjust.)'!L423+'Allocation (ENG)'!V424+'Allocation (ENG)'!AH424),0)</f>
        <v>0</v>
      </c>
      <c r="AT424" s="382">
        <f t="shared" si="101"/>
        <v>1552.5798954620234</v>
      </c>
      <c r="AU424" s="382">
        <f t="shared" si="102"/>
        <v>76.324056588219079</v>
      </c>
      <c r="AV424" s="382">
        <f>IF(('GE2024 results (adjust.)'!N423+'Allocation (ENG)'!Y424+'Allocation (ENG)'!AK424)&gt;0,('GE2024 results (adjust.)'!N423+'Allocation (ENG)'!Y424+'Allocation (ENG)'!AK424),0)</f>
        <v>0</v>
      </c>
      <c r="AW424" s="382">
        <f t="shared" si="92"/>
        <v>50256.69456828179</v>
      </c>
      <c r="AY424" s="368">
        <f t="shared" si="93"/>
        <v>4.5137146872095552E-2</v>
      </c>
      <c r="AZ424" s="368">
        <f t="shared" si="94"/>
        <v>0.21994117377585681</v>
      </c>
      <c r="BA424" s="368">
        <f t="shared" si="95"/>
        <v>0.27126612092348867</v>
      </c>
      <c r="BB424" s="368">
        <f t="shared" si="96"/>
        <v>0.33839328563270121</v>
      </c>
      <c r="BC424" s="368">
        <f t="shared" si="97"/>
        <v>9.2850591804042482E-2</v>
      </c>
      <c r="BD424" s="368">
        <f t="shared" si="98"/>
        <v>0</v>
      </c>
      <c r="BE424" s="368">
        <f t="shared" si="99"/>
        <v>0</v>
      </c>
      <c r="BF424" s="368">
        <f t="shared" si="103"/>
        <v>3.0892996620631195E-2</v>
      </c>
      <c r="BG424" s="368">
        <f t="shared" si="104"/>
        <v>1.5186843711840338E-3</v>
      </c>
      <c r="BH424" s="368">
        <f t="shared" si="105"/>
        <v>0</v>
      </c>
    </row>
    <row r="425" spans="1:60" ht="20" customHeight="1" x14ac:dyDescent="0.35">
      <c r="A425" s="394" t="s">
        <v>532</v>
      </c>
      <c r="B425" s="395" t="s">
        <v>525</v>
      </c>
      <c r="C425" s="394" t="s">
        <v>479</v>
      </c>
      <c r="D425" s="333" t="s">
        <v>71</v>
      </c>
      <c r="E425" s="346">
        <f>'GE2024 results (adjust.)'!E424/'Regional Transition'!$P$98</f>
        <v>5.1708491364080853E-3</v>
      </c>
      <c r="F425" s="346">
        <f>'GE2024 results (adjust.)'!F424/'Regional Transition'!$Q$98</f>
        <v>1.5911219949291816E-2</v>
      </c>
      <c r="G425" s="346">
        <f>'GE2024 results (adjust.)'!G424/'Regional Transition'!$R$98</f>
        <v>1.7205347685437009E-2</v>
      </c>
      <c r="H425" s="346">
        <f>'GE2024 results (adjust.)'!H424/'Regional Transition'!$S$98</f>
        <v>3.4347731889357906E-2</v>
      </c>
      <c r="I425" s="346">
        <f>'GE2024 results (adjust.)'!I424/'Regional Transition'!$T$98</f>
        <v>1.0000967211529163E-2</v>
      </c>
      <c r="J425" s="346">
        <v>5.1312378891209702E-2</v>
      </c>
      <c r="K425" s="346">
        <v>5.1312378891209702E-2</v>
      </c>
      <c r="L425" s="346">
        <f t="shared" si="100"/>
        <v>1.7205347685437009E-2</v>
      </c>
      <c r="M425" s="346">
        <v>1.7468047342555686E-2</v>
      </c>
      <c r="N425" s="346">
        <v>5.1312378891209702E-2</v>
      </c>
      <c r="P425" s="347">
        <f>E425*'Regional Transition'!$P$100</f>
        <v>0</v>
      </c>
      <c r="Q425" s="347">
        <f>F425*'Regional Transition'!$Q$100</f>
        <v>0</v>
      </c>
      <c r="R425" s="347">
        <f>G425*'Regional Transition'!$R$100</f>
        <v>4963.0794904169143</v>
      </c>
      <c r="S425" s="347">
        <f>H425*'Regional Transition'!$S$100</f>
        <v>0</v>
      </c>
      <c r="T425" s="347">
        <f>I425*'Regional Transition'!$T$100</f>
        <v>2251.6241746593473</v>
      </c>
      <c r="U425" s="347">
        <f>J425*'Regional Transition'!$U$100</f>
        <v>0</v>
      </c>
      <c r="V425" s="347">
        <f>K425*'Regional Transition'!$V$100</f>
        <v>0</v>
      </c>
      <c r="W425" s="347">
        <f>L425*'Regional Transition'!$W$100</f>
        <v>1318.1078321432435</v>
      </c>
      <c r="X425" s="347">
        <f>M425*'Regional Transition'!$X$100</f>
        <v>133.82333467146557</v>
      </c>
      <c r="Y425" s="347">
        <f>N425*'Regional Transition'!$Y$100</f>
        <v>0</v>
      </c>
      <c r="Z425" s="348">
        <f t="shared" si="91"/>
        <v>8666.6348318909713</v>
      </c>
      <c r="AB425" s="347">
        <f>E425*'Regional Transition'!$P$102</f>
        <v>-1677.1037463976947</v>
      </c>
      <c r="AC425" s="347">
        <f>F425*'Regional Transition'!$Q$102</f>
        <v>-3176.4836065573763</v>
      </c>
      <c r="AD425" s="347">
        <f>G425*'Regional Transition'!$R$102</f>
        <v>0</v>
      </c>
      <c r="AE425" s="347">
        <f>H425*'Regional Transition'!$S$102</f>
        <v>-1700.7839999999997</v>
      </c>
      <c r="AF425" s="347">
        <f>I425*'Regional Transition'!$T$102</f>
        <v>0</v>
      </c>
      <c r="AG425" s="347">
        <f>J425*'Regional Transition'!$U$102</f>
        <v>-603.92063787612801</v>
      </c>
      <c r="AH425" s="347">
        <f>K425*'Regional Transition'!$V$102</f>
        <v>-91.973541655160616</v>
      </c>
      <c r="AI425" s="347">
        <f>L425*'Regional Transition'!$W$102</f>
        <v>0</v>
      </c>
      <c r="AJ425" s="347">
        <f>M425*'Regional Transition'!$X$102</f>
        <v>0</v>
      </c>
      <c r="AK425" s="347">
        <f>N425*'Regional Transition'!$Y$102</f>
        <v>-555.13817018955513</v>
      </c>
      <c r="AM425" s="382">
        <f>IF(('GE2024 results (adjust.)'!E424+'Allocation (ENG)'!P425+'Allocation (ENG)'!AB425)&gt;0,('GE2024 results (adjust.)'!E424+'Allocation (ENG)'!P425+'Allocation (ENG)'!AB425),0)</f>
        <v>1849.8962536023053</v>
      </c>
      <c r="AN425" s="382">
        <f>IF(('GE2024 results (adjust.)'!F424+'Allocation (ENG)'!Q425+'Allocation (ENG)'!AC425)&gt;0,('GE2024 results (adjust.)'!F424+'Allocation (ENG)'!Q425+'Allocation (ENG)'!AC425),0)</f>
        <v>9324.5163934426237</v>
      </c>
      <c r="AO425" s="382">
        <f>IF(('GE2024 results (adjust.)'!G424+'Allocation (ENG)'!R425+'Allocation (ENG)'!AD425)&gt;0,('GE2024 results (adjust.)'!G424+'Allocation (ENG)'!R425+'Allocation (ENG)'!AD425),0)</f>
        <v>11574.079490416914</v>
      </c>
      <c r="AP425" s="382">
        <f>IF(('GE2024 results (adjust.)'!H424+'Allocation (ENG)'!S425+'Allocation (ENG)'!AE425)&gt;0,('GE2024 results (adjust.)'!H424+'Allocation (ENG)'!S425+'Allocation (ENG)'!AE425),0)</f>
        <v>21921.216</v>
      </c>
      <c r="AQ425" s="382">
        <f>IF(('GE2024 results (adjust.)'!I424+'Allocation (ENG)'!T425+'Allocation (ENG)'!AF425)&gt;0,('GE2024 results (adjust.)'!I424+'Allocation (ENG)'!T425+'Allocation (ENG)'!AF425),0)</f>
        <v>4319.6241746593478</v>
      </c>
      <c r="AR425" s="382">
        <f>IF(('GE2024 results (adjust.)'!K424+'Allocation (ENG)'!U425+'Allocation (ENG)'!AG425)&gt;0,('GE2024 results (adjust.)'!K424+'Allocation (ENG)'!U425+'Allocation (ENG)'!AG425),0)</f>
        <v>1245.079362123872</v>
      </c>
      <c r="AS425" s="382">
        <f>IF(('GE2024 results (adjust.)'!L424+'Allocation (ENG)'!V425+'Allocation (ENG)'!AH425)&gt;0,('GE2024 results (adjust.)'!L424+'Allocation (ENG)'!V425+'Allocation (ENG)'!AH425),0)</f>
        <v>0</v>
      </c>
      <c r="AT425" s="382">
        <f t="shared" si="101"/>
        <v>1318.1078321432435</v>
      </c>
      <c r="AU425" s="382">
        <f t="shared" si="102"/>
        <v>133.82333467146557</v>
      </c>
      <c r="AV425" s="382">
        <f>IF(('GE2024 results (adjust.)'!N424+'Allocation (ENG)'!Y425+'Allocation (ENG)'!AK425)&gt;0,('GE2024 results (adjust.)'!N424+'Allocation (ENG)'!Y425+'Allocation (ENG)'!AK425),0)</f>
        <v>0</v>
      </c>
      <c r="AW425" s="382">
        <f t="shared" si="92"/>
        <v>51686.342841059763</v>
      </c>
      <c r="AY425" s="368">
        <f t="shared" si="93"/>
        <v>3.5790813431913836E-2</v>
      </c>
      <c r="AZ425" s="368">
        <f t="shared" si="94"/>
        <v>0.18040580704493575</v>
      </c>
      <c r="BA425" s="368">
        <f t="shared" si="95"/>
        <v>0.2239291629900817</v>
      </c>
      <c r="BB425" s="368">
        <f t="shared" si="96"/>
        <v>0.42412008269592116</v>
      </c>
      <c r="BC425" s="368">
        <f t="shared" si="97"/>
        <v>8.3573801844378653E-2</v>
      </c>
      <c r="BD425" s="368">
        <f t="shared" si="98"/>
        <v>2.4089136388554422E-2</v>
      </c>
      <c r="BE425" s="368">
        <f t="shared" si="99"/>
        <v>0</v>
      </c>
      <c r="BF425" s="368">
        <f t="shared" si="103"/>
        <v>2.550205256728157E-2</v>
      </c>
      <c r="BG425" s="368">
        <f t="shared" si="104"/>
        <v>2.589143036933075E-3</v>
      </c>
      <c r="BH425" s="368">
        <f t="shared" si="105"/>
        <v>0</v>
      </c>
    </row>
    <row r="426" spans="1:60" ht="20" customHeight="1" x14ac:dyDescent="0.35">
      <c r="A426" s="394" t="s">
        <v>533</v>
      </c>
      <c r="B426" s="395" t="s">
        <v>525</v>
      </c>
      <c r="C426" s="394" t="s">
        <v>479</v>
      </c>
      <c r="D426" s="333" t="s">
        <v>71</v>
      </c>
      <c r="E426" s="346">
        <f>'GE2024 results (adjust.)'!E425/'Regional Transition'!$P$98</f>
        <v>2.3911695326003932E-2</v>
      </c>
      <c r="F426" s="346">
        <f>'GE2024 results (adjust.)'!F425/'Regional Transition'!$Q$98</f>
        <v>1.5147542485922878E-2</v>
      </c>
      <c r="G426" s="346">
        <f>'GE2024 results (adjust.)'!G425/'Regional Transition'!$R$98</f>
        <v>2.0130595121291069E-2</v>
      </c>
      <c r="H426" s="346">
        <f>'GE2024 results (adjust.)'!H425/'Regional Transition'!$S$98</f>
        <v>5.4614376842108325E-3</v>
      </c>
      <c r="I426" s="346">
        <f>'GE2024 results (adjust.)'!I425/'Regional Transition'!$T$98</f>
        <v>1.299932295192959E-2</v>
      </c>
      <c r="J426" s="346">
        <v>0</v>
      </c>
      <c r="K426" s="346">
        <v>0</v>
      </c>
      <c r="L426" s="346">
        <f t="shared" si="100"/>
        <v>2.0130595121291069E-2</v>
      </c>
      <c r="M426" s="346">
        <v>1.1987263532496729E-2</v>
      </c>
      <c r="N426" s="346">
        <v>0</v>
      </c>
      <c r="P426" s="347">
        <f>E426*'Regional Transition'!$P$100</f>
        <v>0</v>
      </c>
      <c r="Q426" s="347">
        <f>F426*'Regional Transition'!$Q$100</f>
        <v>0</v>
      </c>
      <c r="R426" s="347">
        <f>G426*'Regional Transition'!$R$100</f>
        <v>5806.9005987558357</v>
      </c>
      <c r="S426" s="347">
        <f>H426*'Regional Transition'!$S$100</f>
        <v>0</v>
      </c>
      <c r="T426" s="347">
        <f>I426*'Regional Transition'!$T$100</f>
        <v>2926.6759098086682</v>
      </c>
      <c r="U426" s="347">
        <f>J426*'Regional Transition'!$U$100</f>
        <v>0</v>
      </c>
      <c r="V426" s="347">
        <f>K426*'Regional Transition'!$V$100</f>
        <v>0</v>
      </c>
      <c r="W426" s="347">
        <f>L426*'Regional Transition'!$W$100</f>
        <v>1542.2120831384038</v>
      </c>
      <c r="X426" s="347">
        <f>M426*'Regional Transition'!$X$100</f>
        <v>91.834854122261817</v>
      </c>
      <c r="Y426" s="347">
        <f>N426*'Regional Transition'!$Y$100</f>
        <v>0</v>
      </c>
      <c r="Z426" s="348">
        <f t="shared" si="91"/>
        <v>10367.623445825169</v>
      </c>
      <c r="AB426" s="347">
        <f>E426*'Regional Transition'!$P$102</f>
        <v>-7755.4755043227678</v>
      </c>
      <c r="AC426" s="347">
        <f>F426*'Regional Transition'!$Q$102</f>
        <v>-3024.0245901639337</v>
      </c>
      <c r="AD426" s="347">
        <f>G426*'Regional Transition'!$R$102</f>
        <v>0</v>
      </c>
      <c r="AE426" s="347">
        <f>H426*'Regional Transition'!$S$102</f>
        <v>-270.4319999999999</v>
      </c>
      <c r="AF426" s="347">
        <f>I426*'Regional Transition'!$T$102</f>
        <v>0</v>
      </c>
      <c r="AG426" s="347">
        <f>J426*'Regional Transition'!$U$102</f>
        <v>0</v>
      </c>
      <c r="AH426" s="347">
        <f>K426*'Regional Transition'!$V$102</f>
        <v>0</v>
      </c>
      <c r="AI426" s="347">
        <f>L426*'Regional Transition'!$W$102</f>
        <v>0</v>
      </c>
      <c r="AJ426" s="347">
        <f>M426*'Regional Transition'!$X$102</f>
        <v>0</v>
      </c>
      <c r="AK426" s="347">
        <f>N426*'Regional Transition'!$Y$102</f>
        <v>0</v>
      </c>
      <c r="AM426" s="382">
        <f>IF(('GE2024 results (adjust.)'!E425+'Allocation (ENG)'!P426+'Allocation (ENG)'!AB426)&gt;0,('GE2024 results (adjust.)'!E425+'Allocation (ENG)'!P426+'Allocation (ENG)'!AB426),0)</f>
        <v>8554.5244956772331</v>
      </c>
      <c r="AN426" s="382">
        <f>IF(('GE2024 results (adjust.)'!F425+'Allocation (ENG)'!Q426+'Allocation (ENG)'!AC426)&gt;0,('GE2024 results (adjust.)'!F425+'Allocation (ENG)'!Q426+'Allocation (ENG)'!AC426),0)</f>
        <v>8876.9754098360663</v>
      </c>
      <c r="AO426" s="382">
        <f>IF(('GE2024 results (adjust.)'!G425+'Allocation (ENG)'!R426+'Allocation (ENG)'!AD426)&gt;0,('GE2024 results (adjust.)'!G425+'Allocation (ENG)'!R426+'Allocation (ENG)'!AD426),0)</f>
        <v>13541.900598755836</v>
      </c>
      <c r="AP426" s="382">
        <f>IF(('GE2024 results (adjust.)'!H425+'Allocation (ENG)'!S426+'Allocation (ENG)'!AE426)&gt;0,('GE2024 results (adjust.)'!H425+'Allocation (ENG)'!S426+'Allocation (ENG)'!AE426),0)</f>
        <v>3485.5680000000002</v>
      </c>
      <c r="AQ426" s="382">
        <f>IF(('GE2024 results (adjust.)'!I425+'Allocation (ENG)'!T426+'Allocation (ENG)'!AF426)&gt;0,('GE2024 results (adjust.)'!I425+'Allocation (ENG)'!T426+'Allocation (ENG)'!AF426),0)</f>
        <v>5614.6759098086677</v>
      </c>
      <c r="AR426" s="382">
        <f>IF(('GE2024 results (adjust.)'!K425+'Allocation (ENG)'!U426+'Allocation (ENG)'!AG426)&gt;0,('GE2024 results (adjust.)'!K425+'Allocation (ENG)'!U426+'Allocation (ENG)'!AG426),0)</f>
        <v>0</v>
      </c>
      <c r="AS426" s="382">
        <f>IF(('GE2024 results (adjust.)'!L425+'Allocation (ENG)'!V426+'Allocation (ENG)'!AH426)&gt;0,('GE2024 results (adjust.)'!L425+'Allocation (ENG)'!V426+'Allocation (ENG)'!AH426),0)</f>
        <v>0</v>
      </c>
      <c r="AT426" s="382">
        <f t="shared" si="101"/>
        <v>1542.2120831384038</v>
      </c>
      <c r="AU426" s="382">
        <f t="shared" si="102"/>
        <v>91.834854122261817</v>
      </c>
      <c r="AV426" s="382">
        <f>IF(('GE2024 results (adjust.)'!N425+'Allocation (ENG)'!Y426+'Allocation (ENG)'!AK426)&gt;0,('GE2024 results (adjust.)'!N425+'Allocation (ENG)'!Y426+'Allocation (ENG)'!AK426),0)</f>
        <v>0</v>
      </c>
      <c r="AW426" s="382">
        <f t="shared" si="92"/>
        <v>41707.691351338464</v>
      </c>
      <c r="AY426" s="368">
        <f t="shared" si="93"/>
        <v>0.20510664144930441</v>
      </c>
      <c r="AZ426" s="368">
        <f t="shared" si="94"/>
        <v>0.21283785129840782</v>
      </c>
      <c r="BA426" s="368">
        <f t="shared" si="95"/>
        <v>0.32468593105960192</v>
      </c>
      <c r="BB426" s="368">
        <f t="shared" si="96"/>
        <v>8.3571348282938301E-2</v>
      </c>
      <c r="BC426" s="368">
        <f t="shared" si="97"/>
        <v>0.13461967632088762</v>
      </c>
      <c r="BD426" s="368">
        <f t="shared" si="98"/>
        <v>0</v>
      </c>
      <c r="BE426" s="368">
        <f t="shared" si="99"/>
        <v>0</v>
      </c>
      <c r="BF426" s="368">
        <f t="shared" si="103"/>
        <v>3.6976683033042343E-2</v>
      </c>
      <c r="BG426" s="368">
        <f t="shared" si="104"/>
        <v>2.2018685558176957E-3</v>
      </c>
      <c r="BH426" s="368">
        <f t="shared" si="105"/>
        <v>0</v>
      </c>
    </row>
    <row r="427" spans="1:60" ht="20" customHeight="1" x14ac:dyDescent="0.35">
      <c r="A427" s="394" t="s">
        <v>534</v>
      </c>
      <c r="B427" s="395" t="s">
        <v>525</v>
      </c>
      <c r="C427" s="394" t="s">
        <v>479</v>
      </c>
      <c r="D427" s="333" t="s">
        <v>71</v>
      </c>
      <c r="E427" s="346">
        <f>'GE2024 results (adjust.)'!E426/'Regional Transition'!$P$98</f>
        <v>4.4011593726955124E-3</v>
      </c>
      <c r="F427" s="346">
        <f>'GE2024 results (adjust.)'!F426/'Regional Transition'!$Q$98</f>
        <v>1.4633332993921127E-2</v>
      </c>
      <c r="G427" s="346">
        <f>'GE2024 results (adjust.)'!G426/'Regional Transition'!$R$98</f>
        <v>1.997964818954771E-2</v>
      </c>
      <c r="H427" s="346">
        <f>'GE2024 results (adjust.)'!H426/'Regional Transition'!$S$98</f>
        <v>3.4555662024832387E-2</v>
      </c>
      <c r="I427" s="346">
        <f>'GE2024 results (adjust.)'!I426/'Regional Transition'!$T$98</f>
        <v>1.1621046522874554E-2</v>
      </c>
      <c r="J427" s="346">
        <v>1.5300601454563757E-2</v>
      </c>
      <c r="K427" s="346">
        <v>1.5300601454563757E-2</v>
      </c>
      <c r="L427" s="346">
        <f t="shared" si="100"/>
        <v>1.997964818954771E-2</v>
      </c>
      <c r="M427" s="346">
        <v>1.3427697357272192E-2</v>
      </c>
      <c r="N427" s="346">
        <v>1.5300601454563757E-2</v>
      </c>
      <c r="P427" s="347">
        <f>E427*'Regional Transition'!$P$100</f>
        <v>0</v>
      </c>
      <c r="Q427" s="347">
        <f>F427*'Regional Transition'!$Q$100</f>
        <v>0</v>
      </c>
      <c r="R427" s="347">
        <f>G427*'Regional Transition'!$R$100</f>
        <v>5763.3582283967107</v>
      </c>
      <c r="S427" s="347">
        <f>H427*'Regional Transition'!$S$100</f>
        <v>0</v>
      </c>
      <c r="T427" s="347">
        <f>I427*'Regional Transition'!$T$100</f>
        <v>2616.3698702642218</v>
      </c>
      <c r="U427" s="347">
        <f>J427*'Regional Transition'!$U$100</f>
        <v>0</v>
      </c>
      <c r="V427" s="347">
        <f>K427*'Regional Transition'!$V$100</f>
        <v>0</v>
      </c>
      <c r="W427" s="347">
        <f>L427*'Regional Transition'!$W$100</f>
        <v>1530.6479847774435</v>
      </c>
      <c r="X427" s="347">
        <f>M427*'Regional Transition'!$X$100</f>
        <v>102.87006910793538</v>
      </c>
      <c r="Y427" s="347">
        <f>N427*'Regional Transition'!$Y$100</f>
        <v>0</v>
      </c>
      <c r="Z427" s="348">
        <f t="shared" si="91"/>
        <v>10013.246152546311</v>
      </c>
      <c r="AB427" s="347">
        <f>E427*'Regional Transition'!$P$102</f>
        <v>-1427.4639769452451</v>
      </c>
      <c r="AC427" s="347">
        <f>F427*'Regional Transition'!$Q$102</f>
        <v>-2921.3688524590157</v>
      </c>
      <c r="AD427" s="347">
        <f>G427*'Regional Transition'!$R$102</f>
        <v>0</v>
      </c>
      <c r="AE427" s="347">
        <f>H427*'Regional Transition'!$S$102</f>
        <v>-1711.0799999999997</v>
      </c>
      <c r="AF427" s="347">
        <f>I427*'Regional Transition'!$T$102</f>
        <v>0</v>
      </c>
      <c r="AG427" s="347">
        <f>J427*'Regional Transition'!$U$102</f>
        <v>-180.08030791009605</v>
      </c>
      <c r="AH427" s="347">
        <f>K427*'Regional Transition'!$V$102</f>
        <v>-27.425165927580998</v>
      </c>
      <c r="AI427" s="347">
        <f>L427*'Regional Transition'!$W$102</f>
        <v>0</v>
      </c>
      <c r="AJ427" s="347">
        <f>M427*'Regional Transition'!$X$102</f>
        <v>0</v>
      </c>
      <c r="AK427" s="347">
        <f>N427*'Regional Transition'!$Y$102</f>
        <v>-165.53408900208413</v>
      </c>
      <c r="AM427" s="382">
        <f>IF(('GE2024 results (adjust.)'!E426+'Allocation (ENG)'!P427+'Allocation (ENG)'!AB427)&gt;0,('GE2024 results (adjust.)'!E426+'Allocation (ENG)'!P427+'Allocation (ENG)'!AB427),0)</f>
        <v>1574.5360230547549</v>
      </c>
      <c r="AN427" s="382">
        <f>IF(('GE2024 results (adjust.)'!F426+'Allocation (ENG)'!Q427+'Allocation (ENG)'!AC427)&gt;0,('GE2024 results (adjust.)'!F426+'Allocation (ENG)'!Q427+'Allocation (ENG)'!AC427),0)</f>
        <v>8575.6311475409839</v>
      </c>
      <c r="AO427" s="382">
        <f>IF(('GE2024 results (adjust.)'!G426+'Allocation (ENG)'!R427+'Allocation (ENG)'!AD427)&gt;0,('GE2024 results (adjust.)'!G426+'Allocation (ENG)'!R427+'Allocation (ENG)'!AD427),0)</f>
        <v>13440.358228396712</v>
      </c>
      <c r="AP427" s="382">
        <f>IF(('GE2024 results (adjust.)'!H426+'Allocation (ENG)'!S427+'Allocation (ENG)'!AE427)&gt;0,('GE2024 results (adjust.)'!H426+'Allocation (ENG)'!S427+'Allocation (ENG)'!AE427),0)</f>
        <v>22053.920000000002</v>
      </c>
      <c r="AQ427" s="382">
        <f>IF(('GE2024 results (adjust.)'!I426+'Allocation (ENG)'!T427+'Allocation (ENG)'!AF427)&gt;0,('GE2024 results (adjust.)'!I426+'Allocation (ENG)'!T427+'Allocation (ENG)'!AF427),0)</f>
        <v>5019.3698702642214</v>
      </c>
      <c r="AR427" s="382">
        <f>IF(('GE2024 results (adjust.)'!K426+'Allocation (ENG)'!U427+'Allocation (ENG)'!AG427)&gt;0,('GE2024 results (adjust.)'!K426+'Allocation (ENG)'!U427+'Allocation (ENG)'!AG427),0)</f>
        <v>427.91969208990395</v>
      </c>
      <c r="AS427" s="382">
        <f>IF(('GE2024 results (adjust.)'!L426+'Allocation (ENG)'!V427+'Allocation (ENG)'!AH427)&gt;0,('GE2024 results (adjust.)'!L426+'Allocation (ENG)'!V427+'Allocation (ENG)'!AH427),0)</f>
        <v>0</v>
      </c>
      <c r="AT427" s="382">
        <f t="shared" si="101"/>
        <v>1530.6479847774435</v>
      </c>
      <c r="AU427" s="382">
        <f t="shared" si="102"/>
        <v>102.87006910793538</v>
      </c>
      <c r="AV427" s="382">
        <f>IF(('GE2024 results (adjust.)'!N426+'Allocation (ENG)'!Y427+'Allocation (ENG)'!AK427)&gt;0,('GE2024 results (adjust.)'!N426+'Allocation (ENG)'!Y427+'Allocation (ENG)'!AK427),0)</f>
        <v>0</v>
      </c>
      <c r="AW427" s="382">
        <f t="shared" si="92"/>
        <v>52725.25301523196</v>
      </c>
      <c r="AY427" s="368">
        <f t="shared" si="93"/>
        <v>2.9863033992456753E-2</v>
      </c>
      <c r="AZ427" s="368">
        <f t="shared" si="94"/>
        <v>0.16264751057834742</v>
      </c>
      <c r="BA427" s="368">
        <f t="shared" si="95"/>
        <v>0.2549131101279663</v>
      </c>
      <c r="BB427" s="368">
        <f t="shared" si="96"/>
        <v>0.41828002216753285</v>
      </c>
      <c r="BC427" s="368">
        <f t="shared" si="97"/>
        <v>9.5198592386349673E-2</v>
      </c>
      <c r="BD427" s="368">
        <f t="shared" si="98"/>
        <v>8.1160291818093491E-3</v>
      </c>
      <c r="BE427" s="368">
        <f t="shared" si="99"/>
        <v>0</v>
      </c>
      <c r="BF427" s="368">
        <f t="shared" si="103"/>
        <v>2.9030642761168922E-2</v>
      </c>
      <c r="BG427" s="368">
        <f t="shared" si="104"/>
        <v>1.9510588043686946E-3</v>
      </c>
      <c r="BH427" s="368">
        <f t="shared" si="105"/>
        <v>0</v>
      </c>
    </row>
    <row r="428" spans="1:60" ht="20" customHeight="1" x14ac:dyDescent="0.35">
      <c r="A428" s="394" t="s">
        <v>535</v>
      </c>
      <c r="B428" s="395" t="s">
        <v>536</v>
      </c>
      <c r="C428" s="394" t="s">
        <v>479</v>
      </c>
      <c r="D428" s="333" t="s">
        <v>71</v>
      </c>
      <c r="E428" s="346">
        <f>'GE2024 results (adjust.)'!E427/'Regional Transition'!$P$98</f>
        <v>5.754347281089236E-3</v>
      </c>
      <c r="F428" s="346">
        <f>'GE2024 results (adjust.)'!F427/'Regional Transition'!$Q$98</f>
        <v>1.8346078261666447E-2</v>
      </c>
      <c r="G428" s="346">
        <f>'GE2024 results (adjust.)'!G427/'Regional Transition'!$R$98</f>
        <v>1.5945721565371735E-2</v>
      </c>
      <c r="H428" s="346">
        <f>'GE2024 results (adjust.)'!H427/'Regional Transition'!$S$98</f>
        <v>3.2791891015527874E-2</v>
      </c>
      <c r="I428" s="346">
        <f>'GE2024 results (adjust.)'!I427/'Regional Transition'!$T$98</f>
        <v>9.4496566399071488E-3</v>
      </c>
      <c r="J428" s="346">
        <v>1.358934997609281E-2</v>
      </c>
      <c r="K428" s="346">
        <v>1.358934997609281E-2</v>
      </c>
      <c r="L428" s="346">
        <f t="shared" si="100"/>
        <v>1.5945721565371735E-2</v>
      </c>
      <c r="M428" s="346">
        <v>1.1122111328142425E-2</v>
      </c>
      <c r="N428" s="346">
        <v>1.358934997609281E-2</v>
      </c>
      <c r="P428" s="347">
        <f>E428*'Regional Transition'!$P$100</f>
        <v>0</v>
      </c>
      <c r="Q428" s="347">
        <f>F428*'Regional Transition'!$Q$100</f>
        <v>0</v>
      </c>
      <c r="R428" s="347">
        <f>G428*'Regional Transition'!$R$100</f>
        <v>4599.7259170752432</v>
      </c>
      <c r="S428" s="347">
        <f>H428*'Regional Transition'!$S$100</f>
        <v>0</v>
      </c>
      <c r="T428" s="347">
        <f>I428*'Regional Transition'!$T$100</f>
        <v>2127.5017588415685</v>
      </c>
      <c r="U428" s="347">
        <f>J428*'Regional Transition'!$U$100</f>
        <v>0</v>
      </c>
      <c r="V428" s="347">
        <f>K428*'Regional Transition'!$V$100</f>
        <v>0</v>
      </c>
      <c r="W428" s="347">
        <f>L428*'Regional Transition'!$W$100</f>
        <v>1221.6074251310924</v>
      </c>
      <c r="X428" s="347">
        <f>M428*'Regional Transition'!$X$100</f>
        <v>85.206892180402136</v>
      </c>
      <c r="Y428" s="347">
        <f>N428*'Regional Transition'!$Y$100</f>
        <v>0</v>
      </c>
      <c r="Z428" s="348">
        <f t="shared" si="91"/>
        <v>8034.0419932283057</v>
      </c>
      <c r="AB428" s="347">
        <f>E428*'Regional Transition'!$P$102</f>
        <v>-1866.3544668587899</v>
      </c>
      <c r="AC428" s="347">
        <f>F428*'Regional Transition'!$Q$102</f>
        <v>-3662.5737704918029</v>
      </c>
      <c r="AD428" s="347">
        <f>G428*'Regional Transition'!$R$102</f>
        <v>0</v>
      </c>
      <c r="AE428" s="347">
        <f>H428*'Regional Transition'!$S$102</f>
        <v>-1623.7439999999995</v>
      </c>
      <c r="AF428" s="347">
        <f>I428*'Regional Transition'!$T$102</f>
        <v>0</v>
      </c>
      <c r="AG428" s="347">
        <f>J428*'Regional Transition'!$U$102</f>
        <v>-159.93974715699321</v>
      </c>
      <c r="AH428" s="347">
        <f>K428*'Regional Transition'!$V$102</f>
        <v>-24.357877633048911</v>
      </c>
      <c r="AI428" s="347">
        <f>L428*'Regional Transition'!$W$102</f>
        <v>0</v>
      </c>
      <c r="AJ428" s="347">
        <f>M428*'Regional Transition'!$X$102</f>
        <v>0</v>
      </c>
      <c r="AK428" s="347">
        <f>N428*'Regional Transition'!$Y$102</f>
        <v>-147.02040799527208</v>
      </c>
      <c r="AM428" s="382">
        <f>IF(('GE2024 results (adjust.)'!E427+'Allocation (ENG)'!P428+'Allocation (ENG)'!AB428)&gt;0,('GE2024 results (adjust.)'!E427+'Allocation (ENG)'!P428+'Allocation (ENG)'!AB428),0)</f>
        <v>2058.6455331412099</v>
      </c>
      <c r="AN428" s="382">
        <f>IF(('GE2024 results (adjust.)'!F427+'Allocation (ENG)'!Q428+'Allocation (ENG)'!AC428)&gt;0,('GE2024 results (adjust.)'!F427+'Allocation (ENG)'!Q428+'Allocation (ENG)'!AC428),0)</f>
        <v>10751.426229508197</v>
      </c>
      <c r="AO428" s="382">
        <f>IF(('GE2024 results (adjust.)'!G427+'Allocation (ENG)'!R428+'Allocation (ENG)'!AD428)&gt;0,('GE2024 results (adjust.)'!G427+'Allocation (ENG)'!R428+'Allocation (ENG)'!AD428),0)</f>
        <v>10726.725917075244</v>
      </c>
      <c r="AP428" s="382">
        <f>IF(('GE2024 results (adjust.)'!H427+'Allocation (ENG)'!S428+'Allocation (ENG)'!AE428)&gt;0,('GE2024 results (adjust.)'!H427+'Allocation (ENG)'!S428+'Allocation (ENG)'!AE428),0)</f>
        <v>20928.256000000001</v>
      </c>
      <c r="AQ428" s="382">
        <f>IF(('GE2024 results (adjust.)'!I427+'Allocation (ENG)'!T428+'Allocation (ENG)'!AF428)&gt;0,('GE2024 results (adjust.)'!I427+'Allocation (ENG)'!T428+'Allocation (ENG)'!AF428),0)</f>
        <v>4081.5017588415685</v>
      </c>
      <c r="AR428" s="382">
        <f>IF(('GE2024 results (adjust.)'!K427+'Allocation (ENG)'!U428+'Allocation (ENG)'!AG428)&gt;0,('GE2024 results (adjust.)'!K427+'Allocation (ENG)'!U428+'Allocation (ENG)'!AG428),0)</f>
        <v>380.06025284300677</v>
      </c>
      <c r="AS428" s="382">
        <f>IF(('GE2024 results (adjust.)'!L427+'Allocation (ENG)'!V428+'Allocation (ENG)'!AH428)&gt;0,('GE2024 results (adjust.)'!L427+'Allocation (ENG)'!V428+'Allocation (ENG)'!AH428),0)</f>
        <v>0</v>
      </c>
      <c r="AT428" s="382">
        <f t="shared" si="101"/>
        <v>1221.6074251310924</v>
      </c>
      <c r="AU428" s="382">
        <f t="shared" si="102"/>
        <v>85.206892180402136</v>
      </c>
      <c r="AV428" s="382">
        <f>IF(('GE2024 results (adjust.)'!N427+'Allocation (ENG)'!Y428+'Allocation (ENG)'!AK428)&gt;0,('GE2024 results (adjust.)'!N427+'Allocation (ENG)'!Y428+'Allocation (ENG)'!AK428),0)</f>
        <v>0</v>
      </c>
      <c r="AW428" s="382">
        <f t="shared" si="92"/>
        <v>50233.43000872073</v>
      </c>
      <c r="AY428" s="368">
        <f t="shared" si="93"/>
        <v>4.0981584032462458E-2</v>
      </c>
      <c r="AZ428" s="368">
        <f t="shared" si="94"/>
        <v>0.21402930732863962</v>
      </c>
      <c r="BA428" s="368">
        <f t="shared" si="95"/>
        <v>0.21353759668039871</v>
      </c>
      <c r="BB428" s="368">
        <f t="shared" si="96"/>
        <v>0.41662008738735878</v>
      </c>
      <c r="BC428" s="368">
        <f t="shared" si="97"/>
        <v>8.1250708106792691E-2</v>
      </c>
      <c r="BD428" s="368">
        <f t="shared" si="98"/>
        <v>7.5658829742867792E-3</v>
      </c>
      <c r="BE428" s="368">
        <f t="shared" si="99"/>
        <v>0</v>
      </c>
      <c r="BF428" s="368">
        <f t="shared" si="103"/>
        <v>2.4318614614192508E-2</v>
      </c>
      <c r="BG428" s="368">
        <f t="shared" si="104"/>
        <v>1.6962188758683186E-3</v>
      </c>
      <c r="BH428" s="368">
        <f t="shared" si="105"/>
        <v>0</v>
      </c>
    </row>
    <row r="429" spans="1:60" ht="20" customHeight="1" x14ac:dyDescent="0.35">
      <c r="A429" s="394" t="s">
        <v>537</v>
      </c>
      <c r="B429" s="395" t="s">
        <v>536</v>
      </c>
      <c r="C429" s="394" t="s">
        <v>479</v>
      </c>
      <c r="D429" s="333" t="s">
        <v>71</v>
      </c>
      <c r="E429" s="346">
        <f>'GE2024 results (adjust.)'!E428/'Regional Transition'!$P$98</f>
        <v>1.7787896958332661E-2</v>
      </c>
      <c r="F429" s="346">
        <f>'GE2024 results (adjust.)'!F428/'Regional Transition'!$Q$98</f>
        <v>2.144533596717205E-2</v>
      </c>
      <c r="G429" s="346">
        <f>'GE2024 results (adjust.)'!G428/'Regional Transition'!$R$98</f>
        <v>2.0523577650484987E-2</v>
      </c>
      <c r="H429" s="346">
        <f>'GE2024 results (adjust.)'!H428/'Regional Transition'!$S$98</f>
        <v>1.192908273729118E-2</v>
      </c>
      <c r="I429" s="346">
        <f>'GE2024 results (adjust.)'!I428/'Regional Transition'!$T$98</f>
        <v>8.917690298868363E-3</v>
      </c>
      <c r="J429" s="346">
        <v>6.9959986913959282E-3</v>
      </c>
      <c r="K429" s="346">
        <v>6.9959986913959282E-3</v>
      </c>
      <c r="L429" s="346">
        <f t="shared" si="100"/>
        <v>2.0523577650484987E-2</v>
      </c>
      <c r="M429" s="346">
        <v>8.223405488811E-3</v>
      </c>
      <c r="N429" s="346">
        <v>6.9959986913959282E-3</v>
      </c>
      <c r="P429" s="347">
        <f>E429*'Regional Transition'!$P$100</f>
        <v>0</v>
      </c>
      <c r="Q429" s="347">
        <f>F429*'Regional Transition'!$Q$100</f>
        <v>0</v>
      </c>
      <c r="R429" s="347">
        <f>G429*'Regional Transition'!$R$100</f>
        <v>5920.2609077942498</v>
      </c>
      <c r="S429" s="347">
        <f>H429*'Regional Transition'!$S$100</f>
        <v>0</v>
      </c>
      <c r="T429" s="347">
        <f>I429*'Regional Transition'!$T$100</f>
        <v>2007.7345155086246</v>
      </c>
      <c r="U429" s="347">
        <f>J429*'Regional Transition'!$U$100</f>
        <v>0</v>
      </c>
      <c r="V429" s="347">
        <f>K429*'Regional Transition'!$V$100</f>
        <v>0</v>
      </c>
      <c r="W429" s="347">
        <f>L429*'Regional Transition'!$W$100</f>
        <v>1572.3186150781451</v>
      </c>
      <c r="X429" s="347">
        <f>M429*'Regional Transition'!$X$100</f>
        <v>62.999803199944488</v>
      </c>
      <c r="Y429" s="347">
        <f>N429*'Regional Transition'!$Y$100</f>
        <v>0</v>
      </c>
      <c r="Z429" s="348">
        <f t="shared" si="91"/>
        <v>9563.3138415809644</v>
      </c>
      <c r="AB429" s="347">
        <f>E429*'Regional Transition'!$P$102</f>
        <v>-5769.2939481268013</v>
      </c>
      <c r="AC429" s="347">
        <f>F429*'Regional Transition'!$Q$102</f>
        <v>-4281.3032786885233</v>
      </c>
      <c r="AD429" s="347">
        <f>G429*'Regional Transition'!$R$102</f>
        <v>0</v>
      </c>
      <c r="AE429" s="347">
        <f>H429*'Regional Transition'!$S$102</f>
        <v>-590.68799999999987</v>
      </c>
      <c r="AF429" s="347">
        <f>I429*'Regional Transition'!$T$102</f>
        <v>0</v>
      </c>
      <c r="AG429" s="347">
        <f>J429*'Regional Transition'!$U$102</f>
        <v>-82.339351314155763</v>
      </c>
      <c r="AH429" s="347">
        <f>K429*'Regional Transition'!$V$102</f>
        <v>-12.539796262939996</v>
      </c>
      <c r="AI429" s="347">
        <f>L429*'Regional Transition'!$W$102</f>
        <v>0</v>
      </c>
      <c r="AJ429" s="347">
        <f>M429*'Regional Transition'!$X$102</f>
        <v>0</v>
      </c>
      <c r="AK429" s="347">
        <f>N429*'Regional Transition'!$Y$102</f>
        <v>-75.688284116084517</v>
      </c>
      <c r="AM429" s="382">
        <f>IF(('GE2024 results (adjust.)'!E428+'Allocation (ENG)'!P429+'Allocation (ENG)'!AB429)&gt;0,('GE2024 results (adjust.)'!E428+'Allocation (ENG)'!P429+'Allocation (ENG)'!AB429),0)</f>
        <v>6363.7060518731987</v>
      </c>
      <c r="AN429" s="382">
        <f>IF(('GE2024 results (adjust.)'!F428+'Allocation (ENG)'!Q429+'Allocation (ENG)'!AC429)&gt;0,('GE2024 results (adjust.)'!F428+'Allocation (ENG)'!Q429+'Allocation (ENG)'!AC429),0)</f>
        <v>12567.696721311477</v>
      </c>
      <c r="AO429" s="382">
        <f>IF(('GE2024 results (adjust.)'!G428+'Allocation (ENG)'!R429+'Allocation (ENG)'!AD429)&gt;0,('GE2024 results (adjust.)'!G428+'Allocation (ENG)'!R429+'Allocation (ENG)'!AD429),0)</f>
        <v>13806.260907794251</v>
      </c>
      <c r="AP429" s="382">
        <f>IF(('GE2024 results (adjust.)'!H428+'Allocation (ENG)'!S429+'Allocation (ENG)'!AE429)&gt;0,('GE2024 results (adjust.)'!H428+'Allocation (ENG)'!S429+'Allocation (ENG)'!AE429),0)</f>
        <v>7613.3119999999999</v>
      </c>
      <c r="AQ429" s="382">
        <f>IF(('GE2024 results (adjust.)'!I428+'Allocation (ENG)'!T429+'Allocation (ENG)'!AF429)&gt;0,('GE2024 results (adjust.)'!I428+'Allocation (ENG)'!T429+'Allocation (ENG)'!AF429),0)</f>
        <v>3851.7345155086246</v>
      </c>
      <c r="AR429" s="382">
        <f>IF(('GE2024 results (adjust.)'!K428+'Allocation (ENG)'!U429+'Allocation (ENG)'!AG429)&gt;0,('GE2024 results (adjust.)'!K428+'Allocation (ENG)'!U429+'Allocation (ENG)'!AG429),0)</f>
        <v>0</v>
      </c>
      <c r="AS429" s="382">
        <f>IF(('GE2024 results (adjust.)'!L428+'Allocation (ENG)'!V429+'Allocation (ENG)'!AH429)&gt;0,('GE2024 results (adjust.)'!L428+'Allocation (ENG)'!V429+'Allocation (ENG)'!AH429),0)</f>
        <v>0</v>
      </c>
      <c r="AT429" s="382">
        <f t="shared" si="101"/>
        <v>1572.3186150781451</v>
      </c>
      <c r="AU429" s="382">
        <f t="shared" si="102"/>
        <v>62.999803199944488</v>
      </c>
      <c r="AV429" s="382">
        <f>IF(('GE2024 results (adjust.)'!N428+'Allocation (ENG)'!Y429+'Allocation (ENG)'!AK429)&gt;0,('GE2024 results (adjust.)'!N428+'Allocation (ENG)'!Y429+'Allocation (ENG)'!AK429),0)</f>
        <v>202.3117158839155</v>
      </c>
      <c r="AW429" s="382">
        <f t="shared" si="92"/>
        <v>46040.340330649553</v>
      </c>
      <c r="AY429" s="368">
        <f t="shared" si="93"/>
        <v>0.13822022179181875</v>
      </c>
      <c r="AZ429" s="368">
        <f t="shared" si="94"/>
        <v>0.27297141226701632</v>
      </c>
      <c r="BA429" s="368">
        <f t="shared" si="95"/>
        <v>0.29987312883965095</v>
      </c>
      <c r="BB429" s="368">
        <f t="shared" si="96"/>
        <v>0.16536176634063096</v>
      </c>
      <c r="BC429" s="368">
        <f t="shared" si="97"/>
        <v>8.3659992255628118E-2</v>
      </c>
      <c r="BD429" s="368">
        <f t="shared" si="98"/>
        <v>0</v>
      </c>
      <c r="BE429" s="368">
        <f t="shared" si="99"/>
        <v>0</v>
      </c>
      <c r="BF429" s="368">
        <f t="shared" si="103"/>
        <v>3.4150890366712504E-2</v>
      </c>
      <c r="BG429" s="368">
        <f t="shared" si="104"/>
        <v>1.3683609362462692E-3</v>
      </c>
      <c r="BH429" s="368">
        <f t="shared" si="105"/>
        <v>4.394227202296209E-3</v>
      </c>
    </row>
    <row r="430" spans="1:60" ht="20" customHeight="1" x14ac:dyDescent="0.35">
      <c r="A430" s="394" t="s">
        <v>538</v>
      </c>
      <c r="B430" s="395" t="s">
        <v>536</v>
      </c>
      <c r="C430" s="394" t="s">
        <v>479</v>
      </c>
      <c r="D430" s="333" t="s">
        <v>71</v>
      </c>
      <c r="E430" s="346">
        <f>'GE2024 results (adjust.)'!E429/'Regional Transition'!$P$98</f>
        <v>6.7248894212372798E-3</v>
      </c>
      <c r="F430" s="346">
        <f>'GE2024 results (adjust.)'!F429/'Regional Transition'!$Q$98</f>
        <v>2.2439389465323954E-2</v>
      </c>
      <c r="G430" s="346">
        <f>'GE2024 results (adjust.)'!G429/'Regional Transition'!$R$98</f>
        <v>1.7504639015617805E-2</v>
      </c>
      <c r="H430" s="346">
        <f>'GE2024 results (adjust.)'!H429/'Regional Transition'!$S$98</f>
        <v>2.9126213592233011E-2</v>
      </c>
      <c r="I430" s="346">
        <f>'GE2024 results (adjust.)'!I429/'Regional Transition'!$T$98</f>
        <v>1.0779572492504112E-2</v>
      </c>
      <c r="J430" s="346">
        <v>0</v>
      </c>
      <c r="K430" s="346">
        <v>0</v>
      </c>
      <c r="L430" s="346">
        <f t="shared" si="100"/>
        <v>1.7504639015617805E-2</v>
      </c>
      <c r="M430" s="346">
        <v>9.9403312551842298E-3</v>
      </c>
      <c r="N430" s="346">
        <v>0</v>
      </c>
      <c r="P430" s="347">
        <f>E430*'Regional Transition'!$P$100</f>
        <v>0</v>
      </c>
      <c r="Q430" s="347">
        <f>F430*'Regional Transition'!$Q$100</f>
        <v>0</v>
      </c>
      <c r="R430" s="347">
        <f>G430*'Regional Transition'!$R$100</f>
        <v>5049.4135006117322</v>
      </c>
      <c r="S430" s="347">
        <f>H430*'Regional Transition'!$S$100</f>
        <v>0</v>
      </c>
      <c r="T430" s="347">
        <f>I430*'Regional Transition'!$T$100</f>
        <v>2426.9198671739287</v>
      </c>
      <c r="U430" s="347">
        <f>J430*'Regional Transition'!$U$100</f>
        <v>0</v>
      </c>
      <c r="V430" s="347">
        <f>K430*'Regional Transition'!$V$100</f>
        <v>0</v>
      </c>
      <c r="W430" s="347">
        <f>L430*'Regional Transition'!$W$100</f>
        <v>1341.0366478589403</v>
      </c>
      <c r="X430" s="347">
        <f>M430*'Regional Transition'!$X$100</f>
        <v>76.153232826830944</v>
      </c>
      <c r="Y430" s="347">
        <f>N430*'Regional Transition'!$Y$100</f>
        <v>0</v>
      </c>
      <c r="Z430" s="348">
        <f t="shared" si="91"/>
        <v>8893.5232484714325</v>
      </c>
      <c r="AB430" s="347">
        <f>E430*'Regional Transition'!$P$102</f>
        <v>-2181.1383285302595</v>
      </c>
      <c r="AC430" s="347">
        <f>F430*'Regional Transition'!$Q$102</f>
        <v>-4479.754098360655</v>
      </c>
      <c r="AD430" s="347">
        <f>G430*'Regional Transition'!$R$102</f>
        <v>0</v>
      </c>
      <c r="AE430" s="347">
        <f>H430*'Regional Transition'!$S$102</f>
        <v>-1442.2319999999995</v>
      </c>
      <c r="AF430" s="347">
        <f>I430*'Regional Transition'!$T$102</f>
        <v>0</v>
      </c>
      <c r="AG430" s="347">
        <f>J430*'Regional Transition'!$U$102</f>
        <v>0</v>
      </c>
      <c r="AH430" s="347">
        <f>K430*'Regional Transition'!$V$102</f>
        <v>0</v>
      </c>
      <c r="AI430" s="347">
        <f>L430*'Regional Transition'!$W$102</f>
        <v>0</v>
      </c>
      <c r="AJ430" s="347">
        <f>M430*'Regional Transition'!$X$102</f>
        <v>0</v>
      </c>
      <c r="AK430" s="347">
        <f>N430*'Regional Transition'!$Y$102</f>
        <v>0</v>
      </c>
      <c r="AM430" s="382">
        <f>IF(('GE2024 results (adjust.)'!E429+'Allocation (ENG)'!P430+'Allocation (ENG)'!AB430)&gt;0,('GE2024 results (adjust.)'!E429+'Allocation (ENG)'!P430+'Allocation (ENG)'!AB430),0)</f>
        <v>2405.8616714697405</v>
      </c>
      <c r="AN430" s="382">
        <f>IF(('GE2024 results (adjust.)'!F429+'Allocation (ENG)'!Q430+'Allocation (ENG)'!AC430)&gt;0,('GE2024 results (adjust.)'!F429+'Allocation (ENG)'!Q430+'Allocation (ENG)'!AC430),0)</f>
        <v>13150.245901639344</v>
      </c>
      <c r="AO430" s="382">
        <f>IF(('GE2024 results (adjust.)'!G429+'Allocation (ENG)'!R430+'Allocation (ENG)'!AD430)&gt;0,('GE2024 results (adjust.)'!G429+'Allocation (ENG)'!R430+'Allocation (ENG)'!AD430),0)</f>
        <v>11775.413500611732</v>
      </c>
      <c r="AP430" s="382">
        <f>IF(('GE2024 results (adjust.)'!H429+'Allocation (ENG)'!S430+'Allocation (ENG)'!AE430)&gt;0,('GE2024 results (adjust.)'!H429+'Allocation (ENG)'!S430+'Allocation (ENG)'!AE430),0)</f>
        <v>18588.768</v>
      </c>
      <c r="AQ430" s="382">
        <f>IF(('GE2024 results (adjust.)'!I429+'Allocation (ENG)'!T430+'Allocation (ENG)'!AF430)&gt;0,('GE2024 results (adjust.)'!I429+'Allocation (ENG)'!T430+'Allocation (ENG)'!AF430),0)</f>
        <v>4655.9198671739287</v>
      </c>
      <c r="AR430" s="382">
        <f>IF(('GE2024 results (adjust.)'!K429+'Allocation (ENG)'!U430+'Allocation (ENG)'!AG430)&gt;0,('GE2024 results (adjust.)'!K429+'Allocation (ENG)'!U430+'Allocation (ENG)'!AG430),0)</f>
        <v>0</v>
      </c>
      <c r="AS430" s="382">
        <f>IF(('GE2024 results (adjust.)'!L429+'Allocation (ENG)'!V430+'Allocation (ENG)'!AH430)&gt;0,('GE2024 results (adjust.)'!L429+'Allocation (ENG)'!V430+'Allocation (ENG)'!AH430),0)</f>
        <v>0</v>
      </c>
      <c r="AT430" s="382">
        <f t="shared" si="101"/>
        <v>1341.0366478589403</v>
      </c>
      <c r="AU430" s="382">
        <f t="shared" si="102"/>
        <v>76.153232826830944</v>
      </c>
      <c r="AV430" s="382">
        <f>IF(('GE2024 results (adjust.)'!N429+'Allocation (ENG)'!Y430+'Allocation (ENG)'!AK430)&gt;0,('GE2024 results (adjust.)'!N429+'Allocation (ENG)'!Y430+'Allocation (ENG)'!AK430),0)</f>
        <v>0</v>
      </c>
      <c r="AW430" s="382">
        <f t="shared" si="92"/>
        <v>51993.398821580522</v>
      </c>
      <c r="AY430" s="368">
        <f t="shared" si="93"/>
        <v>4.6272444694866861E-2</v>
      </c>
      <c r="AZ430" s="368">
        <f t="shared" si="94"/>
        <v>0.25292145156283125</v>
      </c>
      <c r="BA430" s="368">
        <f t="shared" si="95"/>
        <v>0.22647901017242592</v>
      </c>
      <c r="BB430" s="368">
        <f t="shared" si="96"/>
        <v>0.35752169354784508</v>
      </c>
      <c r="BC430" s="368">
        <f t="shared" si="97"/>
        <v>8.9548288296194822E-2</v>
      </c>
      <c r="BD430" s="368">
        <f t="shared" si="98"/>
        <v>0</v>
      </c>
      <c r="BE430" s="368">
        <f t="shared" si="99"/>
        <v>0</v>
      </c>
      <c r="BF430" s="368">
        <f t="shared" si="103"/>
        <v>2.5792440545401044E-2</v>
      </c>
      <c r="BG430" s="368">
        <f t="shared" si="104"/>
        <v>1.4646711804349782E-3</v>
      </c>
      <c r="BH430" s="368">
        <f t="shared" si="105"/>
        <v>0</v>
      </c>
    </row>
    <row r="431" spans="1:60" ht="20" customHeight="1" x14ac:dyDescent="0.35">
      <c r="A431" s="394" t="s">
        <v>539</v>
      </c>
      <c r="B431" s="395" t="s">
        <v>536</v>
      </c>
      <c r="C431" s="394" t="s">
        <v>479</v>
      </c>
      <c r="D431" s="333" t="s">
        <v>71</v>
      </c>
      <c r="E431" s="346">
        <f>'GE2024 results (adjust.)'!E430/'Regional Transition'!$P$98</f>
        <v>1.9503205574606396E-2</v>
      </c>
      <c r="F431" s="346">
        <f>'GE2024 results (adjust.)'!F430/'Regional Transition'!$Q$98</f>
        <v>2.1777535663737538E-2</v>
      </c>
      <c r="G431" s="346">
        <f>'GE2024 results (adjust.)'!G430/'Regional Transition'!$R$98</f>
        <v>1.3624261856491111E-2</v>
      </c>
      <c r="H431" s="346">
        <f>'GE2024 results (adjust.)'!H430/'Regional Transition'!$S$98</f>
        <v>1.719422274115897E-2</v>
      </c>
      <c r="I431" s="346">
        <f>'GE2024 results (adjust.)'!I430/'Regional Transition'!$T$98</f>
        <v>1.0228261920882099E-2</v>
      </c>
      <c r="J431" s="346">
        <v>1.4721795807433878E-2</v>
      </c>
      <c r="K431" s="346">
        <v>1.4721795807433878E-2</v>
      </c>
      <c r="L431" s="346">
        <f t="shared" si="100"/>
        <v>1.3624261856491111E-2</v>
      </c>
      <c r="M431" s="346">
        <v>1.1474415576307323E-2</v>
      </c>
      <c r="N431" s="346">
        <v>1.4721795807433878E-2</v>
      </c>
      <c r="P431" s="347">
        <f>E431*'Regional Transition'!$P$100</f>
        <v>0</v>
      </c>
      <c r="Q431" s="347">
        <f>F431*'Regional Transition'!$Q$100</f>
        <v>0</v>
      </c>
      <c r="R431" s="347">
        <f>G431*'Regional Transition'!$R$100</f>
        <v>3930.0742901728249</v>
      </c>
      <c r="S431" s="347">
        <f>H431*'Regional Transition'!$S$100</f>
        <v>0</v>
      </c>
      <c r="T431" s="347">
        <f>I431*'Regional Transition'!$T$100</f>
        <v>2302.7974513561503</v>
      </c>
      <c r="U431" s="347">
        <f>J431*'Regional Transition'!$U$100</f>
        <v>0</v>
      </c>
      <c r="V431" s="347">
        <f>K431*'Regional Transition'!$V$100</f>
        <v>0</v>
      </c>
      <c r="W431" s="347">
        <f>L431*'Regional Transition'!$W$100</f>
        <v>1043.7595675797729</v>
      </c>
      <c r="X431" s="347">
        <f>M431*'Regional Transition'!$X$100</f>
        <v>87.905907610334694</v>
      </c>
      <c r="Y431" s="347">
        <f>N431*'Regional Transition'!$Y$100</f>
        <v>0</v>
      </c>
      <c r="Z431" s="348">
        <f t="shared" si="91"/>
        <v>7364.5372167190835</v>
      </c>
      <c r="AB431" s="347">
        <f>E431*'Regional Transition'!$P$102</f>
        <v>-6325.6340057636899</v>
      </c>
      <c r="AC431" s="347">
        <f>F431*'Regional Transition'!$Q$102</f>
        <v>-4347.6229508196711</v>
      </c>
      <c r="AD431" s="347">
        <f>G431*'Regional Transition'!$R$102</f>
        <v>0</v>
      </c>
      <c r="AE431" s="347">
        <f>H431*'Regional Transition'!$S$102</f>
        <v>-851.39999999999964</v>
      </c>
      <c r="AF431" s="347">
        <f>I431*'Regional Transition'!$T$102</f>
        <v>0</v>
      </c>
      <c r="AG431" s="347">
        <f>J431*'Regional Transition'!$U$102</f>
        <v>-173.26805942007596</v>
      </c>
      <c r="AH431" s="347">
        <f>K431*'Regional Transition'!$V$102</f>
        <v>-26.387700769136323</v>
      </c>
      <c r="AI431" s="347">
        <f>L431*'Regional Transition'!$W$102</f>
        <v>0</v>
      </c>
      <c r="AJ431" s="347">
        <f>M431*'Regional Transition'!$X$102</f>
        <v>0</v>
      </c>
      <c r="AK431" s="347">
        <f>N431*'Regional Transition'!$Y$102</f>
        <v>-159.27210866154476</v>
      </c>
      <c r="AM431" s="382">
        <f>IF(('GE2024 results (adjust.)'!E430+'Allocation (ENG)'!P431+'Allocation (ENG)'!AB431)&gt;0,('GE2024 results (adjust.)'!E430+'Allocation (ENG)'!P431+'Allocation (ENG)'!AB431),0)</f>
        <v>6977.3659942363101</v>
      </c>
      <c r="AN431" s="382">
        <f>IF(('GE2024 results (adjust.)'!F430+'Allocation (ENG)'!Q431+'Allocation (ENG)'!AC431)&gt;0,('GE2024 results (adjust.)'!F430+'Allocation (ENG)'!Q431+'Allocation (ENG)'!AC431),0)</f>
        <v>12762.37704918033</v>
      </c>
      <c r="AO431" s="382">
        <f>IF(('GE2024 results (adjust.)'!G430+'Allocation (ENG)'!R431+'Allocation (ENG)'!AD431)&gt;0,('GE2024 results (adjust.)'!G430+'Allocation (ENG)'!R431+'Allocation (ENG)'!AD431),0)</f>
        <v>9165.0742901728245</v>
      </c>
      <c r="AP431" s="382">
        <f>IF(('GE2024 results (adjust.)'!H430+'Allocation (ENG)'!S431+'Allocation (ENG)'!AE431)&gt;0,('GE2024 results (adjust.)'!H430+'Allocation (ENG)'!S431+'Allocation (ENG)'!AE431),0)</f>
        <v>10973.6</v>
      </c>
      <c r="AQ431" s="382">
        <f>IF(('GE2024 results (adjust.)'!I430+'Allocation (ENG)'!T431+'Allocation (ENG)'!AF431)&gt;0,('GE2024 results (adjust.)'!I430+'Allocation (ENG)'!T431+'Allocation (ENG)'!AF431),0)</f>
        <v>4417.7974513561503</v>
      </c>
      <c r="AR431" s="382">
        <f>IF(('GE2024 results (adjust.)'!K430+'Allocation (ENG)'!U431+'Allocation (ENG)'!AG431)&gt;0,('GE2024 results (adjust.)'!K430+'Allocation (ENG)'!U431+'Allocation (ENG)'!AG431),0)</f>
        <v>284.73194057992407</v>
      </c>
      <c r="AS431" s="382">
        <f>IF(('GE2024 results (adjust.)'!L430+'Allocation (ENG)'!V431+'Allocation (ENG)'!AH431)&gt;0,('GE2024 results (adjust.)'!L430+'Allocation (ENG)'!V431+'Allocation (ENG)'!AH431),0)</f>
        <v>0</v>
      </c>
      <c r="AT431" s="382">
        <f t="shared" si="101"/>
        <v>1043.7595675797729</v>
      </c>
      <c r="AU431" s="382">
        <f t="shared" si="102"/>
        <v>87.905907610334694</v>
      </c>
      <c r="AV431" s="382">
        <f>IF(('GE2024 results (adjust.)'!N430+'Allocation (ENG)'!Y431+'Allocation (ENG)'!AK431)&gt;0,('GE2024 results (adjust.)'!N430+'Allocation (ENG)'!Y431+'Allocation (ENG)'!AK431),0)</f>
        <v>0</v>
      </c>
      <c r="AW431" s="382">
        <f t="shared" si="92"/>
        <v>45712.612200715637</v>
      </c>
      <c r="AY431" s="368">
        <f t="shared" si="93"/>
        <v>0.15263546881985182</v>
      </c>
      <c r="AZ431" s="368">
        <f t="shared" si="94"/>
        <v>0.2791872184670412</v>
      </c>
      <c r="BA431" s="368">
        <f t="shared" si="95"/>
        <v>0.20049333977963621</v>
      </c>
      <c r="BB431" s="368">
        <f t="shared" si="96"/>
        <v>0.24005628800684042</v>
      </c>
      <c r="BC431" s="368">
        <f t="shared" si="97"/>
        <v>9.6642857160698176E-2</v>
      </c>
      <c r="BD431" s="368">
        <f t="shared" si="98"/>
        <v>6.2287392225523824E-3</v>
      </c>
      <c r="BE431" s="368">
        <f t="shared" si="99"/>
        <v>0</v>
      </c>
      <c r="BF431" s="368">
        <f t="shared" si="103"/>
        <v>2.2833076416565682E-2</v>
      </c>
      <c r="BG431" s="368">
        <f t="shared" si="104"/>
        <v>1.9230121268142824E-3</v>
      </c>
      <c r="BH431" s="368">
        <f t="shared" si="105"/>
        <v>0</v>
      </c>
    </row>
    <row r="432" spans="1:60" ht="20" customHeight="1" x14ac:dyDescent="0.35">
      <c r="A432" s="394" t="s">
        <v>540</v>
      </c>
      <c r="B432" s="395" t="s">
        <v>536</v>
      </c>
      <c r="C432" s="394" t="s">
        <v>479</v>
      </c>
      <c r="D432" s="333" t="s">
        <v>71</v>
      </c>
      <c r="E432" s="346">
        <f>'GE2024 results (adjust.)'!E431/'Regional Transition'!$P$98</f>
        <v>1.8141221211770243E-2</v>
      </c>
      <c r="F432" s="346">
        <f>'GE2024 results (adjust.)'!F431/'Regional Transition'!$Q$98</f>
        <v>1.9877251575721167E-2</v>
      </c>
      <c r="G432" s="346">
        <f>'GE2024 results (adjust.)'!G431/'Regional Transition'!$R$98</f>
        <v>2.0403861118412667E-2</v>
      </c>
      <c r="H432" s="346">
        <f>'GE2024 results (adjust.)'!H431/'Regional Transition'!$S$98</f>
        <v>1.0476479902752675E-2</v>
      </c>
      <c r="I432" s="346">
        <f>'GE2024 results (adjust.)'!I431/'Regional Transition'!$T$98</f>
        <v>1.0847277299545412E-2</v>
      </c>
      <c r="J432" s="346">
        <v>2.2372096534715755E-2</v>
      </c>
      <c r="K432" s="346">
        <v>2.2372096534715755E-2</v>
      </c>
      <c r="L432" s="346">
        <f t="shared" si="100"/>
        <v>2.0403861118412667E-2</v>
      </c>
      <c r="M432" s="346">
        <v>1.2000642174832104E-2</v>
      </c>
      <c r="N432" s="346">
        <v>2.2372096534715755E-2</v>
      </c>
      <c r="P432" s="347">
        <f>E432*'Regional Transition'!$P$100</f>
        <v>0</v>
      </c>
      <c r="Q432" s="347">
        <f>F432*'Regional Transition'!$Q$100</f>
        <v>0</v>
      </c>
      <c r="R432" s="347">
        <f>G432*'Regional Transition'!$R$100</f>
        <v>5885.7273037163231</v>
      </c>
      <c r="S432" s="347">
        <f>H432*'Regional Transition'!$S$100</f>
        <v>0</v>
      </c>
      <c r="T432" s="347">
        <f>I432*'Regional Transition'!$T$100</f>
        <v>2442.1629708708488</v>
      </c>
      <c r="U432" s="347">
        <f>J432*'Regional Transition'!$U$100</f>
        <v>0</v>
      </c>
      <c r="V432" s="347">
        <f>K432*'Regional Transition'!$V$100</f>
        <v>0</v>
      </c>
      <c r="W432" s="347">
        <f>L432*'Regional Transition'!$W$100</f>
        <v>1563.1470887918663</v>
      </c>
      <c r="X432" s="347">
        <f>M432*'Regional Transition'!$X$100</f>
        <v>91.937348379094686</v>
      </c>
      <c r="Y432" s="347">
        <f>N432*'Regional Transition'!$Y$100</f>
        <v>0</v>
      </c>
      <c r="Z432" s="348">
        <f t="shared" si="91"/>
        <v>9982.9747117581319</v>
      </c>
      <c r="AB432" s="347">
        <f>E432*'Regional Transition'!$P$102</f>
        <v>-5883.890489913545</v>
      </c>
      <c r="AC432" s="347">
        <f>F432*'Regional Transition'!$Q$102</f>
        <v>-3968.2540983606555</v>
      </c>
      <c r="AD432" s="347">
        <f>G432*'Regional Transition'!$R$102</f>
        <v>0</v>
      </c>
      <c r="AE432" s="347">
        <f>H432*'Regional Transition'!$S$102</f>
        <v>-518.75999999999988</v>
      </c>
      <c r="AF432" s="347">
        <f>I432*'Regional Transition'!$T$102</f>
        <v>0</v>
      </c>
      <c r="AG432" s="347">
        <f>J432*'Regional Transition'!$U$102</f>
        <v>-263.30821337512401</v>
      </c>
      <c r="AH432" s="347">
        <f>K432*'Regional Transition'!$V$102</f>
        <v>-40.100283732926819</v>
      </c>
      <c r="AI432" s="347">
        <f>L432*'Regional Transition'!$W$102</f>
        <v>0</v>
      </c>
      <c r="AJ432" s="347">
        <f>M432*'Regional Transition'!$X$102</f>
        <v>0</v>
      </c>
      <c r="AK432" s="347">
        <f>N432*'Regional Transition'!$Y$102</f>
        <v>-242.03915316258681</v>
      </c>
      <c r="AM432" s="382">
        <f>IF(('GE2024 results (adjust.)'!E431+'Allocation (ENG)'!P432+'Allocation (ENG)'!AB432)&gt;0,('GE2024 results (adjust.)'!E431+'Allocation (ENG)'!P432+'Allocation (ENG)'!AB432),0)</f>
        <v>6490.109510086455</v>
      </c>
      <c r="AN432" s="382">
        <f>IF(('GE2024 results (adjust.)'!F431+'Allocation (ENG)'!Q432+'Allocation (ENG)'!AC432)&gt;0,('GE2024 results (adjust.)'!F431+'Allocation (ENG)'!Q432+'Allocation (ENG)'!AC432),0)</f>
        <v>11648.745901639344</v>
      </c>
      <c r="AO432" s="382">
        <f>IF(('GE2024 results (adjust.)'!G431+'Allocation (ENG)'!R432+'Allocation (ENG)'!AD432)&gt;0,('GE2024 results (adjust.)'!G431+'Allocation (ENG)'!R432+'Allocation (ENG)'!AD432),0)</f>
        <v>13725.727303716323</v>
      </c>
      <c r="AP432" s="382">
        <f>IF(('GE2024 results (adjust.)'!H431+'Allocation (ENG)'!S432+'Allocation (ENG)'!AE432)&gt;0,('GE2024 results (adjust.)'!H431+'Allocation (ENG)'!S432+'Allocation (ENG)'!AE432),0)</f>
        <v>6686.24</v>
      </c>
      <c r="AQ432" s="382">
        <f>IF(('GE2024 results (adjust.)'!I431+'Allocation (ENG)'!T432+'Allocation (ENG)'!AF432)&gt;0,('GE2024 results (adjust.)'!I431+'Allocation (ENG)'!T432+'Allocation (ENG)'!AF432),0)</f>
        <v>4685.1629708708488</v>
      </c>
      <c r="AR432" s="382">
        <f>IF(('GE2024 results (adjust.)'!K431+'Allocation (ENG)'!U432+'Allocation (ENG)'!AG432)&gt;0,('GE2024 results (adjust.)'!K431+'Allocation (ENG)'!U432+'Allocation (ENG)'!AG432),0)</f>
        <v>184.69178662487599</v>
      </c>
      <c r="AS432" s="382">
        <f>IF(('GE2024 results (adjust.)'!L431+'Allocation (ENG)'!V432+'Allocation (ENG)'!AH432)&gt;0,('GE2024 results (adjust.)'!L431+'Allocation (ENG)'!V432+'Allocation (ENG)'!AH432),0)</f>
        <v>0</v>
      </c>
      <c r="AT432" s="382">
        <f t="shared" si="101"/>
        <v>1563.1470887918663</v>
      </c>
      <c r="AU432" s="382">
        <f t="shared" si="102"/>
        <v>91.937348379094686</v>
      </c>
      <c r="AV432" s="382">
        <f>IF(('GE2024 results (adjust.)'!N431+'Allocation (ENG)'!Y432+'Allocation (ENG)'!AK432)&gt;0,('GE2024 results (adjust.)'!N431+'Allocation (ENG)'!Y432+'Allocation (ENG)'!AK432),0)</f>
        <v>198.96084683741319</v>
      </c>
      <c r="AW432" s="382">
        <f t="shared" si="92"/>
        <v>45274.722756946219</v>
      </c>
      <c r="AY432" s="368">
        <f t="shared" si="93"/>
        <v>0.14334951414121511</v>
      </c>
      <c r="AZ432" s="368">
        <f t="shared" si="94"/>
        <v>0.25729027572790936</v>
      </c>
      <c r="BA432" s="368">
        <f t="shared" si="95"/>
        <v>0.30316535293660013</v>
      </c>
      <c r="BB432" s="368">
        <f t="shared" si="96"/>
        <v>0.14768152277584454</v>
      </c>
      <c r="BC432" s="368">
        <f t="shared" si="97"/>
        <v>0.1034829742861768</v>
      </c>
      <c r="BD432" s="368">
        <f t="shared" si="98"/>
        <v>4.0793576498829006E-3</v>
      </c>
      <c r="BE432" s="368">
        <f t="shared" si="99"/>
        <v>0</v>
      </c>
      <c r="BF432" s="368">
        <f t="shared" si="103"/>
        <v>3.4525823541394128E-2</v>
      </c>
      <c r="BG432" s="368">
        <f t="shared" si="104"/>
        <v>2.0306551378051082E-3</v>
      </c>
      <c r="BH432" s="368">
        <f t="shared" si="105"/>
        <v>4.3945238031719994E-3</v>
      </c>
    </row>
    <row r="433" spans="1:60" ht="20" customHeight="1" x14ac:dyDescent="0.35">
      <c r="A433" s="394" t="s">
        <v>541</v>
      </c>
      <c r="B433" s="395" t="s">
        <v>536</v>
      </c>
      <c r="C433" s="394" t="s">
        <v>479</v>
      </c>
      <c r="D433" s="333" t="s">
        <v>71</v>
      </c>
      <c r="E433" s="346">
        <f>'GE2024 results (adjust.)'!E432/'Regional Transition'!$P$98</f>
        <v>2.6286738025459871E-2</v>
      </c>
      <c r="F433" s="346">
        <f>'GE2024 results (adjust.)'!F432/'Regional Transition'!$Q$98</f>
        <v>1.7598947143337169E-2</v>
      </c>
      <c r="G433" s="346">
        <f>'GE2024 results (adjust.)'!G432/'Regional Transition'!$R$98</f>
        <v>1.9667344192837312E-2</v>
      </c>
      <c r="H433" s="346">
        <f>'GE2024 results (adjust.)'!H432/'Regional Transition'!$S$98</f>
        <v>3.0331626755228424E-3</v>
      </c>
      <c r="I433" s="346">
        <f>'GE2024 results (adjust.)'!I432/'Regional Transition'!$T$98</f>
        <v>1.144211238997969E-2</v>
      </c>
      <c r="J433" s="346">
        <v>1.0041019704557466E-2</v>
      </c>
      <c r="K433" s="346">
        <v>1.0041019704557466E-2</v>
      </c>
      <c r="L433" s="346">
        <f t="shared" si="100"/>
        <v>1.9667344192837312E-2</v>
      </c>
      <c r="M433" s="346">
        <v>1.1710771590898962E-2</v>
      </c>
      <c r="N433" s="346">
        <v>1.0041019704557466E-2</v>
      </c>
      <c r="P433" s="347">
        <f>E433*'Regional Transition'!$P$100</f>
        <v>0</v>
      </c>
      <c r="Q433" s="347">
        <f>F433*'Regional Transition'!$Q$100</f>
        <v>0</v>
      </c>
      <c r="R433" s="347">
        <f>G433*'Regional Transition'!$R$100</f>
        <v>5673.2705655847258</v>
      </c>
      <c r="S433" s="347">
        <f>H433*'Regional Transition'!$S$100</f>
        <v>0</v>
      </c>
      <c r="T433" s="347">
        <f>I433*'Regional Transition'!$T$100</f>
        <v>2576.0845247795046</v>
      </c>
      <c r="U433" s="347">
        <f>J433*'Regional Transition'!$U$100</f>
        <v>0</v>
      </c>
      <c r="V433" s="347">
        <f>K433*'Regional Transition'!$V$100</f>
        <v>0</v>
      </c>
      <c r="W433" s="347">
        <f>L433*'Regional Transition'!$W$100</f>
        <v>1506.7222640306293</v>
      </c>
      <c r="X433" s="347">
        <f>M433*'Regional Transition'!$X$100</f>
        <v>89.716639481048929</v>
      </c>
      <c r="Y433" s="347">
        <f>N433*'Regional Transition'!$Y$100</f>
        <v>0</v>
      </c>
      <c r="Z433" s="348">
        <f t="shared" si="91"/>
        <v>9845.7939938759082</v>
      </c>
      <c r="AB433" s="347">
        <f>E433*'Regional Transition'!$P$102</f>
        <v>-8525.792507204611</v>
      </c>
      <c r="AC433" s="347">
        <f>F433*'Regional Transition'!$Q$102</f>
        <v>-3513.4180327868849</v>
      </c>
      <c r="AD433" s="347">
        <f>G433*'Regional Transition'!$R$102</f>
        <v>0</v>
      </c>
      <c r="AE433" s="347">
        <f>H433*'Regional Transition'!$S$102</f>
        <v>-150.19199999999995</v>
      </c>
      <c r="AF433" s="347">
        <f>I433*'Regional Transition'!$T$102</f>
        <v>0</v>
      </c>
      <c r="AG433" s="347">
        <f>J433*'Regional Transition'!$U$102</f>
        <v>-118.17770206600055</v>
      </c>
      <c r="AH433" s="347">
        <f>K433*'Regional Transition'!$V$102</f>
        <v>-17.99776513997503</v>
      </c>
      <c r="AI433" s="347">
        <f>L433*'Regional Transition'!$W$102</f>
        <v>0</v>
      </c>
      <c r="AJ433" s="347">
        <f>M433*'Regional Transition'!$X$102</f>
        <v>0</v>
      </c>
      <c r="AK433" s="347">
        <f>N433*'Regional Transition'!$Y$102</f>
        <v>-108.63174590761773</v>
      </c>
      <c r="AM433" s="382">
        <f>IF(('GE2024 results (adjust.)'!E432+'Allocation (ENG)'!P433+'Allocation (ENG)'!AB433)&gt;0,('GE2024 results (adjust.)'!E432+'Allocation (ENG)'!P433+'Allocation (ENG)'!AB433),0)</f>
        <v>9404.207492795389</v>
      </c>
      <c r="AN433" s="382">
        <f>IF(('GE2024 results (adjust.)'!F432+'Allocation (ENG)'!Q433+'Allocation (ENG)'!AC433)&gt;0,('GE2024 results (adjust.)'!F432+'Allocation (ENG)'!Q433+'Allocation (ENG)'!AC433),0)</f>
        <v>10313.581967213115</v>
      </c>
      <c r="AO433" s="382">
        <f>IF(('GE2024 results (adjust.)'!G432+'Allocation (ENG)'!R433+'Allocation (ENG)'!AD433)&gt;0,('GE2024 results (adjust.)'!G432+'Allocation (ENG)'!R433+'Allocation (ENG)'!AD433),0)</f>
        <v>13230.270565584726</v>
      </c>
      <c r="AP433" s="382">
        <f>IF(('GE2024 results (adjust.)'!H432+'Allocation (ENG)'!S433+'Allocation (ENG)'!AE433)&gt;0,('GE2024 results (adjust.)'!H432+'Allocation (ENG)'!S433+'Allocation (ENG)'!AE433),0)</f>
        <v>1935.808</v>
      </c>
      <c r="AQ433" s="382">
        <f>IF(('GE2024 results (adjust.)'!I432+'Allocation (ENG)'!T433+'Allocation (ENG)'!AF433)&gt;0,('GE2024 results (adjust.)'!I432+'Allocation (ENG)'!T433+'Allocation (ENG)'!AF433),0)</f>
        <v>4942.0845247795041</v>
      </c>
      <c r="AR433" s="382">
        <f>IF(('GE2024 results (adjust.)'!K432+'Allocation (ENG)'!U433+'Allocation (ENG)'!AG433)&gt;0,('GE2024 results (adjust.)'!K432+'Allocation (ENG)'!U433+'Allocation (ENG)'!AG433),0)</f>
        <v>141.82229793399944</v>
      </c>
      <c r="AS433" s="382">
        <f>IF(('GE2024 results (adjust.)'!L432+'Allocation (ENG)'!V433+'Allocation (ENG)'!AH433)&gt;0,('GE2024 results (adjust.)'!L432+'Allocation (ENG)'!V433+'Allocation (ENG)'!AH433),0)</f>
        <v>0</v>
      </c>
      <c r="AT433" s="382">
        <f t="shared" si="101"/>
        <v>1506.7222640306293</v>
      </c>
      <c r="AU433" s="382">
        <f t="shared" si="102"/>
        <v>89.716639481048929</v>
      </c>
      <c r="AV433" s="382">
        <f>IF(('GE2024 results (adjust.)'!N432+'Allocation (ENG)'!Y433+'Allocation (ENG)'!AK433)&gt;0,('GE2024 results (adjust.)'!N432+'Allocation (ENG)'!Y433+'Allocation (ENG)'!AK433),0)</f>
        <v>30.368254092382273</v>
      </c>
      <c r="AW433" s="382">
        <f t="shared" si="92"/>
        <v>41594.582005910794</v>
      </c>
      <c r="AY433" s="368">
        <f t="shared" si="93"/>
        <v>0.22609212640865115</v>
      </c>
      <c r="AZ433" s="368">
        <f t="shared" si="94"/>
        <v>0.24795493715377412</v>
      </c>
      <c r="BA433" s="368">
        <f t="shared" si="95"/>
        <v>0.31807677653076644</v>
      </c>
      <c r="BB433" s="368">
        <f t="shared" si="96"/>
        <v>4.6539907522689189E-2</v>
      </c>
      <c r="BC433" s="368">
        <f t="shared" si="97"/>
        <v>0.11881558333912839</v>
      </c>
      <c r="BD433" s="368">
        <f t="shared" si="98"/>
        <v>3.4096339257321012E-3</v>
      </c>
      <c r="BE433" s="368">
        <f t="shared" si="99"/>
        <v>0</v>
      </c>
      <c r="BF433" s="368">
        <f t="shared" si="103"/>
        <v>3.6224003015982144E-2</v>
      </c>
      <c r="BG433" s="368">
        <f t="shared" si="104"/>
        <v>2.1569309067296255E-3</v>
      </c>
      <c r="BH433" s="368">
        <f t="shared" si="105"/>
        <v>7.3010119654686747E-4</v>
      </c>
    </row>
    <row r="434" spans="1:60" ht="20" customHeight="1" x14ac:dyDescent="0.35">
      <c r="A434" s="394" t="s">
        <v>542</v>
      </c>
      <c r="B434" s="395" t="s">
        <v>536</v>
      </c>
      <c r="C434" s="394" t="s">
        <v>479</v>
      </c>
      <c r="D434" s="333" t="s">
        <v>71</v>
      </c>
      <c r="E434" s="346">
        <f>'GE2024 results (adjust.)'!E433/'Regional Transition'!$P$98</f>
        <v>3.1778657749016628E-2</v>
      </c>
      <c r="F434" s="346">
        <f>'GE2024 results (adjust.)'!F433/'Regional Transition'!$Q$98</f>
        <v>1.5362644971438463E-2</v>
      </c>
      <c r="G434" s="346">
        <f>'GE2024 results (adjust.)'!G433/'Regional Transition'!$R$98</f>
        <v>1.6120091296868373E-2</v>
      </c>
      <c r="H434" s="346">
        <f>'GE2024 results (adjust.)'!H433/'Regional Transition'!$S$98</f>
        <v>2.6798268509053685E-3</v>
      </c>
      <c r="I434" s="346">
        <f>'GE2024 results (adjust.)'!I433/'Regional Transition'!$T$98</f>
        <v>1.2278750362704325E-2</v>
      </c>
      <c r="J434" s="346">
        <v>1.1878098497621864E-2</v>
      </c>
      <c r="K434" s="346">
        <v>1.1878098497621864E-2</v>
      </c>
      <c r="L434" s="346">
        <f t="shared" si="100"/>
        <v>1.6120091296868373E-2</v>
      </c>
      <c r="M434" s="346">
        <v>1.3427697357272192E-2</v>
      </c>
      <c r="N434" s="346">
        <v>1.1878098497621864E-2</v>
      </c>
      <c r="P434" s="347">
        <f>E434*'Regional Transition'!$P$100</f>
        <v>0</v>
      </c>
      <c r="Q434" s="347">
        <f>F434*'Regional Transition'!$Q$100</f>
        <v>0</v>
      </c>
      <c r="R434" s="347">
        <f>G434*'Regional Transition'!$R$100</f>
        <v>4650.0248621452674</v>
      </c>
      <c r="S434" s="347">
        <f>H434*'Regional Transition'!$S$100</f>
        <v>0</v>
      </c>
      <c r="T434" s="347">
        <f>I434*'Regional Transition'!$T$100</f>
        <v>2764.4457347485891</v>
      </c>
      <c r="U434" s="347">
        <f>J434*'Regional Transition'!$U$100</f>
        <v>0</v>
      </c>
      <c r="V434" s="347">
        <f>K434*'Regional Transition'!$V$100</f>
        <v>0</v>
      </c>
      <c r="W434" s="347">
        <f>L434*'Regional Transition'!$W$100</f>
        <v>1234.9659525480636</v>
      </c>
      <c r="X434" s="347">
        <f>M434*'Regional Transition'!$X$100</f>
        <v>102.87006910793538</v>
      </c>
      <c r="Y434" s="347">
        <f>N434*'Regional Transition'!$Y$100</f>
        <v>0</v>
      </c>
      <c r="Z434" s="348">
        <f t="shared" si="91"/>
        <v>8752.3066185498556</v>
      </c>
      <c r="AB434" s="347">
        <f>E434*'Regional Transition'!$P$102</f>
        <v>-10307.031700288186</v>
      </c>
      <c r="AC434" s="347">
        <f>F434*'Regional Transition'!$Q$102</f>
        <v>-3066.9672131147536</v>
      </c>
      <c r="AD434" s="347">
        <f>G434*'Regional Transition'!$R$102</f>
        <v>0</v>
      </c>
      <c r="AE434" s="347">
        <f>H434*'Regional Transition'!$S$102</f>
        <v>-132.69599999999994</v>
      </c>
      <c r="AF434" s="347">
        <f>I434*'Regional Transition'!$T$102</f>
        <v>0</v>
      </c>
      <c r="AG434" s="347">
        <f>J434*'Regional Transition'!$U$102</f>
        <v>-139.79918640389036</v>
      </c>
      <c r="AH434" s="347">
        <f>K434*'Regional Transition'!$V$102</f>
        <v>-21.290589338516828</v>
      </c>
      <c r="AI434" s="347">
        <f>L434*'Regional Transition'!$W$102</f>
        <v>0</v>
      </c>
      <c r="AJ434" s="347">
        <f>M434*'Regional Transition'!$X$102</f>
        <v>0</v>
      </c>
      <c r="AK434" s="347">
        <f>N434*'Regional Transition'!$Y$102</f>
        <v>-128.50672698846006</v>
      </c>
      <c r="AM434" s="382">
        <f>IF(('GE2024 results (adjust.)'!E433+'Allocation (ENG)'!P434+'Allocation (ENG)'!AB434)&gt;0,('GE2024 results (adjust.)'!E433+'Allocation (ENG)'!P434+'Allocation (ENG)'!AB434),0)</f>
        <v>11368.968299711814</v>
      </c>
      <c r="AN434" s="382">
        <f>IF(('GE2024 results (adjust.)'!F433+'Allocation (ENG)'!Q434+'Allocation (ENG)'!AC434)&gt;0,('GE2024 results (adjust.)'!F433+'Allocation (ENG)'!Q434+'Allocation (ENG)'!AC434),0)</f>
        <v>9003.0327868852473</v>
      </c>
      <c r="AO434" s="382">
        <f>IF(('GE2024 results (adjust.)'!G433+'Allocation (ENG)'!R434+'Allocation (ENG)'!AD434)&gt;0,('GE2024 results (adjust.)'!G433+'Allocation (ENG)'!R434+'Allocation (ENG)'!AD434),0)</f>
        <v>10844.024862145267</v>
      </c>
      <c r="AP434" s="382">
        <f>IF(('GE2024 results (adjust.)'!H433+'Allocation (ENG)'!S434+'Allocation (ENG)'!AE434)&gt;0,('GE2024 results (adjust.)'!H433+'Allocation (ENG)'!S434+'Allocation (ENG)'!AE434),0)</f>
        <v>1710.3040000000001</v>
      </c>
      <c r="AQ434" s="382">
        <f>IF(('GE2024 results (adjust.)'!I433+'Allocation (ENG)'!T434+'Allocation (ENG)'!AF434)&gt;0,('GE2024 results (adjust.)'!I433+'Allocation (ENG)'!T434+'Allocation (ENG)'!AF434),0)</f>
        <v>5303.4457347485895</v>
      </c>
      <c r="AR434" s="382">
        <f>IF(('GE2024 results (adjust.)'!K433+'Allocation (ENG)'!U434+'Allocation (ENG)'!AG434)&gt;0,('GE2024 results (adjust.)'!K433+'Allocation (ENG)'!U434+'Allocation (ENG)'!AG434),0)</f>
        <v>332.20081359610964</v>
      </c>
      <c r="AS434" s="382">
        <f>IF(('GE2024 results (adjust.)'!L433+'Allocation (ENG)'!V434+'Allocation (ENG)'!AH434)&gt;0,('GE2024 results (adjust.)'!L433+'Allocation (ENG)'!V434+'Allocation (ENG)'!AH434),0)</f>
        <v>0</v>
      </c>
      <c r="AT434" s="382">
        <f t="shared" si="101"/>
        <v>1234.9659525480636</v>
      </c>
      <c r="AU434" s="382">
        <f t="shared" si="102"/>
        <v>102.87006910793538</v>
      </c>
      <c r="AV434" s="382">
        <f>IF(('GE2024 results (adjust.)'!N433+'Allocation (ENG)'!Y434+'Allocation (ENG)'!AK434)&gt;0,('GE2024 results (adjust.)'!N433+'Allocation (ENG)'!Y434+'Allocation (ENG)'!AK434),0)</f>
        <v>0</v>
      </c>
      <c r="AW434" s="382">
        <f t="shared" si="92"/>
        <v>39899.81251874302</v>
      </c>
      <c r="AY434" s="368">
        <f t="shared" si="93"/>
        <v>0.2849378877249415</v>
      </c>
      <c r="AZ434" s="368">
        <f t="shared" si="94"/>
        <v>0.22564097970776315</v>
      </c>
      <c r="BA434" s="368">
        <f t="shared" si="95"/>
        <v>0.27178134877328719</v>
      </c>
      <c r="BB434" s="368">
        <f t="shared" si="96"/>
        <v>4.2864963317724394E-2</v>
      </c>
      <c r="BC434" s="368">
        <f t="shared" si="97"/>
        <v>0.13291906402460626</v>
      </c>
      <c r="BD434" s="368">
        <f t="shared" si="98"/>
        <v>8.3258740486576877E-3</v>
      </c>
      <c r="BE434" s="368">
        <f t="shared" si="99"/>
        <v>0</v>
      </c>
      <c r="BF434" s="368">
        <f t="shared" si="103"/>
        <v>3.095167306783549E-2</v>
      </c>
      <c r="BG434" s="368">
        <f t="shared" si="104"/>
        <v>2.5782093351845187E-3</v>
      </c>
      <c r="BH434" s="368">
        <f t="shared" si="105"/>
        <v>0</v>
      </c>
    </row>
    <row r="435" spans="1:60" ht="20" customHeight="1" x14ac:dyDescent="0.35">
      <c r="A435" s="394" t="s">
        <v>543</v>
      </c>
      <c r="B435" s="395" t="s">
        <v>544</v>
      </c>
      <c r="C435" s="394" t="s">
        <v>545</v>
      </c>
      <c r="D435" s="333" t="s">
        <v>71</v>
      </c>
      <c r="E435" s="346">
        <f>'GE2024 results (adjust.)'!E434/'Regional Transition'!$P$109</f>
        <v>1.6477688080468143E-2</v>
      </c>
      <c r="F435" s="346">
        <f>'GE2024 results (adjust.)'!F434/'Regional Transition'!$Q$109</f>
        <v>2.2233086348876011E-2</v>
      </c>
      <c r="G435" s="346">
        <f>'GE2024 results (adjust.)'!G434/'Regional Transition'!$R$109</f>
        <v>1.9111339774351876E-2</v>
      </c>
      <c r="H435" s="346">
        <f>'GE2024 results (adjust.)'!H434/'Regional Transition'!$S$109</f>
        <v>2.4825984997179393E-2</v>
      </c>
      <c r="I435" s="346">
        <f>'GE2024 results (adjust.)'!I434/'Regional Transition'!$T$109</f>
        <v>1.9952365690728904E-2</v>
      </c>
      <c r="J435" s="346">
        <v>1.8134671118417707E-3</v>
      </c>
      <c r="K435" s="346">
        <v>1.8134671118417707E-3</v>
      </c>
      <c r="L435" s="346">
        <f t="shared" si="100"/>
        <v>1.9111339774351876E-2</v>
      </c>
      <c r="M435" s="346">
        <v>1.6149015048270741E-2</v>
      </c>
      <c r="N435" s="346">
        <v>1.8134671118417707E-3</v>
      </c>
      <c r="P435" s="347">
        <f>E435*'Regional Transition'!$P$111</f>
        <v>0</v>
      </c>
      <c r="Q435" s="347">
        <f>F435*'Regional Transition'!$Q$111</f>
        <v>0</v>
      </c>
      <c r="R435" s="347">
        <f>G435*'Regional Transition'!$R$111</f>
        <v>6032.9886135083079</v>
      </c>
      <c r="S435" s="347">
        <f>H435*'Regional Transition'!$S$111</f>
        <v>0</v>
      </c>
      <c r="T435" s="347">
        <f>I435*'Regional Transition'!$T$111</f>
        <v>4915.8869796685494</v>
      </c>
      <c r="U435" s="347">
        <f>J435*'Regional Transition'!$U$111</f>
        <v>0</v>
      </c>
      <c r="V435" s="347">
        <f>K435*'Regional Transition'!$V$111</f>
        <v>0</v>
      </c>
      <c r="W435" s="347">
        <f>L435*'Regional Transition'!$W$111</f>
        <v>1602.2571385469189</v>
      </c>
      <c r="X435" s="347">
        <f>M435*'Regional Transition'!$X$111</f>
        <v>135.39016598050574</v>
      </c>
      <c r="Y435" s="347">
        <f>N435*'Regional Transition'!$Y$111</f>
        <v>0</v>
      </c>
      <c r="Z435" s="348">
        <f t="shared" si="91"/>
        <v>12686.522897704281</v>
      </c>
      <c r="AB435" s="347">
        <f>E435*'Regional Transition'!$P$113</f>
        <v>-6463.0547550432275</v>
      </c>
      <c r="AC435" s="347">
        <f>F435*'Regional Transition'!$Q$113</f>
        <v>-3778.6967213114754</v>
      </c>
      <c r="AD435" s="347">
        <f>G435*'Regional Transition'!$R$113</f>
        <v>0</v>
      </c>
      <c r="AE435" s="347">
        <f>H435*'Regional Transition'!$S$113</f>
        <v>-383.40000000000032</v>
      </c>
      <c r="AF435" s="347">
        <f>I435*'Regional Transition'!$T$113</f>
        <v>0</v>
      </c>
      <c r="AG435" s="347">
        <f>J435*'Regional Transition'!$U$113</f>
        <v>-64.452286547473207</v>
      </c>
      <c r="AH435" s="347">
        <f>K435*'Regional Transition'!$V$113</f>
        <v>-50.514387520753353</v>
      </c>
      <c r="AI435" s="347">
        <f>L435*'Regional Transition'!$W$113</f>
        <v>0</v>
      </c>
      <c r="AJ435" s="347">
        <f>M435*'Regional Transition'!$X$113</f>
        <v>0</v>
      </c>
      <c r="AK435" s="347">
        <f>N435*'Regional Transition'!$Y$113</f>
        <v>-24.029086944701323</v>
      </c>
      <c r="AM435" s="382">
        <f>IF(('GE2024 results (adjust.)'!E434+'Allocation (ENG)'!P435+'Allocation (ENG)'!AB435)&gt;0,('GE2024 results (adjust.)'!E434+'Allocation (ENG)'!P435+'Allocation (ENG)'!AB435),0)</f>
        <v>7128.9452449567725</v>
      </c>
      <c r="AN435" s="382">
        <f>IF(('GE2024 results (adjust.)'!F434+'Allocation (ENG)'!Q435+'Allocation (ENG)'!AC435)&gt;0,('GE2024 results (adjust.)'!F434+'Allocation (ENG)'!Q435+'Allocation (ENG)'!AC435),0)</f>
        <v>11092.303278688525</v>
      </c>
      <c r="AO435" s="382">
        <f>IF(('GE2024 results (adjust.)'!G434+'Allocation (ENG)'!R435+'Allocation (ENG)'!AD435)&gt;0,('GE2024 results (adjust.)'!G434+'Allocation (ENG)'!R435+'Allocation (ENG)'!AD435),0)</f>
        <v>14427.988613508307</v>
      </c>
      <c r="AP435" s="382">
        <f>IF(('GE2024 results (adjust.)'!H434+'Allocation (ENG)'!S435+'Allocation (ENG)'!AE435)&gt;0,('GE2024 results (adjust.)'!H434+'Allocation (ENG)'!S435+'Allocation (ENG)'!AE435),0)</f>
        <v>4941.5999999999995</v>
      </c>
      <c r="AQ435" s="382">
        <f>IF(('GE2024 results (adjust.)'!I434+'Allocation (ENG)'!T435+'Allocation (ENG)'!AF435)&gt;0,('GE2024 results (adjust.)'!I434+'Allocation (ENG)'!T435+'Allocation (ENG)'!AF435),0)</f>
        <v>8090.8869796685494</v>
      </c>
      <c r="AR435" s="382">
        <f>IF(('GE2024 results (adjust.)'!K434+'Allocation (ENG)'!U435+'Allocation (ENG)'!AG435)&gt;0,('GE2024 results (adjust.)'!K434+'Allocation (ENG)'!U435+'Allocation (ENG)'!AG435),0)</f>
        <v>149.54771345252681</v>
      </c>
      <c r="AS435" s="382">
        <f>IF(('GE2024 results (adjust.)'!L434+'Allocation (ENG)'!V435+'Allocation (ENG)'!AH435)&gt;0,('GE2024 results (adjust.)'!L434+'Allocation (ENG)'!V435+'Allocation (ENG)'!AH435),0)</f>
        <v>0</v>
      </c>
      <c r="AT435" s="382">
        <f t="shared" si="101"/>
        <v>1602.2571385469189</v>
      </c>
      <c r="AU435" s="382">
        <f t="shared" si="102"/>
        <v>135.39016598050574</v>
      </c>
      <c r="AV435" s="382">
        <f>IF(('GE2024 results (adjust.)'!N434+'Allocation (ENG)'!Y435+'Allocation (ENG)'!AK435)&gt;0,('GE2024 results (adjust.)'!N434+'Allocation (ENG)'!Y435+'Allocation (ENG)'!AK435),0)</f>
        <v>0</v>
      </c>
      <c r="AW435" s="382">
        <f t="shared" si="92"/>
        <v>47568.919134802105</v>
      </c>
      <c r="AY435" s="368">
        <f t="shared" si="93"/>
        <v>0.14986561340093879</v>
      </c>
      <c r="AZ435" s="368">
        <f t="shared" si="94"/>
        <v>0.23318384105501436</v>
      </c>
      <c r="BA435" s="368">
        <f t="shared" si="95"/>
        <v>0.30330705166165073</v>
      </c>
      <c r="BB435" s="368">
        <f t="shared" si="96"/>
        <v>0.10388295739906046</v>
      </c>
      <c r="BC435" s="368">
        <f t="shared" si="97"/>
        <v>0.1700876775598027</v>
      </c>
      <c r="BD435" s="368">
        <f t="shared" si="98"/>
        <v>3.1438114670786278E-3</v>
      </c>
      <c r="BE435" s="368">
        <f t="shared" si="99"/>
        <v>0</v>
      </c>
      <c r="BF435" s="368">
        <f t="shared" si="103"/>
        <v>3.3682857792215096E-2</v>
      </c>
      <c r="BG435" s="368">
        <f t="shared" si="104"/>
        <v>2.8461896642392355E-3</v>
      </c>
      <c r="BH435" s="368">
        <f t="shared" si="105"/>
        <v>0</v>
      </c>
    </row>
    <row r="436" spans="1:60" ht="20" customHeight="1" x14ac:dyDescent="0.35">
      <c r="A436" s="394" t="s">
        <v>546</v>
      </c>
      <c r="B436" s="395" t="s">
        <v>544</v>
      </c>
      <c r="C436" s="394" t="s">
        <v>545</v>
      </c>
      <c r="D436" s="333" t="s">
        <v>71</v>
      </c>
      <c r="E436" s="346">
        <f>'GE2024 results (adjust.)'!E435/'Regional Transition'!$P$109</f>
        <v>3.8854466081445264E-3</v>
      </c>
      <c r="F436" s="346">
        <f>'GE2024 results (adjust.)'!F435/'Regional Transition'!$Q$109</f>
        <v>2.3684792814127751E-2</v>
      </c>
      <c r="G436" s="346">
        <f>'GE2024 results (adjust.)'!G435/'Regional Transition'!$R$109</f>
        <v>1.832138922024823E-2</v>
      </c>
      <c r="H436" s="346">
        <f>'GE2024 results (adjust.)'!H435/'Regional Transition'!$S$109</f>
        <v>6.694857174826218E-3</v>
      </c>
      <c r="I436" s="346">
        <f>'GE2024 results (adjust.)'!I435/'Regional Transition'!$T$109</f>
        <v>0.13659358130824678</v>
      </c>
      <c r="J436" s="346">
        <v>8.0504381133162718E-4</v>
      </c>
      <c r="K436" s="346">
        <v>8.0504381133162718E-4</v>
      </c>
      <c r="L436" s="346">
        <f t="shared" si="100"/>
        <v>1.832138922024823E-2</v>
      </c>
      <c r="M436" s="346">
        <v>0.10357479819687603</v>
      </c>
      <c r="N436" s="346">
        <v>8.0504381133162718E-4</v>
      </c>
      <c r="P436" s="347">
        <f>E436*'Regional Transition'!$P$111</f>
        <v>0</v>
      </c>
      <c r="Q436" s="347">
        <f>F436*'Regional Transition'!$Q$111</f>
        <v>0</v>
      </c>
      <c r="R436" s="347">
        <f>G436*'Regional Transition'!$R$111</f>
        <v>5783.6202932120141</v>
      </c>
      <c r="S436" s="347">
        <f>H436*'Regional Transition'!$S$111</f>
        <v>0</v>
      </c>
      <c r="T436" s="347">
        <f>I436*'Regional Transition'!$T$111</f>
        <v>33654.084847267906</v>
      </c>
      <c r="U436" s="347">
        <f>J436*'Regional Transition'!$U$111</f>
        <v>0</v>
      </c>
      <c r="V436" s="347">
        <f>K436*'Regional Transition'!$V$111</f>
        <v>0</v>
      </c>
      <c r="W436" s="347">
        <f>L436*'Regional Transition'!$W$111</f>
        <v>1536.0292377636215</v>
      </c>
      <c r="X436" s="347">
        <f>M436*'Regional Transition'!$X$111</f>
        <v>868.35073701748979</v>
      </c>
      <c r="Y436" s="347">
        <f>N436*'Regional Transition'!$Y$111</f>
        <v>0</v>
      </c>
      <c r="Z436" s="348">
        <f t="shared" si="91"/>
        <v>41842.085115261034</v>
      </c>
      <c r="AB436" s="347">
        <f>E436*'Regional Transition'!$P$113</f>
        <v>-1523.9913544668586</v>
      </c>
      <c r="AC436" s="347">
        <f>F436*'Regional Transition'!$Q$113</f>
        <v>-4025.4262295081971</v>
      </c>
      <c r="AD436" s="347">
        <f>G436*'Regional Transition'!$R$113</f>
        <v>0</v>
      </c>
      <c r="AE436" s="347">
        <f>H436*'Regional Transition'!$S$113</f>
        <v>-103.3920000000001</v>
      </c>
      <c r="AF436" s="347">
        <f>I436*'Regional Transition'!$T$113</f>
        <v>0</v>
      </c>
      <c r="AG436" s="347">
        <f>J436*'Regional Transition'!$U$113</f>
        <v>-28.611996364532502</v>
      </c>
      <c r="AH436" s="347">
        <f>K436*'Regional Transition'!$V$113</f>
        <v>-22.424611282577423</v>
      </c>
      <c r="AI436" s="347">
        <f>L436*'Regional Transition'!$W$113</f>
        <v>0</v>
      </c>
      <c r="AJ436" s="347">
        <f>M436*'Regional Transition'!$X$113</f>
        <v>0</v>
      </c>
      <c r="AK436" s="347">
        <f>N436*'Regional Transition'!$Y$113</f>
        <v>-10.667118036199186</v>
      </c>
      <c r="AM436" s="382">
        <f>IF(('GE2024 results (adjust.)'!E435+'Allocation (ENG)'!P436+'Allocation (ENG)'!AB436)&gt;0,('GE2024 results (adjust.)'!E435+'Allocation (ENG)'!P436+'Allocation (ENG)'!AB436),0)</f>
        <v>1681.0086455331414</v>
      </c>
      <c r="AN436" s="382">
        <f>IF(('GE2024 results (adjust.)'!F435+'Allocation (ENG)'!Q436+'Allocation (ENG)'!AC436)&gt;0,('GE2024 results (adjust.)'!F435+'Allocation (ENG)'!Q436+'Allocation (ENG)'!AC436),0)</f>
        <v>11816.573770491803</v>
      </c>
      <c r="AO436" s="382">
        <f>IF(('GE2024 results (adjust.)'!G435+'Allocation (ENG)'!R436+'Allocation (ENG)'!AD436)&gt;0,('GE2024 results (adjust.)'!G435+'Allocation (ENG)'!R436+'Allocation (ENG)'!AD436),0)</f>
        <v>13831.620293212014</v>
      </c>
      <c r="AP436" s="382">
        <f>IF(('GE2024 results (adjust.)'!H435+'Allocation (ENG)'!S436+'Allocation (ENG)'!AE436)&gt;0,('GE2024 results (adjust.)'!H435+'Allocation (ENG)'!S436+'Allocation (ENG)'!AE436),0)</f>
        <v>1332.6079999999999</v>
      </c>
      <c r="AQ436" s="382">
        <f>IF(('GE2024 results (adjust.)'!I435+'Allocation (ENG)'!T436+'Allocation (ENG)'!AF436)&gt;0,('GE2024 results (adjust.)'!I435+'Allocation (ENG)'!T436+'Allocation (ENG)'!AF436),0)</f>
        <v>55390.084847267906</v>
      </c>
      <c r="AR436" s="382">
        <f>IF(('GE2024 results (adjust.)'!K435+'Allocation (ENG)'!U436+'Allocation (ENG)'!AG436)&gt;0,('GE2024 results (adjust.)'!K435+'Allocation (ENG)'!U436+'Allocation (ENG)'!AG436),0)</f>
        <v>0</v>
      </c>
      <c r="AS436" s="382">
        <f>IF(('GE2024 results (adjust.)'!L435+'Allocation (ENG)'!V436+'Allocation (ENG)'!AH436)&gt;0,('GE2024 results (adjust.)'!L435+'Allocation (ENG)'!V436+'Allocation (ENG)'!AH436),0)</f>
        <v>0</v>
      </c>
      <c r="AT436" s="382">
        <f t="shared" si="101"/>
        <v>1536.0292377636215</v>
      </c>
      <c r="AU436" s="382">
        <f t="shared" si="102"/>
        <v>868.35073701748979</v>
      </c>
      <c r="AV436" s="382">
        <f>IF(('GE2024 results (adjust.)'!N435+'Allocation (ENG)'!Y436+'Allocation (ENG)'!AK436)&gt;0,('GE2024 results (adjust.)'!N435+'Allocation (ENG)'!Y436+'Allocation (ENG)'!AK436),0)</f>
        <v>84.332881963800816</v>
      </c>
      <c r="AW436" s="382">
        <f t="shared" si="92"/>
        <v>86540.608413249778</v>
      </c>
      <c r="AY436" s="368">
        <f t="shared" si="93"/>
        <v>1.9424506903232851E-2</v>
      </c>
      <c r="AZ436" s="368">
        <f t="shared" si="94"/>
        <v>0.13654368726026461</v>
      </c>
      <c r="BA436" s="368">
        <f t="shared" si="95"/>
        <v>0.15982809165337838</v>
      </c>
      <c r="BB436" s="368">
        <f t="shared" si="96"/>
        <v>1.5398643763128101E-2</v>
      </c>
      <c r="BC436" s="368">
        <f t="shared" si="97"/>
        <v>0.64004732417373922</v>
      </c>
      <c r="BD436" s="368">
        <f t="shared" si="98"/>
        <v>0</v>
      </c>
      <c r="BE436" s="368">
        <f t="shared" si="99"/>
        <v>0</v>
      </c>
      <c r="BF436" s="368">
        <f t="shared" si="103"/>
        <v>1.7749230863142951E-2</v>
      </c>
      <c r="BG436" s="368">
        <f t="shared" si="104"/>
        <v>1.0034026255869738E-2</v>
      </c>
      <c r="BH436" s="368">
        <f t="shared" si="105"/>
        <v>9.7448912724409562E-4</v>
      </c>
    </row>
    <row r="437" spans="1:60" ht="20" customHeight="1" x14ac:dyDescent="0.35">
      <c r="A437" s="394" t="s">
        <v>547</v>
      </c>
      <c r="B437" s="395" t="s">
        <v>548</v>
      </c>
      <c r="C437" s="394" t="s">
        <v>545</v>
      </c>
      <c r="D437" s="333" t="s">
        <v>71</v>
      </c>
      <c r="E437" s="346">
        <f>'GE2024 results (adjust.)'!E436/'Regional Transition'!$P$109</f>
        <v>4.1497297159683979E-3</v>
      </c>
      <c r="F437" s="346">
        <f>'GE2024 results (adjust.)'!F436/'Regional Transition'!$Q$109</f>
        <v>1.6300675170586722E-2</v>
      </c>
      <c r="G437" s="346">
        <f>'GE2024 results (adjust.)'!G436/'Regional Transition'!$R$109</f>
        <v>1.7499567462232624E-2</v>
      </c>
      <c r="H437" s="346">
        <f>'GE2024 results (adjust.)'!H436/'Regional Transition'!$S$109</f>
        <v>0.12221377853822736</v>
      </c>
      <c r="I437" s="346">
        <f>'GE2024 results (adjust.)'!I436/'Regional Transition'!$T$109</f>
        <v>7.7547147283021948E-3</v>
      </c>
      <c r="J437" s="346">
        <v>1.1270613358642782E-3</v>
      </c>
      <c r="K437" s="346">
        <v>1.1270613358642782E-3</v>
      </c>
      <c r="L437" s="346">
        <f t="shared" si="100"/>
        <v>1.7499567462232624E-2</v>
      </c>
      <c r="M437" s="346">
        <v>6.51392846591505E-3</v>
      </c>
      <c r="N437" s="346">
        <v>1.1270613358642782E-3</v>
      </c>
      <c r="P437" s="347">
        <f>E437*'Regional Transition'!$P$111</f>
        <v>0</v>
      </c>
      <c r="Q437" s="347">
        <f>F437*'Regional Transition'!$Q$111</f>
        <v>0</v>
      </c>
      <c r="R437" s="347">
        <f>G437*'Regional Transition'!$R$111</f>
        <v>5524.1910032207697</v>
      </c>
      <c r="S437" s="347">
        <f>H437*'Regional Transition'!$S$111</f>
        <v>0</v>
      </c>
      <c r="T437" s="347">
        <f>I437*'Regional Transition'!$T$111</f>
        <v>1910.6156009168474</v>
      </c>
      <c r="U437" s="347">
        <f>J437*'Regional Transition'!$U$111</f>
        <v>0</v>
      </c>
      <c r="V437" s="347">
        <f>K437*'Regional Transition'!$V$111</f>
        <v>0</v>
      </c>
      <c r="W437" s="347">
        <f>L437*'Regional Transition'!$W$111</f>
        <v>1467.1293179285487</v>
      </c>
      <c r="X437" s="347">
        <f>M437*'Regional Transition'!$X$111</f>
        <v>54.61149510042825</v>
      </c>
      <c r="Y437" s="347">
        <f>N437*'Regional Transition'!$Y$111</f>
        <v>0</v>
      </c>
      <c r="Z437" s="348">
        <f t="shared" si="91"/>
        <v>8956.5474171665937</v>
      </c>
      <c r="AB437" s="347">
        <f>E437*'Regional Transition'!$P$113</f>
        <v>-1627.6512968299712</v>
      </c>
      <c r="AC437" s="347">
        <f>F437*'Regional Transition'!$Q$113</f>
        <v>-2770.4344262295085</v>
      </c>
      <c r="AD437" s="347">
        <f>G437*'Regional Transition'!$R$113</f>
        <v>0</v>
      </c>
      <c r="AE437" s="347">
        <f>H437*'Regional Transition'!$S$113</f>
        <v>-1887.4080000000017</v>
      </c>
      <c r="AF437" s="347">
        <f>I437*'Regional Transition'!$T$113</f>
        <v>0</v>
      </c>
      <c r="AG437" s="347">
        <f>J437*'Regional Transition'!$U$113</f>
        <v>-40.056794910345509</v>
      </c>
      <c r="AH437" s="347">
        <f>K437*'Regional Transition'!$V$113</f>
        <v>-31.394455795608394</v>
      </c>
      <c r="AI437" s="347">
        <f>L437*'Regional Transition'!$W$113</f>
        <v>0</v>
      </c>
      <c r="AJ437" s="347">
        <f>M437*'Regional Transition'!$X$113</f>
        <v>0</v>
      </c>
      <c r="AK437" s="347">
        <f>N437*'Regional Transition'!$Y$113</f>
        <v>-14.933965250678861</v>
      </c>
      <c r="AM437" s="382">
        <f>IF(('GE2024 results (adjust.)'!E436+'Allocation (ENG)'!P437+'Allocation (ENG)'!AB437)&gt;0,('GE2024 results (adjust.)'!E436+'Allocation (ENG)'!P437+'Allocation (ENG)'!AB437),0)</f>
        <v>1795.3487031700288</v>
      </c>
      <c r="AN437" s="382">
        <f>IF(('GE2024 results (adjust.)'!F436+'Allocation (ENG)'!Q437+'Allocation (ENG)'!AC437)&gt;0,('GE2024 results (adjust.)'!F436+'Allocation (ENG)'!Q437+'Allocation (ENG)'!AC437),0)</f>
        <v>8132.565573770491</v>
      </c>
      <c r="AO437" s="382">
        <f>IF(('GE2024 results (adjust.)'!G436+'Allocation (ENG)'!R437+'Allocation (ENG)'!AD437)&gt;0,('GE2024 results (adjust.)'!G436+'Allocation (ENG)'!R437+'Allocation (ENG)'!AD437),0)</f>
        <v>13211.191003220771</v>
      </c>
      <c r="AP437" s="382">
        <f>IF(('GE2024 results (adjust.)'!H436+'Allocation (ENG)'!S437+'Allocation (ENG)'!AE437)&gt;0,('GE2024 results (adjust.)'!H436+'Allocation (ENG)'!S437+'Allocation (ENG)'!AE437),0)</f>
        <v>24326.591999999997</v>
      </c>
      <c r="AQ437" s="382">
        <f>IF(('GE2024 results (adjust.)'!I436+'Allocation (ENG)'!T437+'Allocation (ENG)'!AF437)&gt;0,('GE2024 results (adjust.)'!I436+'Allocation (ENG)'!T437+'Allocation (ENG)'!AF437),0)</f>
        <v>3144.6156009168471</v>
      </c>
      <c r="AR437" s="382">
        <f>IF(('GE2024 results (adjust.)'!K436+'Allocation (ENG)'!U437+'Allocation (ENG)'!AG437)&gt;0,('GE2024 results (adjust.)'!K436+'Allocation (ENG)'!U437+'Allocation (ENG)'!AG437),0)</f>
        <v>92.943205089654498</v>
      </c>
      <c r="AS437" s="382">
        <f>IF(('GE2024 results (adjust.)'!L436+'Allocation (ENG)'!V437+'Allocation (ENG)'!AH437)&gt;0,('GE2024 results (adjust.)'!L436+'Allocation (ENG)'!V437+'Allocation (ENG)'!AH437),0)</f>
        <v>0</v>
      </c>
      <c r="AT437" s="382">
        <f t="shared" si="101"/>
        <v>1467.1293179285487</v>
      </c>
      <c r="AU437" s="382">
        <f t="shared" si="102"/>
        <v>54.61149510042825</v>
      </c>
      <c r="AV437" s="382">
        <f>IF(('GE2024 results (adjust.)'!N436+'Allocation (ENG)'!Y437+'Allocation (ENG)'!AK437)&gt;0,('GE2024 results (adjust.)'!N436+'Allocation (ENG)'!Y437+'Allocation (ENG)'!AK437),0)</f>
        <v>0</v>
      </c>
      <c r="AW437" s="382">
        <f t="shared" si="92"/>
        <v>52224.996899196769</v>
      </c>
      <c r="AY437" s="368">
        <f t="shared" si="93"/>
        <v>3.4377191187495153E-2</v>
      </c>
      <c r="AZ437" s="368">
        <f t="shared" si="94"/>
        <v>0.15572170524907339</v>
      </c>
      <c r="BA437" s="368">
        <f t="shared" si="95"/>
        <v>0.25296681259207432</v>
      </c>
      <c r="BB437" s="368">
        <f t="shared" si="96"/>
        <v>0.46580360831719159</v>
      </c>
      <c r="BC437" s="368">
        <f t="shared" si="97"/>
        <v>6.0212844186214053E-2</v>
      </c>
      <c r="BD437" s="368">
        <f t="shared" si="98"/>
        <v>1.7796689441466292E-3</v>
      </c>
      <c r="BE437" s="368">
        <f t="shared" si="99"/>
        <v>0</v>
      </c>
      <c r="BF437" s="368">
        <f t="shared" si="103"/>
        <v>2.8092473050029296E-2</v>
      </c>
      <c r="BG437" s="368">
        <f t="shared" si="104"/>
        <v>1.0456964737755338E-3</v>
      </c>
      <c r="BH437" s="368">
        <f t="shared" si="105"/>
        <v>0</v>
      </c>
    </row>
    <row r="438" spans="1:60" ht="20" customHeight="1" x14ac:dyDescent="0.35">
      <c r="A438" s="394" t="s">
        <v>549</v>
      </c>
      <c r="B438" s="395" t="s">
        <v>548</v>
      </c>
      <c r="C438" s="394" t="s">
        <v>545</v>
      </c>
      <c r="D438" s="333" t="s">
        <v>71</v>
      </c>
      <c r="E438" s="346">
        <f>'GE2024 results (adjust.)'!E437/'Regional Transition'!$P$109</f>
        <v>2.7800643250536751E-2</v>
      </c>
      <c r="F438" s="346">
        <f>'GE2024 results (adjust.)'!F437/'Regional Transition'!$Q$109</f>
        <v>1.7308347835447352E-2</v>
      </c>
      <c r="G438" s="346">
        <f>'GE2024 results (adjust.)'!G437/'Regional Transition'!$R$109</f>
        <v>1.7128495588114773E-2</v>
      </c>
      <c r="H438" s="346">
        <f>'GE2024 results (adjust.)'!H437/'Regional Transition'!$S$109</f>
        <v>3.1339018056533316E-2</v>
      </c>
      <c r="I438" s="346">
        <f>'GE2024 results (adjust.)'!I437/'Regional Transition'!$T$109</f>
        <v>1.5000408473628313E-2</v>
      </c>
      <c r="J438" s="346">
        <v>3.5421927698591595E-3</v>
      </c>
      <c r="K438" s="346">
        <v>3.5421927698591595E-3</v>
      </c>
      <c r="L438" s="346">
        <f t="shared" si="100"/>
        <v>1.7128495588114773E-2</v>
      </c>
      <c r="M438" s="346">
        <v>1.2217785359624133E-2</v>
      </c>
      <c r="N438" s="346">
        <v>3.5421927698591595E-3</v>
      </c>
      <c r="P438" s="347">
        <f>E438*'Regional Transition'!$P$111</f>
        <v>0</v>
      </c>
      <c r="Q438" s="347">
        <f>F438*'Regional Transition'!$Q$111</f>
        <v>0</v>
      </c>
      <c r="R438" s="347">
        <f>G438*'Regional Transition'!$R$111</f>
        <v>5407.0525703438361</v>
      </c>
      <c r="S438" s="347">
        <f>H438*'Regional Transition'!$S$111</f>
        <v>0</v>
      </c>
      <c r="T438" s="347">
        <f>I438*'Regional Transition'!$T$111</f>
        <v>3695.8180221949065</v>
      </c>
      <c r="U438" s="347">
        <f>J438*'Regional Transition'!$U$111</f>
        <v>0</v>
      </c>
      <c r="V438" s="347">
        <f>K438*'Regional Transition'!$V$111</f>
        <v>0</v>
      </c>
      <c r="W438" s="347">
        <f>L438*'Regional Transition'!$W$111</f>
        <v>1436.0193818257317</v>
      </c>
      <c r="X438" s="347">
        <f>M438*'Regional Transition'!$X$111</f>
        <v>102.43150946415366</v>
      </c>
      <c r="Y438" s="347">
        <f>N438*'Regional Transition'!$Y$111</f>
        <v>0</v>
      </c>
      <c r="Z438" s="348">
        <f t="shared" si="91"/>
        <v>10641.321483828628</v>
      </c>
      <c r="AB438" s="347">
        <f>E438*'Regional Transition'!$P$113</f>
        <v>-10904.265129682997</v>
      </c>
      <c r="AC438" s="347">
        <f>F438*'Regional Transition'!$Q$113</f>
        <v>-2941.6967213114754</v>
      </c>
      <c r="AD438" s="347">
        <f>G438*'Regional Transition'!$R$113</f>
        <v>0</v>
      </c>
      <c r="AE438" s="347">
        <f>H438*'Regional Transition'!$S$113</f>
        <v>-483.98400000000049</v>
      </c>
      <c r="AF438" s="347">
        <f>I438*'Regional Transition'!$T$113</f>
        <v>0</v>
      </c>
      <c r="AG438" s="347">
        <f>J438*'Regional Transition'!$U$113</f>
        <v>-125.89278400394301</v>
      </c>
      <c r="AH438" s="347">
        <f>K438*'Regional Transition'!$V$113</f>
        <v>-98.668289643340657</v>
      </c>
      <c r="AI438" s="347">
        <f>L438*'Regional Transition'!$W$113</f>
        <v>0</v>
      </c>
      <c r="AJ438" s="347">
        <f>M438*'Regional Transition'!$X$113</f>
        <v>0</v>
      </c>
      <c r="AK438" s="347">
        <f>N438*'Regional Transition'!$Y$113</f>
        <v>-46.935319359276413</v>
      </c>
      <c r="AM438" s="382">
        <f>IF(('GE2024 results (adjust.)'!E437+'Allocation (ENG)'!P438+'Allocation (ENG)'!AB438)&gt;0,('GE2024 results (adjust.)'!E437+'Allocation (ENG)'!P438+'Allocation (ENG)'!AB438),0)</f>
        <v>12027.734870317003</v>
      </c>
      <c r="AN438" s="382">
        <f>IF(('GE2024 results (adjust.)'!F437+'Allocation (ENG)'!Q438+'Allocation (ENG)'!AC438)&gt;0,('GE2024 results (adjust.)'!F437+'Allocation (ENG)'!Q438+'Allocation (ENG)'!AC438),0)</f>
        <v>8635.3032786885251</v>
      </c>
      <c r="AO438" s="382">
        <f>IF(('GE2024 results (adjust.)'!G437+'Allocation (ENG)'!R438+'Allocation (ENG)'!AD438)&gt;0,('GE2024 results (adjust.)'!G437+'Allocation (ENG)'!R438+'Allocation (ENG)'!AD438),0)</f>
        <v>12931.052570343836</v>
      </c>
      <c r="AP438" s="382">
        <f>IF(('GE2024 results (adjust.)'!H437+'Allocation (ENG)'!S438+'Allocation (ENG)'!AE438)&gt;0,('GE2024 results (adjust.)'!H437+'Allocation (ENG)'!S438+'Allocation (ENG)'!AE438),0)</f>
        <v>6238.0159999999996</v>
      </c>
      <c r="AQ438" s="382">
        <f>IF(('GE2024 results (adjust.)'!I437+'Allocation (ENG)'!T438+'Allocation (ENG)'!AF438)&gt;0,('GE2024 results (adjust.)'!I437+'Allocation (ENG)'!T438+'Allocation (ENG)'!AF438),0)</f>
        <v>6082.818022194906</v>
      </c>
      <c r="AR438" s="382">
        <f>IF(('GE2024 results (adjust.)'!K437+'Allocation (ENG)'!U438+'Allocation (ENG)'!AG438)&gt;0,('GE2024 results (adjust.)'!K437+'Allocation (ENG)'!U438+'Allocation (ENG)'!AG438),0)</f>
        <v>51.107215996056993</v>
      </c>
      <c r="AS438" s="382">
        <f>IF(('GE2024 results (adjust.)'!L437+'Allocation (ENG)'!V438+'Allocation (ENG)'!AH438)&gt;0,('GE2024 results (adjust.)'!L437+'Allocation (ENG)'!V438+'Allocation (ENG)'!AH438),0)</f>
        <v>0</v>
      </c>
      <c r="AT438" s="382">
        <f t="shared" si="101"/>
        <v>1436.0193818257317</v>
      </c>
      <c r="AU438" s="382">
        <f t="shared" si="102"/>
        <v>102.43150946415366</v>
      </c>
      <c r="AV438" s="382">
        <f>IF(('GE2024 results (adjust.)'!N437+'Allocation (ENG)'!Y438+'Allocation (ENG)'!AK438)&gt;0,('GE2024 results (adjust.)'!N437+'Allocation (ENG)'!Y438+'Allocation (ENG)'!AK438),0)</f>
        <v>194.06468064072359</v>
      </c>
      <c r="AW438" s="382">
        <f t="shared" si="92"/>
        <v>47698.547529470947</v>
      </c>
      <c r="AY438" s="368">
        <f t="shared" si="93"/>
        <v>0.25216144921154182</v>
      </c>
      <c r="AZ438" s="368">
        <f t="shared" si="94"/>
        <v>0.18103912437486971</v>
      </c>
      <c r="BA438" s="368">
        <f t="shared" si="95"/>
        <v>0.27109950386548515</v>
      </c>
      <c r="BB438" s="368">
        <f t="shared" si="96"/>
        <v>0.13077999903761828</v>
      </c>
      <c r="BC438" s="368">
        <f t="shared" si="97"/>
        <v>0.12752627359222177</v>
      </c>
      <c r="BD438" s="368">
        <f t="shared" si="98"/>
        <v>1.0714627309034929E-3</v>
      </c>
      <c r="BE438" s="368">
        <f t="shared" si="99"/>
        <v>0</v>
      </c>
      <c r="BF438" s="368">
        <f t="shared" si="103"/>
        <v>3.0106144866119351E-2</v>
      </c>
      <c r="BG438" s="368">
        <f t="shared" si="104"/>
        <v>2.1474764907855005E-3</v>
      </c>
      <c r="BH438" s="368">
        <f t="shared" si="105"/>
        <v>4.0685658304546717E-3</v>
      </c>
    </row>
    <row r="439" spans="1:60" ht="20" customHeight="1" x14ac:dyDescent="0.35">
      <c r="A439" s="394" t="s">
        <v>550</v>
      </c>
      <c r="B439" s="395" t="s">
        <v>548</v>
      </c>
      <c r="C439" s="394" t="s">
        <v>545</v>
      </c>
      <c r="D439" s="333" t="s">
        <v>71</v>
      </c>
      <c r="E439" s="346">
        <f>'GE2024 results (adjust.)'!E438/'Regional Transition'!$P$109</f>
        <v>8.4122040605038601E-3</v>
      </c>
      <c r="F439" s="346">
        <f>'GE2024 results (adjust.)'!F438/'Regional Transition'!$Q$109</f>
        <v>2.6354975869678322E-2</v>
      </c>
      <c r="G439" s="346">
        <f>'GE2024 results (adjust.)'!G438/'Regional Transition'!$R$109</f>
        <v>2.0877915076900663E-2</v>
      </c>
      <c r="H439" s="346">
        <f>'GE2024 results (adjust.)'!H438/'Regional Transition'!$S$109</f>
        <v>7.4613157538940669E-2</v>
      </c>
      <c r="I439" s="346">
        <f>'GE2024 results (adjust.)'!I438/'Regional Transition'!$T$109</f>
        <v>1.2009124672435572E-2</v>
      </c>
      <c r="J439" s="346">
        <v>0</v>
      </c>
      <c r="K439" s="346">
        <v>0</v>
      </c>
      <c r="L439" s="346">
        <f t="shared" si="100"/>
        <v>2.0877915076900663E-2</v>
      </c>
      <c r="M439" s="346">
        <v>9.1061574969741477E-3</v>
      </c>
      <c r="N439" s="346">
        <v>0</v>
      </c>
      <c r="P439" s="347">
        <f>E439*'Regional Transition'!$P$111</f>
        <v>0</v>
      </c>
      <c r="Q439" s="347">
        <f>F439*'Regional Transition'!$Q$111</f>
        <v>0</v>
      </c>
      <c r="R439" s="347">
        <f>G439*'Regional Transition'!$R$111</f>
        <v>6590.6537908856099</v>
      </c>
      <c r="S439" s="347">
        <f>H439*'Regional Transition'!$S$111</f>
        <v>0</v>
      </c>
      <c r="T439" s="347">
        <f>I439*'Regional Transition'!$T$111</f>
        <v>2958.8220529595587</v>
      </c>
      <c r="U439" s="347">
        <f>J439*'Regional Transition'!$U$111</f>
        <v>0</v>
      </c>
      <c r="V439" s="347">
        <f>K439*'Regional Transition'!$V$111</f>
        <v>0</v>
      </c>
      <c r="W439" s="347">
        <f>L439*'Regional Transition'!$W$111</f>
        <v>1750.3633374167712</v>
      </c>
      <c r="X439" s="347">
        <f>M439*'Regional Transition'!$X$111</f>
        <v>76.34423345787738</v>
      </c>
      <c r="Y439" s="347">
        <f>N439*'Regional Transition'!$Y$111</f>
        <v>0</v>
      </c>
      <c r="Z439" s="348">
        <f t="shared" si="91"/>
        <v>11376.183414719817</v>
      </c>
      <c r="AB439" s="347">
        <f>E439*'Regional Transition'!$P$113</f>
        <v>-3299.5244956772335</v>
      </c>
      <c r="AC439" s="347">
        <f>F439*'Regional Transition'!$Q$113</f>
        <v>-4479.2459016393441</v>
      </c>
      <c r="AD439" s="347">
        <f>G439*'Regional Transition'!$R$113</f>
        <v>0</v>
      </c>
      <c r="AE439" s="347">
        <f>H439*'Regional Transition'!$S$113</f>
        <v>-1152.2880000000011</v>
      </c>
      <c r="AF439" s="347">
        <f>I439*'Regional Transition'!$T$113</f>
        <v>0</v>
      </c>
      <c r="AG439" s="347">
        <f>J439*'Regional Transition'!$U$113</f>
        <v>0</v>
      </c>
      <c r="AH439" s="347">
        <f>K439*'Regional Transition'!$V$113</f>
        <v>0</v>
      </c>
      <c r="AI439" s="347">
        <f>L439*'Regional Transition'!$W$113</f>
        <v>0</v>
      </c>
      <c r="AJ439" s="347">
        <f>M439*'Regional Transition'!$X$113</f>
        <v>0</v>
      </c>
      <c r="AK439" s="347">
        <f>N439*'Regional Transition'!$Y$113</f>
        <v>0</v>
      </c>
      <c r="AM439" s="382">
        <f>IF(('GE2024 results (adjust.)'!E438+'Allocation (ENG)'!P439+'Allocation (ENG)'!AB439)&gt;0,('GE2024 results (adjust.)'!E438+'Allocation (ENG)'!P439+'Allocation (ENG)'!AB439),0)</f>
        <v>3639.4755043227665</v>
      </c>
      <c r="AN439" s="382">
        <f>IF(('GE2024 results (adjust.)'!F438+'Allocation (ENG)'!Q439+'Allocation (ENG)'!AC439)&gt;0,('GE2024 results (adjust.)'!F438+'Allocation (ENG)'!Q439+'Allocation (ENG)'!AC439),0)</f>
        <v>13148.754098360656</v>
      </c>
      <c r="AO439" s="382">
        <f>IF(('GE2024 results (adjust.)'!G438+'Allocation (ENG)'!R439+'Allocation (ENG)'!AD439)&gt;0,('GE2024 results (adjust.)'!G438+'Allocation (ENG)'!R439+'Allocation (ENG)'!AD439),0)</f>
        <v>15761.65379088561</v>
      </c>
      <c r="AP439" s="382">
        <f>IF(('GE2024 results (adjust.)'!H438+'Allocation (ENG)'!S439+'Allocation (ENG)'!AE439)&gt;0,('GE2024 results (adjust.)'!H438+'Allocation (ENG)'!S439+'Allocation (ENG)'!AE439),0)</f>
        <v>14851.712</v>
      </c>
      <c r="AQ439" s="382">
        <f>IF(('GE2024 results (adjust.)'!I438+'Allocation (ENG)'!T439+'Allocation (ENG)'!AF439)&gt;0,('GE2024 results (adjust.)'!I438+'Allocation (ENG)'!T439+'Allocation (ENG)'!AF439),0)</f>
        <v>4869.8220529595583</v>
      </c>
      <c r="AR439" s="382">
        <f>IF(('GE2024 results (adjust.)'!K438+'Allocation (ENG)'!U439+'Allocation (ENG)'!AG439)&gt;0,('GE2024 results (adjust.)'!K438+'Allocation (ENG)'!U439+'Allocation (ENG)'!AG439),0)</f>
        <v>0</v>
      </c>
      <c r="AS439" s="382">
        <f>IF(('GE2024 results (adjust.)'!L438+'Allocation (ENG)'!V439+'Allocation (ENG)'!AH439)&gt;0,('GE2024 results (adjust.)'!L438+'Allocation (ENG)'!V439+'Allocation (ENG)'!AH439),0)</f>
        <v>0</v>
      </c>
      <c r="AT439" s="382">
        <f t="shared" si="101"/>
        <v>1750.3633374167712</v>
      </c>
      <c r="AU439" s="382">
        <f t="shared" si="102"/>
        <v>76.34423345787738</v>
      </c>
      <c r="AV439" s="382">
        <f>IF(('GE2024 results (adjust.)'!N438+'Allocation (ENG)'!Y439+'Allocation (ENG)'!AK439)&gt;0,('GE2024 results (adjust.)'!N438+'Allocation (ENG)'!Y439+'Allocation (ENG)'!AK439),0)</f>
        <v>0</v>
      </c>
      <c r="AW439" s="382">
        <f t="shared" si="92"/>
        <v>54098.125017403239</v>
      </c>
      <c r="AY439" s="368">
        <f t="shared" si="93"/>
        <v>6.7275446296002975E-2</v>
      </c>
      <c r="AZ439" s="368">
        <f t="shared" si="94"/>
        <v>0.24305378595155994</v>
      </c>
      <c r="BA439" s="368">
        <f t="shared" si="95"/>
        <v>0.29135305125298006</v>
      </c>
      <c r="BB439" s="368">
        <f t="shared" si="96"/>
        <v>0.27453284185398735</v>
      </c>
      <c r="BC439" s="368">
        <f t="shared" si="97"/>
        <v>9.0018314893408002E-2</v>
      </c>
      <c r="BD439" s="368">
        <f t="shared" si="98"/>
        <v>0</v>
      </c>
      <c r="BE439" s="368">
        <f t="shared" si="99"/>
        <v>0</v>
      </c>
      <c r="BF439" s="368">
        <f t="shared" si="103"/>
        <v>3.2355342017004907E-2</v>
      </c>
      <c r="BG439" s="368">
        <f t="shared" si="104"/>
        <v>1.4112177350567624E-3</v>
      </c>
      <c r="BH439" s="368">
        <f t="shared" si="105"/>
        <v>0</v>
      </c>
    </row>
    <row r="440" spans="1:60" ht="20" customHeight="1" x14ac:dyDescent="0.35">
      <c r="A440" s="394" t="s">
        <v>551</v>
      </c>
      <c r="B440" s="395" t="s">
        <v>548</v>
      </c>
      <c r="C440" s="394" t="s">
        <v>545</v>
      </c>
      <c r="D440" s="333" t="s">
        <v>71</v>
      </c>
      <c r="E440" s="346">
        <f>'GE2024 results (adjust.)'!E439/'Regional Transition'!$P$109</f>
        <v>2.2078550273799725E-2</v>
      </c>
      <c r="F440" s="346">
        <f>'GE2024 results (adjust.)'!F439/'Regional Transition'!$Q$109</f>
        <v>1.3048912490954866E-2</v>
      </c>
      <c r="G440" s="346">
        <f>'GE2024 results (adjust.)'!G439/'Regional Transition'!$R$109</f>
        <v>2.3015562253567299E-2</v>
      </c>
      <c r="H440" s="346">
        <f>'GE2024 results (adjust.)'!H439/'Regional Transition'!$S$109</f>
        <v>7.2729646188919922E-3</v>
      </c>
      <c r="I440" s="346">
        <f>'GE2024 results (adjust.)'!I439/'Regional Transition'!$T$109</f>
        <v>1.3322524492707174E-2</v>
      </c>
      <c r="J440" s="346">
        <v>0</v>
      </c>
      <c r="K440" s="346">
        <v>0</v>
      </c>
      <c r="L440" s="346">
        <f t="shared" si="100"/>
        <v>2.3015562253567299E-2</v>
      </c>
      <c r="M440" s="346">
        <v>1.0102069018097955E-2</v>
      </c>
      <c r="N440" s="346">
        <v>0</v>
      </c>
      <c r="P440" s="347">
        <f>E440*'Regional Transition'!$P$111</f>
        <v>0</v>
      </c>
      <c r="Q440" s="347">
        <f>F440*'Regional Transition'!$Q$111</f>
        <v>0</v>
      </c>
      <c r="R440" s="347">
        <f>G440*'Regional Transition'!$R$111</f>
        <v>7265.4574011398445</v>
      </c>
      <c r="S440" s="347">
        <f>H440*'Regional Transition'!$S$111</f>
        <v>0</v>
      </c>
      <c r="T440" s="347">
        <f>I440*'Regional Transition'!$T$111</f>
        <v>3282.4190226448268</v>
      </c>
      <c r="U440" s="347">
        <f>J440*'Regional Transition'!$U$111</f>
        <v>0</v>
      </c>
      <c r="V440" s="347">
        <f>K440*'Regional Transition'!$V$111</f>
        <v>0</v>
      </c>
      <c r="W440" s="347">
        <f>L440*'Regional Transition'!$W$111</f>
        <v>1929.5794723894403</v>
      </c>
      <c r="X440" s="347">
        <f>M440*'Regional Transition'!$X$111</f>
        <v>84.693759775353243</v>
      </c>
      <c r="Y440" s="347">
        <f>N440*'Regional Transition'!$Y$111</f>
        <v>0</v>
      </c>
      <c r="Z440" s="348">
        <f t="shared" si="91"/>
        <v>12562.149655949464</v>
      </c>
      <c r="AB440" s="347">
        <f>E440*'Regional Transition'!$P$113</f>
        <v>-8659.8847262247837</v>
      </c>
      <c r="AC440" s="347">
        <f>F440*'Regional Transition'!$Q$113</f>
        <v>-2217.7704918032787</v>
      </c>
      <c r="AD440" s="347">
        <f>G440*'Regional Transition'!$R$113</f>
        <v>0</v>
      </c>
      <c r="AE440" s="347">
        <f>H440*'Regional Transition'!$S$113</f>
        <v>-112.32000000000011</v>
      </c>
      <c r="AF440" s="347">
        <f>I440*'Regional Transition'!$T$113</f>
        <v>0</v>
      </c>
      <c r="AG440" s="347">
        <f>J440*'Regional Transition'!$U$113</f>
        <v>0</v>
      </c>
      <c r="AH440" s="347">
        <f>K440*'Regional Transition'!$V$113</f>
        <v>0</v>
      </c>
      <c r="AI440" s="347">
        <f>L440*'Regional Transition'!$W$113</f>
        <v>0</v>
      </c>
      <c r="AJ440" s="347">
        <f>M440*'Regional Transition'!$X$113</f>
        <v>0</v>
      </c>
      <c r="AK440" s="347">
        <f>N440*'Regional Transition'!$Y$113</f>
        <v>0</v>
      </c>
      <c r="AM440" s="382">
        <f>IF(('GE2024 results (adjust.)'!E439+'Allocation (ENG)'!P440+'Allocation (ENG)'!AB440)&gt;0,('GE2024 results (adjust.)'!E439+'Allocation (ENG)'!P440+'Allocation (ENG)'!AB440),0)</f>
        <v>9552.1152737752163</v>
      </c>
      <c r="AN440" s="382">
        <f>IF(('GE2024 results (adjust.)'!F439+'Allocation (ENG)'!Q440+'Allocation (ENG)'!AC440)&gt;0,('GE2024 results (adjust.)'!F439+'Allocation (ENG)'!Q440+'Allocation (ENG)'!AC440),0)</f>
        <v>6510.2295081967213</v>
      </c>
      <c r="AO440" s="382">
        <f>IF(('GE2024 results (adjust.)'!G439+'Allocation (ENG)'!R440+'Allocation (ENG)'!AD440)&gt;0,('GE2024 results (adjust.)'!G439+'Allocation (ENG)'!R440+'Allocation (ENG)'!AD440),0)</f>
        <v>17375.457401139844</v>
      </c>
      <c r="AP440" s="382">
        <f>IF(('GE2024 results (adjust.)'!H439+'Allocation (ENG)'!S440+'Allocation (ENG)'!AE440)&gt;0,('GE2024 results (adjust.)'!H439+'Allocation (ENG)'!S440+'Allocation (ENG)'!AE440),0)</f>
        <v>1447.6799999999998</v>
      </c>
      <c r="AQ440" s="382">
        <f>IF(('GE2024 results (adjust.)'!I439+'Allocation (ENG)'!T440+'Allocation (ENG)'!AF440)&gt;0,('GE2024 results (adjust.)'!I439+'Allocation (ENG)'!T440+'Allocation (ENG)'!AF440),0)</f>
        <v>5402.4190226448263</v>
      </c>
      <c r="AR440" s="382">
        <f>IF(('GE2024 results (adjust.)'!K439+'Allocation (ENG)'!U440+'Allocation (ENG)'!AG440)&gt;0,('GE2024 results (adjust.)'!K439+'Allocation (ENG)'!U440+'Allocation (ENG)'!AG440),0)</f>
        <v>0</v>
      </c>
      <c r="AS440" s="382">
        <f>IF(('GE2024 results (adjust.)'!L439+'Allocation (ENG)'!V440+'Allocation (ENG)'!AH440)&gt;0,('GE2024 results (adjust.)'!L439+'Allocation (ENG)'!V440+'Allocation (ENG)'!AH440),0)</f>
        <v>0</v>
      </c>
      <c r="AT440" s="382">
        <f t="shared" si="101"/>
        <v>1929.5794723894403</v>
      </c>
      <c r="AU440" s="382">
        <f t="shared" si="102"/>
        <v>84.693759775353243</v>
      </c>
      <c r="AV440" s="382">
        <f>IF(('GE2024 results (adjust.)'!N439+'Allocation (ENG)'!Y440+'Allocation (ENG)'!AK440)&gt;0,('GE2024 results (adjust.)'!N439+'Allocation (ENG)'!Y440+'Allocation (ENG)'!AK440),0)</f>
        <v>0</v>
      </c>
      <c r="AW440" s="382">
        <f t="shared" si="92"/>
        <v>42302.174437921407</v>
      </c>
      <c r="AY440" s="368">
        <f t="shared" si="93"/>
        <v>0.22580672035649088</v>
      </c>
      <c r="AZ440" s="368">
        <f t="shared" si="94"/>
        <v>0.15389822378399262</v>
      </c>
      <c r="BA440" s="368">
        <f t="shared" si="95"/>
        <v>0.41074619997698675</v>
      </c>
      <c r="BB440" s="368">
        <f t="shared" si="96"/>
        <v>3.4222354269860887E-2</v>
      </c>
      <c r="BC440" s="368">
        <f t="shared" si="97"/>
        <v>0.12771019680259926</v>
      </c>
      <c r="BD440" s="368">
        <f t="shared" si="98"/>
        <v>0</v>
      </c>
      <c r="BE440" s="368">
        <f t="shared" si="99"/>
        <v>0</v>
      </c>
      <c r="BF440" s="368">
        <f t="shared" si="103"/>
        <v>4.5614191185871664E-2</v>
      </c>
      <c r="BG440" s="368">
        <f t="shared" si="104"/>
        <v>2.0021136241977736E-3</v>
      </c>
      <c r="BH440" s="368">
        <f t="shared" si="105"/>
        <v>0</v>
      </c>
    </row>
    <row r="441" spans="1:60" ht="20" customHeight="1" x14ac:dyDescent="0.35">
      <c r="A441" s="394" t="s">
        <v>552</v>
      </c>
      <c r="B441" s="395" t="s">
        <v>548</v>
      </c>
      <c r="C441" s="394" t="s">
        <v>545</v>
      </c>
      <c r="D441" s="333" t="s">
        <v>71</v>
      </c>
      <c r="E441" s="346">
        <f>'GE2024 results (adjust.)'!E440/'Regional Transition'!$P$109</f>
        <v>1.8714396034298614E-2</v>
      </c>
      <c r="F441" s="346">
        <f>'GE2024 results (adjust.)'!F440/'Regional Transition'!$Q$109</f>
        <v>2.4399433071996268E-2</v>
      </c>
      <c r="G441" s="346">
        <f>'GE2024 results (adjust.)'!G440/'Regional Transition'!$R$109</f>
        <v>2.2583024486190664E-2</v>
      </c>
      <c r="H441" s="346">
        <f>'GE2024 results (adjust.)'!H440/'Regional Transition'!$S$109</f>
        <v>2.2177879930813594E-2</v>
      </c>
      <c r="I441" s="346">
        <f>'GE2024 results (adjust.)'!I440/'Regional Transition'!$T$109</f>
        <v>1.9028586869772324E-2</v>
      </c>
      <c r="J441" s="346">
        <v>4.7285731234005049E-3</v>
      </c>
      <c r="K441" s="346">
        <v>4.7285731234005049E-3</v>
      </c>
      <c r="L441" s="346">
        <f t="shared" si="100"/>
        <v>2.2583024486190664E-2</v>
      </c>
      <c r="M441" s="346">
        <v>1.7087745046650598E-2</v>
      </c>
      <c r="N441" s="346">
        <v>4.7285731234005049E-3</v>
      </c>
      <c r="P441" s="347">
        <f>E441*'Regional Transition'!$P$111</f>
        <v>0</v>
      </c>
      <c r="Q441" s="347">
        <f>F441*'Regional Transition'!$Q$111</f>
        <v>0</v>
      </c>
      <c r="R441" s="347">
        <f>G441*'Regional Transition'!$R$111</f>
        <v>7128.9156695655056</v>
      </c>
      <c r="S441" s="347">
        <f>H441*'Regional Transition'!$S$111</f>
        <v>0</v>
      </c>
      <c r="T441" s="347">
        <f>I441*'Regional Transition'!$T$111</f>
        <v>4688.2852832870458</v>
      </c>
      <c r="U441" s="347">
        <f>J441*'Regional Transition'!$U$111</f>
        <v>0</v>
      </c>
      <c r="V441" s="347">
        <f>K441*'Regional Transition'!$V$111</f>
        <v>0</v>
      </c>
      <c r="W441" s="347">
        <f>L441*'Regional Transition'!$W$111</f>
        <v>1893.3163566867704</v>
      </c>
      <c r="X441" s="347">
        <f>M441*'Regional Transition'!$X$111</f>
        <v>143.26029365774374</v>
      </c>
      <c r="Y441" s="347">
        <f>N441*'Regional Transition'!$Y$111</f>
        <v>0</v>
      </c>
      <c r="Z441" s="348">
        <f t="shared" si="91"/>
        <v>13853.777603197066</v>
      </c>
      <c r="AB441" s="347">
        <f>E441*'Regional Transition'!$P$113</f>
        <v>-7340.3602305475506</v>
      </c>
      <c r="AC441" s="347">
        <f>F441*'Regional Transition'!$Q$113</f>
        <v>-4146.8852459016398</v>
      </c>
      <c r="AD441" s="347">
        <f>G441*'Regional Transition'!$R$113</f>
        <v>0</v>
      </c>
      <c r="AE441" s="347">
        <f>H441*'Regional Transition'!$S$113</f>
        <v>-342.5040000000003</v>
      </c>
      <c r="AF441" s="347">
        <f>I441*'Regional Transition'!$T$113</f>
        <v>0</v>
      </c>
      <c r="AG441" s="347">
        <f>J441*'Regional Transition'!$U$113</f>
        <v>-168.05783127799091</v>
      </c>
      <c r="AH441" s="347">
        <f>K441*'Regional Transition'!$V$113</f>
        <v>-131.71508521766529</v>
      </c>
      <c r="AI441" s="347">
        <f>L441*'Regional Transition'!$W$113</f>
        <v>0</v>
      </c>
      <c r="AJ441" s="347">
        <f>M441*'Regional Transition'!$X$113</f>
        <v>0</v>
      </c>
      <c r="AK441" s="347">
        <f>N441*'Regional Transition'!$Y$113</f>
        <v>-62.655282781043638</v>
      </c>
      <c r="AM441" s="382">
        <f>IF(('GE2024 results (adjust.)'!E440+'Allocation (ENG)'!P441+'Allocation (ENG)'!AB441)&gt;0,('GE2024 results (adjust.)'!E440+'Allocation (ENG)'!P441+'Allocation (ENG)'!AB441),0)</f>
        <v>8096.6397694524494</v>
      </c>
      <c r="AN441" s="382">
        <f>IF(('GE2024 results (adjust.)'!F440+'Allocation (ENG)'!Q441+'Allocation (ENG)'!AC441)&gt;0,('GE2024 results (adjust.)'!F440+'Allocation (ENG)'!Q441+'Allocation (ENG)'!AC441),0)</f>
        <v>12173.11475409836</v>
      </c>
      <c r="AO441" s="382">
        <f>IF(('GE2024 results (adjust.)'!G440+'Allocation (ENG)'!R441+'Allocation (ENG)'!AD441)&gt;0,('GE2024 results (adjust.)'!G440+'Allocation (ENG)'!R441+'Allocation (ENG)'!AD441),0)</f>
        <v>17048.915669565504</v>
      </c>
      <c r="AP441" s="382">
        <f>IF(('GE2024 results (adjust.)'!H440+'Allocation (ENG)'!S441+'Allocation (ENG)'!AE441)&gt;0,('GE2024 results (adjust.)'!H440+'Allocation (ENG)'!S441+'Allocation (ENG)'!AE441),0)</f>
        <v>4414.4960000000001</v>
      </c>
      <c r="AQ441" s="382">
        <f>IF(('GE2024 results (adjust.)'!I440+'Allocation (ENG)'!T441+'Allocation (ENG)'!AF441)&gt;0,('GE2024 results (adjust.)'!I440+'Allocation (ENG)'!T441+'Allocation (ENG)'!AF441),0)</f>
        <v>7716.2852832870458</v>
      </c>
      <c r="AR441" s="382">
        <f>IF(('GE2024 results (adjust.)'!K440+'Allocation (ENG)'!U441+'Allocation (ENG)'!AG441)&gt;0,('GE2024 results (adjust.)'!K440+'Allocation (ENG)'!U441+'Allocation (ENG)'!AG441),0)</f>
        <v>389.94216872200911</v>
      </c>
      <c r="AS441" s="382">
        <f>IF(('GE2024 results (adjust.)'!L440+'Allocation (ENG)'!V441+'Allocation (ENG)'!AH441)&gt;0,('GE2024 results (adjust.)'!L440+'Allocation (ENG)'!V441+'Allocation (ENG)'!AH441),0)</f>
        <v>0</v>
      </c>
      <c r="AT441" s="382">
        <f t="shared" si="101"/>
        <v>1893.3163566867704</v>
      </c>
      <c r="AU441" s="382">
        <f t="shared" si="102"/>
        <v>143.26029365774374</v>
      </c>
      <c r="AV441" s="382">
        <f>IF(('GE2024 results (adjust.)'!N440+'Allocation (ENG)'!Y441+'Allocation (ENG)'!AK441)&gt;0,('GE2024 results (adjust.)'!N440+'Allocation (ENG)'!Y441+'Allocation (ENG)'!AK441),0)</f>
        <v>0</v>
      </c>
      <c r="AW441" s="382">
        <f t="shared" si="92"/>
        <v>51875.970295469888</v>
      </c>
      <c r="AY441" s="368">
        <f t="shared" si="93"/>
        <v>0.15607688344596601</v>
      </c>
      <c r="AZ441" s="368">
        <f t="shared" si="94"/>
        <v>0.23465806393141117</v>
      </c>
      <c r="BA441" s="368">
        <f t="shared" si="95"/>
        <v>0.32864764885283149</v>
      </c>
      <c r="BB441" s="368">
        <f t="shared" si="96"/>
        <v>8.5097126373855983E-2</v>
      </c>
      <c r="BC441" s="368">
        <f t="shared" si="97"/>
        <v>0.14874488591417975</v>
      </c>
      <c r="BD441" s="368">
        <f t="shared" si="98"/>
        <v>7.5168168711065271E-3</v>
      </c>
      <c r="BE441" s="368">
        <f t="shared" si="99"/>
        <v>0</v>
      </c>
      <c r="BF441" s="368">
        <f t="shared" si="103"/>
        <v>3.6496982049743096E-2</v>
      </c>
      <c r="BG441" s="368">
        <f t="shared" si="104"/>
        <v>2.761592560905874E-3</v>
      </c>
      <c r="BH441" s="368">
        <f t="shared" si="105"/>
        <v>0</v>
      </c>
    </row>
    <row r="442" spans="1:60" ht="20" customHeight="1" x14ac:dyDescent="0.35">
      <c r="A442" s="394" t="s">
        <v>553</v>
      </c>
      <c r="B442" s="395" t="s">
        <v>554</v>
      </c>
      <c r="C442" s="394" t="s">
        <v>545</v>
      </c>
      <c r="D442" s="333" t="s">
        <v>71</v>
      </c>
      <c r="E442" s="346">
        <f>'GE2024 results (adjust.)'!E441/'Regional Transition'!$P$109</f>
        <v>1.966605768403136E-2</v>
      </c>
      <c r="F442" s="346">
        <f>'GE2024 results (adjust.)'!F441/'Regional Transition'!$Q$109</f>
        <v>2.0865103428479161E-2</v>
      </c>
      <c r="G442" s="346">
        <f>'GE2024 results (adjust.)'!G441/'Regional Transition'!$R$109</f>
        <v>2.1879581485562346E-2</v>
      </c>
      <c r="H442" s="346">
        <f>'GE2024 results (adjust.)'!H441/'Regional Transition'!$S$109</f>
        <v>7.7531667700111422E-3</v>
      </c>
      <c r="I442" s="346">
        <f>'GE2024 results (adjust.)'!I441/'Regional Transition'!$T$109</f>
        <v>1.3316240283040803E-2</v>
      </c>
      <c r="J442" s="346">
        <v>1.7422842906292899E-2</v>
      </c>
      <c r="K442" s="346">
        <v>1.7422842906292899E-2</v>
      </c>
      <c r="L442" s="346">
        <f t="shared" si="100"/>
        <v>2.1879581485562346E-2</v>
      </c>
      <c r="M442" s="346">
        <v>1.9894404787999514E-2</v>
      </c>
      <c r="N442" s="346">
        <v>1.7422842906292899E-2</v>
      </c>
      <c r="P442" s="347">
        <f>E442*'Regional Transition'!$P$111</f>
        <v>0</v>
      </c>
      <c r="Q442" s="347">
        <f>F442*'Regional Transition'!$Q$111</f>
        <v>0</v>
      </c>
      <c r="R442" s="347">
        <f>G442*'Regional Transition'!$R$111</f>
        <v>6906.8556955840795</v>
      </c>
      <c r="S442" s="347">
        <f>H442*'Regional Transition'!$S$111</f>
        <v>0</v>
      </c>
      <c r="T442" s="347">
        <f>I442*'Regional Transition'!$T$111</f>
        <v>3280.8707117850886</v>
      </c>
      <c r="U442" s="347">
        <f>J442*'Regional Transition'!$U$111</f>
        <v>0</v>
      </c>
      <c r="V442" s="347">
        <f>K442*'Regional Transition'!$V$111</f>
        <v>0</v>
      </c>
      <c r="W442" s="347">
        <f>L442*'Regional Transition'!$W$111</f>
        <v>1834.3410790440071</v>
      </c>
      <c r="X442" s="347">
        <f>M442*'Regional Transition'!$X$111</f>
        <v>166.79077691608484</v>
      </c>
      <c r="Y442" s="347">
        <f>N442*'Regional Transition'!$Y$111</f>
        <v>0</v>
      </c>
      <c r="Z442" s="348">
        <f t="shared" si="91"/>
        <v>12188.858263329259</v>
      </c>
      <c r="AB442" s="347">
        <f>E442*'Regional Transition'!$P$113</f>
        <v>-7713.6311239193083</v>
      </c>
      <c r="AC442" s="347">
        <f>F442*'Regional Transition'!$Q$113</f>
        <v>-3546.1967213114754</v>
      </c>
      <c r="AD442" s="347">
        <f>G442*'Regional Transition'!$R$113</f>
        <v>0</v>
      </c>
      <c r="AE442" s="347">
        <f>H442*'Regional Transition'!$S$113</f>
        <v>-119.7360000000001</v>
      </c>
      <c r="AF442" s="347">
        <f>I442*'Regional Transition'!$T$113</f>
        <v>0</v>
      </c>
      <c r="AG442" s="347">
        <f>J442*'Regional Transition'!$U$113</f>
        <v>-619.22383711030341</v>
      </c>
      <c r="AH442" s="347">
        <f>K442*'Regional Transition'!$V$113</f>
        <v>-485.31579786293872</v>
      </c>
      <c r="AI442" s="347">
        <f>L442*'Regional Transition'!$W$113</f>
        <v>0</v>
      </c>
      <c r="AJ442" s="347">
        <f>M442*'Regional Transition'!$X$113</f>
        <v>0</v>
      </c>
      <c r="AK442" s="347">
        <f>N442*'Regional Transition'!$Y$113</f>
        <v>-230.85889139395289</v>
      </c>
      <c r="AM442" s="382">
        <f>IF(('GE2024 results (adjust.)'!E441+'Allocation (ENG)'!P442+'Allocation (ENG)'!AB442)&gt;0,('GE2024 results (adjust.)'!E441+'Allocation (ENG)'!P442+'Allocation (ENG)'!AB442),0)</f>
        <v>8508.3688760806908</v>
      </c>
      <c r="AN442" s="382">
        <f>IF(('GE2024 results (adjust.)'!F441+'Allocation (ENG)'!Q442+'Allocation (ENG)'!AC442)&gt;0,('GE2024 results (adjust.)'!F441+'Allocation (ENG)'!Q442+'Allocation (ENG)'!AC442),0)</f>
        <v>10409.803278688525</v>
      </c>
      <c r="AO442" s="382">
        <f>IF(('GE2024 results (adjust.)'!G441+'Allocation (ENG)'!R442+'Allocation (ENG)'!AD442)&gt;0,('GE2024 results (adjust.)'!G441+'Allocation (ENG)'!R442+'Allocation (ENG)'!AD442),0)</f>
        <v>16517.85569558408</v>
      </c>
      <c r="AP442" s="382">
        <f>IF(('GE2024 results (adjust.)'!H441+'Allocation (ENG)'!S442+'Allocation (ENG)'!AE442)&gt;0,('GE2024 results (adjust.)'!H441+'Allocation (ENG)'!S442+'Allocation (ENG)'!AE442),0)</f>
        <v>1543.2639999999999</v>
      </c>
      <c r="AQ442" s="382">
        <f>IF(('GE2024 results (adjust.)'!I441+'Allocation (ENG)'!T442+'Allocation (ENG)'!AF442)&gt;0,('GE2024 results (adjust.)'!I441+'Allocation (ENG)'!T442+'Allocation (ENG)'!AF442),0)</f>
        <v>5399.8707117850881</v>
      </c>
      <c r="AR442" s="382">
        <f>IF(('GE2024 results (adjust.)'!K441+'Allocation (ENG)'!U442+'Allocation (ENG)'!AG442)&gt;0,('GE2024 results (adjust.)'!K441+'Allocation (ENG)'!U442+'Allocation (ENG)'!AG442),0)</f>
        <v>0</v>
      </c>
      <c r="AS442" s="382">
        <f>IF(('GE2024 results (adjust.)'!L441+'Allocation (ENG)'!V442+'Allocation (ENG)'!AH442)&gt;0,('GE2024 results (adjust.)'!L441+'Allocation (ENG)'!V442+'Allocation (ENG)'!AH442),0)</f>
        <v>1570.6842021370612</v>
      </c>
      <c r="AT442" s="382">
        <f t="shared" si="101"/>
        <v>1834.3410790440071</v>
      </c>
      <c r="AU442" s="382">
        <f t="shared" si="102"/>
        <v>166.79077691608484</v>
      </c>
      <c r="AV442" s="382">
        <f>IF(('GE2024 results (adjust.)'!N441+'Allocation (ENG)'!Y442+'Allocation (ENG)'!AK442)&gt;0,('GE2024 results (adjust.)'!N441+'Allocation (ENG)'!Y442+'Allocation (ENG)'!AK442),0)</f>
        <v>0</v>
      </c>
      <c r="AW442" s="382">
        <f t="shared" si="92"/>
        <v>45950.978620235539</v>
      </c>
      <c r="AY442" s="368">
        <f t="shared" si="93"/>
        <v>0.18516186448168137</v>
      </c>
      <c r="AZ442" s="368">
        <f t="shared" si="94"/>
        <v>0.22654149250489164</v>
      </c>
      <c r="BA442" s="368">
        <f t="shared" si="95"/>
        <v>0.35946689693155032</v>
      </c>
      <c r="BB442" s="368">
        <f t="shared" si="96"/>
        <v>3.3585008335826588E-2</v>
      </c>
      <c r="BC442" s="368">
        <f t="shared" si="97"/>
        <v>0.117513726016863</v>
      </c>
      <c r="BD442" s="368">
        <f t="shared" si="98"/>
        <v>0</v>
      </c>
      <c r="BE442" s="368">
        <f t="shared" si="99"/>
        <v>3.4181735608246118E-2</v>
      </c>
      <c r="BF442" s="368">
        <f t="shared" si="103"/>
        <v>3.9919521501468394E-2</v>
      </c>
      <c r="BG442" s="368">
        <f t="shared" si="104"/>
        <v>3.6297546194725611E-3</v>
      </c>
      <c r="BH442" s="368">
        <f t="shared" si="105"/>
        <v>0</v>
      </c>
    </row>
    <row r="443" spans="1:60" ht="20" customHeight="1" x14ac:dyDescent="0.35">
      <c r="A443" s="394" t="s">
        <v>555</v>
      </c>
      <c r="B443" s="395" t="s">
        <v>554</v>
      </c>
      <c r="C443" s="394" t="s">
        <v>545</v>
      </c>
      <c r="D443" s="333" t="s">
        <v>71</v>
      </c>
      <c r="E443" s="346">
        <f>'GE2024 results (adjust.)'!E442/'Regional Transition'!$P$109</f>
        <v>1.89968637596333E-2</v>
      </c>
      <c r="F443" s="346">
        <f>'GE2024 results (adjust.)'!F442/'Regional Transition'!$Q$109</f>
        <v>1.8009532523607048E-2</v>
      </c>
      <c r="G443" s="346">
        <f>'GE2024 results (adjust.)'!G442/'Regional Transition'!$R$109</f>
        <v>2.6339273518671973E-2</v>
      </c>
      <c r="H443" s="346">
        <f>'GE2024 results (adjust.)'!H442/'Regional Transition'!$S$109</f>
        <v>4.7973593543845254E-3</v>
      </c>
      <c r="I443" s="346">
        <f>'GE2024 results (adjust.)'!I442/'Regional Transition'!$T$109</f>
        <v>1.3429356057035487E-2</v>
      </c>
      <c r="J443" s="346">
        <v>0</v>
      </c>
      <c r="K443" s="346">
        <v>0</v>
      </c>
      <c r="L443" s="346">
        <f t="shared" si="100"/>
        <v>2.6339273518671973E-2</v>
      </c>
      <c r="M443" s="346">
        <v>1.0183076175318552E-2</v>
      </c>
      <c r="N443" s="346">
        <v>0</v>
      </c>
      <c r="P443" s="347">
        <f>E443*'Regional Transition'!$P$111</f>
        <v>0</v>
      </c>
      <c r="Q443" s="347">
        <f>F443*'Regional Transition'!$Q$111</f>
        <v>0</v>
      </c>
      <c r="R443" s="347">
        <f>G443*'Regional Transition'!$R$111</f>
        <v>8314.6728121847682</v>
      </c>
      <c r="S443" s="347">
        <f>H443*'Regional Transition'!$S$111</f>
        <v>0</v>
      </c>
      <c r="T443" s="347">
        <f>I443*'Regional Transition'!$T$111</f>
        <v>3308.7403072603752</v>
      </c>
      <c r="U443" s="347">
        <f>J443*'Regional Transition'!$U$111</f>
        <v>0</v>
      </c>
      <c r="V443" s="347">
        <f>K443*'Regional Transition'!$V$111</f>
        <v>0</v>
      </c>
      <c r="W443" s="347">
        <f>L443*'Regional Transition'!$W$111</f>
        <v>2208.2328877889045</v>
      </c>
      <c r="X443" s="347">
        <f>M443*'Regional Transition'!$X$111</f>
        <v>85.372907849023534</v>
      </c>
      <c r="Y443" s="347">
        <f>N443*'Regional Transition'!$Y$111</f>
        <v>0</v>
      </c>
      <c r="Z443" s="348">
        <f t="shared" si="91"/>
        <v>13917.018915083072</v>
      </c>
      <c r="AB443" s="347">
        <f>E443*'Regional Transition'!$P$113</f>
        <v>-7451.1527377521606</v>
      </c>
      <c r="AC443" s="347">
        <f>F443*'Regional Transition'!$Q$113</f>
        <v>-3060.8688524590166</v>
      </c>
      <c r="AD443" s="347">
        <f>G443*'Regional Transition'!$R$113</f>
        <v>0</v>
      </c>
      <c r="AE443" s="347">
        <f>H443*'Regional Transition'!$S$113</f>
        <v>-74.088000000000065</v>
      </c>
      <c r="AF443" s="347">
        <f>I443*'Regional Transition'!$T$113</f>
        <v>0</v>
      </c>
      <c r="AG443" s="347">
        <f>J443*'Regional Transition'!$U$113</f>
        <v>0</v>
      </c>
      <c r="AH443" s="347">
        <f>K443*'Regional Transition'!$V$113</f>
        <v>0</v>
      </c>
      <c r="AI443" s="347">
        <f>L443*'Regional Transition'!$W$113</f>
        <v>0</v>
      </c>
      <c r="AJ443" s="347">
        <f>M443*'Regional Transition'!$X$113</f>
        <v>0</v>
      </c>
      <c r="AK443" s="347">
        <f>N443*'Regional Transition'!$Y$113</f>
        <v>0</v>
      </c>
      <c r="AM443" s="382">
        <f>IF(('GE2024 results (adjust.)'!E442+'Allocation (ENG)'!P443+'Allocation (ENG)'!AB443)&gt;0,('GE2024 results (adjust.)'!E442+'Allocation (ENG)'!P443+'Allocation (ENG)'!AB443),0)</f>
        <v>8218.8472622478403</v>
      </c>
      <c r="AN443" s="382">
        <f>IF(('GE2024 results (adjust.)'!F442+'Allocation (ENG)'!Q443+'Allocation (ENG)'!AC443)&gt;0,('GE2024 results (adjust.)'!F442+'Allocation (ENG)'!Q443+'Allocation (ENG)'!AC443),0)</f>
        <v>8985.1311475409839</v>
      </c>
      <c r="AO443" s="382">
        <f>IF(('GE2024 results (adjust.)'!G442+'Allocation (ENG)'!R443+'Allocation (ENG)'!AD443)&gt;0,('GE2024 results (adjust.)'!G442+'Allocation (ENG)'!R443+'Allocation (ENG)'!AD443),0)</f>
        <v>19884.67281218477</v>
      </c>
      <c r="AP443" s="382">
        <f>IF(('GE2024 results (adjust.)'!H442+'Allocation (ENG)'!S443+'Allocation (ENG)'!AE443)&gt;0,('GE2024 results (adjust.)'!H442+'Allocation (ENG)'!S443+'Allocation (ENG)'!AE443),0)</f>
        <v>954.91199999999992</v>
      </c>
      <c r="AQ443" s="382">
        <f>IF(('GE2024 results (adjust.)'!I442+'Allocation (ENG)'!T443+'Allocation (ENG)'!AF443)&gt;0,('GE2024 results (adjust.)'!I442+'Allocation (ENG)'!T443+'Allocation (ENG)'!AF443),0)</f>
        <v>5445.7403072603756</v>
      </c>
      <c r="AR443" s="382">
        <f>IF(('GE2024 results (adjust.)'!K442+'Allocation (ENG)'!U443+'Allocation (ENG)'!AG443)&gt;0,('GE2024 results (adjust.)'!K442+'Allocation (ENG)'!U443+'Allocation (ENG)'!AG443),0)</f>
        <v>0</v>
      </c>
      <c r="AS443" s="382">
        <f>IF(('GE2024 results (adjust.)'!L442+'Allocation (ENG)'!V443+'Allocation (ENG)'!AH443)&gt;0,('GE2024 results (adjust.)'!L442+'Allocation (ENG)'!V443+'Allocation (ENG)'!AH443),0)</f>
        <v>0</v>
      </c>
      <c r="AT443" s="382">
        <f t="shared" si="101"/>
        <v>2208.2328877889045</v>
      </c>
      <c r="AU443" s="382">
        <f t="shared" si="102"/>
        <v>85.372907849023534</v>
      </c>
      <c r="AV443" s="382">
        <f>IF(('GE2024 results (adjust.)'!N442+'Allocation (ENG)'!Y443+'Allocation (ENG)'!AK443)&gt;0,('GE2024 results (adjust.)'!N442+'Allocation (ENG)'!Y443+'Allocation (ENG)'!AK443),0)</f>
        <v>0</v>
      </c>
      <c r="AW443" s="382">
        <f t="shared" si="92"/>
        <v>45782.909324871893</v>
      </c>
      <c r="AY443" s="368">
        <f t="shared" si="93"/>
        <v>0.17951780224204522</v>
      </c>
      <c r="AZ443" s="368">
        <f t="shared" si="94"/>
        <v>0.19625513712514872</v>
      </c>
      <c r="BA443" s="368">
        <f t="shared" si="95"/>
        <v>0.43432523414107893</v>
      </c>
      <c r="BB443" s="368">
        <f t="shared" si="96"/>
        <v>2.0857390106513767E-2</v>
      </c>
      <c r="BC443" s="368">
        <f t="shared" si="97"/>
        <v>0.11894701292610818</v>
      </c>
      <c r="BD443" s="368">
        <f t="shared" si="98"/>
        <v>0</v>
      </c>
      <c r="BE443" s="368">
        <f t="shared" si="99"/>
        <v>0</v>
      </c>
      <c r="BF443" s="368">
        <f t="shared" si="103"/>
        <v>4.8232690328162832E-2</v>
      </c>
      <c r="BG443" s="368">
        <f t="shared" si="104"/>
        <v>1.8647331309424693E-3</v>
      </c>
      <c r="BH443" s="368">
        <f t="shared" si="105"/>
        <v>0</v>
      </c>
    </row>
    <row r="444" spans="1:60" ht="20" customHeight="1" x14ac:dyDescent="0.35">
      <c r="A444" s="394" t="s">
        <v>556</v>
      </c>
      <c r="B444" s="395" t="s">
        <v>554</v>
      </c>
      <c r="C444" s="394" t="s">
        <v>545</v>
      </c>
      <c r="D444" s="333" t="s">
        <v>71</v>
      </c>
      <c r="E444" s="346">
        <f>'GE2024 results (adjust.)'!E443/'Regional Transition'!$P$109</f>
        <v>1.4421613993911789E-2</v>
      </c>
      <c r="F444" s="346">
        <f>'GE2024 results (adjust.)'!F443/'Regional Transition'!$Q$109</f>
        <v>2.7208657014537996E-2</v>
      </c>
      <c r="G444" s="346">
        <f>'GE2024 results (adjust.)'!G443/'Regional Transition'!$R$109</f>
        <v>2.2601236602711784E-2</v>
      </c>
      <c r="H444" s="346">
        <f>'GE2024 results (adjust.)'!H443/'Regional Transition'!$S$109</f>
        <v>9.6972861585226562E-3</v>
      </c>
      <c r="I444" s="346">
        <f>'GE2024 results (adjust.)'!I443/'Regional Transition'!$T$109</f>
        <v>1.3052303477053209E-2</v>
      </c>
      <c r="J444" s="346">
        <v>8.4741453824381807E-3</v>
      </c>
      <c r="K444" s="346">
        <v>8.4741453824381807E-3</v>
      </c>
      <c r="L444" s="346">
        <f t="shared" si="100"/>
        <v>2.2601236602711784E-2</v>
      </c>
      <c r="M444" s="346">
        <v>1.4662295456928024E-2</v>
      </c>
      <c r="N444" s="346">
        <v>8.4741453824381807E-3</v>
      </c>
      <c r="P444" s="347">
        <f>E444*'Regional Transition'!$P$111</f>
        <v>0</v>
      </c>
      <c r="Q444" s="347">
        <f>F444*'Regional Transition'!$Q$111</f>
        <v>0</v>
      </c>
      <c r="R444" s="347">
        <f>G444*'Regional Transition'!$R$111</f>
        <v>7134.6647951054765</v>
      </c>
      <c r="S444" s="347">
        <f>H444*'Regional Transition'!$S$111</f>
        <v>0</v>
      </c>
      <c r="T444" s="347">
        <f>I444*'Regional Transition'!$T$111</f>
        <v>3215.8416556760876</v>
      </c>
      <c r="U444" s="347">
        <f>J444*'Regional Transition'!$U$111</f>
        <v>0</v>
      </c>
      <c r="V444" s="347">
        <f>K444*'Regional Transition'!$V$111</f>
        <v>0</v>
      </c>
      <c r="W444" s="347">
        <f>L444*'Regional Transition'!$W$111</f>
        <v>1894.8432247163562</v>
      </c>
      <c r="X444" s="347">
        <f>M444*'Regional Transition'!$X$111</f>
        <v>122.92580133432168</v>
      </c>
      <c r="Y444" s="347">
        <f>N444*'Regional Transition'!$Y$111</f>
        <v>0</v>
      </c>
      <c r="Z444" s="348">
        <f t="shared" si="91"/>
        <v>12368.275476832243</v>
      </c>
      <c r="AB444" s="347">
        <f>E444*'Regional Transition'!$P$113</f>
        <v>-5656.5994236311235</v>
      </c>
      <c r="AC444" s="347">
        <f>F444*'Regional Transition'!$Q$113</f>
        <v>-4624.3360655737706</v>
      </c>
      <c r="AD444" s="347">
        <f>G444*'Regional Transition'!$R$113</f>
        <v>0</v>
      </c>
      <c r="AE444" s="347">
        <f>H444*'Regional Transition'!$S$113</f>
        <v>-149.76000000000013</v>
      </c>
      <c r="AF444" s="347">
        <f>I444*'Regional Transition'!$T$113</f>
        <v>0</v>
      </c>
      <c r="AG444" s="347">
        <f>J444*'Regional Transition'!$U$113</f>
        <v>-301.17890910034214</v>
      </c>
      <c r="AH444" s="347">
        <f>K444*'Regional Transition'!$V$113</f>
        <v>-236.04853981660446</v>
      </c>
      <c r="AI444" s="347">
        <f>L444*'Regional Transition'!$W$113</f>
        <v>0</v>
      </c>
      <c r="AJ444" s="347">
        <f>M444*'Regional Transition'!$X$113</f>
        <v>0</v>
      </c>
      <c r="AK444" s="347">
        <f>N444*'Regional Transition'!$Y$113</f>
        <v>-112.28545301262301</v>
      </c>
      <c r="AM444" s="382">
        <f>IF(('GE2024 results (adjust.)'!E443+'Allocation (ENG)'!P444+'Allocation (ENG)'!AB444)&gt;0,('GE2024 results (adjust.)'!E443+'Allocation (ENG)'!P444+'Allocation (ENG)'!AB444),0)</f>
        <v>6239.4005763688765</v>
      </c>
      <c r="AN444" s="382">
        <f>IF(('GE2024 results (adjust.)'!F443+'Allocation (ENG)'!Q444+'Allocation (ENG)'!AC444)&gt;0,('GE2024 results (adjust.)'!F443+'Allocation (ENG)'!Q444+'Allocation (ENG)'!AC444),0)</f>
        <v>13574.663934426229</v>
      </c>
      <c r="AO444" s="382">
        <f>IF(('GE2024 results (adjust.)'!G443+'Allocation (ENG)'!R444+'Allocation (ENG)'!AD444)&gt;0,('GE2024 results (adjust.)'!G443+'Allocation (ENG)'!R444+'Allocation (ENG)'!AD444),0)</f>
        <v>17062.664795105477</v>
      </c>
      <c r="AP444" s="382">
        <f>IF(('GE2024 results (adjust.)'!H443+'Allocation (ENG)'!S444+'Allocation (ENG)'!AE444)&gt;0,('GE2024 results (adjust.)'!H443+'Allocation (ENG)'!S444+'Allocation (ENG)'!AE444),0)</f>
        <v>1930.2399999999998</v>
      </c>
      <c r="AQ444" s="382">
        <f>IF(('GE2024 results (adjust.)'!I443+'Allocation (ENG)'!T444+'Allocation (ENG)'!AF444)&gt;0,('GE2024 results (adjust.)'!I443+'Allocation (ENG)'!T444+'Allocation (ENG)'!AF444),0)</f>
        <v>5292.8416556760876</v>
      </c>
      <c r="AR444" s="382">
        <f>IF(('GE2024 results (adjust.)'!K443+'Allocation (ENG)'!U444+'Allocation (ENG)'!AG444)&gt;0,('GE2024 results (adjust.)'!K443+'Allocation (ENG)'!U444+'Allocation (ENG)'!AG444),0)</f>
        <v>698.82109089965786</v>
      </c>
      <c r="AS444" s="382">
        <f>IF(('GE2024 results (adjust.)'!L443+'Allocation (ENG)'!V444+'Allocation (ENG)'!AH444)&gt;0,('GE2024 results (adjust.)'!L443+'Allocation (ENG)'!V444+'Allocation (ENG)'!AH444),0)</f>
        <v>0</v>
      </c>
      <c r="AT444" s="382">
        <f t="shared" si="101"/>
        <v>1894.8432247163562</v>
      </c>
      <c r="AU444" s="382">
        <f t="shared" si="102"/>
        <v>122.92580133432168</v>
      </c>
      <c r="AV444" s="382">
        <f>IF(('GE2024 results (adjust.)'!N443+'Allocation (ENG)'!Y444+'Allocation (ENG)'!AK444)&gt;0,('GE2024 results (adjust.)'!N443+'Allocation (ENG)'!Y444+'Allocation (ENG)'!AK444),0)</f>
        <v>0</v>
      </c>
      <c r="AW444" s="382">
        <f t="shared" si="92"/>
        <v>46816.401078527</v>
      </c>
      <c r="AY444" s="368">
        <f t="shared" si="93"/>
        <v>0.13327381927336285</v>
      </c>
      <c r="AZ444" s="368">
        <f t="shared" si="94"/>
        <v>0.28995530672374642</v>
      </c>
      <c r="BA444" s="368">
        <f t="shared" si="95"/>
        <v>0.36445912974996936</v>
      </c>
      <c r="BB444" s="368">
        <f t="shared" si="96"/>
        <v>4.1229995376242869E-2</v>
      </c>
      <c r="BC444" s="368">
        <f t="shared" si="97"/>
        <v>0.11305528690251511</v>
      </c>
      <c r="BD444" s="368">
        <f t="shared" si="98"/>
        <v>1.4926843473668504E-2</v>
      </c>
      <c r="BE444" s="368">
        <f t="shared" si="99"/>
        <v>0</v>
      </c>
      <c r="BF444" s="368">
        <f t="shared" si="103"/>
        <v>4.0473918991296674E-2</v>
      </c>
      <c r="BG444" s="368">
        <f t="shared" si="104"/>
        <v>2.6256995091983549E-3</v>
      </c>
      <c r="BH444" s="368">
        <f t="shared" si="105"/>
        <v>0</v>
      </c>
    </row>
    <row r="445" spans="1:60" ht="20" customHeight="1" x14ac:dyDescent="0.35">
      <c r="A445" s="394" t="s">
        <v>557</v>
      </c>
      <c r="B445" s="395" t="s">
        <v>554</v>
      </c>
      <c r="C445" s="394" t="s">
        <v>545</v>
      </c>
      <c r="D445" s="333" t="s">
        <v>71</v>
      </c>
      <c r="E445" s="346">
        <f>'GE2024 results (adjust.)'!E444/'Regional Transition'!$P$109</f>
        <v>2.0890488596426358E-2</v>
      </c>
      <c r="F445" s="346">
        <f>'GE2024 results (adjust.)'!F444/'Regional Transition'!$Q$109</f>
        <v>2.4551929528696247E-2</v>
      </c>
      <c r="G445" s="346">
        <f>'GE2024 results (adjust.)'!G444/'Regional Transition'!$R$109</f>
        <v>2.2159592777074587E-2</v>
      </c>
      <c r="H445" s="346">
        <f>'GE2024 results (adjust.)'!H444/'Regional Transition'!$S$109</f>
        <v>1.6653224114539868E-2</v>
      </c>
      <c r="I445" s="346">
        <f>'GE2024 results (adjust.)'!I444/'Regional Transition'!$T$109</f>
        <v>1.0833977464824136E-2</v>
      </c>
      <c r="J445" s="346">
        <v>3.5591410606240362E-3</v>
      </c>
      <c r="K445" s="346">
        <v>3.5591410606240362E-3</v>
      </c>
      <c r="L445" s="346">
        <f t="shared" si="100"/>
        <v>2.2159592777074587E-2</v>
      </c>
      <c r="M445" s="346">
        <v>9.7494496278435934E-3</v>
      </c>
      <c r="N445" s="346">
        <v>3.5591410606240362E-3</v>
      </c>
      <c r="P445" s="347">
        <f>E445*'Regional Transition'!$P$111</f>
        <v>0</v>
      </c>
      <c r="Q445" s="347">
        <f>F445*'Regional Transition'!$Q$111</f>
        <v>0</v>
      </c>
      <c r="R445" s="347">
        <f>G445*'Regional Transition'!$R$111</f>
        <v>6995.2485007611513</v>
      </c>
      <c r="S445" s="347">
        <f>H445*'Regional Transition'!$S$111</f>
        <v>0</v>
      </c>
      <c r="T445" s="347">
        <f>I445*'Regional Transition'!$T$111</f>
        <v>2669.2879221885291</v>
      </c>
      <c r="U445" s="347">
        <f>J445*'Regional Transition'!$U$111</f>
        <v>0</v>
      </c>
      <c r="V445" s="347">
        <f>K445*'Regional Transition'!$V$111</f>
        <v>0</v>
      </c>
      <c r="W445" s="347">
        <f>L445*'Regional Transition'!$W$111</f>
        <v>1857.8166749988932</v>
      </c>
      <c r="X445" s="347">
        <f>M445*'Regional Transition'!$X$111</f>
        <v>81.737468160553192</v>
      </c>
      <c r="Y445" s="347">
        <f>N445*'Regional Transition'!$Y$111</f>
        <v>0</v>
      </c>
      <c r="Z445" s="348">
        <f t="shared" si="91"/>
        <v>11604.090566109126</v>
      </c>
      <c r="AB445" s="347">
        <f>E445*'Regional Transition'!$P$113</f>
        <v>-8193.890489913545</v>
      </c>
      <c r="AC445" s="347">
        <f>F445*'Regional Transition'!$Q$113</f>
        <v>-4172.8032786885251</v>
      </c>
      <c r="AD445" s="347">
        <f>G445*'Regional Transition'!$R$113</f>
        <v>0</v>
      </c>
      <c r="AE445" s="347">
        <f>H445*'Regional Transition'!$S$113</f>
        <v>-257.18400000000025</v>
      </c>
      <c r="AF445" s="347">
        <f>I445*'Regional Transition'!$T$113</f>
        <v>0</v>
      </c>
      <c r="AG445" s="347">
        <f>J445*'Regional Transition'!$U$113</f>
        <v>-126.49514182214369</v>
      </c>
      <c r="AH445" s="347">
        <f>K445*'Regional Transition'!$V$113</f>
        <v>-99.140386722973872</v>
      </c>
      <c r="AI445" s="347">
        <f>L445*'Regional Transition'!$W$113</f>
        <v>0</v>
      </c>
      <c r="AJ445" s="347">
        <f>M445*'Regional Transition'!$X$113</f>
        <v>0</v>
      </c>
      <c r="AK445" s="347">
        <f>N445*'Regional Transition'!$Y$113</f>
        <v>-47.159890265301662</v>
      </c>
      <c r="AM445" s="382">
        <f>IF(('GE2024 results (adjust.)'!E444+'Allocation (ENG)'!P445+'Allocation (ENG)'!AB445)&gt;0,('GE2024 results (adjust.)'!E444+'Allocation (ENG)'!P445+'Allocation (ENG)'!AB445),0)</f>
        <v>9038.109510086455</v>
      </c>
      <c r="AN445" s="382">
        <f>IF(('GE2024 results (adjust.)'!F444+'Allocation (ENG)'!Q445+'Allocation (ENG)'!AC445)&gt;0,('GE2024 results (adjust.)'!F444+'Allocation (ENG)'!Q445+'Allocation (ENG)'!AC445),0)</f>
        <v>12249.196721311475</v>
      </c>
      <c r="AO445" s="382">
        <f>IF(('GE2024 results (adjust.)'!G444+'Allocation (ENG)'!R445+'Allocation (ENG)'!AD445)&gt;0,('GE2024 results (adjust.)'!G444+'Allocation (ENG)'!R445+'Allocation (ENG)'!AD445),0)</f>
        <v>16729.24850076115</v>
      </c>
      <c r="AP445" s="382">
        <f>IF(('GE2024 results (adjust.)'!H444+'Allocation (ENG)'!S445+'Allocation (ENG)'!AE445)&gt;0,('GE2024 results (adjust.)'!H444+'Allocation (ENG)'!S445+'Allocation (ENG)'!AE445),0)</f>
        <v>3314.8159999999998</v>
      </c>
      <c r="AQ445" s="382">
        <f>IF(('GE2024 results (adjust.)'!I444+'Allocation (ENG)'!T445+'Allocation (ENG)'!AF445)&gt;0,('GE2024 results (adjust.)'!I444+'Allocation (ENG)'!T445+'Allocation (ENG)'!AF445),0)</f>
        <v>4393.2879221885287</v>
      </c>
      <c r="AR445" s="382">
        <f>IF(('GE2024 results (adjust.)'!K444+'Allocation (ENG)'!U445+'Allocation (ENG)'!AG445)&gt;0,('GE2024 results (adjust.)'!K444+'Allocation (ENG)'!U445+'Allocation (ENG)'!AG445),0)</f>
        <v>195.50485817785631</v>
      </c>
      <c r="AS445" s="382">
        <f>IF(('GE2024 results (adjust.)'!L444+'Allocation (ENG)'!V445+'Allocation (ENG)'!AH445)&gt;0,('GE2024 results (adjust.)'!L444+'Allocation (ENG)'!V445+'Allocation (ENG)'!AH445),0)</f>
        <v>0</v>
      </c>
      <c r="AT445" s="382">
        <f t="shared" si="101"/>
        <v>1857.8166749988932</v>
      </c>
      <c r="AU445" s="382">
        <f t="shared" si="102"/>
        <v>81.737468160553192</v>
      </c>
      <c r="AV445" s="382">
        <f>IF(('GE2024 results (adjust.)'!N444+'Allocation (ENG)'!Y445+'Allocation (ENG)'!AK445)&gt;0,('GE2024 results (adjust.)'!N444+'Allocation (ENG)'!Y445+'Allocation (ENG)'!AK445),0)</f>
        <v>50.840109734698338</v>
      </c>
      <c r="AW445" s="382">
        <f t="shared" si="92"/>
        <v>47910.557765419617</v>
      </c>
      <c r="AY445" s="368">
        <f t="shared" si="93"/>
        <v>0.18864546629448525</v>
      </c>
      <c r="AZ445" s="368">
        <f t="shared" si="94"/>
        <v>0.25566800497890618</v>
      </c>
      <c r="BA445" s="368">
        <f t="shared" si="95"/>
        <v>0.34917665919631213</v>
      </c>
      <c r="BB445" s="368">
        <f t="shared" si="96"/>
        <v>6.9187589429245452E-2</v>
      </c>
      <c r="BC445" s="368">
        <f t="shared" si="97"/>
        <v>9.1697699360942742E-2</v>
      </c>
      <c r="BD445" s="368">
        <f t="shared" si="98"/>
        <v>4.0806216269718689E-3</v>
      </c>
      <c r="BE445" s="368">
        <f t="shared" si="99"/>
        <v>0</v>
      </c>
      <c r="BF445" s="368">
        <f t="shared" si="103"/>
        <v>3.8776769915624086E-2</v>
      </c>
      <c r="BG445" s="368">
        <f t="shared" si="104"/>
        <v>1.7060429260865088E-3</v>
      </c>
      <c r="BH445" s="368">
        <f t="shared" si="105"/>
        <v>1.0611462714256519E-3</v>
      </c>
    </row>
    <row r="446" spans="1:60" ht="20" customHeight="1" x14ac:dyDescent="0.35">
      <c r="A446" s="394" t="s">
        <v>558</v>
      </c>
      <c r="B446" s="395" t="s">
        <v>554</v>
      </c>
      <c r="C446" s="394" t="s">
        <v>545</v>
      </c>
      <c r="D446" s="333" t="s">
        <v>71</v>
      </c>
      <c r="E446" s="346">
        <f>'GE2024 results (adjust.)'!E445/'Regional Transition'!$P$109</f>
        <v>1.9387226882198835E-2</v>
      </c>
      <c r="F446" s="346">
        <f>'GE2024 results (adjust.)'!F445/'Regional Transition'!$Q$109</f>
        <v>1.6330576436606327E-2</v>
      </c>
      <c r="G446" s="346">
        <f>'GE2024 results (adjust.)'!G445/'Regional Transition'!$R$109</f>
        <v>2.0181301619967763E-2</v>
      </c>
      <c r="H446" s="346">
        <f>'GE2024 results (adjust.)'!H445/'Regional Transition'!$S$109</f>
        <v>9.2637055754733258E-3</v>
      </c>
      <c r="I446" s="346">
        <f>'GE2024 results (adjust.)'!I445/'Regional Transition'!$T$109</f>
        <v>1.1632072092453292E-2</v>
      </c>
      <c r="J446" s="346">
        <v>0</v>
      </c>
      <c r="K446" s="346">
        <v>0</v>
      </c>
      <c r="L446" s="346">
        <f t="shared" si="100"/>
        <v>2.0181301619967763E-2</v>
      </c>
      <c r="M446" s="346">
        <v>8.8202498832543955E-3</v>
      </c>
      <c r="N446" s="346">
        <v>0</v>
      </c>
      <c r="P446" s="347">
        <f>E446*'Regional Transition'!$P$111</f>
        <v>0</v>
      </c>
      <c r="Q446" s="347">
        <f>F446*'Regional Transition'!$Q$111</f>
        <v>0</v>
      </c>
      <c r="R446" s="347">
        <f>G446*'Regional Transition'!$R$111</f>
        <v>6370.7497389816726</v>
      </c>
      <c r="S446" s="347">
        <f>H446*'Regional Transition'!$S$111</f>
        <v>0</v>
      </c>
      <c r="T446" s="347">
        <f>I446*'Regional Transition'!$T$111</f>
        <v>2865.9234013752712</v>
      </c>
      <c r="U446" s="347">
        <f>J446*'Regional Transition'!$U$111</f>
        <v>0</v>
      </c>
      <c r="V446" s="347">
        <f>K446*'Regional Transition'!$V$111</f>
        <v>0</v>
      </c>
      <c r="W446" s="347">
        <f>L446*'Regional Transition'!$W$111</f>
        <v>1691.9606352851026</v>
      </c>
      <c r="X446" s="347">
        <f>M446*'Regional Transition'!$X$111</f>
        <v>73.947240256688147</v>
      </c>
      <c r="Y446" s="347">
        <f>N446*'Regional Transition'!$Y$111</f>
        <v>0</v>
      </c>
      <c r="Z446" s="348">
        <f t="shared" si="91"/>
        <v>11002.581015898733</v>
      </c>
      <c r="AB446" s="347">
        <f>E446*'Regional Transition'!$P$113</f>
        <v>-7604.2651296829972</v>
      </c>
      <c r="AC446" s="347">
        <f>F446*'Regional Transition'!$Q$113</f>
        <v>-2775.5163934426232</v>
      </c>
      <c r="AD446" s="347">
        <f>G446*'Regional Transition'!$R$113</f>
        <v>0</v>
      </c>
      <c r="AE446" s="347">
        <f>H446*'Regional Transition'!$S$113</f>
        <v>-143.06400000000014</v>
      </c>
      <c r="AF446" s="347">
        <f>I446*'Regional Transition'!$T$113</f>
        <v>0</v>
      </c>
      <c r="AG446" s="347">
        <f>J446*'Regional Transition'!$U$113</f>
        <v>0</v>
      </c>
      <c r="AH446" s="347">
        <f>K446*'Regional Transition'!$V$113</f>
        <v>0</v>
      </c>
      <c r="AI446" s="347">
        <f>L446*'Regional Transition'!$W$113</f>
        <v>0</v>
      </c>
      <c r="AJ446" s="347">
        <f>M446*'Regional Transition'!$X$113</f>
        <v>0</v>
      </c>
      <c r="AK446" s="347">
        <f>N446*'Regional Transition'!$Y$113</f>
        <v>0</v>
      </c>
      <c r="AM446" s="382">
        <f>IF(('GE2024 results (adjust.)'!E445+'Allocation (ENG)'!P446+'Allocation (ENG)'!AB446)&gt;0,('GE2024 results (adjust.)'!E445+'Allocation (ENG)'!P446+'Allocation (ENG)'!AB446),0)</f>
        <v>8387.7348703170028</v>
      </c>
      <c r="AN446" s="382">
        <f>IF(('GE2024 results (adjust.)'!F445+'Allocation (ENG)'!Q446+'Allocation (ENG)'!AC446)&gt;0,('GE2024 results (adjust.)'!F445+'Allocation (ENG)'!Q446+'Allocation (ENG)'!AC446),0)</f>
        <v>8147.4836065573763</v>
      </c>
      <c r="AO446" s="382">
        <f>IF(('GE2024 results (adjust.)'!G445+'Allocation (ENG)'!R446+'Allocation (ENG)'!AD446)&gt;0,('GE2024 results (adjust.)'!G445+'Allocation (ENG)'!R446+'Allocation (ENG)'!AD446),0)</f>
        <v>15235.749738981673</v>
      </c>
      <c r="AP446" s="382">
        <f>IF(('GE2024 results (adjust.)'!H445+'Allocation (ENG)'!S446+'Allocation (ENG)'!AE446)&gt;0,('GE2024 results (adjust.)'!H445+'Allocation (ENG)'!S446+'Allocation (ENG)'!AE446),0)</f>
        <v>1843.9359999999999</v>
      </c>
      <c r="AQ446" s="382">
        <f>IF(('GE2024 results (adjust.)'!I445+'Allocation (ENG)'!T446+'Allocation (ENG)'!AF446)&gt;0,('GE2024 results (adjust.)'!I445+'Allocation (ENG)'!T446+'Allocation (ENG)'!AF446),0)</f>
        <v>4716.9234013752712</v>
      </c>
      <c r="AR446" s="382">
        <f>IF(('GE2024 results (adjust.)'!K445+'Allocation (ENG)'!U446+'Allocation (ENG)'!AG446)&gt;0,('GE2024 results (adjust.)'!K445+'Allocation (ENG)'!U446+'Allocation (ENG)'!AG446),0)</f>
        <v>0</v>
      </c>
      <c r="AS446" s="382">
        <f>IF(('GE2024 results (adjust.)'!L445+'Allocation (ENG)'!V446+'Allocation (ENG)'!AH446)&gt;0,('GE2024 results (adjust.)'!L445+'Allocation (ENG)'!V446+'Allocation (ENG)'!AH446),0)</f>
        <v>0</v>
      </c>
      <c r="AT446" s="382">
        <f t="shared" si="101"/>
        <v>1691.9606352851026</v>
      </c>
      <c r="AU446" s="382">
        <f t="shared" si="102"/>
        <v>73.947240256688147</v>
      </c>
      <c r="AV446" s="382">
        <f>IF(('GE2024 results (adjust.)'!N445+'Allocation (ENG)'!Y446+'Allocation (ENG)'!AK446)&gt;0,('GE2024 results (adjust.)'!N445+'Allocation (ENG)'!Y446+'Allocation (ENG)'!AK446),0)</f>
        <v>0</v>
      </c>
      <c r="AW446" s="382">
        <f t="shared" si="92"/>
        <v>40097.735492773121</v>
      </c>
      <c r="AY446" s="368">
        <f t="shared" si="93"/>
        <v>0.20918225848012634</v>
      </c>
      <c r="AZ446" s="368">
        <f t="shared" si="94"/>
        <v>0.20319061678746947</v>
      </c>
      <c r="BA446" s="368">
        <f t="shared" si="95"/>
        <v>0.37996534097861051</v>
      </c>
      <c r="BB446" s="368">
        <f t="shared" si="96"/>
        <v>4.5986038297158589E-2</v>
      </c>
      <c r="BC446" s="368">
        <f t="shared" si="97"/>
        <v>0.11763565556527275</v>
      </c>
      <c r="BD446" s="368">
        <f t="shared" si="98"/>
        <v>0</v>
      </c>
      <c r="BE446" s="368">
        <f t="shared" si="99"/>
        <v>0</v>
      </c>
      <c r="BF446" s="368">
        <f t="shared" si="103"/>
        <v>4.21959149186878E-2</v>
      </c>
      <c r="BG446" s="368">
        <f t="shared" si="104"/>
        <v>1.8441749726743491E-3</v>
      </c>
      <c r="BH446" s="368">
        <f t="shared" si="105"/>
        <v>0</v>
      </c>
    </row>
    <row r="447" spans="1:60" ht="20" customHeight="1" x14ac:dyDescent="0.35">
      <c r="A447" s="394" t="s">
        <v>559</v>
      </c>
      <c r="B447" s="395" t="s">
        <v>554</v>
      </c>
      <c r="C447" s="394" t="s">
        <v>545</v>
      </c>
      <c r="D447" s="333" t="s">
        <v>71</v>
      </c>
      <c r="E447" s="346">
        <f>'GE2024 results (adjust.)'!E446/'Regional Transition'!$P$109</f>
        <v>2.2465276472863095E-2</v>
      </c>
      <c r="F447" s="346">
        <f>'GE2024 results (adjust.)'!F446/'Regional Transition'!$Q$109</f>
        <v>2.0835202162459557E-2</v>
      </c>
      <c r="G447" s="346">
        <f>'GE2024 results (adjust.)'!G446/'Regional Transition'!$R$109</f>
        <v>1.9605343434987297E-2</v>
      </c>
      <c r="H447" s="346">
        <f>'GE2024 results (adjust.)'!H446/'Regional Transition'!$S$109</f>
        <v>7.8137748085019085E-3</v>
      </c>
      <c r="I447" s="346">
        <f>'GE2024 results (adjust.)'!I446/'Regional Transition'!$T$109</f>
        <v>1.7947702807156459E-2</v>
      </c>
      <c r="J447" s="346">
        <v>3.3727098622103962E-3</v>
      </c>
      <c r="K447" s="346">
        <v>3.3727098622103962E-3</v>
      </c>
      <c r="L447" s="346">
        <f t="shared" si="100"/>
        <v>1.9605343434987297E-2</v>
      </c>
      <c r="M447" s="346">
        <v>1.3609202413060266E-2</v>
      </c>
      <c r="N447" s="346">
        <v>3.3727098622103962E-3</v>
      </c>
      <c r="P447" s="347">
        <f>E447*'Regional Transition'!$P$111</f>
        <v>0</v>
      </c>
      <c r="Q447" s="347">
        <f>F447*'Regional Transition'!$Q$111</f>
        <v>0</v>
      </c>
      <c r="R447" s="347">
        <f>G447*'Regional Transition'!$R$111</f>
        <v>6188.933643780053</v>
      </c>
      <c r="S447" s="347">
        <f>H447*'Regional Transition'!$S$111</f>
        <v>0</v>
      </c>
      <c r="T447" s="347">
        <f>I447*'Regional Transition'!$T$111</f>
        <v>4421.9758154120882</v>
      </c>
      <c r="U447" s="347">
        <f>J447*'Regional Transition'!$U$111</f>
        <v>0</v>
      </c>
      <c r="V447" s="347">
        <f>K447*'Regional Transition'!$V$111</f>
        <v>0</v>
      </c>
      <c r="W447" s="347">
        <f>L447*'Regional Transition'!$W$111</f>
        <v>1643.6734338494421</v>
      </c>
      <c r="X447" s="347">
        <f>M447*'Regional Transition'!$X$111</f>
        <v>114.09687637660797</v>
      </c>
      <c r="Y447" s="347">
        <f>N447*'Regional Transition'!$Y$111</f>
        <v>0</v>
      </c>
      <c r="Z447" s="348">
        <f t="shared" si="91"/>
        <v>12368.679769418193</v>
      </c>
      <c r="AB447" s="347">
        <f>E447*'Regional Transition'!$P$113</f>
        <v>-8811.5706051873203</v>
      </c>
      <c r="AC447" s="347">
        <f>F447*'Regional Transition'!$Q$113</f>
        <v>-3541.1147540983607</v>
      </c>
      <c r="AD447" s="347">
        <f>G447*'Regional Transition'!$R$113</f>
        <v>0</v>
      </c>
      <c r="AE447" s="347">
        <f>H447*'Regional Transition'!$S$113</f>
        <v>-120.6720000000001</v>
      </c>
      <c r="AF447" s="347">
        <f>I447*'Regional Transition'!$T$113</f>
        <v>0</v>
      </c>
      <c r="AG447" s="347">
        <f>J447*'Regional Transition'!$U$113</f>
        <v>-119.86920582193618</v>
      </c>
      <c r="AH447" s="347">
        <f>K447*'Regional Transition'!$V$113</f>
        <v>-93.947318847008574</v>
      </c>
      <c r="AI447" s="347">
        <f>L447*'Regional Transition'!$W$113</f>
        <v>0</v>
      </c>
      <c r="AJ447" s="347">
        <f>M447*'Regional Transition'!$X$113</f>
        <v>0</v>
      </c>
      <c r="AK447" s="347">
        <f>N447*'Regional Transition'!$Y$113</f>
        <v>-44.689610299023961</v>
      </c>
      <c r="AM447" s="382">
        <f>IF(('GE2024 results (adjust.)'!E446+'Allocation (ENG)'!P447+'Allocation (ENG)'!AB447)&gt;0,('GE2024 results (adjust.)'!E446+'Allocation (ENG)'!P447+'Allocation (ENG)'!AB447),0)</f>
        <v>9719.4293948126797</v>
      </c>
      <c r="AN447" s="382">
        <f>IF(('GE2024 results (adjust.)'!F446+'Allocation (ENG)'!Q447+'Allocation (ENG)'!AC447)&gt;0,('GE2024 results (adjust.)'!F446+'Allocation (ENG)'!Q447+'Allocation (ENG)'!AC447),0)</f>
        <v>10394.88524590164</v>
      </c>
      <c r="AO447" s="382">
        <f>IF(('GE2024 results (adjust.)'!G446+'Allocation (ENG)'!R447+'Allocation (ENG)'!AD447)&gt;0,('GE2024 results (adjust.)'!G446+'Allocation (ENG)'!R447+'Allocation (ENG)'!AD447),0)</f>
        <v>14800.933643780052</v>
      </c>
      <c r="AP447" s="382">
        <f>IF(('GE2024 results (adjust.)'!H446+'Allocation (ENG)'!S447+'Allocation (ENG)'!AE447)&gt;0,('GE2024 results (adjust.)'!H446+'Allocation (ENG)'!S447+'Allocation (ENG)'!AE447),0)</f>
        <v>1555.328</v>
      </c>
      <c r="AQ447" s="382">
        <f>IF(('GE2024 results (adjust.)'!I446+'Allocation (ENG)'!T447+'Allocation (ENG)'!AF447)&gt;0,('GE2024 results (adjust.)'!I446+'Allocation (ENG)'!T447+'Allocation (ENG)'!AF447),0)</f>
        <v>7277.9758154120882</v>
      </c>
      <c r="AR447" s="382">
        <f>IF(('GE2024 results (adjust.)'!K446+'Allocation (ENG)'!U447+'Allocation (ENG)'!AG447)&gt;0,('GE2024 results (adjust.)'!K446+'Allocation (ENG)'!U447+'Allocation (ENG)'!AG447),0)</f>
        <v>0</v>
      </c>
      <c r="AS447" s="382">
        <f>IF(('GE2024 results (adjust.)'!L446+'Allocation (ENG)'!V447+'Allocation (ENG)'!AH447)&gt;0,('GE2024 results (adjust.)'!L446+'Allocation (ENG)'!V447+'Allocation (ENG)'!AH447),0)</f>
        <v>0</v>
      </c>
      <c r="AT447" s="382">
        <f t="shared" si="101"/>
        <v>1643.6734338494421</v>
      </c>
      <c r="AU447" s="382">
        <f t="shared" si="102"/>
        <v>114.09687637660797</v>
      </c>
      <c r="AV447" s="382">
        <f>IF(('GE2024 results (adjust.)'!N446+'Allocation (ENG)'!Y447+'Allocation (ENG)'!AK447)&gt;0,('GE2024 results (adjust.)'!N446+'Allocation (ENG)'!Y447+'Allocation (ENG)'!AK447),0)</f>
        <v>353.31038970097603</v>
      </c>
      <c r="AW447" s="382">
        <f t="shared" si="92"/>
        <v>45859.632799833489</v>
      </c>
      <c r="AY447" s="368">
        <f t="shared" si="93"/>
        <v>0.21193866591203867</v>
      </c>
      <c r="AZ447" s="368">
        <f t="shared" si="94"/>
        <v>0.22666743301833378</v>
      </c>
      <c r="BA447" s="368">
        <f t="shared" si="95"/>
        <v>0.32274426854621024</v>
      </c>
      <c r="BB447" s="368">
        <f t="shared" si="96"/>
        <v>3.3914968460140991E-2</v>
      </c>
      <c r="BC447" s="368">
        <f t="shared" si="97"/>
        <v>0.15870113585904058</v>
      </c>
      <c r="BD447" s="368">
        <f t="shared" si="98"/>
        <v>0</v>
      </c>
      <c r="BE447" s="368">
        <f t="shared" si="99"/>
        <v>0</v>
      </c>
      <c r="BF447" s="368">
        <f t="shared" si="103"/>
        <v>3.5841399799769219E-2</v>
      </c>
      <c r="BG447" s="368">
        <f t="shared" si="104"/>
        <v>2.4879587866438878E-3</v>
      </c>
      <c r="BH447" s="368">
        <f t="shared" si="105"/>
        <v>7.7041696178225582E-3</v>
      </c>
    </row>
    <row r="448" spans="1:60" ht="20" customHeight="1" x14ac:dyDescent="0.35">
      <c r="A448" s="394" t="s">
        <v>560</v>
      </c>
      <c r="B448" s="395" t="s">
        <v>554</v>
      </c>
      <c r="C448" s="394" t="s">
        <v>545</v>
      </c>
      <c r="D448" s="333" t="s">
        <v>71</v>
      </c>
      <c r="E448" s="346">
        <f>'GE2024 results (adjust.)'!E447/'Regional Transition'!$P$109</f>
        <v>1.7135971234359712E-2</v>
      </c>
      <c r="F448" s="346">
        <f>'GE2024 results (adjust.)'!F447/'Regional Transition'!$Q$109</f>
        <v>2.2889419138006302E-2</v>
      </c>
      <c r="G448" s="346">
        <f>'GE2024 results (adjust.)'!G447/'Regional Transition'!$R$109</f>
        <v>2.2913119098135992E-2</v>
      </c>
      <c r="H448" s="346">
        <f>'GE2024 results (adjust.)'!H447/'Regional Transition'!$S$109</f>
        <v>6.9885730536660869E-3</v>
      </c>
      <c r="I448" s="346">
        <f>'GE2024 results (adjust.)'!I447/'Regional Transition'!$T$109</f>
        <v>1.440969276498941E-2</v>
      </c>
      <c r="J448" s="346">
        <v>0</v>
      </c>
      <c r="K448" s="346">
        <v>0</v>
      </c>
      <c r="L448" s="346">
        <f t="shared" si="100"/>
        <v>2.2913119098135992E-2</v>
      </c>
      <c r="M448" s="346">
        <v>1.0926435970989912E-2</v>
      </c>
      <c r="N448" s="346">
        <v>0</v>
      </c>
      <c r="P448" s="347">
        <f>E448*'Regional Transition'!$P$111</f>
        <v>0</v>
      </c>
      <c r="Q448" s="347">
        <f>F448*'Regional Transition'!$Q$111</f>
        <v>0</v>
      </c>
      <c r="R448" s="347">
        <f>G448*'Regional Transition'!$R$111</f>
        <v>7233.1185699775015</v>
      </c>
      <c r="S448" s="347">
        <f>H448*'Regional Transition'!$S$111</f>
        <v>0</v>
      </c>
      <c r="T448" s="347">
        <f>I448*'Regional Transition'!$T$111</f>
        <v>3550.2768013795226</v>
      </c>
      <c r="U448" s="347">
        <f>J448*'Regional Transition'!$U$111</f>
        <v>0</v>
      </c>
      <c r="V448" s="347">
        <f>K448*'Regional Transition'!$V$111</f>
        <v>0</v>
      </c>
      <c r="W448" s="347">
        <f>L448*'Regional Transition'!$W$111</f>
        <v>1920.9908397230186</v>
      </c>
      <c r="X448" s="347">
        <f>M448*'Regional Transition'!$X$111</f>
        <v>91.605090172115567</v>
      </c>
      <c r="Y448" s="347">
        <f>N448*'Regional Transition'!$Y$111</f>
        <v>0</v>
      </c>
      <c r="Z448" s="348">
        <f t="shared" si="91"/>
        <v>12795.991301252159</v>
      </c>
      <c r="AB448" s="347">
        <f>E448*'Regional Transition'!$P$113</f>
        <v>-6721.2536023054745</v>
      </c>
      <c r="AC448" s="347">
        <f>F448*'Regional Transition'!$Q$113</f>
        <v>-3890.2459016393445</v>
      </c>
      <c r="AD448" s="347">
        <f>G448*'Regional Transition'!$R$113</f>
        <v>0</v>
      </c>
      <c r="AE448" s="347">
        <f>H448*'Regional Transition'!$S$113</f>
        <v>-107.9280000000001</v>
      </c>
      <c r="AF448" s="347">
        <f>I448*'Regional Transition'!$T$113</f>
        <v>0</v>
      </c>
      <c r="AG448" s="347">
        <f>J448*'Regional Transition'!$U$113</f>
        <v>0</v>
      </c>
      <c r="AH448" s="347">
        <f>K448*'Regional Transition'!$V$113</f>
        <v>0</v>
      </c>
      <c r="AI448" s="347">
        <f>L448*'Regional Transition'!$W$113</f>
        <v>0</v>
      </c>
      <c r="AJ448" s="347">
        <f>M448*'Regional Transition'!$X$113</f>
        <v>0</v>
      </c>
      <c r="AK448" s="347">
        <f>N448*'Regional Transition'!$Y$113</f>
        <v>0</v>
      </c>
      <c r="AM448" s="382">
        <f>IF(('GE2024 results (adjust.)'!E447+'Allocation (ENG)'!P448+'Allocation (ENG)'!AB448)&gt;0,('GE2024 results (adjust.)'!E447+'Allocation (ENG)'!P448+'Allocation (ENG)'!AB448),0)</f>
        <v>7413.7463976945255</v>
      </c>
      <c r="AN448" s="382">
        <f>IF(('GE2024 results (adjust.)'!F447+'Allocation (ENG)'!Q448+'Allocation (ENG)'!AC448)&gt;0,('GE2024 results (adjust.)'!F447+'Allocation (ENG)'!Q448+'Allocation (ENG)'!AC448),0)</f>
        <v>11419.754098360656</v>
      </c>
      <c r="AO448" s="382">
        <f>IF(('GE2024 results (adjust.)'!G447+'Allocation (ENG)'!R448+'Allocation (ENG)'!AD448)&gt;0,('GE2024 results (adjust.)'!G447+'Allocation (ENG)'!R448+'Allocation (ENG)'!AD448),0)</f>
        <v>17298.118569977501</v>
      </c>
      <c r="AP448" s="382">
        <f>IF(('GE2024 results (adjust.)'!H447+'Allocation (ENG)'!S448+'Allocation (ENG)'!AE448)&gt;0,('GE2024 results (adjust.)'!H447+'Allocation (ENG)'!S448+'Allocation (ENG)'!AE448),0)</f>
        <v>1391.0719999999999</v>
      </c>
      <c r="AQ448" s="382">
        <f>IF(('GE2024 results (adjust.)'!I447+'Allocation (ENG)'!T448+'Allocation (ENG)'!AF448)&gt;0,('GE2024 results (adjust.)'!I447+'Allocation (ENG)'!T448+'Allocation (ENG)'!AF448),0)</f>
        <v>5843.276801379523</v>
      </c>
      <c r="AR448" s="382">
        <f>IF(('GE2024 results (adjust.)'!K447+'Allocation (ENG)'!U448+'Allocation (ENG)'!AG448)&gt;0,('GE2024 results (adjust.)'!K447+'Allocation (ENG)'!U448+'Allocation (ENG)'!AG448),0)</f>
        <v>0</v>
      </c>
      <c r="AS448" s="382">
        <f>IF(('GE2024 results (adjust.)'!L447+'Allocation (ENG)'!V448+'Allocation (ENG)'!AH448)&gt;0,('GE2024 results (adjust.)'!L447+'Allocation (ENG)'!V448+'Allocation (ENG)'!AH448),0)</f>
        <v>0</v>
      </c>
      <c r="AT448" s="382">
        <f t="shared" si="101"/>
        <v>1920.9908397230186</v>
      </c>
      <c r="AU448" s="382">
        <f t="shared" si="102"/>
        <v>91.605090172115567</v>
      </c>
      <c r="AV448" s="382">
        <f>IF(('GE2024 results (adjust.)'!N447+'Allocation (ENG)'!Y448+'Allocation (ENG)'!AK448)&gt;0,('GE2024 results (adjust.)'!N447+'Allocation (ENG)'!Y448+'Allocation (ENG)'!AK448),0)</f>
        <v>0</v>
      </c>
      <c r="AW448" s="382">
        <f t="shared" si="92"/>
        <v>45378.563797307339</v>
      </c>
      <c r="AY448" s="368">
        <f t="shared" si="93"/>
        <v>0.16337551868784442</v>
      </c>
      <c r="AZ448" s="368">
        <f t="shared" si="94"/>
        <v>0.25165525619914569</v>
      </c>
      <c r="BA448" s="368">
        <f t="shared" si="95"/>
        <v>0.3811958141126523</v>
      </c>
      <c r="BB448" s="368">
        <f t="shared" si="96"/>
        <v>3.0654826499435024E-2</v>
      </c>
      <c r="BC448" s="368">
        <f t="shared" si="97"/>
        <v>0.12876733665436652</v>
      </c>
      <c r="BD448" s="368">
        <f t="shared" si="98"/>
        <v>0</v>
      </c>
      <c r="BE448" s="368">
        <f t="shared" si="99"/>
        <v>0</v>
      </c>
      <c r="BF448" s="368">
        <f t="shared" si="103"/>
        <v>4.2332561433709497E-2</v>
      </c>
      <c r="BG448" s="368">
        <f t="shared" si="104"/>
        <v>2.0186864128465699E-3</v>
      </c>
      <c r="BH448" s="368">
        <f t="shared" si="105"/>
        <v>0</v>
      </c>
    </row>
    <row r="449" spans="1:60" ht="20" customHeight="1" x14ac:dyDescent="0.35">
      <c r="A449" s="394" t="s">
        <v>561</v>
      </c>
      <c r="B449" s="395" t="s">
        <v>554</v>
      </c>
      <c r="C449" s="394" t="s">
        <v>545</v>
      </c>
      <c r="D449" s="333" t="s">
        <v>71</v>
      </c>
      <c r="E449" s="346">
        <f>'GE2024 results (adjust.)'!E448/'Regional Transition'!$P$109</f>
        <v>1.8124002119114094E-2</v>
      </c>
      <c r="F449" s="346">
        <f>'GE2024 results (adjust.)'!F448/'Regional Transition'!$Q$109</f>
        <v>9.3007887953975975E-3</v>
      </c>
      <c r="G449" s="346">
        <f>'GE2024 results (adjust.)'!G448/'Regional Transition'!$R$109</f>
        <v>1.9443710900862343E-2</v>
      </c>
      <c r="H449" s="346">
        <f>'GE2024 results (adjust.)'!H448/'Regional Transition'!$S$109</f>
        <v>4.6574946501750638E-3</v>
      </c>
      <c r="I449" s="346">
        <f>'GE2024 results (adjust.)'!I448/'Regional Transition'!$T$109</f>
        <v>1.070200906183034E-2</v>
      </c>
      <c r="J449" s="346">
        <v>2.436316797450977E-2</v>
      </c>
      <c r="K449" s="346">
        <v>2.436316797450977E-2</v>
      </c>
      <c r="L449" s="346">
        <f t="shared" si="100"/>
        <v>1.9443710900862343E-2</v>
      </c>
      <c r="M449" s="346">
        <v>1.8984265550991631E-2</v>
      </c>
      <c r="N449" s="346">
        <v>2.436316797450977E-2</v>
      </c>
      <c r="P449" s="347">
        <f>E449*'Regional Transition'!$P$111</f>
        <v>0</v>
      </c>
      <c r="Q449" s="347">
        <f>F449*'Regional Transition'!$Q$111</f>
        <v>0</v>
      </c>
      <c r="R449" s="347">
        <f>G449*'Regional Transition'!$R$111</f>
        <v>6137.9101546127995</v>
      </c>
      <c r="S449" s="347">
        <f>H449*'Regional Transition'!$S$111</f>
        <v>0</v>
      </c>
      <c r="T449" s="347">
        <f>I449*'Regional Transition'!$T$111</f>
        <v>2636.7733941340289</v>
      </c>
      <c r="U449" s="347">
        <f>J449*'Regional Transition'!$U$111</f>
        <v>0</v>
      </c>
      <c r="V449" s="347">
        <f>K449*'Regional Transition'!$V$111</f>
        <v>0</v>
      </c>
      <c r="W449" s="347">
        <f>L449*'Regional Transition'!$W$111</f>
        <v>1630.1224800868654</v>
      </c>
      <c r="X449" s="347">
        <f>M449*'Regional Transition'!$X$111</f>
        <v>159.16034855896575</v>
      </c>
      <c r="Y449" s="347">
        <f>N449*'Regional Transition'!$Y$111</f>
        <v>0</v>
      </c>
      <c r="Z449" s="348">
        <f t="shared" si="91"/>
        <v>10563.96637739266</v>
      </c>
      <c r="AB449" s="347">
        <f>E449*'Regional Transition'!$P$113</f>
        <v>-7108.7896253602303</v>
      </c>
      <c r="AC449" s="347">
        <f>F449*'Regional Transition'!$Q$113</f>
        <v>-1580.7459016393445</v>
      </c>
      <c r="AD449" s="347">
        <f>G449*'Regional Transition'!$R$113</f>
        <v>0</v>
      </c>
      <c r="AE449" s="347">
        <f>H449*'Regional Transition'!$S$113</f>
        <v>-71.928000000000068</v>
      </c>
      <c r="AF449" s="347">
        <f>I449*'Regional Transition'!$T$113</f>
        <v>0</v>
      </c>
      <c r="AG449" s="347">
        <f>J449*'Regional Transition'!$U$113</f>
        <v>-865.88936366348355</v>
      </c>
      <c r="AH449" s="347">
        <f>K449*'Regional Transition'!$V$113</f>
        <v>-678.63955197273776</v>
      </c>
      <c r="AI449" s="347">
        <f>L449*'Regional Transition'!$W$113</f>
        <v>0</v>
      </c>
      <c r="AJ449" s="347">
        <f>M449*'Regional Transition'!$X$113</f>
        <v>0</v>
      </c>
      <c r="AK449" s="347">
        <f>N449*'Regional Transition'!$Y$113</f>
        <v>-322.82067741129111</v>
      </c>
      <c r="AM449" s="382">
        <f>IF(('GE2024 results (adjust.)'!E448+'Allocation (ENG)'!P449+'Allocation (ENG)'!AB449)&gt;0,('GE2024 results (adjust.)'!E448+'Allocation (ENG)'!P449+'Allocation (ENG)'!AB449),0)</f>
        <v>7841.2103746397697</v>
      </c>
      <c r="AN449" s="382">
        <f>IF(('GE2024 results (adjust.)'!F448+'Allocation (ENG)'!Q449+'Allocation (ENG)'!AC449)&gt;0,('GE2024 results (adjust.)'!F448+'Allocation (ENG)'!Q449+'Allocation (ENG)'!AC449),0)</f>
        <v>4640.2540983606559</v>
      </c>
      <c r="AO449" s="382">
        <f>IF(('GE2024 results (adjust.)'!G448+'Allocation (ENG)'!R449+'Allocation (ENG)'!AD449)&gt;0,('GE2024 results (adjust.)'!G448+'Allocation (ENG)'!R449+'Allocation (ENG)'!AD449),0)</f>
        <v>14678.9101546128</v>
      </c>
      <c r="AP449" s="382">
        <f>IF(('GE2024 results (adjust.)'!H448+'Allocation (ENG)'!S449+'Allocation (ENG)'!AE449)&gt;0,('GE2024 results (adjust.)'!H448+'Allocation (ENG)'!S449+'Allocation (ENG)'!AE449),0)</f>
        <v>927.07199999999989</v>
      </c>
      <c r="AQ449" s="382">
        <f>IF(('GE2024 results (adjust.)'!I448+'Allocation (ENG)'!T449+'Allocation (ENG)'!AF449)&gt;0,('GE2024 results (adjust.)'!I448+'Allocation (ENG)'!T449+'Allocation (ENG)'!AF449),0)</f>
        <v>4339.7733941340284</v>
      </c>
      <c r="AR449" s="382">
        <f>IF(('GE2024 results (adjust.)'!K448+'Allocation (ENG)'!U449+'Allocation (ENG)'!AG449)&gt;0,('GE2024 results (adjust.)'!K448+'Allocation (ENG)'!U449+'Allocation (ENG)'!AG449),0)</f>
        <v>1415.1106363365166</v>
      </c>
      <c r="AS449" s="382">
        <f>IF(('GE2024 results (adjust.)'!L448+'Allocation (ENG)'!V449+'Allocation (ENG)'!AH449)&gt;0,('GE2024 results (adjust.)'!L448+'Allocation (ENG)'!V449+'Allocation (ENG)'!AH449),0)</f>
        <v>0</v>
      </c>
      <c r="AT449" s="382">
        <f t="shared" si="101"/>
        <v>1630.1224800868654</v>
      </c>
      <c r="AU449" s="382">
        <f t="shared" si="102"/>
        <v>159.16034855896575</v>
      </c>
      <c r="AV449" s="382">
        <f>IF(('GE2024 results (adjust.)'!N448+'Allocation (ENG)'!Y449+'Allocation (ENG)'!AK449)&gt;0,('GE2024 results (adjust.)'!N448+'Allocation (ENG)'!Y449+'Allocation (ENG)'!AK449),0)</f>
        <v>271.17932258870889</v>
      </c>
      <c r="AW449" s="382">
        <f t="shared" si="92"/>
        <v>35902.792809318315</v>
      </c>
      <c r="AY449" s="368">
        <f t="shared" si="93"/>
        <v>0.21840112595933314</v>
      </c>
      <c r="AZ449" s="368">
        <f t="shared" si="94"/>
        <v>0.12924493431486786</v>
      </c>
      <c r="BA449" s="368">
        <f t="shared" si="95"/>
        <v>0.40885148496868451</v>
      </c>
      <c r="BB449" s="368">
        <f t="shared" si="96"/>
        <v>2.5821723811953284E-2</v>
      </c>
      <c r="BC449" s="368">
        <f t="shared" si="97"/>
        <v>0.12087564934524178</v>
      </c>
      <c r="BD449" s="368">
        <f t="shared" si="98"/>
        <v>3.9415057314684296E-2</v>
      </c>
      <c r="BE449" s="368">
        <f t="shared" si="99"/>
        <v>0</v>
      </c>
      <c r="BF449" s="368">
        <f t="shared" si="103"/>
        <v>4.5403779275460118E-2</v>
      </c>
      <c r="BG449" s="368">
        <f t="shared" si="104"/>
        <v>4.4330910245416006E-3</v>
      </c>
      <c r="BH449" s="368">
        <f t="shared" si="105"/>
        <v>7.553153985233322E-3</v>
      </c>
    </row>
    <row r="450" spans="1:60" ht="20" customHeight="1" x14ac:dyDescent="0.35">
      <c r="A450" s="394" t="s">
        <v>562</v>
      </c>
      <c r="B450" s="395" t="s">
        <v>554</v>
      </c>
      <c r="C450" s="394" t="s">
        <v>545</v>
      </c>
      <c r="D450" s="333" t="s">
        <v>71</v>
      </c>
      <c r="E450" s="346">
        <f>'GE2024 results (adjust.)'!E449/'Regional Transition'!$P$109</f>
        <v>1.8159159046301672E-2</v>
      </c>
      <c r="F450" s="346">
        <f>'GE2024 results (adjust.)'!F449/'Regional Transition'!$Q$109</f>
        <v>1.4198616169408613E-2</v>
      </c>
      <c r="G450" s="346">
        <f>'GE2024 results (adjust.)'!G449/'Regional Transition'!$R$109</f>
        <v>2.0087964522797017E-2</v>
      </c>
      <c r="H450" s="346">
        <f>'GE2024 results (adjust.)'!H449/'Regional Transition'!$S$109</f>
        <v>4.2472248511606437E-3</v>
      </c>
      <c r="I450" s="346">
        <f>'GE2024 results (adjust.)'!I449/'Regional Transition'!$T$109</f>
        <v>7.767283147634938E-3</v>
      </c>
      <c r="J450" s="346">
        <v>9.3469823568293146E-3</v>
      </c>
      <c r="K450" s="346">
        <v>9.3469823568293146E-3</v>
      </c>
      <c r="L450" s="346">
        <f t="shared" si="100"/>
        <v>2.0087964522797017E-2</v>
      </c>
      <c r="M450" s="346">
        <v>1.1145631808175056E-2</v>
      </c>
      <c r="N450" s="346">
        <v>9.3469823568293146E-3</v>
      </c>
      <c r="P450" s="347">
        <f>E450*'Regional Transition'!$P$111</f>
        <v>0</v>
      </c>
      <c r="Q450" s="347">
        <f>F450*'Regional Transition'!$Q$111</f>
        <v>0</v>
      </c>
      <c r="R450" s="347">
        <f>G450*'Regional Transition'!$R$111</f>
        <v>6341.285470589316</v>
      </c>
      <c r="S450" s="347">
        <f>H450*'Regional Transition'!$S$111</f>
        <v>0</v>
      </c>
      <c r="T450" s="347">
        <f>I450*'Regional Transition'!$T$111</f>
        <v>1913.7122226363238</v>
      </c>
      <c r="U450" s="347">
        <f>J450*'Regional Transition'!$U$111</f>
        <v>0</v>
      </c>
      <c r="V450" s="347">
        <f>K450*'Regional Transition'!$V$111</f>
        <v>0</v>
      </c>
      <c r="W450" s="347">
        <f>L450*'Regional Transition'!$W$111</f>
        <v>1684.1354366334738</v>
      </c>
      <c r="X450" s="347">
        <f>M450*'Regional Transition'!$X$111</f>
        <v>93.442784959693981</v>
      </c>
      <c r="Y450" s="347">
        <f>N450*'Regional Transition'!$Y$111</f>
        <v>0</v>
      </c>
      <c r="Z450" s="348">
        <f t="shared" si="91"/>
        <v>10032.575914818808</v>
      </c>
      <c r="AB450" s="347">
        <f>E450*'Regional Transition'!$P$113</f>
        <v>-7122.5792507204605</v>
      </c>
      <c r="AC450" s="347">
        <f>F450*'Regional Transition'!$Q$113</f>
        <v>-2413.1721311475412</v>
      </c>
      <c r="AD450" s="347">
        <f>G450*'Regional Transition'!$R$113</f>
        <v>0</v>
      </c>
      <c r="AE450" s="347">
        <f>H450*'Regional Transition'!$S$113</f>
        <v>-65.592000000000056</v>
      </c>
      <c r="AF450" s="347">
        <f>I450*'Regional Transition'!$T$113</f>
        <v>0</v>
      </c>
      <c r="AG450" s="347">
        <f>J450*'Regional Transition'!$U$113</f>
        <v>-332.20033673767739</v>
      </c>
      <c r="AH450" s="347">
        <f>K450*'Regional Transition'!$V$113</f>
        <v>-260.36153941771477</v>
      </c>
      <c r="AI450" s="347">
        <f>L450*'Regional Transition'!$W$113</f>
        <v>0</v>
      </c>
      <c r="AJ450" s="347">
        <f>M450*'Regional Transition'!$X$113</f>
        <v>0</v>
      </c>
      <c r="AK450" s="347">
        <f>N450*'Regional Transition'!$Y$113</f>
        <v>-123.85085467292319</v>
      </c>
      <c r="AM450" s="382">
        <f>IF(('GE2024 results (adjust.)'!E449+'Allocation (ENG)'!P450+'Allocation (ENG)'!AB450)&gt;0,('GE2024 results (adjust.)'!E449+'Allocation (ENG)'!P450+'Allocation (ENG)'!AB450),0)</f>
        <v>7856.4207492795395</v>
      </c>
      <c r="AN450" s="382">
        <f>IF(('GE2024 results (adjust.)'!F449+'Allocation (ENG)'!Q450+'Allocation (ENG)'!AC450)&gt;0,('GE2024 results (adjust.)'!F449+'Allocation (ENG)'!Q450+'Allocation (ENG)'!AC450),0)</f>
        <v>7083.8278688524588</v>
      </c>
      <c r="AO450" s="382">
        <f>IF(('GE2024 results (adjust.)'!G449+'Allocation (ENG)'!R450+'Allocation (ENG)'!AD450)&gt;0,('GE2024 results (adjust.)'!G449+'Allocation (ENG)'!R450+'Allocation (ENG)'!AD450),0)</f>
        <v>15165.285470589315</v>
      </c>
      <c r="AP450" s="382">
        <f>IF(('GE2024 results (adjust.)'!H449+'Allocation (ENG)'!S450+'Allocation (ENG)'!AE450)&gt;0,('GE2024 results (adjust.)'!H449+'Allocation (ENG)'!S450+'Allocation (ENG)'!AE450),0)</f>
        <v>845.4079999999999</v>
      </c>
      <c r="AQ450" s="382">
        <f>IF(('GE2024 results (adjust.)'!I449+'Allocation (ENG)'!T450+'Allocation (ENG)'!AF450)&gt;0,('GE2024 results (adjust.)'!I449+'Allocation (ENG)'!T450+'Allocation (ENG)'!AF450),0)</f>
        <v>3149.7122226363235</v>
      </c>
      <c r="AR450" s="382">
        <f>IF(('GE2024 results (adjust.)'!K449+'Allocation (ENG)'!U450+'Allocation (ENG)'!AG450)&gt;0,('GE2024 results (adjust.)'!K449+'Allocation (ENG)'!U450+'Allocation (ENG)'!AG450),0)</f>
        <v>770.79966326232261</v>
      </c>
      <c r="AS450" s="382">
        <f>IF(('GE2024 results (adjust.)'!L449+'Allocation (ENG)'!V450+'Allocation (ENG)'!AH450)&gt;0,('GE2024 results (adjust.)'!L449+'Allocation (ENG)'!V450+'Allocation (ENG)'!AH450),0)</f>
        <v>0</v>
      </c>
      <c r="AT450" s="382">
        <f t="shared" si="101"/>
        <v>1684.1354366334738</v>
      </c>
      <c r="AU450" s="382">
        <f t="shared" si="102"/>
        <v>93.442784959693981</v>
      </c>
      <c r="AV450" s="382">
        <f>IF(('GE2024 results (adjust.)'!N449+'Allocation (ENG)'!Y450+'Allocation (ENG)'!AK450)&gt;0,('GE2024 results (adjust.)'!N449+'Allocation (ENG)'!Y450+'Allocation (ENG)'!AK450),0)</f>
        <v>0</v>
      </c>
      <c r="AW450" s="382">
        <f t="shared" si="92"/>
        <v>36649.03219621312</v>
      </c>
      <c r="AY450" s="368">
        <f t="shared" si="93"/>
        <v>0.21436911914119602</v>
      </c>
      <c r="AZ450" s="368">
        <f t="shared" si="94"/>
        <v>0.19328826559257459</v>
      </c>
      <c r="BA450" s="368">
        <f t="shared" si="95"/>
        <v>0.41379770656416726</v>
      </c>
      <c r="BB450" s="368">
        <f t="shared" si="96"/>
        <v>2.3067675988654196E-2</v>
      </c>
      <c r="BC450" s="368">
        <f t="shared" si="97"/>
        <v>8.5942575666753285E-2</v>
      </c>
      <c r="BD450" s="368">
        <f t="shared" si="98"/>
        <v>2.1031924093809166E-2</v>
      </c>
      <c r="BE450" s="368">
        <f t="shared" si="99"/>
        <v>0</v>
      </c>
      <c r="BF450" s="368">
        <f t="shared" si="103"/>
        <v>4.5953067126489971E-2</v>
      </c>
      <c r="BG450" s="368">
        <f t="shared" si="104"/>
        <v>2.5496658263556892E-3</v>
      </c>
      <c r="BH450" s="368">
        <f t="shared" si="105"/>
        <v>0</v>
      </c>
    </row>
    <row r="451" spans="1:60" ht="20" customHeight="1" x14ac:dyDescent="0.35">
      <c r="A451" s="394" t="s">
        <v>563</v>
      </c>
      <c r="B451" s="395" t="s">
        <v>554</v>
      </c>
      <c r="C451" s="394" t="s">
        <v>545</v>
      </c>
      <c r="D451" s="333" t="s">
        <v>71</v>
      </c>
      <c r="E451" s="346">
        <f>'GE2024 results (adjust.)'!E450/'Regional Transition'!$P$109</f>
        <v>1.7240229708088396E-2</v>
      </c>
      <c r="F451" s="346">
        <f>'GE2024 results (adjust.)'!F450/'Regional Transition'!$Q$109</f>
        <v>2.0323890513524342E-2</v>
      </c>
      <c r="G451" s="346">
        <f>'GE2024 results (adjust.)'!G450/'Regional Transition'!$R$109</f>
        <v>2.01494304160558E-2</v>
      </c>
      <c r="H451" s="346">
        <f>'GE2024 results (adjust.)'!H450/'Regional Transition'!$S$109</f>
        <v>7.3522212846106865E-3</v>
      </c>
      <c r="I451" s="346">
        <f>'GE2024 results (adjust.)'!I450/'Regional Transition'!$T$109</f>
        <v>7.5850410673101694E-3</v>
      </c>
      <c r="J451" s="346">
        <v>1.1626527464705185E-2</v>
      </c>
      <c r="K451" s="346">
        <v>1.1626527464705185E-2</v>
      </c>
      <c r="L451" s="346">
        <f t="shared" si="100"/>
        <v>2.01494304160558E-2</v>
      </c>
      <c r="M451" s="346">
        <v>1.228926226305407E-2</v>
      </c>
      <c r="N451" s="346">
        <v>1.1626527464705185E-2</v>
      </c>
      <c r="P451" s="347">
        <f>E451*'Regional Transition'!$P$111</f>
        <v>0</v>
      </c>
      <c r="Q451" s="347">
        <f>F451*'Regional Transition'!$Q$111</f>
        <v>0</v>
      </c>
      <c r="R451" s="347">
        <f>G451*'Regional Transition'!$R$111</f>
        <v>6360.6887692867213</v>
      </c>
      <c r="S451" s="347">
        <f>H451*'Regional Transition'!$S$111</f>
        <v>0</v>
      </c>
      <c r="T451" s="347">
        <f>I451*'Regional Transition'!$T$111</f>
        <v>1868.8112077039179</v>
      </c>
      <c r="U451" s="347">
        <f>J451*'Regional Transition'!$U$111</f>
        <v>0</v>
      </c>
      <c r="V451" s="347">
        <f>K451*'Regional Transition'!$V$111</f>
        <v>0</v>
      </c>
      <c r="W451" s="347">
        <f>L451*'Regional Transition'!$W$111</f>
        <v>1689.2886162333268</v>
      </c>
      <c r="X451" s="347">
        <f>M451*'Regional Transition'!$X$111</f>
        <v>103.03075776445097</v>
      </c>
      <c r="Y451" s="347">
        <f>N451*'Regional Transition'!$Y$111</f>
        <v>0</v>
      </c>
      <c r="Z451" s="348">
        <f t="shared" ref="Z451:Z514" si="106">SUM(P451:Y451)</f>
        <v>10021.819350988417</v>
      </c>
      <c r="AB451" s="347">
        <f>E451*'Regional Transition'!$P$113</f>
        <v>-6762.1469740634002</v>
      </c>
      <c r="AC451" s="347">
        <f>F451*'Regional Transition'!$Q$113</f>
        <v>-3454.2131147540986</v>
      </c>
      <c r="AD451" s="347">
        <f>G451*'Regional Transition'!$R$113</f>
        <v>0</v>
      </c>
      <c r="AE451" s="347">
        <f>H451*'Regional Transition'!$S$113</f>
        <v>-113.5440000000001</v>
      </c>
      <c r="AF451" s="347">
        <f>I451*'Regional Transition'!$T$113</f>
        <v>0</v>
      </c>
      <c r="AG451" s="347">
        <f>J451*'Regional Transition'!$U$113</f>
        <v>-413.21746328566945</v>
      </c>
      <c r="AH451" s="347">
        <f>K451*'Regional Transition'!$V$113</f>
        <v>-323.85859662838135</v>
      </c>
      <c r="AI451" s="347">
        <f>L451*'Regional Transition'!$W$113</f>
        <v>0</v>
      </c>
      <c r="AJ451" s="347">
        <f>M451*'Regional Transition'!$X$113</f>
        <v>0</v>
      </c>
      <c r="AK451" s="347">
        <f>N451*'Regional Transition'!$Y$113</f>
        <v>-154.05564153331878</v>
      </c>
      <c r="AM451" s="382">
        <f>IF(('GE2024 results (adjust.)'!E450+'Allocation (ENG)'!P451+'Allocation (ENG)'!AB451)&gt;0,('GE2024 results (adjust.)'!E450+'Allocation (ENG)'!P451+'Allocation (ENG)'!AB451),0)</f>
        <v>7458.8530259365998</v>
      </c>
      <c r="AN451" s="382">
        <f>IF(('GE2024 results (adjust.)'!F450+'Allocation (ENG)'!Q451+'Allocation (ENG)'!AC451)&gt;0,('GE2024 results (adjust.)'!F450+'Allocation (ENG)'!Q451+'Allocation (ENG)'!AC451),0)</f>
        <v>10139.786885245901</v>
      </c>
      <c r="AO451" s="382">
        <f>IF(('GE2024 results (adjust.)'!G450+'Allocation (ENG)'!R451+'Allocation (ENG)'!AD451)&gt;0,('GE2024 results (adjust.)'!G450+'Allocation (ENG)'!R451+'Allocation (ENG)'!AD451),0)</f>
        <v>15211.68876928672</v>
      </c>
      <c r="AP451" s="382">
        <f>IF(('GE2024 results (adjust.)'!H450+'Allocation (ENG)'!S451+'Allocation (ENG)'!AE451)&gt;0,('GE2024 results (adjust.)'!H450+'Allocation (ENG)'!S451+'Allocation (ENG)'!AE451),0)</f>
        <v>1463.4559999999999</v>
      </c>
      <c r="AQ451" s="382">
        <f>IF(('GE2024 results (adjust.)'!I450+'Allocation (ENG)'!T451+'Allocation (ENG)'!AF451)&gt;0,('GE2024 results (adjust.)'!I450+'Allocation (ENG)'!T451+'Allocation (ENG)'!AF451),0)</f>
        <v>3075.8112077039177</v>
      </c>
      <c r="AR451" s="382">
        <f>IF(('GE2024 results (adjust.)'!K450+'Allocation (ENG)'!U451+'Allocation (ENG)'!AG451)&gt;0,('GE2024 results (adjust.)'!K450+'Allocation (ENG)'!U451+'Allocation (ENG)'!AG451),0)</f>
        <v>958.78253671433049</v>
      </c>
      <c r="AS451" s="382">
        <f>IF(('GE2024 results (adjust.)'!L450+'Allocation (ENG)'!V451+'Allocation (ENG)'!AH451)&gt;0,('GE2024 results (adjust.)'!L450+'Allocation (ENG)'!V451+'Allocation (ENG)'!AH451),0)</f>
        <v>0</v>
      </c>
      <c r="AT451" s="382">
        <f t="shared" si="101"/>
        <v>1689.2886162333268</v>
      </c>
      <c r="AU451" s="382">
        <f t="shared" si="102"/>
        <v>103.03075776445097</v>
      </c>
      <c r="AV451" s="382">
        <f>IF(('GE2024 results (adjust.)'!N450+'Allocation (ENG)'!Y451+'Allocation (ENG)'!AK451)&gt;0,('GE2024 results (adjust.)'!N450+'Allocation (ENG)'!Y451+'Allocation (ENG)'!AK451),0)</f>
        <v>0</v>
      </c>
      <c r="AW451" s="382">
        <f t="shared" ref="AW451:AW514" si="107">SUM(AM451:AV451)</f>
        <v>40100.697798885238</v>
      </c>
      <c r="AY451" s="368">
        <f t="shared" ref="AY451:AY514" si="108">AM451/AW451</f>
        <v>0.18600307314711986</v>
      </c>
      <c r="AZ451" s="368">
        <f t="shared" ref="AZ451:AZ514" si="109">AN451/AW451</f>
        <v>0.25285811573901784</v>
      </c>
      <c r="BA451" s="368">
        <f t="shared" ref="BA451:BA514" si="110">AO451/AW451</f>
        <v>0.37933725855786954</v>
      </c>
      <c r="BB451" s="368">
        <f t="shared" ref="BB451:BB514" si="111">AP451/AW451</f>
        <v>3.6494527036401908E-2</v>
      </c>
      <c r="BC451" s="368">
        <f t="shared" ref="BC451:BC514" si="112">AQ451/AW451</f>
        <v>7.6702186658443194E-2</v>
      </c>
      <c r="BD451" s="368">
        <f t="shared" ref="BD451:BD514" si="113">AR451/AW451</f>
        <v>2.3909372887296335E-2</v>
      </c>
      <c r="BE451" s="368">
        <f t="shared" ref="BE451:BE514" si="114">AS451/AW451</f>
        <v>0</v>
      </c>
      <c r="BF451" s="368">
        <f t="shared" si="103"/>
        <v>4.212616510329871E-2</v>
      </c>
      <c r="BG451" s="368">
        <f t="shared" si="104"/>
        <v>2.5693008705528096E-3</v>
      </c>
      <c r="BH451" s="368">
        <f t="shared" si="105"/>
        <v>0</v>
      </c>
    </row>
    <row r="452" spans="1:60" ht="20" customHeight="1" x14ac:dyDescent="0.35">
      <c r="A452" s="394" t="s">
        <v>564</v>
      </c>
      <c r="B452" s="395" t="s">
        <v>554</v>
      </c>
      <c r="C452" s="394" t="s">
        <v>545</v>
      </c>
      <c r="D452" s="333" t="s">
        <v>71</v>
      </c>
      <c r="E452" s="346">
        <f>'GE2024 results (adjust.)'!E451/'Regional Transition'!$P$109</f>
        <v>1.660049486405786E-2</v>
      </c>
      <c r="F452" s="346">
        <f>'GE2024 results (adjust.)'!F451/'Regional Transition'!$Q$109</f>
        <v>2.0508082312205099E-2</v>
      </c>
      <c r="G452" s="346">
        <f>'GE2024 results (adjust.)'!G451/'Regional Transition'!$R$109</f>
        <v>2.3577087336204776E-2</v>
      </c>
      <c r="H452" s="346">
        <f>'GE2024 results (adjust.)'!H451/'Regional Transition'!$S$109</f>
        <v>1.3212179418442561E-2</v>
      </c>
      <c r="I452" s="346">
        <f>'GE2024 results (adjust.)'!I451/'Regional Transition'!$T$109</f>
        <v>1.362994802958606E-2</v>
      </c>
      <c r="J452" s="346">
        <v>2.7862990017456738E-2</v>
      </c>
      <c r="K452" s="346">
        <v>2.7862990017456738E-2</v>
      </c>
      <c r="L452" s="346">
        <f t="shared" ref="L452:L515" si="115">G452</f>
        <v>2.3577087336204776E-2</v>
      </c>
      <c r="M452" s="346">
        <v>1.0335179025817463E-2</v>
      </c>
      <c r="N452" s="346">
        <v>2.7862990017456738E-2</v>
      </c>
      <c r="P452" s="347">
        <f>E452*'Regional Transition'!$P$111</f>
        <v>0</v>
      </c>
      <c r="Q452" s="347">
        <f>F452*'Regional Transition'!$Q$111</f>
        <v>0</v>
      </c>
      <c r="R452" s="347">
        <f>G452*'Regional Transition'!$R$111</f>
        <v>7442.7173143510363</v>
      </c>
      <c r="S452" s="347">
        <f>H452*'Regional Transition'!$S$111</f>
        <v>0</v>
      </c>
      <c r="T452" s="347">
        <f>I452*'Regional Transition'!$T$111</f>
        <v>3358.1623899032165</v>
      </c>
      <c r="U452" s="347">
        <f>J452*'Regional Transition'!$U$111</f>
        <v>0</v>
      </c>
      <c r="V452" s="347">
        <f>K452*'Regional Transition'!$V$111</f>
        <v>0</v>
      </c>
      <c r="W452" s="347">
        <f>L452*'Regional Transition'!$W$111</f>
        <v>1976.6566309116538</v>
      </c>
      <c r="X452" s="347">
        <f>M452*'Regional Transition'!$X$111</f>
        <v>86.648108232056217</v>
      </c>
      <c r="Y452" s="347">
        <f>N452*'Regional Transition'!$Y$111</f>
        <v>0</v>
      </c>
      <c r="Z452" s="348">
        <f t="shared" si="106"/>
        <v>12864.184443397964</v>
      </c>
      <c r="AB452" s="347">
        <f>E452*'Regional Transition'!$P$113</f>
        <v>-6511.223342939481</v>
      </c>
      <c r="AC452" s="347">
        <f>F452*'Regional Transition'!$Q$113</f>
        <v>-3485.5180327868857</v>
      </c>
      <c r="AD452" s="347">
        <f>G452*'Regional Transition'!$R$113</f>
        <v>0</v>
      </c>
      <c r="AE452" s="347">
        <f>H452*'Regional Transition'!$S$113</f>
        <v>-204.04224000000019</v>
      </c>
      <c r="AF452" s="347">
        <f>I452*'Regional Transition'!$T$113</f>
        <v>0</v>
      </c>
      <c r="AG452" s="347">
        <f>J452*'Regional Transition'!$U$113</f>
        <v>-990.27625312192492</v>
      </c>
      <c r="AH452" s="347">
        <f>K452*'Regional Transition'!$V$113</f>
        <v>-776.12759891699545</v>
      </c>
      <c r="AI452" s="347">
        <f>L452*'Regional Transition'!$W$113</f>
        <v>0</v>
      </c>
      <c r="AJ452" s="347">
        <f>M452*'Regional Transition'!$X$113</f>
        <v>0</v>
      </c>
      <c r="AK452" s="347">
        <f>N452*'Regional Transition'!$Y$113</f>
        <v>-369.19456950550443</v>
      </c>
      <c r="AM452" s="382">
        <f>IF(('GE2024 results (adjust.)'!E451+'Allocation (ENG)'!P452+'Allocation (ENG)'!AB452)&gt;0,('GE2024 results (adjust.)'!E451+'Allocation (ENG)'!P452+'Allocation (ENG)'!AB452),0)</f>
        <v>7182.0766570605183</v>
      </c>
      <c r="AN452" s="382">
        <f>IF(('GE2024 results (adjust.)'!F451+'Allocation (ENG)'!Q452+'Allocation (ENG)'!AC452)&gt;0,('GE2024 results (adjust.)'!F451+'Allocation (ENG)'!Q452+'Allocation (ENG)'!AC452),0)</f>
        <v>10231.681967213115</v>
      </c>
      <c r="AO452" s="382">
        <f>IF(('GE2024 results (adjust.)'!G451+'Allocation (ENG)'!R452+'Allocation (ENG)'!AD452)&gt;0,('GE2024 results (adjust.)'!G451+'Allocation (ENG)'!R452+'Allocation (ENG)'!AD452),0)</f>
        <v>17799.377314351037</v>
      </c>
      <c r="AP452" s="382">
        <f>IF(('GE2024 results (adjust.)'!H451+'Allocation (ENG)'!S452+'Allocation (ENG)'!AE452)&gt;0,('GE2024 results (adjust.)'!H451+'Allocation (ENG)'!S452+'Allocation (ENG)'!AE452),0)</f>
        <v>2629.8777599999999</v>
      </c>
      <c r="AQ452" s="382">
        <f>IF(('GE2024 results (adjust.)'!I451+'Allocation (ENG)'!T452+'Allocation (ENG)'!AF452)&gt;0,('GE2024 results (adjust.)'!I451+'Allocation (ENG)'!T452+'Allocation (ENG)'!AF452),0)</f>
        <v>5527.0823899032166</v>
      </c>
      <c r="AR452" s="382">
        <f>IF(('GE2024 results (adjust.)'!K451+'Allocation (ENG)'!U452+'Allocation (ENG)'!AG452)&gt;0,('GE2024 results (adjust.)'!K451+'Allocation (ENG)'!U452+'Allocation (ENG)'!AG452),0)</f>
        <v>0</v>
      </c>
      <c r="AS452" s="382">
        <f>IF(('GE2024 results (adjust.)'!L451+'Allocation (ENG)'!V452+'Allocation (ENG)'!AH452)&gt;0,('GE2024 results (adjust.)'!L451+'Allocation (ENG)'!V452+'Allocation (ENG)'!AH452),0)</f>
        <v>0</v>
      </c>
      <c r="AT452" s="382">
        <f t="shared" ref="AT452:AT515" si="116">W452+AI452</f>
        <v>1976.6566309116538</v>
      </c>
      <c r="AU452" s="382">
        <f t="shared" ref="AU452:AU515" si="117">X452+AJ452</f>
        <v>86.648108232056217</v>
      </c>
      <c r="AV452" s="382">
        <f>IF(('GE2024 results (adjust.)'!N451+'Allocation (ENG)'!Y452+'Allocation (ENG)'!AK452)&gt;0,('GE2024 results (adjust.)'!N451+'Allocation (ENG)'!Y452+'Allocation (ENG)'!AK452),0)</f>
        <v>2918.8054304944953</v>
      </c>
      <c r="AW452" s="382">
        <f t="shared" si="107"/>
        <v>48352.206258166094</v>
      </c>
      <c r="AY452" s="368">
        <f t="shared" si="108"/>
        <v>0.14853668969546874</v>
      </c>
      <c r="AZ452" s="368">
        <f t="shared" si="109"/>
        <v>0.21160734450426674</v>
      </c>
      <c r="BA452" s="368">
        <f t="shared" si="110"/>
        <v>0.36811923781337158</v>
      </c>
      <c r="BB452" s="368">
        <f t="shared" si="111"/>
        <v>5.439002609226018E-2</v>
      </c>
      <c r="BC452" s="368">
        <f t="shared" si="112"/>
        <v>0.11430879410946755</v>
      </c>
      <c r="BD452" s="368">
        <f t="shared" si="113"/>
        <v>0</v>
      </c>
      <c r="BE452" s="368">
        <f t="shared" si="114"/>
        <v>0</v>
      </c>
      <c r="BF452" s="368">
        <f t="shared" ref="BF452:BF515" si="118">AT452/AW452</f>
        <v>4.0880381349254785E-2</v>
      </c>
      <c r="BG452" s="368">
        <f t="shared" ref="BG452:BG515" si="119">AU452/AW452</f>
        <v>1.7920197429961619E-3</v>
      </c>
      <c r="BH452" s="368">
        <f t="shared" ref="BH452:BH515" si="120">AV452/AW452</f>
        <v>6.0365506692914246E-2</v>
      </c>
    </row>
    <row r="453" spans="1:60" ht="20" customHeight="1" x14ac:dyDescent="0.35">
      <c r="A453" s="394" t="s">
        <v>565</v>
      </c>
      <c r="B453" s="395" t="s">
        <v>554</v>
      </c>
      <c r="C453" s="394" t="s">
        <v>545</v>
      </c>
      <c r="D453" s="333" t="s">
        <v>71</v>
      </c>
      <c r="E453" s="346">
        <f>'GE2024 results (adjust.)'!E452/'Regional Transition'!$P$109</f>
        <v>1.8594377558727223E-2</v>
      </c>
      <c r="F453" s="346">
        <f>'GE2024 results (adjust.)'!F452/'Regional Transition'!$Q$109</f>
        <v>2.0865103428479161E-2</v>
      </c>
      <c r="G453" s="346">
        <f>'GE2024 results (adjust.)'!G452/'Regional Transition'!$R$109</f>
        <v>2.5050766274802627E-2</v>
      </c>
      <c r="H453" s="346">
        <f>'GE2024 results (adjust.)'!H452/'Regional Transition'!$S$109</f>
        <v>6.7647895269309487E-3</v>
      </c>
      <c r="I453" s="346">
        <f>'GE2024 results (adjust.)'!I452/'Regional Transition'!$T$109</f>
        <v>9.9227670632002964E-3</v>
      </c>
      <c r="J453" s="346">
        <v>3.8981068759215633E-3</v>
      </c>
      <c r="K453" s="346">
        <v>3.8981068759215633E-3</v>
      </c>
      <c r="L453" s="346">
        <f t="shared" si="115"/>
        <v>2.5050766274802627E-2</v>
      </c>
      <c r="M453" s="346">
        <v>8.334206939930814E-3</v>
      </c>
      <c r="N453" s="346">
        <v>3.8981068759215633E-3</v>
      </c>
      <c r="P453" s="347">
        <f>E453*'Regional Transition'!$P$111</f>
        <v>0</v>
      </c>
      <c r="Q453" s="347">
        <f>F453*'Regional Transition'!$Q$111</f>
        <v>0</v>
      </c>
      <c r="R453" s="347">
        <f>G453*'Regional Transition'!$R$111</f>
        <v>7907.9221802317361</v>
      </c>
      <c r="S453" s="347">
        <f>H453*'Regional Transition'!$S$111</f>
        <v>0</v>
      </c>
      <c r="T453" s="347">
        <f>I453*'Regional Transition'!$T$111</f>
        <v>2444.782847526501</v>
      </c>
      <c r="U453" s="347">
        <f>J453*'Regional Transition'!$U$111</f>
        <v>0</v>
      </c>
      <c r="V453" s="347">
        <f>K453*'Regional Transition'!$V$111</f>
        <v>0</v>
      </c>
      <c r="W453" s="347">
        <f>L453*'Regional Transition'!$W$111</f>
        <v>2100.2069746956877</v>
      </c>
      <c r="X453" s="347">
        <f>M453*'Regional Transition'!$X$111</f>
        <v>69.87235181466643</v>
      </c>
      <c r="Y453" s="347">
        <f>N453*'Regional Transition'!$Y$111</f>
        <v>0</v>
      </c>
      <c r="Z453" s="348">
        <f t="shared" si="106"/>
        <v>12522.784354268591</v>
      </c>
      <c r="AB453" s="347">
        <f>E453*'Regional Transition'!$P$113</f>
        <v>-7293.2853025936602</v>
      </c>
      <c r="AC453" s="347">
        <f>F453*'Regional Transition'!$Q$113</f>
        <v>-3546.1967213114754</v>
      </c>
      <c r="AD453" s="347">
        <f>G453*'Regional Transition'!$R$113</f>
        <v>0</v>
      </c>
      <c r="AE453" s="347">
        <f>H453*'Regional Transition'!$S$113</f>
        <v>-104.47200000000009</v>
      </c>
      <c r="AF453" s="347">
        <f>I453*'Regional Transition'!$T$113</f>
        <v>0</v>
      </c>
      <c r="AG453" s="347">
        <f>J453*'Regional Transition'!$U$113</f>
        <v>-138.54229818615738</v>
      </c>
      <c r="AH453" s="347">
        <f>K453*'Regional Transition'!$V$113</f>
        <v>-108.58232831563805</v>
      </c>
      <c r="AI453" s="347">
        <f>L453*'Regional Transition'!$W$113</f>
        <v>0</v>
      </c>
      <c r="AJ453" s="347">
        <f>M453*'Regional Transition'!$X$113</f>
        <v>0</v>
      </c>
      <c r="AK453" s="347">
        <f>N453*'Regional Transition'!$Y$113</f>
        <v>-51.651308385806587</v>
      </c>
      <c r="AM453" s="382">
        <f>IF(('GE2024 results (adjust.)'!E452+'Allocation (ENG)'!P453+'Allocation (ENG)'!AB453)&gt;0,('GE2024 results (adjust.)'!E452+'Allocation (ENG)'!P453+'Allocation (ENG)'!AB453),0)</f>
        <v>8044.7146974063398</v>
      </c>
      <c r="AN453" s="382">
        <f>IF(('GE2024 results (adjust.)'!F452+'Allocation (ENG)'!Q453+'Allocation (ENG)'!AC453)&gt;0,('GE2024 results (adjust.)'!F452+'Allocation (ENG)'!Q453+'Allocation (ENG)'!AC453),0)</f>
        <v>10409.803278688525</v>
      </c>
      <c r="AO453" s="382">
        <f>IF(('GE2024 results (adjust.)'!G452+'Allocation (ENG)'!R453+'Allocation (ENG)'!AD453)&gt;0,('GE2024 results (adjust.)'!G452+'Allocation (ENG)'!R453+'Allocation (ENG)'!AD453),0)</f>
        <v>18911.922180231737</v>
      </c>
      <c r="AP453" s="382">
        <f>IF(('GE2024 results (adjust.)'!H452+'Allocation (ENG)'!S453+'Allocation (ENG)'!AE453)&gt;0,('GE2024 results (adjust.)'!H452+'Allocation (ENG)'!S453+'Allocation (ENG)'!AE453),0)</f>
        <v>1346.5279999999998</v>
      </c>
      <c r="AQ453" s="382">
        <f>IF(('GE2024 results (adjust.)'!I452+'Allocation (ENG)'!T453+'Allocation (ENG)'!AF453)&gt;0,('GE2024 results (adjust.)'!I452+'Allocation (ENG)'!T453+'Allocation (ENG)'!AF453),0)</f>
        <v>4023.782847526501</v>
      </c>
      <c r="AR453" s="382">
        <f>IF(('GE2024 results (adjust.)'!K452+'Allocation (ENG)'!U453+'Allocation (ENG)'!AG453)&gt;0,('GE2024 results (adjust.)'!K452+'Allocation (ENG)'!U453+'Allocation (ENG)'!AG453),0)</f>
        <v>0</v>
      </c>
      <c r="AS453" s="382">
        <f>IF(('GE2024 results (adjust.)'!L452+'Allocation (ENG)'!V453+'Allocation (ENG)'!AH453)&gt;0,('GE2024 results (adjust.)'!L452+'Allocation (ENG)'!V453+'Allocation (ENG)'!AH453),0)</f>
        <v>61.417671684361949</v>
      </c>
      <c r="AT453" s="382">
        <f t="shared" si="116"/>
        <v>2100.2069746956877</v>
      </c>
      <c r="AU453" s="382">
        <f t="shared" si="117"/>
        <v>69.87235181466643</v>
      </c>
      <c r="AV453" s="382">
        <f>IF(('GE2024 results (adjust.)'!N452+'Allocation (ENG)'!Y453+'Allocation (ENG)'!AK453)&gt;0,('GE2024 results (adjust.)'!N452+'Allocation (ENG)'!Y453+'Allocation (ENG)'!AK453),0)</f>
        <v>238.3486916141934</v>
      </c>
      <c r="AW453" s="382">
        <f t="shared" si="107"/>
        <v>45206.59669366201</v>
      </c>
      <c r="AY453" s="368">
        <f t="shared" si="108"/>
        <v>0.17795444217844014</v>
      </c>
      <c r="AZ453" s="368">
        <f t="shared" si="109"/>
        <v>0.23027177536122698</v>
      </c>
      <c r="BA453" s="368">
        <f t="shared" si="110"/>
        <v>0.41834430289867847</v>
      </c>
      <c r="BB453" s="368">
        <f t="shared" si="111"/>
        <v>2.9786095359591265E-2</v>
      </c>
      <c r="BC453" s="368">
        <f t="shared" si="112"/>
        <v>8.9008754071740095E-2</v>
      </c>
      <c r="BD453" s="368">
        <f t="shared" si="113"/>
        <v>0</v>
      </c>
      <c r="BE453" s="368">
        <f t="shared" si="114"/>
        <v>1.3585997658826802E-3</v>
      </c>
      <c r="BF453" s="368">
        <f t="shared" si="118"/>
        <v>4.6457975788965725E-2</v>
      </c>
      <c r="BG453" s="368">
        <f t="shared" si="119"/>
        <v>1.5456229162338728E-3</v>
      </c>
      <c r="BH453" s="368">
        <f t="shared" si="120"/>
        <v>5.2724316592407854E-3</v>
      </c>
    </row>
    <row r="454" spans="1:60" ht="20" customHeight="1" x14ac:dyDescent="0.35">
      <c r="A454" s="394" t="s">
        <v>566</v>
      </c>
      <c r="B454" s="395" t="s">
        <v>567</v>
      </c>
      <c r="C454" s="394" t="s">
        <v>545</v>
      </c>
      <c r="D454" s="333" t="s">
        <v>71</v>
      </c>
      <c r="E454" s="346">
        <f>'GE2024 results (adjust.)'!E453/'Regional Transition'!$P$109</f>
        <v>1.5542998740412161E-2</v>
      </c>
      <c r="F454" s="346">
        <f>'GE2024 results (adjust.)'!F453/'Regional Transition'!$Q$109</f>
        <v>2.8996752722510271E-2</v>
      </c>
      <c r="G454" s="346">
        <f>'GE2024 results (adjust.)'!G453/'Regional Transition'!$R$109</f>
        <v>1.5753480790770099E-2</v>
      </c>
      <c r="H454" s="346">
        <f>'GE2024 results (adjust.)'!H453/'Regional Transition'!$S$109</f>
        <v>4.8784808828260133E-2</v>
      </c>
      <c r="I454" s="346">
        <f>'GE2024 results (adjust.)'!I453/'Regional Transition'!$T$109</f>
        <v>1.963815520741034E-2</v>
      </c>
      <c r="J454" s="346">
        <v>5.0421165025507182E-3</v>
      </c>
      <c r="K454" s="346">
        <v>5.0421165025507182E-3</v>
      </c>
      <c r="L454" s="346">
        <f t="shared" si="115"/>
        <v>1.5753480790770099E-2</v>
      </c>
      <c r="M454" s="346">
        <v>1.4891021547903827E-2</v>
      </c>
      <c r="N454" s="346">
        <v>5.0421165025507182E-3</v>
      </c>
      <c r="P454" s="347">
        <f>E454*'Regional Transition'!$P$111</f>
        <v>0</v>
      </c>
      <c r="Q454" s="347">
        <f>F454*'Regional Transition'!$Q$111</f>
        <v>0</v>
      </c>
      <c r="R454" s="347">
        <f>G454*'Regional Transition'!$R$111</f>
        <v>4972.9935920759362</v>
      </c>
      <c r="S454" s="347">
        <f>H454*'Regional Transition'!$S$111</f>
        <v>0</v>
      </c>
      <c r="T454" s="347">
        <f>I454*'Regional Transition'!$T$111</f>
        <v>4838.4714366816434</v>
      </c>
      <c r="U454" s="347">
        <f>J454*'Regional Transition'!$U$111</f>
        <v>0</v>
      </c>
      <c r="V454" s="347">
        <f>K454*'Regional Transition'!$V$111</f>
        <v>0</v>
      </c>
      <c r="W454" s="347">
        <f>L454*'Regional Transition'!$W$111</f>
        <v>1320.7408455919808</v>
      </c>
      <c r="X454" s="347">
        <f>M454*'Regional Transition'!$X$111</f>
        <v>124.84339589527308</v>
      </c>
      <c r="Y454" s="347">
        <f>N454*'Regional Transition'!$Y$111</f>
        <v>0</v>
      </c>
      <c r="Z454" s="348">
        <f t="shared" si="106"/>
        <v>11257.049270244834</v>
      </c>
      <c r="AB454" s="347">
        <f>E454*'Regional Transition'!$P$113</f>
        <v>-6096.4409221902015</v>
      </c>
      <c r="AC454" s="347">
        <f>F454*'Regional Transition'!$Q$113</f>
        <v>-4928.2377049180332</v>
      </c>
      <c r="AD454" s="347">
        <f>G454*'Regional Transition'!$R$113</f>
        <v>0</v>
      </c>
      <c r="AE454" s="347">
        <f>H454*'Regional Transition'!$S$113</f>
        <v>-753.4080000000007</v>
      </c>
      <c r="AF454" s="347">
        <f>I454*'Regional Transition'!$T$113</f>
        <v>0</v>
      </c>
      <c r="AG454" s="347">
        <f>J454*'Regional Transition'!$U$113</f>
        <v>-179.20145091470357</v>
      </c>
      <c r="AH454" s="347">
        <f>K454*'Regional Transition'!$V$113</f>
        <v>-140.44888119087966</v>
      </c>
      <c r="AI454" s="347">
        <f>L454*'Regional Transition'!$W$113</f>
        <v>0</v>
      </c>
      <c r="AJ454" s="347">
        <f>M454*'Regional Transition'!$X$113</f>
        <v>0</v>
      </c>
      <c r="AK454" s="347">
        <f>N454*'Regional Transition'!$Y$113</f>
        <v>-66.809844542510703</v>
      </c>
      <c r="AM454" s="382">
        <f>IF(('GE2024 results (adjust.)'!E453+'Allocation (ENG)'!P454+'Allocation (ENG)'!AB454)&gt;0,('GE2024 results (adjust.)'!E453+'Allocation (ENG)'!P454+'Allocation (ENG)'!AB454),0)</f>
        <v>6724.5590778097985</v>
      </c>
      <c r="AN454" s="382">
        <f>IF(('GE2024 results (adjust.)'!F453+'Allocation (ENG)'!Q454+'Allocation (ENG)'!AC454)&gt;0,('GE2024 results (adjust.)'!F453+'Allocation (ENG)'!Q454+'Allocation (ENG)'!AC454),0)</f>
        <v>14466.762295081968</v>
      </c>
      <c r="AO454" s="382">
        <f>IF(('GE2024 results (adjust.)'!G453+'Allocation (ENG)'!R454+'Allocation (ENG)'!AD454)&gt;0,('GE2024 results (adjust.)'!G453+'Allocation (ENG)'!R454+'Allocation (ENG)'!AD454),0)</f>
        <v>11892.993592075936</v>
      </c>
      <c r="AP454" s="382">
        <f>IF(('GE2024 results (adjust.)'!H453+'Allocation (ENG)'!S454+'Allocation (ENG)'!AE454)&gt;0,('GE2024 results (adjust.)'!H453+'Allocation (ENG)'!S454+'Allocation (ENG)'!AE454),0)</f>
        <v>9710.5919999999987</v>
      </c>
      <c r="AQ454" s="382">
        <f>IF(('GE2024 results (adjust.)'!I453+'Allocation (ENG)'!T454+'Allocation (ENG)'!AF454)&gt;0,('GE2024 results (adjust.)'!I453+'Allocation (ENG)'!T454+'Allocation (ENG)'!AF454),0)</f>
        <v>7963.4714366816434</v>
      </c>
      <c r="AR454" s="382">
        <f>IF(('GE2024 results (adjust.)'!K453+'Allocation (ENG)'!U454+'Allocation (ENG)'!AG454)&gt;0,('GE2024 results (adjust.)'!K453+'Allocation (ENG)'!U454+'Allocation (ENG)'!AG454),0)</f>
        <v>0</v>
      </c>
      <c r="AS454" s="382">
        <f>IF(('GE2024 results (adjust.)'!L453+'Allocation (ENG)'!V454+'Allocation (ENG)'!AH454)&gt;0,('GE2024 results (adjust.)'!L453+'Allocation (ENG)'!V454+'Allocation (ENG)'!AH454),0)</f>
        <v>0</v>
      </c>
      <c r="AT454" s="382">
        <f t="shared" si="116"/>
        <v>1320.7408455919808</v>
      </c>
      <c r="AU454" s="382">
        <f t="shared" si="117"/>
        <v>124.84339589527308</v>
      </c>
      <c r="AV454" s="382">
        <f>IF(('GE2024 results (adjust.)'!N453+'Allocation (ENG)'!Y454+'Allocation (ENG)'!AK454)&gt;0,('GE2024 results (adjust.)'!N453+'Allocation (ENG)'!Y454+'Allocation (ENG)'!AK454),0)</f>
        <v>528.19015545748925</v>
      </c>
      <c r="AW454" s="382">
        <f t="shared" si="107"/>
        <v>52732.152798594077</v>
      </c>
      <c r="AY454" s="368">
        <f t="shared" si="108"/>
        <v>0.12752293849055762</v>
      </c>
      <c r="AZ454" s="368">
        <f t="shared" si="109"/>
        <v>0.27434423833095761</v>
      </c>
      <c r="BA454" s="368">
        <f t="shared" si="110"/>
        <v>0.22553590098056878</v>
      </c>
      <c r="BB454" s="368">
        <f t="shared" si="111"/>
        <v>0.18414935641047636</v>
      </c>
      <c r="BC454" s="368">
        <f t="shared" si="112"/>
        <v>0.15101737771066237</v>
      </c>
      <c r="BD454" s="368">
        <f t="shared" si="113"/>
        <v>0</v>
      </c>
      <c r="BE454" s="368">
        <f t="shared" si="114"/>
        <v>0</v>
      </c>
      <c r="BF454" s="368">
        <f t="shared" si="118"/>
        <v>2.5046215174192431E-2</v>
      </c>
      <c r="BG454" s="368">
        <f t="shared" si="119"/>
        <v>2.3675004578724802E-3</v>
      </c>
      <c r="BH454" s="368">
        <f t="shared" si="120"/>
        <v>1.0016472444712548E-2</v>
      </c>
    </row>
    <row r="455" spans="1:60" ht="20" customHeight="1" x14ac:dyDescent="0.35">
      <c r="A455" s="394" t="s">
        <v>568</v>
      </c>
      <c r="B455" s="395" t="s">
        <v>567</v>
      </c>
      <c r="C455" s="394" t="s">
        <v>545</v>
      </c>
      <c r="D455" s="333" t="s">
        <v>71</v>
      </c>
      <c r="E455" s="346">
        <f>'GE2024 results (adjust.)'!E454/'Regional Transition'!$P$109</f>
        <v>1.7853657472119949E-2</v>
      </c>
      <c r="F455" s="346">
        <f>'GE2024 results (adjust.)'!F454/'Regional Transition'!$Q$109</f>
        <v>1.8731648097980468E-2</v>
      </c>
      <c r="G455" s="346">
        <f>'GE2024 results (adjust.)'!G454/'Regional Transition'!$R$109</f>
        <v>2.4360982361565149E-2</v>
      </c>
      <c r="H455" s="346">
        <f>'GE2024 results (adjust.)'!H454/'Regional Transition'!$S$109</f>
        <v>5.7251285589739525E-3</v>
      </c>
      <c r="I455" s="346">
        <f>'GE2024 results (adjust.)'!I454/'Regional Transition'!$T$109</f>
        <v>1.1028787964481647E-2</v>
      </c>
      <c r="J455" s="346">
        <v>0</v>
      </c>
      <c r="K455" s="346">
        <v>0</v>
      </c>
      <c r="L455" s="346">
        <f t="shared" si="115"/>
        <v>2.4360982361565149E-2</v>
      </c>
      <c r="M455" s="346">
        <v>8.3627977013027884E-3</v>
      </c>
      <c r="N455" s="346">
        <v>0</v>
      </c>
      <c r="P455" s="347">
        <f>E455*'Regional Transition'!$P$111</f>
        <v>0</v>
      </c>
      <c r="Q455" s="347">
        <f>F455*'Regional Transition'!$Q$111</f>
        <v>0</v>
      </c>
      <c r="R455" s="347">
        <f>G455*'Regional Transition'!$R$111</f>
        <v>7690.1740504052887</v>
      </c>
      <c r="S455" s="347">
        <f>H455*'Regional Transition'!$S$111</f>
        <v>0</v>
      </c>
      <c r="T455" s="347">
        <f>I455*'Regional Transition'!$T$111</f>
        <v>2717.2855588404113</v>
      </c>
      <c r="U455" s="347">
        <f>J455*'Regional Transition'!$U$111</f>
        <v>0</v>
      </c>
      <c r="V455" s="347">
        <f>K455*'Regional Transition'!$V$111</f>
        <v>0</v>
      </c>
      <c r="W455" s="347">
        <f>L455*'Regional Transition'!$W$111</f>
        <v>2042.3768480751137</v>
      </c>
      <c r="X455" s="347">
        <f>M455*'Regional Transition'!$X$111</f>
        <v>70.112051134785347</v>
      </c>
      <c r="Y455" s="347">
        <f>N455*'Regional Transition'!$Y$111</f>
        <v>0</v>
      </c>
      <c r="Z455" s="348">
        <f t="shared" si="106"/>
        <v>12519.948508455598</v>
      </c>
      <c r="AB455" s="347">
        <f>E455*'Regional Transition'!$P$113</f>
        <v>-7002.7521613832851</v>
      </c>
      <c r="AC455" s="347">
        <f>F455*'Regional Transition'!$Q$113</f>
        <v>-3183.5983606557379</v>
      </c>
      <c r="AD455" s="347">
        <f>G455*'Regional Transition'!$R$113</f>
        <v>0</v>
      </c>
      <c r="AE455" s="347">
        <f>H455*'Regional Transition'!$S$113</f>
        <v>-88.416000000000082</v>
      </c>
      <c r="AF455" s="347">
        <f>I455*'Regional Transition'!$T$113</f>
        <v>0</v>
      </c>
      <c r="AG455" s="347">
        <f>J455*'Regional Transition'!$U$113</f>
        <v>0</v>
      </c>
      <c r="AH455" s="347">
        <f>K455*'Regional Transition'!$V$113</f>
        <v>0</v>
      </c>
      <c r="AI455" s="347">
        <f>L455*'Regional Transition'!$W$113</f>
        <v>0</v>
      </c>
      <c r="AJ455" s="347">
        <f>M455*'Regional Transition'!$X$113</f>
        <v>0</v>
      </c>
      <c r="AK455" s="347">
        <f>N455*'Regional Transition'!$Y$113</f>
        <v>0</v>
      </c>
      <c r="AM455" s="382">
        <f>IF(('GE2024 results (adjust.)'!E454+'Allocation (ENG)'!P455+'Allocation (ENG)'!AB455)&gt;0,('GE2024 results (adjust.)'!E454+'Allocation (ENG)'!P455+'Allocation (ENG)'!AB455),0)</f>
        <v>7724.2478386167149</v>
      </c>
      <c r="AN455" s="382">
        <f>IF(('GE2024 results (adjust.)'!F454+'Allocation (ENG)'!Q455+'Allocation (ENG)'!AC455)&gt;0,('GE2024 results (adjust.)'!F454+'Allocation (ENG)'!Q455+'Allocation (ENG)'!AC455),0)</f>
        <v>9345.4016393442616</v>
      </c>
      <c r="AO455" s="382">
        <f>IF(('GE2024 results (adjust.)'!G454+'Allocation (ENG)'!R455+'Allocation (ENG)'!AD455)&gt;0,('GE2024 results (adjust.)'!G454+'Allocation (ENG)'!R455+'Allocation (ENG)'!AD455),0)</f>
        <v>18391.174050405287</v>
      </c>
      <c r="AP455" s="382">
        <f>IF(('GE2024 results (adjust.)'!H454+'Allocation (ENG)'!S455+'Allocation (ENG)'!AE455)&gt;0,('GE2024 results (adjust.)'!H454+'Allocation (ENG)'!S455+'Allocation (ENG)'!AE455),0)</f>
        <v>1139.5839999999998</v>
      </c>
      <c r="AQ455" s="382">
        <f>IF(('GE2024 results (adjust.)'!I454+'Allocation (ENG)'!T455+'Allocation (ENG)'!AF455)&gt;0,('GE2024 results (adjust.)'!I454+'Allocation (ENG)'!T455+'Allocation (ENG)'!AF455),0)</f>
        <v>4472.2855588404109</v>
      </c>
      <c r="AR455" s="382">
        <f>IF(('GE2024 results (adjust.)'!K454+'Allocation (ENG)'!U455+'Allocation (ENG)'!AG455)&gt;0,('GE2024 results (adjust.)'!K454+'Allocation (ENG)'!U455+'Allocation (ENG)'!AG455),0)</f>
        <v>0</v>
      </c>
      <c r="AS455" s="382">
        <f>IF(('GE2024 results (adjust.)'!L454+'Allocation (ENG)'!V455+'Allocation (ENG)'!AH455)&gt;0,('GE2024 results (adjust.)'!L454+'Allocation (ENG)'!V455+'Allocation (ENG)'!AH455),0)</f>
        <v>0</v>
      </c>
      <c r="AT455" s="382">
        <f t="shared" si="116"/>
        <v>2042.3768480751137</v>
      </c>
      <c r="AU455" s="382">
        <f t="shared" si="117"/>
        <v>70.112051134785347</v>
      </c>
      <c r="AV455" s="382">
        <f>IF(('GE2024 results (adjust.)'!N454+'Allocation (ENG)'!Y455+'Allocation (ENG)'!AK455)&gt;0,('GE2024 results (adjust.)'!N454+'Allocation (ENG)'!Y455+'Allocation (ENG)'!AK455),0)</f>
        <v>0</v>
      </c>
      <c r="AW455" s="382">
        <f t="shared" si="107"/>
        <v>43185.181986416581</v>
      </c>
      <c r="AY455" s="368">
        <f t="shared" si="108"/>
        <v>0.1788633851548036</v>
      </c>
      <c r="AZ455" s="368">
        <f t="shared" si="109"/>
        <v>0.21640296994195263</v>
      </c>
      <c r="BA455" s="368">
        <f t="shared" si="110"/>
        <v>0.42586769823477938</v>
      </c>
      <c r="BB455" s="368">
        <f t="shared" si="111"/>
        <v>2.6388310702463714E-2</v>
      </c>
      <c r="BC455" s="368">
        <f t="shared" si="112"/>
        <v>0.10356065097160222</v>
      </c>
      <c r="BD455" s="368">
        <f t="shared" si="113"/>
        <v>0</v>
      </c>
      <c r="BE455" s="368">
        <f t="shared" si="114"/>
        <v>0</v>
      </c>
      <c r="BF455" s="368">
        <f t="shared" si="118"/>
        <v>4.7293463964503395E-2</v>
      </c>
      <c r="BG455" s="368">
        <f t="shared" si="119"/>
        <v>1.6235210298948912E-3</v>
      </c>
      <c r="BH455" s="368">
        <f t="shared" si="120"/>
        <v>0</v>
      </c>
    </row>
    <row r="456" spans="1:60" ht="20" customHeight="1" x14ac:dyDescent="0.35">
      <c r="A456" s="394" t="s">
        <v>569</v>
      </c>
      <c r="B456" s="395" t="s">
        <v>567</v>
      </c>
      <c r="C456" s="394" t="s">
        <v>545</v>
      </c>
      <c r="D456" s="333" t="s">
        <v>71</v>
      </c>
      <c r="E456" s="346">
        <f>'GE2024 results (adjust.)'!E455/'Regional Transition'!$P$109</f>
        <v>1.844647600297258E-2</v>
      </c>
      <c r="F456" s="346">
        <f>'GE2024 results (adjust.)'!F455/'Regional Transition'!$Q$109</f>
        <v>1.7547557963604177E-2</v>
      </c>
      <c r="G456" s="346">
        <f>'GE2024 results (adjust.)'!G455/'Regional Transition'!$R$109</f>
        <v>2.0622945445604959E-2</v>
      </c>
      <c r="H456" s="346">
        <f>'GE2024 results (adjust.)'!H455/'Regional Transition'!$S$109</f>
        <v>6.2472901213559417E-3</v>
      </c>
      <c r="I456" s="346">
        <f>'GE2024 results (adjust.)'!I455/'Regional Transition'!$T$109</f>
        <v>1.8186502774478568E-2</v>
      </c>
      <c r="J456" s="346">
        <v>8.1944985848177217E-3</v>
      </c>
      <c r="K456" s="346">
        <v>8.1944985848177217E-3</v>
      </c>
      <c r="L456" s="346">
        <f t="shared" si="115"/>
        <v>2.0622945445604959E-2</v>
      </c>
      <c r="M456" s="346">
        <v>1.8398154942866136E-2</v>
      </c>
      <c r="N456" s="346">
        <v>8.1944985848177217E-3</v>
      </c>
      <c r="P456" s="347">
        <f>E456*'Regional Transition'!$P$111</f>
        <v>0</v>
      </c>
      <c r="Q456" s="347">
        <f>F456*'Regional Transition'!$Q$111</f>
        <v>0</v>
      </c>
      <c r="R456" s="347">
        <f>G456*'Regional Transition'!$R$111</f>
        <v>6510.1660333259979</v>
      </c>
      <c r="S456" s="347">
        <f>H456*'Regional Transition'!$S$111</f>
        <v>0</v>
      </c>
      <c r="T456" s="347">
        <f>I456*'Regional Transition'!$T$111</f>
        <v>4480.8116280821368</v>
      </c>
      <c r="U456" s="347">
        <f>J456*'Regional Transition'!$U$111</f>
        <v>0</v>
      </c>
      <c r="V456" s="347">
        <f>K456*'Regional Transition'!$V$111</f>
        <v>0</v>
      </c>
      <c r="W456" s="347">
        <f>L456*'Regional Transition'!$W$111</f>
        <v>1728.9871850025656</v>
      </c>
      <c r="X456" s="347">
        <f>M456*'Regional Transition'!$X$111</f>
        <v>154.24651249652777</v>
      </c>
      <c r="Y456" s="347">
        <f>N456*'Regional Transition'!$Y$111</f>
        <v>0</v>
      </c>
      <c r="Z456" s="348">
        <f t="shared" si="106"/>
        <v>12874.211358907229</v>
      </c>
      <c r="AB456" s="347">
        <f>E456*'Regional Transition'!$P$113</f>
        <v>-7235.2737752161393</v>
      </c>
      <c r="AC456" s="347">
        <f>F456*'Regional Transition'!$Q$113</f>
        <v>-2982.3524590163934</v>
      </c>
      <c r="AD456" s="347">
        <f>G456*'Regional Transition'!$R$113</f>
        <v>0</v>
      </c>
      <c r="AE456" s="347">
        <f>H456*'Regional Transition'!$S$113</f>
        <v>-96.480000000000089</v>
      </c>
      <c r="AF456" s="347">
        <f>I456*'Regional Transition'!$T$113</f>
        <v>0</v>
      </c>
      <c r="AG456" s="347">
        <f>J456*'Regional Transition'!$U$113</f>
        <v>-291.24000510003088</v>
      </c>
      <c r="AH456" s="347">
        <f>K456*'Regional Transition'!$V$113</f>
        <v>-228.25893800265652</v>
      </c>
      <c r="AI456" s="347">
        <f>L456*'Regional Transition'!$W$113</f>
        <v>0</v>
      </c>
      <c r="AJ456" s="347">
        <f>M456*'Regional Transition'!$X$113</f>
        <v>0</v>
      </c>
      <c r="AK456" s="347">
        <f>N456*'Regional Transition'!$Y$113</f>
        <v>-108.58003306320646</v>
      </c>
      <c r="AM456" s="382">
        <f>IF(('GE2024 results (adjust.)'!E455+'Allocation (ENG)'!P456+'Allocation (ENG)'!AB456)&gt;0,('GE2024 results (adjust.)'!E455+'Allocation (ENG)'!P456+'Allocation (ENG)'!AB456),0)</f>
        <v>7980.7262247838607</v>
      </c>
      <c r="AN456" s="382">
        <f>IF(('GE2024 results (adjust.)'!F455+'Allocation (ENG)'!Q456+'Allocation (ENG)'!AC456)&gt;0,('GE2024 results (adjust.)'!F455+'Allocation (ENG)'!Q456+'Allocation (ENG)'!AC456),0)</f>
        <v>8754.6475409836057</v>
      </c>
      <c r="AO456" s="382">
        <f>IF(('GE2024 results (adjust.)'!G455+'Allocation (ENG)'!R456+'Allocation (ENG)'!AD456)&gt;0,('GE2024 results (adjust.)'!G455+'Allocation (ENG)'!R456+'Allocation (ENG)'!AD456),0)</f>
        <v>15569.166033325997</v>
      </c>
      <c r="AP456" s="382">
        <f>IF(('GE2024 results (adjust.)'!H455+'Allocation (ENG)'!S456+'Allocation (ENG)'!AE456)&gt;0,('GE2024 results (adjust.)'!H455+'Allocation (ENG)'!S456+'Allocation (ENG)'!AE456),0)</f>
        <v>1243.52</v>
      </c>
      <c r="AQ456" s="382">
        <f>IF(('GE2024 results (adjust.)'!I455+'Allocation (ENG)'!T456+'Allocation (ENG)'!AF456)&gt;0,('GE2024 results (adjust.)'!I455+'Allocation (ENG)'!T456+'Allocation (ENG)'!AF456),0)</f>
        <v>7374.8116280821368</v>
      </c>
      <c r="AR456" s="382">
        <f>IF(('GE2024 results (adjust.)'!K455+'Allocation (ENG)'!U456+'Allocation (ENG)'!AG456)&gt;0,('GE2024 results (adjust.)'!K455+'Allocation (ENG)'!U456+'Allocation (ENG)'!AG456),0)</f>
        <v>0</v>
      </c>
      <c r="AS456" s="382">
        <f>IF(('GE2024 results (adjust.)'!L455+'Allocation (ENG)'!V456+'Allocation (ENG)'!AH456)&gt;0,('GE2024 results (adjust.)'!L455+'Allocation (ENG)'!V456+'Allocation (ENG)'!AH456),0)</f>
        <v>738.74106199734342</v>
      </c>
      <c r="AT456" s="382">
        <f t="shared" si="116"/>
        <v>1728.9871850025656</v>
      </c>
      <c r="AU456" s="382">
        <f t="shared" si="117"/>
        <v>154.24651249652777</v>
      </c>
      <c r="AV456" s="382">
        <f>IF(('GE2024 results (adjust.)'!N455+'Allocation (ENG)'!Y456+'Allocation (ENG)'!AK456)&gt;0,('GE2024 results (adjust.)'!N455+'Allocation (ENG)'!Y456+'Allocation (ENG)'!AK456),0)</f>
        <v>0</v>
      </c>
      <c r="AW456" s="382">
        <f t="shared" si="107"/>
        <v>43544.846186672039</v>
      </c>
      <c r="AY456" s="368">
        <f t="shared" si="108"/>
        <v>0.18327602285173661</v>
      </c>
      <c r="AZ456" s="368">
        <f t="shared" si="109"/>
        <v>0.20104899448842647</v>
      </c>
      <c r="BA456" s="368">
        <f t="shared" si="110"/>
        <v>0.35754325475356302</v>
      </c>
      <c r="BB456" s="368">
        <f t="shared" si="111"/>
        <v>2.8557225685656676E-2</v>
      </c>
      <c r="BC456" s="368">
        <f t="shared" si="112"/>
        <v>0.16936129700555419</v>
      </c>
      <c r="BD456" s="368">
        <f t="shared" si="113"/>
        <v>0</v>
      </c>
      <c r="BE456" s="368">
        <f t="shared" si="114"/>
        <v>1.6965063071538718E-2</v>
      </c>
      <c r="BF456" s="368">
        <f t="shared" si="118"/>
        <v>3.9705897170714183E-2</v>
      </c>
      <c r="BG456" s="368">
        <f t="shared" si="119"/>
        <v>3.5422449728100928E-3</v>
      </c>
      <c r="BH456" s="368">
        <f t="shared" si="120"/>
        <v>0</v>
      </c>
    </row>
    <row r="457" spans="1:60" ht="20" customHeight="1" x14ac:dyDescent="0.35">
      <c r="A457" s="394" t="s">
        <v>570</v>
      </c>
      <c r="B457" s="395" t="s">
        <v>567</v>
      </c>
      <c r="C457" s="394" t="s">
        <v>545</v>
      </c>
      <c r="D457" s="333" t="s">
        <v>71</v>
      </c>
      <c r="E457" s="346">
        <f>'GE2024 results (adjust.)'!E456/'Regional Transition'!$P$109</f>
        <v>2.368000892258566E-2</v>
      </c>
      <c r="F457" s="346">
        <f>'GE2024 results (adjust.)'!F456/'Regional Transition'!$Q$109</f>
        <v>2.2582931161305369E-2</v>
      </c>
      <c r="G457" s="346">
        <f>'GE2024 results (adjust.)'!G456/'Regional Transition'!$R$109</f>
        <v>1.8724332298278044E-2</v>
      </c>
      <c r="H457" s="346">
        <f>'GE2024 results (adjust.)'!H456/'Regional Transition'!$S$109</f>
        <v>1.5161333936305614E-2</v>
      </c>
      <c r="I457" s="346">
        <f>'GE2024 results (adjust.)'!I456/'Regional Transition'!$T$109</f>
        <v>1.6062439907245065E-2</v>
      </c>
      <c r="J457" s="346">
        <v>2.8218904123519144E-3</v>
      </c>
      <c r="K457" s="346">
        <v>2.8218904123519144E-3</v>
      </c>
      <c r="L457" s="346">
        <f t="shared" si="115"/>
        <v>1.8724332298278044E-2</v>
      </c>
      <c r="M457" s="346">
        <v>1.3204166626957281E-2</v>
      </c>
      <c r="N457" s="346">
        <v>2.8218904123519144E-3</v>
      </c>
      <c r="P457" s="347">
        <f>E457*'Regional Transition'!$P$111</f>
        <v>0</v>
      </c>
      <c r="Q457" s="347">
        <f>F457*'Regional Transition'!$Q$111</f>
        <v>0</v>
      </c>
      <c r="R457" s="347">
        <f>G457*'Regional Transition'!$R$111</f>
        <v>5910.8196957838991</v>
      </c>
      <c r="S457" s="347">
        <f>H457*'Regional Transition'!$S$111</f>
        <v>0</v>
      </c>
      <c r="T457" s="347">
        <f>I457*'Regional Transition'!$T$111</f>
        <v>3957.4825574906499</v>
      </c>
      <c r="U457" s="347">
        <f>J457*'Regional Transition'!$U$111</f>
        <v>0</v>
      </c>
      <c r="V457" s="347">
        <f>K457*'Regional Transition'!$V$111</f>
        <v>0</v>
      </c>
      <c r="W457" s="347">
        <f>L457*'Regional Transition'!$W$111</f>
        <v>1569.8111929182141</v>
      </c>
      <c r="X457" s="347">
        <f>M457*'Regional Transition'!$X$111</f>
        <v>110.70113600825654</v>
      </c>
      <c r="Y457" s="347">
        <f>N457*'Regional Transition'!$Y$111</f>
        <v>0</v>
      </c>
      <c r="Z457" s="348">
        <f t="shared" si="106"/>
        <v>11548.814582201019</v>
      </c>
      <c r="AB457" s="347">
        <f>E457*'Regional Transition'!$P$113</f>
        <v>-9288.0259365994243</v>
      </c>
      <c r="AC457" s="347">
        <f>F457*'Regional Transition'!$Q$113</f>
        <v>-3838.155737704918</v>
      </c>
      <c r="AD457" s="347">
        <f>G457*'Regional Transition'!$R$113</f>
        <v>0</v>
      </c>
      <c r="AE457" s="347">
        <f>H457*'Regional Transition'!$S$113</f>
        <v>-234.1440000000002</v>
      </c>
      <c r="AF457" s="347">
        <f>I457*'Regional Transition'!$T$113</f>
        <v>0</v>
      </c>
      <c r="AG457" s="347">
        <f>J457*'Regional Transition'!$U$113</f>
        <v>-100.29257673041393</v>
      </c>
      <c r="AH457" s="347">
        <f>K457*'Regional Transition'!$V$113</f>
        <v>-78.604163758929289</v>
      </c>
      <c r="AI457" s="347">
        <f>L457*'Regional Transition'!$W$113</f>
        <v>0</v>
      </c>
      <c r="AJ457" s="347">
        <f>M457*'Regional Transition'!$X$113</f>
        <v>0</v>
      </c>
      <c r="AK457" s="347">
        <f>N457*'Regional Transition'!$Y$113</f>
        <v>-37.391055853203461</v>
      </c>
      <c r="AM457" s="382">
        <f>IF(('GE2024 results (adjust.)'!E456+'Allocation (ENG)'!P457+'Allocation (ENG)'!AB457)&gt;0,('GE2024 results (adjust.)'!E456+'Allocation (ENG)'!P457+'Allocation (ENG)'!AB457),0)</f>
        <v>10244.974063400576</v>
      </c>
      <c r="AN457" s="382">
        <f>IF(('GE2024 results (adjust.)'!F456+'Allocation (ENG)'!Q457+'Allocation (ENG)'!AC457)&gt;0,('GE2024 results (adjust.)'!F456+'Allocation (ENG)'!Q457+'Allocation (ENG)'!AC457),0)</f>
        <v>11266.844262295082</v>
      </c>
      <c r="AO457" s="382">
        <f>IF(('GE2024 results (adjust.)'!G456+'Allocation (ENG)'!R457+'Allocation (ENG)'!AD457)&gt;0,('GE2024 results (adjust.)'!G456+'Allocation (ENG)'!R457+'Allocation (ENG)'!AD457),0)</f>
        <v>14135.819695783899</v>
      </c>
      <c r="AP457" s="382">
        <f>IF(('GE2024 results (adjust.)'!H456+'Allocation (ENG)'!S457+'Allocation (ENG)'!AE457)&gt;0,('GE2024 results (adjust.)'!H456+'Allocation (ENG)'!S457+'Allocation (ENG)'!AE457),0)</f>
        <v>3017.8559999999998</v>
      </c>
      <c r="AQ457" s="382">
        <f>IF(('GE2024 results (adjust.)'!I456+'Allocation (ENG)'!T457+'Allocation (ENG)'!AF457)&gt;0,('GE2024 results (adjust.)'!I456+'Allocation (ENG)'!T457+'Allocation (ENG)'!AF457),0)</f>
        <v>6513.4825574906499</v>
      </c>
      <c r="AR457" s="382">
        <f>IF(('GE2024 results (adjust.)'!K456+'Allocation (ENG)'!U457+'Allocation (ENG)'!AG457)&gt;0,('GE2024 results (adjust.)'!K456+'Allocation (ENG)'!U457+'Allocation (ENG)'!AG457),0)</f>
        <v>114.70742326958607</v>
      </c>
      <c r="AS457" s="382">
        <f>IF(('GE2024 results (adjust.)'!L456+'Allocation (ENG)'!V457+'Allocation (ENG)'!AH457)&gt;0,('GE2024 results (adjust.)'!L456+'Allocation (ENG)'!V457+'Allocation (ENG)'!AH457),0)</f>
        <v>0</v>
      </c>
      <c r="AT457" s="382">
        <f t="shared" si="116"/>
        <v>1569.8111929182141</v>
      </c>
      <c r="AU457" s="382">
        <f t="shared" si="117"/>
        <v>110.70113600825654</v>
      </c>
      <c r="AV457" s="382">
        <f>IF(('GE2024 results (adjust.)'!N456+'Allocation (ENG)'!Y457+'Allocation (ENG)'!AK457)&gt;0,('GE2024 results (adjust.)'!N456+'Allocation (ENG)'!Y457+'Allocation (ENG)'!AK457),0)</f>
        <v>80.608944146796546</v>
      </c>
      <c r="AW457" s="382">
        <f t="shared" si="107"/>
        <v>47054.805275313061</v>
      </c>
      <c r="AY457" s="368">
        <f t="shared" si="108"/>
        <v>0.21772428986706532</v>
      </c>
      <c r="AZ457" s="368">
        <f t="shared" si="109"/>
        <v>0.23944088592809765</v>
      </c>
      <c r="BA457" s="368">
        <f t="shared" si="110"/>
        <v>0.30041182006973788</v>
      </c>
      <c r="BB457" s="368">
        <f t="shared" si="111"/>
        <v>6.4134916345797627E-2</v>
      </c>
      <c r="BC457" s="368">
        <f t="shared" si="112"/>
        <v>0.13842332402356999</v>
      </c>
      <c r="BD457" s="368">
        <f t="shared" si="113"/>
        <v>2.4377408980537515E-3</v>
      </c>
      <c r="BE457" s="368">
        <f t="shared" si="114"/>
        <v>0</v>
      </c>
      <c r="BF457" s="368">
        <f t="shared" si="118"/>
        <v>3.336133650396389E-2</v>
      </c>
      <c r="BG457" s="368">
        <f t="shared" si="119"/>
        <v>2.3526000237500725E-3</v>
      </c>
      <c r="BH457" s="368">
        <f t="shared" si="120"/>
        <v>1.7130863399638253E-3</v>
      </c>
    </row>
    <row r="458" spans="1:60" ht="20" customHeight="1" x14ac:dyDescent="0.35">
      <c r="A458" s="394" t="s">
        <v>571</v>
      </c>
      <c r="B458" s="395" t="s">
        <v>567</v>
      </c>
      <c r="C458" s="394" t="s">
        <v>545</v>
      </c>
      <c r="D458" s="333" t="s">
        <v>71</v>
      </c>
      <c r="E458" s="346">
        <f>'GE2024 results (adjust.)'!E457/'Regional Transition'!$P$109</f>
        <v>4.5497913012063672E-3</v>
      </c>
      <c r="F458" s="346">
        <f>'GE2024 results (adjust.)'!F457/'Regional Transition'!$Q$109</f>
        <v>2.4411393578404109E-2</v>
      </c>
      <c r="G458" s="346">
        <f>'GE2024 results (adjust.)'!G457/'Regional Transition'!$R$109</f>
        <v>1.7649817423531874E-2</v>
      </c>
      <c r="H458" s="346">
        <f>'GE2024 results (adjust.)'!H457/'Regional Transition'!$S$109</f>
        <v>0.10932757712372898</v>
      </c>
      <c r="I458" s="346">
        <f>'GE2024 results (adjust.)'!I457/'Regional Transition'!$T$109</f>
        <v>7.5221989706464563E-3</v>
      </c>
      <c r="J458" s="346">
        <v>3.881158585156687E-3</v>
      </c>
      <c r="K458" s="346">
        <v>3.881158585156687E-3</v>
      </c>
      <c r="L458" s="346">
        <f t="shared" si="115"/>
        <v>1.7649817423531874E-2</v>
      </c>
      <c r="M458" s="346">
        <v>7.0952739471452156E-3</v>
      </c>
      <c r="N458" s="346">
        <v>3.881158585156687E-3</v>
      </c>
      <c r="P458" s="347">
        <f>E458*'Regional Transition'!$P$111</f>
        <v>0</v>
      </c>
      <c r="Q458" s="347">
        <f>F458*'Regional Transition'!$Q$111</f>
        <v>0</v>
      </c>
      <c r="R458" s="347">
        <f>G458*'Regional Transition'!$R$111</f>
        <v>5571.6212889255394</v>
      </c>
      <c r="S458" s="347">
        <f>H458*'Regional Transition'!$S$111</f>
        <v>0</v>
      </c>
      <c r="T458" s="347">
        <f>I458*'Regional Transition'!$T$111</f>
        <v>1853.3280991065367</v>
      </c>
      <c r="U458" s="347">
        <f>J458*'Regional Transition'!$U$111</f>
        <v>0</v>
      </c>
      <c r="V458" s="347">
        <f>K458*'Regional Transition'!$V$111</f>
        <v>0</v>
      </c>
      <c r="W458" s="347">
        <f>L458*'Regional Transition'!$W$111</f>
        <v>1479.725979172634</v>
      </c>
      <c r="X458" s="347">
        <f>M458*'Regional Transition'!$X$111</f>
        <v>59.485381276179716</v>
      </c>
      <c r="Y458" s="347">
        <f>N458*'Regional Transition'!$Y$111</f>
        <v>0</v>
      </c>
      <c r="Z458" s="348">
        <f t="shared" si="106"/>
        <v>8964.1607484808901</v>
      </c>
      <c r="AB458" s="347">
        <f>E458*'Regional Transition'!$P$113</f>
        <v>-1784.5677233429394</v>
      </c>
      <c r="AC458" s="347">
        <f>F458*'Regional Transition'!$Q$113</f>
        <v>-4148.9180327868853</v>
      </c>
      <c r="AD458" s="347">
        <f>G458*'Regional Transition'!$R$113</f>
        <v>0</v>
      </c>
      <c r="AE458" s="347">
        <f>H458*'Regional Transition'!$S$113</f>
        <v>-1688.4000000000015</v>
      </c>
      <c r="AF458" s="347">
        <f>I458*'Regional Transition'!$T$113</f>
        <v>0</v>
      </c>
      <c r="AG458" s="347">
        <f>J458*'Regional Transition'!$U$113</f>
        <v>-137.93994036795669</v>
      </c>
      <c r="AH458" s="347">
        <f>K458*'Regional Transition'!$V$113</f>
        <v>-108.11023123600485</v>
      </c>
      <c r="AI458" s="347">
        <f>L458*'Regional Transition'!$W$113</f>
        <v>0</v>
      </c>
      <c r="AJ458" s="347">
        <f>M458*'Regional Transition'!$X$113</f>
        <v>0</v>
      </c>
      <c r="AK458" s="347">
        <f>N458*'Regional Transition'!$Y$113</f>
        <v>-51.426737479781337</v>
      </c>
      <c r="AM458" s="382">
        <f>IF(('GE2024 results (adjust.)'!E457+'Allocation (ENG)'!P458+'Allocation (ENG)'!AB458)&gt;0,('GE2024 results (adjust.)'!E457+'Allocation (ENG)'!P458+'Allocation (ENG)'!AB458),0)</f>
        <v>1968.4322766570606</v>
      </c>
      <c r="AN458" s="382">
        <f>IF(('GE2024 results (adjust.)'!F457+'Allocation (ENG)'!Q458+'Allocation (ENG)'!AC458)&gt;0,('GE2024 results (adjust.)'!F457+'Allocation (ENG)'!Q458+'Allocation (ENG)'!AC458),0)</f>
        <v>12179.081967213115</v>
      </c>
      <c r="AO458" s="382">
        <f>IF(('GE2024 results (adjust.)'!G457+'Allocation (ENG)'!R458+'Allocation (ENG)'!AD458)&gt;0,('GE2024 results (adjust.)'!G457+'Allocation (ENG)'!R458+'Allocation (ENG)'!AD458),0)</f>
        <v>13324.62128892554</v>
      </c>
      <c r="AP458" s="382">
        <f>IF(('GE2024 results (adjust.)'!H457+'Allocation (ENG)'!S458+'Allocation (ENG)'!AE458)&gt;0,('GE2024 results (adjust.)'!H457+'Allocation (ENG)'!S458+'Allocation (ENG)'!AE458),0)</f>
        <v>21761.599999999999</v>
      </c>
      <c r="AQ458" s="382">
        <f>IF(('GE2024 results (adjust.)'!I457+'Allocation (ENG)'!T458+'Allocation (ENG)'!AF458)&gt;0,('GE2024 results (adjust.)'!I457+'Allocation (ENG)'!T458+'Allocation (ENG)'!AF458),0)</f>
        <v>3050.3280991065367</v>
      </c>
      <c r="AR458" s="382">
        <f>IF(('GE2024 results (adjust.)'!K457+'Allocation (ENG)'!U458+'Allocation (ENG)'!AG458)&gt;0,('GE2024 results (adjust.)'!K457+'Allocation (ENG)'!U458+'Allocation (ENG)'!AG458),0)</f>
        <v>154.06005963204331</v>
      </c>
      <c r="AS458" s="382">
        <f>IF(('GE2024 results (adjust.)'!L457+'Allocation (ENG)'!V458+'Allocation (ENG)'!AH458)&gt;0,('GE2024 results (adjust.)'!L457+'Allocation (ENG)'!V458+'Allocation (ENG)'!AH458),0)</f>
        <v>0</v>
      </c>
      <c r="AT458" s="382">
        <f t="shared" si="116"/>
        <v>1479.725979172634</v>
      </c>
      <c r="AU458" s="382">
        <f t="shared" si="117"/>
        <v>59.485381276179716</v>
      </c>
      <c r="AV458" s="382">
        <f>IF(('GE2024 results (adjust.)'!N457+'Allocation (ENG)'!Y458+'Allocation (ENG)'!AK458)&gt;0,('GE2024 results (adjust.)'!N457+'Allocation (ENG)'!Y458+'Allocation (ENG)'!AK458),0)</f>
        <v>114.57326252021866</v>
      </c>
      <c r="AW458" s="382">
        <f t="shared" si="107"/>
        <v>54091.908314503322</v>
      </c>
      <c r="AY458" s="368">
        <f t="shared" si="108"/>
        <v>3.6390512703159288E-2</v>
      </c>
      <c r="AZ458" s="368">
        <f t="shared" si="109"/>
        <v>0.22515533924965289</v>
      </c>
      <c r="BA458" s="368">
        <f t="shared" si="110"/>
        <v>0.2463329859145105</v>
      </c>
      <c r="BB458" s="368">
        <f t="shared" si="111"/>
        <v>0.40230786226791704</v>
      </c>
      <c r="BC458" s="368">
        <f t="shared" si="112"/>
        <v>5.6391578595659776E-2</v>
      </c>
      <c r="BD458" s="368">
        <f t="shared" si="113"/>
        <v>2.8481165562934327E-3</v>
      </c>
      <c r="BE458" s="368">
        <f t="shared" si="114"/>
        <v>0</v>
      </c>
      <c r="BF458" s="368">
        <f t="shared" si="118"/>
        <v>2.7355773262225328E-2</v>
      </c>
      <c r="BG458" s="368">
        <f t="shared" si="119"/>
        <v>1.0997094229014339E-3</v>
      </c>
      <c r="BH458" s="368">
        <f t="shared" si="120"/>
        <v>2.118122027680411E-3</v>
      </c>
    </row>
    <row r="459" spans="1:60" ht="20" customHeight="1" x14ac:dyDescent="0.35">
      <c r="A459" s="394" t="s">
        <v>572</v>
      </c>
      <c r="B459" s="395" t="s">
        <v>567</v>
      </c>
      <c r="C459" s="394" t="s">
        <v>545</v>
      </c>
      <c r="D459" s="333" t="s">
        <v>71</v>
      </c>
      <c r="E459" s="346">
        <f>'GE2024 results (adjust.)'!E458/'Regional Transition'!$P$109</f>
        <v>2.9065080321455546E-2</v>
      </c>
      <c r="F459" s="346">
        <f>'GE2024 results (adjust.)'!F458/'Regional Transition'!$Q$109</f>
        <v>1.7287416949233629E-2</v>
      </c>
      <c r="G459" s="346">
        <f>'GE2024 results (adjust.)'!G458/'Regional Transition'!$R$109</f>
        <v>1.1733156068732528E-2</v>
      </c>
      <c r="H459" s="346">
        <f>'GE2024 results (adjust.)'!H458/'Regional Transition'!$S$109</f>
        <v>1.8093830567897321E-2</v>
      </c>
      <c r="I459" s="346">
        <f>'GE2024 results (adjust.)'!I458/'Regional Transition'!$T$109</f>
        <v>2.8096701418346123E-2</v>
      </c>
      <c r="J459" s="346">
        <v>1.3050183888954799E-3</v>
      </c>
      <c r="K459" s="346">
        <v>1.3050183888954799E-3</v>
      </c>
      <c r="L459" s="346">
        <f t="shared" si="115"/>
        <v>1.1733156068732528E-2</v>
      </c>
      <c r="M459" s="346">
        <v>2.1304882349016962E-2</v>
      </c>
      <c r="N459" s="346">
        <v>1.3050183888954799E-3</v>
      </c>
      <c r="P459" s="347">
        <f>E459*'Regional Transition'!$P$111</f>
        <v>0</v>
      </c>
      <c r="Q459" s="347">
        <f>F459*'Regional Transition'!$Q$111</f>
        <v>0</v>
      </c>
      <c r="R459" s="347">
        <f>G459*'Regional Transition'!$R$111</f>
        <v>3703.874129127078</v>
      </c>
      <c r="S459" s="347">
        <f>H459*'Regional Transition'!$S$111</f>
        <v>0</v>
      </c>
      <c r="T459" s="347">
        <f>I459*'Regional Transition'!$T$111</f>
        <v>6922.4978538891619</v>
      </c>
      <c r="U459" s="347">
        <f>J459*'Regional Transition'!$U$111</f>
        <v>0</v>
      </c>
      <c r="V459" s="347">
        <f>K459*'Regional Transition'!$V$111</f>
        <v>0</v>
      </c>
      <c r="W459" s="347">
        <f>L459*'Regional Transition'!$W$111</f>
        <v>983.68472806084822</v>
      </c>
      <c r="X459" s="347">
        <f>M459*'Regional Transition'!$X$111</f>
        <v>178.61594337528507</v>
      </c>
      <c r="Y459" s="347">
        <f>N459*'Regional Transition'!$Y$111</f>
        <v>0</v>
      </c>
      <c r="Z459" s="348">
        <f t="shared" si="106"/>
        <v>11788.672654452375</v>
      </c>
      <c r="AB459" s="347">
        <f>E459*'Regional Transition'!$P$113</f>
        <v>-11400.216138328531</v>
      </c>
      <c r="AC459" s="347">
        <f>F459*'Regional Transition'!$Q$113</f>
        <v>-2938.1393442622953</v>
      </c>
      <c r="AD459" s="347">
        <f>G459*'Regional Transition'!$R$113</f>
        <v>0</v>
      </c>
      <c r="AE459" s="347">
        <f>H459*'Regional Transition'!$S$113</f>
        <v>-279.43200000000024</v>
      </c>
      <c r="AF459" s="347">
        <f>I459*'Regional Transition'!$T$113</f>
        <v>0</v>
      </c>
      <c r="AG459" s="347">
        <f>J459*'Regional Transition'!$U$113</f>
        <v>-46.38155200145269</v>
      </c>
      <c r="AH459" s="347">
        <f>K459*'Regional Transition'!$V$113</f>
        <v>-36.351475131757084</v>
      </c>
      <c r="AI459" s="347">
        <f>L459*'Regional Transition'!$W$113</f>
        <v>0</v>
      </c>
      <c r="AJ459" s="347">
        <f>M459*'Regional Transition'!$X$113</f>
        <v>0</v>
      </c>
      <c r="AK459" s="347">
        <f>N459*'Regional Transition'!$Y$113</f>
        <v>-17.291959763943943</v>
      </c>
      <c r="AM459" s="382">
        <f>IF(('GE2024 results (adjust.)'!E458+'Allocation (ENG)'!P459+'Allocation (ENG)'!AB459)&gt;0,('GE2024 results (adjust.)'!E458+'Allocation (ENG)'!P459+'Allocation (ENG)'!AB459),0)</f>
        <v>12574.783861671469</v>
      </c>
      <c r="AN459" s="382">
        <f>IF(('GE2024 results (adjust.)'!F458+'Allocation (ENG)'!Q459+'Allocation (ENG)'!AC459)&gt;0,('GE2024 results (adjust.)'!F458+'Allocation (ENG)'!Q459+'Allocation (ENG)'!AC459),0)</f>
        <v>8624.8606557377043</v>
      </c>
      <c r="AO459" s="382">
        <f>IF(('GE2024 results (adjust.)'!G458+'Allocation (ENG)'!R459+'Allocation (ENG)'!AD459)&gt;0,('GE2024 results (adjust.)'!G458+'Allocation (ENG)'!R459+'Allocation (ENG)'!AD459),0)</f>
        <v>8857.874129127078</v>
      </c>
      <c r="AP459" s="382">
        <f>IF(('GE2024 results (adjust.)'!H458+'Allocation (ENG)'!S459+'Allocation (ENG)'!AE459)&gt;0,('GE2024 results (adjust.)'!H458+'Allocation (ENG)'!S459+'Allocation (ENG)'!AE459),0)</f>
        <v>3601.5679999999998</v>
      </c>
      <c r="AQ459" s="382">
        <f>IF(('GE2024 results (adjust.)'!I458+'Allocation (ENG)'!T459+'Allocation (ENG)'!AF459)&gt;0,('GE2024 results (adjust.)'!I458+'Allocation (ENG)'!T459+'Allocation (ENG)'!AF459),0)</f>
        <v>11393.497853889163</v>
      </c>
      <c r="AR459" s="382">
        <f>IF(('GE2024 results (adjust.)'!K458+'Allocation (ENG)'!U459+'Allocation (ENG)'!AG459)&gt;0,('GE2024 results (adjust.)'!K458+'Allocation (ENG)'!U459+'Allocation (ENG)'!AG459),0)</f>
        <v>0</v>
      </c>
      <c r="AS459" s="382">
        <f>IF(('GE2024 results (adjust.)'!L458+'Allocation (ENG)'!V459+'Allocation (ENG)'!AH459)&gt;0,('GE2024 results (adjust.)'!L458+'Allocation (ENG)'!V459+'Allocation (ENG)'!AH459),0)</f>
        <v>0</v>
      </c>
      <c r="AT459" s="382">
        <f t="shared" si="116"/>
        <v>983.68472806084822</v>
      </c>
      <c r="AU459" s="382">
        <f t="shared" si="117"/>
        <v>178.61594337528507</v>
      </c>
      <c r="AV459" s="382">
        <f>IF(('GE2024 results (adjust.)'!N458+'Allocation (ENG)'!Y459+'Allocation (ENG)'!AK459)&gt;0,('GE2024 results (adjust.)'!N458+'Allocation (ENG)'!Y459+'Allocation (ENG)'!AK459),0)</f>
        <v>136.70804023605606</v>
      </c>
      <c r="AW459" s="382">
        <f t="shared" si="107"/>
        <v>46351.593212097599</v>
      </c>
      <c r="AY459" s="368">
        <f t="shared" si="108"/>
        <v>0.27129129745618963</v>
      </c>
      <c r="AZ459" s="368">
        <f t="shared" si="109"/>
        <v>0.18607474000454954</v>
      </c>
      <c r="BA459" s="368">
        <f t="shared" si="110"/>
        <v>0.19110182661024919</v>
      </c>
      <c r="BB459" s="368">
        <f t="shared" si="111"/>
        <v>7.7701061612268446E-2</v>
      </c>
      <c r="BC459" s="368">
        <f t="shared" si="112"/>
        <v>0.24580595971651523</v>
      </c>
      <c r="BD459" s="368">
        <f t="shared" si="113"/>
        <v>0</v>
      </c>
      <c r="BE459" s="368">
        <f t="shared" si="114"/>
        <v>0</v>
      </c>
      <c r="BF459" s="368">
        <f t="shared" si="118"/>
        <v>2.1222241996292589E-2</v>
      </c>
      <c r="BG459" s="368">
        <f t="shared" si="119"/>
        <v>3.8535017029073114E-3</v>
      </c>
      <c r="BH459" s="368">
        <f t="shared" si="120"/>
        <v>2.949370901028182E-3</v>
      </c>
    </row>
    <row r="460" spans="1:60" ht="20" customHeight="1" x14ac:dyDescent="0.35">
      <c r="A460" s="394" t="s">
        <v>573</v>
      </c>
      <c r="B460" s="395" t="s">
        <v>574</v>
      </c>
      <c r="C460" s="394" t="s">
        <v>545</v>
      </c>
      <c r="D460" s="333" t="s">
        <v>71</v>
      </c>
      <c r="E460" s="346">
        <f>'GE2024 results (adjust.)'!E459/'Regional Transition'!$P$109</f>
        <v>1.4147632423415483E-2</v>
      </c>
      <c r="F460" s="346">
        <f>'GE2024 results (adjust.)'!F459/'Regional Transition'!$Q$109</f>
        <v>2.3773001548885581E-2</v>
      </c>
      <c r="G460" s="346">
        <f>'GE2024 results (adjust.)'!G459/'Regional Transition'!$R$109</f>
        <v>2.2544323738583279E-2</v>
      </c>
      <c r="H460" s="346">
        <f>'GE2024 results (adjust.)'!H459/'Regional Transition'!$S$109</f>
        <v>8.1820851962534913E-3</v>
      </c>
      <c r="I460" s="346">
        <f>'GE2024 results (adjust.)'!I459/'Regional Transition'!$T$109</f>
        <v>1.0972230077484305E-2</v>
      </c>
      <c r="J460" s="346">
        <v>0</v>
      </c>
      <c r="K460" s="346">
        <v>0</v>
      </c>
      <c r="L460" s="346">
        <f t="shared" si="115"/>
        <v>2.2544323738583279E-2</v>
      </c>
      <c r="M460" s="346">
        <v>8.3199115592448268E-3</v>
      </c>
      <c r="N460" s="346">
        <v>0</v>
      </c>
      <c r="P460" s="347">
        <f>E460*'Regional Transition'!$P$111</f>
        <v>0</v>
      </c>
      <c r="Q460" s="347">
        <f>F460*'Regional Transition'!$Q$111</f>
        <v>0</v>
      </c>
      <c r="R460" s="347">
        <f>G460*'Regional Transition'!$R$111</f>
        <v>7116.6987777930635</v>
      </c>
      <c r="S460" s="347">
        <f>H460*'Regional Transition'!$S$111</f>
        <v>0</v>
      </c>
      <c r="T460" s="347">
        <f>I460*'Regional Transition'!$T$111</f>
        <v>2703.350761102768</v>
      </c>
      <c r="U460" s="347">
        <f>J460*'Regional Transition'!$U$111</f>
        <v>0</v>
      </c>
      <c r="V460" s="347">
        <f>K460*'Regional Transition'!$V$111</f>
        <v>0</v>
      </c>
      <c r="W460" s="347">
        <f>L460*'Regional Transition'!$W$111</f>
        <v>1890.0717621238998</v>
      </c>
      <c r="X460" s="347">
        <f>M460*'Regional Transition'!$X$111</f>
        <v>69.752502154606972</v>
      </c>
      <c r="Y460" s="347">
        <f>N460*'Regional Transition'!$Y$111</f>
        <v>0</v>
      </c>
      <c r="Z460" s="348">
        <f t="shared" si="106"/>
        <v>11779.873803174338</v>
      </c>
      <c r="AB460" s="347">
        <f>E460*'Regional Transition'!$P$113</f>
        <v>-5549.1354466858793</v>
      </c>
      <c r="AC460" s="347">
        <f>F460*'Regional Transition'!$Q$113</f>
        <v>-4040.4180327868858</v>
      </c>
      <c r="AD460" s="347">
        <f>G460*'Regional Transition'!$R$113</f>
        <v>0</v>
      </c>
      <c r="AE460" s="347">
        <f>H460*'Regional Transition'!$S$113</f>
        <v>-126.36000000000011</v>
      </c>
      <c r="AF460" s="347">
        <f>I460*'Regional Transition'!$T$113</f>
        <v>0</v>
      </c>
      <c r="AG460" s="347">
        <f>J460*'Regional Transition'!$U$113</f>
        <v>0</v>
      </c>
      <c r="AH460" s="347">
        <f>K460*'Regional Transition'!$V$113</f>
        <v>0</v>
      </c>
      <c r="AI460" s="347">
        <f>L460*'Regional Transition'!$W$113</f>
        <v>0</v>
      </c>
      <c r="AJ460" s="347">
        <f>M460*'Regional Transition'!$X$113</f>
        <v>0</v>
      </c>
      <c r="AK460" s="347">
        <f>N460*'Regional Transition'!$Y$113</f>
        <v>0</v>
      </c>
      <c r="AM460" s="382">
        <f>IF(('GE2024 results (adjust.)'!E459+'Allocation (ENG)'!P460+'Allocation (ENG)'!AB460)&gt;0,('GE2024 results (adjust.)'!E459+'Allocation (ENG)'!P460+'Allocation (ENG)'!AB460),0)</f>
        <v>6120.8645533141207</v>
      </c>
      <c r="AN460" s="382">
        <f>IF(('GE2024 results (adjust.)'!F459+'Allocation (ENG)'!Q460+'Allocation (ENG)'!AC460)&gt;0,('GE2024 results (adjust.)'!F459+'Allocation (ENG)'!Q460+'Allocation (ENG)'!AC460),0)</f>
        <v>11860.581967213115</v>
      </c>
      <c r="AO460" s="382">
        <f>IF(('GE2024 results (adjust.)'!G459+'Allocation (ENG)'!R460+'Allocation (ENG)'!AD460)&gt;0,('GE2024 results (adjust.)'!G459+'Allocation (ENG)'!R460+'Allocation (ENG)'!AD460),0)</f>
        <v>17019.698777793063</v>
      </c>
      <c r="AP460" s="382">
        <f>IF(('GE2024 results (adjust.)'!H459+'Allocation (ENG)'!S460+'Allocation (ENG)'!AE460)&gt;0,('GE2024 results (adjust.)'!H459+'Allocation (ENG)'!S460+'Allocation (ENG)'!AE460),0)</f>
        <v>1628.6399999999999</v>
      </c>
      <c r="AQ460" s="382">
        <f>IF(('GE2024 results (adjust.)'!I459+'Allocation (ENG)'!T460+'Allocation (ENG)'!AF460)&gt;0,('GE2024 results (adjust.)'!I459+'Allocation (ENG)'!T460+'Allocation (ENG)'!AF460),0)</f>
        <v>4449.350761102768</v>
      </c>
      <c r="AR460" s="382">
        <f>IF(('GE2024 results (adjust.)'!K459+'Allocation (ENG)'!U460+'Allocation (ENG)'!AG460)&gt;0,('GE2024 results (adjust.)'!K459+'Allocation (ENG)'!U460+'Allocation (ENG)'!AG460),0)</f>
        <v>0</v>
      </c>
      <c r="AS460" s="382">
        <f>IF(('GE2024 results (adjust.)'!L459+'Allocation (ENG)'!V460+'Allocation (ENG)'!AH460)&gt;0,('GE2024 results (adjust.)'!L459+'Allocation (ENG)'!V460+'Allocation (ENG)'!AH460),0)</f>
        <v>0</v>
      </c>
      <c r="AT460" s="382">
        <f t="shared" si="116"/>
        <v>1890.0717621238998</v>
      </c>
      <c r="AU460" s="382">
        <f t="shared" si="117"/>
        <v>69.752502154606972</v>
      </c>
      <c r="AV460" s="382">
        <f>IF(('GE2024 results (adjust.)'!N459+'Allocation (ENG)'!Y460+'Allocation (ENG)'!AK460)&gt;0,('GE2024 results (adjust.)'!N459+'Allocation (ENG)'!Y460+'Allocation (ENG)'!AK460),0)</f>
        <v>0</v>
      </c>
      <c r="AW460" s="382">
        <f t="shared" si="107"/>
        <v>43038.960323701576</v>
      </c>
      <c r="AY460" s="368">
        <f t="shared" si="108"/>
        <v>0.14221683115201456</v>
      </c>
      <c r="AZ460" s="368">
        <f t="shared" si="109"/>
        <v>0.27557779923139747</v>
      </c>
      <c r="BA460" s="368">
        <f t="shared" si="110"/>
        <v>0.3954486504735642</v>
      </c>
      <c r="BB460" s="368">
        <f t="shared" si="111"/>
        <v>3.7841062789407277E-2</v>
      </c>
      <c r="BC460" s="368">
        <f t="shared" si="112"/>
        <v>0.10337960600438827</v>
      </c>
      <c r="BD460" s="368">
        <f t="shared" si="113"/>
        <v>0</v>
      </c>
      <c r="BE460" s="368">
        <f t="shared" si="114"/>
        <v>0</v>
      </c>
      <c r="BF460" s="368">
        <f t="shared" si="118"/>
        <v>4.3915367562516058E-2</v>
      </c>
      <c r="BG460" s="368">
        <f t="shared" si="119"/>
        <v>1.620682786712072E-3</v>
      </c>
      <c r="BH460" s="368">
        <f t="shared" si="120"/>
        <v>0</v>
      </c>
    </row>
    <row r="461" spans="1:60" ht="20" customHeight="1" x14ac:dyDescent="0.35">
      <c r="A461" s="394" t="s">
        <v>575</v>
      </c>
      <c r="B461" s="395" t="s">
        <v>574</v>
      </c>
      <c r="C461" s="394" t="s">
        <v>545</v>
      </c>
      <c r="D461" s="333" t="s">
        <v>71</v>
      </c>
      <c r="E461" s="346">
        <f>'GE2024 results (adjust.)'!E460/'Regional Transition'!$P$109</f>
        <v>2.012309773746989E-2</v>
      </c>
      <c r="F461" s="346">
        <f>'GE2024 results (adjust.)'!F460/'Regional Transition'!$Q$109</f>
        <v>1.2305866030367726E-2</v>
      </c>
      <c r="G461" s="346">
        <f>'GE2024 results (adjust.)'!G460/'Regional Transition'!$R$109</f>
        <v>9.9324330477066399E-3</v>
      </c>
      <c r="H461" s="346">
        <f>'GE2024 results (adjust.)'!H460/'Regional Transition'!$S$109</f>
        <v>9.79985360827626E-3</v>
      </c>
      <c r="I461" s="346">
        <f>'GE2024 results (adjust.)'!I460/'Regional Transition'!$T$109</f>
        <v>1.7576934436840552E-2</v>
      </c>
      <c r="J461" s="346">
        <v>2.8269748995813773E-2</v>
      </c>
      <c r="K461" s="346">
        <v>2.8269748995813773E-2</v>
      </c>
      <c r="L461" s="346">
        <f t="shared" si="115"/>
        <v>9.9324330477066399E-3</v>
      </c>
      <c r="M461" s="346">
        <v>2.9224523249054134E-2</v>
      </c>
      <c r="N461" s="346">
        <v>2.8269748995813773E-2</v>
      </c>
      <c r="P461" s="347">
        <f>E461*'Regional Transition'!$P$111</f>
        <v>0</v>
      </c>
      <c r="Q461" s="347">
        <f>F461*'Regional Transition'!$Q$111</f>
        <v>0</v>
      </c>
      <c r="R461" s="347">
        <f>G461*'Regional Transition'!$R$111</f>
        <v>3135.4293413623286</v>
      </c>
      <c r="S461" s="347">
        <f>H461*'Regional Transition'!$S$111</f>
        <v>0</v>
      </c>
      <c r="T461" s="347">
        <f>I461*'Regional Transition'!$T$111</f>
        <v>4330.6254746875384</v>
      </c>
      <c r="U461" s="347">
        <f>J461*'Regional Transition'!$U$111</f>
        <v>0</v>
      </c>
      <c r="V461" s="347">
        <f>K461*'Regional Transition'!$V$111</f>
        <v>0</v>
      </c>
      <c r="W461" s="347">
        <f>L461*'Regional Transition'!$W$111</f>
        <v>832.71565163552214</v>
      </c>
      <c r="X461" s="347">
        <f>M461*'Regional Transition'!$X$111</f>
        <v>245.01265504822712</v>
      </c>
      <c r="Y461" s="347">
        <f>N461*'Regional Transition'!$Y$111</f>
        <v>0</v>
      </c>
      <c r="Z461" s="348">
        <f t="shared" si="106"/>
        <v>8543.7831227336173</v>
      </c>
      <c r="AB461" s="347">
        <f>E461*'Regional Transition'!$P$113</f>
        <v>-7892.8962536023055</v>
      </c>
      <c r="AC461" s="347">
        <f>F461*'Regional Transition'!$Q$113</f>
        <v>-2091.4836065573772</v>
      </c>
      <c r="AD461" s="347">
        <f>G461*'Regional Transition'!$R$113</f>
        <v>0</v>
      </c>
      <c r="AE461" s="347">
        <f>H461*'Regional Transition'!$S$113</f>
        <v>-151.34400000000014</v>
      </c>
      <c r="AF461" s="347">
        <f>I461*'Regional Transition'!$T$113</f>
        <v>0</v>
      </c>
      <c r="AG461" s="347">
        <f>J461*'Regional Transition'!$U$113</f>
        <v>-1004.7328407587413</v>
      </c>
      <c r="AH461" s="347">
        <f>K461*'Regional Transition'!$V$113</f>
        <v>-787.45792882819251</v>
      </c>
      <c r="AI461" s="347">
        <f>L461*'Regional Transition'!$W$113</f>
        <v>0</v>
      </c>
      <c r="AJ461" s="347">
        <f>M461*'Regional Transition'!$X$113</f>
        <v>0</v>
      </c>
      <c r="AK461" s="347">
        <f>N461*'Regional Transition'!$Y$113</f>
        <v>-374.58427125011036</v>
      </c>
      <c r="AM461" s="382">
        <f>IF(('GE2024 results (adjust.)'!E460+'Allocation (ENG)'!P461+'Allocation (ENG)'!AB461)&gt;0,('GE2024 results (adjust.)'!E460+'Allocation (ENG)'!P461+'Allocation (ENG)'!AB461),0)</f>
        <v>8706.1037463976936</v>
      </c>
      <c r="AN461" s="382">
        <f>IF(('GE2024 results (adjust.)'!F460+'Allocation (ENG)'!Q461+'Allocation (ENG)'!AC461)&gt;0,('GE2024 results (adjust.)'!F460+'Allocation (ENG)'!Q461+'Allocation (ENG)'!AC461),0)</f>
        <v>6139.5163934426228</v>
      </c>
      <c r="AO461" s="382">
        <f>IF(('GE2024 results (adjust.)'!G460+'Allocation (ENG)'!R461+'Allocation (ENG)'!AD461)&gt;0,('GE2024 results (adjust.)'!G460+'Allocation (ENG)'!R461+'Allocation (ENG)'!AD461),0)</f>
        <v>7498.4293413623291</v>
      </c>
      <c r="AP461" s="382">
        <f>IF(('GE2024 results (adjust.)'!H460+'Allocation (ENG)'!S461+'Allocation (ENG)'!AE461)&gt;0,('GE2024 results (adjust.)'!H460+'Allocation (ENG)'!S461+'Allocation (ENG)'!AE461),0)</f>
        <v>1950.6559999999999</v>
      </c>
      <c r="AQ461" s="382">
        <f>IF(('GE2024 results (adjust.)'!I460+'Allocation (ENG)'!T461+'Allocation (ENG)'!AF461)&gt;0,('GE2024 results (adjust.)'!I460+'Allocation (ENG)'!T461+'Allocation (ENG)'!AF461),0)</f>
        <v>7127.6254746875384</v>
      </c>
      <c r="AR461" s="382">
        <f>IF(('GE2024 results (adjust.)'!K460+'Allocation (ENG)'!U461+'Allocation (ENG)'!AG461)&gt;0,('GE2024 results (adjust.)'!K460+'Allocation (ENG)'!U461+'Allocation (ENG)'!AG461),0)</f>
        <v>2331.2671592412589</v>
      </c>
      <c r="AS461" s="382">
        <f>IF(('GE2024 results (adjust.)'!L460+'Allocation (ENG)'!V461+'Allocation (ENG)'!AH461)&gt;0,('GE2024 results (adjust.)'!L460+'Allocation (ENG)'!V461+'Allocation (ENG)'!AH461),0)</f>
        <v>0</v>
      </c>
      <c r="AT461" s="382">
        <f t="shared" si="116"/>
        <v>832.71565163552214</v>
      </c>
      <c r="AU461" s="382">
        <f t="shared" si="117"/>
        <v>245.01265504822712</v>
      </c>
      <c r="AV461" s="382">
        <f>IF(('GE2024 results (adjust.)'!N460+'Allocation (ENG)'!Y461+'Allocation (ENG)'!AK461)&gt;0,('GE2024 results (adjust.)'!N460+'Allocation (ENG)'!Y461+'Allocation (ENG)'!AK461),0)</f>
        <v>0</v>
      </c>
      <c r="AW461" s="382">
        <f t="shared" si="107"/>
        <v>34831.326421815189</v>
      </c>
      <c r="AY461" s="368">
        <f t="shared" si="108"/>
        <v>0.2499503935326729</v>
      </c>
      <c r="AZ461" s="368">
        <f t="shared" si="109"/>
        <v>0.17626421454904415</v>
      </c>
      <c r="BA461" s="368">
        <f t="shared" si="110"/>
        <v>0.21527831729847624</v>
      </c>
      <c r="BB461" s="368">
        <f t="shared" si="111"/>
        <v>5.6002920370505492E-2</v>
      </c>
      <c r="BC461" s="368">
        <f t="shared" si="112"/>
        <v>0.20463261686822926</v>
      </c>
      <c r="BD461" s="368">
        <f t="shared" si="113"/>
        <v>6.6930186091941776E-2</v>
      </c>
      <c r="BE461" s="368">
        <f t="shared" si="114"/>
        <v>0</v>
      </c>
      <c r="BF461" s="368">
        <f t="shared" si="118"/>
        <v>2.3907089886590838E-2</v>
      </c>
      <c r="BG461" s="368">
        <f t="shared" si="119"/>
        <v>7.0342614025394497E-3</v>
      </c>
      <c r="BH461" s="368">
        <f t="shared" si="120"/>
        <v>0</v>
      </c>
    </row>
    <row r="462" spans="1:60" ht="20" customHeight="1" x14ac:dyDescent="0.35">
      <c r="A462" s="394" t="s">
        <v>576</v>
      </c>
      <c r="B462" s="395" t="s">
        <v>574</v>
      </c>
      <c r="C462" s="394" t="s">
        <v>545</v>
      </c>
      <c r="D462" s="333" t="s">
        <v>71</v>
      </c>
      <c r="E462" s="346">
        <f>'GE2024 results (adjust.)'!E461/'Regional Transition'!$P$109</f>
        <v>1.791063594032051E-2</v>
      </c>
      <c r="F462" s="346">
        <f>'GE2024 results (adjust.)'!F461/'Regional Transition'!$Q$109</f>
        <v>8.0763319518948433E-3</v>
      </c>
      <c r="G462" s="346">
        <f>'GE2024 results (adjust.)'!G461/'Regional Transition'!$R$109</f>
        <v>1.7654370452662157E-2</v>
      </c>
      <c r="H462" s="346">
        <f>'GE2024 results (adjust.)'!H461/'Regional Transition'!$S$109</f>
        <v>5.2589128782757483E-3</v>
      </c>
      <c r="I462" s="346">
        <f>'GE2024 results (adjust.)'!I461/'Regional Transition'!$T$109</f>
        <v>1.540888210194245E-2</v>
      </c>
      <c r="J462" s="346">
        <v>1.9380370489636121E-2</v>
      </c>
      <c r="K462" s="346">
        <v>1.9380370489636121E-2</v>
      </c>
      <c r="L462" s="346">
        <f t="shared" si="115"/>
        <v>1.7654370452662157E-2</v>
      </c>
      <c r="M462" s="346">
        <v>2.2405626661838013E-2</v>
      </c>
      <c r="N462" s="346">
        <v>1.9380370489636121E-2</v>
      </c>
      <c r="P462" s="347">
        <f>E462*'Regional Transition'!$P$111</f>
        <v>0</v>
      </c>
      <c r="Q462" s="347">
        <f>F462*'Regional Transition'!$Q$111</f>
        <v>0</v>
      </c>
      <c r="R462" s="347">
        <f>G462*'Regional Transition'!$R$111</f>
        <v>5573.0585703105335</v>
      </c>
      <c r="S462" s="347">
        <f>H462*'Regional Transition'!$S$111</f>
        <v>0</v>
      </c>
      <c r="T462" s="347">
        <f>I462*'Regional Transition'!$T$111</f>
        <v>3796.458228077885</v>
      </c>
      <c r="U462" s="347">
        <f>J462*'Regional Transition'!$U$111</f>
        <v>0</v>
      </c>
      <c r="V462" s="347">
        <f>K462*'Regional Transition'!$V$111</f>
        <v>0</v>
      </c>
      <c r="W462" s="347">
        <f>L462*'Regional Transition'!$W$111</f>
        <v>1480.1076961800306</v>
      </c>
      <c r="X462" s="347">
        <f>M462*'Regional Transition'!$X$111</f>
        <v>187.84436719986365</v>
      </c>
      <c r="Y462" s="347">
        <f>N462*'Regional Transition'!$Y$111</f>
        <v>0</v>
      </c>
      <c r="Z462" s="348">
        <f t="shared" si="106"/>
        <v>11037.468861768311</v>
      </c>
      <c r="AB462" s="347">
        <f>E462*'Regional Transition'!$P$113</f>
        <v>-7025.1008645533138</v>
      </c>
      <c r="AC462" s="347">
        <f>F462*'Regional Transition'!$Q$113</f>
        <v>-1372.6393442622953</v>
      </c>
      <c r="AD462" s="347">
        <f>G462*'Regional Transition'!$R$113</f>
        <v>0</v>
      </c>
      <c r="AE462" s="347">
        <f>H462*'Regional Transition'!$S$113</f>
        <v>-81.216000000000079</v>
      </c>
      <c r="AF462" s="347">
        <f>I462*'Regional Transition'!$T$113</f>
        <v>0</v>
      </c>
      <c r="AG462" s="347">
        <f>J462*'Regional Transition'!$U$113</f>
        <v>-688.79616511248253</v>
      </c>
      <c r="AH462" s="347">
        <f>K462*'Regional Transition'!$V$113</f>
        <v>-539.84301056057438</v>
      </c>
      <c r="AI462" s="347">
        <f>L462*'Regional Transition'!$W$113</f>
        <v>0</v>
      </c>
      <c r="AJ462" s="347">
        <f>M462*'Regional Transition'!$X$113</f>
        <v>0</v>
      </c>
      <c r="AK462" s="347">
        <f>N462*'Regional Transition'!$Y$113</f>
        <v>-256.79683103986883</v>
      </c>
      <c r="AM462" s="382">
        <f>IF(('GE2024 results (adjust.)'!E461+'Allocation (ENG)'!P462+'Allocation (ENG)'!AB462)&gt;0,('GE2024 results (adjust.)'!E461+'Allocation (ENG)'!P462+'Allocation (ENG)'!AB462),0)</f>
        <v>7748.8991354466862</v>
      </c>
      <c r="AN462" s="382">
        <f>IF(('GE2024 results (adjust.)'!F461+'Allocation (ENG)'!Q462+'Allocation (ENG)'!AC462)&gt;0,('GE2024 results (adjust.)'!F461+'Allocation (ENG)'!Q462+'Allocation (ENG)'!AC462),0)</f>
        <v>4029.3606557377047</v>
      </c>
      <c r="AO462" s="382">
        <f>IF(('GE2024 results (adjust.)'!G461+'Allocation (ENG)'!R462+'Allocation (ENG)'!AD462)&gt;0,('GE2024 results (adjust.)'!G461+'Allocation (ENG)'!R462+'Allocation (ENG)'!AD462),0)</f>
        <v>13328.058570310533</v>
      </c>
      <c r="AP462" s="382">
        <f>IF(('GE2024 results (adjust.)'!H461+'Allocation (ENG)'!S462+'Allocation (ENG)'!AE462)&gt;0,('GE2024 results (adjust.)'!H461+'Allocation (ENG)'!S462+'Allocation (ENG)'!AE462),0)</f>
        <v>1046.7839999999999</v>
      </c>
      <c r="AQ462" s="382">
        <f>IF(('GE2024 results (adjust.)'!I461+'Allocation (ENG)'!T462+'Allocation (ENG)'!AF462)&gt;0,('GE2024 results (adjust.)'!I461+'Allocation (ENG)'!T462+'Allocation (ENG)'!AF462),0)</f>
        <v>6248.458228077885</v>
      </c>
      <c r="AR462" s="382">
        <f>IF(('GE2024 results (adjust.)'!K461+'Allocation (ENG)'!U462+'Allocation (ENG)'!AG462)&gt;0,('GE2024 results (adjust.)'!K461+'Allocation (ENG)'!U462+'Allocation (ENG)'!AG462),0)</f>
        <v>1561.2038348875176</v>
      </c>
      <c r="AS462" s="382">
        <f>IF(('GE2024 results (adjust.)'!L461+'Allocation (ENG)'!V462+'Allocation (ENG)'!AH462)&gt;0,('GE2024 results (adjust.)'!L461+'Allocation (ENG)'!V462+'Allocation (ENG)'!AH462),0)</f>
        <v>0</v>
      </c>
      <c r="AT462" s="382">
        <f t="shared" si="116"/>
        <v>1480.1076961800306</v>
      </c>
      <c r="AU462" s="382">
        <f t="shared" si="117"/>
        <v>187.84436719986365</v>
      </c>
      <c r="AV462" s="382">
        <f>IF(('GE2024 results (adjust.)'!N461+'Allocation (ENG)'!Y462+'Allocation (ENG)'!AK462)&gt;0,('GE2024 results (adjust.)'!N461+'Allocation (ENG)'!Y462+'Allocation (ENG)'!AK462),0)</f>
        <v>0</v>
      </c>
      <c r="AW462" s="382">
        <f t="shared" si="107"/>
        <v>35630.716487840218</v>
      </c>
      <c r="AY462" s="368">
        <f t="shared" si="108"/>
        <v>0.21747806104576012</v>
      </c>
      <c r="AZ462" s="368">
        <f t="shared" si="109"/>
        <v>0.11308671429924275</v>
      </c>
      <c r="BA462" s="368">
        <f t="shared" si="110"/>
        <v>0.3740609194558025</v>
      </c>
      <c r="BB462" s="368">
        <f t="shared" si="111"/>
        <v>2.9378696337954317E-2</v>
      </c>
      <c r="BC462" s="368">
        <f t="shared" si="112"/>
        <v>0.17536717877144883</v>
      </c>
      <c r="BD462" s="368">
        <f t="shared" si="113"/>
        <v>4.3816234664276636E-2</v>
      </c>
      <c r="BE462" s="368">
        <f t="shared" si="114"/>
        <v>0</v>
      </c>
      <c r="BF462" s="368">
        <f t="shared" si="118"/>
        <v>4.1540217039563336E-2</v>
      </c>
      <c r="BG462" s="368">
        <f t="shared" si="119"/>
        <v>5.2719783859516206E-3</v>
      </c>
      <c r="BH462" s="368">
        <f t="shared" si="120"/>
        <v>0</v>
      </c>
    </row>
    <row r="463" spans="1:60" ht="20" customHeight="1" x14ac:dyDescent="0.35">
      <c r="A463" s="394" t="s">
        <v>577</v>
      </c>
      <c r="B463" s="395" t="s">
        <v>574</v>
      </c>
      <c r="C463" s="394" t="s">
        <v>545</v>
      </c>
      <c r="D463" s="333" t="s">
        <v>71</v>
      </c>
      <c r="E463" s="346">
        <f>'GE2024 results (adjust.)'!E462/'Regional Transition'!$P$109</f>
        <v>1.55126910445608E-2</v>
      </c>
      <c r="F463" s="346">
        <f>'GE2024 results (adjust.)'!F462/'Regional Transition'!$Q$109</f>
        <v>5.748518392268729E-3</v>
      </c>
      <c r="G463" s="346">
        <f>'GE2024 results (adjust.)'!G462/'Regional Transition'!$R$109</f>
        <v>5.247366072648133E-3</v>
      </c>
      <c r="H463" s="346">
        <f>'GE2024 results (adjust.)'!H462/'Regional Transition'!$S$109</f>
        <v>2.196342071769242E-2</v>
      </c>
      <c r="I463" s="346">
        <f>'GE2024 results (adjust.)'!I462/'Regional Transition'!$T$109</f>
        <v>2.4590112424510931E-2</v>
      </c>
      <c r="J463" s="346">
        <v>0.11892615629713743</v>
      </c>
      <c r="K463" s="346">
        <v>0.11892615629713743</v>
      </c>
      <c r="L463" s="346">
        <f t="shared" si="115"/>
        <v>5.247366072648133E-3</v>
      </c>
      <c r="M463" s="346">
        <v>5.2678477827864577E-2</v>
      </c>
      <c r="N463" s="346">
        <v>0.11892615629713743</v>
      </c>
      <c r="P463" s="347">
        <f>E463*'Regional Transition'!$P$111</f>
        <v>0</v>
      </c>
      <c r="Q463" s="347">
        <f>F463*'Regional Transition'!$Q$111</f>
        <v>0</v>
      </c>
      <c r="R463" s="347">
        <f>G463*'Regional Transition'!$R$111</f>
        <v>1656.4667962044848</v>
      </c>
      <c r="S463" s="347">
        <f>H463*'Regional Transition'!$S$111</f>
        <v>0</v>
      </c>
      <c r="T463" s="347">
        <f>I463*'Regional Transition'!$T$111</f>
        <v>6058.5403941552868</v>
      </c>
      <c r="U463" s="347">
        <f>J463*'Regional Transition'!$U$111</f>
        <v>0</v>
      </c>
      <c r="V463" s="347">
        <f>K463*'Regional Transition'!$V$111</f>
        <v>0</v>
      </c>
      <c r="W463" s="347">
        <f>L463*'Regional Transition'!$W$111</f>
        <v>439.92885102449651</v>
      </c>
      <c r="X463" s="347">
        <f>M463*'Regional Transition'!$X$111</f>
        <v>441.64599731911801</v>
      </c>
      <c r="Y463" s="347">
        <f>N463*'Regional Transition'!$Y$111</f>
        <v>0</v>
      </c>
      <c r="Z463" s="348">
        <f t="shared" si="106"/>
        <v>8596.5820387033873</v>
      </c>
      <c r="AB463" s="347">
        <f>E463*'Regional Transition'!$P$113</f>
        <v>-6084.5533141210381</v>
      </c>
      <c r="AC463" s="347">
        <f>F463*'Regional Transition'!$Q$113</f>
        <v>-977.00819672131161</v>
      </c>
      <c r="AD463" s="347">
        <f>G463*'Regional Transition'!$R$113</f>
        <v>0</v>
      </c>
      <c r="AE463" s="347">
        <f>H463*'Regional Transition'!$S$113</f>
        <v>-339.19200000000035</v>
      </c>
      <c r="AF463" s="347">
        <f>I463*'Regional Transition'!$T$113</f>
        <v>0</v>
      </c>
      <c r="AG463" s="347">
        <f>J463*'Regional Transition'!$U$113</f>
        <v>-4226.7448103142015</v>
      </c>
      <c r="AH463" s="347">
        <f>K463*'Regional Transition'!$V$113</f>
        <v>-3312.7052077862268</v>
      </c>
      <c r="AI463" s="347">
        <f>L463*'Regional Transition'!$W$113</f>
        <v>0</v>
      </c>
      <c r="AJ463" s="347">
        <f>M463*'Regional Transition'!$X$113</f>
        <v>0</v>
      </c>
      <c r="AK463" s="347">
        <f>N463*'Regional Transition'!$Y$113</f>
        <v>-1575.8140475791513</v>
      </c>
      <c r="AM463" s="382">
        <f>IF(('GE2024 results (adjust.)'!E462+'Allocation (ENG)'!P463+'Allocation (ENG)'!AB463)&gt;0,('GE2024 results (adjust.)'!E462+'Allocation (ENG)'!P463+'Allocation (ENG)'!AB463),0)</f>
        <v>6711.4466858789619</v>
      </c>
      <c r="AN463" s="382">
        <f>IF(('GE2024 results (adjust.)'!F462+'Allocation (ENG)'!Q463+'Allocation (ENG)'!AC463)&gt;0,('GE2024 results (adjust.)'!F462+'Allocation (ENG)'!Q463+'Allocation (ENG)'!AC463),0)</f>
        <v>2867.9918032786882</v>
      </c>
      <c r="AO463" s="382">
        <f>IF(('GE2024 results (adjust.)'!G462+'Allocation (ENG)'!R463+'Allocation (ENG)'!AD463)&gt;0,('GE2024 results (adjust.)'!G462+'Allocation (ENG)'!R463+'Allocation (ENG)'!AD463),0)</f>
        <v>3961.466796204485</v>
      </c>
      <c r="AP463" s="382">
        <f>IF(('GE2024 results (adjust.)'!H462+'Allocation (ENG)'!S463+'Allocation (ENG)'!AE463)&gt;0,('GE2024 results (adjust.)'!H462+'Allocation (ENG)'!S463+'Allocation (ENG)'!AE463),0)</f>
        <v>4371.808</v>
      </c>
      <c r="AQ463" s="382">
        <f>IF(('GE2024 results (adjust.)'!I462+'Allocation (ENG)'!T463+'Allocation (ENG)'!AF463)&gt;0,('GE2024 results (adjust.)'!I462+'Allocation (ENG)'!T463+'Allocation (ENG)'!AF463),0)</f>
        <v>9971.5403941552868</v>
      </c>
      <c r="AR463" s="382">
        <f>IF(('GE2024 results (adjust.)'!K462+'Allocation (ENG)'!U463+'Allocation (ENG)'!AG463)&gt;0,('GE2024 results (adjust.)'!K462+'Allocation (ENG)'!U463+'Allocation (ENG)'!AG463),0)</f>
        <v>2915.2551896857985</v>
      </c>
      <c r="AS463" s="382">
        <f>IF(('GE2024 results (adjust.)'!L462+'Allocation (ENG)'!V463+'Allocation (ENG)'!AH463)&gt;0,('GE2024 results (adjust.)'!L462+'Allocation (ENG)'!V463+'Allocation (ENG)'!AH463),0)</f>
        <v>0</v>
      </c>
      <c r="AT463" s="382">
        <f t="shared" si="116"/>
        <v>439.92885102449651</v>
      </c>
      <c r="AU463" s="382">
        <f t="shared" si="117"/>
        <v>441.64599731911801</v>
      </c>
      <c r="AV463" s="382">
        <f>IF(('GE2024 results (adjust.)'!N462+'Allocation (ENG)'!Y463+'Allocation (ENG)'!AK463)&gt;0,('GE2024 results (adjust.)'!N462+'Allocation (ENG)'!Y463+'Allocation (ENG)'!AK463),0)</f>
        <v>5316.1859524208485</v>
      </c>
      <c r="AW463" s="382">
        <f t="shared" si="107"/>
        <v>36997.269669967689</v>
      </c>
      <c r="AY463" s="368">
        <f t="shared" si="108"/>
        <v>0.18140383724929135</v>
      </c>
      <c r="AZ463" s="368">
        <f t="shared" si="109"/>
        <v>7.7519012318002567E-2</v>
      </c>
      <c r="BA463" s="368">
        <f t="shared" si="110"/>
        <v>0.10707457148980326</v>
      </c>
      <c r="BB463" s="368">
        <f t="shared" si="111"/>
        <v>0.1181656927389101</v>
      </c>
      <c r="BC463" s="368">
        <f t="shared" si="112"/>
        <v>0.26952098041574202</v>
      </c>
      <c r="BD463" s="368">
        <f t="shared" si="113"/>
        <v>7.8796495408747405E-2</v>
      </c>
      <c r="BE463" s="368">
        <f t="shared" si="114"/>
        <v>0</v>
      </c>
      <c r="BF463" s="368">
        <f t="shared" si="118"/>
        <v>1.1890846404311995E-2</v>
      </c>
      <c r="BG463" s="368">
        <f t="shared" si="119"/>
        <v>1.1937259188550918E-2</v>
      </c>
      <c r="BH463" s="368">
        <f t="shared" si="120"/>
        <v>0.14369130478664024</v>
      </c>
    </row>
    <row r="464" spans="1:60" ht="20" customHeight="1" x14ac:dyDescent="0.35">
      <c r="A464" s="394" t="s">
        <v>578</v>
      </c>
      <c r="B464" s="395" t="s">
        <v>574</v>
      </c>
      <c r="C464" s="394" t="s">
        <v>545</v>
      </c>
      <c r="D464" s="333" t="s">
        <v>71</v>
      </c>
      <c r="E464" s="346">
        <f>'GE2024 results (adjust.)'!E463/'Regional Transition'!$P$109</f>
        <v>1.2917139971850213E-2</v>
      </c>
      <c r="F464" s="346">
        <f>'GE2024 results (adjust.)'!F463/'Regional Transition'!$Q$109</f>
        <v>6.9281233367420774E-3</v>
      </c>
      <c r="G464" s="346">
        <f>'GE2024 results (adjust.)'!G463/'Regional Transition'!$R$109</f>
        <v>1.4697178032545052E-2</v>
      </c>
      <c r="H464" s="346">
        <f>'GE2024 results (adjust.)'!H463/'Regional Transition'!$S$109</f>
        <v>4.3917517121770874E-3</v>
      </c>
      <c r="I464" s="346">
        <f>'GE2024 results (adjust.)'!I463/'Regional Transition'!$T$109</f>
        <v>1.4830734812636288E-2</v>
      </c>
      <c r="J464" s="346">
        <v>7.7021507380980625E-2</v>
      </c>
      <c r="K464" s="346">
        <v>7.7021507380980625E-2</v>
      </c>
      <c r="L464" s="346">
        <f t="shared" si="115"/>
        <v>1.4697178032545052E-2</v>
      </c>
      <c r="M464" s="346">
        <v>5.4555937824624291E-2</v>
      </c>
      <c r="N464" s="346">
        <v>7.7021507380980625E-2</v>
      </c>
      <c r="P464" s="347">
        <f>E464*'Regional Transition'!$P$111</f>
        <v>0</v>
      </c>
      <c r="Q464" s="347">
        <f>F464*'Regional Transition'!$Q$111</f>
        <v>0</v>
      </c>
      <c r="R464" s="347">
        <f>G464*'Regional Transition'!$R$111</f>
        <v>4639.5443107575502</v>
      </c>
      <c r="S464" s="347">
        <f>H464*'Regional Transition'!$S$111</f>
        <v>0</v>
      </c>
      <c r="T464" s="347">
        <f>I464*'Regional Transition'!$T$111</f>
        <v>3654.013628981977</v>
      </c>
      <c r="U464" s="347">
        <f>J464*'Regional Transition'!$U$111</f>
        <v>0</v>
      </c>
      <c r="V464" s="347">
        <f>K464*'Regional Transition'!$V$111</f>
        <v>0</v>
      </c>
      <c r="W464" s="347">
        <f>L464*'Regional Transition'!$W$111</f>
        <v>1232.1824998759867</v>
      </c>
      <c r="X464" s="347">
        <f>M464*'Regional Transition'!$X$111</f>
        <v>457.38625267359407</v>
      </c>
      <c r="Y464" s="347">
        <f>N464*'Regional Transition'!$Y$111</f>
        <v>0</v>
      </c>
      <c r="Z464" s="348">
        <f t="shared" si="106"/>
        <v>9983.1266922891082</v>
      </c>
      <c r="AB464" s="347">
        <f>E464*'Regional Transition'!$P$113</f>
        <v>-5066.4985590778097</v>
      </c>
      <c r="AC464" s="347">
        <f>F464*'Regional Transition'!$Q$113</f>
        <v>-1177.4918032786886</v>
      </c>
      <c r="AD464" s="347">
        <f>G464*'Regional Transition'!$R$113</f>
        <v>0</v>
      </c>
      <c r="AE464" s="347">
        <f>H464*'Regional Transition'!$S$113</f>
        <v>-67.824000000000055</v>
      </c>
      <c r="AF464" s="347">
        <f>I464*'Regional Transition'!$T$113</f>
        <v>0</v>
      </c>
      <c r="AG464" s="347">
        <f>J464*'Regional Transition'!$U$113</f>
        <v>-2737.4151048130093</v>
      </c>
      <c r="AH464" s="347">
        <f>K464*'Regional Transition'!$V$113</f>
        <v>-2145.4451783931177</v>
      </c>
      <c r="AI464" s="347">
        <f>L464*'Regional Transition'!$W$113</f>
        <v>0</v>
      </c>
      <c r="AJ464" s="347">
        <f>M464*'Regional Transition'!$X$113</f>
        <v>0</v>
      </c>
      <c r="AK464" s="347">
        <f>N464*'Regional Transition'!$Y$113</f>
        <v>-1020.5624824317305</v>
      </c>
      <c r="AM464" s="382">
        <f>IF(('GE2024 results (adjust.)'!E463+'Allocation (ENG)'!P464+'Allocation (ENG)'!AB464)&gt;0,('GE2024 results (adjust.)'!E463+'Allocation (ENG)'!P464+'Allocation (ENG)'!AB464),0)</f>
        <v>5588.5014409221903</v>
      </c>
      <c r="AN464" s="382">
        <f>IF(('GE2024 results (adjust.)'!F463+'Allocation (ENG)'!Q464+'Allocation (ENG)'!AC464)&gt;0,('GE2024 results (adjust.)'!F463+'Allocation (ENG)'!Q464+'Allocation (ENG)'!AC464),0)</f>
        <v>3456.5081967213114</v>
      </c>
      <c r="AO464" s="382">
        <f>IF(('GE2024 results (adjust.)'!G463+'Allocation (ENG)'!R464+'Allocation (ENG)'!AD464)&gt;0,('GE2024 results (adjust.)'!G463+'Allocation (ENG)'!R464+'Allocation (ENG)'!AD464),0)</f>
        <v>11095.54431075755</v>
      </c>
      <c r="AP464" s="382">
        <f>IF(('GE2024 results (adjust.)'!H463+'Allocation (ENG)'!S464+'Allocation (ENG)'!AE464)&gt;0,('GE2024 results (adjust.)'!H463+'Allocation (ENG)'!S464+'Allocation (ENG)'!AE464),0)</f>
        <v>874.17599999999993</v>
      </c>
      <c r="AQ464" s="382">
        <f>IF(('GE2024 results (adjust.)'!I463+'Allocation (ENG)'!T464+'Allocation (ENG)'!AF464)&gt;0,('GE2024 results (adjust.)'!I463+'Allocation (ENG)'!T464+'Allocation (ENG)'!AF464),0)</f>
        <v>6014.0136289819766</v>
      </c>
      <c r="AR464" s="382">
        <f>IF(('GE2024 results (adjust.)'!K463+'Allocation (ENG)'!U464+'Allocation (ENG)'!AG464)&gt;0,('GE2024 results (adjust.)'!K463+'Allocation (ENG)'!U464+'Allocation (ENG)'!AG464),0)</f>
        <v>0</v>
      </c>
      <c r="AS464" s="382">
        <f>IF(('GE2024 results (adjust.)'!L463+'Allocation (ENG)'!V464+'Allocation (ENG)'!AH464)&gt;0,('GE2024 results (adjust.)'!L463+'Allocation (ENG)'!V464+'Allocation (ENG)'!AH464),0)</f>
        <v>6943.5548216068819</v>
      </c>
      <c r="AT464" s="382">
        <f t="shared" si="116"/>
        <v>1232.1824998759867</v>
      </c>
      <c r="AU464" s="382">
        <f t="shared" si="117"/>
        <v>457.38625267359407</v>
      </c>
      <c r="AV464" s="382">
        <f>IF(('GE2024 results (adjust.)'!N463+'Allocation (ENG)'!Y464+'Allocation (ENG)'!AK464)&gt;0,('GE2024 results (adjust.)'!N463+'Allocation (ENG)'!Y464+'Allocation (ENG)'!AK464),0)</f>
        <v>0</v>
      </c>
      <c r="AW464" s="382">
        <f t="shared" si="107"/>
        <v>35661.867151539489</v>
      </c>
      <c r="AY464" s="368">
        <f t="shared" si="108"/>
        <v>0.15670804383782636</v>
      </c>
      <c r="AZ464" s="368">
        <f t="shared" si="109"/>
        <v>9.6924487493417658E-2</v>
      </c>
      <c r="BA464" s="368">
        <f t="shared" si="110"/>
        <v>0.31113189513069467</v>
      </c>
      <c r="BB464" s="368">
        <f t="shared" si="111"/>
        <v>2.4512906076547443E-2</v>
      </c>
      <c r="BC464" s="368">
        <f t="shared" si="112"/>
        <v>0.16863989772118135</v>
      </c>
      <c r="BD464" s="368">
        <f t="shared" si="113"/>
        <v>0</v>
      </c>
      <c r="BE464" s="368">
        <f t="shared" si="114"/>
        <v>0.19470530783207002</v>
      </c>
      <c r="BF464" s="368">
        <f t="shared" si="118"/>
        <v>3.4551822388884497E-2</v>
      </c>
      <c r="BG464" s="368">
        <f t="shared" si="119"/>
        <v>1.282563951937803E-2</v>
      </c>
      <c r="BH464" s="368">
        <f t="shared" si="120"/>
        <v>0</v>
      </c>
    </row>
    <row r="465" spans="1:60" ht="20" customHeight="1" x14ac:dyDescent="0.35">
      <c r="A465" s="394" t="s">
        <v>579</v>
      </c>
      <c r="B465" s="395" t="s">
        <v>574</v>
      </c>
      <c r="C465" s="394" t="s">
        <v>545</v>
      </c>
      <c r="D465" s="333" t="s">
        <v>71</v>
      </c>
      <c r="E465" s="346">
        <f>'GE2024 results (adjust.)'!E464/'Regional Transition'!$P$109</f>
        <v>1.8861085282219203E-2</v>
      </c>
      <c r="F465" s="346">
        <f>'GE2024 results (adjust.)'!F464/'Regional Transition'!$Q$109</f>
        <v>3.3160504015740029E-3</v>
      </c>
      <c r="G465" s="346">
        <f>'GE2024 results (adjust.)'!G464/'Regional Transition'!$R$109</f>
        <v>3.3624120127120575E-3</v>
      </c>
      <c r="H465" s="346">
        <f>'GE2024 results (adjust.)'!H464/'Regional Transition'!$S$109</f>
        <v>7.9769502967462803E-3</v>
      </c>
      <c r="I465" s="346">
        <f>'GE2024 results (adjust.)'!I464/'Regional Transition'!$T$109</f>
        <v>2.1856481219639411E-2</v>
      </c>
      <c r="J465" s="346">
        <v>0.10285070250665221</v>
      </c>
      <c r="K465" s="346">
        <v>0.10285070250665221</v>
      </c>
      <c r="L465" s="346">
        <f t="shared" si="115"/>
        <v>3.3624120127120575E-3</v>
      </c>
      <c r="M465" s="346">
        <v>7.4407456470565847E-2</v>
      </c>
      <c r="N465" s="346">
        <v>0.10285070250665221</v>
      </c>
      <c r="P465" s="347">
        <f>E465*'Regional Transition'!$P$111</f>
        <v>0</v>
      </c>
      <c r="Q465" s="347">
        <f>F465*'Regional Transition'!$Q$111</f>
        <v>0</v>
      </c>
      <c r="R465" s="347">
        <f>G465*'Regional Transition'!$R$111</f>
        <v>1061.432302817364</v>
      </c>
      <c r="S465" s="347">
        <f>H465*'Regional Transition'!$S$111</f>
        <v>0</v>
      </c>
      <c r="T465" s="347">
        <f>I465*'Regional Transition'!$T$111</f>
        <v>5385.0251701692023</v>
      </c>
      <c r="U465" s="347">
        <f>J465*'Regional Transition'!$U$111</f>
        <v>0</v>
      </c>
      <c r="V465" s="347">
        <f>K465*'Regional Transition'!$V$111</f>
        <v>0</v>
      </c>
      <c r="W465" s="347">
        <f>L465*'Regional Transition'!$W$111</f>
        <v>281.89800996233464</v>
      </c>
      <c r="X465" s="347">
        <f>M465*'Regional Transition'!$X$111</f>
        <v>623.81748060950054</v>
      </c>
      <c r="Y465" s="347">
        <f>N465*'Regional Transition'!$Y$111</f>
        <v>0</v>
      </c>
      <c r="Z465" s="348">
        <f t="shared" si="106"/>
        <v>7352.1729635584015</v>
      </c>
      <c r="AB465" s="347">
        <f>E465*'Regional Transition'!$P$113</f>
        <v>-7397.8962536023055</v>
      </c>
      <c r="AC465" s="347">
        <f>F465*'Regional Transition'!$Q$113</f>
        <v>-563.5901639344263</v>
      </c>
      <c r="AD465" s="347">
        <f>G465*'Regional Transition'!$R$113</f>
        <v>0</v>
      </c>
      <c r="AE465" s="347">
        <f>H465*'Regional Transition'!$S$113</f>
        <v>-123.19200000000011</v>
      </c>
      <c r="AF465" s="347">
        <f>I465*'Regional Transition'!$T$113</f>
        <v>0</v>
      </c>
      <c r="AG465" s="347">
        <f>J465*'Regional Transition'!$U$113</f>
        <v>-3655.4084197508528</v>
      </c>
      <c r="AH465" s="347">
        <f>K465*'Regional Transition'!$V$113</f>
        <v>-2864.9211277541285</v>
      </c>
      <c r="AI465" s="347">
        <f>L465*'Regional Transition'!$W$113</f>
        <v>0</v>
      </c>
      <c r="AJ465" s="347">
        <f>M465*'Regional Transition'!$X$113</f>
        <v>0</v>
      </c>
      <c r="AK465" s="347">
        <f>N465*'Regional Transition'!$Y$113</f>
        <v>-1362.8085432142054</v>
      </c>
      <c r="AM465" s="382">
        <f>IF(('GE2024 results (adjust.)'!E464+'Allocation (ENG)'!P465+'Allocation (ENG)'!AB465)&gt;0,('GE2024 results (adjust.)'!E464+'Allocation (ENG)'!P465+'Allocation (ENG)'!AB465),0)</f>
        <v>8160.1037463976945</v>
      </c>
      <c r="AN465" s="382">
        <f>IF(('GE2024 results (adjust.)'!F464+'Allocation (ENG)'!Q465+'Allocation (ENG)'!AC465)&gt;0,('GE2024 results (adjust.)'!F464+'Allocation (ENG)'!Q465+'Allocation (ENG)'!AC465),0)</f>
        <v>1654.4098360655737</v>
      </c>
      <c r="AO465" s="382">
        <f>IF(('GE2024 results (adjust.)'!G464+'Allocation (ENG)'!R465+'Allocation (ENG)'!AD465)&gt;0,('GE2024 results (adjust.)'!G464+'Allocation (ENG)'!R465+'Allocation (ENG)'!AD465),0)</f>
        <v>2538.432302817364</v>
      </c>
      <c r="AP465" s="382">
        <f>IF(('GE2024 results (adjust.)'!H464+'Allocation (ENG)'!S465+'Allocation (ENG)'!AE465)&gt;0,('GE2024 results (adjust.)'!H464+'Allocation (ENG)'!S465+'Allocation (ENG)'!AE465),0)</f>
        <v>1587.808</v>
      </c>
      <c r="AQ465" s="382">
        <f>IF(('GE2024 results (adjust.)'!I464+'Allocation (ENG)'!T465+'Allocation (ENG)'!AF465)&gt;0,('GE2024 results (adjust.)'!I464+'Allocation (ENG)'!T465+'Allocation (ENG)'!AF465),0)</f>
        <v>8863.0251701692032</v>
      </c>
      <c r="AR465" s="382">
        <f>IF(('GE2024 results (adjust.)'!K464+'Allocation (ENG)'!U465+'Allocation (ENG)'!AG465)&gt;0,('GE2024 results (adjust.)'!K464+'Allocation (ENG)'!U465+'Allocation (ENG)'!AG465),0)</f>
        <v>8481.5915802491472</v>
      </c>
      <c r="AS465" s="382">
        <f>IF(('GE2024 results (adjust.)'!L464+'Allocation (ENG)'!V465+'Allocation (ENG)'!AH465)&gt;0,('GE2024 results (adjust.)'!L464+'Allocation (ENG)'!V465+'Allocation (ENG)'!AH465),0)</f>
        <v>0</v>
      </c>
      <c r="AT465" s="382">
        <f t="shared" si="116"/>
        <v>281.89800996233464</v>
      </c>
      <c r="AU465" s="382">
        <f t="shared" si="117"/>
        <v>623.81748060950054</v>
      </c>
      <c r="AV465" s="382">
        <f>IF(('GE2024 results (adjust.)'!N464+'Allocation (ENG)'!Y465+'Allocation (ENG)'!AK465)&gt;0,('GE2024 results (adjust.)'!N464+'Allocation (ENG)'!Y465+'Allocation (ENG)'!AK465),0)</f>
        <v>0</v>
      </c>
      <c r="AW465" s="382">
        <f t="shared" si="107"/>
        <v>32191.086126270817</v>
      </c>
      <c r="AY465" s="368">
        <f t="shared" si="108"/>
        <v>0.25348954410514024</v>
      </c>
      <c r="AZ465" s="368">
        <f t="shared" si="109"/>
        <v>5.139341461099154E-2</v>
      </c>
      <c r="BA465" s="368">
        <f t="shared" si="110"/>
        <v>7.8855130667547596E-2</v>
      </c>
      <c r="BB465" s="368">
        <f t="shared" si="111"/>
        <v>4.9324461864124744E-2</v>
      </c>
      <c r="BC465" s="368">
        <f t="shared" si="112"/>
        <v>0.27532544678373494</v>
      </c>
      <c r="BD465" s="368">
        <f t="shared" si="113"/>
        <v>0.2634764029700572</v>
      </c>
      <c r="BE465" s="368">
        <f t="shared" si="114"/>
        <v>0</v>
      </c>
      <c r="BF465" s="368">
        <f t="shared" si="118"/>
        <v>8.757020774526789E-3</v>
      </c>
      <c r="BG465" s="368">
        <f t="shared" si="119"/>
        <v>1.9378578223876997E-2</v>
      </c>
      <c r="BH465" s="368">
        <f t="shared" si="120"/>
        <v>0</v>
      </c>
    </row>
    <row r="466" spans="1:60" ht="20" customHeight="1" x14ac:dyDescent="0.35">
      <c r="A466" s="394" t="s">
        <v>580</v>
      </c>
      <c r="B466" s="395" t="s">
        <v>574</v>
      </c>
      <c r="C466" s="394" t="s">
        <v>545</v>
      </c>
      <c r="D466" s="333" t="s">
        <v>71</v>
      </c>
      <c r="E466" s="346">
        <f>'GE2024 results (adjust.)'!E465/'Regional Transition'!$P$109</f>
        <v>1.809854365459895E-2</v>
      </c>
      <c r="F466" s="346">
        <f>'GE2024 results (adjust.)'!F465/'Regional Transition'!$Q$109</f>
        <v>1.4262903891350759E-2</v>
      </c>
      <c r="G466" s="346">
        <f>'GE2024 results (adjust.)'!G465/'Regional Transition'!$R$109</f>
        <v>1.7973082491781783E-2</v>
      </c>
      <c r="H466" s="346">
        <f>'GE2024 results (adjust.)'!H465/'Regional Transition'!$S$109</f>
        <v>8.3499228413048444E-3</v>
      </c>
      <c r="I466" s="346">
        <f>'GE2024 results (adjust.)'!I465/'Regional Transition'!$T$109</f>
        <v>1.7652344952837008E-2</v>
      </c>
      <c r="J466" s="346">
        <v>5.8302120231174684E-3</v>
      </c>
      <c r="K466" s="346">
        <v>5.8302120231174684E-3</v>
      </c>
      <c r="L466" s="346">
        <f t="shared" si="115"/>
        <v>1.7973082491781783E-2</v>
      </c>
      <c r="M466" s="346">
        <v>1.4862430786531851E-2</v>
      </c>
      <c r="N466" s="346">
        <v>5.8302120231174684E-3</v>
      </c>
      <c r="P466" s="347">
        <f>E466*'Regional Transition'!$P$111</f>
        <v>0</v>
      </c>
      <c r="Q466" s="347">
        <f>F466*'Regional Transition'!$Q$111</f>
        <v>0</v>
      </c>
      <c r="R466" s="347">
        <f>G466*'Regional Transition'!$R$111</f>
        <v>5673.6682672600464</v>
      </c>
      <c r="S466" s="347">
        <f>H466*'Regional Transition'!$S$111</f>
        <v>0</v>
      </c>
      <c r="T466" s="347">
        <f>I466*'Regional Transition'!$T$111</f>
        <v>4349.2052050043958</v>
      </c>
      <c r="U466" s="347">
        <f>J466*'Regional Transition'!$U$111</f>
        <v>0</v>
      </c>
      <c r="V466" s="347">
        <f>K466*'Regional Transition'!$V$111</f>
        <v>0</v>
      </c>
      <c r="W466" s="347">
        <f>L466*'Regional Transition'!$W$111</f>
        <v>1506.8278866977876</v>
      </c>
      <c r="X466" s="347">
        <f>M466*'Regional Transition'!$X$111</f>
        <v>124.60369657515415</v>
      </c>
      <c r="Y466" s="347">
        <f>N466*'Regional Transition'!$Y$111</f>
        <v>0</v>
      </c>
      <c r="Z466" s="348">
        <f t="shared" si="106"/>
        <v>11654.305055537383</v>
      </c>
      <c r="AB466" s="347">
        <f>E466*'Regional Transition'!$P$113</f>
        <v>-7098.8040345821319</v>
      </c>
      <c r="AC466" s="347">
        <f>F466*'Regional Transition'!$Q$113</f>
        <v>-2424.0983606557379</v>
      </c>
      <c r="AD466" s="347">
        <f>G466*'Regional Transition'!$R$113</f>
        <v>0</v>
      </c>
      <c r="AE466" s="347">
        <f>H466*'Regional Transition'!$S$113</f>
        <v>-128.95200000000011</v>
      </c>
      <c r="AF466" s="347">
        <f>I466*'Regional Transition'!$T$113</f>
        <v>0</v>
      </c>
      <c r="AG466" s="347">
        <f>J466*'Regional Transition'!$U$113</f>
        <v>-207.21108946103539</v>
      </c>
      <c r="AH466" s="347">
        <f>K466*'Regional Transition'!$V$113</f>
        <v>-162.40139539382386</v>
      </c>
      <c r="AI466" s="347">
        <f>L466*'Regional Transition'!$W$113</f>
        <v>0</v>
      </c>
      <c r="AJ466" s="347">
        <f>M466*'Regional Transition'!$X$113</f>
        <v>0</v>
      </c>
      <c r="AK466" s="347">
        <f>N466*'Regional Transition'!$Y$113</f>
        <v>-77.252391672684624</v>
      </c>
      <c r="AM466" s="382">
        <f>IF(('GE2024 results (adjust.)'!E465+'Allocation (ENG)'!P466+'Allocation (ENG)'!AB466)&gt;0,('GE2024 results (adjust.)'!E465+'Allocation (ENG)'!P466+'Allocation (ENG)'!AB466),0)</f>
        <v>7830.1959654178681</v>
      </c>
      <c r="AN466" s="382">
        <f>IF(('GE2024 results (adjust.)'!F465+'Allocation (ENG)'!Q466+'Allocation (ENG)'!AC466)&gt;0,('GE2024 results (adjust.)'!F465+'Allocation (ENG)'!Q466+'Allocation (ENG)'!AC466),0)</f>
        <v>7115.9016393442616</v>
      </c>
      <c r="AO466" s="382">
        <f>IF(('GE2024 results (adjust.)'!G465+'Allocation (ENG)'!R466+'Allocation (ENG)'!AD466)&gt;0,('GE2024 results (adjust.)'!G465+'Allocation (ENG)'!R466+'Allocation (ENG)'!AD466),0)</f>
        <v>13568.668267260047</v>
      </c>
      <c r="AP466" s="382">
        <f>IF(('GE2024 results (adjust.)'!H465+'Allocation (ENG)'!S466+'Allocation (ENG)'!AE466)&gt;0,('GE2024 results (adjust.)'!H465+'Allocation (ENG)'!S466+'Allocation (ENG)'!AE466),0)</f>
        <v>1662.0479999999998</v>
      </c>
      <c r="AQ466" s="382">
        <f>IF(('GE2024 results (adjust.)'!I465+'Allocation (ENG)'!T466+'Allocation (ENG)'!AF466)&gt;0,('GE2024 results (adjust.)'!I465+'Allocation (ENG)'!T466+'Allocation (ENG)'!AF466),0)</f>
        <v>7158.2052050043958</v>
      </c>
      <c r="AR466" s="382">
        <f>IF(('GE2024 results (adjust.)'!K465+'Allocation (ENG)'!U466+'Allocation (ENG)'!AG466)&gt;0,('GE2024 results (adjust.)'!K465+'Allocation (ENG)'!U466+'Allocation (ENG)'!AG466),0)</f>
        <v>102.78891053896461</v>
      </c>
      <c r="AS466" s="382">
        <f>IF(('GE2024 results (adjust.)'!L465+'Allocation (ENG)'!V466+'Allocation (ENG)'!AH466)&gt;0,('GE2024 results (adjust.)'!L465+'Allocation (ENG)'!V466+'Allocation (ENG)'!AH466),0)</f>
        <v>0</v>
      </c>
      <c r="AT466" s="382">
        <f t="shared" si="116"/>
        <v>1506.8278866977876</v>
      </c>
      <c r="AU466" s="382">
        <f t="shared" si="117"/>
        <v>124.60369657515415</v>
      </c>
      <c r="AV466" s="382">
        <f>IF(('GE2024 results (adjust.)'!N465+'Allocation (ENG)'!Y466+'Allocation (ENG)'!AK466)&gt;0,('GE2024 results (adjust.)'!N465+'Allocation (ENG)'!Y466+'Allocation (ENG)'!AK466),0)</f>
        <v>300.74760832731539</v>
      </c>
      <c r="AW466" s="382">
        <f t="shared" si="107"/>
        <v>39369.987179165786</v>
      </c>
      <c r="AY466" s="368">
        <f t="shared" si="108"/>
        <v>0.19888744006402753</v>
      </c>
      <c r="AZ466" s="368">
        <f t="shared" si="109"/>
        <v>0.18074432198723009</v>
      </c>
      <c r="BA466" s="368">
        <f t="shared" si="110"/>
        <v>0.34464497551171303</v>
      </c>
      <c r="BB466" s="368">
        <f t="shared" si="111"/>
        <v>4.2216117379879139E-2</v>
      </c>
      <c r="BC466" s="368">
        <f t="shared" si="112"/>
        <v>0.18181883505393795</v>
      </c>
      <c r="BD466" s="368">
        <f t="shared" si="113"/>
        <v>2.6108443995978619E-3</v>
      </c>
      <c r="BE466" s="368">
        <f t="shared" si="114"/>
        <v>0</v>
      </c>
      <c r="BF466" s="368">
        <f t="shared" si="118"/>
        <v>3.8273517332898348E-2</v>
      </c>
      <c r="BG466" s="368">
        <f t="shared" si="119"/>
        <v>3.1649412535519751E-3</v>
      </c>
      <c r="BH466" s="368">
        <f t="shared" si="120"/>
        <v>7.6390070171642854E-3</v>
      </c>
    </row>
    <row r="467" spans="1:60" ht="20" customHeight="1" x14ac:dyDescent="0.35">
      <c r="A467" s="394" t="s">
        <v>581</v>
      </c>
      <c r="B467" s="395" t="s">
        <v>574</v>
      </c>
      <c r="C467" s="394" t="s">
        <v>545</v>
      </c>
      <c r="D467" s="333" t="s">
        <v>71</v>
      </c>
      <c r="E467" s="346">
        <f>'GE2024 results (adjust.)'!E466/'Regional Transition'!$P$109</f>
        <v>1.55126910445608E-2</v>
      </c>
      <c r="F467" s="346">
        <f>'GE2024 results (adjust.)'!F466/'Regional Transition'!$Q$109</f>
        <v>6.3196325732431512E-3</v>
      </c>
      <c r="G467" s="346">
        <f>'GE2024 results (adjust.)'!G466/'Regional Transition'!$R$109</f>
        <v>5.5683546263328989E-3</v>
      </c>
      <c r="H467" s="346">
        <f>'GE2024 results (adjust.)'!H466/'Regional Transition'!$S$109</f>
        <v>6.0701281626906241E-3</v>
      </c>
      <c r="I467" s="346">
        <f>'GE2024 results (adjust.)'!I466/'Regional Transition'!$T$109</f>
        <v>1.5333471585945993E-2</v>
      </c>
      <c r="J467" s="346">
        <v>0.12088368388048065</v>
      </c>
      <c r="K467" s="346">
        <v>0.12088368388048065</v>
      </c>
      <c r="L467" s="346">
        <f t="shared" si="115"/>
        <v>5.5683546263328989E-3</v>
      </c>
      <c r="M467" s="346">
        <v>7.5017392713167985E-2</v>
      </c>
      <c r="N467" s="346">
        <v>0.12088368388048065</v>
      </c>
      <c r="P467" s="347">
        <f>E467*'Regional Transition'!$P$111</f>
        <v>0</v>
      </c>
      <c r="Q467" s="347">
        <f>F467*'Regional Transition'!$Q$111</f>
        <v>0</v>
      </c>
      <c r="R467" s="347">
        <f>G467*'Regional Transition'!$R$111</f>
        <v>1757.7951338464943</v>
      </c>
      <c r="S467" s="347">
        <f>H467*'Regional Transition'!$S$111</f>
        <v>0</v>
      </c>
      <c r="T467" s="347">
        <f>I467*'Regional Transition'!$T$111</f>
        <v>3777.8784977610271</v>
      </c>
      <c r="U467" s="347">
        <f>J467*'Regional Transition'!$U$111</f>
        <v>0</v>
      </c>
      <c r="V467" s="347">
        <f>K467*'Regional Transition'!$V$111</f>
        <v>0</v>
      </c>
      <c r="W467" s="347">
        <f>L467*'Regional Transition'!$W$111</f>
        <v>466.83990004595159</v>
      </c>
      <c r="X467" s="347">
        <f>M467*'Regional Transition'!$X$111</f>
        <v>628.93106610537086</v>
      </c>
      <c r="Y467" s="347">
        <f>N467*'Regional Transition'!$Y$111</f>
        <v>0</v>
      </c>
      <c r="Z467" s="348">
        <f t="shared" si="106"/>
        <v>6631.444597758843</v>
      </c>
      <c r="AB467" s="347">
        <f>E467*'Regional Transition'!$P$113</f>
        <v>-6084.5533141210381</v>
      </c>
      <c r="AC467" s="347">
        <f>F467*'Regional Transition'!$Q$113</f>
        <v>-1074.0737704918033</v>
      </c>
      <c r="AD467" s="347">
        <f>G467*'Regional Transition'!$R$113</f>
        <v>0</v>
      </c>
      <c r="AE467" s="347">
        <f>H467*'Regional Transition'!$S$113</f>
        <v>-93.744000000000085</v>
      </c>
      <c r="AF467" s="347">
        <f>I467*'Regional Transition'!$T$113</f>
        <v>0</v>
      </c>
      <c r="AG467" s="347">
        <f>J467*'Regional Transition'!$U$113</f>
        <v>-4296.3171383163808</v>
      </c>
      <c r="AH467" s="347">
        <f>K467*'Regional Transition'!$V$113</f>
        <v>-3367.2324204838624</v>
      </c>
      <c r="AI467" s="347">
        <f>L467*'Regional Transition'!$W$113</f>
        <v>0</v>
      </c>
      <c r="AJ467" s="347">
        <f>M467*'Regional Transition'!$X$113</f>
        <v>0</v>
      </c>
      <c r="AK467" s="347">
        <f>N467*'Regional Transition'!$Y$113</f>
        <v>-1601.7519872250673</v>
      </c>
      <c r="AM467" s="382">
        <f>IF(('GE2024 results (adjust.)'!E466+'Allocation (ENG)'!P467+'Allocation (ENG)'!AB467)&gt;0,('GE2024 results (adjust.)'!E466+'Allocation (ENG)'!P467+'Allocation (ENG)'!AB467),0)</f>
        <v>6711.4466858789619</v>
      </c>
      <c r="AN467" s="382">
        <f>IF(('GE2024 results (adjust.)'!F466+'Allocation (ENG)'!Q467+'Allocation (ENG)'!AC467)&gt;0,('GE2024 results (adjust.)'!F466+'Allocation (ENG)'!Q467+'Allocation (ENG)'!AC467),0)</f>
        <v>3152.9262295081967</v>
      </c>
      <c r="AO467" s="382">
        <f>IF(('GE2024 results (adjust.)'!G466+'Allocation (ENG)'!R467+'Allocation (ENG)'!AD467)&gt;0,('GE2024 results (adjust.)'!G466+'Allocation (ENG)'!R467+'Allocation (ENG)'!AD467),0)</f>
        <v>4203.7951338464945</v>
      </c>
      <c r="AP467" s="382">
        <f>IF(('GE2024 results (adjust.)'!H466+'Allocation (ENG)'!S467+'Allocation (ENG)'!AE467)&gt;0,('GE2024 results (adjust.)'!H466+'Allocation (ENG)'!S467+'Allocation (ENG)'!AE467),0)</f>
        <v>1208.2559999999999</v>
      </c>
      <c r="AQ467" s="382">
        <f>IF(('GE2024 results (adjust.)'!I466+'Allocation (ENG)'!T467+'Allocation (ENG)'!AF467)&gt;0,('GE2024 results (adjust.)'!I466+'Allocation (ENG)'!T467+'Allocation (ENG)'!AF467),0)</f>
        <v>6217.8784977610267</v>
      </c>
      <c r="AR467" s="382">
        <f>IF(('GE2024 results (adjust.)'!K466+'Allocation (ENG)'!U467+'Allocation (ENG)'!AG467)&gt;0,('GE2024 results (adjust.)'!K466+'Allocation (ENG)'!U467+'Allocation (ENG)'!AG467),0)</f>
        <v>9006.6828616836192</v>
      </c>
      <c r="AS467" s="382">
        <f>IF(('GE2024 results (adjust.)'!L466+'Allocation (ENG)'!V467+'Allocation (ENG)'!AH467)&gt;0,('GE2024 results (adjust.)'!L466+'Allocation (ENG)'!V467+'Allocation (ENG)'!AH467),0)</f>
        <v>0</v>
      </c>
      <c r="AT467" s="382">
        <f t="shared" si="116"/>
        <v>466.83990004595159</v>
      </c>
      <c r="AU467" s="382">
        <f t="shared" si="117"/>
        <v>628.93106610537086</v>
      </c>
      <c r="AV467" s="382">
        <f>IF(('GE2024 results (adjust.)'!N466+'Allocation (ENG)'!Y467+'Allocation (ENG)'!AK467)&gt;0,('GE2024 results (adjust.)'!N466+'Allocation (ENG)'!Y467+'Allocation (ENG)'!AK467),0)</f>
        <v>0</v>
      </c>
      <c r="AW467" s="382">
        <f t="shared" si="107"/>
        <v>31596.756374829623</v>
      </c>
      <c r="AY467" s="368">
        <f t="shared" si="108"/>
        <v>0.21240935639917094</v>
      </c>
      <c r="AZ467" s="368">
        <f t="shared" si="109"/>
        <v>9.9786389213668072E-2</v>
      </c>
      <c r="BA467" s="368">
        <f t="shared" si="110"/>
        <v>0.13304514817841526</v>
      </c>
      <c r="BB467" s="368">
        <f t="shared" si="111"/>
        <v>3.8239874551253362E-2</v>
      </c>
      <c r="BC467" s="368">
        <f t="shared" si="112"/>
        <v>0.19678850651626595</v>
      </c>
      <c r="BD467" s="368">
        <f t="shared" si="113"/>
        <v>0.28505086898281928</v>
      </c>
      <c r="BE467" s="368">
        <f t="shared" si="114"/>
        <v>0</v>
      </c>
      <c r="BF467" s="368">
        <f t="shared" si="118"/>
        <v>1.4774931151409015E-2</v>
      </c>
      <c r="BG467" s="368">
        <f t="shared" si="119"/>
        <v>1.9904925006998038E-2</v>
      </c>
      <c r="BH467" s="368">
        <f t="shared" si="120"/>
        <v>0</v>
      </c>
    </row>
    <row r="468" spans="1:60" ht="20" customHeight="1" x14ac:dyDescent="0.35">
      <c r="A468" s="394" t="s">
        <v>582</v>
      </c>
      <c r="B468" s="395" t="s">
        <v>574</v>
      </c>
      <c r="C468" s="394" t="s">
        <v>545</v>
      </c>
      <c r="D468" s="333" t="s">
        <v>71</v>
      </c>
      <c r="E468" s="346">
        <f>'GE2024 results (adjust.)'!E467/'Regional Transition'!$P$109</f>
        <v>2.105899938535993E-2</v>
      </c>
      <c r="F468" s="346">
        <f>'GE2024 results (adjust.)'!F467/'Regional Transition'!$Q$109</f>
        <v>8.7221992979182733E-3</v>
      </c>
      <c r="G468" s="346">
        <f>'GE2024 results (adjust.)'!G467/'Regional Transition'!$R$109</f>
        <v>1.3048981487383557E-2</v>
      </c>
      <c r="H468" s="346">
        <f>'GE2024 results (adjust.)'!H467/'Regional Transition'!$S$109</f>
        <v>1.0834852419426276E-2</v>
      </c>
      <c r="I468" s="346">
        <f>'GE2024 results (adjust.)'!I467/'Regional Transition'!$T$109</f>
        <v>2.7147785758724053E-2</v>
      </c>
      <c r="J468" s="346">
        <v>2.4083521176889312E-2</v>
      </c>
      <c r="K468" s="346">
        <v>2.4083521176889312E-2</v>
      </c>
      <c r="L468" s="346">
        <f t="shared" si="115"/>
        <v>1.3048981487383557E-2</v>
      </c>
      <c r="M468" s="346">
        <v>3.412783882434791E-2</v>
      </c>
      <c r="N468" s="346">
        <v>2.4083521176889312E-2</v>
      </c>
      <c r="P468" s="347">
        <f>E468*'Regional Transition'!$P$111</f>
        <v>0</v>
      </c>
      <c r="Q468" s="347">
        <f>F468*'Regional Transition'!$Q$111</f>
        <v>0</v>
      </c>
      <c r="R468" s="347">
        <f>G468*'Regional Transition'!$R$111</f>
        <v>4119.2484493900683</v>
      </c>
      <c r="S468" s="347">
        <f>H468*'Regional Transition'!$S$111</f>
        <v>0</v>
      </c>
      <c r="T468" s="347">
        <f>I468*'Regional Transition'!$T$111</f>
        <v>6688.7029140687036</v>
      </c>
      <c r="U468" s="347">
        <f>J468*'Regional Transition'!$U$111</f>
        <v>0</v>
      </c>
      <c r="V468" s="347">
        <f>K468*'Regional Transition'!$V$111</f>
        <v>0</v>
      </c>
      <c r="W468" s="347">
        <f>L468*'Regional Transition'!$W$111</f>
        <v>1094.0009431984442</v>
      </c>
      <c r="X468" s="347">
        <f>M468*'Regional Transition'!$X$111</f>
        <v>286.12108844862269</v>
      </c>
      <c r="Y468" s="347">
        <f>N468*'Regional Transition'!$Y$111</f>
        <v>0</v>
      </c>
      <c r="Z468" s="348">
        <f t="shared" si="106"/>
        <v>12188.073395105837</v>
      </c>
      <c r="AB468" s="347">
        <f>E468*'Regional Transition'!$P$113</f>
        <v>-8259.9855907780984</v>
      </c>
      <c r="AC468" s="347">
        <f>F468*'Regional Transition'!$Q$113</f>
        <v>-1482.4098360655737</v>
      </c>
      <c r="AD468" s="347">
        <f>G468*'Regional Transition'!$R$113</f>
        <v>0</v>
      </c>
      <c r="AE468" s="347">
        <f>H468*'Regional Transition'!$S$113</f>
        <v>-167.32800000000017</v>
      </c>
      <c r="AF468" s="347">
        <f>I468*'Regional Transition'!$T$113</f>
        <v>0</v>
      </c>
      <c r="AG468" s="347">
        <f>J468*'Regional Transition'!$U$113</f>
        <v>-855.95045966317241</v>
      </c>
      <c r="AH468" s="347">
        <f>K468*'Regional Transition'!$V$113</f>
        <v>-670.84995015878997</v>
      </c>
      <c r="AI468" s="347">
        <f>L468*'Regional Transition'!$W$113</f>
        <v>0</v>
      </c>
      <c r="AJ468" s="347">
        <f>M468*'Regional Transition'!$X$113</f>
        <v>0</v>
      </c>
      <c r="AK468" s="347">
        <f>N468*'Regional Transition'!$Y$113</f>
        <v>-319.11525746187459</v>
      </c>
      <c r="AM468" s="382">
        <f>IF(('GE2024 results (adjust.)'!E467+'Allocation (ENG)'!P468+'Allocation (ENG)'!AB468)&gt;0,('GE2024 results (adjust.)'!E467+'Allocation (ENG)'!P468+'Allocation (ENG)'!AB468),0)</f>
        <v>9111.0144092219016</v>
      </c>
      <c r="AN468" s="382">
        <f>IF(('GE2024 results (adjust.)'!F467+'Allocation (ENG)'!Q468+'Allocation (ENG)'!AC468)&gt;0,('GE2024 results (adjust.)'!F467+'Allocation (ENG)'!Q468+'Allocation (ENG)'!AC468),0)</f>
        <v>4351.5901639344265</v>
      </c>
      <c r="AO468" s="382">
        <f>IF(('GE2024 results (adjust.)'!G467+'Allocation (ENG)'!R468+'Allocation (ENG)'!AD468)&gt;0,('GE2024 results (adjust.)'!G467+'Allocation (ENG)'!R468+'Allocation (ENG)'!AD468),0)</f>
        <v>9851.2484493900683</v>
      </c>
      <c r="AP468" s="382">
        <f>IF(('GE2024 results (adjust.)'!H467+'Allocation (ENG)'!S468+'Allocation (ENG)'!AE468)&gt;0,('GE2024 results (adjust.)'!H467+'Allocation (ENG)'!S468+'Allocation (ENG)'!AE468),0)</f>
        <v>2156.672</v>
      </c>
      <c r="AQ468" s="382">
        <f>IF(('GE2024 results (adjust.)'!I467+'Allocation (ENG)'!T468+'Allocation (ENG)'!AF468)&gt;0,('GE2024 results (adjust.)'!I467+'Allocation (ENG)'!T468+'Allocation (ENG)'!AF468),0)</f>
        <v>11008.702914068705</v>
      </c>
      <c r="AR468" s="382">
        <f>IF(('GE2024 results (adjust.)'!K467+'Allocation (ENG)'!U468+'Allocation (ENG)'!AG468)&gt;0,('GE2024 results (adjust.)'!K467+'Allocation (ENG)'!U468+'Allocation (ENG)'!AG468),0)</f>
        <v>1986.0495403368277</v>
      </c>
      <c r="AS468" s="382">
        <f>IF(('GE2024 results (adjust.)'!L467+'Allocation (ENG)'!V468+'Allocation (ENG)'!AH468)&gt;0,('GE2024 results (adjust.)'!L467+'Allocation (ENG)'!V468+'Allocation (ENG)'!AH468),0)</f>
        <v>0</v>
      </c>
      <c r="AT468" s="382">
        <f t="shared" si="116"/>
        <v>1094.0009431984442</v>
      </c>
      <c r="AU468" s="382">
        <f t="shared" si="117"/>
        <v>286.12108844862269</v>
      </c>
      <c r="AV468" s="382">
        <f>IF(('GE2024 results (adjust.)'!N467+'Allocation (ENG)'!Y468+'Allocation (ENG)'!AK468)&gt;0,('GE2024 results (adjust.)'!N467+'Allocation (ENG)'!Y468+'Allocation (ENG)'!AK468),0)</f>
        <v>0</v>
      </c>
      <c r="AW468" s="382">
        <f t="shared" si="107"/>
        <v>39845.399508598995</v>
      </c>
      <c r="AY468" s="368">
        <f t="shared" si="108"/>
        <v>0.22865913057931977</v>
      </c>
      <c r="AZ468" s="368">
        <f t="shared" si="109"/>
        <v>0.10921185927613335</v>
      </c>
      <c r="BA468" s="368">
        <f t="shared" si="110"/>
        <v>0.24723678444393762</v>
      </c>
      <c r="BB468" s="368">
        <f t="shared" si="111"/>
        <v>5.4125997645840411E-2</v>
      </c>
      <c r="BC468" s="368">
        <f t="shared" si="112"/>
        <v>0.27628541939184037</v>
      </c>
      <c r="BD468" s="368">
        <f t="shared" si="113"/>
        <v>4.984388573913584E-2</v>
      </c>
      <c r="BE468" s="368">
        <f t="shared" si="114"/>
        <v>0</v>
      </c>
      <c r="BF468" s="368">
        <f t="shared" si="118"/>
        <v>2.7456141905726129E-2</v>
      </c>
      <c r="BG468" s="368">
        <f t="shared" si="119"/>
        <v>7.1807810180664691E-3</v>
      </c>
      <c r="BH468" s="368">
        <f t="shared" si="120"/>
        <v>0</v>
      </c>
    </row>
    <row r="469" spans="1:60" ht="20" customHeight="1" x14ac:dyDescent="0.35">
      <c r="A469" s="394" t="s">
        <v>583</v>
      </c>
      <c r="B469" s="395" t="s">
        <v>574</v>
      </c>
      <c r="C469" s="394" t="s">
        <v>545</v>
      </c>
      <c r="D469" s="333" t="s">
        <v>71</v>
      </c>
      <c r="E469" s="346">
        <f>'GE2024 results (adjust.)'!E468/'Regional Transition'!$P$109</f>
        <v>1.3668770828963974E-2</v>
      </c>
      <c r="F469" s="346">
        <f>'GE2024 results (adjust.)'!F468/'Regional Transition'!$Q$109</f>
        <v>5.4330600357619142E-3</v>
      </c>
      <c r="G469" s="346">
        <f>'GE2024 results (adjust.)'!G468/'Regional Transition'!$R$109</f>
        <v>1.152144021417449E-2</v>
      </c>
      <c r="H469" s="346">
        <f>'GE2024 results (adjust.)'!H468/'Regional Transition'!$S$109</f>
        <v>1.6942277836572754E-2</v>
      </c>
      <c r="I469" s="346">
        <f>'GE2024 results (adjust.)'!I468/'Regional Transition'!$T$109</f>
        <v>1.2304482526755022E-2</v>
      </c>
      <c r="J469" s="346">
        <v>8.9673406436960826E-2</v>
      </c>
      <c r="K469" s="346">
        <v>8.9673406436960826E-2</v>
      </c>
      <c r="L469" s="346">
        <f t="shared" si="115"/>
        <v>1.152144021417449E-2</v>
      </c>
      <c r="M469" s="346">
        <v>5.9754691267428474E-2</v>
      </c>
      <c r="N469" s="346">
        <v>8.9673406436960826E-2</v>
      </c>
      <c r="P469" s="347">
        <f>E469*'Regional Transition'!$P$111</f>
        <v>0</v>
      </c>
      <c r="Q469" s="347">
        <f>F469*'Regional Transition'!$Q$111</f>
        <v>0</v>
      </c>
      <c r="R469" s="347">
        <f>G469*'Regional Transition'!$R$111</f>
        <v>3637.0405447249009</v>
      </c>
      <c r="S469" s="347">
        <f>H469*'Regional Transition'!$S$111</f>
        <v>0</v>
      </c>
      <c r="T469" s="347">
        <f>I469*'Regional Transition'!$T$111</f>
        <v>3031.5926633672502</v>
      </c>
      <c r="U469" s="347">
        <f>J469*'Regional Transition'!$U$111</f>
        <v>0</v>
      </c>
      <c r="V469" s="347">
        <f>K469*'Regional Transition'!$V$111</f>
        <v>0</v>
      </c>
      <c r="W469" s="347">
        <f>L469*'Regional Transition'!$W$111</f>
        <v>965.9348872169096</v>
      </c>
      <c r="X469" s="347">
        <f>M469*'Regional Transition'!$X$111</f>
        <v>500.97157904855175</v>
      </c>
      <c r="Y469" s="347">
        <f>N469*'Regional Transition'!$Y$111</f>
        <v>0</v>
      </c>
      <c r="Z469" s="348">
        <f t="shared" si="106"/>
        <v>8135.5396743576121</v>
      </c>
      <c r="AB469" s="347">
        <f>E469*'Regional Transition'!$P$113</f>
        <v>-5361.3112391930836</v>
      </c>
      <c r="AC469" s="347">
        <f>F469*'Regional Transition'!$Q$113</f>
        <v>-923.39344262295094</v>
      </c>
      <c r="AD469" s="347">
        <f>G469*'Regional Transition'!$R$113</f>
        <v>0</v>
      </c>
      <c r="AE469" s="347">
        <f>H469*'Regional Transition'!$S$113</f>
        <v>-261.6480000000002</v>
      </c>
      <c r="AF469" s="347">
        <f>I469*'Regional Transition'!$T$113</f>
        <v>0</v>
      </c>
      <c r="AG469" s="347">
        <f>J469*'Regional Transition'!$U$113</f>
        <v>-3187.0752160998204</v>
      </c>
      <c r="AH469" s="347">
        <f>K469*'Regional Transition'!$V$113</f>
        <v>-2497.8656483393083</v>
      </c>
      <c r="AI469" s="347">
        <f>L469*'Regional Transition'!$W$113</f>
        <v>0</v>
      </c>
      <c r="AJ469" s="347">
        <f>M469*'Regional Transition'!$X$113</f>
        <v>0</v>
      </c>
      <c r="AK469" s="347">
        <f>N469*'Regional Transition'!$Y$113</f>
        <v>-1188.2046637795765</v>
      </c>
      <c r="AM469" s="382">
        <f>IF(('GE2024 results (adjust.)'!E468+'Allocation (ENG)'!P469+'Allocation (ENG)'!AB469)&gt;0,('GE2024 results (adjust.)'!E468+'Allocation (ENG)'!P469+'Allocation (ENG)'!AB469),0)</f>
        <v>5913.6887608069164</v>
      </c>
      <c r="AN469" s="382">
        <f>IF(('GE2024 results (adjust.)'!F468+'Allocation (ENG)'!Q469+'Allocation (ENG)'!AC469)&gt;0,('GE2024 results (adjust.)'!F468+'Allocation (ENG)'!Q469+'Allocation (ENG)'!AC469),0)</f>
        <v>2710.6065573770493</v>
      </c>
      <c r="AO469" s="382">
        <f>IF(('GE2024 results (adjust.)'!G468+'Allocation (ENG)'!R469+'Allocation (ENG)'!AD469)&gt;0,('GE2024 results (adjust.)'!G468+'Allocation (ENG)'!R469+'Allocation (ENG)'!AD469),0)</f>
        <v>8698.0405447249013</v>
      </c>
      <c r="AP469" s="382">
        <f>IF(('GE2024 results (adjust.)'!H468+'Allocation (ENG)'!S469+'Allocation (ENG)'!AE469)&gt;0,('GE2024 results (adjust.)'!H468+'Allocation (ENG)'!S469+'Allocation (ENG)'!AE469),0)</f>
        <v>3372.3519999999999</v>
      </c>
      <c r="AQ469" s="382">
        <f>IF(('GE2024 results (adjust.)'!I468+'Allocation (ENG)'!T469+'Allocation (ENG)'!AF469)&gt;0,('GE2024 results (adjust.)'!I468+'Allocation (ENG)'!T469+'Allocation (ENG)'!AF469),0)</f>
        <v>4989.5926633672498</v>
      </c>
      <c r="AR469" s="382">
        <f>IF(('GE2024 results (adjust.)'!K468+'Allocation (ENG)'!U469+'Allocation (ENG)'!AG469)&gt;0,('GE2024 results (adjust.)'!K468+'Allocation (ENG)'!U469+'Allocation (ENG)'!AG469),0)</f>
        <v>0</v>
      </c>
      <c r="AS469" s="382">
        <f>IF(('GE2024 results (adjust.)'!L468+'Allocation (ENG)'!V469+'Allocation (ENG)'!AH469)&gt;0,('GE2024 results (adjust.)'!L468+'Allocation (ENG)'!V469+'Allocation (ENG)'!AH469),0)</f>
        <v>8084.1343516606921</v>
      </c>
      <c r="AT469" s="382">
        <f t="shared" si="116"/>
        <v>965.9348872169096</v>
      </c>
      <c r="AU469" s="382">
        <f t="shared" si="117"/>
        <v>500.97157904855175</v>
      </c>
      <c r="AV469" s="382">
        <f>IF(('GE2024 results (adjust.)'!N468+'Allocation (ENG)'!Y469+'Allocation (ENG)'!AK469)&gt;0,('GE2024 results (adjust.)'!N468+'Allocation (ENG)'!Y469+'Allocation (ENG)'!AK469),0)</f>
        <v>0</v>
      </c>
      <c r="AW469" s="382">
        <f t="shared" si="107"/>
        <v>35235.321344202268</v>
      </c>
      <c r="AY469" s="368">
        <f t="shared" si="108"/>
        <v>0.16783410893398801</v>
      </c>
      <c r="AZ469" s="368">
        <f t="shared" si="109"/>
        <v>7.6928674238501332E-2</v>
      </c>
      <c r="BA469" s="368">
        <f t="shared" si="110"/>
        <v>0.2468557178677783</v>
      </c>
      <c r="BB469" s="368">
        <f t="shared" si="111"/>
        <v>9.5709415193254571E-2</v>
      </c>
      <c r="BC469" s="368">
        <f t="shared" si="112"/>
        <v>0.14160769571605605</v>
      </c>
      <c r="BD469" s="368">
        <f t="shared" si="113"/>
        <v>0</v>
      </c>
      <c r="BE469" s="368">
        <f t="shared" si="114"/>
        <v>0.22943268411516507</v>
      </c>
      <c r="BF469" s="368">
        <f t="shared" si="118"/>
        <v>2.7413823696426927E-2</v>
      </c>
      <c r="BG469" s="368">
        <f t="shared" si="119"/>
        <v>1.4217880238829812E-2</v>
      </c>
      <c r="BH469" s="368">
        <f t="shared" si="120"/>
        <v>0</v>
      </c>
    </row>
    <row r="470" spans="1:60" ht="20" customHeight="1" x14ac:dyDescent="0.35">
      <c r="A470" s="394" t="s">
        <v>584</v>
      </c>
      <c r="B470" s="395" t="s">
        <v>574</v>
      </c>
      <c r="C470" s="394" t="s">
        <v>545</v>
      </c>
      <c r="D470" s="333" t="s">
        <v>71</v>
      </c>
      <c r="E470" s="346">
        <f>'GE2024 results (adjust.)'!E469/'Regional Transition'!$P$109</f>
        <v>2.2194931825868951E-2</v>
      </c>
      <c r="F470" s="346">
        <f>'GE2024 results (adjust.)'!F469/'Regional Transition'!$Q$109</f>
        <v>9.3291949981162206E-3</v>
      </c>
      <c r="G470" s="346">
        <f>'GE2024 results (adjust.)'!G469/'Regional Transition'!$R$109</f>
        <v>1.5218499867962155E-2</v>
      </c>
      <c r="H470" s="346">
        <f>'GE2024 results (adjust.)'!H469/'Regional Transition'!$S$109</f>
        <v>5.7204664021669703E-3</v>
      </c>
      <c r="I470" s="346">
        <f>'GE2024 results (adjust.)'!I469/'Regional Transition'!$T$109</f>
        <v>1.7155892389193673E-2</v>
      </c>
      <c r="J470" s="346">
        <v>1.5456841177567243E-2</v>
      </c>
      <c r="K470" s="346">
        <v>1.5456841177567243E-2</v>
      </c>
      <c r="L470" s="346">
        <f t="shared" si="115"/>
        <v>1.5218499867962155E-2</v>
      </c>
      <c r="M470" s="346">
        <v>1.7902581745751898E-2</v>
      </c>
      <c r="N470" s="346">
        <v>1.5456841177567243E-2</v>
      </c>
      <c r="P470" s="347">
        <f>E470*'Regional Transition'!$P$111</f>
        <v>0</v>
      </c>
      <c r="Q470" s="347">
        <f>F470*'Regional Transition'!$Q$111</f>
        <v>0</v>
      </c>
      <c r="R470" s="347">
        <f>G470*'Regional Transition'!$R$111</f>
        <v>4804.1130293392544</v>
      </c>
      <c r="S470" s="347">
        <f>H470*'Regional Transition'!$S$111</f>
        <v>0</v>
      </c>
      <c r="T470" s="347">
        <f>I470*'Regional Transition'!$T$111</f>
        <v>4226.8886470850839</v>
      </c>
      <c r="U470" s="347">
        <f>J470*'Regional Transition'!$U$111</f>
        <v>0</v>
      </c>
      <c r="V470" s="347">
        <f>K470*'Regional Transition'!$V$111</f>
        <v>0</v>
      </c>
      <c r="W470" s="347">
        <f>L470*'Regional Transition'!$W$111</f>
        <v>1275.8890972228889</v>
      </c>
      <c r="X470" s="347">
        <f>M470*'Regional Transition'!$X$111</f>
        <v>150.09172428113311</v>
      </c>
      <c r="Y470" s="347">
        <f>N470*'Regional Transition'!$Y$111</f>
        <v>0</v>
      </c>
      <c r="Z470" s="348">
        <f t="shared" si="106"/>
        <v>10456.98249792836</v>
      </c>
      <c r="AB470" s="347">
        <f>E470*'Regional Transition'!$P$113</f>
        <v>-8705.5331412103733</v>
      </c>
      <c r="AC470" s="347">
        <f>F470*'Regional Transition'!$Q$113</f>
        <v>-1585.5737704918035</v>
      </c>
      <c r="AD470" s="347">
        <f>G470*'Regional Transition'!$R$113</f>
        <v>0</v>
      </c>
      <c r="AE470" s="347">
        <f>H470*'Regional Transition'!$S$113</f>
        <v>-88.344000000000079</v>
      </c>
      <c r="AF470" s="347">
        <f>I470*'Regional Transition'!$T$113</f>
        <v>0</v>
      </c>
      <c r="AG470" s="347">
        <f>J470*'Regional Transition'!$U$113</f>
        <v>-549.35033019902403</v>
      </c>
      <c r="AH470" s="347">
        <f>K470*'Regional Transition'!$V$113</f>
        <v>-430.55253662548654</v>
      </c>
      <c r="AI470" s="347">
        <f>L470*'Regional Transition'!$W$113</f>
        <v>0</v>
      </c>
      <c r="AJ470" s="347">
        <f>M470*'Regional Transition'!$X$113</f>
        <v>0</v>
      </c>
      <c r="AK470" s="347">
        <f>N470*'Regional Transition'!$Y$113</f>
        <v>-204.80866629502438</v>
      </c>
      <c r="AM470" s="382">
        <f>IF(('GE2024 results (adjust.)'!E469+'Allocation (ENG)'!P470+'Allocation (ENG)'!AB470)&gt;0,('GE2024 results (adjust.)'!E469+'Allocation (ENG)'!P470+'Allocation (ENG)'!AB470),0)</f>
        <v>9602.4668587896267</v>
      </c>
      <c r="AN470" s="382">
        <f>IF(('GE2024 results (adjust.)'!F469+'Allocation (ENG)'!Q470+'Allocation (ENG)'!AC470)&gt;0,('GE2024 results (adjust.)'!F469+'Allocation (ENG)'!Q470+'Allocation (ENG)'!AC470),0)</f>
        <v>4654.4262295081962</v>
      </c>
      <c r="AO470" s="382">
        <f>IF(('GE2024 results (adjust.)'!G469+'Allocation (ENG)'!R470+'Allocation (ENG)'!AD470)&gt;0,('GE2024 results (adjust.)'!G469+'Allocation (ENG)'!R470+'Allocation (ENG)'!AD470),0)</f>
        <v>11489.113029339254</v>
      </c>
      <c r="AP470" s="382">
        <f>IF(('GE2024 results (adjust.)'!H469+'Allocation (ENG)'!S470+'Allocation (ENG)'!AE470)&gt;0,('GE2024 results (adjust.)'!H469+'Allocation (ENG)'!S470+'Allocation (ENG)'!AE470),0)</f>
        <v>1138.6559999999999</v>
      </c>
      <c r="AQ470" s="382">
        <f>IF(('GE2024 results (adjust.)'!I469+'Allocation (ENG)'!T470+'Allocation (ENG)'!AF470)&gt;0,('GE2024 results (adjust.)'!I469+'Allocation (ENG)'!T470+'Allocation (ENG)'!AF470),0)</f>
        <v>6956.8886470850839</v>
      </c>
      <c r="AR470" s="382">
        <f>IF(('GE2024 results (adjust.)'!K469+'Allocation (ENG)'!U470+'Allocation (ENG)'!AG470)&gt;0,('GE2024 results (adjust.)'!K469+'Allocation (ENG)'!U470+'Allocation (ENG)'!AG470),0)</f>
        <v>0</v>
      </c>
      <c r="AS470" s="382">
        <f>IF(('GE2024 results (adjust.)'!L469+'Allocation (ENG)'!V470+'Allocation (ENG)'!AH470)&gt;0,('GE2024 results (adjust.)'!L469+'Allocation (ENG)'!V470+'Allocation (ENG)'!AH470),0)</f>
        <v>596.44746337451352</v>
      </c>
      <c r="AT470" s="382">
        <f t="shared" si="116"/>
        <v>1275.8890972228889</v>
      </c>
      <c r="AU470" s="382">
        <f t="shared" si="117"/>
        <v>150.09172428113311</v>
      </c>
      <c r="AV470" s="382">
        <f>IF(('GE2024 results (adjust.)'!N469+'Allocation (ENG)'!Y470+'Allocation (ENG)'!AK470)&gt;0,('GE2024 results (adjust.)'!N469+'Allocation (ENG)'!Y470+'Allocation (ENG)'!AK470),0)</f>
        <v>592.19133370497559</v>
      </c>
      <c r="AW470" s="382">
        <f t="shared" si="107"/>
        <v>36456.170383305674</v>
      </c>
      <c r="AY470" s="368">
        <f t="shared" si="108"/>
        <v>0.26339757461707691</v>
      </c>
      <c r="AZ470" s="368">
        <f t="shared" si="109"/>
        <v>0.12767183663480988</v>
      </c>
      <c r="BA470" s="368">
        <f t="shared" si="110"/>
        <v>0.31514865408354709</v>
      </c>
      <c r="BB470" s="368">
        <f t="shared" si="111"/>
        <v>3.1233560410432556E-2</v>
      </c>
      <c r="BC470" s="368">
        <f t="shared" si="112"/>
        <v>0.19082883840895265</v>
      </c>
      <c r="BD470" s="368">
        <f t="shared" si="113"/>
        <v>0</v>
      </c>
      <c r="BE470" s="368">
        <f t="shared" si="114"/>
        <v>1.6360672476109665E-2</v>
      </c>
      <c r="BF470" s="368">
        <f t="shared" si="118"/>
        <v>3.4997891545052555E-2</v>
      </c>
      <c r="BG470" s="368">
        <f t="shared" si="119"/>
        <v>4.1170458307344428E-3</v>
      </c>
      <c r="BH470" s="368">
        <f t="shared" si="120"/>
        <v>1.624392599328417E-2</v>
      </c>
    </row>
    <row r="471" spans="1:60" ht="20" customHeight="1" x14ac:dyDescent="0.35">
      <c r="A471" s="394" t="s">
        <v>585</v>
      </c>
      <c r="B471" s="395" t="s">
        <v>574</v>
      </c>
      <c r="C471" s="394" t="s">
        <v>545</v>
      </c>
      <c r="D471" s="333" t="s">
        <v>71</v>
      </c>
      <c r="E471" s="346">
        <f>'GE2024 results (adjust.)'!E470/'Regional Transition'!$P$109</f>
        <v>2.3877615099536533E-2</v>
      </c>
      <c r="F471" s="346">
        <f>'GE2024 results (adjust.)'!F470/'Regional Transition'!$Q$109</f>
        <v>1.2740929450952954E-2</v>
      </c>
      <c r="G471" s="346">
        <f>'GE2024 results (adjust.)'!G470/'Regional Transition'!$R$109</f>
        <v>1.8075525647213091E-2</v>
      </c>
      <c r="H471" s="346">
        <f>'GE2024 results (adjust.)'!H470/'Regional Transition'!$S$109</f>
        <v>9.0026247942823316E-3</v>
      </c>
      <c r="I471" s="346">
        <f>'GE2024 results (adjust.)'!I470/'Regional Transition'!$T$109</f>
        <v>2.1491997058989878E-2</v>
      </c>
      <c r="J471" s="346">
        <v>4.3302882904259106E-3</v>
      </c>
      <c r="K471" s="346">
        <v>4.3302882904259106E-3</v>
      </c>
      <c r="L471" s="346">
        <f t="shared" si="115"/>
        <v>1.8075525647213091E-2</v>
      </c>
      <c r="M471" s="346">
        <v>1.8731713825539183E-2</v>
      </c>
      <c r="N471" s="346">
        <v>4.3302882904259106E-3</v>
      </c>
      <c r="P471" s="347">
        <f>E471*'Regional Transition'!$P$111</f>
        <v>0</v>
      </c>
      <c r="Q471" s="347">
        <f>F471*'Regional Transition'!$Q$111</f>
        <v>0</v>
      </c>
      <c r="R471" s="347">
        <f>G471*'Regional Transition'!$R$111</f>
        <v>5706.0070984223903</v>
      </c>
      <c r="S471" s="347">
        <f>H471*'Regional Transition'!$S$111</f>
        <v>0</v>
      </c>
      <c r="T471" s="347">
        <f>I471*'Regional Transition'!$T$111</f>
        <v>5295.2231403043916</v>
      </c>
      <c r="U471" s="347">
        <f>J471*'Regional Transition'!$U$111</f>
        <v>0</v>
      </c>
      <c r="V471" s="347">
        <f>K471*'Regional Transition'!$V$111</f>
        <v>0</v>
      </c>
      <c r="W471" s="347">
        <f>L471*'Regional Transition'!$W$111</f>
        <v>1515.4165193642093</v>
      </c>
      <c r="X471" s="347">
        <f>M471*'Regional Transition'!$X$111</f>
        <v>157.04300456458191</v>
      </c>
      <c r="Y471" s="347">
        <f>N471*'Regional Transition'!$Y$111</f>
        <v>0</v>
      </c>
      <c r="Z471" s="348">
        <f t="shared" si="106"/>
        <v>12673.689762655573</v>
      </c>
      <c r="AB471" s="347">
        <f>E471*'Regional Transition'!$P$113</f>
        <v>-9365.5331412103733</v>
      </c>
      <c r="AC471" s="347">
        <f>F471*'Regional Transition'!$Q$113</f>
        <v>-2165.4262295081967</v>
      </c>
      <c r="AD471" s="347">
        <f>G471*'Regional Transition'!$R$113</f>
        <v>0</v>
      </c>
      <c r="AE471" s="347">
        <f>H471*'Regional Transition'!$S$113</f>
        <v>-139.03200000000012</v>
      </c>
      <c r="AF471" s="347">
        <f>I471*'Regional Transition'!$T$113</f>
        <v>0</v>
      </c>
      <c r="AG471" s="347">
        <f>J471*'Regional Transition'!$U$113</f>
        <v>-153.90242255027482</v>
      </c>
      <c r="AH471" s="347">
        <f>K471*'Regional Transition'!$V$113</f>
        <v>-120.62080384628489</v>
      </c>
      <c r="AI471" s="347">
        <f>L471*'Regional Transition'!$W$113</f>
        <v>0</v>
      </c>
      <c r="AJ471" s="347">
        <f>M471*'Regional Transition'!$X$113</f>
        <v>0</v>
      </c>
      <c r="AK471" s="347">
        <f>N471*'Regional Transition'!$Y$113</f>
        <v>-57.377866489450355</v>
      </c>
      <c r="AM471" s="382">
        <f>IF(('GE2024 results (adjust.)'!E470+'Allocation (ENG)'!P471+'Allocation (ENG)'!AB471)&gt;0,('GE2024 results (adjust.)'!E470+'Allocation (ENG)'!P471+'Allocation (ENG)'!AB471),0)</f>
        <v>10330.466858789627</v>
      </c>
      <c r="AN471" s="382">
        <f>IF(('GE2024 results (adjust.)'!F470+'Allocation (ENG)'!Q471+'Allocation (ENG)'!AC471)&gt;0,('GE2024 results (adjust.)'!F470+'Allocation (ENG)'!Q471+'Allocation (ENG)'!AC471),0)</f>
        <v>6356.5737704918029</v>
      </c>
      <c r="AO471" s="382">
        <f>IF(('GE2024 results (adjust.)'!G470+'Allocation (ENG)'!R471+'Allocation (ENG)'!AD471)&gt;0,('GE2024 results (adjust.)'!G470+'Allocation (ENG)'!R471+'Allocation (ENG)'!AD471),0)</f>
        <v>13646.007098422389</v>
      </c>
      <c r="AP471" s="382">
        <f>IF(('GE2024 results (adjust.)'!H470+'Allocation (ENG)'!S471+'Allocation (ENG)'!AE471)&gt;0,('GE2024 results (adjust.)'!H470+'Allocation (ENG)'!S471+'Allocation (ENG)'!AE471),0)</f>
        <v>1791.9679999999998</v>
      </c>
      <c r="AQ471" s="382">
        <f>IF(('GE2024 results (adjust.)'!I470+'Allocation (ENG)'!T471+'Allocation (ENG)'!AF471)&gt;0,('GE2024 results (adjust.)'!I470+'Allocation (ENG)'!T471+'Allocation (ENG)'!AF471),0)</f>
        <v>8715.2231403043916</v>
      </c>
      <c r="AR471" s="382">
        <f>IF(('GE2024 results (adjust.)'!K470+'Allocation (ENG)'!U471+'Allocation (ENG)'!AG471)&gt;0,('GE2024 results (adjust.)'!K470+'Allocation (ENG)'!U471+'Allocation (ENG)'!AG471),0)</f>
        <v>357.09757744972518</v>
      </c>
      <c r="AS471" s="382">
        <f>IF(('GE2024 results (adjust.)'!L470+'Allocation (ENG)'!V471+'Allocation (ENG)'!AH471)&gt;0,('GE2024 results (adjust.)'!L470+'Allocation (ENG)'!V471+'Allocation (ENG)'!AH471),0)</f>
        <v>0</v>
      </c>
      <c r="AT471" s="382">
        <f t="shared" si="116"/>
        <v>1515.4165193642093</v>
      </c>
      <c r="AU471" s="382">
        <f t="shared" si="117"/>
        <v>157.04300456458191</v>
      </c>
      <c r="AV471" s="382">
        <f>IF(('GE2024 results (adjust.)'!N470+'Allocation (ENG)'!Y471+'Allocation (ENG)'!AK471)&gt;0,('GE2024 results (adjust.)'!N470+'Allocation (ENG)'!Y471+'Allocation (ENG)'!AK471),0)</f>
        <v>0</v>
      </c>
      <c r="AW471" s="382">
        <f t="shared" si="107"/>
        <v>42869.795969386731</v>
      </c>
      <c r="AY471" s="368">
        <f t="shared" si="108"/>
        <v>0.24097308198449557</v>
      </c>
      <c r="AZ471" s="368">
        <f t="shared" si="109"/>
        <v>0.14827627766250684</v>
      </c>
      <c r="BA471" s="368">
        <f t="shared" si="110"/>
        <v>0.31831285383692953</v>
      </c>
      <c r="BB471" s="368">
        <f t="shared" si="111"/>
        <v>4.1800245592016394E-2</v>
      </c>
      <c r="BC471" s="368">
        <f t="shared" si="112"/>
        <v>0.20329518588163847</v>
      </c>
      <c r="BD471" s="368">
        <f t="shared" si="113"/>
        <v>8.3298175177863726E-3</v>
      </c>
      <c r="BE471" s="368">
        <f t="shared" si="114"/>
        <v>0</v>
      </c>
      <c r="BF471" s="368">
        <f t="shared" si="118"/>
        <v>3.5349282288312418E-2</v>
      </c>
      <c r="BG471" s="368">
        <f t="shared" si="119"/>
        <v>3.6632552363143069E-3</v>
      </c>
      <c r="BH471" s="368">
        <f t="shared" si="120"/>
        <v>0</v>
      </c>
    </row>
    <row r="472" spans="1:60" ht="20" customHeight="1" x14ac:dyDescent="0.35">
      <c r="A472" s="394" t="s">
        <v>586</v>
      </c>
      <c r="B472" s="395" t="s">
        <v>574</v>
      </c>
      <c r="C472" s="394" t="s">
        <v>545</v>
      </c>
      <c r="D472" s="333" t="s">
        <v>71</v>
      </c>
      <c r="E472" s="346">
        <f>'GE2024 results (adjust.)'!E471/'Regional Transition'!$P$109</f>
        <v>2.4683799809182748E-2</v>
      </c>
      <c r="F472" s="346">
        <f>'GE2024 results (adjust.)'!F471/'Regional Transition'!$Q$109</f>
        <v>1.518984313795846E-2</v>
      </c>
      <c r="G472" s="346">
        <f>'GE2024 results (adjust.)'!G471/'Regional Transition'!$R$109</f>
        <v>1.3001174681515612E-2</v>
      </c>
      <c r="H472" s="346">
        <f>'GE2024 results (adjust.)'!H471/'Regional Transition'!$S$109</f>
        <v>1.1799918878471559E-2</v>
      </c>
      <c r="I472" s="346">
        <f>'GE2024 results (adjust.)'!I471/'Regional Transition'!$T$109</f>
        <v>1.4849587441635403E-2</v>
      </c>
      <c r="J472" s="346">
        <v>1.360100333881328E-2</v>
      </c>
      <c r="K472" s="346">
        <v>1.360100333881328E-2</v>
      </c>
      <c r="L472" s="346">
        <f t="shared" si="115"/>
        <v>1.3001174681515612E-2</v>
      </c>
      <c r="M472" s="346">
        <v>1.6215726824805352E-2</v>
      </c>
      <c r="N472" s="346">
        <v>1.360100333881328E-2</v>
      </c>
      <c r="P472" s="347">
        <f>E472*'Regional Transition'!$P$111</f>
        <v>0</v>
      </c>
      <c r="Q472" s="347">
        <f>F472*'Regional Transition'!$Q$111</f>
        <v>0</v>
      </c>
      <c r="R472" s="347">
        <f>G472*'Regional Transition'!$R$111</f>
        <v>4104.1569948476408</v>
      </c>
      <c r="S472" s="347">
        <f>H472*'Regional Transition'!$S$111</f>
        <v>0</v>
      </c>
      <c r="T472" s="347">
        <f>I472*'Regional Transition'!$T$111</f>
        <v>3658.6585615611916</v>
      </c>
      <c r="U472" s="347">
        <f>J472*'Regional Transition'!$U$111</f>
        <v>0</v>
      </c>
      <c r="V472" s="347">
        <f>K472*'Regional Transition'!$V$111</f>
        <v>0</v>
      </c>
      <c r="W472" s="347">
        <f>L472*'Regional Transition'!$W$111</f>
        <v>1089.9929146207808</v>
      </c>
      <c r="X472" s="347">
        <f>M472*'Regional Transition'!$X$111</f>
        <v>135.94946439411657</v>
      </c>
      <c r="Y472" s="347">
        <f>N472*'Regional Transition'!$Y$111</f>
        <v>0</v>
      </c>
      <c r="Z472" s="348">
        <f t="shared" si="106"/>
        <v>8988.7579354237296</v>
      </c>
      <c r="AB472" s="347">
        <f>E472*'Regional Transition'!$P$113</f>
        <v>-9681.7435158501448</v>
      </c>
      <c r="AC472" s="347">
        <f>F472*'Regional Transition'!$Q$113</f>
        <v>-2581.6393442622953</v>
      </c>
      <c r="AD472" s="347">
        <f>G472*'Regional Transition'!$R$113</f>
        <v>0</v>
      </c>
      <c r="AE472" s="347">
        <f>H472*'Regional Transition'!$S$113</f>
        <v>-182.23200000000017</v>
      </c>
      <c r="AF472" s="347">
        <f>I472*'Regional Transition'!$T$113</f>
        <v>0</v>
      </c>
      <c r="AG472" s="347">
        <f>J472*'Regional Transition'!$U$113</f>
        <v>-483.39214910604909</v>
      </c>
      <c r="AH472" s="347">
        <f>K472*'Regional Transition'!$V$113</f>
        <v>-378.85790640565011</v>
      </c>
      <c r="AI472" s="347">
        <f>L472*'Regional Transition'!$W$113</f>
        <v>0</v>
      </c>
      <c r="AJ472" s="347">
        <f>M472*'Regional Transition'!$X$113</f>
        <v>0</v>
      </c>
      <c r="AK472" s="347">
        <f>N472*'Regional Transition'!$Y$113</f>
        <v>-180.21815208525993</v>
      </c>
      <c r="AM472" s="382">
        <f>IF(('GE2024 results (adjust.)'!E471+'Allocation (ENG)'!P472+'Allocation (ENG)'!AB472)&gt;0,('GE2024 results (adjust.)'!E471+'Allocation (ENG)'!P472+'Allocation (ENG)'!AB472),0)</f>
        <v>10679.256484149855</v>
      </c>
      <c r="AN472" s="382">
        <f>IF(('GE2024 results (adjust.)'!F471+'Allocation (ENG)'!Q472+'Allocation (ENG)'!AC472)&gt;0,('GE2024 results (adjust.)'!F471+'Allocation (ENG)'!Q472+'Allocation (ENG)'!AC472),0)</f>
        <v>7578.3606557377043</v>
      </c>
      <c r="AO472" s="382">
        <f>IF(('GE2024 results (adjust.)'!G471+'Allocation (ENG)'!R472+'Allocation (ENG)'!AD472)&gt;0,('GE2024 results (adjust.)'!G471+'Allocation (ENG)'!R472+'Allocation (ENG)'!AD472),0)</f>
        <v>9815.1569948476408</v>
      </c>
      <c r="AP472" s="382">
        <f>IF(('GE2024 results (adjust.)'!H471+'Allocation (ENG)'!S472+'Allocation (ENG)'!AE472)&gt;0,('GE2024 results (adjust.)'!H471+'Allocation (ENG)'!S472+'Allocation (ENG)'!AE472),0)</f>
        <v>2348.768</v>
      </c>
      <c r="AQ472" s="382">
        <f>IF(('GE2024 results (adjust.)'!I471+'Allocation (ENG)'!T472+'Allocation (ENG)'!AF472)&gt;0,('GE2024 results (adjust.)'!I471+'Allocation (ENG)'!T472+'Allocation (ENG)'!AF472),0)</f>
        <v>6021.6585615611912</v>
      </c>
      <c r="AR472" s="382">
        <f>IF(('GE2024 results (adjust.)'!K471+'Allocation (ENG)'!U472+'Allocation (ENG)'!AG472)&gt;0,('GE2024 results (adjust.)'!K471+'Allocation (ENG)'!U472+'Allocation (ENG)'!AG472),0)</f>
        <v>0</v>
      </c>
      <c r="AS472" s="382">
        <f>IF(('GE2024 results (adjust.)'!L471+'Allocation (ENG)'!V472+'Allocation (ENG)'!AH472)&gt;0,('GE2024 results (adjust.)'!L471+'Allocation (ENG)'!V472+'Allocation (ENG)'!AH472),0)</f>
        <v>398.14209359434989</v>
      </c>
      <c r="AT472" s="382">
        <f t="shared" si="116"/>
        <v>1089.9929146207808</v>
      </c>
      <c r="AU472" s="382">
        <f t="shared" si="117"/>
        <v>135.94946439411657</v>
      </c>
      <c r="AV472" s="382">
        <f>IF(('GE2024 results (adjust.)'!N471+'Allocation (ENG)'!Y472+'Allocation (ENG)'!AK472)&gt;0,('GE2024 results (adjust.)'!N471+'Allocation (ENG)'!Y472+'Allocation (ENG)'!AK472),0)</f>
        <v>384.78184791474007</v>
      </c>
      <c r="AW472" s="382">
        <f t="shared" si="107"/>
        <v>38452.06701682038</v>
      </c>
      <c r="AY472" s="368">
        <f t="shared" si="108"/>
        <v>0.27772906146965642</v>
      </c>
      <c r="AZ472" s="368">
        <f t="shared" si="109"/>
        <v>0.1970859109452463</v>
      </c>
      <c r="BA472" s="368">
        <f t="shared" si="110"/>
        <v>0.25525694081813916</v>
      </c>
      <c r="BB472" s="368">
        <f t="shared" si="111"/>
        <v>6.1083010153200883E-2</v>
      </c>
      <c r="BC472" s="368">
        <f t="shared" si="112"/>
        <v>0.15660168695032939</v>
      </c>
      <c r="BD472" s="368">
        <f t="shared" si="113"/>
        <v>0</v>
      </c>
      <c r="BE472" s="368">
        <f t="shared" si="114"/>
        <v>1.0354244244404015E-2</v>
      </c>
      <c r="BF472" s="368">
        <f t="shared" si="118"/>
        <v>2.8346796393129578E-2</v>
      </c>
      <c r="BG472" s="368">
        <f t="shared" si="119"/>
        <v>3.5355567318304934E-3</v>
      </c>
      <c r="BH472" s="368">
        <f t="shared" si="120"/>
        <v>1.0006792294063723E-2</v>
      </c>
    </row>
    <row r="473" spans="1:60" ht="20" customHeight="1" x14ac:dyDescent="0.35">
      <c r="A473" s="394" t="s">
        <v>587</v>
      </c>
      <c r="B473" s="395" t="s">
        <v>574</v>
      </c>
      <c r="C473" s="394" t="s">
        <v>545</v>
      </c>
      <c r="D473" s="333" t="s">
        <v>71</v>
      </c>
      <c r="E473" s="346">
        <f>'GE2024 results (adjust.)'!E472/'Regional Transition'!$P$109</f>
        <v>1.4808340192975162E-2</v>
      </c>
      <c r="F473" s="346">
        <f>'GE2024 results (adjust.)'!F472/'Regional Transition'!$Q$109</f>
        <v>1.5421577949610386E-2</v>
      </c>
      <c r="G473" s="346">
        <f>'GE2024 results (adjust.)'!G472/'Regional Transition'!$R$109</f>
        <v>2.1494850524053654E-2</v>
      </c>
      <c r="H473" s="346">
        <f>'GE2024 results (adjust.)'!H472/'Regional Transition'!$S$109</f>
        <v>4.9232375881730402E-3</v>
      </c>
      <c r="I473" s="346">
        <f>'GE2024 results (adjust.)'!I472/'Regional Transition'!$T$109</f>
        <v>7.2519779549924902E-3</v>
      </c>
      <c r="J473" s="346">
        <v>1.3677270647255225E-2</v>
      </c>
      <c r="K473" s="346">
        <v>1.3677270647255225E-2</v>
      </c>
      <c r="L473" s="346">
        <f t="shared" si="115"/>
        <v>2.1494850524053654E-2</v>
      </c>
      <c r="M473" s="346">
        <v>1.2541813988506519E-2</v>
      </c>
      <c r="N473" s="346">
        <v>1.3677270647255225E-2</v>
      </c>
      <c r="P473" s="347">
        <f>E473*'Regional Transition'!$P$111</f>
        <v>0</v>
      </c>
      <c r="Q473" s="347">
        <f>F473*'Regional Transition'!$Q$111</f>
        <v>0</v>
      </c>
      <c r="R473" s="347">
        <f>G473*'Regional Transition'!$R$111</f>
        <v>6785.4054185521672</v>
      </c>
      <c r="S473" s="347">
        <f>H473*'Regional Transition'!$S$111</f>
        <v>0</v>
      </c>
      <c r="T473" s="347">
        <f>I473*'Regional Transition'!$T$111</f>
        <v>1786.7507321377973</v>
      </c>
      <c r="U473" s="347">
        <f>J473*'Regional Transition'!$U$111</f>
        <v>0</v>
      </c>
      <c r="V473" s="347">
        <f>K473*'Regional Transition'!$V$111</f>
        <v>0</v>
      </c>
      <c r="W473" s="347">
        <f>L473*'Regional Transition'!$W$111</f>
        <v>1802.0859919190007</v>
      </c>
      <c r="X473" s="347">
        <f>M473*'Regional Transition'!$X$111</f>
        <v>105.14810175883478</v>
      </c>
      <c r="Y473" s="347">
        <f>N473*'Regional Transition'!$Y$111</f>
        <v>0</v>
      </c>
      <c r="Z473" s="348">
        <f t="shared" si="106"/>
        <v>10479.3902443678</v>
      </c>
      <c r="AB473" s="347">
        <f>E473*'Regional Transition'!$P$113</f>
        <v>-5808.2853025936602</v>
      </c>
      <c r="AC473" s="347">
        <f>F473*'Regional Transition'!$Q$113</f>
        <v>-2621.0245901639346</v>
      </c>
      <c r="AD473" s="347">
        <f>G473*'Regional Transition'!$R$113</f>
        <v>0</v>
      </c>
      <c r="AE473" s="347">
        <f>H473*'Regional Transition'!$S$113</f>
        <v>-76.032000000000068</v>
      </c>
      <c r="AF473" s="347">
        <f>I473*'Regional Transition'!$T$113</f>
        <v>0</v>
      </c>
      <c r="AG473" s="347">
        <f>J473*'Regional Transition'!$U$113</f>
        <v>-486.10275928795221</v>
      </c>
      <c r="AH473" s="347">
        <f>K473*'Regional Transition'!$V$113</f>
        <v>-380.98234326399961</v>
      </c>
      <c r="AI473" s="347">
        <f>L473*'Regional Transition'!$W$113</f>
        <v>0</v>
      </c>
      <c r="AJ473" s="347">
        <f>M473*'Regional Transition'!$X$113</f>
        <v>0</v>
      </c>
      <c r="AK473" s="347">
        <f>N473*'Regional Transition'!$Y$113</f>
        <v>-181.22872116237355</v>
      </c>
      <c r="AM473" s="382">
        <f>IF(('GE2024 results (adjust.)'!E472+'Allocation (ENG)'!P473+'Allocation (ENG)'!AB473)&gt;0,('GE2024 results (adjust.)'!E472+'Allocation (ENG)'!P473+'Allocation (ENG)'!AB473),0)</f>
        <v>6406.7146974063398</v>
      </c>
      <c r="AN473" s="382">
        <f>IF(('GE2024 results (adjust.)'!F472+'Allocation (ENG)'!Q473+'Allocation (ENG)'!AC473)&gt;0,('GE2024 results (adjust.)'!F472+'Allocation (ENG)'!Q473+'Allocation (ENG)'!AC473),0)</f>
        <v>7693.9754098360654</v>
      </c>
      <c r="AO473" s="382">
        <f>IF(('GE2024 results (adjust.)'!G472+'Allocation (ENG)'!R473+'Allocation (ENG)'!AD473)&gt;0,('GE2024 results (adjust.)'!G472+'Allocation (ENG)'!R473+'Allocation (ENG)'!AD473),0)</f>
        <v>16227.405418552167</v>
      </c>
      <c r="AP473" s="382">
        <f>IF(('GE2024 results (adjust.)'!H472+'Allocation (ENG)'!S473+'Allocation (ENG)'!AE473)&gt;0,('GE2024 results (adjust.)'!H472+'Allocation (ENG)'!S473+'Allocation (ENG)'!AE473),0)</f>
        <v>979.96799999999996</v>
      </c>
      <c r="AQ473" s="382">
        <f>IF(('GE2024 results (adjust.)'!I472+'Allocation (ENG)'!T473+'Allocation (ENG)'!AF473)&gt;0,('GE2024 results (adjust.)'!I472+'Allocation (ENG)'!T473+'Allocation (ENG)'!AF473),0)</f>
        <v>2940.7507321377971</v>
      </c>
      <c r="AR473" s="382">
        <f>IF(('GE2024 results (adjust.)'!K472+'Allocation (ENG)'!U473+'Allocation (ENG)'!AG473)&gt;0,('GE2024 results (adjust.)'!K472+'Allocation (ENG)'!U473+'Allocation (ENG)'!AG473),0)</f>
        <v>370.89724071204779</v>
      </c>
      <c r="AS473" s="382">
        <f>IF(('GE2024 results (adjust.)'!L472+'Allocation (ENG)'!V473+'Allocation (ENG)'!AH473)&gt;0,('GE2024 results (adjust.)'!L472+'Allocation (ENG)'!V473+'Allocation (ENG)'!AH473),0)</f>
        <v>240.01765673600039</v>
      </c>
      <c r="AT473" s="382">
        <f t="shared" si="116"/>
        <v>1802.0859919190007</v>
      </c>
      <c r="AU473" s="382">
        <f t="shared" si="117"/>
        <v>105.14810175883478</v>
      </c>
      <c r="AV473" s="382">
        <f>IF(('GE2024 results (adjust.)'!N472+'Allocation (ENG)'!Y473+'Allocation (ENG)'!AK473)&gt;0,('GE2024 results (adjust.)'!N472+'Allocation (ENG)'!Y473+'Allocation (ENG)'!AK473),0)</f>
        <v>0</v>
      </c>
      <c r="AW473" s="382">
        <f t="shared" si="107"/>
        <v>36766.963249058259</v>
      </c>
      <c r="AY473" s="368">
        <f t="shared" si="108"/>
        <v>0.17425194063506019</v>
      </c>
      <c r="AZ473" s="368">
        <f t="shared" si="109"/>
        <v>0.20926328230366256</v>
      </c>
      <c r="BA473" s="368">
        <f t="shared" si="110"/>
        <v>0.44135832781805312</v>
      </c>
      <c r="BB473" s="368">
        <f t="shared" si="111"/>
        <v>2.6653493065547117E-2</v>
      </c>
      <c r="BC473" s="368">
        <f t="shared" si="112"/>
        <v>7.9983508896757219E-2</v>
      </c>
      <c r="BD473" s="368">
        <f t="shared" si="113"/>
        <v>1.0087785553558E-2</v>
      </c>
      <c r="BE473" s="368">
        <f t="shared" si="114"/>
        <v>6.5280794366977847E-3</v>
      </c>
      <c r="BF473" s="368">
        <f t="shared" si="118"/>
        <v>4.9013729518854375E-2</v>
      </c>
      <c r="BG473" s="368">
        <f t="shared" si="119"/>
        <v>2.8598527718094319E-3</v>
      </c>
      <c r="BH473" s="368">
        <f t="shared" si="120"/>
        <v>0</v>
      </c>
    </row>
    <row r="474" spans="1:60" ht="20" customHeight="1" x14ac:dyDescent="0.35">
      <c r="A474" s="394" t="s">
        <v>588</v>
      </c>
      <c r="B474" s="395" t="s">
        <v>574</v>
      </c>
      <c r="C474" s="394" t="s">
        <v>545</v>
      </c>
      <c r="D474" s="333" t="s">
        <v>71</v>
      </c>
      <c r="E474" s="346">
        <f>'GE2024 results (adjust.)'!E473/'Regional Transition'!$P$109</f>
        <v>1.8212500591000068E-2</v>
      </c>
      <c r="F474" s="346">
        <f>'GE2024 results (adjust.)'!F473/'Regional Transition'!$Q$109</f>
        <v>1.5935879725147564E-2</v>
      </c>
      <c r="G474" s="346">
        <f>'GE2024 results (adjust.)'!G473/'Regional Transition'!$R$109</f>
        <v>1.9313949570649355E-2</v>
      </c>
      <c r="H474" s="346">
        <f>'GE2024 results (adjust.)'!H473/'Regional Transition'!$S$109</f>
        <v>1.0541136540586407E-2</v>
      </c>
      <c r="I474" s="346">
        <f>'GE2024 results (adjust.)'!I473/'Regional Transition'!$T$109</f>
        <v>1.3517334992364686E-2</v>
      </c>
      <c r="J474" s="346">
        <v>0</v>
      </c>
      <c r="K474" s="346">
        <v>0</v>
      </c>
      <c r="L474" s="346">
        <f t="shared" si="115"/>
        <v>1.9313949570649355E-2</v>
      </c>
      <c r="M474" s="346">
        <v>1.0249787951853162E-2</v>
      </c>
      <c r="N474" s="346">
        <v>0</v>
      </c>
      <c r="P474" s="347">
        <f>E474*'Regional Transition'!$P$111</f>
        <v>0</v>
      </c>
      <c r="Q474" s="347">
        <f>F474*'Regional Transition'!$Q$111</f>
        <v>0</v>
      </c>
      <c r="R474" s="347">
        <f>G474*'Regional Transition'!$R$111</f>
        <v>6096.9476351404992</v>
      </c>
      <c r="S474" s="347">
        <f>H474*'Regional Transition'!$S$111</f>
        <v>0</v>
      </c>
      <c r="T474" s="347">
        <f>I474*'Regional Transition'!$T$111</f>
        <v>3330.416659296709</v>
      </c>
      <c r="U474" s="347">
        <f>J474*'Regional Transition'!$U$111</f>
        <v>0</v>
      </c>
      <c r="V474" s="347">
        <f>K474*'Regional Transition'!$V$111</f>
        <v>0</v>
      </c>
      <c r="W474" s="347">
        <f>L474*'Regional Transition'!$W$111</f>
        <v>1619.2435453760645</v>
      </c>
      <c r="X474" s="347">
        <f>M474*'Regional Transition'!$X$111</f>
        <v>85.932206262634367</v>
      </c>
      <c r="Y474" s="347">
        <f>N474*'Regional Transition'!$Y$111</f>
        <v>0</v>
      </c>
      <c r="Z474" s="348">
        <f t="shared" si="106"/>
        <v>11132.540046075907</v>
      </c>
      <c r="AB474" s="347">
        <f>E474*'Regional Transition'!$P$113</f>
        <v>-7143.5014409221894</v>
      </c>
      <c r="AC474" s="347">
        <f>F474*'Regional Transition'!$Q$113</f>
        <v>-2708.4344262295085</v>
      </c>
      <c r="AD474" s="347">
        <f>G474*'Regional Transition'!$R$113</f>
        <v>0</v>
      </c>
      <c r="AE474" s="347">
        <f>H474*'Regional Transition'!$S$113</f>
        <v>-162.79200000000014</v>
      </c>
      <c r="AF474" s="347">
        <f>I474*'Regional Transition'!$T$113</f>
        <v>0</v>
      </c>
      <c r="AG474" s="347">
        <f>J474*'Regional Transition'!$U$113</f>
        <v>0</v>
      </c>
      <c r="AH474" s="347">
        <f>K474*'Regional Transition'!$V$113</f>
        <v>0</v>
      </c>
      <c r="AI474" s="347">
        <f>L474*'Regional Transition'!$W$113</f>
        <v>0</v>
      </c>
      <c r="AJ474" s="347">
        <f>M474*'Regional Transition'!$X$113</f>
        <v>0</v>
      </c>
      <c r="AK474" s="347">
        <f>N474*'Regional Transition'!$Y$113</f>
        <v>0</v>
      </c>
      <c r="AM474" s="382">
        <f>IF(('GE2024 results (adjust.)'!E473+'Allocation (ENG)'!P474+'Allocation (ENG)'!AB474)&gt;0,('GE2024 results (adjust.)'!E473+'Allocation (ENG)'!P474+'Allocation (ENG)'!AB474),0)</f>
        <v>7879.4985590778106</v>
      </c>
      <c r="AN474" s="382">
        <f>IF(('GE2024 results (adjust.)'!F473+'Allocation (ENG)'!Q474+'Allocation (ENG)'!AC474)&gt;0,('GE2024 results (adjust.)'!F473+'Allocation (ENG)'!Q474+'Allocation (ENG)'!AC474),0)</f>
        <v>7950.565573770491</v>
      </c>
      <c r="AO474" s="382">
        <f>IF(('GE2024 results (adjust.)'!G473+'Allocation (ENG)'!R474+'Allocation (ENG)'!AD474)&gt;0,('GE2024 results (adjust.)'!G473+'Allocation (ENG)'!R474+'Allocation (ENG)'!AD474),0)</f>
        <v>14580.947635140499</v>
      </c>
      <c r="AP474" s="382">
        <f>IF(('GE2024 results (adjust.)'!H473+'Allocation (ENG)'!S474+'Allocation (ENG)'!AE474)&gt;0,('GE2024 results (adjust.)'!H473+'Allocation (ENG)'!S474+'Allocation (ENG)'!AE474),0)</f>
        <v>2098.2079999999996</v>
      </c>
      <c r="AQ474" s="382">
        <f>IF(('GE2024 results (adjust.)'!I473+'Allocation (ENG)'!T474+'Allocation (ENG)'!AF474)&gt;0,('GE2024 results (adjust.)'!I473+'Allocation (ENG)'!T474+'Allocation (ENG)'!AF474),0)</f>
        <v>5481.4166592967085</v>
      </c>
      <c r="AR474" s="382">
        <f>IF(('GE2024 results (adjust.)'!K473+'Allocation (ENG)'!U474+'Allocation (ENG)'!AG474)&gt;0,('GE2024 results (adjust.)'!K473+'Allocation (ENG)'!U474+'Allocation (ENG)'!AG474),0)</f>
        <v>0</v>
      </c>
      <c r="AS474" s="382">
        <f>IF(('GE2024 results (adjust.)'!L473+'Allocation (ENG)'!V474+'Allocation (ENG)'!AH474)&gt;0,('GE2024 results (adjust.)'!L473+'Allocation (ENG)'!V474+'Allocation (ENG)'!AH474),0)</f>
        <v>0</v>
      </c>
      <c r="AT474" s="382">
        <f t="shared" si="116"/>
        <v>1619.2435453760645</v>
      </c>
      <c r="AU474" s="382">
        <f t="shared" si="117"/>
        <v>85.932206262634367</v>
      </c>
      <c r="AV474" s="382">
        <f>IF(('GE2024 results (adjust.)'!N473+'Allocation (ENG)'!Y474+'Allocation (ENG)'!AK474)&gt;0,('GE2024 results (adjust.)'!N473+'Allocation (ENG)'!Y474+'Allocation (ENG)'!AK474),0)</f>
        <v>0</v>
      </c>
      <c r="AW474" s="382">
        <f t="shared" si="107"/>
        <v>39695.812178924207</v>
      </c>
      <c r="AY474" s="368">
        <f t="shared" si="108"/>
        <v>0.19849697301977087</v>
      </c>
      <c r="AZ474" s="368">
        <f t="shared" si="109"/>
        <v>0.20028726299727165</v>
      </c>
      <c r="BA474" s="368">
        <f t="shared" si="110"/>
        <v>0.36731702501560093</v>
      </c>
      <c r="BB474" s="368">
        <f t="shared" si="111"/>
        <v>5.2857162628203037E-2</v>
      </c>
      <c r="BC474" s="368">
        <f t="shared" si="112"/>
        <v>0.13808551477898645</v>
      </c>
      <c r="BD474" s="368">
        <f t="shared" si="113"/>
        <v>0</v>
      </c>
      <c r="BE474" s="368">
        <f t="shared" si="114"/>
        <v>0</v>
      </c>
      <c r="BF474" s="368">
        <f t="shared" si="118"/>
        <v>4.0791294005461193E-2</v>
      </c>
      <c r="BG474" s="368">
        <f t="shared" si="119"/>
        <v>2.1647675547058981E-3</v>
      </c>
      <c r="BH474" s="368">
        <f t="shared" si="120"/>
        <v>0</v>
      </c>
    </row>
    <row r="475" spans="1:60" ht="20" customHeight="1" x14ac:dyDescent="0.35">
      <c r="A475" s="394" t="s">
        <v>589</v>
      </c>
      <c r="B475" s="395" t="s">
        <v>574</v>
      </c>
      <c r="C475" s="394" t="s">
        <v>545</v>
      </c>
      <c r="D475" s="333" t="s">
        <v>71</v>
      </c>
      <c r="E475" s="346">
        <f>'GE2024 results (adjust.)'!E474/'Regional Transition'!$P$109</f>
        <v>1.479985403813678E-2</v>
      </c>
      <c r="F475" s="346">
        <f>'GE2024 results (adjust.)'!F474/'Regional Transition'!$Q$109</f>
        <v>2.5105102950058907E-2</v>
      </c>
      <c r="G475" s="346">
        <f>'GE2024 results (adjust.)'!G474/'Regional Transition'!$R$109</f>
        <v>1.9926331988672063E-2</v>
      </c>
      <c r="H475" s="346">
        <f>'GE2024 results (adjust.)'!H474/'Regional Transition'!$S$109</f>
        <v>1.56322117738108E-2</v>
      </c>
      <c r="I475" s="346">
        <f>'GE2024 results (adjust.)'!I474/'Regional Transition'!$T$109</f>
        <v>1.8406450112801565E-2</v>
      </c>
      <c r="J475" s="346">
        <v>0</v>
      </c>
      <c r="K475" s="346">
        <v>0</v>
      </c>
      <c r="L475" s="346">
        <f t="shared" si="115"/>
        <v>1.9926331988672063E-2</v>
      </c>
      <c r="M475" s="346">
        <v>1.39570566764193E-2</v>
      </c>
      <c r="N475" s="346">
        <v>0</v>
      </c>
      <c r="P475" s="347">
        <f>E475*'Regional Transition'!$P$111</f>
        <v>0</v>
      </c>
      <c r="Q475" s="347">
        <f>F475*'Regional Transition'!$Q$111</f>
        <v>0</v>
      </c>
      <c r="R475" s="347">
        <f>G475*'Regional Transition'!$R$111</f>
        <v>6290.2619814220625</v>
      </c>
      <c r="S475" s="347">
        <f>H475*'Regional Transition'!$S$111</f>
        <v>0</v>
      </c>
      <c r="T475" s="347">
        <f>I475*'Regional Transition'!$T$111</f>
        <v>4535.0025081729709</v>
      </c>
      <c r="U475" s="347">
        <f>J475*'Regional Transition'!$U$111</f>
        <v>0</v>
      </c>
      <c r="V475" s="347">
        <f>K475*'Regional Transition'!$V$111</f>
        <v>0</v>
      </c>
      <c r="W475" s="347">
        <f>L475*'Regional Transition'!$W$111</f>
        <v>1670.5844828708971</v>
      </c>
      <c r="X475" s="347">
        <f>M475*'Regional Transition'!$X$111</f>
        <v>117.01321810472156</v>
      </c>
      <c r="Y475" s="347">
        <f>N475*'Regional Transition'!$Y$111</f>
        <v>0</v>
      </c>
      <c r="Z475" s="348">
        <f t="shared" si="106"/>
        <v>12612.862190570651</v>
      </c>
      <c r="AB475" s="347">
        <f>E475*'Regional Transition'!$P$113</f>
        <v>-5804.9567723342934</v>
      </c>
      <c r="AC475" s="347">
        <f>F475*'Regional Transition'!$Q$113</f>
        <v>-4266.8196721311479</v>
      </c>
      <c r="AD475" s="347">
        <f>G475*'Regional Transition'!$R$113</f>
        <v>0</v>
      </c>
      <c r="AE475" s="347">
        <f>H475*'Regional Transition'!$S$113</f>
        <v>-241.41600000000022</v>
      </c>
      <c r="AF475" s="347">
        <f>I475*'Regional Transition'!$T$113</f>
        <v>0</v>
      </c>
      <c r="AG475" s="347">
        <f>J475*'Regional Transition'!$U$113</f>
        <v>0</v>
      </c>
      <c r="AH475" s="347">
        <f>K475*'Regional Transition'!$V$113</f>
        <v>0</v>
      </c>
      <c r="AI475" s="347">
        <f>L475*'Regional Transition'!$W$113</f>
        <v>0</v>
      </c>
      <c r="AJ475" s="347">
        <f>M475*'Regional Transition'!$X$113</f>
        <v>0</v>
      </c>
      <c r="AK475" s="347">
        <f>N475*'Regional Transition'!$Y$113</f>
        <v>0</v>
      </c>
      <c r="AM475" s="382">
        <f>IF(('GE2024 results (adjust.)'!E474+'Allocation (ENG)'!P475+'Allocation (ENG)'!AB475)&gt;0,('GE2024 results (adjust.)'!E474+'Allocation (ENG)'!P475+'Allocation (ENG)'!AB475),0)</f>
        <v>6403.0432276657066</v>
      </c>
      <c r="AN475" s="382">
        <f>IF(('GE2024 results (adjust.)'!F474+'Allocation (ENG)'!Q475+'Allocation (ENG)'!AC475)&gt;0,('GE2024 results (adjust.)'!F474+'Allocation (ENG)'!Q475+'Allocation (ENG)'!AC475),0)</f>
        <v>12525.180327868853</v>
      </c>
      <c r="AO475" s="382">
        <f>IF(('GE2024 results (adjust.)'!G474+'Allocation (ENG)'!R475+'Allocation (ENG)'!AD475)&gt;0,('GE2024 results (adjust.)'!G474+'Allocation (ENG)'!R475+'Allocation (ENG)'!AD475),0)</f>
        <v>15043.261981422063</v>
      </c>
      <c r="AP475" s="382">
        <f>IF(('GE2024 results (adjust.)'!H474+'Allocation (ENG)'!S475+'Allocation (ENG)'!AE475)&gt;0,('GE2024 results (adjust.)'!H474+'Allocation (ENG)'!S475+'Allocation (ENG)'!AE475),0)</f>
        <v>3111.5839999999998</v>
      </c>
      <c r="AQ475" s="382">
        <f>IF(('GE2024 results (adjust.)'!I474+'Allocation (ENG)'!T475+'Allocation (ENG)'!AF475)&gt;0,('GE2024 results (adjust.)'!I474+'Allocation (ENG)'!T475+'Allocation (ENG)'!AF475),0)</f>
        <v>7464.0025081729709</v>
      </c>
      <c r="AR475" s="382">
        <f>IF(('GE2024 results (adjust.)'!K474+'Allocation (ENG)'!U475+'Allocation (ENG)'!AG475)&gt;0,('GE2024 results (adjust.)'!K474+'Allocation (ENG)'!U475+'Allocation (ENG)'!AG475),0)</f>
        <v>0</v>
      </c>
      <c r="AS475" s="382">
        <f>IF(('GE2024 results (adjust.)'!L474+'Allocation (ENG)'!V475+'Allocation (ENG)'!AH475)&gt;0,('GE2024 results (adjust.)'!L474+'Allocation (ENG)'!V475+'Allocation (ENG)'!AH475),0)</f>
        <v>0</v>
      </c>
      <c r="AT475" s="382">
        <f t="shared" si="116"/>
        <v>1670.5844828708971</v>
      </c>
      <c r="AU475" s="382">
        <f t="shared" si="117"/>
        <v>117.01321810472156</v>
      </c>
      <c r="AV475" s="382">
        <f>IF(('GE2024 results (adjust.)'!N474+'Allocation (ENG)'!Y475+'Allocation (ENG)'!AK475)&gt;0,('GE2024 results (adjust.)'!N474+'Allocation (ENG)'!Y475+'Allocation (ENG)'!AK475),0)</f>
        <v>0</v>
      </c>
      <c r="AW475" s="382">
        <f t="shared" si="107"/>
        <v>46334.66974610521</v>
      </c>
      <c r="AY475" s="368">
        <f t="shared" si="108"/>
        <v>0.13819119166601879</v>
      </c>
      <c r="AZ475" s="368">
        <f t="shared" si="109"/>
        <v>0.27031983602131299</v>
      </c>
      <c r="BA475" s="368">
        <f t="shared" si="110"/>
        <v>0.32466535455745998</v>
      </c>
      <c r="BB475" s="368">
        <f t="shared" si="111"/>
        <v>6.7154552240259638E-2</v>
      </c>
      <c r="BC475" s="368">
        <f t="shared" si="112"/>
        <v>0.16108893295393303</v>
      </c>
      <c r="BD475" s="368">
        <f t="shared" si="113"/>
        <v>0</v>
      </c>
      <c r="BE475" s="368">
        <f t="shared" si="114"/>
        <v>0</v>
      </c>
      <c r="BF475" s="368">
        <f t="shared" si="118"/>
        <v>3.6054740263068839E-2</v>
      </c>
      <c r="BG475" s="368">
        <f t="shared" si="119"/>
        <v>2.5253922979467753E-3</v>
      </c>
      <c r="BH475" s="368">
        <f t="shared" si="120"/>
        <v>0</v>
      </c>
    </row>
    <row r="476" spans="1:60" ht="20" customHeight="1" x14ac:dyDescent="0.35">
      <c r="A476" s="394" t="s">
        <v>590</v>
      </c>
      <c r="B476" s="395" t="s">
        <v>574</v>
      </c>
      <c r="C476" s="394" t="s">
        <v>545</v>
      </c>
      <c r="D476" s="333" t="s">
        <v>71</v>
      </c>
      <c r="E476" s="346">
        <f>'GE2024 results (adjust.)'!E475/'Regional Transition'!$P$109</f>
        <v>2.0437085466489993E-2</v>
      </c>
      <c r="F476" s="346">
        <f>'GE2024 results (adjust.)'!F475/'Regional Transition'!$Q$109</f>
        <v>6.7965577662558235E-3</v>
      </c>
      <c r="G476" s="346">
        <f>'GE2024 results (adjust.)'!G475/'Regional Transition'!$R$109</f>
        <v>1.2907837584344864E-2</v>
      </c>
      <c r="H476" s="346">
        <f>'GE2024 results (adjust.)'!H475/'Regional Transition'!$S$109</f>
        <v>4.7460756295077226E-3</v>
      </c>
      <c r="I476" s="346">
        <f>'GE2024 results (adjust.)'!I475/'Regional Transition'!$T$109</f>
        <v>1.7225018695523758E-2</v>
      </c>
      <c r="J476" s="346">
        <v>3.6286290527600289E-2</v>
      </c>
      <c r="K476" s="346">
        <v>3.6286290527600289E-2</v>
      </c>
      <c r="L476" s="346">
        <f t="shared" si="115"/>
        <v>1.2907837584344864E-2</v>
      </c>
      <c r="M476" s="346">
        <v>3.1030506342383912E-2</v>
      </c>
      <c r="N476" s="346">
        <v>3.6286290527600289E-2</v>
      </c>
      <c r="P476" s="347">
        <f>E476*'Regional Transition'!$P$111</f>
        <v>0</v>
      </c>
      <c r="Q476" s="347">
        <f>F476*'Regional Transition'!$Q$111</f>
        <v>0</v>
      </c>
      <c r="R476" s="347">
        <f>G476*'Regional Transition'!$R$111</f>
        <v>4074.6927264552833</v>
      </c>
      <c r="S476" s="347">
        <f>H476*'Regional Transition'!$S$111</f>
        <v>0</v>
      </c>
      <c r="T476" s="347">
        <f>I476*'Regional Transition'!$T$111</f>
        <v>4243.9200665422031</v>
      </c>
      <c r="U476" s="347">
        <f>J476*'Regional Transition'!$U$111</f>
        <v>0</v>
      </c>
      <c r="V476" s="347">
        <f>K476*'Regional Transition'!$V$111</f>
        <v>0</v>
      </c>
      <c r="W476" s="347">
        <f>L476*'Regional Transition'!$W$111</f>
        <v>1082.1677159691519</v>
      </c>
      <c r="X476" s="347">
        <f>M476*'Regional Transition'!$X$111</f>
        <v>260.15366210240586</v>
      </c>
      <c r="Y476" s="347">
        <f>N476*'Regional Transition'!$Y$111</f>
        <v>0</v>
      </c>
      <c r="Z476" s="348">
        <f t="shared" si="106"/>
        <v>9660.9341710690442</v>
      </c>
      <c r="AB476" s="347">
        <f>E476*'Regional Transition'!$P$113</f>
        <v>-8016.0518731988477</v>
      </c>
      <c r="AC476" s="347">
        <f>F476*'Regional Transition'!$Q$113</f>
        <v>-1155.1311475409836</v>
      </c>
      <c r="AD476" s="347">
        <f>G476*'Regional Transition'!$R$113</f>
        <v>0</v>
      </c>
      <c r="AE476" s="347">
        <f>H476*'Regional Transition'!$S$113</f>
        <v>-73.296000000000063</v>
      </c>
      <c r="AF476" s="347">
        <f>I476*'Regional Transition'!$T$113</f>
        <v>0</v>
      </c>
      <c r="AG476" s="347">
        <f>J476*'Regional Transition'!$U$113</f>
        <v>-1289.6480887676648</v>
      </c>
      <c r="AH476" s="347">
        <f>K476*'Regional Transition'!$V$113</f>
        <v>-1010.7598474947002</v>
      </c>
      <c r="AI476" s="347">
        <f>L476*'Regional Transition'!$W$113</f>
        <v>0</v>
      </c>
      <c r="AJ476" s="347">
        <f>M476*'Regional Transition'!$X$113</f>
        <v>0</v>
      </c>
      <c r="AK476" s="347">
        <f>N476*'Regional Transition'!$Y$113</f>
        <v>-480.80630980005168</v>
      </c>
      <c r="AM476" s="382">
        <f>IF(('GE2024 results (adjust.)'!E475+'Allocation (ENG)'!P476+'Allocation (ENG)'!AB476)&gt;0,('GE2024 results (adjust.)'!E475+'Allocation (ENG)'!P476+'Allocation (ENG)'!AB476),0)</f>
        <v>8841.9481268011514</v>
      </c>
      <c r="AN476" s="382">
        <f>IF(('GE2024 results (adjust.)'!F475+'Allocation (ENG)'!Q476+'Allocation (ENG)'!AC476)&gt;0,('GE2024 results (adjust.)'!F475+'Allocation (ENG)'!Q476+'Allocation (ENG)'!AC476),0)</f>
        <v>3390.8688524590161</v>
      </c>
      <c r="AO476" s="382">
        <f>IF(('GE2024 results (adjust.)'!G475+'Allocation (ENG)'!R476+'Allocation (ENG)'!AD476)&gt;0,('GE2024 results (adjust.)'!G475+'Allocation (ENG)'!R476+'Allocation (ENG)'!AD476),0)</f>
        <v>9744.6927264552833</v>
      </c>
      <c r="AP476" s="382">
        <f>IF(('GE2024 results (adjust.)'!H475+'Allocation (ENG)'!S476+'Allocation (ENG)'!AE476)&gt;0,('GE2024 results (adjust.)'!H475+'Allocation (ENG)'!S476+'Allocation (ENG)'!AE476),0)</f>
        <v>944.70399999999995</v>
      </c>
      <c r="AQ476" s="382">
        <f>IF(('GE2024 results (adjust.)'!I475+'Allocation (ENG)'!T476+'Allocation (ENG)'!AF476)&gt;0,('GE2024 results (adjust.)'!I475+'Allocation (ENG)'!T476+'Allocation (ENG)'!AF476),0)</f>
        <v>6984.9200665422031</v>
      </c>
      <c r="AR476" s="382">
        <f>IF(('GE2024 results (adjust.)'!K475+'Allocation (ENG)'!U476+'Allocation (ENG)'!AG476)&gt;0,('GE2024 results (adjust.)'!K475+'Allocation (ENG)'!U476+'Allocation (ENG)'!AG476),0)</f>
        <v>32.351911232335169</v>
      </c>
      <c r="AS476" s="382">
        <f>IF(('GE2024 results (adjust.)'!L475+'Allocation (ENG)'!V476+'Allocation (ENG)'!AH476)&gt;0,('GE2024 results (adjust.)'!L475+'Allocation (ENG)'!V476+'Allocation (ENG)'!AH476),0)</f>
        <v>1438.2401525052996</v>
      </c>
      <c r="AT476" s="382">
        <f t="shared" si="116"/>
        <v>1082.1677159691519</v>
      </c>
      <c r="AU476" s="382">
        <f t="shared" si="117"/>
        <v>260.15366210240586</v>
      </c>
      <c r="AV476" s="382">
        <f>IF(('GE2024 results (adjust.)'!N475+'Allocation (ENG)'!Y476+'Allocation (ENG)'!AK476)&gt;0,('GE2024 results (adjust.)'!N475+'Allocation (ENG)'!Y476+'Allocation (ENG)'!AK476),0)</f>
        <v>30.193690199948321</v>
      </c>
      <c r="AW476" s="382">
        <f t="shared" si="107"/>
        <v>32750.240904266793</v>
      </c>
      <c r="AY476" s="368">
        <f t="shared" si="108"/>
        <v>0.26998116296754315</v>
      </c>
      <c r="AZ476" s="368">
        <f t="shared" si="109"/>
        <v>0.10353721862293978</v>
      </c>
      <c r="BA476" s="368">
        <f t="shared" si="110"/>
        <v>0.2975456808070599</v>
      </c>
      <c r="BB476" s="368">
        <f t="shared" si="111"/>
        <v>2.8845711479237434E-2</v>
      </c>
      <c r="BC476" s="368">
        <f t="shared" si="112"/>
        <v>0.21327843318649262</v>
      </c>
      <c r="BD476" s="368">
        <f t="shared" si="113"/>
        <v>9.8783735139243737E-4</v>
      </c>
      <c r="BE476" s="368">
        <f t="shared" si="114"/>
        <v>4.391540681210445E-2</v>
      </c>
      <c r="BF476" s="368">
        <f t="shared" si="118"/>
        <v>3.3043045977355363E-2</v>
      </c>
      <c r="BG476" s="368">
        <f t="shared" si="119"/>
        <v>7.9435648385875624E-3</v>
      </c>
      <c r="BH476" s="368">
        <f t="shared" si="120"/>
        <v>9.2193795728734939E-4</v>
      </c>
    </row>
    <row r="477" spans="1:60" ht="20" customHeight="1" x14ac:dyDescent="0.35">
      <c r="A477" s="394" t="s">
        <v>591</v>
      </c>
      <c r="B477" s="395" t="s">
        <v>574</v>
      </c>
      <c r="C477" s="394" t="s">
        <v>545</v>
      </c>
      <c r="D477" s="333" t="s">
        <v>71</v>
      </c>
      <c r="E477" s="346">
        <f>'GE2024 results (adjust.)'!E476/'Regional Transition'!$P$109</f>
        <v>1.4140358576411157E-2</v>
      </c>
      <c r="F477" s="346">
        <f>'GE2024 results (adjust.)'!F476/'Regional Transition'!$Q$109</f>
        <v>2.4345610793160982E-2</v>
      </c>
      <c r="G477" s="346">
        <f>'GE2024 results (adjust.)'!G476/'Regional Transition'!$R$109</f>
        <v>1.6274802626187201E-2</v>
      </c>
      <c r="H477" s="346">
        <f>'GE2024 results (adjust.)'!H476/'Regional Transition'!$S$109</f>
        <v>3.6905633284069879E-2</v>
      </c>
      <c r="I477" s="346">
        <f>'GE2024 results (adjust.)'!I476/'Regional Transition'!$T$109</f>
        <v>2.0549365609034181E-2</v>
      </c>
      <c r="J477" s="346">
        <v>5.0336423571682798E-3</v>
      </c>
      <c r="K477" s="346">
        <v>5.0336423571682798E-3</v>
      </c>
      <c r="L477" s="346">
        <f t="shared" si="115"/>
        <v>1.6274802626187201E-2</v>
      </c>
      <c r="M477" s="346">
        <v>1.8412450323552123E-2</v>
      </c>
      <c r="N477" s="346">
        <v>5.0336423571682798E-3</v>
      </c>
      <c r="P477" s="347">
        <f>E477*'Regional Transition'!$P$111</f>
        <v>0</v>
      </c>
      <c r="Q477" s="347">
        <f>F477*'Regional Transition'!$Q$111</f>
        <v>0</v>
      </c>
      <c r="R477" s="347">
        <f>G477*'Regional Transition'!$R$111</f>
        <v>5137.5623106576404</v>
      </c>
      <c r="S477" s="347">
        <f>H477*'Regional Transition'!$S$111</f>
        <v>0</v>
      </c>
      <c r="T477" s="347">
        <f>I477*'Regional Transition'!$T$111</f>
        <v>5062.9765113436724</v>
      </c>
      <c r="U477" s="347">
        <f>J477*'Regional Transition'!$U$111</f>
        <v>0</v>
      </c>
      <c r="V477" s="347">
        <f>K477*'Regional Transition'!$V$111</f>
        <v>0</v>
      </c>
      <c r="W477" s="347">
        <f>L477*'Regional Transition'!$W$111</f>
        <v>1364.4474429388829</v>
      </c>
      <c r="X477" s="347">
        <f>M477*'Regional Transition'!$X$111</f>
        <v>154.36636215658723</v>
      </c>
      <c r="Y477" s="347">
        <f>N477*'Regional Transition'!$Y$111</f>
        <v>0</v>
      </c>
      <c r="Z477" s="348">
        <f t="shared" si="106"/>
        <v>11719.352627096781</v>
      </c>
      <c r="AB477" s="347">
        <f>E477*'Regional Transition'!$P$113</f>
        <v>-5546.2824207492795</v>
      </c>
      <c r="AC477" s="347">
        <f>F477*'Regional Transition'!$Q$113</f>
        <v>-4137.7377049180332</v>
      </c>
      <c r="AD477" s="347">
        <f>G477*'Regional Transition'!$R$113</f>
        <v>0</v>
      </c>
      <c r="AE477" s="347">
        <f>H477*'Regional Transition'!$S$113</f>
        <v>-569.95200000000057</v>
      </c>
      <c r="AF477" s="347">
        <f>I477*'Regional Transition'!$T$113</f>
        <v>0</v>
      </c>
      <c r="AG477" s="347">
        <f>J477*'Regional Transition'!$U$113</f>
        <v>-178.90027200560323</v>
      </c>
      <c r="AH477" s="347">
        <f>K477*'Regional Transition'!$V$113</f>
        <v>-140.21283265106305</v>
      </c>
      <c r="AI477" s="347">
        <f>L477*'Regional Transition'!$W$113</f>
        <v>0</v>
      </c>
      <c r="AJ477" s="347">
        <f>M477*'Regional Transition'!$X$113</f>
        <v>0</v>
      </c>
      <c r="AK477" s="347">
        <f>N477*'Regional Transition'!$Y$113</f>
        <v>-66.697559089498071</v>
      </c>
      <c r="AM477" s="382">
        <f>IF(('GE2024 results (adjust.)'!E476+'Allocation (ENG)'!P477+'Allocation (ENG)'!AB477)&gt;0,('GE2024 results (adjust.)'!E476+'Allocation (ENG)'!P477+'Allocation (ENG)'!AB477),0)</f>
        <v>6117.7175792507205</v>
      </c>
      <c r="AN477" s="382">
        <f>IF(('GE2024 results (adjust.)'!F476+'Allocation (ENG)'!Q477+'Allocation (ENG)'!AC477)&gt;0,('GE2024 results (adjust.)'!F476+'Allocation (ENG)'!Q477+'Allocation (ENG)'!AC477),0)</f>
        <v>12146.262295081968</v>
      </c>
      <c r="AO477" s="382">
        <f>IF(('GE2024 results (adjust.)'!G476+'Allocation (ENG)'!R477+'Allocation (ENG)'!AD477)&gt;0,('GE2024 results (adjust.)'!G476+'Allocation (ENG)'!R477+'Allocation (ENG)'!AD477),0)</f>
        <v>12286.56231065764</v>
      </c>
      <c r="AP477" s="382">
        <f>IF(('GE2024 results (adjust.)'!H476+'Allocation (ENG)'!S477+'Allocation (ENG)'!AE477)&gt;0,('GE2024 results (adjust.)'!H476+'Allocation (ENG)'!S477+'Allocation (ENG)'!AE477),0)</f>
        <v>7346.0479999999998</v>
      </c>
      <c r="AQ477" s="382">
        <f>IF(('GE2024 results (adjust.)'!I476+'Allocation (ENG)'!T477+'Allocation (ENG)'!AF477)&gt;0,('GE2024 results (adjust.)'!I476+'Allocation (ENG)'!T477+'Allocation (ENG)'!AF477),0)</f>
        <v>8332.9765113436733</v>
      </c>
      <c r="AR477" s="382">
        <f>IF(('GE2024 results (adjust.)'!K476+'Allocation (ENG)'!U477+'Allocation (ENG)'!AG477)&gt;0,('GE2024 results (adjust.)'!K476+'Allocation (ENG)'!U477+'Allocation (ENG)'!AG477),0)</f>
        <v>415.09972799439674</v>
      </c>
      <c r="AS477" s="382">
        <f>IF(('GE2024 results (adjust.)'!L476+'Allocation (ENG)'!V477+'Allocation (ENG)'!AH477)&gt;0,('GE2024 results (adjust.)'!L476+'Allocation (ENG)'!V477+'Allocation (ENG)'!AH477),0)</f>
        <v>0</v>
      </c>
      <c r="AT477" s="382">
        <f t="shared" si="116"/>
        <v>1364.4474429388829</v>
      </c>
      <c r="AU477" s="382">
        <f t="shared" si="117"/>
        <v>154.36636215658723</v>
      </c>
      <c r="AV477" s="382">
        <f>IF(('GE2024 results (adjust.)'!N476+'Allocation (ENG)'!Y477+'Allocation (ENG)'!AK477)&gt;0,('GE2024 results (adjust.)'!N476+'Allocation (ENG)'!Y477+'Allocation (ENG)'!AK477),0)</f>
        <v>0</v>
      </c>
      <c r="AW477" s="382">
        <f t="shared" si="107"/>
        <v>48163.480229423869</v>
      </c>
      <c r="AY477" s="368">
        <f t="shared" si="108"/>
        <v>0.12701984055365886</v>
      </c>
      <c r="AZ477" s="368">
        <f t="shared" si="109"/>
        <v>0.25218821889996262</v>
      </c>
      <c r="BA477" s="368">
        <f t="shared" si="110"/>
        <v>0.25510121469900704</v>
      </c>
      <c r="BB477" s="368">
        <f t="shared" si="111"/>
        <v>0.15252319734802255</v>
      </c>
      <c r="BC477" s="368">
        <f t="shared" si="112"/>
        <v>0.17301441821998817</v>
      </c>
      <c r="BD477" s="368">
        <f t="shared" si="113"/>
        <v>8.6185575879710926E-3</v>
      </c>
      <c r="BE477" s="368">
        <f t="shared" si="114"/>
        <v>0</v>
      </c>
      <c r="BF477" s="368">
        <f t="shared" si="118"/>
        <v>2.8329502694560665E-2</v>
      </c>
      <c r="BG477" s="368">
        <f t="shared" si="119"/>
        <v>3.205049996828972E-3</v>
      </c>
      <c r="BH477" s="368">
        <f t="shared" si="120"/>
        <v>0</v>
      </c>
    </row>
    <row r="478" spans="1:60" ht="20" customHeight="1" x14ac:dyDescent="0.35">
      <c r="A478" s="394" t="s">
        <v>592</v>
      </c>
      <c r="B478" s="395" t="s">
        <v>574</v>
      </c>
      <c r="C478" s="394" t="s">
        <v>545</v>
      </c>
      <c r="D478" s="333" t="s">
        <v>71</v>
      </c>
      <c r="E478" s="346">
        <f>'GE2024 results (adjust.)'!E477/'Regional Transition'!$P$109</f>
        <v>1.8594377558727223E-2</v>
      </c>
      <c r="F478" s="346">
        <f>'GE2024 results (adjust.)'!F477/'Regional Transition'!$Q$109</f>
        <v>1.8336951386521704E-2</v>
      </c>
      <c r="G478" s="346">
        <f>'GE2024 results (adjust.)'!G477/'Regional Transition'!$R$109</f>
        <v>1.7913893113088136E-2</v>
      </c>
      <c r="H478" s="346">
        <f>'GE2024 results (adjust.)'!H477/'Regional Transition'!$S$109</f>
        <v>7.492085988820148E-3</v>
      </c>
      <c r="I478" s="346">
        <f>'GE2024 results (adjust.)'!I477/'Regional Transition'!$T$109</f>
        <v>1.0884251142155106E-2</v>
      </c>
      <c r="J478" s="346">
        <v>9.0419131230615388E-3</v>
      </c>
      <c r="K478" s="346">
        <v>9.0419131230615388E-3</v>
      </c>
      <c r="L478" s="346">
        <f t="shared" si="115"/>
        <v>1.7913893113088136E-2</v>
      </c>
      <c r="M478" s="346">
        <v>1.3337590180026501E-2</v>
      </c>
      <c r="N478" s="346">
        <v>9.0419131230615388E-3</v>
      </c>
      <c r="P478" s="347">
        <f>E478*'Regional Transition'!$P$111</f>
        <v>0</v>
      </c>
      <c r="Q478" s="347">
        <f>F478*'Regional Transition'!$Q$111</f>
        <v>0</v>
      </c>
      <c r="R478" s="347">
        <f>G478*'Regional Transition'!$R$111</f>
        <v>5654.9836092551368</v>
      </c>
      <c r="S478" s="347">
        <f>H478*'Regional Transition'!$S$111</f>
        <v>0</v>
      </c>
      <c r="T478" s="347">
        <f>I478*'Regional Transition'!$T$111</f>
        <v>2681.6744090664342</v>
      </c>
      <c r="U478" s="347">
        <f>J478*'Regional Transition'!$U$111</f>
        <v>0</v>
      </c>
      <c r="V478" s="347">
        <f>K478*'Regional Transition'!$V$111</f>
        <v>0</v>
      </c>
      <c r="W478" s="347">
        <f>L478*'Regional Transition'!$W$111</f>
        <v>1501.8655656016324</v>
      </c>
      <c r="X478" s="347">
        <f>M478*'Regional Transition'!$X$111</f>
        <v>111.81973283547819</v>
      </c>
      <c r="Y478" s="347">
        <f>N478*'Regional Transition'!$Y$111</f>
        <v>0</v>
      </c>
      <c r="Z478" s="348">
        <f t="shared" si="106"/>
        <v>9950.3433167586809</v>
      </c>
      <c r="AB478" s="347">
        <f>E478*'Regional Transition'!$P$113</f>
        <v>-7293.2853025936602</v>
      </c>
      <c r="AC478" s="347">
        <f>F478*'Regional Transition'!$Q$113</f>
        <v>-3116.5163934426228</v>
      </c>
      <c r="AD478" s="347">
        <f>G478*'Regional Transition'!$R$113</f>
        <v>0</v>
      </c>
      <c r="AE478" s="347">
        <f>H478*'Regional Transition'!$S$113</f>
        <v>-115.70400000000011</v>
      </c>
      <c r="AF478" s="347">
        <f>I478*'Regional Transition'!$T$113</f>
        <v>0</v>
      </c>
      <c r="AG478" s="347">
        <f>J478*'Regional Transition'!$U$113</f>
        <v>-321.35789601006502</v>
      </c>
      <c r="AH478" s="347">
        <f>K478*'Regional Transition'!$V$113</f>
        <v>-251.86379198431695</v>
      </c>
      <c r="AI478" s="347">
        <f>L478*'Regional Transition'!$W$113</f>
        <v>0</v>
      </c>
      <c r="AJ478" s="347">
        <f>M478*'Regional Transition'!$X$113</f>
        <v>0</v>
      </c>
      <c r="AK478" s="347">
        <f>N478*'Regional Transition'!$Y$113</f>
        <v>-119.80857836446874</v>
      </c>
      <c r="AM478" s="382">
        <f>IF(('GE2024 results (adjust.)'!E477+'Allocation (ENG)'!P478+'Allocation (ENG)'!AB478)&gt;0,('GE2024 results (adjust.)'!E477+'Allocation (ENG)'!P478+'Allocation (ENG)'!AB478),0)</f>
        <v>8044.7146974063398</v>
      </c>
      <c r="AN478" s="382">
        <f>IF(('GE2024 results (adjust.)'!F477+'Allocation (ENG)'!Q478+'Allocation (ENG)'!AC478)&gt;0,('GE2024 results (adjust.)'!F477+'Allocation (ENG)'!Q478+'Allocation (ENG)'!AC478),0)</f>
        <v>9148.4836065573763</v>
      </c>
      <c r="AO478" s="382">
        <f>IF(('GE2024 results (adjust.)'!G477+'Allocation (ENG)'!R478+'Allocation (ENG)'!AD478)&gt;0,('GE2024 results (adjust.)'!G477+'Allocation (ENG)'!R478+'Allocation (ENG)'!AD478),0)</f>
        <v>13523.983609255138</v>
      </c>
      <c r="AP478" s="382">
        <f>IF(('GE2024 results (adjust.)'!H477+'Allocation (ENG)'!S478+'Allocation (ENG)'!AE478)&gt;0,('GE2024 results (adjust.)'!H477+'Allocation (ENG)'!S478+'Allocation (ENG)'!AE478),0)</f>
        <v>1491.2959999999998</v>
      </c>
      <c r="AQ478" s="382">
        <f>IF(('GE2024 results (adjust.)'!I477+'Allocation (ENG)'!T478+'Allocation (ENG)'!AF478)&gt;0,('GE2024 results (adjust.)'!I477+'Allocation (ENG)'!T478+'Allocation (ENG)'!AF478),0)</f>
        <v>4413.6744090664342</v>
      </c>
      <c r="AR478" s="382">
        <f>IF(('GE2024 results (adjust.)'!K477+'Allocation (ENG)'!U478+'Allocation (ENG)'!AG478)&gt;0,('GE2024 results (adjust.)'!K477+'Allocation (ENG)'!U478+'Allocation (ENG)'!AG478),0)</f>
        <v>0</v>
      </c>
      <c r="AS478" s="382">
        <f>IF(('GE2024 results (adjust.)'!L477+'Allocation (ENG)'!V478+'Allocation (ENG)'!AH478)&gt;0,('GE2024 results (adjust.)'!L477+'Allocation (ENG)'!V478+'Allocation (ENG)'!AH478),0)</f>
        <v>815.136208015683</v>
      </c>
      <c r="AT478" s="382">
        <f t="shared" si="116"/>
        <v>1501.8655656016324</v>
      </c>
      <c r="AU478" s="382">
        <f t="shared" si="117"/>
        <v>111.81973283547819</v>
      </c>
      <c r="AV478" s="382">
        <f>IF(('GE2024 results (adjust.)'!N477+'Allocation (ENG)'!Y478+'Allocation (ENG)'!AK478)&gt;0,('GE2024 results (adjust.)'!N477+'Allocation (ENG)'!Y478+'Allocation (ENG)'!AK478),0)</f>
        <v>0</v>
      </c>
      <c r="AW478" s="382">
        <f t="shared" si="107"/>
        <v>39050.973828738082</v>
      </c>
      <c r="AY478" s="368">
        <f t="shared" si="108"/>
        <v>0.20600548228802779</v>
      </c>
      <c r="AZ478" s="368">
        <f t="shared" si="109"/>
        <v>0.23427030646352018</v>
      </c>
      <c r="BA478" s="368">
        <f t="shared" si="110"/>
        <v>0.34631616790315933</v>
      </c>
      <c r="BB478" s="368">
        <f t="shared" si="111"/>
        <v>3.8188445864121755E-2</v>
      </c>
      <c r="BC478" s="368">
        <f t="shared" si="112"/>
        <v>0.11302341468929919</v>
      </c>
      <c r="BD478" s="368">
        <f t="shared" si="113"/>
        <v>0</v>
      </c>
      <c r="BE478" s="368">
        <f t="shared" si="114"/>
        <v>2.0873646111632033E-2</v>
      </c>
      <c r="BF478" s="368">
        <f t="shared" si="118"/>
        <v>3.8459106607384816E-2</v>
      </c>
      <c r="BG478" s="368">
        <f t="shared" si="119"/>
        <v>2.8634300728548976E-3</v>
      </c>
      <c r="BH478" s="368">
        <f t="shared" si="120"/>
        <v>0</v>
      </c>
    </row>
    <row r="479" spans="1:60" ht="20" customHeight="1" x14ac:dyDescent="0.35">
      <c r="A479" s="394" t="s">
        <v>593</v>
      </c>
      <c r="B479" s="395" t="s">
        <v>574</v>
      </c>
      <c r="C479" s="394" t="s">
        <v>545</v>
      </c>
      <c r="D479" s="333" t="s">
        <v>71</v>
      </c>
      <c r="E479" s="346">
        <f>'GE2024 results (adjust.)'!E478/'Regional Transition'!$P$109</f>
        <v>1.9347220723675038E-2</v>
      </c>
      <c r="F479" s="346">
        <f>'GE2024 results (adjust.)'!F478/'Regional Transition'!$Q$109</f>
        <v>2.7661661194734986E-2</v>
      </c>
      <c r="G479" s="346">
        <f>'GE2024 results (adjust.)'!G478/'Regional Transition'!$R$109</f>
        <v>1.8697014123496364E-2</v>
      </c>
      <c r="H479" s="346">
        <f>'GE2024 results (adjust.)'!H478/'Regional Transition'!$S$109</f>
        <v>1.2060999659662553E-2</v>
      </c>
      <c r="I479" s="346">
        <f>'GE2024 results (adjust.)'!I478/'Regional Transition'!$T$109</f>
        <v>1.5201503182952197E-2</v>
      </c>
      <c r="J479" s="346">
        <v>5.5336169347321319E-3</v>
      </c>
      <c r="K479" s="346">
        <v>5.5336169347321319E-3</v>
      </c>
      <c r="L479" s="346">
        <f t="shared" si="115"/>
        <v>1.8697014123496364E-2</v>
      </c>
      <c r="M479" s="346">
        <v>1.4638469822451377E-2</v>
      </c>
      <c r="N479" s="346">
        <v>5.5336169347321319E-3</v>
      </c>
      <c r="P479" s="347">
        <f>E479*'Regional Transition'!$P$111</f>
        <v>0</v>
      </c>
      <c r="Q479" s="347">
        <f>F479*'Regional Transition'!$Q$111</f>
        <v>0</v>
      </c>
      <c r="R479" s="347">
        <f>G479*'Regional Transition'!$R$111</f>
        <v>5902.1960074739409</v>
      </c>
      <c r="S479" s="347">
        <f>H479*'Regional Transition'!$S$111</f>
        <v>0</v>
      </c>
      <c r="T479" s="347">
        <f>I479*'Regional Transition'!$T$111</f>
        <v>3745.3639697065269</v>
      </c>
      <c r="U479" s="347">
        <f>J479*'Regional Transition'!$U$111</f>
        <v>0</v>
      </c>
      <c r="V479" s="347">
        <f>K479*'Regional Transition'!$V$111</f>
        <v>0</v>
      </c>
      <c r="W479" s="347">
        <f>L479*'Regional Transition'!$W$111</f>
        <v>1567.5208908738352</v>
      </c>
      <c r="X479" s="347">
        <f>M479*'Regional Transition'!$X$111</f>
        <v>122.72605190088923</v>
      </c>
      <c r="Y479" s="347">
        <f>N479*'Regional Transition'!$Y$111</f>
        <v>0</v>
      </c>
      <c r="Z479" s="348">
        <f t="shared" si="106"/>
        <v>11337.806919955192</v>
      </c>
      <c r="AB479" s="347">
        <f>E479*'Regional Transition'!$P$113</f>
        <v>-7588.5734870317001</v>
      </c>
      <c r="AC479" s="347">
        <f>F479*'Regional Transition'!$Q$113</f>
        <v>-4701.3278688524597</v>
      </c>
      <c r="AD479" s="347">
        <f>G479*'Regional Transition'!$R$113</f>
        <v>0</v>
      </c>
      <c r="AE479" s="347">
        <f>H479*'Regional Transition'!$S$113</f>
        <v>-186.26400000000015</v>
      </c>
      <c r="AF479" s="347">
        <f>I479*'Regional Transition'!$T$113</f>
        <v>0</v>
      </c>
      <c r="AG479" s="347">
        <f>J479*'Regional Transition'!$U$113</f>
        <v>-196.66982764252339</v>
      </c>
      <c r="AH479" s="347">
        <f>K479*'Regional Transition'!$V$113</f>
        <v>-154.13969650024271</v>
      </c>
      <c r="AI479" s="347">
        <f>L479*'Regional Transition'!$W$113</f>
        <v>0</v>
      </c>
      <c r="AJ479" s="347">
        <f>M479*'Regional Transition'!$X$113</f>
        <v>0</v>
      </c>
      <c r="AK479" s="347">
        <f>N479*'Regional Transition'!$Y$113</f>
        <v>-73.322400817242823</v>
      </c>
      <c r="AM479" s="382">
        <f>IF(('GE2024 results (adjust.)'!E478+'Allocation (ENG)'!P479+'Allocation (ENG)'!AB479)&gt;0,('GE2024 results (adjust.)'!E478+'Allocation (ENG)'!P479+'Allocation (ENG)'!AB479),0)</f>
        <v>8370.4265129683008</v>
      </c>
      <c r="AN479" s="382">
        <f>IF(('GE2024 results (adjust.)'!F478+'Allocation (ENG)'!Q479+'Allocation (ENG)'!AC479)&gt;0,('GE2024 results (adjust.)'!F478+'Allocation (ENG)'!Q479+'Allocation (ENG)'!AC479),0)</f>
        <v>13800.672131147541</v>
      </c>
      <c r="AO479" s="382">
        <f>IF(('GE2024 results (adjust.)'!G478+'Allocation (ENG)'!R479+'Allocation (ENG)'!AD479)&gt;0,('GE2024 results (adjust.)'!G478+'Allocation (ENG)'!R479+'Allocation (ENG)'!AD479),0)</f>
        <v>14115.19600747394</v>
      </c>
      <c r="AP479" s="382">
        <f>IF(('GE2024 results (adjust.)'!H478+'Allocation (ENG)'!S479+'Allocation (ENG)'!AE479)&gt;0,('GE2024 results (adjust.)'!H478+'Allocation (ENG)'!S479+'Allocation (ENG)'!AE479),0)</f>
        <v>2400.7359999999999</v>
      </c>
      <c r="AQ479" s="382">
        <f>IF(('GE2024 results (adjust.)'!I478+'Allocation (ENG)'!T479+'Allocation (ENG)'!AF479)&gt;0,('GE2024 results (adjust.)'!I478+'Allocation (ENG)'!T479+'Allocation (ENG)'!AF479),0)</f>
        <v>6164.3639697065264</v>
      </c>
      <c r="AR479" s="382">
        <f>IF(('GE2024 results (adjust.)'!K478+'Allocation (ENG)'!U479+'Allocation (ENG)'!AG479)&gt;0,('GE2024 results (adjust.)'!K478+'Allocation (ENG)'!U479+'Allocation (ENG)'!AG479),0)</f>
        <v>0</v>
      </c>
      <c r="AS479" s="382">
        <f>IF(('GE2024 results (adjust.)'!L478+'Allocation (ENG)'!V479+'Allocation (ENG)'!AH479)&gt;0,('GE2024 results (adjust.)'!L478+'Allocation (ENG)'!V479+'Allocation (ENG)'!AH479),0)</f>
        <v>498.86030349975726</v>
      </c>
      <c r="AT479" s="382">
        <f t="shared" si="116"/>
        <v>1567.5208908738352</v>
      </c>
      <c r="AU479" s="382">
        <f t="shared" si="117"/>
        <v>122.72605190088923</v>
      </c>
      <c r="AV479" s="382">
        <f>IF(('GE2024 results (adjust.)'!N478+'Allocation (ENG)'!Y479+'Allocation (ENG)'!AK479)&gt;0,('GE2024 results (adjust.)'!N478+'Allocation (ENG)'!Y479+'Allocation (ENG)'!AK479),0)</f>
        <v>0</v>
      </c>
      <c r="AW479" s="382">
        <f t="shared" si="107"/>
        <v>47040.501867570791</v>
      </c>
      <c r="AY479" s="368">
        <f t="shared" si="108"/>
        <v>0.17794084205421248</v>
      </c>
      <c r="AZ479" s="368">
        <f t="shared" si="109"/>
        <v>0.29337850539944121</v>
      </c>
      <c r="BA479" s="368">
        <f t="shared" si="110"/>
        <v>0.30006474095899904</v>
      </c>
      <c r="BB479" s="368">
        <f t="shared" si="111"/>
        <v>5.1035509926288462E-2</v>
      </c>
      <c r="BC479" s="368">
        <f t="shared" si="112"/>
        <v>0.13104375431751444</v>
      </c>
      <c r="BD479" s="368">
        <f t="shared" si="113"/>
        <v>0</v>
      </c>
      <c r="BE479" s="368">
        <f t="shared" si="114"/>
        <v>1.0604910315458732E-2</v>
      </c>
      <c r="BF479" s="368">
        <f t="shared" si="118"/>
        <v>3.3322792671020951E-2</v>
      </c>
      <c r="BG479" s="368">
        <f t="shared" si="119"/>
        <v>2.6089443570646775E-3</v>
      </c>
      <c r="BH479" s="368">
        <f t="shared" si="120"/>
        <v>0</v>
      </c>
    </row>
    <row r="480" spans="1:60" ht="20" customHeight="1" x14ac:dyDescent="0.35">
      <c r="A480" s="394" t="s">
        <v>594</v>
      </c>
      <c r="B480" s="395" t="s">
        <v>574</v>
      </c>
      <c r="C480" s="394" t="s">
        <v>545</v>
      </c>
      <c r="D480" s="333" t="s">
        <v>71</v>
      </c>
      <c r="E480" s="346">
        <f>'GE2024 results (adjust.)'!E479/'Regional Transition'!$P$109</f>
        <v>1.4250678589310112E-2</v>
      </c>
      <c r="F480" s="346">
        <f>'GE2024 results (adjust.)'!F479/'Regional Transition'!$Q$109</f>
        <v>1.2513679829203969E-2</v>
      </c>
      <c r="G480" s="346">
        <f>'GE2024 results (adjust.)'!G479/'Regional Transition'!$R$109</f>
        <v>1.8255370297859164E-2</v>
      </c>
      <c r="H480" s="346">
        <f>'GE2024 results (adjust.)'!H479/'Regional Transition'!$S$109</f>
        <v>2.7599968297333712E-3</v>
      </c>
      <c r="I480" s="346">
        <f>'GE2024 results (adjust.)'!I479/'Regional Transition'!$T$109</f>
        <v>9.4828723865543058E-3</v>
      </c>
      <c r="J480" s="346">
        <v>8.0080673864040813E-3</v>
      </c>
      <c r="K480" s="346">
        <v>8.0080673864040813E-3</v>
      </c>
      <c r="L480" s="346">
        <f t="shared" si="115"/>
        <v>1.8255370297859164E-2</v>
      </c>
      <c r="M480" s="346">
        <v>1.1693621401137918E-2</v>
      </c>
      <c r="N480" s="346">
        <v>8.0080673864040813E-3</v>
      </c>
      <c r="P480" s="347">
        <f>E480*'Regional Transition'!$P$111</f>
        <v>0</v>
      </c>
      <c r="Q480" s="347">
        <f>F480*'Regional Transition'!$Q$111</f>
        <v>0</v>
      </c>
      <c r="R480" s="347">
        <f>G480*'Regional Transition'!$R$111</f>
        <v>5762.7797131296147</v>
      </c>
      <c r="S480" s="347">
        <f>H480*'Regional Transition'!$S$111</f>
        <v>0</v>
      </c>
      <c r="T480" s="347">
        <f>I480*'Regional Transition'!$T$111</f>
        <v>2336.4010873448324</v>
      </c>
      <c r="U480" s="347">
        <f>J480*'Regional Transition'!$U$111</f>
        <v>0</v>
      </c>
      <c r="V480" s="347">
        <f>K480*'Regional Transition'!$V$111</f>
        <v>0</v>
      </c>
      <c r="W480" s="347">
        <f>L480*'Regional Transition'!$W$111</f>
        <v>1530.494341156372</v>
      </c>
      <c r="X480" s="347">
        <f>M480*'Regional Transition'!$X$111</f>
        <v>98.037021928640044</v>
      </c>
      <c r="Y480" s="347">
        <f>N480*'Regional Transition'!$Y$111</f>
        <v>0</v>
      </c>
      <c r="Z480" s="348">
        <f t="shared" si="106"/>
        <v>9727.7121635594594</v>
      </c>
      <c r="AB480" s="347">
        <f>E480*'Regional Transition'!$P$113</f>
        <v>-5589.5533141210371</v>
      </c>
      <c r="AC480" s="347">
        <f>F480*'Regional Transition'!$Q$113</f>
        <v>-2126.8032786885246</v>
      </c>
      <c r="AD480" s="347">
        <f>G480*'Regional Transition'!$R$113</f>
        <v>0</v>
      </c>
      <c r="AE480" s="347">
        <f>H480*'Regional Transition'!$S$113</f>
        <v>-42.624000000000038</v>
      </c>
      <c r="AF480" s="347">
        <f>I480*'Regional Transition'!$T$113</f>
        <v>0</v>
      </c>
      <c r="AG480" s="347">
        <f>J480*'Regional Transition'!$U$113</f>
        <v>-284.61406909982333</v>
      </c>
      <c r="AH480" s="347">
        <f>K480*'Regional Transition'!$V$113</f>
        <v>-223.06587012669121</v>
      </c>
      <c r="AI480" s="347">
        <f>L480*'Regional Transition'!$W$113</f>
        <v>0</v>
      </c>
      <c r="AJ480" s="347">
        <f>M480*'Regional Transition'!$X$113</f>
        <v>0</v>
      </c>
      <c r="AK480" s="347">
        <f>N480*'Regional Transition'!$Y$113</f>
        <v>-106.10975309692874</v>
      </c>
      <c r="AM480" s="382">
        <f>IF(('GE2024 results (adjust.)'!E479+'Allocation (ENG)'!P480+'Allocation (ENG)'!AB480)&gt;0,('GE2024 results (adjust.)'!E479+'Allocation (ENG)'!P480+'Allocation (ENG)'!AB480),0)</f>
        <v>6165.4466858789629</v>
      </c>
      <c r="AN480" s="382">
        <f>IF(('GE2024 results (adjust.)'!F479+'Allocation (ENG)'!Q480+'Allocation (ENG)'!AC480)&gt;0,('GE2024 results (adjust.)'!F479+'Allocation (ENG)'!Q480+'Allocation (ENG)'!AC480),0)</f>
        <v>6243.1967213114749</v>
      </c>
      <c r="AO480" s="382">
        <f>IF(('GE2024 results (adjust.)'!G479+'Allocation (ENG)'!R480+'Allocation (ENG)'!AD480)&gt;0,('GE2024 results (adjust.)'!G479+'Allocation (ENG)'!R480+'Allocation (ENG)'!AD480),0)</f>
        <v>13781.779713129614</v>
      </c>
      <c r="AP480" s="382">
        <f>IF(('GE2024 results (adjust.)'!H479+'Allocation (ENG)'!S480+'Allocation (ENG)'!AE480)&gt;0,('GE2024 results (adjust.)'!H479+'Allocation (ENG)'!S480+'Allocation (ENG)'!AE480),0)</f>
        <v>549.37599999999998</v>
      </c>
      <c r="AQ480" s="382">
        <f>IF(('GE2024 results (adjust.)'!I479+'Allocation (ENG)'!T480+'Allocation (ENG)'!AF480)&gt;0,('GE2024 results (adjust.)'!I479+'Allocation (ENG)'!T480+'Allocation (ENG)'!AF480),0)</f>
        <v>3845.4010873448324</v>
      </c>
      <c r="AR480" s="382">
        <f>IF(('GE2024 results (adjust.)'!K479+'Allocation (ENG)'!U480+'Allocation (ENG)'!AG480)&gt;0,('GE2024 results (adjust.)'!K479+'Allocation (ENG)'!U480+'Allocation (ENG)'!AG480),0)</f>
        <v>660.38593090017662</v>
      </c>
      <c r="AS480" s="382">
        <f>IF(('GE2024 results (adjust.)'!L479+'Allocation (ENG)'!V480+'Allocation (ENG)'!AH480)&gt;0,('GE2024 results (adjust.)'!L479+'Allocation (ENG)'!V480+'Allocation (ENG)'!AH480),0)</f>
        <v>0</v>
      </c>
      <c r="AT480" s="382">
        <f t="shared" si="116"/>
        <v>1530.494341156372</v>
      </c>
      <c r="AU480" s="382">
        <f t="shared" si="117"/>
        <v>98.037021928640044</v>
      </c>
      <c r="AV480" s="382">
        <f>IF(('GE2024 results (adjust.)'!N479+'Allocation (ENG)'!Y480+'Allocation (ENG)'!AK480)&gt;0,('GE2024 results (adjust.)'!N479+'Allocation (ENG)'!Y480+'Allocation (ENG)'!AK480),0)</f>
        <v>0</v>
      </c>
      <c r="AW480" s="382">
        <f t="shared" si="107"/>
        <v>32874.117501650071</v>
      </c>
      <c r="AY480" s="368">
        <f t="shared" si="108"/>
        <v>0.18754713903938247</v>
      </c>
      <c r="AZ480" s="368">
        <f t="shared" si="109"/>
        <v>0.18991222261702101</v>
      </c>
      <c r="BA480" s="368">
        <f t="shared" si="110"/>
        <v>0.41922888766330707</v>
      </c>
      <c r="BB480" s="368">
        <f t="shared" si="111"/>
        <v>1.6711505638818284E-2</v>
      </c>
      <c r="BC480" s="368">
        <f t="shared" si="112"/>
        <v>0.11697351532407882</v>
      </c>
      <c r="BD480" s="368">
        <f t="shared" si="113"/>
        <v>2.0088324222453408E-2</v>
      </c>
      <c r="BE480" s="368">
        <f t="shared" si="114"/>
        <v>0</v>
      </c>
      <c r="BF480" s="368">
        <f t="shared" si="118"/>
        <v>4.6556210705262308E-2</v>
      </c>
      <c r="BG480" s="368">
        <f t="shared" si="119"/>
        <v>2.9821947896766874E-3</v>
      </c>
      <c r="BH480" s="368">
        <f t="shared" si="120"/>
        <v>0</v>
      </c>
    </row>
    <row r="481" spans="1:60" ht="20" customHeight="1" x14ac:dyDescent="0.35">
      <c r="A481" s="394" t="s">
        <v>595</v>
      </c>
      <c r="B481" s="395" t="s">
        <v>574</v>
      </c>
      <c r="C481" s="394" t="s">
        <v>545</v>
      </c>
      <c r="D481" s="333" t="s">
        <v>71</v>
      </c>
      <c r="E481" s="346">
        <f>'GE2024 results (adjust.)'!E480/'Regional Transition'!$P$109</f>
        <v>1.5170820235357443E-2</v>
      </c>
      <c r="F481" s="346">
        <f>'GE2024 results (adjust.)'!F480/'Regional Transition'!$Q$109</f>
        <v>9.985527787246512E-3</v>
      </c>
      <c r="G481" s="346">
        <f>'GE2024 results (adjust.)'!G480/'Regional Transition'!$R$109</f>
        <v>1.6602620723567389E-2</v>
      </c>
      <c r="H481" s="346">
        <f>'GE2024 results (adjust.)'!H480/'Regional Transition'!$S$109</f>
        <v>3.8089821113043315E-3</v>
      </c>
      <c r="I481" s="346">
        <f>'GE2024 results (adjust.)'!I480/'Regional Transition'!$T$109</f>
        <v>1.4378271716657554E-2</v>
      </c>
      <c r="J481" s="346">
        <v>6.4403504906530171E-2</v>
      </c>
      <c r="K481" s="346">
        <v>6.4403504906530171E-2</v>
      </c>
      <c r="L481" s="346">
        <f t="shared" si="115"/>
        <v>1.6602620723567389E-2</v>
      </c>
      <c r="M481" s="346">
        <v>4.7117574741015369E-2</v>
      </c>
      <c r="N481" s="346">
        <v>6.4403504906530171E-2</v>
      </c>
      <c r="P481" s="347">
        <f>E481*'Regional Transition'!$P$111</f>
        <v>0</v>
      </c>
      <c r="Q481" s="347">
        <f>F481*'Regional Transition'!$Q$111</f>
        <v>0</v>
      </c>
      <c r="R481" s="347">
        <f>G481*'Regional Transition'!$R$111</f>
        <v>5241.0465703771397</v>
      </c>
      <c r="S481" s="347">
        <f>H481*'Regional Transition'!$S$111</f>
        <v>0</v>
      </c>
      <c r="T481" s="347">
        <f>I481*'Regional Transition'!$T$111</f>
        <v>3542.5352470808321</v>
      </c>
      <c r="U481" s="347">
        <f>J481*'Regional Transition'!$U$111</f>
        <v>0</v>
      </c>
      <c r="V481" s="347">
        <f>K481*'Regional Transition'!$V$111</f>
        <v>0</v>
      </c>
      <c r="W481" s="347">
        <f>L481*'Regional Transition'!$W$111</f>
        <v>1391.9310674714329</v>
      </c>
      <c r="X481" s="347">
        <f>M481*'Regional Transition'!$X$111</f>
        <v>395.02447955598723</v>
      </c>
      <c r="Y481" s="347">
        <f>N481*'Regional Transition'!$Y$111</f>
        <v>0</v>
      </c>
      <c r="Z481" s="348">
        <f t="shared" si="106"/>
        <v>10570.537364485392</v>
      </c>
      <c r="AB481" s="347">
        <f>E481*'Regional Transition'!$P$113</f>
        <v>-5950.4610951008644</v>
      </c>
      <c r="AC481" s="347">
        <f>F481*'Regional Transition'!$Q$113</f>
        <v>-1697.1229508196723</v>
      </c>
      <c r="AD481" s="347">
        <f>G481*'Regional Transition'!$R$113</f>
        <v>0</v>
      </c>
      <c r="AE481" s="347">
        <f>H481*'Regional Transition'!$S$113</f>
        <v>-58.824000000000048</v>
      </c>
      <c r="AF481" s="347">
        <f>I481*'Regional Transition'!$T$113</f>
        <v>0</v>
      </c>
      <c r="AG481" s="347">
        <f>J481*'Regional Transition'!$U$113</f>
        <v>-2288.9597091626001</v>
      </c>
      <c r="AH481" s="347">
        <f>K481*'Regional Transition'!$V$113</f>
        <v>-1793.9689026061938</v>
      </c>
      <c r="AI481" s="347">
        <f>L481*'Regional Transition'!$W$113</f>
        <v>0</v>
      </c>
      <c r="AJ481" s="347">
        <f>M481*'Regional Transition'!$X$113</f>
        <v>0</v>
      </c>
      <c r="AK481" s="347">
        <f>N481*'Regional Transition'!$Y$113</f>
        <v>-853.36944289593475</v>
      </c>
      <c r="AM481" s="382">
        <f>IF(('GE2024 results (adjust.)'!E480+'Allocation (ENG)'!P481+'Allocation (ENG)'!AB481)&gt;0,('GE2024 results (adjust.)'!E480+'Allocation (ENG)'!P481+'Allocation (ENG)'!AB481),0)</f>
        <v>6563.5389048991356</v>
      </c>
      <c r="AN481" s="382">
        <f>IF(('GE2024 results (adjust.)'!F480+'Allocation (ENG)'!Q481+'Allocation (ENG)'!AC481)&gt;0,('GE2024 results (adjust.)'!F480+'Allocation (ENG)'!Q481+'Allocation (ENG)'!AC481),0)</f>
        <v>4981.877049180328</v>
      </c>
      <c r="AO481" s="382">
        <f>IF(('GE2024 results (adjust.)'!G480+'Allocation (ENG)'!R481+'Allocation (ENG)'!AD481)&gt;0,('GE2024 results (adjust.)'!G480+'Allocation (ENG)'!R481+'Allocation (ENG)'!AD481),0)</f>
        <v>12534.046570377141</v>
      </c>
      <c r="AP481" s="382">
        <f>IF(('GE2024 results (adjust.)'!H480+'Allocation (ENG)'!S481+'Allocation (ENG)'!AE481)&gt;0,('GE2024 results (adjust.)'!H480+'Allocation (ENG)'!S481+'Allocation (ENG)'!AE481),0)</f>
        <v>758.17599999999993</v>
      </c>
      <c r="AQ481" s="382">
        <f>IF(('GE2024 results (adjust.)'!I480+'Allocation (ENG)'!T481+'Allocation (ENG)'!AF481)&gt;0,('GE2024 results (adjust.)'!I480+'Allocation (ENG)'!T481+'Allocation (ENG)'!AF481),0)</f>
        <v>5830.5352470808321</v>
      </c>
      <c r="AR481" s="382">
        <f>IF(('GE2024 results (adjust.)'!K480+'Allocation (ENG)'!U481+'Allocation (ENG)'!AG481)&gt;0,('GE2024 results (adjust.)'!K480+'Allocation (ENG)'!U481+'Allocation (ENG)'!AG481),0)</f>
        <v>5311.0402908373999</v>
      </c>
      <c r="AS481" s="382">
        <f>IF(('GE2024 results (adjust.)'!L480+'Allocation (ENG)'!V481+'Allocation (ENG)'!AH481)&gt;0,('GE2024 results (adjust.)'!L480+'Allocation (ENG)'!V481+'Allocation (ENG)'!AH481),0)</f>
        <v>0</v>
      </c>
      <c r="AT481" s="382">
        <f t="shared" si="116"/>
        <v>1391.9310674714329</v>
      </c>
      <c r="AU481" s="382">
        <f t="shared" si="117"/>
        <v>395.02447955598723</v>
      </c>
      <c r="AV481" s="382">
        <f>IF(('GE2024 results (adjust.)'!N480+'Allocation (ENG)'!Y481+'Allocation (ENG)'!AK481)&gt;0,('GE2024 results (adjust.)'!N480+'Allocation (ENG)'!Y481+'Allocation (ENG)'!AK481),0)</f>
        <v>0</v>
      </c>
      <c r="AW481" s="382">
        <f t="shared" si="107"/>
        <v>37766.169609402255</v>
      </c>
      <c r="AY481" s="368">
        <f t="shared" si="108"/>
        <v>0.17379413831963195</v>
      </c>
      <c r="AZ481" s="368">
        <f t="shared" si="109"/>
        <v>0.13191374981115483</v>
      </c>
      <c r="BA481" s="368">
        <f t="shared" si="110"/>
        <v>0.33188556583870948</v>
      </c>
      <c r="BB481" s="368">
        <f t="shared" si="111"/>
        <v>2.0075533416320956E-2</v>
      </c>
      <c r="BC481" s="368">
        <f t="shared" si="112"/>
        <v>0.15438513641662149</v>
      </c>
      <c r="BD481" s="368">
        <f t="shared" si="113"/>
        <v>0.14062957259809492</v>
      </c>
      <c r="BE481" s="368">
        <f t="shared" si="114"/>
        <v>0</v>
      </c>
      <c r="BF481" s="368">
        <f t="shared" si="118"/>
        <v>3.6856559239857305E-2</v>
      </c>
      <c r="BG481" s="368">
        <f t="shared" si="119"/>
        <v>1.0459744359609136E-2</v>
      </c>
      <c r="BH481" s="368">
        <f t="shared" si="120"/>
        <v>0</v>
      </c>
    </row>
    <row r="482" spans="1:60" ht="20" customHeight="1" x14ac:dyDescent="0.35">
      <c r="A482" s="394" t="s">
        <v>596</v>
      </c>
      <c r="B482" s="395" t="s">
        <v>574</v>
      </c>
      <c r="C482" s="394" t="s">
        <v>545</v>
      </c>
      <c r="D482" s="333" t="s">
        <v>71</v>
      </c>
      <c r="E482" s="346">
        <f>'GE2024 results (adjust.)'!E481/'Regional Transition'!$P$109</f>
        <v>2.0454057776166757E-2</v>
      </c>
      <c r="F482" s="346">
        <f>'GE2024 results (adjust.)'!F481/'Regional Transition'!$Q$109</f>
        <v>1.0940873236572836E-2</v>
      </c>
      <c r="G482" s="346">
        <f>'GE2024 results (adjust.)'!G481/'Regional Transition'!$R$109</f>
        <v>1.6165529927060475E-2</v>
      </c>
      <c r="H482" s="346">
        <f>'GE2024 results (adjust.)'!H481/'Regional Transition'!$S$109</f>
        <v>6.1260740443744082E-3</v>
      </c>
      <c r="I482" s="346">
        <f>'GE2024 results (adjust.)'!I481/'Regional Transition'!$T$109</f>
        <v>1.2794650880731985E-2</v>
      </c>
      <c r="J482" s="346">
        <v>1.5592427503686253E-2</v>
      </c>
      <c r="K482" s="346">
        <v>1.5592427503686253E-2</v>
      </c>
      <c r="L482" s="346">
        <f t="shared" si="115"/>
        <v>1.6165529927060475E-2</v>
      </c>
      <c r="M482" s="346">
        <v>1.7835869969217287E-2</v>
      </c>
      <c r="N482" s="346">
        <v>1.5592427503686253E-2</v>
      </c>
      <c r="P482" s="347">
        <f>E482*'Regional Transition'!$P$111</f>
        <v>0</v>
      </c>
      <c r="Q482" s="347">
        <f>F482*'Regional Transition'!$Q$111</f>
        <v>0</v>
      </c>
      <c r="R482" s="347">
        <f>G482*'Regional Transition'!$R$111</f>
        <v>5103.0675574178076</v>
      </c>
      <c r="S482" s="347">
        <f>H482*'Regional Transition'!$S$111</f>
        <v>0</v>
      </c>
      <c r="T482" s="347">
        <f>I482*'Regional Transition'!$T$111</f>
        <v>3152.3609104268244</v>
      </c>
      <c r="U482" s="347">
        <f>J482*'Regional Transition'!$U$111</f>
        <v>0</v>
      </c>
      <c r="V482" s="347">
        <f>K482*'Regional Transition'!$V$111</f>
        <v>0</v>
      </c>
      <c r="W482" s="347">
        <f>L482*'Regional Transition'!$W$111</f>
        <v>1355.2862347613666</v>
      </c>
      <c r="X482" s="347">
        <f>M482*'Regional Transition'!$X$111</f>
        <v>149.53242586752228</v>
      </c>
      <c r="Y482" s="347">
        <f>N482*'Regional Transition'!$Y$111</f>
        <v>0</v>
      </c>
      <c r="Z482" s="348">
        <f t="shared" si="106"/>
        <v>9760.2471284735202</v>
      </c>
      <c r="AB482" s="347">
        <f>E482*'Regional Transition'!$P$113</f>
        <v>-8022.7089337175803</v>
      </c>
      <c r="AC482" s="347">
        <f>F482*'Regional Transition'!$Q$113</f>
        <v>-1859.4918032786886</v>
      </c>
      <c r="AD482" s="347">
        <f>G482*'Regional Transition'!$R$113</f>
        <v>0</v>
      </c>
      <c r="AE482" s="347">
        <f>H482*'Regional Transition'!$S$113</f>
        <v>-94.608000000000075</v>
      </c>
      <c r="AF482" s="347">
        <f>I482*'Regional Transition'!$T$113</f>
        <v>0</v>
      </c>
      <c r="AG482" s="347">
        <f>J482*'Regional Transition'!$U$113</f>
        <v>-554.16919274462953</v>
      </c>
      <c r="AH482" s="347">
        <f>K482*'Regional Transition'!$V$113</f>
        <v>-434.3293132625522</v>
      </c>
      <c r="AI482" s="347">
        <f>L482*'Regional Transition'!$W$113</f>
        <v>0</v>
      </c>
      <c r="AJ482" s="347">
        <f>M482*'Regional Transition'!$X$113</f>
        <v>0</v>
      </c>
      <c r="AK482" s="347">
        <f>N482*'Regional Transition'!$Y$113</f>
        <v>-206.60523354322635</v>
      </c>
      <c r="AM482" s="382">
        <f>IF(('GE2024 results (adjust.)'!E481+'Allocation (ENG)'!P482+'Allocation (ENG)'!AB482)&gt;0,('GE2024 results (adjust.)'!E481+'Allocation (ENG)'!P482+'Allocation (ENG)'!AB482),0)</f>
        <v>8849.2910662824197</v>
      </c>
      <c r="AN482" s="382">
        <f>IF(('GE2024 results (adjust.)'!F481+'Allocation (ENG)'!Q482+'Allocation (ENG)'!AC482)&gt;0,('GE2024 results (adjust.)'!F481+'Allocation (ENG)'!Q482+'Allocation (ENG)'!AC482),0)</f>
        <v>5458.5081967213118</v>
      </c>
      <c r="AO482" s="382">
        <f>IF(('GE2024 results (adjust.)'!G481+'Allocation (ENG)'!R482+'Allocation (ENG)'!AD482)&gt;0,('GE2024 results (adjust.)'!G481+'Allocation (ENG)'!R482+'Allocation (ENG)'!AD482),0)</f>
        <v>12204.067557417808</v>
      </c>
      <c r="AP482" s="382">
        <f>IF(('GE2024 results (adjust.)'!H481+'Allocation (ENG)'!S482+'Allocation (ENG)'!AE482)&gt;0,('GE2024 results (adjust.)'!H481+'Allocation (ENG)'!S482+'Allocation (ENG)'!AE482),0)</f>
        <v>1219.3919999999998</v>
      </c>
      <c r="AQ482" s="382">
        <f>IF(('GE2024 results (adjust.)'!I481+'Allocation (ENG)'!T482+'Allocation (ENG)'!AF482)&gt;0,('GE2024 results (adjust.)'!I481+'Allocation (ENG)'!T482+'Allocation (ENG)'!AF482),0)</f>
        <v>5188.3609104268244</v>
      </c>
      <c r="AR482" s="382">
        <f>IF(('GE2024 results (adjust.)'!K481+'Allocation (ENG)'!U482+'Allocation (ENG)'!AG482)&gt;0,('GE2024 results (adjust.)'!K481+'Allocation (ENG)'!U482+'Allocation (ENG)'!AG482),0)</f>
        <v>1152.8308072553705</v>
      </c>
      <c r="AS482" s="382">
        <f>IF(('GE2024 results (adjust.)'!L481+'Allocation (ENG)'!V482+'Allocation (ENG)'!AH482)&gt;0,('GE2024 results (adjust.)'!L481+'Allocation (ENG)'!V482+'Allocation (ENG)'!AH482),0)</f>
        <v>0</v>
      </c>
      <c r="AT482" s="382">
        <f t="shared" si="116"/>
        <v>1355.2862347613666</v>
      </c>
      <c r="AU482" s="382">
        <f t="shared" si="117"/>
        <v>149.53242586752228</v>
      </c>
      <c r="AV482" s="382">
        <f>IF(('GE2024 results (adjust.)'!N481+'Allocation (ENG)'!Y482+'Allocation (ENG)'!AK482)&gt;0,('GE2024 results (adjust.)'!N481+'Allocation (ENG)'!Y482+'Allocation (ENG)'!AK482),0)</f>
        <v>0</v>
      </c>
      <c r="AW482" s="382">
        <f t="shared" si="107"/>
        <v>35577.269198732625</v>
      </c>
      <c r="AY482" s="368">
        <f t="shared" si="108"/>
        <v>0.24873441007657945</v>
      </c>
      <c r="AZ482" s="368">
        <f t="shared" si="109"/>
        <v>0.15342684583885266</v>
      </c>
      <c r="BA482" s="368">
        <f t="shared" si="110"/>
        <v>0.34302991298310648</v>
      </c>
      <c r="BB482" s="368">
        <f t="shared" si="111"/>
        <v>3.4274468711708722E-2</v>
      </c>
      <c r="BC482" s="368">
        <f t="shared" si="112"/>
        <v>0.14583359058405895</v>
      </c>
      <c r="BD482" s="368">
        <f t="shared" si="113"/>
        <v>3.2403577711817129E-2</v>
      </c>
      <c r="BE482" s="368">
        <f t="shared" si="114"/>
        <v>0</v>
      </c>
      <c r="BF482" s="368">
        <f t="shared" si="118"/>
        <v>3.8094161392511997E-2</v>
      </c>
      <c r="BG482" s="368">
        <f t="shared" si="119"/>
        <v>4.2030327013645305E-3</v>
      </c>
      <c r="BH482" s="368">
        <f t="shared" si="120"/>
        <v>0</v>
      </c>
    </row>
    <row r="483" spans="1:60" ht="20" customHeight="1" x14ac:dyDescent="0.35">
      <c r="A483" s="394" t="s">
        <v>597</v>
      </c>
      <c r="B483" s="395" t="s">
        <v>574</v>
      </c>
      <c r="C483" s="394" t="s">
        <v>545</v>
      </c>
      <c r="D483" s="333" t="s">
        <v>71</v>
      </c>
      <c r="E483" s="346">
        <f>'GE2024 results (adjust.)'!E482/'Regional Transition'!$P$109</f>
        <v>1.7314180485965718E-2</v>
      </c>
      <c r="F483" s="346">
        <f>'GE2024 results (adjust.)'!F482/'Regional Transition'!$Q$109</f>
        <v>1.3246260846684248E-2</v>
      </c>
      <c r="G483" s="346">
        <f>'GE2024 results (adjust.)'!G482/'Regional Transition'!$R$109</f>
        <v>1.7576968957447391E-2</v>
      </c>
      <c r="H483" s="346">
        <f>'GE2024 results (adjust.)'!H482/'Regional Transition'!$S$109</f>
        <v>4.6714811205960105E-3</v>
      </c>
      <c r="I483" s="346">
        <f>'GE2024 results (adjust.)'!I482/'Regional Transition'!$T$109</f>
        <v>8.9487145649127433E-3</v>
      </c>
      <c r="J483" s="346">
        <v>0</v>
      </c>
      <c r="K483" s="346">
        <v>0</v>
      </c>
      <c r="L483" s="346">
        <f t="shared" si="115"/>
        <v>1.7576968957447391E-2</v>
      </c>
      <c r="M483" s="346">
        <v>6.785540698948816E-3</v>
      </c>
      <c r="N483" s="346">
        <v>0</v>
      </c>
      <c r="P483" s="347">
        <f>E483*'Regional Transition'!$P$111</f>
        <v>0</v>
      </c>
      <c r="Q483" s="347">
        <f>F483*'Regional Transition'!$Q$111</f>
        <v>0</v>
      </c>
      <c r="R483" s="347">
        <f>G483*'Regional Transition'!$R$111</f>
        <v>5548.6247867656521</v>
      </c>
      <c r="S483" s="347">
        <f>H483*'Regional Transition'!$S$111</f>
        <v>0</v>
      </c>
      <c r="T483" s="347">
        <f>I483*'Regional Transition'!$T$111</f>
        <v>2204.7946642670913</v>
      </c>
      <c r="U483" s="347">
        <f>J483*'Regional Transition'!$U$111</f>
        <v>0</v>
      </c>
      <c r="V483" s="347">
        <f>K483*'Regional Transition'!$V$111</f>
        <v>0</v>
      </c>
      <c r="W483" s="347">
        <f>L483*'Regional Transition'!$W$111</f>
        <v>1473.6185070542897</v>
      </c>
      <c r="X483" s="347">
        <f>M483*'Regional Transition'!$X$111</f>
        <v>56.888638641558039</v>
      </c>
      <c r="Y483" s="347">
        <f>N483*'Regional Transition'!$Y$111</f>
        <v>0</v>
      </c>
      <c r="Z483" s="348">
        <f t="shared" si="106"/>
        <v>9283.9265967285901</v>
      </c>
      <c r="AB483" s="347">
        <f>E483*'Regional Transition'!$P$113</f>
        <v>-6791.1527377521606</v>
      </c>
      <c r="AC483" s="347">
        <f>F483*'Regional Transition'!$Q$113</f>
        <v>-2251.311475409836</v>
      </c>
      <c r="AD483" s="347">
        <f>G483*'Regional Transition'!$R$113</f>
        <v>0</v>
      </c>
      <c r="AE483" s="347">
        <f>H483*'Regional Transition'!$S$113</f>
        <v>-72.144000000000077</v>
      </c>
      <c r="AF483" s="347">
        <f>I483*'Regional Transition'!$T$113</f>
        <v>0</v>
      </c>
      <c r="AG483" s="347">
        <f>J483*'Regional Transition'!$U$113</f>
        <v>0</v>
      </c>
      <c r="AH483" s="347">
        <f>K483*'Regional Transition'!$V$113</f>
        <v>0</v>
      </c>
      <c r="AI483" s="347">
        <f>L483*'Regional Transition'!$W$113</f>
        <v>0</v>
      </c>
      <c r="AJ483" s="347">
        <f>M483*'Regional Transition'!$X$113</f>
        <v>0</v>
      </c>
      <c r="AK483" s="347">
        <f>N483*'Regional Transition'!$Y$113</f>
        <v>0</v>
      </c>
      <c r="AM483" s="382">
        <f>IF(('GE2024 results (adjust.)'!E482+'Allocation (ENG)'!P483+'Allocation (ENG)'!AB483)&gt;0,('GE2024 results (adjust.)'!E482+'Allocation (ENG)'!P483+'Allocation (ENG)'!AB483),0)</f>
        <v>7490.8472622478394</v>
      </c>
      <c r="AN483" s="382">
        <f>IF(('GE2024 results (adjust.)'!F482+'Allocation (ENG)'!Q483+'Allocation (ENG)'!AC483)&gt;0,('GE2024 results (adjust.)'!F482+'Allocation (ENG)'!Q483+'Allocation (ENG)'!AC483),0)</f>
        <v>6608.688524590164</v>
      </c>
      <c r="AO483" s="382">
        <f>IF(('GE2024 results (adjust.)'!G482+'Allocation (ENG)'!R483+'Allocation (ENG)'!AD483)&gt;0,('GE2024 results (adjust.)'!G482+'Allocation (ENG)'!R483+'Allocation (ENG)'!AD483),0)</f>
        <v>13269.624786765653</v>
      </c>
      <c r="AP483" s="382">
        <f>IF(('GE2024 results (adjust.)'!H482+'Allocation (ENG)'!S483+'Allocation (ENG)'!AE483)&gt;0,('GE2024 results (adjust.)'!H482+'Allocation (ENG)'!S483+'Allocation (ENG)'!AE483),0)</f>
        <v>929.85599999999988</v>
      </c>
      <c r="AQ483" s="382">
        <f>IF(('GE2024 results (adjust.)'!I482+'Allocation (ENG)'!T483+'Allocation (ENG)'!AF483)&gt;0,('GE2024 results (adjust.)'!I482+'Allocation (ENG)'!T483+'Allocation (ENG)'!AF483),0)</f>
        <v>3628.7946642670913</v>
      </c>
      <c r="AR483" s="382">
        <f>IF(('GE2024 results (adjust.)'!K482+'Allocation (ENG)'!U483+'Allocation (ENG)'!AG483)&gt;0,('GE2024 results (adjust.)'!K482+'Allocation (ENG)'!U483+'Allocation (ENG)'!AG483),0)</f>
        <v>0</v>
      </c>
      <c r="AS483" s="382">
        <f>IF(('GE2024 results (adjust.)'!L482+'Allocation (ENG)'!V483+'Allocation (ENG)'!AH483)&gt;0,('GE2024 results (adjust.)'!L482+'Allocation (ENG)'!V483+'Allocation (ENG)'!AH483),0)</f>
        <v>0</v>
      </c>
      <c r="AT483" s="382">
        <f t="shared" si="116"/>
        <v>1473.6185070542897</v>
      </c>
      <c r="AU483" s="382">
        <f t="shared" si="117"/>
        <v>56.888638641558039</v>
      </c>
      <c r="AV483" s="382">
        <f>IF(('GE2024 results (adjust.)'!N482+'Allocation (ENG)'!Y483+'Allocation (ENG)'!AK483)&gt;0,('GE2024 results (adjust.)'!N482+'Allocation (ENG)'!Y483+'Allocation (ENG)'!AK483),0)</f>
        <v>0</v>
      </c>
      <c r="AW483" s="382">
        <f t="shared" si="107"/>
        <v>33458.318383566599</v>
      </c>
      <c r="AY483" s="368">
        <f t="shared" si="108"/>
        <v>0.22388594598128539</v>
      </c>
      <c r="AZ483" s="368">
        <f t="shared" si="109"/>
        <v>0.19752004415846824</v>
      </c>
      <c r="BA483" s="368">
        <f t="shared" si="110"/>
        <v>0.39660166523142321</v>
      </c>
      <c r="BB483" s="368">
        <f t="shared" si="111"/>
        <v>2.7791474435149986E-2</v>
      </c>
      <c r="BC483" s="368">
        <f t="shared" si="112"/>
        <v>0.10845717416716949</v>
      </c>
      <c r="BD483" s="368">
        <f t="shared" si="113"/>
        <v>0</v>
      </c>
      <c r="BE483" s="368">
        <f t="shared" si="114"/>
        <v>0</v>
      </c>
      <c r="BF483" s="368">
        <f t="shared" si="118"/>
        <v>4.4043412169156498E-2</v>
      </c>
      <c r="BG483" s="368">
        <f t="shared" si="119"/>
        <v>1.700283857347101E-3</v>
      </c>
      <c r="BH483" s="368">
        <f t="shared" si="120"/>
        <v>0</v>
      </c>
    </row>
    <row r="484" spans="1:60" ht="20" customHeight="1" x14ac:dyDescent="0.35">
      <c r="A484" s="394" t="s">
        <v>598</v>
      </c>
      <c r="B484" s="395" t="s">
        <v>574</v>
      </c>
      <c r="C484" s="394" t="s">
        <v>545</v>
      </c>
      <c r="D484" s="333" t="s">
        <v>71</v>
      </c>
      <c r="E484" s="346">
        <f>'GE2024 results (adjust.)'!E483/'Regional Transition'!$P$109</f>
        <v>2.0366771612114833E-2</v>
      </c>
      <c r="F484" s="346">
        <f>'GE2024 results (adjust.)'!F483/'Regional Transition'!$Q$109</f>
        <v>8.453087903741845E-3</v>
      </c>
      <c r="G484" s="346">
        <f>'GE2024 results (adjust.)'!G483/'Regional Transition'!$R$109</f>
        <v>1.7328828869847109E-2</v>
      </c>
      <c r="H484" s="346">
        <f>'GE2024 results (adjust.)'!H483/'Regional Transition'!$S$109</f>
        <v>3.533914859692391E-3</v>
      </c>
      <c r="I484" s="346">
        <f>'GE2024 results (adjust.)'!I483/'Regional Transition'!$T$109</f>
        <v>1.0255830175517976E-2</v>
      </c>
      <c r="J484" s="346">
        <v>7.7538430249309356E-3</v>
      </c>
      <c r="K484" s="346">
        <v>7.7538430249309356E-3</v>
      </c>
      <c r="L484" s="346">
        <f t="shared" si="115"/>
        <v>1.7328828869847109E-2</v>
      </c>
      <c r="M484" s="346">
        <v>1.2136778202403536E-2</v>
      </c>
      <c r="N484" s="346">
        <v>7.7538430249309356E-3</v>
      </c>
      <c r="P484" s="347">
        <f>E484*'Regional Transition'!$P$111</f>
        <v>0</v>
      </c>
      <c r="Q484" s="347">
        <f>F484*'Regional Transition'!$Q$111</f>
        <v>0</v>
      </c>
      <c r="R484" s="347">
        <f>G484*'Regional Transition'!$R$111</f>
        <v>5470.2929512835299</v>
      </c>
      <c r="S484" s="347">
        <f>H484*'Regional Transition'!$S$111</f>
        <v>0</v>
      </c>
      <c r="T484" s="347">
        <f>I484*'Regional Transition'!$T$111</f>
        <v>2526.8433230926216</v>
      </c>
      <c r="U484" s="347">
        <f>J484*'Regional Transition'!$U$111</f>
        <v>0</v>
      </c>
      <c r="V484" s="347">
        <f>K484*'Regional Transition'!$V$111</f>
        <v>0</v>
      </c>
      <c r="W484" s="347">
        <f>L484*'Regional Transition'!$W$111</f>
        <v>1452.8149301511789</v>
      </c>
      <c r="X484" s="347">
        <f>M484*'Regional Transition'!$X$111</f>
        <v>101.75236139048337</v>
      </c>
      <c r="Y484" s="347">
        <f>N484*'Regional Transition'!$Y$111</f>
        <v>0</v>
      </c>
      <c r="Z484" s="348">
        <f t="shared" si="106"/>
        <v>9551.7035659178127</v>
      </c>
      <c r="AB484" s="347">
        <f>E484*'Regional Transition'!$P$113</f>
        <v>-7988.4726224783853</v>
      </c>
      <c r="AC484" s="347">
        <f>F484*'Regional Transition'!$Q$113</f>
        <v>-1436.6721311475412</v>
      </c>
      <c r="AD484" s="347">
        <f>G484*'Regional Transition'!$R$113</f>
        <v>0</v>
      </c>
      <c r="AE484" s="347">
        <f>H484*'Regional Transition'!$S$113</f>
        <v>-54.57600000000005</v>
      </c>
      <c r="AF484" s="347">
        <f>I484*'Regional Transition'!$T$113</f>
        <v>0</v>
      </c>
      <c r="AG484" s="347">
        <f>J484*'Regional Transition'!$U$113</f>
        <v>-275.57870182681307</v>
      </c>
      <c r="AH484" s="347">
        <f>K484*'Regional Transition'!$V$113</f>
        <v>-215.98441393219306</v>
      </c>
      <c r="AI484" s="347">
        <f>L484*'Regional Transition'!$W$113</f>
        <v>0</v>
      </c>
      <c r="AJ484" s="347">
        <f>M484*'Regional Transition'!$X$113</f>
        <v>0</v>
      </c>
      <c r="AK484" s="347">
        <f>N484*'Regional Transition'!$Y$113</f>
        <v>-102.74118950655006</v>
      </c>
      <c r="AM484" s="382">
        <f>IF(('GE2024 results (adjust.)'!E483+'Allocation (ENG)'!P484+'Allocation (ENG)'!AB484)&gt;0,('GE2024 results (adjust.)'!E483+'Allocation (ENG)'!P484+'Allocation (ENG)'!AB484),0)</f>
        <v>8811.5273775216156</v>
      </c>
      <c r="AN484" s="382">
        <f>IF(('GE2024 results (adjust.)'!F483+'Allocation (ENG)'!Q484+'Allocation (ENG)'!AC484)&gt;0,('GE2024 results (adjust.)'!F483+'Allocation (ENG)'!Q484+'Allocation (ENG)'!AC484),0)</f>
        <v>4217.3278688524588</v>
      </c>
      <c r="AO484" s="382">
        <f>IF(('GE2024 results (adjust.)'!G483+'Allocation (ENG)'!R484+'Allocation (ENG)'!AD484)&gt;0,('GE2024 results (adjust.)'!G483+'Allocation (ENG)'!R484+'Allocation (ENG)'!AD484),0)</f>
        <v>13082.292951283529</v>
      </c>
      <c r="AP484" s="382">
        <f>IF(('GE2024 results (adjust.)'!H483+'Allocation (ENG)'!S484+'Allocation (ENG)'!AE484)&gt;0,('GE2024 results (adjust.)'!H483+'Allocation (ENG)'!S484+'Allocation (ENG)'!AE484),0)</f>
        <v>703.42399999999998</v>
      </c>
      <c r="AQ484" s="382">
        <f>IF(('GE2024 results (adjust.)'!I483+'Allocation (ENG)'!T484+'Allocation (ENG)'!AF484)&gt;0,('GE2024 results (adjust.)'!I483+'Allocation (ENG)'!T484+'Allocation (ENG)'!AF484),0)</f>
        <v>4158.8433230926221</v>
      </c>
      <c r="AR484" s="382">
        <f>IF(('GE2024 results (adjust.)'!K483+'Allocation (ENG)'!U484+'Allocation (ENG)'!AG484)&gt;0,('GE2024 results (adjust.)'!K483+'Allocation (ENG)'!U484+'Allocation (ENG)'!AG484),0)</f>
        <v>0</v>
      </c>
      <c r="AS484" s="382">
        <f>IF(('GE2024 results (adjust.)'!L483+'Allocation (ENG)'!V484+'Allocation (ENG)'!AH484)&gt;0,('GE2024 results (adjust.)'!L483+'Allocation (ENG)'!V484+'Allocation (ENG)'!AH484),0)</f>
        <v>699.01558606780691</v>
      </c>
      <c r="AT484" s="382">
        <f t="shared" si="116"/>
        <v>1452.8149301511789</v>
      </c>
      <c r="AU484" s="382">
        <f t="shared" si="117"/>
        <v>101.75236139048337</v>
      </c>
      <c r="AV484" s="382">
        <f>IF(('GE2024 results (adjust.)'!N483+'Allocation (ENG)'!Y484+'Allocation (ENG)'!AK484)&gt;0,('GE2024 results (adjust.)'!N483+'Allocation (ENG)'!Y484+'Allocation (ENG)'!AK484),0)</f>
        <v>0</v>
      </c>
      <c r="AW484" s="382">
        <f t="shared" si="107"/>
        <v>33226.998398359698</v>
      </c>
      <c r="AY484" s="368">
        <f t="shared" si="108"/>
        <v>0.26519179589681535</v>
      </c>
      <c r="AZ484" s="368">
        <f t="shared" si="109"/>
        <v>0.12692473205947649</v>
      </c>
      <c r="BA484" s="368">
        <f t="shared" si="110"/>
        <v>0.39372478953528817</v>
      </c>
      <c r="BB484" s="368">
        <f t="shared" si="111"/>
        <v>2.1170254127881909E-2</v>
      </c>
      <c r="BC484" s="368">
        <f t="shared" si="112"/>
        <v>0.12516458071933245</v>
      </c>
      <c r="BD484" s="368">
        <f t="shared" si="113"/>
        <v>0</v>
      </c>
      <c r="BE484" s="368">
        <f t="shared" si="114"/>
        <v>2.103757846818673E-2</v>
      </c>
      <c r="BF484" s="368">
        <f t="shared" si="118"/>
        <v>4.372392934003029E-2</v>
      </c>
      <c r="BG484" s="368">
        <f t="shared" si="119"/>
        <v>3.0623398529885425E-3</v>
      </c>
      <c r="BH484" s="368">
        <f t="shared" si="120"/>
        <v>0</v>
      </c>
    </row>
    <row r="485" spans="1:60" ht="20" customHeight="1" x14ac:dyDescent="0.35">
      <c r="A485" s="394" t="s">
        <v>599</v>
      </c>
      <c r="B485" s="395" t="s">
        <v>574</v>
      </c>
      <c r="C485" s="394" t="s">
        <v>545</v>
      </c>
      <c r="D485" s="333" t="s">
        <v>71</v>
      </c>
      <c r="E485" s="346">
        <f>'GE2024 results (adjust.)'!E484/'Regional Transition'!$P$109</f>
        <v>2.3410876583425569E-2</v>
      </c>
      <c r="F485" s="346">
        <f>'GE2024 results (adjust.)'!F484/'Regional Transition'!$Q$109</f>
        <v>1.7137910619135614E-2</v>
      </c>
      <c r="G485" s="346">
        <f>'GE2024 results (adjust.)'!G484/'Regional Transition'!$R$109</f>
        <v>1.3836655526922061E-2</v>
      </c>
      <c r="H485" s="346">
        <f>'GE2024 results (adjust.)'!H484/'Regional Transition'!$S$109</f>
        <v>6.4151277664072958E-3</v>
      </c>
      <c r="I485" s="346">
        <f>'GE2024 results (adjust.)'!I484/'Regional Transition'!$T$109</f>
        <v>1.6024734649246839E-2</v>
      </c>
      <c r="J485" s="346">
        <v>2.4227581648390759E-2</v>
      </c>
      <c r="K485" s="346">
        <v>2.4227581648390759E-2</v>
      </c>
      <c r="L485" s="346">
        <f t="shared" si="115"/>
        <v>1.3836655526922061E-2</v>
      </c>
      <c r="M485" s="346">
        <v>2.1543138693783423E-2</v>
      </c>
      <c r="N485" s="346">
        <v>2.4227581648390759E-2</v>
      </c>
      <c r="P485" s="347">
        <f>E485*'Regional Transition'!$P$111</f>
        <v>0</v>
      </c>
      <c r="Q485" s="347">
        <f>F485*'Regional Transition'!$Q$111</f>
        <v>0</v>
      </c>
      <c r="R485" s="347">
        <f>G485*'Regional Transition'!$R$111</f>
        <v>4367.8981289938647</v>
      </c>
      <c r="S485" s="347">
        <f>H485*'Regional Transition'!$S$111</f>
        <v>0</v>
      </c>
      <c r="T485" s="347">
        <f>I485*'Regional Transition'!$T$111</f>
        <v>3948.1926923322217</v>
      </c>
      <c r="U485" s="347">
        <f>J485*'Regional Transition'!$U$111</f>
        <v>0</v>
      </c>
      <c r="V485" s="347">
        <f>K485*'Regional Transition'!$V$111</f>
        <v>0</v>
      </c>
      <c r="W485" s="347">
        <f>L485*'Regional Transition'!$W$111</f>
        <v>1160.0379854780433</v>
      </c>
      <c r="X485" s="347">
        <f>M485*'Regional Transition'!$X$111</f>
        <v>180.61343770960946</v>
      </c>
      <c r="Y485" s="347">
        <f>N485*'Regional Transition'!$Y$111</f>
        <v>0</v>
      </c>
      <c r="Z485" s="348">
        <f t="shared" si="106"/>
        <v>9656.7422445137399</v>
      </c>
      <c r="AB485" s="347">
        <f>E485*'Regional Transition'!$P$113</f>
        <v>-9182.4639769452442</v>
      </c>
      <c r="AC485" s="347">
        <f>F485*'Regional Transition'!$Q$113</f>
        <v>-2912.7295081967213</v>
      </c>
      <c r="AD485" s="347">
        <f>G485*'Regional Transition'!$R$113</f>
        <v>0</v>
      </c>
      <c r="AE485" s="347">
        <f>H485*'Regional Transition'!$S$113</f>
        <v>-99.072000000000088</v>
      </c>
      <c r="AF485" s="347">
        <f>I485*'Regional Transition'!$T$113</f>
        <v>0</v>
      </c>
      <c r="AG485" s="347">
        <f>J485*'Regional Transition'!$U$113</f>
        <v>-861.07050111787817</v>
      </c>
      <c r="AH485" s="347">
        <f>K485*'Regional Transition'!$V$113</f>
        <v>-674.86277533567215</v>
      </c>
      <c r="AI485" s="347">
        <f>L485*'Regional Transition'!$W$113</f>
        <v>0</v>
      </c>
      <c r="AJ485" s="347">
        <f>M485*'Regional Transition'!$X$113</f>
        <v>0</v>
      </c>
      <c r="AK485" s="347">
        <f>N485*'Regional Transition'!$Y$113</f>
        <v>-321.02411016308918</v>
      </c>
      <c r="AM485" s="382">
        <f>IF(('GE2024 results (adjust.)'!E484+'Allocation (ENG)'!P485+'Allocation (ENG)'!AB485)&gt;0,('GE2024 results (adjust.)'!E484+'Allocation (ENG)'!P485+'Allocation (ENG)'!AB485),0)</f>
        <v>10128.536023054756</v>
      </c>
      <c r="AN485" s="382">
        <f>IF(('GE2024 results (adjust.)'!F484+'Allocation (ENG)'!Q485+'Allocation (ENG)'!AC485)&gt;0,('GE2024 results (adjust.)'!F484+'Allocation (ENG)'!Q485+'Allocation (ENG)'!AC485),0)</f>
        <v>8550.2704918032796</v>
      </c>
      <c r="AO485" s="382">
        <f>IF(('GE2024 results (adjust.)'!G484+'Allocation (ENG)'!R485+'Allocation (ENG)'!AD485)&gt;0,('GE2024 results (adjust.)'!G484+'Allocation (ENG)'!R485+'Allocation (ENG)'!AD485),0)</f>
        <v>10445.898128993864</v>
      </c>
      <c r="AP485" s="382">
        <f>IF(('GE2024 results (adjust.)'!H484+'Allocation (ENG)'!S485+'Allocation (ENG)'!AE485)&gt;0,('GE2024 results (adjust.)'!H484+'Allocation (ENG)'!S485+'Allocation (ENG)'!AE485),0)</f>
        <v>1276.9279999999999</v>
      </c>
      <c r="AQ485" s="382">
        <f>IF(('GE2024 results (adjust.)'!I484+'Allocation (ENG)'!T485+'Allocation (ENG)'!AF485)&gt;0,('GE2024 results (adjust.)'!I484+'Allocation (ENG)'!T485+'Allocation (ENG)'!AF485),0)</f>
        <v>6498.1926923322217</v>
      </c>
      <c r="AR485" s="382">
        <f>IF(('GE2024 results (adjust.)'!K484+'Allocation (ENG)'!U485+'Allocation (ENG)'!AG485)&gt;0,('GE2024 results (adjust.)'!K484+'Allocation (ENG)'!U485+'Allocation (ENG)'!AG485),0)</f>
        <v>533.92949888212183</v>
      </c>
      <c r="AS485" s="382">
        <f>IF(('GE2024 results (adjust.)'!L484+'Allocation (ENG)'!V485+'Allocation (ENG)'!AH485)&gt;0,('GE2024 results (adjust.)'!L484+'Allocation (ENG)'!V485+'Allocation (ENG)'!AH485),0)</f>
        <v>0</v>
      </c>
      <c r="AT485" s="382">
        <f t="shared" si="116"/>
        <v>1160.0379854780433</v>
      </c>
      <c r="AU485" s="382">
        <f t="shared" si="117"/>
        <v>180.61343770960946</v>
      </c>
      <c r="AV485" s="382">
        <f>IF(('GE2024 results (adjust.)'!N484+'Allocation (ENG)'!Y485+'Allocation (ENG)'!AK485)&gt;0,('GE2024 results (adjust.)'!N484+'Allocation (ENG)'!Y485+'Allocation (ENG)'!AK485),0)</f>
        <v>566.97588983691082</v>
      </c>
      <c r="AW485" s="382">
        <f t="shared" si="107"/>
        <v>39341.382148090801</v>
      </c>
      <c r="AY485" s="368">
        <f t="shared" si="108"/>
        <v>0.25745247040199076</v>
      </c>
      <c r="AZ485" s="368">
        <f t="shared" si="109"/>
        <v>0.21733528475481423</v>
      </c>
      <c r="BA485" s="368">
        <f t="shared" si="110"/>
        <v>0.26551934778683906</v>
      </c>
      <c r="BB485" s="368">
        <f t="shared" si="111"/>
        <v>3.2457629353064503E-2</v>
      </c>
      <c r="BC485" s="368">
        <f t="shared" si="112"/>
        <v>0.16517448898646722</v>
      </c>
      <c r="BD485" s="368">
        <f t="shared" si="113"/>
        <v>1.3571701595848302E-2</v>
      </c>
      <c r="BE485" s="368">
        <f t="shared" si="114"/>
        <v>0</v>
      </c>
      <c r="BF485" s="368">
        <f t="shared" si="118"/>
        <v>2.948645731640465E-2</v>
      </c>
      <c r="BG485" s="368">
        <f t="shared" si="119"/>
        <v>4.5909276148391361E-3</v>
      </c>
      <c r="BH485" s="368">
        <f t="shared" si="120"/>
        <v>1.4411692189732222E-2</v>
      </c>
    </row>
    <row r="486" spans="1:60" ht="20" customHeight="1" x14ac:dyDescent="0.35">
      <c r="A486" s="394" t="s">
        <v>600</v>
      </c>
      <c r="B486" s="395" t="s">
        <v>601</v>
      </c>
      <c r="C486" s="394" t="s">
        <v>545</v>
      </c>
      <c r="D486" s="333" t="s">
        <v>71</v>
      </c>
      <c r="E486" s="346">
        <f>'GE2024 results (adjust.)'!E485/'Regional Transition'!$P$109</f>
        <v>1.6386764992914062E-2</v>
      </c>
      <c r="F486" s="346">
        <f>'GE2024 results (adjust.)'!F485/'Regional Transition'!$Q$109</f>
        <v>2.4717881555105042E-2</v>
      </c>
      <c r="G486" s="346">
        <f>'GE2024 results (adjust.)'!G485/'Regional Transition'!$R$109</f>
        <v>2.1818115592303559E-2</v>
      </c>
      <c r="H486" s="346">
        <f>'GE2024 results (adjust.)'!H485/'Regional Transition'!$S$109</f>
        <v>3.44580009604043E-2</v>
      </c>
      <c r="I486" s="346">
        <f>'GE2024 results (adjust.)'!I485/'Regional Transition'!$T$109</f>
        <v>1.0526051191171943E-2</v>
      </c>
      <c r="J486" s="346">
        <v>1.4448417877057099E-2</v>
      </c>
      <c r="K486" s="346">
        <v>1.4448417877057099E-2</v>
      </c>
      <c r="L486" s="346">
        <f t="shared" si="115"/>
        <v>2.1818115592303559E-2</v>
      </c>
      <c r="M486" s="346">
        <v>1.6106128906212779E-2</v>
      </c>
      <c r="N486" s="346">
        <v>1.4448417877057099E-2</v>
      </c>
      <c r="P486" s="347">
        <f>E486*'Regional Transition'!$P$111</f>
        <v>0</v>
      </c>
      <c r="Q486" s="347">
        <f>F486*'Regional Transition'!$Q$111</f>
        <v>0</v>
      </c>
      <c r="R486" s="347">
        <f>G486*'Regional Transition'!$R$111</f>
        <v>6887.4523968866733</v>
      </c>
      <c r="S486" s="347">
        <f>H486*'Regional Transition'!$S$111</f>
        <v>0</v>
      </c>
      <c r="T486" s="347">
        <f>I486*'Regional Transition'!$T$111</f>
        <v>2593.4206900613613</v>
      </c>
      <c r="U486" s="347">
        <f>J486*'Regional Transition'!$U$111</f>
        <v>0</v>
      </c>
      <c r="V486" s="347">
        <f>K486*'Regional Transition'!$V$111</f>
        <v>0</v>
      </c>
      <c r="W486" s="347">
        <f>L486*'Regional Transition'!$W$111</f>
        <v>1829.1878994441538</v>
      </c>
      <c r="X486" s="347">
        <f>M486*'Regional Transition'!$X$111</f>
        <v>135.03061700032737</v>
      </c>
      <c r="Y486" s="347">
        <f>N486*'Regional Transition'!$Y$111</f>
        <v>0</v>
      </c>
      <c r="Z486" s="348">
        <f t="shared" si="106"/>
        <v>11445.091603392517</v>
      </c>
      <c r="AB486" s="347">
        <f>E486*'Regional Transition'!$P$113</f>
        <v>-6427.3919308357354</v>
      </c>
      <c r="AC486" s="347">
        <f>F486*'Regional Transition'!$Q$113</f>
        <v>-4201.0081967213118</v>
      </c>
      <c r="AD486" s="347">
        <f>G486*'Regional Transition'!$R$113</f>
        <v>0</v>
      </c>
      <c r="AE486" s="347">
        <f>H486*'Regional Transition'!$S$113</f>
        <v>-532.1520000000005</v>
      </c>
      <c r="AF486" s="347">
        <f>I486*'Regional Transition'!$T$113</f>
        <v>0</v>
      </c>
      <c r="AG486" s="347">
        <f>J486*'Regional Transition'!$U$113</f>
        <v>-513.51004001608328</v>
      </c>
      <c r="AH486" s="347">
        <f>K486*'Regional Transition'!$V$113</f>
        <v>-402.4627603873106</v>
      </c>
      <c r="AI486" s="347">
        <f>L486*'Regional Transition'!$W$113</f>
        <v>0</v>
      </c>
      <c r="AJ486" s="347">
        <f>M486*'Regional Transition'!$X$113</f>
        <v>0</v>
      </c>
      <c r="AK486" s="347">
        <f>N486*'Regional Transition'!$Y$113</f>
        <v>-191.44669738652223</v>
      </c>
      <c r="AM486" s="382">
        <f>IF(('GE2024 results (adjust.)'!E485+'Allocation (ENG)'!P486+'Allocation (ENG)'!AB486)&gt;0,('GE2024 results (adjust.)'!E485+'Allocation (ENG)'!P486+'Allocation (ENG)'!AB486),0)</f>
        <v>7089.6080691642646</v>
      </c>
      <c r="AN486" s="382">
        <f>IF(('GE2024 results (adjust.)'!F485+'Allocation (ENG)'!Q486+'Allocation (ENG)'!AC486)&gt;0,('GE2024 results (adjust.)'!F485+'Allocation (ENG)'!Q486+'Allocation (ENG)'!AC486),0)</f>
        <v>12331.991803278688</v>
      </c>
      <c r="AO486" s="382">
        <f>IF(('GE2024 results (adjust.)'!G485+'Allocation (ENG)'!R486+'Allocation (ENG)'!AD486)&gt;0,('GE2024 results (adjust.)'!G485+'Allocation (ENG)'!R486+'Allocation (ENG)'!AD486),0)</f>
        <v>16471.452396886674</v>
      </c>
      <c r="AP486" s="382">
        <f>IF(('GE2024 results (adjust.)'!H485+'Allocation (ENG)'!S486+'Allocation (ENG)'!AE486)&gt;0,('GE2024 results (adjust.)'!H485+'Allocation (ENG)'!S486+'Allocation (ENG)'!AE486),0)</f>
        <v>6858.848</v>
      </c>
      <c r="AQ486" s="382">
        <f>IF(('GE2024 results (adjust.)'!I485+'Allocation (ENG)'!T486+'Allocation (ENG)'!AF486)&gt;0,('GE2024 results (adjust.)'!I485+'Allocation (ENG)'!T486+'Allocation (ENG)'!AF486),0)</f>
        <v>4268.4206900613608</v>
      </c>
      <c r="AR486" s="382">
        <f>IF(('GE2024 results (adjust.)'!K485+'Allocation (ENG)'!U486+'Allocation (ENG)'!AG486)&gt;0,('GE2024 results (adjust.)'!K485+'Allocation (ENG)'!U486+'Allocation (ENG)'!AG486),0)</f>
        <v>1047.4899599839168</v>
      </c>
      <c r="AS486" s="382">
        <f>IF(('GE2024 results (adjust.)'!L485+'Allocation (ENG)'!V486+'Allocation (ENG)'!AH486)&gt;0,('GE2024 results (adjust.)'!L485+'Allocation (ENG)'!V486+'Allocation (ENG)'!AH486),0)</f>
        <v>0</v>
      </c>
      <c r="AT486" s="382">
        <f t="shared" si="116"/>
        <v>1829.1878994441538</v>
      </c>
      <c r="AU486" s="382">
        <f t="shared" si="117"/>
        <v>135.03061700032737</v>
      </c>
      <c r="AV486" s="382">
        <f>IF(('GE2024 results (adjust.)'!N485+'Allocation (ENG)'!Y486+'Allocation (ENG)'!AK486)&gt;0,('GE2024 results (adjust.)'!N485+'Allocation (ENG)'!Y486+'Allocation (ENG)'!AK486),0)</f>
        <v>0</v>
      </c>
      <c r="AW486" s="382">
        <f t="shared" si="107"/>
        <v>50032.029435819379</v>
      </c>
      <c r="AY486" s="368">
        <f t="shared" si="108"/>
        <v>0.14170138907234911</v>
      </c>
      <c r="AZ486" s="368">
        <f t="shared" si="109"/>
        <v>0.24648194251440575</v>
      </c>
      <c r="BA486" s="368">
        <f t="shared" si="110"/>
        <v>0.32921815450272912</v>
      </c>
      <c r="BB486" s="368">
        <f t="shared" si="111"/>
        <v>0.13708914224234031</v>
      </c>
      <c r="BC486" s="368">
        <f t="shared" si="112"/>
        <v>8.531376276744583E-2</v>
      </c>
      <c r="BD486" s="368">
        <f t="shared" si="113"/>
        <v>2.093638758602881E-2</v>
      </c>
      <c r="BE486" s="368">
        <f t="shared" si="114"/>
        <v>0</v>
      </c>
      <c r="BF486" s="368">
        <f t="shared" si="118"/>
        <v>3.6560337848989696E-2</v>
      </c>
      <c r="BG486" s="368">
        <f t="shared" si="119"/>
        <v>2.6988834657115674E-3</v>
      </c>
      <c r="BH486" s="368">
        <f t="shared" si="120"/>
        <v>0</v>
      </c>
    </row>
    <row r="487" spans="1:60" ht="20" customHeight="1" x14ac:dyDescent="0.35">
      <c r="A487" s="394" t="s">
        <v>602</v>
      </c>
      <c r="B487" s="395" t="s">
        <v>601</v>
      </c>
      <c r="C487" s="394" t="s">
        <v>545</v>
      </c>
      <c r="D487" s="333" t="s">
        <v>71</v>
      </c>
      <c r="E487" s="346">
        <f>'GE2024 results (adjust.)'!E486/'Regional Transition'!$P$109</f>
        <v>1.3311140017917909E-2</v>
      </c>
      <c r="F487" s="346">
        <f>'GE2024 results (adjust.)'!F486/'Regional Transition'!$Q$109</f>
        <v>2.9863889437078767E-2</v>
      </c>
      <c r="G487" s="346">
        <f>'GE2024 results (adjust.)'!G486/'Regional Transition'!$R$109</f>
        <v>2.1526721727965617E-2</v>
      </c>
      <c r="H487" s="346">
        <f>'GE2024 results (adjust.)'!H486/'Regional Transition'!$S$109</f>
        <v>2.3921526576624878E-2</v>
      </c>
      <c r="I487" s="346">
        <f>'GE2024 results (adjust.)'!I486/'Regional Transition'!$T$109</f>
        <v>2.405595460286937E-2</v>
      </c>
      <c r="J487" s="346">
        <v>2.0253207464027254E-3</v>
      </c>
      <c r="K487" s="346">
        <v>2.0253207464027254E-3</v>
      </c>
      <c r="L487" s="346">
        <f t="shared" si="115"/>
        <v>2.1526721727965617E-2</v>
      </c>
      <c r="M487" s="346">
        <v>1.8240905755320273E-2</v>
      </c>
      <c r="N487" s="346">
        <v>2.0253207464027254E-3</v>
      </c>
      <c r="P487" s="347">
        <f>E487*'Regional Transition'!$P$111</f>
        <v>0</v>
      </c>
      <c r="Q487" s="347">
        <f>F487*'Regional Transition'!$Q$111</f>
        <v>0</v>
      </c>
      <c r="R487" s="347">
        <f>G487*'Regional Transition'!$R$111</f>
        <v>6795.4663882471186</v>
      </c>
      <c r="S487" s="347">
        <f>H487*'Regional Transition'!$S$111</f>
        <v>0</v>
      </c>
      <c r="T487" s="347">
        <f>I487*'Regional Transition'!$T$111</f>
        <v>5926.9339710775457</v>
      </c>
      <c r="U487" s="347">
        <f>J487*'Regional Transition'!$U$111</f>
        <v>0</v>
      </c>
      <c r="V487" s="347">
        <f>K487*'Regional Transition'!$V$111</f>
        <v>0</v>
      </c>
      <c r="W487" s="347">
        <f>L487*'Regional Transition'!$W$111</f>
        <v>1804.7580109707762</v>
      </c>
      <c r="X487" s="347">
        <f>M487*'Regional Transition'!$X$111</f>
        <v>152.9281662358737</v>
      </c>
      <c r="Y487" s="347">
        <f>N487*'Regional Transition'!$Y$111</f>
        <v>0</v>
      </c>
      <c r="Z487" s="348">
        <f t="shared" si="106"/>
        <v>14680.086536531313</v>
      </c>
      <c r="AB487" s="347">
        <f>E487*'Regional Transition'!$P$113</f>
        <v>-5221.0374639769452</v>
      </c>
      <c r="AC487" s="347">
        <f>F487*'Regional Transition'!$Q$113</f>
        <v>-5075.6147540983611</v>
      </c>
      <c r="AD487" s="347">
        <f>G487*'Regional Transition'!$R$113</f>
        <v>0</v>
      </c>
      <c r="AE487" s="347">
        <f>H487*'Regional Transition'!$S$113</f>
        <v>-369.43200000000036</v>
      </c>
      <c r="AF487" s="347">
        <f>I487*'Regional Transition'!$T$113</f>
        <v>0</v>
      </c>
      <c r="AG487" s="347">
        <f>J487*'Regional Transition'!$U$113</f>
        <v>-71.981759274981769</v>
      </c>
      <c r="AH487" s="347">
        <f>K487*'Regional Transition'!$V$113</f>
        <v>-56.415601016168466</v>
      </c>
      <c r="AI487" s="347">
        <f>L487*'Regional Transition'!$W$113</f>
        <v>0</v>
      </c>
      <c r="AJ487" s="347">
        <f>M487*'Regional Transition'!$X$113</f>
        <v>0</v>
      </c>
      <c r="AK487" s="347">
        <f>N487*'Regional Transition'!$Y$113</f>
        <v>-26.836223270016902</v>
      </c>
      <c r="AM487" s="382">
        <f>IF(('GE2024 results (adjust.)'!E486+'Allocation (ENG)'!P487+'Allocation (ENG)'!AB487)&gt;0,('GE2024 results (adjust.)'!E486+'Allocation (ENG)'!P487+'Allocation (ENG)'!AB487),0)</f>
        <v>5758.9625360230548</v>
      </c>
      <c r="AN487" s="382">
        <f>IF(('GE2024 results (adjust.)'!F486+'Allocation (ENG)'!Q487+'Allocation (ENG)'!AC487)&gt;0,('GE2024 results (adjust.)'!F486+'Allocation (ENG)'!Q487+'Allocation (ENG)'!AC487),0)</f>
        <v>14899.385245901638</v>
      </c>
      <c r="AO487" s="382">
        <f>IF(('GE2024 results (adjust.)'!G486+'Allocation (ENG)'!R487+'Allocation (ENG)'!AD487)&gt;0,('GE2024 results (adjust.)'!G486+'Allocation (ENG)'!R487+'Allocation (ENG)'!AD487),0)</f>
        <v>16251.466388247118</v>
      </c>
      <c r="AP487" s="382">
        <f>IF(('GE2024 results (adjust.)'!H486+'Allocation (ENG)'!S487+'Allocation (ENG)'!AE487)&gt;0,('GE2024 results (adjust.)'!H486+'Allocation (ENG)'!S487+'Allocation (ENG)'!AE487),0)</f>
        <v>4761.5679999999993</v>
      </c>
      <c r="AQ487" s="382">
        <f>IF(('GE2024 results (adjust.)'!I486+'Allocation (ENG)'!T487+'Allocation (ENG)'!AF487)&gt;0,('GE2024 results (adjust.)'!I486+'Allocation (ENG)'!T487+'Allocation (ENG)'!AF487),0)</f>
        <v>9754.9339710775457</v>
      </c>
      <c r="AR487" s="382">
        <f>IF(('GE2024 results (adjust.)'!K486+'Allocation (ENG)'!U487+'Allocation (ENG)'!AG487)&gt;0,('GE2024 results (adjust.)'!K486+'Allocation (ENG)'!U487+'Allocation (ENG)'!AG487),0)</f>
        <v>0</v>
      </c>
      <c r="AS487" s="382">
        <f>IF(('GE2024 results (adjust.)'!L486+'Allocation (ENG)'!V487+'Allocation (ENG)'!AH487)&gt;0,('GE2024 results (adjust.)'!L486+'Allocation (ENG)'!V487+'Allocation (ENG)'!AH487),0)</f>
        <v>0</v>
      </c>
      <c r="AT487" s="382">
        <f t="shared" si="116"/>
        <v>1804.7580109707762</v>
      </c>
      <c r="AU487" s="382">
        <f t="shared" si="117"/>
        <v>152.9281662358737</v>
      </c>
      <c r="AV487" s="382">
        <f>IF(('GE2024 results (adjust.)'!N486+'Allocation (ENG)'!Y487+'Allocation (ENG)'!AK487)&gt;0,('GE2024 results (adjust.)'!N486+'Allocation (ENG)'!Y487+'Allocation (ENG)'!AK487),0)</f>
        <v>212.16377672998311</v>
      </c>
      <c r="AW487" s="382">
        <f t="shared" si="107"/>
        <v>53596.166095185996</v>
      </c>
      <c r="AY487" s="368">
        <f t="shared" si="108"/>
        <v>0.107451016660319</v>
      </c>
      <c r="AZ487" s="368">
        <f t="shared" si="109"/>
        <v>0.27799348967313353</v>
      </c>
      <c r="BA487" s="368">
        <f t="shared" si="110"/>
        <v>0.30322068857284967</v>
      </c>
      <c r="BB487" s="368">
        <f t="shared" si="111"/>
        <v>8.8841578547680544E-2</v>
      </c>
      <c r="BC487" s="368">
        <f t="shared" si="112"/>
        <v>0.18200805545965598</v>
      </c>
      <c r="BD487" s="368">
        <f t="shared" si="113"/>
        <v>0</v>
      </c>
      <c r="BE487" s="368">
        <f t="shared" si="114"/>
        <v>0</v>
      </c>
      <c r="BF487" s="368">
        <f t="shared" si="118"/>
        <v>3.3673266997597415E-2</v>
      </c>
      <c r="BG487" s="368">
        <f t="shared" si="119"/>
        <v>2.8533415237999588E-3</v>
      </c>
      <c r="BH487" s="368">
        <f t="shared" si="120"/>
        <v>3.9585625649637586E-3</v>
      </c>
    </row>
    <row r="488" spans="1:60" ht="20" customHeight="1" x14ac:dyDescent="0.35">
      <c r="A488" s="394" t="s">
        <v>603</v>
      </c>
      <c r="B488" s="395" t="s">
        <v>601</v>
      </c>
      <c r="C488" s="394" t="s">
        <v>545</v>
      </c>
      <c r="D488" s="333" t="s">
        <v>71</v>
      </c>
      <c r="E488" s="346">
        <f>'GE2024 results (adjust.)'!E487/'Regional Transition'!$P$109</f>
        <v>1.7954279022346472E-2</v>
      </c>
      <c r="F488" s="346">
        <f>'GE2024 results (adjust.)'!F487/'Regional Transition'!$Q$109</f>
        <v>2.0962282543042873E-2</v>
      </c>
      <c r="G488" s="346">
        <f>'GE2024 results (adjust.)'!G487/'Regional Transition'!$R$109</f>
        <v>1.9386798036733838E-2</v>
      </c>
      <c r="H488" s="346">
        <f>'GE2024 results (adjust.)'!H487/'Regional Transition'!$S$109</f>
        <v>1.0093569487116129E-2</v>
      </c>
      <c r="I488" s="346">
        <f>'GE2024 results (adjust.)'!I487/'Regional Transition'!$T$109</f>
        <v>1.3184271880047007E-2</v>
      </c>
      <c r="J488" s="346">
        <v>6.4827212175652084E-3</v>
      </c>
      <c r="K488" s="346">
        <v>6.4827212175652084E-3</v>
      </c>
      <c r="L488" s="346">
        <f t="shared" si="115"/>
        <v>1.9386798036733838E-2</v>
      </c>
      <c r="M488" s="346">
        <v>1.364255830132757E-2</v>
      </c>
      <c r="N488" s="346">
        <v>6.4827212175652084E-3</v>
      </c>
      <c r="P488" s="347">
        <f>E488*'Regional Transition'!$P$111</f>
        <v>0</v>
      </c>
      <c r="Q488" s="347">
        <f>F488*'Regional Transition'!$Q$111</f>
        <v>0</v>
      </c>
      <c r="R488" s="347">
        <f>G488*'Regional Transition'!$R$111</f>
        <v>6119.9441373003865</v>
      </c>
      <c r="S488" s="347">
        <f>H488*'Regional Transition'!$S$111</f>
        <v>0</v>
      </c>
      <c r="T488" s="347">
        <f>I488*'Regional Transition'!$T$111</f>
        <v>3248.3561837305883</v>
      </c>
      <c r="U488" s="347">
        <f>J488*'Regional Transition'!$U$111</f>
        <v>0</v>
      </c>
      <c r="V488" s="347">
        <f>K488*'Regional Transition'!$V$111</f>
        <v>0</v>
      </c>
      <c r="W488" s="347">
        <f>L488*'Regional Transition'!$W$111</f>
        <v>1625.3510174944088</v>
      </c>
      <c r="X488" s="347">
        <f>M488*'Regional Transition'!$X$111</f>
        <v>114.37652558341338</v>
      </c>
      <c r="Y488" s="347">
        <f>N488*'Regional Transition'!$Y$111</f>
        <v>0</v>
      </c>
      <c r="Z488" s="348">
        <f t="shared" si="106"/>
        <v>11108.027864108797</v>
      </c>
      <c r="AB488" s="347">
        <f>E488*'Regional Transition'!$P$113</f>
        <v>-7042.2190201729109</v>
      </c>
      <c r="AC488" s="347">
        <f>F488*'Regional Transition'!$Q$113</f>
        <v>-3562.7131147540986</v>
      </c>
      <c r="AD488" s="347">
        <f>G488*'Regional Transition'!$R$113</f>
        <v>0</v>
      </c>
      <c r="AE488" s="347">
        <f>H488*'Regional Transition'!$S$113</f>
        <v>-155.88000000000014</v>
      </c>
      <c r="AF488" s="347">
        <f>I488*'Regional Transition'!$T$113</f>
        <v>0</v>
      </c>
      <c r="AG488" s="347">
        <f>J488*'Regional Transition'!$U$113</f>
        <v>-230.40186546176173</v>
      </c>
      <c r="AH488" s="347">
        <f>K488*'Regional Transition'!$V$113</f>
        <v>-180.5771329597024</v>
      </c>
      <c r="AI488" s="347">
        <f>L488*'Regional Transition'!$W$113</f>
        <v>0</v>
      </c>
      <c r="AJ488" s="347">
        <f>M488*'Regional Transition'!$X$113</f>
        <v>0</v>
      </c>
      <c r="AK488" s="347">
        <f>N488*'Regional Transition'!$Y$113</f>
        <v>-85.898371554656606</v>
      </c>
      <c r="AM488" s="382">
        <f>IF(('GE2024 results (adjust.)'!E487+'Allocation (ENG)'!P488+'Allocation (ENG)'!AB488)&gt;0,('GE2024 results (adjust.)'!E487+'Allocation (ENG)'!P488+'Allocation (ENG)'!AB488),0)</f>
        <v>7767.7809798270891</v>
      </c>
      <c r="AN488" s="382">
        <f>IF(('GE2024 results (adjust.)'!F487+'Allocation (ENG)'!Q488+'Allocation (ENG)'!AC488)&gt;0,('GE2024 results (adjust.)'!F487+'Allocation (ENG)'!Q488+'Allocation (ENG)'!AC488),0)</f>
        <v>10458.286885245901</v>
      </c>
      <c r="AO488" s="382">
        <f>IF(('GE2024 results (adjust.)'!G487+'Allocation (ENG)'!R488+'Allocation (ENG)'!AD488)&gt;0,('GE2024 results (adjust.)'!G487+'Allocation (ENG)'!R488+'Allocation (ENG)'!AD488),0)</f>
        <v>14635.944137300387</v>
      </c>
      <c r="AP488" s="382">
        <f>IF(('GE2024 results (adjust.)'!H487+'Allocation (ENG)'!S488+'Allocation (ENG)'!AE488)&gt;0,('GE2024 results (adjust.)'!H487+'Allocation (ENG)'!S488+'Allocation (ENG)'!AE488),0)</f>
        <v>2009.12</v>
      </c>
      <c r="AQ488" s="382">
        <f>IF(('GE2024 results (adjust.)'!I487+'Allocation (ENG)'!T488+'Allocation (ENG)'!AF488)&gt;0,('GE2024 results (adjust.)'!I487+'Allocation (ENG)'!T488+'Allocation (ENG)'!AF488),0)</f>
        <v>5346.3561837305879</v>
      </c>
      <c r="AR488" s="382">
        <f>IF(('GE2024 results (adjust.)'!K487+'Allocation (ENG)'!U488+'Allocation (ENG)'!AG488)&gt;0,('GE2024 results (adjust.)'!K487+'Allocation (ENG)'!U488+'Allocation (ENG)'!AG488),0)</f>
        <v>0</v>
      </c>
      <c r="AS488" s="382">
        <f>IF(('GE2024 results (adjust.)'!L487+'Allocation (ENG)'!V488+'Allocation (ENG)'!AH488)&gt;0,('GE2024 results (adjust.)'!L487+'Allocation (ENG)'!V488+'Allocation (ENG)'!AH488),0)</f>
        <v>584.42286704029766</v>
      </c>
      <c r="AT488" s="382">
        <f t="shared" si="116"/>
        <v>1625.3510174944088</v>
      </c>
      <c r="AU488" s="382">
        <f t="shared" si="117"/>
        <v>114.37652558341338</v>
      </c>
      <c r="AV488" s="382">
        <f>IF(('GE2024 results (adjust.)'!N487+'Allocation (ENG)'!Y488+'Allocation (ENG)'!AK488)&gt;0,('GE2024 results (adjust.)'!N487+'Allocation (ENG)'!Y488+'Allocation (ENG)'!AK488),0)</f>
        <v>0</v>
      </c>
      <c r="AW488" s="382">
        <f t="shared" si="107"/>
        <v>42541.638596222088</v>
      </c>
      <c r="AY488" s="368">
        <f t="shared" si="108"/>
        <v>0.18259242558928859</v>
      </c>
      <c r="AZ488" s="368">
        <f t="shared" si="109"/>
        <v>0.24583648468525729</v>
      </c>
      <c r="BA488" s="368">
        <f t="shared" si="110"/>
        <v>0.34403809115618156</v>
      </c>
      <c r="BB488" s="368">
        <f t="shared" si="111"/>
        <v>4.7227141837889147E-2</v>
      </c>
      <c r="BC488" s="368">
        <f t="shared" si="112"/>
        <v>0.12567348978902215</v>
      </c>
      <c r="BD488" s="368">
        <f t="shared" si="113"/>
        <v>0</v>
      </c>
      <c r="BE488" s="368">
        <f t="shared" si="114"/>
        <v>1.3737667055734834E-2</v>
      </c>
      <c r="BF488" s="368">
        <f t="shared" si="118"/>
        <v>3.8206121605262947E-2</v>
      </c>
      <c r="BG488" s="368">
        <f t="shared" si="119"/>
        <v>2.6885782813633931E-3</v>
      </c>
      <c r="BH488" s="368">
        <f t="shared" si="120"/>
        <v>0</v>
      </c>
    </row>
    <row r="489" spans="1:60" ht="20" customHeight="1" x14ac:dyDescent="0.35">
      <c r="A489" s="394" t="s">
        <v>604</v>
      </c>
      <c r="B489" s="395" t="s">
        <v>601</v>
      </c>
      <c r="C489" s="394" t="s">
        <v>545</v>
      </c>
      <c r="D489" s="333" t="s">
        <v>71</v>
      </c>
      <c r="E489" s="346">
        <f>'GE2024 results (adjust.)'!E488/'Regional Transition'!$P$109</f>
        <v>1.0104585796843878E-2</v>
      </c>
      <c r="F489" s="346">
        <f>'GE2024 results (adjust.)'!F488/'Regional Transition'!$Q$109</f>
        <v>2.9576837283290573E-2</v>
      </c>
      <c r="G489" s="346">
        <f>'GE2024 results (adjust.)'!G488/'Regional Transition'!$R$109</f>
        <v>1.7989018093737763E-2</v>
      </c>
      <c r="H489" s="346">
        <f>'GE2024 results (adjust.)'!H488/'Regional Transition'!$S$109</f>
        <v>6.1708307497214364E-2</v>
      </c>
      <c r="I489" s="346">
        <f>'GE2024 results (adjust.)'!I488/'Regional Transition'!$T$109</f>
        <v>3.1848374589169795E-2</v>
      </c>
      <c r="J489" s="346">
        <v>3.0761147738250596E-3</v>
      </c>
      <c r="K489" s="346">
        <v>3.0761147738250596E-3</v>
      </c>
      <c r="L489" s="346">
        <f t="shared" si="115"/>
        <v>1.7989018093737763E-2</v>
      </c>
      <c r="M489" s="346">
        <v>2.4149663105528511E-2</v>
      </c>
      <c r="N489" s="346">
        <v>3.0761147738250596E-3</v>
      </c>
      <c r="P489" s="347">
        <f>E489*'Regional Transition'!$P$111</f>
        <v>0</v>
      </c>
      <c r="Q489" s="347">
        <f>F489*'Regional Transition'!$Q$111</f>
        <v>0</v>
      </c>
      <c r="R489" s="347">
        <f>G489*'Regional Transition'!$R$111</f>
        <v>5678.6987521075216</v>
      </c>
      <c r="S489" s="347">
        <f>H489*'Regional Transition'!$S$111</f>
        <v>0</v>
      </c>
      <c r="T489" s="347">
        <f>I489*'Regional Transition'!$T$111</f>
        <v>7846.8394371528229</v>
      </c>
      <c r="U489" s="347">
        <f>J489*'Regional Transition'!$U$111</f>
        <v>0</v>
      </c>
      <c r="V489" s="347">
        <f>K489*'Regional Transition'!$V$111</f>
        <v>0</v>
      </c>
      <c r="W489" s="347">
        <f>L489*'Regional Transition'!$W$111</f>
        <v>1508.1638962236752</v>
      </c>
      <c r="X489" s="347">
        <f>M489*'Regional Transition'!$X$111</f>
        <v>202.46602572711808</v>
      </c>
      <c r="Y489" s="347">
        <f>N489*'Regional Transition'!$Y$111</f>
        <v>0</v>
      </c>
      <c r="Z489" s="348">
        <f t="shared" si="106"/>
        <v>15236.168111211138</v>
      </c>
      <c r="AB489" s="347">
        <f>E489*'Regional Transition'!$P$113</f>
        <v>-3963.3285302593663</v>
      </c>
      <c r="AC489" s="347">
        <f>F489*'Regional Transition'!$Q$113</f>
        <v>-5026.8278688524588</v>
      </c>
      <c r="AD489" s="347">
        <f>G489*'Regional Transition'!$R$113</f>
        <v>0</v>
      </c>
      <c r="AE489" s="347">
        <f>H489*'Regional Transition'!$S$113</f>
        <v>-952.99200000000087</v>
      </c>
      <c r="AF489" s="347">
        <f>I489*'Regional Transition'!$T$113</f>
        <v>0</v>
      </c>
      <c r="AG489" s="347">
        <f>J489*'Regional Transition'!$U$113</f>
        <v>-109.32794400342419</v>
      </c>
      <c r="AH489" s="347">
        <f>K489*'Regional Transition'!$V$113</f>
        <v>-85.68561995342742</v>
      </c>
      <c r="AI489" s="347">
        <f>L489*'Regional Transition'!$W$113</f>
        <v>0</v>
      </c>
      <c r="AJ489" s="347">
        <f>M489*'Regional Transition'!$X$113</f>
        <v>0</v>
      </c>
      <c r="AK489" s="347">
        <f>N489*'Regional Transition'!$Y$113</f>
        <v>-40.759619443582153</v>
      </c>
      <c r="AM489" s="382">
        <f>IF(('GE2024 results (adjust.)'!E488+'Allocation (ENG)'!P489+'Allocation (ENG)'!AB489)&gt;0,('GE2024 results (adjust.)'!E488+'Allocation (ENG)'!P489+'Allocation (ENG)'!AB489),0)</f>
        <v>4371.6714697406333</v>
      </c>
      <c r="AN489" s="382">
        <f>IF(('GE2024 results (adjust.)'!F488+'Allocation (ENG)'!Q489+'Allocation (ENG)'!AC489)&gt;0,('GE2024 results (adjust.)'!F488+'Allocation (ENG)'!Q489+'Allocation (ENG)'!AC489),0)</f>
        <v>14756.172131147541</v>
      </c>
      <c r="AO489" s="382">
        <f>IF(('GE2024 results (adjust.)'!G488+'Allocation (ENG)'!R489+'Allocation (ENG)'!AD489)&gt;0,('GE2024 results (adjust.)'!G488+'Allocation (ENG)'!R489+'Allocation (ENG)'!AD489),0)</f>
        <v>13580.698752107521</v>
      </c>
      <c r="AP489" s="382">
        <f>IF(('GE2024 results (adjust.)'!H488+'Allocation (ENG)'!S489+'Allocation (ENG)'!AE489)&gt;0,('GE2024 results (adjust.)'!H488+'Allocation (ENG)'!S489+'Allocation (ENG)'!AE489),0)</f>
        <v>12283.008</v>
      </c>
      <c r="AQ489" s="382">
        <f>IF(('GE2024 results (adjust.)'!I488+'Allocation (ENG)'!T489+'Allocation (ENG)'!AF489)&gt;0,('GE2024 results (adjust.)'!I488+'Allocation (ENG)'!T489+'Allocation (ENG)'!AF489),0)</f>
        <v>12914.839437152823</v>
      </c>
      <c r="AR489" s="382">
        <f>IF(('GE2024 results (adjust.)'!K488+'Allocation (ENG)'!U489+'Allocation (ENG)'!AG489)&gt;0,('GE2024 results (adjust.)'!K488+'Allocation (ENG)'!U489+'Allocation (ENG)'!AG489),0)</f>
        <v>0</v>
      </c>
      <c r="AS489" s="382">
        <f>IF(('GE2024 results (adjust.)'!L488+'Allocation (ENG)'!V489+'Allocation (ENG)'!AH489)&gt;0,('GE2024 results (adjust.)'!L488+'Allocation (ENG)'!V489+'Allocation (ENG)'!AH489),0)</f>
        <v>0</v>
      </c>
      <c r="AT489" s="382">
        <f t="shared" si="116"/>
        <v>1508.1638962236752</v>
      </c>
      <c r="AU489" s="382">
        <f t="shared" si="117"/>
        <v>202.46602572711808</v>
      </c>
      <c r="AV489" s="382">
        <f>IF(('GE2024 results (adjust.)'!N488+'Allocation (ENG)'!Y489+'Allocation (ENG)'!AK489)&gt;0,('GE2024 results (adjust.)'!N488+'Allocation (ENG)'!Y489+'Allocation (ENG)'!AK489),0)</f>
        <v>322.24038055641785</v>
      </c>
      <c r="AW489" s="382">
        <f t="shared" si="107"/>
        <v>59939.260092655728</v>
      </c>
      <c r="AY489" s="368">
        <f t="shared" si="108"/>
        <v>7.2935025607302889E-2</v>
      </c>
      <c r="AZ489" s="368">
        <f t="shared" si="109"/>
        <v>0.24618542351602357</v>
      </c>
      <c r="BA489" s="368">
        <f t="shared" si="110"/>
        <v>0.22657434761647224</v>
      </c>
      <c r="BB489" s="368">
        <f t="shared" si="111"/>
        <v>0.20492425133397699</v>
      </c>
      <c r="BC489" s="368">
        <f t="shared" si="112"/>
        <v>0.21546544647345856</v>
      </c>
      <c r="BD489" s="368">
        <f t="shared" si="113"/>
        <v>0</v>
      </c>
      <c r="BE489" s="368">
        <f t="shared" si="114"/>
        <v>0</v>
      </c>
      <c r="BF489" s="368">
        <f t="shared" si="118"/>
        <v>2.5161536760585877E-2</v>
      </c>
      <c r="BG489" s="368">
        <f t="shared" si="119"/>
        <v>3.3778532703630411E-3</v>
      </c>
      <c r="BH489" s="368">
        <f t="shared" si="120"/>
        <v>5.3761154218168522E-3</v>
      </c>
    </row>
    <row r="490" spans="1:60" ht="20" customHeight="1" x14ac:dyDescent="0.35">
      <c r="A490" s="394" t="s">
        <v>605</v>
      </c>
      <c r="B490" s="395" t="s">
        <v>601</v>
      </c>
      <c r="C490" s="394" t="s">
        <v>545</v>
      </c>
      <c r="D490" s="333" t="s">
        <v>71</v>
      </c>
      <c r="E490" s="346">
        <f>'GE2024 results (adjust.)'!E489/'Regional Transition'!$P$109</f>
        <v>2.2575596485762052E-2</v>
      </c>
      <c r="F490" s="346">
        <f>'GE2024 results (adjust.)'!F489/'Regional Transition'!$Q$109</f>
        <v>1.7202198341077762E-2</v>
      </c>
      <c r="G490" s="346">
        <f>'GE2024 results (adjust.)'!G489/'Regional Transition'!$R$109</f>
        <v>1.5305007421437483E-2</v>
      </c>
      <c r="H490" s="346">
        <f>'GE2024 results (adjust.)'!H489/'Regional Transition'!$S$109</f>
        <v>1.8583357032630435E-2</v>
      </c>
      <c r="I490" s="346">
        <f>'GE2024 results (adjust.)'!I489/'Regional Transition'!$T$109</f>
        <v>3.0095080092252199E-2</v>
      </c>
      <c r="J490" s="346">
        <v>3.4743996067996543E-3</v>
      </c>
      <c r="K490" s="346">
        <v>3.4743996067996543E-3</v>
      </c>
      <c r="L490" s="346">
        <f t="shared" si="115"/>
        <v>1.5305007421437483E-2</v>
      </c>
      <c r="M490" s="346">
        <v>2.2820192701731655E-2</v>
      </c>
      <c r="N490" s="346">
        <v>3.4743996067996543E-3</v>
      </c>
      <c r="P490" s="347">
        <f>E490*'Regional Transition'!$P$111</f>
        <v>0</v>
      </c>
      <c r="Q490" s="347">
        <f>F490*'Regional Transition'!$Q$111</f>
        <v>0</v>
      </c>
      <c r="R490" s="347">
        <f>G490*'Regional Transition'!$R$111</f>
        <v>4831.4213756541221</v>
      </c>
      <c r="S490" s="347">
        <f>H490*'Regional Transition'!$S$111</f>
        <v>0</v>
      </c>
      <c r="T490" s="347">
        <f>I490*'Regional Transition'!$T$111</f>
        <v>7414.8607072858858</v>
      </c>
      <c r="U490" s="347">
        <f>J490*'Regional Transition'!$U$111</f>
        <v>0</v>
      </c>
      <c r="V490" s="347">
        <f>K490*'Regional Transition'!$V$111</f>
        <v>0</v>
      </c>
      <c r="W490" s="347">
        <f>L490*'Regional Transition'!$W$111</f>
        <v>1283.141720363423</v>
      </c>
      <c r="X490" s="347">
        <f>M490*'Regional Transition'!$X$111</f>
        <v>191.32000734158808</v>
      </c>
      <c r="Y490" s="347">
        <f>N490*'Regional Transition'!$Y$111</f>
        <v>0</v>
      </c>
      <c r="Z490" s="348">
        <f t="shared" si="106"/>
        <v>13720.743810645019</v>
      </c>
      <c r="AB490" s="347">
        <f>E490*'Regional Transition'!$P$113</f>
        <v>-8854.8414985590789</v>
      </c>
      <c r="AC490" s="347">
        <f>F490*'Regional Transition'!$Q$113</f>
        <v>-2923.6557377049185</v>
      </c>
      <c r="AD490" s="347">
        <f>G490*'Regional Transition'!$R$113</f>
        <v>0</v>
      </c>
      <c r="AE490" s="347">
        <f>H490*'Regional Transition'!$S$113</f>
        <v>-286.99200000000025</v>
      </c>
      <c r="AF490" s="347">
        <f>I490*'Regional Transition'!$T$113</f>
        <v>0</v>
      </c>
      <c r="AG490" s="347">
        <f>J490*'Regional Transition'!$U$113</f>
        <v>-123.48335273114027</v>
      </c>
      <c r="AH490" s="347">
        <f>K490*'Regional Transition'!$V$113</f>
        <v>-96.779901324807824</v>
      </c>
      <c r="AI490" s="347">
        <f>L490*'Regional Transition'!$W$113</f>
        <v>0</v>
      </c>
      <c r="AJ490" s="347">
        <f>M490*'Regional Transition'!$X$113</f>
        <v>0</v>
      </c>
      <c r="AK490" s="347">
        <f>N490*'Regional Transition'!$Y$113</f>
        <v>-46.037035735175436</v>
      </c>
      <c r="AM490" s="382">
        <f>IF(('GE2024 results (adjust.)'!E489+'Allocation (ENG)'!P490+'Allocation (ENG)'!AB490)&gt;0,('GE2024 results (adjust.)'!E489+'Allocation (ENG)'!P490+'Allocation (ENG)'!AB490),0)</f>
        <v>9767.1585014409211</v>
      </c>
      <c r="AN490" s="382">
        <f>IF(('GE2024 results (adjust.)'!F489+'Allocation (ENG)'!Q490+'Allocation (ENG)'!AC490)&gt;0,('GE2024 results (adjust.)'!F489+'Allocation (ENG)'!Q490+'Allocation (ENG)'!AC490),0)</f>
        <v>8582.3442622950824</v>
      </c>
      <c r="AO490" s="382">
        <f>IF(('GE2024 results (adjust.)'!G489+'Allocation (ENG)'!R490+'Allocation (ENG)'!AD490)&gt;0,('GE2024 results (adjust.)'!G489+'Allocation (ENG)'!R490+'Allocation (ENG)'!AD490),0)</f>
        <v>11554.421375654121</v>
      </c>
      <c r="AP490" s="382">
        <f>IF(('GE2024 results (adjust.)'!H489+'Allocation (ENG)'!S490+'Allocation (ENG)'!AE490)&gt;0,('GE2024 results (adjust.)'!H489+'Allocation (ENG)'!S490+'Allocation (ENG)'!AE490),0)</f>
        <v>3699.0079999999998</v>
      </c>
      <c r="AQ490" s="382">
        <f>IF(('GE2024 results (adjust.)'!I489+'Allocation (ENG)'!T490+'Allocation (ENG)'!AF490)&gt;0,('GE2024 results (adjust.)'!I489+'Allocation (ENG)'!T490+'Allocation (ENG)'!AF490),0)</f>
        <v>12203.860707285887</v>
      </c>
      <c r="AR490" s="382">
        <f>IF(('GE2024 results (adjust.)'!K489+'Allocation (ENG)'!U490+'Allocation (ENG)'!AG490)&gt;0,('GE2024 results (adjust.)'!K489+'Allocation (ENG)'!U490+'Allocation (ENG)'!AG490),0)</f>
        <v>0</v>
      </c>
      <c r="AS490" s="382">
        <f>IF(('GE2024 results (adjust.)'!L489+'Allocation (ENG)'!V490+'Allocation (ENG)'!AH490)&gt;0,('GE2024 results (adjust.)'!L489+'Allocation (ENG)'!V490+'Allocation (ENG)'!AH490),0)</f>
        <v>0</v>
      </c>
      <c r="AT490" s="382">
        <f t="shared" si="116"/>
        <v>1283.141720363423</v>
      </c>
      <c r="AU490" s="382">
        <f t="shared" si="117"/>
        <v>191.32000734158808</v>
      </c>
      <c r="AV490" s="382">
        <f>IF(('GE2024 results (adjust.)'!N489+'Allocation (ENG)'!Y490+'Allocation (ENG)'!AK490)&gt;0,('GE2024 results (adjust.)'!N489+'Allocation (ENG)'!Y490+'Allocation (ENG)'!AK490),0)</f>
        <v>363.96296426482456</v>
      </c>
      <c r="AW490" s="382">
        <f t="shared" si="107"/>
        <v>47645.217538645848</v>
      </c>
      <c r="AY490" s="368">
        <f t="shared" si="108"/>
        <v>0.2049976683078131</v>
      </c>
      <c r="AZ490" s="368">
        <f t="shared" si="109"/>
        <v>0.18013023563873534</v>
      </c>
      <c r="BA490" s="368">
        <f t="shared" si="110"/>
        <v>0.24250957331199366</v>
      </c>
      <c r="BB490" s="368">
        <f t="shared" si="111"/>
        <v>7.7636501438988523E-2</v>
      </c>
      <c r="BC490" s="368">
        <f t="shared" si="112"/>
        <v>0.25614030825627204</v>
      </c>
      <c r="BD490" s="368">
        <f t="shared" si="113"/>
        <v>0</v>
      </c>
      <c r="BE490" s="368">
        <f t="shared" si="114"/>
        <v>0</v>
      </c>
      <c r="BF490" s="368">
        <f t="shared" si="118"/>
        <v>2.6931175606925185E-2</v>
      </c>
      <c r="BG490" s="368">
        <f t="shared" si="119"/>
        <v>4.0155133552786312E-3</v>
      </c>
      <c r="BH490" s="368">
        <f t="shared" si="120"/>
        <v>7.6390240839934878E-3</v>
      </c>
    </row>
    <row r="491" spans="1:60" ht="20" customHeight="1" x14ac:dyDescent="0.35">
      <c r="A491" s="394" t="s">
        <v>606</v>
      </c>
      <c r="B491" s="395" t="s">
        <v>601</v>
      </c>
      <c r="C491" s="394" t="s">
        <v>545</v>
      </c>
      <c r="D491" s="333" t="s">
        <v>71</v>
      </c>
      <c r="E491" s="346">
        <f>'GE2024 results (adjust.)'!E490/'Regional Transition'!$P$109</f>
        <v>1.6580734246362774E-2</v>
      </c>
      <c r="F491" s="346">
        <f>'GE2024 results (adjust.)'!F490/'Regional Transition'!$Q$109</f>
        <v>2.166197216790159E-2</v>
      </c>
      <c r="G491" s="346">
        <f>'GE2024 results (adjust.)'!G490/'Regional Transition'!$R$109</f>
        <v>2.2041214019687297E-2</v>
      </c>
      <c r="H491" s="346">
        <f>'GE2024 results (adjust.)'!H490/'Regional Transition'!$S$109</f>
        <v>1.3095998470812567E-2</v>
      </c>
      <c r="I491" s="346">
        <f>'GE2024 results (adjust.)'!I490/'Regional Transition'!$T$109</f>
        <v>1.5352324214945107E-2</v>
      </c>
      <c r="J491" s="346">
        <v>1.7439791197057776E-2</v>
      </c>
      <c r="K491" s="346">
        <v>1.7439791197057776E-2</v>
      </c>
      <c r="L491" s="346">
        <f t="shared" si="115"/>
        <v>2.2041214019687297E-2</v>
      </c>
      <c r="M491" s="346">
        <v>1.8955674789619657E-2</v>
      </c>
      <c r="N491" s="346">
        <v>1.7439791197057776E-2</v>
      </c>
      <c r="P491" s="347">
        <f>E491*'Regional Transition'!$P$111</f>
        <v>0</v>
      </c>
      <c r="Q491" s="347">
        <f>F491*'Regional Transition'!$Q$111</f>
        <v>0</v>
      </c>
      <c r="R491" s="347">
        <f>G491*'Regional Transition'!$R$111</f>
        <v>6957.8791847513321</v>
      </c>
      <c r="S491" s="347">
        <f>H491*'Regional Transition'!$S$111</f>
        <v>0</v>
      </c>
      <c r="T491" s="347">
        <f>I491*'Regional Transition'!$T$111</f>
        <v>3782.5234303402417</v>
      </c>
      <c r="U491" s="347">
        <f>J491*'Regional Transition'!$U$111</f>
        <v>0</v>
      </c>
      <c r="V491" s="347">
        <f>K491*'Regional Transition'!$V$111</f>
        <v>0</v>
      </c>
      <c r="W491" s="347">
        <f>L491*'Regional Transition'!$W$111</f>
        <v>1847.8920328065835</v>
      </c>
      <c r="X491" s="347">
        <f>M491*'Regional Transition'!$X$111</f>
        <v>158.92064923884683</v>
      </c>
      <c r="Y491" s="347">
        <f>N491*'Regional Transition'!$Y$111</f>
        <v>0</v>
      </c>
      <c r="Z491" s="348">
        <f t="shared" si="106"/>
        <v>12747.215297137005</v>
      </c>
      <c r="AB491" s="347">
        <f>E491*'Regional Transition'!$P$113</f>
        <v>-6503.4726224783863</v>
      </c>
      <c r="AC491" s="347">
        <f>F491*'Regional Transition'!$Q$113</f>
        <v>-3681.6311475409839</v>
      </c>
      <c r="AD491" s="347">
        <f>G491*'Regional Transition'!$R$113</f>
        <v>0</v>
      </c>
      <c r="AE491" s="347">
        <f>H491*'Regional Transition'!$S$113</f>
        <v>-202.24800000000019</v>
      </c>
      <c r="AF491" s="347">
        <f>I491*'Regional Transition'!$T$113</f>
        <v>0</v>
      </c>
      <c r="AG491" s="347">
        <f>J491*'Regional Transition'!$U$113</f>
        <v>-619.82619492850404</v>
      </c>
      <c r="AH491" s="347">
        <f>K491*'Regional Transition'!$V$113</f>
        <v>-485.78789494257194</v>
      </c>
      <c r="AI491" s="347">
        <f>L491*'Regional Transition'!$W$113</f>
        <v>0</v>
      </c>
      <c r="AJ491" s="347">
        <f>M491*'Regional Transition'!$X$113</f>
        <v>0</v>
      </c>
      <c r="AK491" s="347">
        <f>N491*'Regional Transition'!$Y$113</f>
        <v>-231.08346229997815</v>
      </c>
      <c r="AM491" s="382">
        <f>IF(('GE2024 results (adjust.)'!E490+'Allocation (ENG)'!P491+'Allocation (ENG)'!AB491)&gt;0,('GE2024 results (adjust.)'!E490+'Allocation (ENG)'!P491+'Allocation (ENG)'!AB491),0)</f>
        <v>7173.5273775216137</v>
      </c>
      <c r="AN491" s="382">
        <f>IF(('GE2024 results (adjust.)'!F490+'Allocation (ENG)'!Q491+'Allocation (ENG)'!AC491)&gt;0,('GE2024 results (adjust.)'!F490+'Allocation (ENG)'!Q491+'Allocation (ENG)'!AC491),0)</f>
        <v>10807.368852459016</v>
      </c>
      <c r="AO491" s="382">
        <f>IF(('GE2024 results (adjust.)'!G490+'Allocation (ENG)'!R491+'Allocation (ENG)'!AD491)&gt;0,('GE2024 results (adjust.)'!G490+'Allocation (ENG)'!R491+'Allocation (ENG)'!AD491),0)</f>
        <v>16639.879184751331</v>
      </c>
      <c r="AP491" s="382">
        <f>IF(('GE2024 results (adjust.)'!H490+'Allocation (ENG)'!S491+'Allocation (ENG)'!AE491)&gt;0,('GE2024 results (adjust.)'!H490+'Allocation (ENG)'!S491+'Allocation (ENG)'!AE491),0)</f>
        <v>2606.752</v>
      </c>
      <c r="AQ491" s="382">
        <f>IF(('GE2024 results (adjust.)'!I490+'Allocation (ENG)'!T491+'Allocation (ENG)'!AF491)&gt;0,('GE2024 results (adjust.)'!I490+'Allocation (ENG)'!T491+'Allocation (ENG)'!AF491),0)</f>
        <v>6225.5234303402412</v>
      </c>
      <c r="AR491" s="382">
        <f>IF(('GE2024 results (adjust.)'!K490+'Allocation (ENG)'!U491+'Allocation (ENG)'!AG491)&gt;0,('GE2024 results (adjust.)'!K490+'Allocation (ENG)'!U491+'Allocation (ENG)'!AG491),0)</f>
        <v>915.17380507149596</v>
      </c>
      <c r="AS491" s="382">
        <f>IF(('GE2024 results (adjust.)'!L490+'Allocation (ENG)'!V491+'Allocation (ENG)'!AH491)&gt;0,('GE2024 results (adjust.)'!L490+'Allocation (ENG)'!V491+'Allocation (ENG)'!AH491),0)</f>
        <v>0</v>
      </c>
      <c r="AT491" s="382">
        <f t="shared" si="116"/>
        <v>1847.8920328065835</v>
      </c>
      <c r="AU491" s="382">
        <f t="shared" si="117"/>
        <v>158.92064923884683</v>
      </c>
      <c r="AV491" s="382">
        <f>IF(('GE2024 results (adjust.)'!N490+'Allocation (ENG)'!Y491+'Allocation (ENG)'!AK491)&gt;0,('GE2024 results (adjust.)'!N490+'Allocation (ENG)'!Y491+'Allocation (ENG)'!AK491),0)</f>
        <v>291.91653770002188</v>
      </c>
      <c r="AW491" s="382">
        <f t="shared" si="107"/>
        <v>46666.953869889163</v>
      </c>
      <c r="AY491" s="368">
        <f t="shared" si="108"/>
        <v>0.15371749777201926</v>
      </c>
      <c r="AZ491" s="368">
        <f t="shared" si="109"/>
        <v>0.23158505015327852</v>
      </c>
      <c r="BA491" s="368">
        <f t="shared" si="110"/>
        <v>0.35656664523560966</v>
      </c>
      <c r="BB491" s="368">
        <f t="shared" si="111"/>
        <v>5.5858627654759997E-2</v>
      </c>
      <c r="BC491" s="368">
        <f t="shared" si="112"/>
        <v>0.13340325249634785</v>
      </c>
      <c r="BD491" s="368">
        <f t="shared" si="113"/>
        <v>1.9610746560040464E-2</v>
      </c>
      <c r="BE491" s="368">
        <f t="shared" si="114"/>
        <v>0</v>
      </c>
      <c r="BF491" s="368">
        <f t="shared" si="118"/>
        <v>3.9597442720573535E-2</v>
      </c>
      <c r="BG491" s="368">
        <f t="shared" si="119"/>
        <v>3.4054215255173732E-3</v>
      </c>
      <c r="BH491" s="368">
        <f t="shared" si="120"/>
        <v>6.2553158818530619E-3</v>
      </c>
    </row>
    <row r="492" spans="1:60" ht="20" customHeight="1" x14ac:dyDescent="0.35">
      <c r="A492" s="394" t="s">
        <v>607</v>
      </c>
      <c r="B492" s="395" t="s">
        <v>608</v>
      </c>
      <c r="C492" s="394" t="s">
        <v>609</v>
      </c>
      <c r="D492" s="333" t="s">
        <v>71</v>
      </c>
      <c r="E492" s="346">
        <f>'GE2024 results (adjust.)'!E491/'Regional Transition'!$P$120</f>
        <v>1.6939368802787499E-2</v>
      </c>
      <c r="F492" s="346">
        <f>'GE2024 results (adjust.)'!F491/'Regional Transition'!$Q$120</f>
        <v>3.0607167538750122E-2</v>
      </c>
      <c r="G492" s="346">
        <f>'GE2024 results (adjust.)'!G491/'Regional Transition'!$R$120</f>
        <v>2.2057913458071669E-2</v>
      </c>
      <c r="H492" s="346">
        <f>'GE2024 results (adjust.)'!H491/'Regional Transition'!$S$120</f>
        <v>2.138625367911777E-2</v>
      </c>
      <c r="I492" s="346">
        <f>'GE2024 results (adjust.)'!I491/'Regional Transition'!$T$120</f>
        <v>9.8320140406175007E-3</v>
      </c>
      <c r="J492" s="346">
        <v>7.1579750560919995E-3</v>
      </c>
      <c r="K492" s="346">
        <v>7.1579750560919995E-3</v>
      </c>
      <c r="L492" s="346">
        <f t="shared" si="115"/>
        <v>2.2057913458071669E-2</v>
      </c>
      <c r="M492" s="346">
        <v>7.3789661382962597E-3</v>
      </c>
      <c r="N492" s="346">
        <v>7.1579750560919995E-3</v>
      </c>
      <c r="P492" s="347">
        <f>E492*'Regional Transition'!$P$122</f>
        <v>0</v>
      </c>
      <c r="Q492" s="347">
        <f>F492*'Regional Transition'!$Q$122</f>
        <v>0</v>
      </c>
      <c r="R492" s="347">
        <f>G492*'Regional Transition'!$R$122</f>
        <v>6834.8611609321269</v>
      </c>
      <c r="S492" s="347">
        <f>H492*'Regional Transition'!$S$122</f>
        <v>0</v>
      </c>
      <c r="T492" s="347">
        <f>I492*'Regional Transition'!$T$122</f>
        <v>2377.7921021142147</v>
      </c>
      <c r="U492" s="347">
        <f>J492*'Regional Transition'!$U$122</f>
        <v>0</v>
      </c>
      <c r="V492" s="347">
        <f>K492*'Regional Transition'!$V$122</f>
        <v>0</v>
      </c>
      <c r="W492" s="347">
        <f>L492*'Regional Transition'!$W$122</f>
        <v>1815.2205793261444</v>
      </c>
      <c r="X492" s="347">
        <f>M492*'Regional Transition'!$X$122</f>
        <v>60.724017318531537</v>
      </c>
      <c r="Y492" s="347">
        <f>N492*'Regional Transition'!$Y$122</f>
        <v>0</v>
      </c>
      <c r="Z492" s="348">
        <f t="shared" si="106"/>
        <v>11088.597859691015</v>
      </c>
      <c r="AB492" s="347">
        <f>E492*'Regional Transition'!$P$124</f>
        <v>-7311.8299711815553</v>
      </c>
      <c r="AC492" s="347">
        <f>F492*'Regional Transition'!$Q$124</f>
        <v>-3938.7786885245896</v>
      </c>
      <c r="AD492" s="347">
        <f>G492*'Regional Transition'!$R$124</f>
        <v>0</v>
      </c>
      <c r="AE492" s="347">
        <f>H492*'Regional Transition'!$S$124</f>
        <v>-243.79199999999958</v>
      </c>
      <c r="AF492" s="347">
        <f>I492*'Regional Transition'!$T$124</f>
        <v>0</v>
      </c>
      <c r="AG492" s="347">
        <f>J492*'Regional Transition'!$U$124</f>
        <v>-205.70418389378793</v>
      </c>
      <c r="AH492" s="347">
        <f>K492*'Regional Transition'!$V$124</f>
        <v>-96.326087024694942</v>
      </c>
      <c r="AI492" s="347">
        <f>L492*'Regional Transition'!$W$124</f>
        <v>0</v>
      </c>
      <c r="AJ492" s="347">
        <f>M492*'Regional Transition'!$X$124</f>
        <v>0</v>
      </c>
      <c r="AK492" s="347">
        <f>N492*'Regional Transition'!$Y$124</f>
        <v>-202.5328930328869</v>
      </c>
      <c r="AM492" s="382">
        <f>IF(('GE2024 results (adjust.)'!E491+'Allocation (ENG)'!P492+'Allocation (ENG)'!AB492)&gt;0,('GE2024 results (adjust.)'!E491+'Allocation (ENG)'!P492+'Allocation (ENG)'!AB492),0)</f>
        <v>8065.1700288184447</v>
      </c>
      <c r="AN492" s="382">
        <f>IF(('GE2024 results (adjust.)'!F491+'Allocation (ENG)'!Q492+'Allocation (ENG)'!AC492)&gt;0,('GE2024 results (adjust.)'!F491+'Allocation (ENG)'!Q492+'Allocation (ENG)'!AC492),0)</f>
        <v>11562.22131147541</v>
      </c>
      <c r="AO492" s="382">
        <f>IF(('GE2024 results (adjust.)'!G491+'Allocation (ENG)'!R492+'Allocation (ENG)'!AD492)&gt;0,('GE2024 results (adjust.)'!G491+'Allocation (ENG)'!R492+'Allocation (ENG)'!AD492),0)</f>
        <v>15032.861160932127</v>
      </c>
      <c r="AP492" s="382">
        <f>IF(('GE2024 results (adjust.)'!H491+'Allocation (ENG)'!S492+'Allocation (ENG)'!AE492)&gt;0,('GE2024 results (adjust.)'!H491+'Allocation (ENG)'!S492+'Allocation (ENG)'!AE492),0)</f>
        <v>3142.2080000000005</v>
      </c>
      <c r="AQ492" s="382">
        <f>IF(('GE2024 results (adjust.)'!I491+'Allocation (ENG)'!T492+'Allocation (ENG)'!AF492)&gt;0,('GE2024 results (adjust.)'!I491+'Allocation (ENG)'!T492+'Allocation (ENG)'!AF492),0)</f>
        <v>4024.7921021142147</v>
      </c>
      <c r="AR492" s="382">
        <f>IF(('GE2024 results (adjust.)'!K491+'Allocation (ENG)'!U492+'Allocation (ENG)'!AG492)&gt;0,('GE2024 results (adjust.)'!K491+'Allocation (ENG)'!U492+'Allocation (ENG)'!AG492),0)</f>
        <v>0</v>
      </c>
      <c r="AS492" s="382">
        <f>IF(('GE2024 results (adjust.)'!L491+'Allocation (ENG)'!V492+'Allocation (ENG)'!AH492)&gt;0,('GE2024 results (adjust.)'!L491+'Allocation (ENG)'!V492+'Allocation (ENG)'!AH492),0)</f>
        <v>0</v>
      </c>
      <c r="AT492" s="382">
        <f t="shared" si="116"/>
        <v>1815.2205793261444</v>
      </c>
      <c r="AU492" s="382">
        <f t="shared" si="117"/>
        <v>60.724017318531537</v>
      </c>
      <c r="AV492" s="382">
        <f>IF(('GE2024 results (adjust.)'!N491+'Allocation (ENG)'!Y492+'Allocation (ENG)'!AK492)&gt;0,('GE2024 results (adjust.)'!N491+'Allocation (ENG)'!Y492+'Allocation (ENG)'!AK492),0)</f>
        <v>585.46710696711307</v>
      </c>
      <c r="AW492" s="382">
        <f t="shared" si="107"/>
        <v>44288.664306951992</v>
      </c>
      <c r="AY492" s="368">
        <f t="shared" si="108"/>
        <v>0.18210461198199773</v>
      </c>
      <c r="AZ492" s="368">
        <f t="shared" si="109"/>
        <v>0.26106502628620681</v>
      </c>
      <c r="BA492" s="368">
        <f t="shared" si="110"/>
        <v>0.33942909311384262</v>
      </c>
      <c r="BB492" s="368">
        <f t="shared" si="111"/>
        <v>7.0948357760854133E-2</v>
      </c>
      <c r="BC492" s="368">
        <f t="shared" si="112"/>
        <v>9.0876348724800965E-2</v>
      </c>
      <c r="BD492" s="368">
        <f t="shared" si="113"/>
        <v>0</v>
      </c>
      <c r="BE492" s="368">
        <f t="shared" si="114"/>
        <v>0</v>
      </c>
      <c r="BF492" s="368">
        <f t="shared" si="118"/>
        <v>4.0986121567030624E-2</v>
      </c>
      <c r="BG492" s="368">
        <f t="shared" si="119"/>
        <v>1.3710961544848325E-3</v>
      </c>
      <c r="BH492" s="368">
        <f t="shared" si="120"/>
        <v>1.3219344410782157E-2</v>
      </c>
    </row>
    <row r="493" spans="1:60" ht="20" customHeight="1" x14ac:dyDescent="0.35">
      <c r="A493" s="394" t="s">
        <v>610</v>
      </c>
      <c r="B493" s="395" t="s">
        <v>608</v>
      </c>
      <c r="C493" s="394" t="s">
        <v>609</v>
      </c>
      <c r="D493" s="333" t="s">
        <v>71</v>
      </c>
      <c r="E493" s="346">
        <f>'GE2024 results (adjust.)'!E492/'Regional Transition'!$P$120</f>
        <v>1.2911903605220282E-2</v>
      </c>
      <c r="F493" s="346">
        <f>'GE2024 results (adjust.)'!F492/'Regional Transition'!$Q$120</f>
        <v>2.9313851317997828E-2</v>
      </c>
      <c r="G493" s="346">
        <f>'GE2024 results (adjust.)'!G492/'Regional Transition'!$R$120</f>
        <v>2.7848183006958009E-2</v>
      </c>
      <c r="H493" s="346">
        <f>'GE2024 results (adjust.)'!H492/'Regional Transition'!$S$120</f>
        <v>1.9560905978803229E-2</v>
      </c>
      <c r="I493" s="346">
        <f>'GE2024 results (adjust.)'!I492/'Regional Transition'!$T$120</f>
        <v>9.521592225127452E-3</v>
      </c>
      <c r="J493" s="346">
        <v>1.2063186388946923E-2</v>
      </c>
      <c r="K493" s="346">
        <v>1.2063186388946923E-2</v>
      </c>
      <c r="L493" s="346">
        <f t="shared" si="115"/>
        <v>2.7848183006958009E-2</v>
      </c>
      <c r="M493" s="346">
        <v>8.5303895126387849E-3</v>
      </c>
      <c r="N493" s="346">
        <v>1.2063186388946923E-2</v>
      </c>
      <c r="P493" s="347">
        <f>E493*'Regional Transition'!$P$122</f>
        <v>0</v>
      </c>
      <c r="Q493" s="347">
        <f>F493*'Regional Transition'!$Q$122</f>
        <v>0</v>
      </c>
      <c r="R493" s="347">
        <f>G493*'Regional Transition'!$R$122</f>
        <v>8629.033058751831</v>
      </c>
      <c r="S493" s="347">
        <f>H493*'Regional Transition'!$S$122</f>
        <v>0</v>
      </c>
      <c r="T493" s="347">
        <f>I493*'Regional Transition'!$T$122</f>
        <v>2302.7191274269412</v>
      </c>
      <c r="U493" s="347">
        <f>J493*'Regional Transition'!$U$122</f>
        <v>0</v>
      </c>
      <c r="V493" s="347">
        <f>K493*'Regional Transition'!$V$122</f>
        <v>0</v>
      </c>
      <c r="W493" s="347">
        <f>L493*'Regional Transition'!$W$122</f>
        <v>2291.721516958477</v>
      </c>
      <c r="X493" s="347">
        <f>M493*'Regional Transition'!$X$122</f>
        <v>70.199471144191889</v>
      </c>
      <c r="Y493" s="347">
        <f>N493*'Regional Transition'!$Y$122</f>
        <v>0</v>
      </c>
      <c r="Z493" s="348">
        <f t="shared" si="106"/>
        <v>13293.673174281441</v>
      </c>
      <c r="AB493" s="347">
        <f>E493*'Regional Transition'!$P$124</f>
        <v>-5573.3861671469731</v>
      </c>
      <c r="AC493" s="347">
        <f>F493*'Regional Transition'!$Q$124</f>
        <v>-3772.3442622950815</v>
      </c>
      <c r="AD493" s="347">
        <f>G493*'Regional Transition'!$R$124</f>
        <v>0</v>
      </c>
      <c r="AE493" s="347">
        <f>H493*'Regional Transition'!$S$124</f>
        <v>-222.98399999999961</v>
      </c>
      <c r="AF493" s="347">
        <f>I493*'Regional Transition'!$T$124</f>
        <v>0</v>
      </c>
      <c r="AG493" s="347">
        <f>J493*'Regional Transition'!$U$124</f>
        <v>-346.66897996313503</v>
      </c>
      <c r="AH493" s="347">
        <f>K493*'Regional Transition'!$V$124</f>
        <v>-162.3363497065925</v>
      </c>
      <c r="AI493" s="347">
        <f>L493*'Regional Transition'!$W$124</f>
        <v>0</v>
      </c>
      <c r="AJ493" s="347">
        <f>M493*'Regional Transition'!$X$124</f>
        <v>0</v>
      </c>
      <c r="AK493" s="347">
        <f>N493*'Regional Transition'!$Y$124</f>
        <v>-341.32446947674339</v>
      </c>
      <c r="AM493" s="382">
        <f>IF(('GE2024 results (adjust.)'!E492+'Allocation (ENG)'!P493+'Allocation (ENG)'!AB493)&gt;0,('GE2024 results (adjust.)'!E492+'Allocation (ENG)'!P493+'Allocation (ENG)'!AB493),0)</f>
        <v>6147.6138328530269</v>
      </c>
      <c r="AN493" s="382">
        <f>IF(('GE2024 results (adjust.)'!F492+'Allocation (ENG)'!Q493+'Allocation (ENG)'!AC493)&gt;0,('GE2024 results (adjust.)'!F492+'Allocation (ENG)'!Q493+'Allocation (ENG)'!AC493),0)</f>
        <v>11073.655737704918</v>
      </c>
      <c r="AO493" s="382">
        <f>IF(('GE2024 results (adjust.)'!G492+'Allocation (ENG)'!R493+'Allocation (ENG)'!AD493)&gt;0,('GE2024 results (adjust.)'!G492+'Allocation (ENG)'!R493+'Allocation (ENG)'!AD493),0)</f>
        <v>18979.033058751833</v>
      </c>
      <c r="AP493" s="382">
        <f>IF(('GE2024 results (adjust.)'!H492+'Allocation (ENG)'!S493+'Allocation (ENG)'!AE493)&gt;0,('GE2024 results (adjust.)'!H492+'Allocation (ENG)'!S493+'Allocation (ENG)'!AE493),0)</f>
        <v>2874.0160000000005</v>
      </c>
      <c r="AQ493" s="382">
        <f>IF(('GE2024 results (adjust.)'!I492+'Allocation (ENG)'!T493+'Allocation (ENG)'!AF493)&gt;0,('GE2024 results (adjust.)'!I492+'Allocation (ENG)'!T493+'Allocation (ENG)'!AF493),0)</f>
        <v>3897.7191274269412</v>
      </c>
      <c r="AR493" s="382">
        <f>IF(('GE2024 results (adjust.)'!K492+'Allocation (ENG)'!U493+'Allocation (ENG)'!AG493)&gt;0,('GE2024 results (adjust.)'!K492+'Allocation (ENG)'!U493+'Allocation (ENG)'!AG493),0)</f>
        <v>0</v>
      </c>
      <c r="AS493" s="382">
        <f>IF(('GE2024 results (adjust.)'!L492+'Allocation (ENG)'!V493+'Allocation (ENG)'!AH493)&gt;0,('GE2024 results (adjust.)'!L492+'Allocation (ENG)'!V493+'Allocation (ENG)'!AH493),0)</f>
        <v>0</v>
      </c>
      <c r="AT493" s="382">
        <f t="shared" si="116"/>
        <v>2291.721516958477</v>
      </c>
      <c r="AU493" s="382">
        <f t="shared" si="117"/>
        <v>70.199471144191889</v>
      </c>
      <c r="AV493" s="382">
        <f>IF(('GE2024 results (adjust.)'!N492+'Allocation (ENG)'!Y493+'Allocation (ENG)'!AK493)&gt;0,('GE2024 results (adjust.)'!N492+'Allocation (ENG)'!Y493+'Allocation (ENG)'!AK493),0)</f>
        <v>677.67553052325661</v>
      </c>
      <c r="AW493" s="382">
        <f t="shared" si="107"/>
        <v>46011.634275362652</v>
      </c>
      <c r="AY493" s="368">
        <f t="shared" si="108"/>
        <v>0.13360998646694067</v>
      </c>
      <c r="AZ493" s="368">
        <f t="shared" si="109"/>
        <v>0.24067077625265762</v>
      </c>
      <c r="BA493" s="368">
        <f t="shared" si="110"/>
        <v>0.41248335030156336</v>
      </c>
      <c r="BB493" s="368">
        <f t="shared" si="111"/>
        <v>6.2462810662191989E-2</v>
      </c>
      <c r="BC493" s="368">
        <f t="shared" si="112"/>
        <v>8.471159933378003E-2</v>
      </c>
      <c r="BD493" s="368">
        <f t="shared" si="113"/>
        <v>0</v>
      </c>
      <c r="BE493" s="368">
        <f t="shared" si="114"/>
        <v>0</v>
      </c>
      <c r="BF493" s="368">
        <f t="shared" si="118"/>
        <v>4.9807435729045599E-2</v>
      </c>
      <c r="BG493" s="368">
        <f t="shared" si="119"/>
        <v>1.5256895837273234E-3</v>
      </c>
      <c r="BH493" s="368">
        <f t="shared" si="120"/>
        <v>1.4728351670093233E-2</v>
      </c>
    </row>
    <row r="494" spans="1:60" ht="20" customHeight="1" x14ac:dyDescent="0.35">
      <c r="A494" s="394" t="s">
        <v>611</v>
      </c>
      <c r="B494" s="395" t="s">
        <v>608</v>
      </c>
      <c r="C494" s="394" t="s">
        <v>609</v>
      </c>
      <c r="D494" s="333" t="s">
        <v>71</v>
      </c>
      <c r="E494" s="346">
        <f>'GE2024 results (adjust.)'!E493/'Regional Transition'!$P$120</f>
        <v>1.3948513219801997E-2</v>
      </c>
      <c r="F494" s="346">
        <f>'GE2024 results (adjust.)'!F493/'Regional Transition'!$Q$120</f>
        <v>3.1404877085595813E-2</v>
      </c>
      <c r="G494" s="346">
        <f>'GE2024 results (adjust.)'!G493/'Regional Transition'!$R$120</f>
        <v>2.8504700558039917E-2</v>
      </c>
      <c r="H494" s="346">
        <f>'GE2024 results (adjust.)'!H493/'Regional Transition'!$S$120</f>
        <v>9.1077902555486787E-3</v>
      </c>
      <c r="I494" s="346">
        <f>'GE2024 results (adjust.)'!I493/'Regional Transition'!$T$120</f>
        <v>1.1372183817471973E-2</v>
      </c>
      <c r="J494" s="346">
        <v>0</v>
      </c>
      <c r="K494" s="346">
        <v>0</v>
      </c>
      <c r="L494" s="346">
        <f t="shared" si="115"/>
        <v>2.8504700558039917E-2</v>
      </c>
      <c r="M494" s="346">
        <v>8.5348697592315566E-3</v>
      </c>
      <c r="N494" s="346">
        <v>0</v>
      </c>
      <c r="P494" s="347">
        <f>E494*'Regional Transition'!$P$122</f>
        <v>0</v>
      </c>
      <c r="Q494" s="347">
        <f>F494*'Regional Transition'!$Q$122</f>
        <v>0</v>
      </c>
      <c r="R494" s="347">
        <f>G494*'Regional Transition'!$R$122</f>
        <v>8832.4614709581547</v>
      </c>
      <c r="S494" s="347">
        <f>H494*'Regional Transition'!$S$122</f>
        <v>0</v>
      </c>
      <c r="T494" s="347">
        <f>I494*'Regional Transition'!$T$122</f>
        <v>2750.2695534472246</v>
      </c>
      <c r="U494" s="347">
        <f>J494*'Regional Transition'!$U$122</f>
        <v>0</v>
      </c>
      <c r="V494" s="347">
        <f>K494*'Regional Transition'!$V$122</f>
        <v>0</v>
      </c>
      <c r="W494" s="347">
        <f>L494*'Regional Transition'!$W$122</f>
        <v>2345.748574942812</v>
      </c>
      <c r="X494" s="347">
        <f>M494*'Regional Transition'!$X$122</f>
        <v>70.236340614330643</v>
      </c>
      <c r="Y494" s="347">
        <f>N494*'Regional Transition'!$Y$122</f>
        <v>0</v>
      </c>
      <c r="Z494" s="348">
        <f t="shared" si="106"/>
        <v>13998.715939962522</v>
      </c>
      <c r="AB494" s="347">
        <f>E494*'Regional Transition'!$P$124</f>
        <v>-6020.8357348703157</v>
      </c>
      <c r="AC494" s="347">
        <f>F494*'Regional Transition'!$Q$124</f>
        <v>-4041.4344262295076</v>
      </c>
      <c r="AD494" s="347">
        <f>G494*'Regional Transition'!$R$124</f>
        <v>0</v>
      </c>
      <c r="AE494" s="347">
        <f>H494*'Regional Transition'!$S$124</f>
        <v>-103.82399999999983</v>
      </c>
      <c r="AF494" s="347">
        <f>I494*'Regional Transition'!$T$124</f>
        <v>0</v>
      </c>
      <c r="AG494" s="347">
        <f>J494*'Regional Transition'!$U$124</f>
        <v>0</v>
      </c>
      <c r="AH494" s="347">
        <f>K494*'Regional Transition'!$V$124</f>
        <v>0</v>
      </c>
      <c r="AI494" s="347">
        <f>L494*'Regional Transition'!$W$124</f>
        <v>0</v>
      </c>
      <c r="AJ494" s="347">
        <f>M494*'Regional Transition'!$X$124</f>
        <v>0</v>
      </c>
      <c r="AK494" s="347">
        <f>N494*'Regional Transition'!$Y$124</f>
        <v>0</v>
      </c>
      <c r="AM494" s="382">
        <f>IF(('GE2024 results (adjust.)'!E493+'Allocation (ENG)'!P494+'Allocation (ENG)'!AB494)&gt;0,('GE2024 results (adjust.)'!E493+'Allocation (ENG)'!P494+'Allocation (ENG)'!AB494),0)</f>
        <v>6641.1642651296843</v>
      </c>
      <c r="AN494" s="382">
        <f>IF(('GE2024 results (adjust.)'!F493+'Allocation (ENG)'!Q494+'Allocation (ENG)'!AC494)&gt;0,('GE2024 results (adjust.)'!F493+'Allocation (ENG)'!Q494+'Allocation (ENG)'!AC494),0)</f>
        <v>11863.565573770493</v>
      </c>
      <c r="AO494" s="382">
        <f>IF(('GE2024 results (adjust.)'!G493+'Allocation (ENG)'!R494+'Allocation (ENG)'!AD494)&gt;0,('GE2024 results (adjust.)'!G493+'Allocation (ENG)'!R494+'Allocation (ENG)'!AD494),0)</f>
        <v>19426.461470958155</v>
      </c>
      <c r="AP494" s="382">
        <f>IF(('GE2024 results (adjust.)'!H493+'Allocation (ENG)'!S494+'Allocation (ENG)'!AE494)&gt;0,('GE2024 results (adjust.)'!H493+'Allocation (ENG)'!S494+'Allocation (ENG)'!AE494),0)</f>
        <v>1338.1760000000002</v>
      </c>
      <c r="AQ494" s="382">
        <f>IF(('GE2024 results (adjust.)'!I493+'Allocation (ENG)'!T494+'Allocation (ENG)'!AF494)&gt;0,('GE2024 results (adjust.)'!I493+'Allocation (ENG)'!T494+'Allocation (ENG)'!AF494),0)</f>
        <v>4655.2695534472241</v>
      </c>
      <c r="AR494" s="382">
        <f>IF(('GE2024 results (adjust.)'!K493+'Allocation (ENG)'!U494+'Allocation (ENG)'!AG494)&gt;0,('GE2024 results (adjust.)'!K493+'Allocation (ENG)'!U494+'Allocation (ENG)'!AG494),0)</f>
        <v>0</v>
      </c>
      <c r="AS494" s="382">
        <f>IF(('GE2024 results (adjust.)'!L493+'Allocation (ENG)'!V494+'Allocation (ENG)'!AH494)&gt;0,('GE2024 results (adjust.)'!L493+'Allocation (ENG)'!V494+'Allocation (ENG)'!AH494),0)</f>
        <v>0</v>
      </c>
      <c r="AT494" s="382">
        <f t="shared" si="116"/>
        <v>2345.748574942812</v>
      </c>
      <c r="AU494" s="382">
        <f t="shared" si="117"/>
        <v>70.236340614330643</v>
      </c>
      <c r="AV494" s="382">
        <f>IF(('GE2024 results (adjust.)'!N493+'Allocation (ENG)'!Y494+'Allocation (ENG)'!AK494)&gt;0,('GE2024 results (adjust.)'!N493+'Allocation (ENG)'!Y494+'Allocation (ENG)'!AK494),0)</f>
        <v>0</v>
      </c>
      <c r="AW494" s="382">
        <f t="shared" si="107"/>
        <v>46340.621778862696</v>
      </c>
      <c r="AY494" s="368">
        <f t="shared" si="108"/>
        <v>0.14331193691835425</v>
      </c>
      <c r="AZ494" s="368">
        <f t="shared" si="109"/>
        <v>0.25600790663499057</v>
      </c>
      <c r="BA494" s="368">
        <f t="shared" si="110"/>
        <v>0.41921020317036678</v>
      </c>
      <c r="BB494" s="368">
        <f t="shared" si="111"/>
        <v>2.8876953925775356E-2</v>
      </c>
      <c r="BC494" s="368">
        <f t="shared" si="112"/>
        <v>0.10045764115255415</v>
      </c>
      <c r="BD494" s="368">
        <f t="shared" si="113"/>
        <v>0</v>
      </c>
      <c r="BE494" s="368">
        <f t="shared" si="114"/>
        <v>0</v>
      </c>
      <c r="BF494" s="368">
        <f t="shared" si="118"/>
        <v>5.0619704373772043E-2</v>
      </c>
      <c r="BG494" s="368">
        <f t="shared" si="119"/>
        <v>1.5156538241868709E-3</v>
      </c>
      <c r="BH494" s="368">
        <f t="shared" si="120"/>
        <v>0</v>
      </c>
    </row>
    <row r="495" spans="1:60" ht="20" customHeight="1" x14ac:dyDescent="0.35">
      <c r="A495" s="394" t="s">
        <v>612</v>
      </c>
      <c r="B495" s="395" t="s">
        <v>608</v>
      </c>
      <c r="C495" s="394" t="s">
        <v>609</v>
      </c>
      <c r="D495" s="333" t="s">
        <v>71</v>
      </c>
      <c r="E495" s="346">
        <f>'GE2024 results (adjust.)'!E494/'Regional Transition'!$P$120</f>
        <v>1.6974620139308876E-2</v>
      </c>
      <c r="F495" s="346">
        <f>'GE2024 results (adjust.)'!F494/'Regional Transition'!$Q$120</f>
        <v>3.7478527001678349E-2</v>
      </c>
      <c r="G495" s="346">
        <f>'GE2024 results (adjust.)'!G494/'Regional Transition'!$R$120</f>
        <v>2.436110617826066E-2</v>
      </c>
      <c r="H495" s="346">
        <f>'GE2024 results (adjust.)'!H494/'Regional Transition'!$S$120</f>
        <v>2.1348357187069716E-2</v>
      </c>
      <c r="I495" s="346">
        <f>'GE2024 results (adjust.)'!I494/'Regional Transition'!$T$120</f>
        <v>1.4631612880117483E-2</v>
      </c>
      <c r="J495" s="346">
        <v>4.2420994304504618E-3</v>
      </c>
      <c r="K495" s="346">
        <v>4.2420994304504618E-3</v>
      </c>
      <c r="L495" s="346">
        <f t="shared" si="115"/>
        <v>2.436110617826066E-2</v>
      </c>
      <c r="M495" s="346">
        <v>1.3073359557710071E-2</v>
      </c>
      <c r="N495" s="346">
        <v>4.2420994304504618E-3</v>
      </c>
      <c r="P495" s="347">
        <f>E495*'Regional Transition'!$P$122</f>
        <v>0</v>
      </c>
      <c r="Q495" s="347">
        <f>F495*'Regional Transition'!$Q$122</f>
        <v>0</v>
      </c>
      <c r="R495" s="347">
        <f>G495*'Regional Transition'!$R$122</f>
        <v>7548.5280496559499</v>
      </c>
      <c r="S495" s="347">
        <f>H495*'Regional Transition'!$S$122</f>
        <v>0</v>
      </c>
      <c r="T495" s="347">
        <f>I495*'Regional Transition'!$T$122</f>
        <v>3538.5357876635944</v>
      </c>
      <c r="U495" s="347">
        <f>J495*'Regional Transition'!$U$122</f>
        <v>0</v>
      </c>
      <c r="V495" s="347">
        <f>K495*'Regional Transition'!$V$122</f>
        <v>0</v>
      </c>
      <c r="W495" s="347">
        <f>L495*'Regional Transition'!$W$122</f>
        <v>2004.7581270088938</v>
      </c>
      <c r="X495" s="347">
        <f>M495*'Regional Transition'!$X$122</f>
        <v>107.58511386489073</v>
      </c>
      <c r="Y495" s="347">
        <f>N495*'Regional Transition'!$Y$122</f>
        <v>0</v>
      </c>
      <c r="Z495" s="348">
        <f t="shared" si="106"/>
        <v>13199.407078193328</v>
      </c>
      <c r="AB495" s="347">
        <f>E495*'Regional Transition'!$P$124</f>
        <v>-7327.0461095100854</v>
      </c>
      <c r="AC495" s="347">
        <f>F495*'Regional Transition'!$Q$124</f>
        <v>-4823.0409836065573</v>
      </c>
      <c r="AD495" s="347">
        <f>G495*'Regional Transition'!$R$124</f>
        <v>0</v>
      </c>
      <c r="AE495" s="347">
        <f>H495*'Regional Transition'!$S$124</f>
        <v>-243.35999999999956</v>
      </c>
      <c r="AF495" s="347">
        <f>I495*'Regional Transition'!$T$124</f>
        <v>0</v>
      </c>
      <c r="AG495" s="347">
        <f>J495*'Regional Transition'!$U$124</f>
        <v>-121.90844400812053</v>
      </c>
      <c r="AH495" s="347">
        <f>K495*'Regional Transition'!$V$124</f>
        <v>-57.086653097122515</v>
      </c>
      <c r="AI495" s="347">
        <f>L495*'Regional Transition'!$W$124</f>
        <v>0</v>
      </c>
      <c r="AJ495" s="347">
        <f>M495*'Regional Transition'!$X$124</f>
        <v>0</v>
      </c>
      <c r="AK495" s="347">
        <f>N495*'Regional Transition'!$Y$124</f>
        <v>-120.02901148014998</v>
      </c>
      <c r="AM495" s="382">
        <f>IF(('GE2024 results (adjust.)'!E494+'Allocation (ENG)'!P495+'Allocation (ENG)'!AB495)&gt;0,('GE2024 results (adjust.)'!E494+'Allocation (ENG)'!P495+'Allocation (ENG)'!AB495),0)</f>
        <v>8081.9538904899146</v>
      </c>
      <c r="AN495" s="382">
        <f>IF(('GE2024 results (adjust.)'!F494+'Allocation (ENG)'!Q495+'Allocation (ENG)'!AC495)&gt;0,('GE2024 results (adjust.)'!F494+'Allocation (ENG)'!Q495+'Allocation (ENG)'!AC495),0)</f>
        <v>14157.959016393443</v>
      </c>
      <c r="AO495" s="382">
        <f>IF(('GE2024 results (adjust.)'!G494+'Allocation (ENG)'!R495+'Allocation (ENG)'!AD495)&gt;0,('GE2024 results (adjust.)'!G494+'Allocation (ENG)'!R495+'Allocation (ENG)'!AD495),0)</f>
        <v>16602.52804965595</v>
      </c>
      <c r="AP495" s="382">
        <f>IF(('GE2024 results (adjust.)'!H494+'Allocation (ENG)'!S495+'Allocation (ENG)'!AE495)&gt;0,('GE2024 results (adjust.)'!H494+'Allocation (ENG)'!S495+'Allocation (ENG)'!AE495),0)</f>
        <v>3136.6400000000003</v>
      </c>
      <c r="AQ495" s="382">
        <f>IF(('GE2024 results (adjust.)'!I494+'Allocation (ENG)'!T495+'Allocation (ENG)'!AF495)&gt;0,('GE2024 results (adjust.)'!I494+'Allocation (ENG)'!T495+'Allocation (ENG)'!AF495),0)</f>
        <v>5989.5357876635944</v>
      </c>
      <c r="AR495" s="382">
        <f>IF(('GE2024 results (adjust.)'!K494+'Allocation (ENG)'!U495+'Allocation (ENG)'!AG495)&gt;0,('GE2024 results (adjust.)'!K494+'Allocation (ENG)'!U495+'Allocation (ENG)'!AG495),0)</f>
        <v>345.09155599187949</v>
      </c>
      <c r="AS495" s="382">
        <f>IF(('GE2024 results (adjust.)'!L494+'Allocation (ENG)'!V495+'Allocation (ENG)'!AH495)&gt;0,('GE2024 results (adjust.)'!L494+'Allocation (ENG)'!V495+'Allocation (ENG)'!AH495),0)</f>
        <v>0</v>
      </c>
      <c r="AT495" s="382">
        <f t="shared" si="116"/>
        <v>2004.7581270088938</v>
      </c>
      <c r="AU495" s="382">
        <f t="shared" si="117"/>
        <v>107.58511386489073</v>
      </c>
      <c r="AV495" s="382">
        <f>IF(('GE2024 results (adjust.)'!N494+'Allocation (ENG)'!Y495+'Allocation (ENG)'!AK495)&gt;0,('GE2024 results (adjust.)'!N494+'Allocation (ENG)'!Y495+'Allocation (ENG)'!AK495),0)</f>
        <v>0</v>
      </c>
      <c r="AW495" s="382">
        <f t="shared" si="107"/>
        <v>50426.051541068569</v>
      </c>
      <c r="AY495" s="368">
        <f t="shared" si="108"/>
        <v>0.16027338337025487</v>
      </c>
      <c r="AZ495" s="368">
        <f t="shared" si="109"/>
        <v>0.28076675812824159</v>
      </c>
      <c r="BA495" s="368">
        <f t="shared" si="110"/>
        <v>0.32924505374239599</v>
      </c>
      <c r="BB495" s="368">
        <f t="shared" si="111"/>
        <v>6.2202768294190587E-2</v>
      </c>
      <c r="BC495" s="368">
        <f t="shared" si="112"/>
        <v>0.1187785996447794</v>
      </c>
      <c r="BD495" s="368">
        <f t="shared" si="113"/>
        <v>6.8435172980146185E-3</v>
      </c>
      <c r="BE495" s="368">
        <f t="shared" si="114"/>
        <v>0</v>
      </c>
      <c r="BF495" s="368">
        <f t="shared" si="118"/>
        <v>3.97563970555211E-2</v>
      </c>
      <c r="BG495" s="368">
        <f t="shared" si="119"/>
        <v>2.1335224666018124E-3</v>
      </c>
      <c r="BH495" s="368">
        <f t="shared" si="120"/>
        <v>0</v>
      </c>
    </row>
    <row r="496" spans="1:60" ht="20" customHeight="1" x14ac:dyDescent="0.35">
      <c r="A496" s="394" t="s">
        <v>613</v>
      </c>
      <c r="B496" s="395" t="s">
        <v>608</v>
      </c>
      <c r="C496" s="394" t="s">
        <v>609</v>
      </c>
      <c r="D496" s="333" t="s">
        <v>71</v>
      </c>
      <c r="E496" s="346">
        <f>'GE2024 results (adjust.)'!E495/'Regional Transition'!$P$120</f>
        <v>1.6894203027869488E-2</v>
      </c>
      <c r="F496" s="346">
        <f>'GE2024 results (adjust.)'!F495/'Regional Transition'!$Q$120</f>
        <v>1.6327376838779741E-2</v>
      </c>
      <c r="G496" s="346">
        <f>'GE2024 results (adjust.)'!G495/'Regional Transition'!$R$120</f>
        <v>2.8340571170269443E-2</v>
      </c>
      <c r="H496" s="346">
        <f>'GE2024 results (adjust.)'!H495/'Regional Transition'!$S$120</f>
        <v>6.5434609602971084E-3</v>
      </c>
      <c r="I496" s="346">
        <f>'GE2024 results (adjust.)'!I495/'Regional Transition'!$T$120</f>
        <v>6.6561600821423879E-3</v>
      </c>
      <c r="J496" s="346">
        <v>2.997629147855787E-3</v>
      </c>
      <c r="K496" s="346">
        <v>2.997629147855787E-3</v>
      </c>
      <c r="L496" s="346">
        <f t="shared" si="115"/>
        <v>2.8340571170269443E-2</v>
      </c>
      <c r="M496" s="346">
        <v>4.9954749509413046E-3</v>
      </c>
      <c r="N496" s="346">
        <v>2.997629147855787E-3</v>
      </c>
      <c r="P496" s="347">
        <f>E496*'Regional Transition'!$P$122</f>
        <v>0</v>
      </c>
      <c r="Q496" s="347">
        <f>F496*'Regional Transition'!$Q$122</f>
        <v>0</v>
      </c>
      <c r="R496" s="347">
        <f>G496*'Regional Transition'!$R$122</f>
        <v>8781.6043679065733</v>
      </c>
      <c r="S496" s="347">
        <f>H496*'Regional Transition'!$S$122</f>
        <v>0</v>
      </c>
      <c r="T496" s="347">
        <f>I496*'Regional Transition'!$T$122</f>
        <v>1609.7378226213414</v>
      </c>
      <c r="U496" s="347">
        <f>J496*'Regional Transition'!$U$122</f>
        <v>0</v>
      </c>
      <c r="V496" s="347">
        <f>K496*'Regional Transition'!$V$122</f>
        <v>0</v>
      </c>
      <c r="W496" s="347">
        <f>L496*'Regional Transition'!$W$122</f>
        <v>2332.2418104467283</v>
      </c>
      <c r="X496" s="347">
        <f>M496*'Regional Transition'!$X$122</f>
        <v>41.109459204713211</v>
      </c>
      <c r="Y496" s="347">
        <f>N496*'Regional Transition'!$Y$122</f>
        <v>0</v>
      </c>
      <c r="Z496" s="348">
        <f t="shared" si="106"/>
        <v>12764.693460179356</v>
      </c>
      <c r="AB496" s="347">
        <f>E496*'Regional Transition'!$P$124</f>
        <v>-7292.3342939481263</v>
      </c>
      <c r="AC496" s="347">
        <f>F496*'Regional Transition'!$Q$124</f>
        <v>-2101.1393442622948</v>
      </c>
      <c r="AD496" s="347">
        <f>G496*'Regional Transition'!$R$124</f>
        <v>0</v>
      </c>
      <c r="AE496" s="347">
        <f>H496*'Regional Transition'!$S$124</f>
        <v>-74.591999999999871</v>
      </c>
      <c r="AF496" s="347">
        <f>I496*'Regional Transition'!$T$124</f>
        <v>0</v>
      </c>
      <c r="AG496" s="347">
        <f>J496*'Regional Transition'!$U$124</f>
        <v>-86.145153153489886</v>
      </c>
      <c r="AH496" s="347">
        <f>K496*'Regional Transition'!$V$124</f>
        <v>-40.339604972270728</v>
      </c>
      <c r="AI496" s="347">
        <f>L496*'Regional Transition'!$W$124</f>
        <v>0</v>
      </c>
      <c r="AJ496" s="347">
        <f>M496*'Regional Transition'!$X$124</f>
        <v>0</v>
      </c>
      <c r="AK496" s="347">
        <f>N496*'Regional Transition'!$Y$124</f>
        <v>-84.817074493467871</v>
      </c>
      <c r="AM496" s="382">
        <f>IF(('GE2024 results (adjust.)'!E495+'Allocation (ENG)'!P496+'Allocation (ENG)'!AB496)&gt;0,('GE2024 results (adjust.)'!E495+'Allocation (ENG)'!P496+'Allocation (ENG)'!AB496),0)</f>
        <v>8043.6657060518737</v>
      </c>
      <c r="AN496" s="382">
        <f>IF(('GE2024 results (adjust.)'!F495+'Allocation (ENG)'!Q496+'Allocation (ENG)'!AC496)&gt;0,('GE2024 results (adjust.)'!F495+'Allocation (ENG)'!Q496+'Allocation (ENG)'!AC496),0)</f>
        <v>6167.8606557377052</v>
      </c>
      <c r="AO496" s="382">
        <f>IF(('GE2024 results (adjust.)'!G495+'Allocation (ENG)'!R496+'Allocation (ENG)'!AD496)&gt;0,('GE2024 results (adjust.)'!G495+'Allocation (ENG)'!R496+'Allocation (ENG)'!AD496),0)</f>
        <v>19314.604367906573</v>
      </c>
      <c r="AP496" s="382">
        <f>IF(('GE2024 results (adjust.)'!H495+'Allocation (ENG)'!S496+'Allocation (ENG)'!AE496)&gt;0,('GE2024 results (adjust.)'!H495+'Allocation (ENG)'!S496+'Allocation (ENG)'!AE496),0)</f>
        <v>961.40800000000013</v>
      </c>
      <c r="AQ496" s="382">
        <f>IF(('GE2024 results (adjust.)'!I495+'Allocation (ENG)'!T496+'Allocation (ENG)'!AF496)&gt;0,('GE2024 results (adjust.)'!I495+'Allocation (ENG)'!T496+'Allocation (ENG)'!AF496),0)</f>
        <v>2724.7378226213414</v>
      </c>
      <c r="AR496" s="382">
        <f>IF(('GE2024 results (adjust.)'!K495+'Allocation (ENG)'!U496+'Allocation (ENG)'!AG496)&gt;0,('GE2024 results (adjust.)'!K495+'Allocation (ENG)'!U496+'Allocation (ENG)'!AG496),0)</f>
        <v>0</v>
      </c>
      <c r="AS496" s="382">
        <f>IF(('GE2024 results (adjust.)'!L495+'Allocation (ENG)'!V496+'Allocation (ENG)'!AH496)&gt;0,('GE2024 results (adjust.)'!L495+'Allocation (ENG)'!V496+'Allocation (ENG)'!AH496),0)</f>
        <v>0</v>
      </c>
      <c r="AT496" s="382">
        <f t="shared" si="116"/>
        <v>2332.2418104467283</v>
      </c>
      <c r="AU496" s="382">
        <f t="shared" si="117"/>
        <v>41.109459204713211</v>
      </c>
      <c r="AV496" s="382">
        <f>IF(('GE2024 results (adjust.)'!N495+'Allocation (ENG)'!Y496+'Allocation (ENG)'!AK496)&gt;0,('GE2024 results (adjust.)'!N495+'Allocation (ENG)'!Y496+'Allocation (ENG)'!AK496),0)</f>
        <v>245.18292550653211</v>
      </c>
      <c r="AW496" s="382">
        <f t="shared" si="107"/>
        <v>39830.810747475472</v>
      </c>
      <c r="AY496" s="368">
        <f t="shared" si="108"/>
        <v>0.20194581920634622</v>
      </c>
      <c r="AZ496" s="368">
        <f t="shared" si="109"/>
        <v>0.15485149661756839</v>
      </c>
      <c r="BA496" s="368">
        <f t="shared" si="110"/>
        <v>0.48491617432443945</v>
      </c>
      <c r="BB496" s="368">
        <f t="shared" si="111"/>
        <v>2.4137294269385049E-2</v>
      </c>
      <c r="BC496" s="368">
        <f t="shared" si="112"/>
        <v>6.8407792146034554E-2</v>
      </c>
      <c r="BD496" s="368">
        <f t="shared" si="113"/>
        <v>0</v>
      </c>
      <c r="BE496" s="368">
        <f t="shared" si="114"/>
        <v>0</v>
      </c>
      <c r="BF496" s="368">
        <f t="shared" si="118"/>
        <v>5.8553711729168074E-2</v>
      </c>
      <c r="BG496" s="368">
        <f t="shared" si="119"/>
        <v>1.0321019942411988E-3</v>
      </c>
      <c r="BH496" s="368">
        <f t="shared" si="120"/>
        <v>6.1556097128169082E-3</v>
      </c>
    </row>
    <row r="497" spans="1:60" ht="20" customHeight="1" x14ac:dyDescent="0.35">
      <c r="A497" s="394" t="s">
        <v>614</v>
      </c>
      <c r="B497" s="395" t="s">
        <v>608</v>
      </c>
      <c r="C497" s="394" t="s">
        <v>609</v>
      </c>
      <c r="D497" s="333" t="s">
        <v>71</v>
      </c>
      <c r="E497" s="346">
        <f>'GE2024 results (adjust.)'!E496/'Regional Transition'!$P$120</f>
        <v>1.4372630862324804E-2</v>
      </c>
      <c r="F497" s="346">
        <f>'GE2024 results (adjust.)'!F496/'Regional Transition'!$Q$120</f>
        <v>5.3608450982327973E-3</v>
      </c>
      <c r="G497" s="346">
        <f>'GE2024 results (adjust.)'!G496/'Regional Transition'!$R$120</f>
        <v>2.4557523314444999E-2</v>
      </c>
      <c r="H497" s="346">
        <f>'GE2024 results (adjust.)'!H496/'Regional Transition'!$S$120</f>
        <v>2.0539898690044592E-2</v>
      </c>
      <c r="I497" s="346">
        <f>'GE2024 results (adjust.)'!I496/'Regional Transition'!$T$120</f>
        <v>9.9991642489582963E-3</v>
      </c>
      <c r="J497" s="346">
        <v>0</v>
      </c>
      <c r="K497" s="346">
        <v>0</v>
      </c>
      <c r="L497" s="346">
        <f t="shared" si="115"/>
        <v>2.4557523314444999E-2</v>
      </c>
      <c r="M497" s="346">
        <v>7.5044130428938887E-3</v>
      </c>
      <c r="N497" s="346">
        <v>0</v>
      </c>
      <c r="P497" s="347">
        <f>E497*'Regional Transition'!$P$122</f>
        <v>0</v>
      </c>
      <c r="Q497" s="347">
        <f>F497*'Regional Transition'!$Q$122</f>
        <v>0</v>
      </c>
      <c r="R497" s="347">
        <f>G497*'Regional Transition'!$R$122</f>
        <v>7609.3898287176771</v>
      </c>
      <c r="S497" s="347">
        <f>H497*'Regional Transition'!$S$122</f>
        <v>0</v>
      </c>
      <c r="T497" s="347">
        <f>I497*'Regional Transition'!$T$122</f>
        <v>2418.2160115612078</v>
      </c>
      <c r="U497" s="347">
        <f>J497*'Regional Transition'!$U$122</f>
        <v>0</v>
      </c>
      <c r="V497" s="347">
        <f>K497*'Regional Transition'!$V$122</f>
        <v>0</v>
      </c>
      <c r="W497" s="347">
        <f>L497*'Regional Transition'!$W$122</f>
        <v>2020.9219599304365</v>
      </c>
      <c r="X497" s="347">
        <f>M497*'Regional Transition'!$X$122</f>
        <v>61.756362482416705</v>
      </c>
      <c r="Y497" s="347">
        <f>N497*'Regional Transition'!$Y$122</f>
        <v>0</v>
      </c>
      <c r="Z497" s="348">
        <f t="shared" si="106"/>
        <v>12110.284162691736</v>
      </c>
      <c r="AB497" s="347">
        <f>E497*'Regional Transition'!$P$124</f>
        <v>-6203.9048991354457</v>
      </c>
      <c r="AC497" s="347">
        <f>F497*'Regional Transition'!$Q$124</f>
        <v>-689.87704918032784</v>
      </c>
      <c r="AD497" s="347">
        <f>G497*'Regional Transition'!$R$124</f>
        <v>0</v>
      </c>
      <c r="AE497" s="347">
        <f>H497*'Regional Transition'!$S$124</f>
        <v>-234.14399999999958</v>
      </c>
      <c r="AF497" s="347">
        <f>I497*'Regional Transition'!$T$124</f>
        <v>0</v>
      </c>
      <c r="AG497" s="347">
        <f>J497*'Regional Transition'!$U$124</f>
        <v>0</v>
      </c>
      <c r="AH497" s="347">
        <f>K497*'Regional Transition'!$V$124</f>
        <v>0</v>
      </c>
      <c r="AI497" s="347">
        <f>L497*'Regional Transition'!$W$124</f>
        <v>0</v>
      </c>
      <c r="AJ497" s="347">
        <f>M497*'Regional Transition'!$X$124</f>
        <v>0</v>
      </c>
      <c r="AK497" s="347">
        <f>N497*'Regional Transition'!$Y$124</f>
        <v>0</v>
      </c>
      <c r="AM497" s="382">
        <f>IF(('GE2024 results (adjust.)'!E496+'Allocation (ENG)'!P497+'Allocation (ENG)'!AB497)&gt;0,('GE2024 results (adjust.)'!E496+'Allocation (ENG)'!P497+'Allocation (ENG)'!AB497),0)</f>
        <v>6843.0951008645543</v>
      </c>
      <c r="AN497" s="382">
        <f>IF(('GE2024 results (adjust.)'!F496+'Allocation (ENG)'!Q497+'Allocation (ENG)'!AC497)&gt;0,('GE2024 results (adjust.)'!F496+'Allocation (ENG)'!Q497+'Allocation (ENG)'!AC497),0)</f>
        <v>2025.122950819672</v>
      </c>
      <c r="AO497" s="382">
        <f>IF(('GE2024 results (adjust.)'!G496+'Allocation (ENG)'!R497+'Allocation (ENG)'!AD497)&gt;0,('GE2024 results (adjust.)'!G496+'Allocation (ENG)'!R497+'Allocation (ENG)'!AD497),0)</f>
        <v>16736.389828717678</v>
      </c>
      <c r="AP497" s="382">
        <f>IF(('GE2024 results (adjust.)'!H496+'Allocation (ENG)'!S497+'Allocation (ENG)'!AE497)&gt;0,('GE2024 results (adjust.)'!H496+'Allocation (ENG)'!S497+'Allocation (ENG)'!AE497),0)</f>
        <v>3017.8560000000002</v>
      </c>
      <c r="AQ497" s="382">
        <f>IF(('GE2024 results (adjust.)'!I496+'Allocation (ENG)'!T497+'Allocation (ENG)'!AF497)&gt;0,('GE2024 results (adjust.)'!I496+'Allocation (ENG)'!T497+'Allocation (ENG)'!AF497),0)</f>
        <v>4093.2160115612078</v>
      </c>
      <c r="AR497" s="382">
        <f>IF(('GE2024 results (adjust.)'!K496+'Allocation (ENG)'!U497+'Allocation (ENG)'!AG497)&gt;0,('GE2024 results (adjust.)'!K496+'Allocation (ENG)'!U497+'Allocation (ENG)'!AG497),0)</f>
        <v>0</v>
      </c>
      <c r="AS497" s="382">
        <f>IF(('GE2024 results (adjust.)'!L496+'Allocation (ENG)'!V497+'Allocation (ENG)'!AH497)&gt;0,('GE2024 results (adjust.)'!L496+'Allocation (ENG)'!V497+'Allocation (ENG)'!AH497),0)</f>
        <v>0</v>
      </c>
      <c r="AT497" s="382">
        <f t="shared" si="116"/>
        <v>2020.9219599304365</v>
      </c>
      <c r="AU497" s="382">
        <f t="shared" si="117"/>
        <v>61.756362482416705</v>
      </c>
      <c r="AV497" s="382">
        <f>IF(('GE2024 results (adjust.)'!N496+'Allocation (ENG)'!Y497+'Allocation (ENG)'!AK497)&gt;0,('GE2024 results (adjust.)'!N496+'Allocation (ENG)'!Y497+'Allocation (ENG)'!AK497),0)</f>
        <v>0</v>
      </c>
      <c r="AW497" s="382">
        <f t="shared" si="107"/>
        <v>34798.358214375963</v>
      </c>
      <c r="AY497" s="368">
        <f t="shared" si="108"/>
        <v>0.19664994131928679</v>
      </c>
      <c r="AZ497" s="368">
        <f t="shared" si="109"/>
        <v>5.8195933795033163E-2</v>
      </c>
      <c r="BA497" s="368">
        <f t="shared" si="110"/>
        <v>0.48095343250428146</v>
      </c>
      <c r="BB497" s="368">
        <f t="shared" si="111"/>
        <v>8.6724091447315979E-2</v>
      </c>
      <c r="BC497" s="368">
        <f t="shared" si="112"/>
        <v>0.11762669912025363</v>
      </c>
      <c r="BD497" s="368">
        <f t="shared" si="113"/>
        <v>0</v>
      </c>
      <c r="BE497" s="368">
        <f t="shared" si="114"/>
        <v>0</v>
      </c>
      <c r="BF497" s="368">
        <f t="shared" si="118"/>
        <v>5.8075209970553994E-2</v>
      </c>
      <c r="BG497" s="368">
        <f t="shared" si="119"/>
        <v>1.7746918432750601E-3</v>
      </c>
      <c r="BH497" s="368">
        <f t="shared" si="120"/>
        <v>0</v>
      </c>
    </row>
    <row r="498" spans="1:60" ht="20" customHeight="1" x14ac:dyDescent="0.35">
      <c r="A498" s="394" t="s">
        <v>615</v>
      </c>
      <c r="B498" s="395" t="s">
        <v>608</v>
      </c>
      <c r="C498" s="394" t="s">
        <v>609</v>
      </c>
      <c r="D498" s="333" t="s">
        <v>71</v>
      </c>
      <c r="E498" s="346">
        <f>'GE2024 results (adjust.)'!E497/'Regional Transition'!$P$120</f>
        <v>2.0357646841094687E-2</v>
      </c>
      <c r="F498" s="346">
        <f>'GE2024 results (adjust.)'!F497/'Regional Transition'!$Q$120</f>
        <v>9.6692664626320465E-3</v>
      </c>
      <c r="G498" s="346">
        <f>'GE2024 results (adjust.)'!G497/'Regional Transition'!$R$120</f>
        <v>2.0989727114712989E-2</v>
      </c>
      <c r="H498" s="346">
        <f>'GE2024 results (adjust.)'!H497/'Regional Transition'!$S$120</f>
        <v>2.0502002197996538E-2</v>
      </c>
      <c r="I498" s="346">
        <f>'GE2024 results (adjust.)'!I497/'Regional Transition'!$T$120</f>
        <v>1.3861527991690248E-2</v>
      </c>
      <c r="J498" s="346">
        <v>1.3462079991279624E-2</v>
      </c>
      <c r="K498" s="346">
        <v>1.3462079991279624E-2</v>
      </c>
      <c r="L498" s="346">
        <f t="shared" si="115"/>
        <v>2.0989727114712989E-2</v>
      </c>
      <c r="M498" s="346">
        <v>1.3628910135213857E-2</v>
      </c>
      <c r="N498" s="346">
        <v>1.3462079991279624E-2</v>
      </c>
      <c r="P498" s="347">
        <f>E498*'Regional Transition'!$P$122</f>
        <v>0</v>
      </c>
      <c r="Q498" s="347">
        <f>F498*'Regional Transition'!$Q$122</f>
        <v>0</v>
      </c>
      <c r="R498" s="347">
        <f>G498*'Regional Transition'!$R$122</f>
        <v>6503.873129596428</v>
      </c>
      <c r="S498" s="347">
        <f>H498*'Regional Transition'!$S$122</f>
        <v>0</v>
      </c>
      <c r="T498" s="347">
        <f>I498*'Regional Transition'!$T$122</f>
        <v>3352.2970619970897</v>
      </c>
      <c r="U498" s="347">
        <f>J498*'Regional Transition'!$U$122</f>
        <v>0</v>
      </c>
      <c r="V498" s="347">
        <f>K498*'Regional Transition'!$V$122</f>
        <v>0</v>
      </c>
      <c r="W498" s="347">
        <f>L498*'Regional Transition'!$W$122</f>
        <v>1727.3158989172057</v>
      </c>
      <c r="X498" s="347">
        <f>M498*'Regional Transition'!$X$122</f>
        <v>112.15692816209649</v>
      </c>
      <c r="Y498" s="347">
        <f>N498*'Regional Transition'!$Y$122</f>
        <v>0</v>
      </c>
      <c r="Z498" s="348">
        <f t="shared" si="106"/>
        <v>11695.643018672819</v>
      </c>
      <c r="AB498" s="347">
        <f>E498*'Regional Transition'!$P$124</f>
        <v>-8787.3198847262229</v>
      </c>
      <c r="AC498" s="347">
        <f>F498*'Regional Transition'!$Q$124</f>
        <v>-1244.3196721311474</v>
      </c>
      <c r="AD498" s="347">
        <f>G498*'Regional Transition'!$R$124</f>
        <v>0</v>
      </c>
      <c r="AE498" s="347">
        <f>H498*'Regional Transition'!$S$124</f>
        <v>-233.71199999999956</v>
      </c>
      <c r="AF498" s="347">
        <f>I498*'Regional Transition'!$T$124</f>
        <v>0</v>
      </c>
      <c r="AG498" s="347">
        <f>J498*'Regional Transition'!$U$124</f>
        <v>-386.87005143476364</v>
      </c>
      <c r="AH498" s="347">
        <f>K498*'Regional Transition'!$V$124</f>
        <v>-181.16149869365219</v>
      </c>
      <c r="AI498" s="347">
        <f>L498*'Regional Transition'!$W$124</f>
        <v>0</v>
      </c>
      <c r="AJ498" s="347">
        <f>M498*'Regional Transition'!$X$124</f>
        <v>0</v>
      </c>
      <c r="AK498" s="347">
        <f>N498*'Regional Transition'!$Y$124</f>
        <v>-380.90577090702845</v>
      </c>
      <c r="AM498" s="382">
        <f>IF(('GE2024 results (adjust.)'!E497+'Allocation (ENG)'!P498+'Allocation (ENG)'!AB498)&gt;0,('GE2024 results (adjust.)'!E497+'Allocation (ENG)'!P498+'Allocation (ENG)'!AB498),0)</f>
        <v>9692.6801152737771</v>
      </c>
      <c r="AN498" s="382">
        <f>IF(('GE2024 results (adjust.)'!F497+'Allocation (ENG)'!Q498+'Allocation (ENG)'!AC498)&gt;0,('GE2024 results (adjust.)'!F497+'Allocation (ENG)'!Q498+'Allocation (ENG)'!AC498),0)</f>
        <v>3652.6803278688526</v>
      </c>
      <c r="AO498" s="382">
        <f>IF(('GE2024 results (adjust.)'!G497+'Allocation (ENG)'!R498+'Allocation (ENG)'!AD498)&gt;0,('GE2024 results (adjust.)'!G497+'Allocation (ENG)'!R498+'Allocation (ENG)'!AD498),0)</f>
        <v>14304.873129596428</v>
      </c>
      <c r="AP498" s="382">
        <f>IF(('GE2024 results (adjust.)'!H497+'Allocation (ENG)'!S498+'Allocation (ENG)'!AE498)&gt;0,('GE2024 results (adjust.)'!H497+'Allocation (ENG)'!S498+'Allocation (ENG)'!AE498),0)</f>
        <v>3012.2880000000005</v>
      </c>
      <c r="AQ498" s="382">
        <f>IF(('GE2024 results (adjust.)'!I497+'Allocation (ENG)'!T498+'Allocation (ENG)'!AF498)&gt;0,('GE2024 results (adjust.)'!I497+'Allocation (ENG)'!T498+'Allocation (ENG)'!AF498),0)</f>
        <v>5674.2970619970893</v>
      </c>
      <c r="AR498" s="382">
        <f>IF(('GE2024 results (adjust.)'!K497+'Allocation (ENG)'!U498+'Allocation (ENG)'!AG498)&gt;0,('GE2024 results (adjust.)'!K497+'Allocation (ENG)'!U498+'Allocation (ENG)'!AG498),0)</f>
        <v>333.12994856523636</v>
      </c>
      <c r="AS498" s="382">
        <f>IF(('GE2024 results (adjust.)'!L497+'Allocation (ENG)'!V498+'Allocation (ENG)'!AH498)&gt;0,('GE2024 results (adjust.)'!L497+'Allocation (ENG)'!V498+'Allocation (ENG)'!AH498),0)</f>
        <v>0</v>
      </c>
      <c r="AT498" s="382">
        <f t="shared" si="116"/>
        <v>1727.3158989172057</v>
      </c>
      <c r="AU498" s="382">
        <f t="shared" si="117"/>
        <v>112.15692816209649</v>
      </c>
      <c r="AV498" s="382">
        <f>IF(('GE2024 results (adjust.)'!N497+'Allocation (ENG)'!Y498+'Allocation (ENG)'!AK498)&gt;0,('GE2024 results (adjust.)'!N497+'Allocation (ENG)'!Y498+'Allocation (ENG)'!AK498),0)</f>
        <v>381.09422909297155</v>
      </c>
      <c r="AW498" s="382">
        <f t="shared" si="107"/>
        <v>38890.515639473662</v>
      </c>
      <c r="AY498" s="368">
        <f t="shared" si="108"/>
        <v>0.24922992035198832</v>
      </c>
      <c r="AZ498" s="368">
        <f t="shared" si="109"/>
        <v>9.392213674229101E-2</v>
      </c>
      <c r="BA498" s="368">
        <f t="shared" si="110"/>
        <v>0.36782420840615082</v>
      </c>
      <c r="BB498" s="368">
        <f t="shared" si="111"/>
        <v>7.7455594261716207E-2</v>
      </c>
      <c r="BC498" s="368">
        <f t="shared" si="112"/>
        <v>0.1459043925927716</v>
      </c>
      <c r="BD498" s="368">
        <f t="shared" si="113"/>
        <v>8.5658403620421861E-3</v>
      </c>
      <c r="BE498" s="368">
        <f t="shared" si="114"/>
        <v>0</v>
      </c>
      <c r="BF498" s="368">
        <f t="shared" si="118"/>
        <v>4.4414836638575948E-2</v>
      </c>
      <c r="BG498" s="368">
        <f t="shared" si="119"/>
        <v>2.8839146593432619E-3</v>
      </c>
      <c r="BH498" s="368">
        <f t="shared" si="120"/>
        <v>9.7991559851205202E-3</v>
      </c>
    </row>
    <row r="499" spans="1:60" ht="20" customHeight="1" x14ac:dyDescent="0.35">
      <c r="A499" s="394" t="s">
        <v>616</v>
      </c>
      <c r="B499" s="395" t="s">
        <v>608</v>
      </c>
      <c r="C499" s="394" t="s">
        <v>609</v>
      </c>
      <c r="D499" s="333" t="s">
        <v>71</v>
      </c>
      <c r="E499" s="346">
        <f>'GE2024 results (adjust.)'!E498/'Regional Transition'!$P$120</f>
        <v>1.9691176259987418E-2</v>
      </c>
      <c r="F499" s="346">
        <f>'GE2024 results (adjust.)'!F498/'Regional Transition'!$Q$120</f>
        <v>1.3671635896929608E-2</v>
      </c>
      <c r="G499" s="346">
        <f>'GE2024 results (adjust.)'!G498/'Regional Transition'!$R$120</f>
        <v>2.3935984157478111E-2</v>
      </c>
      <c r="H499" s="346">
        <f>'GE2024 results (adjust.)'!H498/'Regional Transition'!$S$120</f>
        <v>1.6579715271023077E-2</v>
      </c>
      <c r="I499" s="346">
        <f>'GE2024 results (adjust.)'!I498/'Regional Transition'!$T$120</f>
        <v>1.043494872070394E-2</v>
      </c>
      <c r="J499" s="346">
        <v>9.9920971595192885E-4</v>
      </c>
      <c r="K499" s="346">
        <v>9.9920971595192885E-4</v>
      </c>
      <c r="L499" s="346">
        <f t="shared" si="115"/>
        <v>2.3935984157478111E-2</v>
      </c>
      <c r="M499" s="346">
        <v>7.8314710441662796E-3</v>
      </c>
      <c r="N499" s="346">
        <v>9.9920971595192885E-4</v>
      </c>
      <c r="P499" s="347">
        <f>E499*'Regional Transition'!$P$122</f>
        <v>0</v>
      </c>
      <c r="Q499" s="347">
        <f>F499*'Regional Transition'!$Q$122</f>
        <v>0</v>
      </c>
      <c r="R499" s="347">
        <f>G499*'Regional Transition'!$R$122</f>
        <v>7416.7998155223468</v>
      </c>
      <c r="S499" s="347">
        <f>H499*'Regional Transition'!$S$122</f>
        <v>0</v>
      </c>
      <c r="T499" s="347">
        <f>I499*'Regional Transition'!$T$122</f>
        <v>2523.6069183337263</v>
      </c>
      <c r="U499" s="347">
        <f>J499*'Regional Transition'!$U$122</f>
        <v>0</v>
      </c>
      <c r="V499" s="347">
        <f>K499*'Regional Transition'!$V$122</f>
        <v>0</v>
      </c>
      <c r="W499" s="347">
        <f>L499*'Regional Transition'!$W$122</f>
        <v>1969.7733927403488</v>
      </c>
      <c r="X499" s="347">
        <f>M499*'Regional Transition'!$X$122</f>
        <v>64.447833802545915</v>
      </c>
      <c r="Y499" s="347">
        <f>N499*'Regional Transition'!$Y$122</f>
        <v>0</v>
      </c>
      <c r="Z499" s="348">
        <f t="shared" si="106"/>
        <v>11974.627960398966</v>
      </c>
      <c r="AB499" s="347">
        <f>E499*'Regional Transition'!$P$124</f>
        <v>-8499.6397694524476</v>
      </c>
      <c r="AC499" s="347">
        <f>F499*'Regional Transition'!$Q$124</f>
        <v>-1759.3770491803277</v>
      </c>
      <c r="AD499" s="347">
        <f>G499*'Regional Transition'!$R$124</f>
        <v>0</v>
      </c>
      <c r="AE499" s="347">
        <f>H499*'Regional Transition'!$S$124</f>
        <v>-188.99999999999966</v>
      </c>
      <c r="AF499" s="347">
        <f>I499*'Regional Transition'!$T$124</f>
        <v>0</v>
      </c>
      <c r="AG499" s="347">
        <f>J499*'Regional Transition'!$U$124</f>
        <v>-28.715051051163289</v>
      </c>
      <c r="AH499" s="347">
        <f>K499*'Regional Transition'!$V$124</f>
        <v>-13.446534990756907</v>
      </c>
      <c r="AI499" s="347">
        <f>L499*'Regional Transition'!$W$124</f>
        <v>0</v>
      </c>
      <c r="AJ499" s="347">
        <f>M499*'Regional Transition'!$X$124</f>
        <v>0</v>
      </c>
      <c r="AK499" s="347">
        <f>N499*'Regional Transition'!$Y$124</f>
        <v>-28.272358164489287</v>
      </c>
      <c r="AM499" s="382">
        <f>IF(('GE2024 results (adjust.)'!E498+'Allocation (ENG)'!P499+'Allocation (ENG)'!AB499)&gt;0,('GE2024 results (adjust.)'!E498+'Allocation (ENG)'!P499+'Allocation (ENG)'!AB499),0)</f>
        <v>9375.3602305475524</v>
      </c>
      <c r="AN499" s="382">
        <f>IF(('GE2024 results (adjust.)'!F498+'Allocation (ENG)'!Q499+'Allocation (ENG)'!AC499)&gt;0,('GE2024 results (adjust.)'!F498+'Allocation (ENG)'!Q499+'Allocation (ENG)'!AC499),0)</f>
        <v>5164.622950819672</v>
      </c>
      <c r="AO499" s="382">
        <f>IF(('GE2024 results (adjust.)'!G498+'Allocation (ENG)'!R499+'Allocation (ENG)'!AD499)&gt;0,('GE2024 results (adjust.)'!G498+'Allocation (ENG)'!R499+'Allocation (ENG)'!AD499),0)</f>
        <v>16312.799815522347</v>
      </c>
      <c r="AP499" s="382">
        <f>IF(('GE2024 results (adjust.)'!H498+'Allocation (ENG)'!S499+'Allocation (ENG)'!AE499)&gt;0,('GE2024 results (adjust.)'!H498+'Allocation (ENG)'!S499+'Allocation (ENG)'!AE499),0)</f>
        <v>2436.0000000000005</v>
      </c>
      <c r="AQ499" s="382">
        <f>IF(('GE2024 results (adjust.)'!I498+'Allocation (ENG)'!T499+'Allocation (ENG)'!AF499)&gt;0,('GE2024 results (adjust.)'!I498+'Allocation (ENG)'!T499+'Allocation (ENG)'!AF499),0)</f>
        <v>4271.6069183337258</v>
      </c>
      <c r="AR499" s="382">
        <f>IF(('GE2024 results (adjust.)'!K498+'Allocation (ENG)'!U499+'Allocation (ENG)'!AG499)&gt;0,('GE2024 results (adjust.)'!K498+'Allocation (ENG)'!U499+'Allocation (ENG)'!AG499),0)</f>
        <v>0</v>
      </c>
      <c r="AS499" s="382">
        <f>IF(('GE2024 results (adjust.)'!L498+'Allocation (ENG)'!V499+'Allocation (ENG)'!AH499)&gt;0,('GE2024 results (adjust.)'!L498+'Allocation (ENG)'!V499+'Allocation (ENG)'!AH499),0)</f>
        <v>0</v>
      </c>
      <c r="AT499" s="382">
        <f t="shared" si="116"/>
        <v>1969.7733927403488</v>
      </c>
      <c r="AU499" s="382">
        <f t="shared" si="117"/>
        <v>64.447833802545915</v>
      </c>
      <c r="AV499" s="382">
        <f>IF(('GE2024 results (adjust.)'!N498+'Allocation (ENG)'!Y499+'Allocation (ENG)'!AK499)&gt;0,('GE2024 results (adjust.)'!N498+'Allocation (ENG)'!Y499+'Allocation (ENG)'!AK499),0)</f>
        <v>81.72764183551071</v>
      </c>
      <c r="AW499" s="382">
        <f t="shared" si="107"/>
        <v>39676.338783601699</v>
      </c>
      <c r="AY499" s="368">
        <f t="shared" si="108"/>
        <v>0.23629600205002799</v>
      </c>
      <c r="AZ499" s="368">
        <f t="shared" si="109"/>
        <v>0.1301688388887893</v>
      </c>
      <c r="BA499" s="368">
        <f t="shared" si="110"/>
        <v>0.41114680224135136</v>
      </c>
      <c r="BB499" s="368">
        <f t="shared" si="111"/>
        <v>6.1396794025934759E-2</v>
      </c>
      <c r="BC499" s="368">
        <f t="shared" si="112"/>
        <v>0.10766131778517801</v>
      </c>
      <c r="BD499" s="368">
        <f t="shared" si="113"/>
        <v>0</v>
      </c>
      <c r="BE499" s="368">
        <f t="shared" si="114"/>
        <v>0</v>
      </c>
      <c r="BF499" s="368">
        <f t="shared" si="118"/>
        <v>4.9646047320133772E-2</v>
      </c>
      <c r="BG499" s="368">
        <f t="shared" si="119"/>
        <v>1.6243392353828352E-3</v>
      </c>
      <c r="BH499" s="368">
        <f t="shared" si="120"/>
        <v>2.0598584532020604E-3</v>
      </c>
    </row>
    <row r="500" spans="1:60" ht="20" customHeight="1" x14ac:dyDescent="0.35">
      <c r="A500" s="394" t="s">
        <v>617</v>
      </c>
      <c r="B500" s="395" t="s">
        <v>608</v>
      </c>
      <c r="C500" s="394" t="s">
        <v>609</v>
      </c>
      <c r="D500" s="333" t="s">
        <v>71</v>
      </c>
      <c r="E500" s="346">
        <f>'GE2024 results (adjust.)'!E499/'Regional Transition'!$P$120</f>
        <v>1.7057240459280851E-2</v>
      </c>
      <c r="F500" s="346">
        <f>'GE2024 results (adjust.)'!F499/'Regional Transition'!$Q$120</f>
        <v>2.3579820317899101E-2</v>
      </c>
      <c r="G500" s="346">
        <f>'GE2024 results (adjust.)'!G499/'Regional Transition'!$R$120</f>
        <v>2.1963740858531231E-2</v>
      </c>
      <c r="H500" s="346">
        <f>'GE2024 results (adjust.)'!H499/'Regional Transition'!$S$120</f>
        <v>5.9497492515442818E-3</v>
      </c>
      <c r="I500" s="346">
        <f>'GE2024 results (adjust.)'!I499/'Regional Transition'!$T$120</f>
        <v>7.2710340628245997E-3</v>
      </c>
      <c r="J500" s="346">
        <v>1.182700954699465E-2</v>
      </c>
      <c r="K500" s="346">
        <v>1.182700954699465E-2</v>
      </c>
      <c r="L500" s="346">
        <f t="shared" si="115"/>
        <v>2.1963740858531231E-2</v>
      </c>
      <c r="M500" s="346">
        <v>1.0842196754509379E-2</v>
      </c>
      <c r="N500" s="346">
        <v>1.182700954699465E-2</v>
      </c>
      <c r="P500" s="347">
        <f>E500*'Regional Transition'!$P$122</f>
        <v>0</v>
      </c>
      <c r="Q500" s="347">
        <f>F500*'Regional Transition'!$Q$122</f>
        <v>0</v>
      </c>
      <c r="R500" s="347">
        <f>G500*'Regional Transition'!$R$122</f>
        <v>6805.6808559025312</v>
      </c>
      <c r="S500" s="347">
        <f>H500*'Regional Transition'!$S$122</f>
        <v>0</v>
      </c>
      <c r="T500" s="347">
        <f>I500*'Regional Transition'!$T$122</f>
        <v>1758.4400609442098</v>
      </c>
      <c r="U500" s="347">
        <f>J500*'Regional Transition'!$U$122</f>
        <v>0</v>
      </c>
      <c r="V500" s="347">
        <f>K500*'Regional Transition'!$V$122</f>
        <v>0</v>
      </c>
      <c r="W500" s="347">
        <f>L500*'Regional Transition'!$W$122</f>
        <v>1807.4707964185554</v>
      </c>
      <c r="X500" s="347">
        <f>M500*'Regional Transition'!$X$122</f>
        <v>89.224117735790102</v>
      </c>
      <c r="Y500" s="347">
        <f>N500*'Regional Transition'!$Y$122</f>
        <v>0</v>
      </c>
      <c r="Z500" s="348">
        <f t="shared" si="106"/>
        <v>10460.815831001088</v>
      </c>
      <c r="AB500" s="347">
        <f>E500*'Regional Transition'!$P$124</f>
        <v>-7362.7089337175776</v>
      </c>
      <c r="AC500" s="347">
        <f>F500*'Regional Transition'!$Q$124</f>
        <v>-3034.4426229508194</v>
      </c>
      <c r="AD500" s="347">
        <f>G500*'Regional Transition'!$R$124</f>
        <v>0</v>
      </c>
      <c r="AE500" s="347">
        <f>H500*'Regional Transition'!$S$124</f>
        <v>-67.82399999999987</v>
      </c>
      <c r="AF500" s="347">
        <f>I500*'Regional Transition'!$T$124</f>
        <v>0</v>
      </c>
      <c r="AG500" s="347">
        <f>J500*'Regional Transition'!$U$124</f>
        <v>-339.88178607831463</v>
      </c>
      <c r="AH500" s="347">
        <f>K500*'Regional Transition'!$V$124</f>
        <v>-159.15807779968634</v>
      </c>
      <c r="AI500" s="347">
        <f>L500*'Regional Transition'!$W$124</f>
        <v>0</v>
      </c>
      <c r="AJ500" s="347">
        <f>M500*'Regional Transition'!$X$124</f>
        <v>0</v>
      </c>
      <c r="AK500" s="347">
        <f>N500*'Regional Transition'!$Y$124</f>
        <v>-334.6419120924096</v>
      </c>
      <c r="AM500" s="382">
        <f>IF(('GE2024 results (adjust.)'!E499+'Allocation (ENG)'!P500+'Allocation (ENG)'!AB500)&gt;0,('GE2024 results (adjust.)'!E499+'Allocation (ENG)'!P500+'Allocation (ENG)'!AB500),0)</f>
        <v>8121.2910662824224</v>
      </c>
      <c r="AN500" s="382">
        <f>IF(('GE2024 results (adjust.)'!F499+'Allocation (ENG)'!Q500+'Allocation (ENG)'!AC500)&gt;0,('GE2024 results (adjust.)'!F499+'Allocation (ENG)'!Q500+'Allocation (ENG)'!AC500),0)</f>
        <v>8907.557377049181</v>
      </c>
      <c r="AO500" s="382">
        <f>IF(('GE2024 results (adjust.)'!G499+'Allocation (ENG)'!R500+'Allocation (ENG)'!AD500)&gt;0,('GE2024 results (adjust.)'!G499+'Allocation (ENG)'!R500+'Allocation (ENG)'!AD500),0)</f>
        <v>14968.68085590253</v>
      </c>
      <c r="AP500" s="382">
        <f>IF(('GE2024 results (adjust.)'!H499+'Allocation (ENG)'!S500+'Allocation (ENG)'!AE500)&gt;0,('GE2024 results (adjust.)'!H499+'Allocation (ENG)'!S500+'Allocation (ENG)'!AE500),0)</f>
        <v>874.17600000000016</v>
      </c>
      <c r="AQ500" s="382">
        <f>IF(('GE2024 results (adjust.)'!I499+'Allocation (ENG)'!T500+'Allocation (ENG)'!AF500)&gt;0,('GE2024 results (adjust.)'!I499+'Allocation (ENG)'!T500+'Allocation (ENG)'!AF500),0)</f>
        <v>2976.44006094421</v>
      </c>
      <c r="AR500" s="382">
        <f>IF(('GE2024 results (adjust.)'!K499+'Allocation (ENG)'!U500+'Allocation (ENG)'!AG500)&gt;0,('GE2024 results (adjust.)'!K499+'Allocation (ENG)'!U500+'Allocation (ENG)'!AG500),0)</f>
        <v>862.11821392168531</v>
      </c>
      <c r="AS500" s="382">
        <f>IF(('GE2024 results (adjust.)'!L499+'Allocation (ENG)'!V500+'Allocation (ENG)'!AH500)&gt;0,('GE2024 results (adjust.)'!L499+'Allocation (ENG)'!V500+'Allocation (ENG)'!AH500),0)</f>
        <v>0</v>
      </c>
      <c r="AT500" s="382">
        <f t="shared" si="116"/>
        <v>1807.4707964185554</v>
      </c>
      <c r="AU500" s="382">
        <f t="shared" si="117"/>
        <v>89.224117735790102</v>
      </c>
      <c r="AV500" s="382">
        <f>IF(('GE2024 results (adjust.)'!N499+'Allocation (ENG)'!Y500+'Allocation (ENG)'!AK500)&gt;0,('GE2024 results (adjust.)'!N499+'Allocation (ENG)'!Y500+'Allocation (ENG)'!AK500),0)</f>
        <v>0</v>
      </c>
      <c r="AW500" s="382">
        <f t="shared" si="107"/>
        <v>38606.958488254379</v>
      </c>
      <c r="AY500" s="368">
        <f t="shared" si="108"/>
        <v>0.210358219976153</v>
      </c>
      <c r="AZ500" s="368">
        <f t="shared" si="109"/>
        <v>0.23072414211959172</v>
      </c>
      <c r="BA500" s="368">
        <f t="shared" si="110"/>
        <v>0.38771976457188512</v>
      </c>
      <c r="BB500" s="368">
        <f t="shared" si="111"/>
        <v>2.2642964746004423E-2</v>
      </c>
      <c r="BC500" s="368">
        <f t="shared" si="112"/>
        <v>7.7095947919589417E-2</v>
      </c>
      <c r="BD500" s="368">
        <f t="shared" si="113"/>
        <v>2.2330643171074267E-2</v>
      </c>
      <c r="BE500" s="368">
        <f t="shared" si="114"/>
        <v>0</v>
      </c>
      <c r="BF500" s="368">
        <f t="shared" si="118"/>
        <v>4.6817228478862244E-2</v>
      </c>
      <c r="BG500" s="368">
        <f t="shared" si="119"/>
        <v>2.3110890168396786E-3</v>
      </c>
      <c r="BH500" s="368">
        <f t="shared" si="120"/>
        <v>0</v>
      </c>
    </row>
    <row r="501" spans="1:60" ht="20" customHeight="1" x14ac:dyDescent="0.35">
      <c r="A501" s="394" t="s">
        <v>618</v>
      </c>
      <c r="B501" s="395" t="s">
        <v>619</v>
      </c>
      <c r="C501" s="394" t="s">
        <v>609</v>
      </c>
      <c r="D501" s="333" t="s">
        <v>71</v>
      </c>
      <c r="E501" s="346">
        <f>'GE2024 results (adjust.)'!E500/'Regional Transition'!$P$120</f>
        <v>4.5749625179148396E-3</v>
      </c>
      <c r="F501" s="346">
        <f>'GE2024 results (adjust.)'!F500/'Regional Transition'!$Q$120</f>
        <v>3.107513081251851E-2</v>
      </c>
      <c r="G501" s="346">
        <f>'GE2024 results (adjust.)'!G500/'Regional Transition'!$R$120</f>
        <v>1.5280176936861308E-2</v>
      </c>
      <c r="H501" s="346">
        <f>'GE2024 results (adjust.)'!H500/'Regional Transition'!$S$120</f>
        <v>0.15143438222401881</v>
      </c>
      <c r="I501" s="346">
        <f>'GE2024 results (adjust.)'!I500/'Regional Transition'!$T$120</f>
        <v>1.0518523824874339E-2</v>
      </c>
      <c r="J501" s="346">
        <v>5.6319093080926903E-3</v>
      </c>
      <c r="K501" s="346">
        <v>5.6319093080926903E-3</v>
      </c>
      <c r="L501" s="346">
        <f t="shared" si="115"/>
        <v>1.5280176936861308E-2</v>
      </c>
      <c r="M501" s="346">
        <v>1.0671947383984026E-2</v>
      </c>
      <c r="N501" s="346">
        <v>5.6319093080926903E-3</v>
      </c>
      <c r="P501" s="347">
        <f>E501*'Regional Transition'!$P$122</f>
        <v>0</v>
      </c>
      <c r="Q501" s="347">
        <f>F501*'Regional Transition'!$Q$122</f>
        <v>0</v>
      </c>
      <c r="R501" s="347">
        <f>G501*'Regional Transition'!$R$122</f>
        <v>4734.7129218020918</v>
      </c>
      <c r="S501" s="347">
        <f>H501*'Regional Transition'!$S$122</f>
        <v>0</v>
      </c>
      <c r="T501" s="347">
        <f>I501*'Regional Transition'!$T$122</f>
        <v>2543.8188730572228</v>
      </c>
      <c r="U501" s="347">
        <f>J501*'Regional Transition'!$U$122</f>
        <v>0</v>
      </c>
      <c r="V501" s="347">
        <f>K501*'Regional Transition'!$V$122</f>
        <v>0</v>
      </c>
      <c r="W501" s="347">
        <f>L501*'Regional Transition'!$W$122</f>
        <v>1257.457632348521</v>
      </c>
      <c r="X501" s="347">
        <f>M501*'Regional Transition'!$X$122</f>
        <v>87.82307787051738</v>
      </c>
      <c r="Y501" s="347">
        <f>N501*'Regional Transition'!$Y$122</f>
        <v>0</v>
      </c>
      <c r="Z501" s="348">
        <f t="shared" si="106"/>
        <v>8623.8125050783528</v>
      </c>
      <c r="AB501" s="347">
        <f>E501*'Regional Transition'!$P$124</f>
        <v>-1974.7694524495676</v>
      </c>
      <c r="AC501" s="347">
        <f>F501*'Regional Transition'!$Q$124</f>
        <v>-3998.9999999999995</v>
      </c>
      <c r="AD501" s="347">
        <f>G501*'Regional Transition'!$R$124</f>
        <v>0</v>
      </c>
      <c r="AE501" s="347">
        <f>H501*'Regional Transition'!$S$124</f>
        <v>-1726.271999999997</v>
      </c>
      <c r="AF501" s="347">
        <f>I501*'Regional Transition'!$T$124</f>
        <v>0</v>
      </c>
      <c r="AG501" s="347">
        <f>J501*'Regional Transition'!$U$124</f>
        <v>-161.84846956110221</v>
      </c>
      <c r="AH501" s="347">
        <f>K501*'Regional Transition'!$V$124</f>
        <v>-75.789560856993489</v>
      </c>
      <c r="AI501" s="347">
        <f>L501*'Regional Transition'!$W$124</f>
        <v>0</v>
      </c>
      <c r="AJ501" s="347">
        <f>M501*'Regional Transition'!$X$124</f>
        <v>0</v>
      </c>
      <c r="AK501" s="347">
        <f>N501*'Regional Transition'!$Y$124</f>
        <v>-159.35329147257599</v>
      </c>
      <c r="AM501" s="382">
        <f>IF(('GE2024 results (adjust.)'!E500+'Allocation (ENG)'!P501+'Allocation (ENG)'!AB501)&gt;0,('GE2024 results (adjust.)'!E500+'Allocation (ENG)'!P501+'Allocation (ENG)'!AB501),0)</f>
        <v>2178.2305475504327</v>
      </c>
      <c r="AN501" s="382">
        <f>IF(('GE2024 results (adjust.)'!F500+'Allocation (ENG)'!Q501+'Allocation (ENG)'!AC501)&gt;0,('GE2024 results (adjust.)'!F500+'Allocation (ENG)'!Q501+'Allocation (ENG)'!AC501),0)</f>
        <v>11739</v>
      </c>
      <c r="AO501" s="382">
        <f>IF(('GE2024 results (adjust.)'!G500+'Allocation (ENG)'!R501+'Allocation (ENG)'!AD501)&gt;0,('GE2024 results (adjust.)'!G500+'Allocation (ENG)'!R501+'Allocation (ENG)'!AD501),0)</f>
        <v>10413.712921802093</v>
      </c>
      <c r="AP501" s="382">
        <f>IF(('GE2024 results (adjust.)'!H500+'Allocation (ENG)'!S501+'Allocation (ENG)'!AE501)&gt;0,('GE2024 results (adjust.)'!H500+'Allocation (ENG)'!S501+'Allocation (ENG)'!AE501),0)</f>
        <v>22249.728000000003</v>
      </c>
      <c r="AQ501" s="382">
        <f>IF(('GE2024 results (adjust.)'!I500+'Allocation (ENG)'!T501+'Allocation (ENG)'!AF501)&gt;0,('GE2024 results (adjust.)'!I500+'Allocation (ENG)'!T501+'Allocation (ENG)'!AF501),0)</f>
        <v>4305.8188730572228</v>
      </c>
      <c r="AR501" s="382">
        <f>IF(('GE2024 results (adjust.)'!K500+'Allocation (ENG)'!U501+'Allocation (ENG)'!AG501)&gt;0,('GE2024 results (adjust.)'!K500+'Allocation (ENG)'!U501+'Allocation (ENG)'!AG501),0)</f>
        <v>458.15153043889779</v>
      </c>
      <c r="AS501" s="382">
        <f>IF(('GE2024 results (adjust.)'!L500+'Allocation (ENG)'!V501+'Allocation (ENG)'!AH501)&gt;0,('GE2024 results (adjust.)'!L500+'Allocation (ENG)'!V501+'Allocation (ENG)'!AH501),0)</f>
        <v>0</v>
      </c>
      <c r="AT501" s="382">
        <f t="shared" si="116"/>
        <v>1257.457632348521</v>
      </c>
      <c r="AU501" s="382">
        <f t="shared" si="117"/>
        <v>87.82307787051738</v>
      </c>
      <c r="AV501" s="382">
        <f>IF(('GE2024 results (adjust.)'!N500+'Allocation (ENG)'!Y501+'Allocation (ENG)'!AK501)&gt;0,('GE2024 results (adjust.)'!N500+'Allocation (ENG)'!Y501+'Allocation (ENG)'!AK501),0)</f>
        <v>0</v>
      </c>
      <c r="AW501" s="382">
        <f t="shared" si="107"/>
        <v>52689.922583067688</v>
      </c>
      <c r="AY501" s="368">
        <f t="shared" si="108"/>
        <v>4.1340553198125664E-2</v>
      </c>
      <c r="AZ501" s="368">
        <f t="shared" si="109"/>
        <v>0.22279402634332998</v>
      </c>
      <c r="BA501" s="368">
        <f t="shared" si="110"/>
        <v>0.19764145421516752</v>
      </c>
      <c r="BB501" s="368">
        <f t="shared" si="111"/>
        <v>0.42227672597017868</v>
      </c>
      <c r="BC501" s="368">
        <f t="shared" si="112"/>
        <v>8.171996962548074E-2</v>
      </c>
      <c r="BD501" s="368">
        <f t="shared" si="113"/>
        <v>8.6952401517881202E-3</v>
      </c>
      <c r="BE501" s="368">
        <f t="shared" si="114"/>
        <v>0</v>
      </c>
      <c r="BF501" s="368">
        <f t="shared" si="118"/>
        <v>2.3865239702451465E-2</v>
      </c>
      <c r="BG501" s="368">
        <f t="shared" si="119"/>
        <v>1.6667907934778405E-3</v>
      </c>
      <c r="BH501" s="368">
        <f t="shared" si="120"/>
        <v>0</v>
      </c>
    </row>
    <row r="502" spans="1:60" ht="20" customHeight="1" x14ac:dyDescent="0.35">
      <c r="A502" s="394" t="s">
        <v>620</v>
      </c>
      <c r="B502" s="395" t="s">
        <v>619</v>
      </c>
      <c r="C502" s="394" t="s">
        <v>609</v>
      </c>
      <c r="D502" s="333" t="s">
        <v>71</v>
      </c>
      <c r="E502" s="346">
        <f>'GE2024 results (adjust.)'!E501/'Regional Transition'!$P$120</f>
        <v>1.1978844791670109E-2</v>
      </c>
      <c r="F502" s="346">
        <f>'GE2024 results (adjust.)'!F501/'Regional Transition'!$Q$120</f>
        <v>4.5530654556224702E-2</v>
      </c>
      <c r="G502" s="346">
        <f>'GE2024 results (adjust.)'!G501/'Regional Transition'!$R$120</f>
        <v>1.9216591597651603E-2</v>
      </c>
      <c r="H502" s="346">
        <f>'GE2024 results (adjust.)'!H501/'Regional Transition'!$S$120</f>
        <v>2.7298106438613998E-2</v>
      </c>
      <c r="I502" s="346">
        <f>'GE2024 results (adjust.)'!I501/'Regional Transition'!$T$120</f>
        <v>1.2285540313048461E-2</v>
      </c>
      <c r="J502" s="346">
        <v>9.7286691434955996E-3</v>
      </c>
      <c r="K502" s="346">
        <v>9.7286691434955996E-3</v>
      </c>
      <c r="L502" s="346">
        <f t="shared" si="115"/>
        <v>1.9216591597651603E-2</v>
      </c>
      <c r="M502" s="346">
        <v>1.0618184424870756E-2</v>
      </c>
      <c r="N502" s="346">
        <v>9.7286691434955996E-3</v>
      </c>
      <c r="P502" s="347">
        <f>E502*'Regional Transition'!$P$122</f>
        <v>0</v>
      </c>
      <c r="Q502" s="347">
        <f>F502*'Regional Transition'!$Q$122</f>
        <v>0</v>
      </c>
      <c r="R502" s="347">
        <f>G502*'Regional Transition'!$R$122</f>
        <v>5954.4496720391862</v>
      </c>
      <c r="S502" s="347">
        <f>H502*'Regional Transition'!$S$122</f>
        <v>0</v>
      </c>
      <c r="T502" s="347">
        <f>I502*'Regional Transition'!$T$122</f>
        <v>2971.1573443540096</v>
      </c>
      <c r="U502" s="347">
        <f>J502*'Regional Transition'!$U$122</f>
        <v>0</v>
      </c>
      <c r="V502" s="347">
        <f>K502*'Regional Transition'!$V$122</f>
        <v>0</v>
      </c>
      <c r="W502" s="347">
        <f>L502*'Regional Transition'!$W$122</f>
        <v>1581.3985578857432</v>
      </c>
      <c r="X502" s="347">
        <f>M502*'Regional Transition'!$X$122</f>
        <v>87.38064422885229</v>
      </c>
      <c r="Y502" s="347">
        <f>N502*'Regional Transition'!$Y$122</f>
        <v>0</v>
      </c>
      <c r="Z502" s="348">
        <f t="shared" si="106"/>
        <v>10594.386218507791</v>
      </c>
      <c r="AB502" s="347">
        <f>E502*'Regional Transition'!$P$124</f>
        <v>-5170.6340057636871</v>
      </c>
      <c r="AC502" s="347">
        <f>F502*'Regional Transition'!$Q$124</f>
        <v>-5859.254098360655</v>
      </c>
      <c r="AD502" s="347">
        <f>G502*'Regional Transition'!$R$124</f>
        <v>0</v>
      </c>
      <c r="AE502" s="347">
        <f>H502*'Regional Transition'!$S$124</f>
        <v>-311.18399999999946</v>
      </c>
      <c r="AF502" s="347">
        <f>I502*'Regional Transition'!$T$124</f>
        <v>0</v>
      </c>
      <c r="AG502" s="347">
        <f>J502*'Regional Transition'!$U$124</f>
        <v>-279.58017887087169</v>
      </c>
      <c r="AH502" s="347">
        <f>K502*'Regional Transition'!$V$124</f>
        <v>-130.92035431909682</v>
      </c>
      <c r="AI502" s="347">
        <f>L502*'Regional Transition'!$W$124</f>
        <v>0</v>
      </c>
      <c r="AJ502" s="347">
        <f>M502*'Regional Transition'!$X$124</f>
        <v>0</v>
      </c>
      <c r="AK502" s="347">
        <f>N502*'Regional Transition'!$Y$124</f>
        <v>-275.26995994698211</v>
      </c>
      <c r="AM502" s="382">
        <f>IF(('GE2024 results (adjust.)'!E501+'Allocation (ENG)'!P502+'Allocation (ENG)'!AB502)&gt;0,('GE2024 results (adjust.)'!E501+'Allocation (ENG)'!P502+'Allocation (ENG)'!AB502),0)</f>
        <v>5703.3659942363129</v>
      </c>
      <c r="AN502" s="382">
        <f>IF(('GE2024 results (adjust.)'!F501+'Allocation (ENG)'!Q502+'Allocation (ENG)'!AC502)&gt;0,('GE2024 results (adjust.)'!F501+'Allocation (ENG)'!Q502+'Allocation (ENG)'!AC502),0)</f>
        <v>17199.745901639344</v>
      </c>
      <c r="AO502" s="382">
        <f>IF(('GE2024 results (adjust.)'!G501+'Allocation (ENG)'!R502+'Allocation (ENG)'!AD502)&gt;0,('GE2024 results (adjust.)'!G501+'Allocation (ENG)'!R502+'Allocation (ENG)'!AD502),0)</f>
        <v>13096.449672039187</v>
      </c>
      <c r="AP502" s="382">
        <f>IF(('GE2024 results (adjust.)'!H501+'Allocation (ENG)'!S502+'Allocation (ENG)'!AE502)&gt;0,('GE2024 results (adjust.)'!H501+'Allocation (ENG)'!S502+'Allocation (ENG)'!AE502),0)</f>
        <v>4010.8160000000007</v>
      </c>
      <c r="AQ502" s="382">
        <f>IF(('GE2024 results (adjust.)'!I501+'Allocation (ENG)'!T502+'Allocation (ENG)'!AF502)&gt;0,('GE2024 results (adjust.)'!I501+'Allocation (ENG)'!T502+'Allocation (ENG)'!AF502),0)</f>
        <v>5029.1573443540092</v>
      </c>
      <c r="AR502" s="382">
        <f>IF(('GE2024 results (adjust.)'!K501+'Allocation (ENG)'!U502+'Allocation (ENG)'!AG502)&gt;0,('GE2024 results (adjust.)'!K501+'Allocation (ENG)'!U502+'Allocation (ENG)'!AG502),0)</f>
        <v>0</v>
      </c>
      <c r="AS502" s="382">
        <f>IF(('GE2024 results (adjust.)'!L501+'Allocation (ENG)'!V502+'Allocation (ENG)'!AH502)&gt;0,('GE2024 results (adjust.)'!L501+'Allocation (ENG)'!V502+'Allocation (ENG)'!AH502),0)</f>
        <v>0</v>
      </c>
      <c r="AT502" s="382">
        <f t="shared" si="116"/>
        <v>1581.3985578857432</v>
      </c>
      <c r="AU502" s="382">
        <f t="shared" si="117"/>
        <v>87.38064422885229</v>
      </c>
      <c r="AV502" s="382">
        <f>IF(('GE2024 results (adjust.)'!N501+'Allocation (ENG)'!Y502+'Allocation (ENG)'!AK502)&gt;0,('GE2024 results (adjust.)'!N501+'Allocation (ENG)'!Y502+'Allocation (ENG)'!AK502),0)</f>
        <v>483.73004005301789</v>
      </c>
      <c r="AW502" s="382">
        <f t="shared" si="107"/>
        <v>47192.044154436473</v>
      </c>
      <c r="AY502" s="368">
        <f t="shared" si="108"/>
        <v>0.12085439604124767</v>
      </c>
      <c r="AZ502" s="368">
        <f t="shared" si="109"/>
        <v>0.36446282863596646</v>
      </c>
      <c r="BA502" s="368">
        <f t="shared" si="110"/>
        <v>0.27751393072062985</v>
      </c>
      <c r="BB502" s="368">
        <f t="shared" si="111"/>
        <v>8.4989240704949384E-2</v>
      </c>
      <c r="BC502" s="368">
        <f t="shared" si="112"/>
        <v>0.10656790640168155</v>
      </c>
      <c r="BD502" s="368">
        <f t="shared" si="113"/>
        <v>0</v>
      </c>
      <c r="BE502" s="368">
        <f t="shared" si="114"/>
        <v>0</v>
      </c>
      <c r="BF502" s="368">
        <f t="shared" si="118"/>
        <v>3.3509855023668808E-2</v>
      </c>
      <c r="BG502" s="368">
        <f t="shared" si="119"/>
        <v>1.8515969332224345E-3</v>
      </c>
      <c r="BH502" s="368">
        <f t="shared" si="120"/>
        <v>1.0250245538633717E-2</v>
      </c>
    </row>
    <row r="503" spans="1:60" ht="20" customHeight="1" x14ac:dyDescent="0.35">
      <c r="A503" s="394" t="s">
        <v>621</v>
      </c>
      <c r="B503" s="395" t="s">
        <v>619</v>
      </c>
      <c r="C503" s="394" t="s">
        <v>609</v>
      </c>
      <c r="D503" s="333" t="s">
        <v>71</v>
      </c>
      <c r="E503" s="346">
        <f>'GE2024 results (adjust.)'!E502/'Regional Transition'!$P$120</f>
        <v>1.9562288560831139E-2</v>
      </c>
      <c r="F503" s="346">
        <f>'GE2024 results (adjust.)'!F502/'Regional Transition'!$Q$120</f>
        <v>2.4385427979069996E-2</v>
      </c>
      <c r="G503" s="346">
        <f>'GE2024 results (adjust.)'!G502/'Regional Transition'!$R$120</f>
        <v>2.5983565536057344E-2</v>
      </c>
      <c r="H503" s="346">
        <f>'GE2024 results (adjust.)'!H502/'Regional Transition'!$S$120</f>
        <v>1.1994239733208695E-2</v>
      </c>
      <c r="I503" s="346">
        <f>'GE2024 results (adjust.)'!I502/'Regional Transition'!$T$120</f>
        <v>1.026182886206526E-2</v>
      </c>
      <c r="J503" s="346">
        <v>7.6121612906156037E-3</v>
      </c>
      <c r="K503" s="346">
        <v>7.6121612906156037E-3</v>
      </c>
      <c r="L503" s="346">
        <f t="shared" si="115"/>
        <v>2.5983565536057344E-2</v>
      </c>
      <c r="M503" s="346">
        <v>7.7015438929758772E-3</v>
      </c>
      <c r="N503" s="346">
        <v>7.6121612906156037E-3</v>
      </c>
      <c r="P503" s="347">
        <f>E503*'Regional Transition'!$P$122</f>
        <v>0</v>
      </c>
      <c r="Q503" s="347">
        <f>F503*'Regional Transition'!$Q$122</f>
        <v>0</v>
      </c>
      <c r="R503" s="347">
        <f>G503*'Regional Transition'!$R$122</f>
        <v>8051.2630191658391</v>
      </c>
      <c r="S503" s="347">
        <f>H503*'Regional Transition'!$S$122</f>
        <v>0</v>
      </c>
      <c r="T503" s="347">
        <f>I503*'Regional Transition'!$T$122</f>
        <v>2481.7392978350545</v>
      </c>
      <c r="U503" s="347">
        <f>J503*'Regional Transition'!$U$122</f>
        <v>0</v>
      </c>
      <c r="V503" s="347">
        <f>K503*'Regional Transition'!$V$122</f>
        <v>0</v>
      </c>
      <c r="W503" s="347">
        <f>L503*'Regional Transition'!$W$122</f>
        <v>2138.2758153882137</v>
      </c>
      <c r="X503" s="347">
        <f>M503*'Regional Transition'!$X$122</f>
        <v>63.378619168521979</v>
      </c>
      <c r="Y503" s="347">
        <f>N503*'Regional Transition'!$Y$122</f>
        <v>0</v>
      </c>
      <c r="Z503" s="348">
        <f t="shared" si="106"/>
        <v>12734.656751557628</v>
      </c>
      <c r="AB503" s="347">
        <f>E503*'Regional Transition'!$P$124</f>
        <v>-8444.0057636887595</v>
      </c>
      <c r="AC503" s="347">
        <f>F503*'Regional Transition'!$Q$124</f>
        <v>-3138.1147540983602</v>
      </c>
      <c r="AD503" s="347">
        <f>G503*'Regional Transition'!$R$124</f>
        <v>0</v>
      </c>
      <c r="AE503" s="347">
        <f>H503*'Regional Transition'!$S$124</f>
        <v>-136.72799999999975</v>
      </c>
      <c r="AF503" s="347">
        <f>I503*'Regional Transition'!$T$124</f>
        <v>0</v>
      </c>
      <c r="AG503" s="347">
        <f>J503*'Regional Transition'!$U$124</f>
        <v>-218.75647982613489</v>
      </c>
      <c r="AH503" s="347">
        <f>K503*'Regional Transition'!$V$124</f>
        <v>-102.4381483841299</v>
      </c>
      <c r="AI503" s="347">
        <f>L503*'Regional Transition'!$W$124</f>
        <v>0</v>
      </c>
      <c r="AJ503" s="347">
        <f>M503*'Regional Transition'!$X$124</f>
        <v>0</v>
      </c>
      <c r="AK503" s="347">
        <f>N503*'Regional Transition'!$Y$124</f>
        <v>-215.38396492583658</v>
      </c>
      <c r="AM503" s="382">
        <f>IF(('GE2024 results (adjust.)'!E502+'Allocation (ENG)'!P503+'Allocation (ENG)'!AB503)&gt;0,('GE2024 results (adjust.)'!E502+'Allocation (ENG)'!P503+'Allocation (ENG)'!AB503),0)</f>
        <v>9313.9942363112405</v>
      </c>
      <c r="AN503" s="382">
        <f>IF(('GE2024 results (adjust.)'!F502+'Allocation (ENG)'!Q503+'Allocation (ENG)'!AC503)&gt;0,('GE2024 results (adjust.)'!F502+'Allocation (ENG)'!Q503+'Allocation (ENG)'!AC503),0)</f>
        <v>9211.8852459016398</v>
      </c>
      <c r="AO503" s="382">
        <f>IF(('GE2024 results (adjust.)'!G502+'Allocation (ENG)'!R503+'Allocation (ENG)'!AD503)&gt;0,('GE2024 results (adjust.)'!G502+'Allocation (ENG)'!R503+'Allocation (ENG)'!AD503),0)</f>
        <v>17708.263019165839</v>
      </c>
      <c r="AP503" s="382">
        <f>IF(('GE2024 results (adjust.)'!H502+'Allocation (ENG)'!S503+'Allocation (ENG)'!AE503)&gt;0,('GE2024 results (adjust.)'!H502+'Allocation (ENG)'!S503+'Allocation (ENG)'!AE503),0)</f>
        <v>1762.2720000000002</v>
      </c>
      <c r="AQ503" s="382">
        <f>IF(('GE2024 results (adjust.)'!I502+'Allocation (ENG)'!T503+'Allocation (ENG)'!AF503)&gt;0,('GE2024 results (adjust.)'!I502+'Allocation (ENG)'!T503+'Allocation (ENG)'!AF503),0)</f>
        <v>4200.7392978350545</v>
      </c>
      <c r="AR503" s="382">
        <f>IF(('GE2024 results (adjust.)'!K502+'Allocation (ENG)'!U503+'Allocation (ENG)'!AG503)&gt;0,('GE2024 results (adjust.)'!K502+'Allocation (ENG)'!U503+'Allocation (ENG)'!AG503),0)</f>
        <v>0</v>
      </c>
      <c r="AS503" s="382">
        <f>IF(('GE2024 results (adjust.)'!L502+'Allocation (ENG)'!V503+'Allocation (ENG)'!AH503)&gt;0,('GE2024 results (adjust.)'!L502+'Allocation (ENG)'!V503+'Allocation (ENG)'!AH503),0)</f>
        <v>0</v>
      </c>
      <c r="AT503" s="382">
        <f t="shared" si="116"/>
        <v>2138.2758153882137</v>
      </c>
      <c r="AU503" s="382">
        <f t="shared" si="117"/>
        <v>63.378619168521979</v>
      </c>
      <c r="AV503" s="382">
        <f>IF(('GE2024 results (adjust.)'!N502+'Allocation (ENG)'!Y503+'Allocation (ENG)'!AK503)&gt;0,('GE2024 results (adjust.)'!N502+'Allocation (ENG)'!Y503+'Allocation (ENG)'!AK503),0)</f>
        <v>622.61603507416339</v>
      </c>
      <c r="AW503" s="382">
        <f t="shared" si="107"/>
        <v>45021.424268844676</v>
      </c>
      <c r="AY503" s="368">
        <f t="shared" si="108"/>
        <v>0.20687915559252149</v>
      </c>
      <c r="AZ503" s="368">
        <f t="shared" si="109"/>
        <v>0.20461114670413408</v>
      </c>
      <c r="BA503" s="368">
        <f t="shared" si="110"/>
        <v>0.39332969373472604</v>
      </c>
      <c r="BB503" s="368">
        <f t="shared" si="111"/>
        <v>3.9142964235796329E-2</v>
      </c>
      <c r="BC503" s="368">
        <f t="shared" si="112"/>
        <v>9.3305339981036822E-2</v>
      </c>
      <c r="BD503" s="368">
        <f t="shared" si="113"/>
        <v>0</v>
      </c>
      <c r="BE503" s="368">
        <f t="shared" si="114"/>
        <v>0</v>
      </c>
      <c r="BF503" s="368">
        <f t="shared" si="118"/>
        <v>4.7494628393351924E-2</v>
      </c>
      <c r="BG503" s="368">
        <f t="shared" si="119"/>
        <v>1.4077435398324502E-3</v>
      </c>
      <c r="BH503" s="368">
        <f t="shared" si="120"/>
        <v>1.3829327818600813E-2</v>
      </c>
    </row>
    <row r="504" spans="1:60" ht="20" customHeight="1" x14ac:dyDescent="0.35">
      <c r="A504" s="394" t="s">
        <v>622</v>
      </c>
      <c r="B504" s="395" t="s">
        <v>619</v>
      </c>
      <c r="C504" s="394" t="s">
        <v>609</v>
      </c>
      <c r="D504" s="333" t="s">
        <v>71</v>
      </c>
      <c r="E504" s="346">
        <f>'GE2024 results (adjust.)'!E503/'Regional Transition'!$P$120</f>
        <v>2.510335802028494E-2</v>
      </c>
      <c r="F504" s="346">
        <f>'GE2024 results (adjust.)'!F503/'Regional Transition'!$Q$120</f>
        <v>2.4865238424326194E-2</v>
      </c>
      <c r="G504" s="346">
        <f>'GE2024 results (adjust.)'!G503/'Regional Transition'!$R$120</f>
        <v>2.573602613155105E-2</v>
      </c>
      <c r="H504" s="346">
        <f>'GE2024 results (adjust.)'!H503/'Regional Transition'!$S$120</f>
        <v>1.1318418958351756E-2</v>
      </c>
      <c r="I504" s="346">
        <f>'GE2024 results (adjust.)'!I503/'Regional Transition'!$T$120</f>
        <v>1.4828611339947706E-2</v>
      </c>
      <c r="J504" s="346">
        <v>0</v>
      </c>
      <c r="K504" s="346">
        <v>0</v>
      </c>
      <c r="L504" s="346">
        <f t="shared" si="115"/>
        <v>2.573602613155105E-2</v>
      </c>
      <c r="M504" s="346">
        <v>1.1128932536446817E-2</v>
      </c>
      <c r="N504" s="346">
        <v>0</v>
      </c>
      <c r="P504" s="347">
        <f>E504*'Regional Transition'!$P$122</f>
        <v>0</v>
      </c>
      <c r="Q504" s="347">
        <f>F504*'Regional Transition'!$Q$122</f>
        <v>0</v>
      </c>
      <c r="R504" s="347">
        <f>G504*'Regional Transition'!$R$122</f>
        <v>7974.5605030880452</v>
      </c>
      <c r="S504" s="347">
        <f>H504*'Regional Transition'!$S$122</f>
        <v>0</v>
      </c>
      <c r="T504" s="347">
        <f>I504*'Regional Transition'!$T$122</f>
        <v>3586.1782523689794</v>
      </c>
      <c r="U504" s="347">
        <f>J504*'Regional Transition'!$U$122</f>
        <v>0</v>
      </c>
      <c r="V504" s="347">
        <f>K504*'Regional Transition'!$V$122</f>
        <v>0</v>
      </c>
      <c r="W504" s="347">
        <f>L504*'Regional Transition'!$W$122</f>
        <v>2117.9049574596938</v>
      </c>
      <c r="X504" s="347">
        <f>M504*'Regional Transition'!$X$122</f>
        <v>91.583763824670498</v>
      </c>
      <c r="Y504" s="347">
        <f>N504*'Regional Transition'!$Y$122</f>
        <v>0</v>
      </c>
      <c r="Z504" s="348">
        <f t="shared" si="106"/>
        <v>13770.227476741389</v>
      </c>
      <c r="AB504" s="347">
        <f>E504*'Regional Transition'!$P$124</f>
        <v>-10835.792507204609</v>
      </c>
      <c r="AC504" s="347">
        <f>F504*'Regional Transition'!$Q$124</f>
        <v>-3199.8606557377047</v>
      </c>
      <c r="AD504" s="347">
        <f>G504*'Regional Transition'!$R$124</f>
        <v>0</v>
      </c>
      <c r="AE504" s="347">
        <f>H504*'Regional Transition'!$S$124</f>
        <v>-129.02399999999977</v>
      </c>
      <c r="AF504" s="347">
        <f>I504*'Regional Transition'!$T$124</f>
        <v>0</v>
      </c>
      <c r="AG504" s="347">
        <f>J504*'Regional Transition'!$U$124</f>
        <v>0</v>
      </c>
      <c r="AH504" s="347">
        <f>K504*'Regional Transition'!$V$124</f>
        <v>0</v>
      </c>
      <c r="AI504" s="347">
        <f>L504*'Regional Transition'!$W$124</f>
        <v>0</v>
      </c>
      <c r="AJ504" s="347">
        <f>M504*'Regional Transition'!$X$124</f>
        <v>0</v>
      </c>
      <c r="AK504" s="347">
        <f>N504*'Regional Transition'!$Y$124</f>
        <v>0</v>
      </c>
      <c r="AM504" s="382">
        <f>IF(('GE2024 results (adjust.)'!E503+'Allocation (ENG)'!P504+'Allocation (ENG)'!AB504)&gt;0,('GE2024 results (adjust.)'!E503+'Allocation (ENG)'!P504+'Allocation (ENG)'!AB504),0)</f>
        <v>11952.207492795391</v>
      </c>
      <c r="AN504" s="382">
        <f>IF(('GE2024 results (adjust.)'!F503+'Allocation (ENG)'!Q504+'Allocation (ENG)'!AC504)&gt;0,('GE2024 results (adjust.)'!F503+'Allocation (ENG)'!Q504+'Allocation (ENG)'!AC504),0)</f>
        <v>9393.1393442622957</v>
      </c>
      <c r="AO504" s="382">
        <f>IF(('GE2024 results (adjust.)'!G503+'Allocation (ENG)'!R504+'Allocation (ENG)'!AD504)&gt;0,('GE2024 results (adjust.)'!G503+'Allocation (ENG)'!R504+'Allocation (ENG)'!AD504),0)</f>
        <v>17539.560503088047</v>
      </c>
      <c r="AP504" s="382">
        <f>IF(('GE2024 results (adjust.)'!H503+'Allocation (ENG)'!S504+'Allocation (ENG)'!AE504)&gt;0,('GE2024 results (adjust.)'!H503+'Allocation (ENG)'!S504+'Allocation (ENG)'!AE504),0)</f>
        <v>1662.9760000000001</v>
      </c>
      <c r="AQ504" s="382">
        <f>IF(('GE2024 results (adjust.)'!I503+'Allocation (ENG)'!T504+'Allocation (ENG)'!AF504)&gt;0,('GE2024 results (adjust.)'!I503+'Allocation (ENG)'!T504+'Allocation (ENG)'!AF504),0)</f>
        <v>6070.1782523689799</v>
      </c>
      <c r="AR504" s="382">
        <f>IF(('GE2024 results (adjust.)'!K503+'Allocation (ENG)'!U504+'Allocation (ENG)'!AG504)&gt;0,('GE2024 results (adjust.)'!K503+'Allocation (ENG)'!U504+'Allocation (ENG)'!AG504),0)</f>
        <v>0</v>
      </c>
      <c r="AS504" s="382">
        <f>IF(('GE2024 results (adjust.)'!L503+'Allocation (ENG)'!V504+'Allocation (ENG)'!AH504)&gt;0,('GE2024 results (adjust.)'!L503+'Allocation (ENG)'!V504+'Allocation (ENG)'!AH504),0)</f>
        <v>0</v>
      </c>
      <c r="AT504" s="382">
        <f t="shared" si="116"/>
        <v>2117.9049574596938</v>
      </c>
      <c r="AU504" s="382">
        <f t="shared" si="117"/>
        <v>91.583763824670498</v>
      </c>
      <c r="AV504" s="382">
        <f>IF(('GE2024 results (adjust.)'!N503+'Allocation (ENG)'!Y504+'Allocation (ENG)'!AK504)&gt;0,('GE2024 results (adjust.)'!N503+'Allocation (ENG)'!Y504+'Allocation (ENG)'!AK504),0)</f>
        <v>0</v>
      </c>
      <c r="AW504" s="382">
        <f t="shared" si="107"/>
        <v>48827.550313799082</v>
      </c>
      <c r="AY504" s="368">
        <f t="shared" si="108"/>
        <v>0.24478409045676811</v>
      </c>
      <c r="AZ504" s="368">
        <f t="shared" si="109"/>
        <v>0.19237375792755498</v>
      </c>
      <c r="BA504" s="368">
        <f t="shared" si="110"/>
        <v>0.35921442690380512</v>
      </c>
      <c r="BB504" s="368">
        <f t="shared" si="111"/>
        <v>3.4058149329888231E-2</v>
      </c>
      <c r="BC504" s="368">
        <f t="shared" si="112"/>
        <v>0.12431871378674297</v>
      </c>
      <c r="BD504" s="368">
        <f t="shared" si="113"/>
        <v>0</v>
      </c>
      <c r="BE504" s="368">
        <f t="shared" si="114"/>
        <v>0</v>
      </c>
      <c r="BF504" s="368">
        <f t="shared" si="118"/>
        <v>4.3375204036421949E-2</v>
      </c>
      <c r="BG504" s="368">
        <f t="shared" si="119"/>
        <v>1.8756575588185539E-3</v>
      </c>
      <c r="BH504" s="368">
        <f t="shared" si="120"/>
        <v>0</v>
      </c>
    </row>
    <row r="505" spans="1:60" ht="20" customHeight="1" x14ac:dyDescent="0.35">
      <c r="A505" s="394" t="s">
        <v>623</v>
      </c>
      <c r="B505" s="395" t="s">
        <v>619</v>
      </c>
      <c r="C505" s="394" t="s">
        <v>609</v>
      </c>
      <c r="D505" s="333" t="s">
        <v>71</v>
      </c>
      <c r="E505" s="346">
        <f>'GE2024 results (adjust.)'!E504/'Regional Transition'!$P$120</f>
        <v>1.8928866107712661E-2</v>
      </c>
      <c r="F505" s="346">
        <f>'GE2024 results (adjust.)'!F504/'Regional Transition'!$Q$120</f>
        <v>3.7186296771645769E-2</v>
      </c>
      <c r="G505" s="346">
        <f>'GE2024 results (adjust.)'!G504/'Regional Transition'!$R$120</f>
        <v>2.2913538791039075E-2</v>
      </c>
      <c r="H505" s="346">
        <f>'GE2024 results (adjust.)'!H504/'Regional Transition'!$S$120</f>
        <v>2.6489647941588874E-2</v>
      </c>
      <c r="I505" s="346">
        <f>'GE2024 results (adjust.)'!I504/'Regional Transition'!$T$120</f>
        <v>2.0571414926513605E-2</v>
      </c>
      <c r="J505" s="346">
        <v>1.1609000154423319E-2</v>
      </c>
      <c r="K505" s="346">
        <v>1.1609000154423319E-2</v>
      </c>
      <c r="L505" s="346">
        <f t="shared" si="115"/>
        <v>2.2913538791039075E-2</v>
      </c>
      <c r="M505" s="346">
        <v>1.7647691328930761E-2</v>
      </c>
      <c r="N505" s="346">
        <v>1.1609000154423319E-2</v>
      </c>
      <c r="P505" s="347">
        <f>E505*'Regional Transition'!$P$122</f>
        <v>0</v>
      </c>
      <c r="Q505" s="347">
        <f>F505*'Regional Transition'!$Q$122</f>
        <v>0</v>
      </c>
      <c r="R505" s="347">
        <f>G505*'Regional Transition'!$R$122</f>
        <v>7099.9850752010243</v>
      </c>
      <c r="S505" s="347">
        <f>H505*'Regional Transition'!$S$122</f>
        <v>0</v>
      </c>
      <c r="T505" s="347">
        <f>I505*'Regional Transition'!$T$122</f>
        <v>4975.0282840835362</v>
      </c>
      <c r="U505" s="347">
        <f>J505*'Regional Transition'!$U$122</f>
        <v>0</v>
      </c>
      <c r="V505" s="347">
        <f>K505*'Regional Transition'!$V$122</f>
        <v>0</v>
      </c>
      <c r="W505" s="347">
        <f>L505*'Regional Transition'!$W$122</f>
        <v>1885.6328926008107</v>
      </c>
      <c r="X505" s="347">
        <f>M505*'Regional Transition'!$X$122</f>
        <v>145.22884287656083</v>
      </c>
      <c r="Y505" s="347">
        <f>N505*'Regional Transition'!$Y$122</f>
        <v>0</v>
      </c>
      <c r="Z505" s="348">
        <f t="shared" si="106"/>
        <v>14105.87509476193</v>
      </c>
      <c r="AB505" s="347">
        <f>E505*'Regional Transition'!$P$124</f>
        <v>-8170.5907780979805</v>
      </c>
      <c r="AC505" s="347">
        <f>F505*'Regional Transition'!$Q$124</f>
        <v>-4785.4344262295081</v>
      </c>
      <c r="AD505" s="347">
        <f>G505*'Regional Transition'!$R$124</f>
        <v>0</v>
      </c>
      <c r="AE505" s="347">
        <f>H505*'Regional Transition'!$S$124</f>
        <v>-301.96799999999945</v>
      </c>
      <c r="AF505" s="347">
        <f>I505*'Regional Transition'!$T$124</f>
        <v>0</v>
      </c>
      <c r="AG505" s="347">
        <f>J505*'Regional Transition'!$U$124</f>
        <v>-333.61668403078806</v>
      </c>
      <c r="AH505" s="347">
        <f>K505*'Regional Transition'!$V$124</f>
        <v>-156.22428834715754</v>
      </c>
      <c r="AI505" s="347">
        <f>L505*'Regional Transition'!$W$124</f>
        <v>0</v>
      </c>
      <c r="AJ505" s="347">
        <f>M505*'Regional Transition'!$X$124</f>
        <v>0</v>
      </c>
      <c r="AK505" s="347">
        <f>N505*'Regional Transition'!$Y$124</f>
        <v>-328.47339758379371</v>
      </c>
      <c r="AM505" s="382">
        <f>IF(('GE2024 results (adjust.)'!E504+'Allocation (ENG)'!P505+'Allocation (ENG)'!AB505)&gt;0,('GE2024 results (adjust.)'!E504+'Allocation (ENG)'!P505+'Allocation (ENG)'!AB505),0)</f>
        <v>9012.4092219020204</v>
      </c>
      <c r="AN505" s="382">
        <f>IF(('GE2024 results (adjust.)'!F504+'Allocation (ENG)'!Q505+'Allocation (ENG)'!AC505)&gt;0,('GE2024 results (adjust.)'!F504+'Allocation (ENG)'!Q505+'Allocation (ENG)'!AC505),0)</f>
        <v>14047.565573770491</v>
      </c>
      <c r="AO505" s="382">
        <f>IF(('GE2024 results (adjust.)'!G504+'Allocation (ENG)'!R505+'Allocation (ENG)'!AD505)&gt;0,('GE2024 results (adjust.)'!G504+'Allocation (ENG)'!R505+'Allocation (ENG)'!AD505),0)</f>
        <v>15615.985075201024</v>
      </c>
      <c r="AP505" s="382">
        <f>IF(('GE2024 results (adjust.)'!H504+'Allocation (ENG)'!S505+'Allocation (ENG)'!AE505)&gt;0,('GE2024 results (adjust.)'!H504+'Allocation (ENG)'!S505+'Allocation (ENG)'!AE505),0)</f>
        <v>3892.0320000000006</v>
      </c>
      <c r="AQ505" s="382">
        <f>IF(('GE2024 results (adjust.)'!I504+'Allocation (ENG)'!T505+'Allocation (ENG)'!AF505)&gt;0,('GE2024 results (adjust.)'!I504+'Allocation (ENG)'!T505+'Allocation (ENG)'!AF505),0)</f>
        <v>8421.0282840835353</v>
      </c>
      <c r="AR505" s="382">
        <f>IF(('GE2024 results (adjust.)'!K504+'Allocation (ENG)'!U505+'Allocation (ENG)'!AG505)&gt;0,('GE2024 results (adjust.)'!K504+'Allocation (ENG)'!U505+'Allocation (ENG)'!AG505),0)</f>
        <v>159.38331596921194</v>
      </c>
      <c r="AS505" s="382">
        <f>IF(('GE2024 results (adjust.)'!L504+'Allocation (ENG)'!V505+'Allocation (ENG)'!AH505)&gt;0,('GE2024 results (adjust.)'!L504+'Allocation (ENG)'!V505+'Allocation (ENG)'!AH505),0)</f>
        <v>0</v>
      </c>
      <c r="AT505" s="382">
        <f t="shared" si="116"/>
        <v>1885.6328926008107</v>
      </c>
      <c r="AU505" s="382">
        <f t="shared" si="117"/>
        <v>145.22884287656083</v>
      </c>
      <c r="AV505" s="382">
        <f>IF(('GE2024 results (adjust.)'!N504+'Allocation (ENG)'!Y505+'Allocation (ENG)'!AK505)&gt;0,('GE2024 results (adjust.)'!N504+'Allocation (ENG)'!Y505+'Allocation (ENG)'!AK505),0)</f>
        <v>456.52660241620629</v>
      </c>
      <c r="AW505" s="382">
        <f t="shared" si="107"/>
        <v>53635.791808819864</v>
      </c>
      <c r="AY505" s="368">
        <f t="shared" si="108"/>
        <v>0.16802975994138342</v>
      </c>
      <c r="AZ505" s="368">
        <f t="shared" si="109"/>
        <v>0.26190655717066363</v>
      </c>
      <c r="BA505" s="368">
        <f t="shared" si="110"/>
        <v>0.29114858844375507</v>
      </c>
      <c r="BB505" s="368">
        <f t="shared" si="111"/>
        <v>7.2564082094151078E-2</v>
      </c>
      <c r="BC505" s="368">
        <f t="shared" si="112"/>
        <v>0.1570038960942268</v>
      </c>
      <c r="BD505" s="368">
        <f t="shared" si="113"/>
        <v>2.971585029215565E-3</v>
      </c>
      <c r="BE505" s="368">
        <f t="shared" si="114"/>
        <v>0</v>
      </c>
      <c r="BF505" s="368">
        <f t="shared" si="118"/>
        <v>3.5156242296598993E-2</v>
      </c>
      <c r="BG505" s="368">
        <f t="shared" si="119"/>
        <v>2.7076852597649062E-3</v>
      </c>
      <c r="BH505" s="368">
        <f t="shared" si="120"/>
        <v>8.5116036702404963E-3</v>
      </c>
    </row>
    <row r="506" spans="1:60" ht="20" customHeight="1" x14ac:dyDescent="0.35">
      <c r="A506" s="394" t="s">
        <v>624</v>
      </c>
      <c r="B506" s="395" t="s">
        <v>619</v>
      </c>
      <c r="C506" s="394" t="s">
        <v>609</v>
      </c>
      <c r="D506" s="333" t="s">
        <v>71</v>
      </c>
      <c r="E506" s="346">
        <f>'GE2024 results (adjust.)'!E505/'Regional Transition'!$P$120</f>
        <v>1.3212641569918271E-2</v>
      </c>
      <c r="F506" s="346">
        <f>'GE2024 results (adjust.)'!F505/'Regional Transition'!$Q$120</f>
        <v>3.859018659295093E-2</v>
      </c>
      <c r="G506" s="346">
        <f>'GE2024 results (adjust.)'!G505/'Regional Transition'!$R$120</f>
        <v>2.4116257419455521E-2</v>
      </c>
      <c r="H506" s="346">
        <f>'GE2024 results (adjust.)'!H505/'Regional Transition'!$S$120</f>
        <v>3.3974205121079293E-2</v>
      </c>
      <c r="I506" s="346">
        <f>'GE2024 results (adjust.)'!I505/'Regional Transition'!$T$120</f>
        <v>1.7825375789486252E-2</v>
      </c>
      <c r="J506" s="346">
        <v>8.4569476868295076E-3</v>
      </c>
      <c r="K506" s="346">
        <v>8.4569476868295076E-3</v>
      </c>
      <c r="L506" s="346">
        <f t="shared" si="115"/>
        <v>2.4116257419455521E-2</v>
      </c>
      <c r="M506" s="346">
        <v>1.3378016326018599E-2</v>
      </c>
      <c r="N506" s="346">
        <v>8.4569476868295076E-3</v>
      </c>
      <c r="P506" s="347">
        <f>E506*'Regional Transition'!$P$122</f>
        <v>0</v>
      </c>
      <c r="Q506" s="347">
        <f>F506*'Regional Transition'!$Q$122</f>
        <v>0</v>
      </c>
      <c r="R506" s="347">
        <f>G506*'Regional Transition'!$R$122</f>
        <v>7472.6592565790015</v>
      </c>
      <c r="S506" s="347">
        <f>H506*'Regional Transition'!$S$122</f>
        <v>0</v>
      </c>
      <c r="T506" s="347">
        <f>I506*'Regional Transition'!$T$122</f>
        <v>4310.9212003115026</v>
      </c>
      <c r="U506" s="347">
        <f>J506*'Regional Transition'!$U$122</f>
        <v>0</v>
      </c>
      <c r="V506" s="347">
        <f>K506*'Regional Transition'!$V$122</f>
        <v>0</v>
      </c>
      <c r="W506" s="347">
        <f>L506*'Regional Transition'!$W$122</f>
        <v>1984.6086914491623</v>
      </c>
      <c r="X506" s="347">
        <f>M506*'Regional Transition'!$X$122</f>
        <v>110.09223783432616</v>
      </c>
      <c r="Y506" s="347">
        <f>N506*'Regional Transition'!$Y$122</f>
        <v>0</v>
      </c>
      <c r="Z506" s="348">
        <f t="shared" si="106"/>
        <v>13878.281386173992</v>
      </c>
      <c r="AB506" s="347">
        <f>E506*'Regional Transition'!$P$124</f>
        <v>-5703.1988472622461</v>
      </c>
      <c r="AC506" s="347">
        <f>F506*'Regional Transition'!$Q$124</f>
        <v>-4966.0983606557365</v>
      </c>
      <c r="AD506" s="347">
        <f>G506*'Regional Transition'!$R$124</f>
        <v>0</v>
      </c>
      <c r="AE506" s="347">
        <f>H506*'Regional Transition'!$S$124</f>
        <v>-387.28799999999933</v>
      </c>
      <c r="AF506" s="347">
        <f>I506*'Regional Transition'!$T$124</f>
        <v>0</v>
      </c>
      <c r="AG506" s="347">
        <f>J506*'Regional Transition'!$U$124</f>
        <v>-243.03375026030022</v>
      </c>
      <c r="AH506" s="347">
        <f>K506*'Regional Transition'!$V$124</f>
        <v>-113.80658251267893</v>
      </c>
      <c r="AI506" s="347">
        <f>L506*'Regional Transition'!$W$124</f>
        <v>0</v>
      </c>
      <c r="AJ506" s="347">
        <f>M506*'Regional Transition'!$X$124</f>
        <v>0</v>
      </c>
      <c r="AK506" s="347">
        <f>N506*'Regional Transition'!$Y$124</f>
        <v>-239.28695864672298</v>
      </c>
      <c r="AM506" s="382">
        <f>IF(('GE2024 results (adjust.)'!E505+'Allocation (ENG)'!P506+'Allocation (ENG)'!AB506)&gt;0,('GE2024 results (adjust.)'!E505+'Allocation (ENG)'!P506+'Allocation (ENG)'!AB506),0)</f>
        <v>6290.8011527377539</v>
      </c>
      <c r="AN506" s="382">
        <f>IF(('GE2024 results (adjust.)'!F505+'Allocation (ENG)'!Q506+'Allocation (ENG)'!AC506)&gt;0,('GE2024 results (adjust.)'!F505+'Allocation (ENG)'!Q506+'Allocation (ENG)'!AC506),0)</f>
        <v>14577.901639344263</v>
      </c>
      <c r="AO506" s="382">
        <f>IF(('GE2024 results (adjust.)'!G505+'Allocation (ENG)'!R506+'Allocation (ENG)'!AD506)&gt;0,('GE2024 results (adjust.)'!G505+'Allocation (ENG)'!R506+'Allocation (ENG)'!AD506),0)</f>
        <v>16435.659256579002</v>
      </c>
      <c r="AP506" s="382">
        <f>IF(('GE2024 results (adjust.)'!H505+'Allocation (ENG)'!S506+'Allocation (ENG)'!AE506)&gt;0,('GE2024 results (adjust.)'!H505+'Allocation (ENG)'!S506+'Allocation (ENG)'!AE506),0)</f>
        <v>4991.7120000000004</v>
      </c>
      <c r="AQ506" s="382">
        <f>IF(('GE2024 results (adjust.)'!I505+'Allocation (ENG)'!T506+'Allocation (ENG)'!AF506)&gt;0,('GE2024 results (adjust.)'!I505+'Allocation (ENG)'!T506+'Allocation (ENG)'!AF506),0)</f>
        <v>7296.9212003115026</v>
      </c>
      <c r="AR506" s="382">
        <f>IF(('GE2024 results (adjust.)'!K505+'Allocation (ENG)'!U506+'Allocation (ENG)'!AG506)&gt;0,('GE2024 results (adjust.)'!K505+'Allocation (ENG)'!U506+'Allocation (ENG)'!AG506),0)</f>
        <v>0</v>
      </c>
      <c r="AS506" s="382">
        <f>IF(('GE2024 results (adjust.)'!L505+'Allocation (ENG)'!V506+'Allocation (ENG)'!AH506)&gt;0,('GE2024 results (adjust.)'!L505+'Allocation (ENG)'!V506+'Allocation (ENG)'!AH506),0)</f>
        <v>0</v>
      </c>
      <c r="AT506" s="382">
        <f t="shared" si="116"/>
        <v>1984.6086914491623</v>
      </c>
      <c r="AU506" s="382">
        <f t="shared" si="117"/>
        <v>110.09223783432616</v>
      </c>
      <c r="AV506" s="382">
        <f>IF(('GE2024 results (adjust.)'!N505+'Allocation (ENG)'!Y506+'Allocation (ENG)'!AK506)&gt;0,('GE2024 results (adjust.)'!N505+'Allocation (ENG)'!Y506+'Allocation (ENG)'!AK506),0)</f>
        <v>691.71304135327705</v>
      </c>
      <c r="AW506" s="382">
        <f t="shared" si="107"/>
        <v>52379.409219609282</v>
      </c>
      <c r="AY506" s="368">
        <f t="shared" si="108"/>
        <v>0.12010065112346983</v>
      </c>
      <c r="AZ506" s="368">
        <f t="shared" si="109"/>
        <v>0.27831359414964024</v>
      </c>
      <c r="BA506" s="368">
        <f t="shared" si="110"/>
        <v>0.31378092081317294</v>
      </c>
      <c r="BB506" s="368">
        <f t="shared" si="111"/>
        <v>9.5299127545929882E-2</v>
      </c>
      <c r="BC506" s="368">
        <f t="shared" si="112"/>
        <v>0.13930896336989906</v>
      </c>
      <c r="BD506" s="368">
        <f t="shared" si="113"/>
        <v>0</v>
      </c>
      <c r="BE506" s="368">
        <f t="shared" si="114"/>
        <v>0</v>
      </c>
      <c r="BF506" s="368">
        <f t="shared" si="118"/>
        <v>3.7889100335751484E-2</v>
      </c>
      <c r="BG506" s="368">
        <f t="shared" si="119"/>
        <v>2.1018228245520362E-3</v>
      </c>
      <c r="BH506" s="368">
        <f t="shared" si="120"/>
        <v>1.3205819837584582E-2</v>
      </c>
    </row>
    <row r="507" spans="1:60" ht="20" customHeight="1" x14ac:dyDescent="0.35">
      <c r="A507" s="394" t="s">
        <v>625</v>
      </c>
      <c r="B507" s="395" t="s">
        <v>619</v>
      </c>
      <c r="C507" s="394" t="s">
        <v>609</v>
      </c>
      <c r="D507" s="333" t="s">
        <v>71</v>
      </c>
      <c r="E507" s="346">
        <f>'GE2024 results (adjust.)'!E506/'Regional Transition'!$P$120</f>
        <v>2.7030063882031403E-2</v>
      </c>
      <c r="F507" s="346">
        <f>'GE2024 results (adjust.)'!F506/'Regional Transition'!$Q$120</f>
        <v>1.0628887353144437E-2</v>
      </c>
      <c r="G507" s="346">
        <f>'GE2024 results (adjust.)'!G506/'Regional Transition'!$R$120</f>
        <v>1.2702538355154469E-2</v>
      </c>
      <c r="H507" s="346">
        <f>'GE2024 results (adjust.)'!H506/'Regional Transition'!$S$120</f>
        <v>1.9270366206434825E-2</v>
      </c>
      <c r="I507" s="346">
        <f>'GE2024 results (adjust.)'!I506/'Regional Transition'!$T$120</f>
        <v>3.0952636794536578E-2</v>
      </c>
      <c r="J507" s="346">
        <v>4.0513412119505482E-3</v>
      </c>
      <c r="K507" s="346">
        <v>4.0513412119505482E-3</v>
      </c>
      <c r="L507" s="346">
        <f t="shared" si="115"/>
        <v>1.2702538355154469E-2</v>
      </c>
      <c r="M507" s="346">
        <v>2.3825951380363999E-2</v>
      </c>
      <c r="N507" s="346">
        <v>4.0513412119505482E-3</v>
      </c>
      <c r="P507" s="347">
        <f>E507*'Regional Transition'!$P$122</f>
        <v>0</v>
      </c>
      <c r="Q507" s="347">
        <f>F507*'Regional Transition'!$Q$122</f>
        <v>0</v>
      </c>
      <c r="R507" s="347">
        <f>G507*'Regional Transition'!$R$122</f>
        <v>3936.0062869920184</v>
      </c>
      <c r="S507" s="347">
        <f>H507*'Regional Transition'!$S$122</f>
        <v>0</v>
      </c>
      <c r="T507" s="347">
        <f>I507*'Regional Transition'!$T$122</f>
        <v>7485.6418029521574</v>
      </c>
      <c r="U507" s="347">
        <f>J507*'Regional Transition'!$U$122</f>
        <v>0</v>
      </c>
      <c r="V507" s="347">
        <f>K507*'Regional Transition'!$V$122</f>
        <v>0</v>
      </c>
      <c r="W507" s="347">
        <f>L507*'Regional Transition'!$W$122</f>
        <v>1045.3350030493691</v>
      </c>
      <c r="X507" s="347">
        <f>M507*'Regional Transition'!$X$122</f>
        <v>196.07184219790568</v>
      </c>
      <c r="Y507" s="347">
        <f>N507*'Regional Transition'!$Y$122</f>
        <v>0</v>
      </c>
      <c r="Z507" s="348">
        <f t="shared" si="106"/>
        <v>12663.054935191451</v>
      </c>
      <c r="AB507" s="347">
        <f>E507*'Regional Transition'!$P$124</f>
        <v>-11667.449567723341</v>
      </c>
      <c r="AC507" s="347">
        <f>F507*'Regional Transition'!$Q$124</f>
        <v>-1367.811475409836</v>
      </c>
      <c r="AD507" s="347">
        <f>G507*'Regional Transition'!$R$124</f>
        <v>0</v>
      </c>
      <c r="AE507" s="347">
        <f>H507*'Regional Transition'!$S$124</f>
        <v>-219.67199999999963</v>
      </c>
      <c r="AF507" s="347">
        <f>I507*'Regional Transition'!$T$124</f>
        <v>0</v>
      </c>
      <c r="AG507" s="347">
        <f>J507*'Regional Transition'!$U$124</f>
        <v>-116.4264797165348</v>
      </c>
      <c r="AH507" s="347">
        <f>K507*'Regional Transition'!$V$124</f>
        <v>-54.519587326159829</v>
      </c>
      <c r="AI507" s="347">
        <f>L507*'Regional Transition'!$W$124</f>
        <v>0</v>
      </c>
      <c r="AJ507" s="347">
        <f>M507*'Regional Transition'!$X$124</f>
        <v>0</v>
      </c>
      <c r="AK507" s="347">
        <f>N507*'Regional Transition'!$Y$124</f>
        <v>-114.63156128511112</v>
      </c>
      <c r="AM507" s="382">
        <f>IF(('GE2024 results (adjust.)'!E506+'Allocation (ENG)'!P507+'Allocation (ENG)'!AB507)&gt;0,('GE2024 results (adjust.)'!E506+'Allocation (ENG)'!P507+'Allocation (ENG)'!AB507),0)</f>
        <v>12869.550432276659</v>
      </c>
      <c r="AN507" s="382">
        <f>IF(('GE2024 results (adjust.)'!F506+'Allocation (ENG)'!Q507+'Allocation (ENG)'!AC507)&gt;0,('GE2024 results (adjust.)'!F506+'Allocation (ENG)'!Q507+'Allocation (ENG)'!AC507),0)</f>
        <v>4015.188524590164</v>
      </c>
      <c r="AO507" s="382">
        <f>IF(('GE2024 results (adjust.)'!G506+'Allocation (ENG)'!R507+'Allocation (ENG)'!AD507)&gt;0,('GE2024 results (adjust.)'!G506+'Allocation (ENG)'!R507+'Allocation (ENG)'!AD507),0)</f>
        <v>8657.0062869920184</v>
      </c>
      <c r="AP507" s="382">
        <f>IF(('GE2024 results (adjust.)'!H506+'Allocation (ENG)'!S507+'Allocation (ENG)'!AE507)&gt;0,('GE2024 results (adjust.)'!H506+'Allocation (ENG)'!S507+'Allocation (ENG)'!AE507),0)</f>
        <v>2831.3280000000004</v>
      </c>
      <c r="AQ507" s="382">
        <f>IF(('GE2024 results (adjust.)'!I506+'Allocation (ENG)'!T507+'Allocation (ENG)'!AF507)&gt;0,('GE2024 results (adjust.)'!I506+'Allocation (ENG)'!T507+'Allocation (ENG)'!AF507),0)</f>
        <v>12670.641802952157</v>
      </c>
      <c r="AR507" s="382">
        <f>IF(('GE2024 results (adjust.)'!K506+'Allocation (ENG)'!U507+'Allocation (ENG)'!AG507)&gt;0,('GE2024 results (adjust.)'!K506+'Allocation (ENG)'!U507+'Allocation (ENG)'!AG507),0)</f>
        <v>16.5735202834652</v>
      </c>
      <c r="AS507" s="382">
        <f>IF(('GE2024 results (adjust.)'!L506+'Allocation (ENG)'!V507+'Allocation (ENG)'!AH507)&gt;0,('GE2024 results (adjust.)'!L506+'Allocation (ENG)'!V507+'Allocation (ENG)'!AH507),0)</f>
        <v>0</v>
      </c>
      <c r="AT507" s="382">
        <f t="shared" si="116"/>
        <v>1045.3350030493691</v>
      </c>
      <c r="AU507" s="382">
        <f t="shared" si="117"/>
        <v>196.07184219790568</v>
      </c>
      <c r="AV507" s="382">
        <f>IF(('GE2024 results (adjust.)'!N506+'Allocation (ENG)'!Y507+'Allocation (ENG)'!AK507)&gt;0,('GE2024 results (adjust.)'!N506+'Allocation (ENG)'!Y507+'Allocation (ENG)'!AK507),0)</f>
        <v>198.3684387148889</v>
      </c>
      <c r="AW507" s="382">
        <f t="shared" si="107"/>
        <v>42500.06385105662</v>
      </c>
      <c r="AY507" s="368">
        <f t="shared" si="108"/>
        <v>0.30281249640891306</v>
      </c>
      <c r="AZ507" s="368">
        <f t="shared" si="109"/>
        <v>9.4474882171037958E-2</v>
      </c>
      <c r="BA507" s="368">
        <f t="shared" si="110"/>
        <v>0.20369395955099939</v>
      </c>
      <c r="BB507" s="368">
        <f t="shared" si="111"/>
        <v>6.6619382265460034E-2</v>
      </c>
      <c r="BC507" s="368">
        <f t="shared" si="112"/>
        <v>0.29813230039740624</v>
      </c>
      <c r="BD507" s="368">
        <f t="shared" si="113"/>
        <v>3.8996459726620283E-4</v>
      </c>
      <c r="BE507" s="368">
        <f t="shared" si="114"/>
        <v>0</v>
      </c>
      <c r="BF507" s="368">
        <f t="shared" si="118"/>
        <v>2.4596080766202906E-2</v>
      </c>
      <c r="BG507" s="368">
        <f t="shared" si="119"/>
        <v>4.6134481793968177E-3</v>
      </c>
      <c r="BH507" s="368">
        <f t="shared" si="120"/>
        <v>4.6674856633175891E-3</v>
      </c>
    </row>
    <row r="508" spans="1:60" ht="20" customHeight="1" x14ac:dyDescent="0.35">
      <c r="A508" s="394" t="s">
        <v>626</v>
      </c>
      <c r="B508" s="395" t="s">
        <v>619</v>
      </c>
      <c r="C508" s="394" t="s">
        <v>609</v>
      </c>
      <c r="D508" s="333" t="s">
        <v>71</v>
      </c>
      <c r="E508" s="346">
        <f>'GE2024 results (adjust.)'!E507/'Regional Transition'!$P$120</f>
        <v>2.5514256411612229E-2</v>
      </c>
      <c r="F508" s="346">
        <f>'GE2024 results (adjust.)'!F507/'Regional Transition'!$Q$120</f>
        <v>2.7189258564517722E-2</v>
      </c>
      <c r="G508" s="346">
        <f>'GE2024 results (adjust.)'!G507/'Regional Transition'!$R$120</f>
        <v>1.5907097385230509E-2</v>
      </c>
      <c r="H508" s="346">
        <f>'GE2024 results (adjust.)'!H507/'Regional Transition'!$S$120</f>
        <v>3.4713186716016323E-2</v>
      </c>
      <c r="I508" s="346">
        <f>'GE2024 results (adjust.)'!I507/'Regional Transition'!$T$120</f>
        <v>1.3204866458922836E-2</v>
      </c>
      <c r="J508" s="346">
        <v>5.0414672032120054E-3</v>
      </c>
      <c r="K508" s="346">
        <v>5.0414672032120054E-3</v>
      </c>
      <c r="L508" s="346">
        <f t="shared" si="115"/>
        <v>1.5907097385230509E-2</v>
      </c>
      <c r="M508" s="346">
        <v>1.0542020232793624E-2</v>
      </c>
      <c r="N508" s="346">
        <v>5.0414672032120054E-3</v>
      </c>
      <c r="P508" s="347">
        <f>E508*'Regional Transition'!$P$122</f>
        <v>0</v>
      </c>
      <c r="Q508" s="347">
        <f>F508*'Regional Transition'!$Q$122</f>
        <v>0</v>
      </c>
      <c r="R508" s="347">
        <f>G508*'Regional Transition'!$R$122</f>
        <v>4928.9703809991142</v>
      </c>
      <c r="S508" s="347">
        <f>H508*'Regional Transition'!$S$122</f>
        <v>0</v>
      </c>
      <c r="T508" s="347">
        <f>I508*'Regional Transition'!$T$122</f>
        <v>3193.488846312473</v>
      </c>
      <c r="U508" s="347">
        <f>J508*'Regional Transition'!$U$122</f>
        <v>0</v>
      </c>
      <c r="V508" s="347">
        <f>K508*'Regional Transition'!$V$122</f>
        <v>0</v>
      </c>
      <c r="W508" s="347">
        <f>L508*'Regional Transition'!$W$122</f>
        <v>1309.0490442761852</v>
      </c>
      <c r="X508" s="347">
        <f>M508*'Regional Transition'!$X$122</f>
        <v>86.753863236493444</v>
      </c>
      <c r="Y508" s="347">
        <f>N508*'Regional Transition'!$Y$122</f>
        <v>0</v>
      </c>
      <c r="Z508" s="348">
        <f t="shared" si="106"/>
        <v>9518.2621348242665</v>
      </c>
      <c r="AB508" s="347">
        <f>E508*'Regional Transition'!$P$124</f>
        <v>-11013.155619596539</v>
      </c>
      <c r="AC508" s="347">
        <f>F508*'Regional Transition'!$Q$124</f>
        <v>-3498.9344262295081</v>
      </c>
      <c r="AD508" s="347">
        <f>G508*'Regional Transition'!$R$124</f>
        <v>0</v>
      </c>
      <c r="AE508" s="347">
        <f>H508*'Regional Transition'!$S$124</f>
        <v>-395.71199999999931</v>
      </c>
      <c r="AF508" s="347">
        <f>I508*'Regional Transition'!$T$124</f>
        <v>0</v>
      </c>
      <c r="AG508" s="347">
        <f>J508*'Regional Transition'!$U$124</f>
        <v>-144.88048484905116</v>
      </c>
      <c r="AH508" s="347">
        <f>K508*'Regional Transition'!$V$124</f>
        <v>-67.843881089728043</v>
      </c>
      <c r="AI508" s="347">
        <f>L508*'Regional Transition'!$W$124</f>
        <v>0</v>
      </c>
      <c r="AJ508" s="347">
        <f>M508*'Regional Transition'!$X$124</f>
        <v>0</v>
      </c>
      <c r="AK508" s="347">
        <f>N508*'Regional Transition'!$Y$124</f>
        <v>-142.64689801174143</v>
      </c>
      <c r="AM508" s="382">
        <f>IF(('GE2024 results (adjust.)'!E507+'Allocation (ENG)'!P508+'Allocation (ENG)'!AB508)&gt;0,('GE2024 results (adjust.)'!E507+'Allocation (ENG)'!P508+'Allocation (ENG)'!AB508),0)</f>
        <v>12147.844380403461</v>
      </c>
      <c r="AN508" s="382">
        <f>IF(('GE2024 results (adjust.)'!F507+'Allocation (ENG)'!Q508+'Allocation (ENG)'!AC508)&gt;0,('GE2024 results (adjust.)'!F507+'Allocation (ENG)'!Q508+'Allocation (ENG)'!AC508),0)</f>
        <v>10271.065573770491</v>
      </c>
      <c r="AO508" s="382">
        <f>IF(('GE2024 results (adjust.)'!G507+'Allocation (ENG)'!R508+'Allocation (ENG)'!AD508)&gt;0,('GE2024 results (adjust.)'!G507+'Allocation (ENG)'!R508+'Allocation (ENG)'!AD508),0)</f>
        <v>10840.970380999115</v>
      </c>
      <c r="AP508" s="382">
        <f>IF(('GE2024 results (adjust.)'!H507+'Allocation (ENG)'!S508+'Allocation (ENG)'!AE508)&gt;0,('GE2024 results (adjust.)'!H507+'Allocation (ENG)'!S508+'Allocation (ENG)'!AE508),0)</f>
        <v>5100.2880000000005</v>
      </c>
      <c r="AQ508" s="382">
        <f>IF(('GE2024 results (adjust.)'!I507+'Allocation (ENG)'!T508+'Allocation (ENG)'!AF508)&gt;0,('GE2024 results (adjust.)'!I507+'Allocation (ENG)'!T508+'Allocation (ENG)'!AF508),0)</f>
        <v>5405.4888463124735</v>
      </c>
      <c r="AR508" s="382">
        <f>IF(('GE2024 results (adjust.)'!K507+'Allocation (ENG)'!U508+'Allocation (ENG)'!AG508)&gt;0,('GE2024 results (adjust.)'!K507+'Allocation (ENG)'!U508+'Allocation (ENG)'!AG508),0)</f>
        <v>0</v>
      </c>
      <c r="AS508" s="382">
        <f>IF(('GE2024 results (adjust.)'!L507+'Allocation (ENG)'!V508+'Allocation (ENG)'!AH508)&gt;0,('GE2024 results (adjust.)'!L507+'Allocation (ENG)'!V508+'Allocation (ENG)'!AH508),0)</f>
        <v>0</v>
      </c>
      <c r="AT508" s="382">
        <f t="shared" si="116"/>
        <v>1309.0490442761852</v>
      </c>
      <c r="AU508" s="382">
        <f t="shared" si="117"/>
        <v>86.753863236493444</v>
      </c>
      <c r="AV508" s="382">
        <f>IF(('GE2024 results (adjust.)'!N507+'Allocation (ENG)'!Y508+'Allocation (ENG)'!AK508)&gt;0,('GE2024 results (adjust.)'!N507+'Allocation (ENG)'!Y508+'Allocation (ENG)'!AK508),0)</f>
        <v>271.35310198825857</v>
      </c>
      <c r="AW508" s="382">
        <f t="shared" si="107"/>
        <v>45432.813190986482</v>
      </c>
      <c r="AY508" s="368">
        <f t="shared" si="108"/>
        <v>0.26738041356447412</v>
      </c>
      <c r="AZ508" s="368">
        <f t="shared" si="109"/>
        <v>0.22607152963638605</v>
      </c>
      <c r="BA508" s="368">
        <f t="shared" si="110"/>
        <v>0.2386154327584073</v>
      </c>
      <c r="BB508" s="368">
        <f t="shared" si="111"/>
        <v>0.11226000861007343</v>
      </c>
      <c r="BC508" s="368">
        <f t="shared" si="112"/>
        <v>0.11897763899385567</v>
      </c>
      <c r="BD508" s="368">
        <f t="shared" si="113"/>
        <v>0</v>
      </c>
      <c r="BE508" s="368">
        <f t="shared" si="114"/>
        <v>0</v>
      </c>
      <c r="BF508" s="368">
        <f t="shared" si="118"/>
        <v>2.881285468221656E-2</v>
      </c>
      <c r="BG508" s="368">
        <f t="shared" si="119"/>
        <v>1.9094979408782182E-3</v>
      </c>
      <c r="BH508" s="368">
        <f t="shared" si="120"/>
        <v>5.9726238137085674E-3</v>
      </c>
    </row>
    <row r="509" spans="1:60" ht="20" customHeight="1" x14ac:dyDescent="0.35">
      <c r="A509" s="394" t="s">
        <v>627</v>
      </c>
      <c r="B509" s="395" t="s">
        <v>628</v>
      </c>
      <c r="C509" s="394" t="s">
        <v>609</v>
      </c>
      <c r="D509" s="333" t="s">
        <v>71</v>
      </c>
      <c r="E509" s="346">
        <f>'GE2024 results (adjust.)'!E508/'Regional Transition'!$P$120</f>
        <v>2.0500855395712777E-2</v>
      </c>
      <c r="F509" s="346">
        <f>'GE2024 results (adjust.)'!F508/'Regional Transition'!$Q$120</f>
        <v>6.0874716161516441E-3</v>
      </c>
      <c r="G509" s="346">
        <f>'GE2024 results (adjust.)'!G508/'Regional Transition'!$R$120</f>
        <v>2.9056282926776769E-2</v>
      </c>
      <c r="H509" s="346">
        <f>'GE2024 results (adjust.)'!H508/'Regional Transition'!$S$120</f>
        <v>8.4382855626997464E-3</v>
      </c>
      <c r="I509" s="346">
        <f>'GE2024 results (adjust.)'!I508/'Regional Transition'!$T$120</f>
        <v>1.0775218787683418E-2</v>
      </c>
      <c r="J509" s="346">
        <v>1.1454576834685294E-2</v>
      </c>
      <c r="K509" s="346">
        <v>1.1454576834685294E-2</v>
      </c>
      <c r="L509" s="346">
        <f t="shared" si="115"/>
        <v>2.9056282926776769E-2</v>
      </c>
      <c r="M509" s="346">
        <v>1.0846677001102152E-2</v>
      </c>
      <c r="N509" s="346">
        <v>1.1454576834685294E-2</v>
      </c>
      <c r="P509" s="347">
        <f>E509*'Regional Transition'!$P$122</f>
        <v>0</v>
      </c>
      <c r="Q509" s="347">
        <f>F509*'Regional Transition'!$Q$122</f>
        <v>0</v>
      </c>
      <c r="R509" s="347">
        <f>G509*'Regional Transition'!$R$122</f>
        <v>9003.3746861314994</v>
      </c>
      <c r="S509" s="347">
        <f>H509*'Regional Transition'!$S$122</f>
        <v>0</v>
      </c>
      <c r="T509" s="347">
        <f>I509*'Regional Transition'!$T$122</f>
        <v>2605.8984482793912</v>
      </c>
      <c r="U509" s="347">
        <f>J509*'Regional Transition'!$U$122</f>
        <v>0</v>
      </c>
      <c r="V509" s="347">
        <f>K509*'Regional Transition'!$V$122</f>
        <v>0</v>
      </c>
      <c r="W509" s="347">
        <f>L509*'Regional Transition'!$W$122</f>
        <v>2391.1401605444053</v>
      </c>
      <c r="X509" s="347">
        <f>M509*'Regional Transition'!$X$122</f>
        <v>89.26098720592887</v>
      </c>
      <c r="Y509" s="347">
        <f>N509*'Regional Transition'!$Y$122</f>
        <v>0</v>
      </c>
      <c r="Z509" s="348">
        <f t="shared" si="106"/>
        <v>14089.674282161224</v>
      </c>
      <c r="AB509" s="347">
        <f>E509*'Regional Transition'!$P$124</f>
        <v>-8849.1354466858775</v>
      </c>
      <c r="AC509" s="347">
        <f>F509*'Regional Transition'!$Q$124</f>
        <v>-783.38524590163934</v>
      </c>
      <c r="AD509" s="347">
        <f>G509*'Regional Transition'!$R$124</f>
        <v>0</v>
      </c>
      <c r="AE509" s="347">
        <f>H509*'Regional Transition'!$S$124</f>
        <v>-96.191999999999837</v>
      </c>
      <c r="AF509" s="347">
        <f>I509*'Regional Transition'!$T$124</f>
        <v>0</v>
      </c>
      <c r="AG509" s="347">
        <f>J509*'Regional Transition'!$U$124</f>
        <v>-329.17890341379012</v>
      </c>
      <c r="AH509" s="347">
        <f>K509*'Regional Transition'!$V$124</f>
        <v>-154.14618748494965</v>
      </c>
      <c r="AI509" s="347">
        <f>L509*'Regional Transition'!$W$124</f>
        <v>0</v>
      </c>
      <c r="AJ509" s="347">
        <f>M509*'Regional Transition'!$X$124</f>
        <v>0</v>
      </c>
      <c r="AK509" s="347">
        <f>N509*'Regional Transition'!$Y$124</f>
        <v>-324.10403314019084</v>
      </c>
      <c r="AM509" s="382">
        <f>IF(('GE2024 results (adjust.)'!E508+'Allocation (ENG)'!P509+'Allocation (ENG)'!AB509)&gt;0,('GE2024 results (adjust.)'!E508+'Allocation (ENG)'!P509+'Allocation (ENG)'!AB509),0)</f>
        <v>9760.8645533141225</v>
      </c>
      <c r="AN509" s="382">
        <f>IF(('GE2024 results (adjust.)'!F508+'Allocation (ENG)'!Q509+'Allocation (ENG)'!AC509)&gt;0,('GE2024 results (adjust.)'!F508+'Allocation (ENG)'!Q509+'Allocation (ENG)'!AC509),0)</f>
        <v>2299.6147540983607</v>
      </c>
      <c r="AO509" s="382">
        <f>IF(('GE2024 results (adjust.)'!G508+'Allocation (ENG)'!R509+'Allocation (ENG)'!AD509)&gt;0,('GE2024 results (adjust.)'!G508+'Allocation (ENG)'!R509+'Allocation (ENG)'!AD509),0)</f>
        <v>19802.374686131501</v>
      </c>
      <c r="AP509" s="382">
        <f>IF(('GE2024 results (adjust.)'!H508+'Allocation (ENG)'!S509+'Allocation (ENG)'!AE509)&gt;0,('GE2024 results (adjust.)'!H508+'Allocation (ENG)'!S509+'Allocation (ENG)'!AE509),0)</f>
        <v>1239.8080000000002</v>
      </c>
      <c r="AQ509" s="382">
        <f>IF(('GE2024 results (adjust.)'!I508+'Allocation (ENG)'!T509+'Allocation (ENG)'!AF509)&gt;0,('GE2024 results (adjust.)'!I508+'Allocation (ENG)'!T509+'Allocation (ENG)'!AF509),0)</f>
        <v>4410.8984482793912</v>
      </c>
      <c r="AR509" s="382">
        <f>IF(('GE2024 results (adjust.)'!K508+'Allocation (ENG)'!U509+'Allocation (ENG)'!AG509)&gt;0,('GE2024 results (adjust.)'!K508+'Allocation (ENG)'!U509+'Allocation (ENG)'!AG509),0)</f>
        <v>286.82109658620988</v>
      </c>
      <c r="AS509" s="382">
        <f>IF(('GE2024 results (adjust.)'!L508+'Allocation (ENG)'!V509+'Allocation (ENG)'!AH509)&gt;0,('GE2024 results (adjust.)'!L508+'Allocation (ENG)'!V509+'Allocation (ENG)'!AH509),0)</f>
        <v>0</v>
      </c>
      <c r="AT509" s="382">
        <f t="shared" si="116"/>
        <v>2391.1401605444053</v>
      </c>
      <c r="AU509" s="382">
        <f t="shared" si="117"/>
        <v>89.26098720592887</v>
      </c>
      <c r="AV509" s="382">
        <f>IF(('GE2024 results (adjust.)'!N508+'Allocation (ENG)'!Y509+'Allocation (ENG)'!AK509)&gt;0,('GE2024 results (adjust.)'!N508+'Allocation (ENG)'!Y509+'Allocation (ENG)'!AK509),0)</f>
        <v>320.89596685980916</v>
      </c>
      <c r="AW509" s="382">
        <f t="shared" si="107"/>
        <v>40601.678653019721</v>
      </c>
      <c r="AY509" s="368">
        <f t="shared" si="108"/>
        <v>0.24040544325100621</v>
      </c>
      <c r="AZ509" s="368">
        <f t="shared" si="109"/>
        <v>5.6638415710610734E-2</v>
      </c>
      <c r="BA509" s="368">
        <f t="shared" si="110"/>
        <v>0.48772305340776134</v>
      </c>
      <c r="BB509" s="368">
        <f t="shared" si="111"/>
        <v>3.0535880316559041E-2</v>
      </c>
      <c r="BC509" s="368">
        <f t="shared" si="112"/>
        <v>0.10863832714836123</v>
      </c>
      <c r="BD509" s="368">
        <f t="shared" si="113"/>
        <v>7.0642669490927016E-3</v>
      </c>
      <c r="BE509" s="368">
        <f t="shared" si="114"/>
        <v>0</v>
      </c>
      <c r="BF509" s="368">
        <f t="shared" si="118"/>
        <v>5.8892642862847885E-2</v>
      </c>
      <c r="BG509" s="368">
        <f t="shared" si="119"/>
        <v>2.1984555852665503E-3</v>
      </c>
      <c r="BH509" s="368">
        <f t="shared" si="120"/>
        <v>7.9035147684944976E-3</v>
      </c>
    </row>
    <row r="510" spans="1:60" ht="20" customHeight="1" x14ac:dyDescent="0.35">
      <c r="A510" s="394" t="s">
        <v>629</v>
      </c>
      <c r="B510" s="395" t="s">
        <v>628</v>
      </c>
      <c r="C510" s="394" t="s">
        <v>609</v>
      </c>
      <c r="D510" s="333" t="s">
        <v>71</v>
      </c>
      <c r="E510" s="346">
        <f>'GE2024 results (adjust.)'!E509/'Regional Transition'!$P$120</f>
        <v>1.8065208362938949E-2</v>
      </c>
      <c r="F510" s="346">
        <f>'GE2024 results (adjust.)'!F509/'Regional Transition'!$Q$120</f>
        <v>6.4112943034850432E-3</v>
      </c>
      <c r="G510" s="346">
        <f>'GE2024 results (adjust.)'!G509/'Regional Transition'!$R$120</f>
        <v>3.1348713064161135E-2</v>
      </c>
      <c r="H510" s="346">
        <f>'GE2024 results (adjust.)'!H509/'Regional Transition'!$S$120</f>
        <v>7.4024481133863045E-3</v>
      </c>
      <c r="I510" s="346">
        <f>'GE2024 results (adjust.)'!I509/'Regional Transition'!$T$120</f>
        <v>9.0798381030839214E-3</v>
      </c>
      <c r="J510" s="346">
        <v>9.9194273619955132E-3</v>
      </c>
      <c r="K510" s="346">
        <v>9.9194273619955132E-3</v>
      </c>
      <c r="L510" s="346">
        <f t="shared" si="115"/>
        <v>3.1348713064161135E-2</v>
      </c>
      <c r="M510" s="346">
        <v>6.8144550676069284E-3</v>
      </c>
      <c r="N510" s="346">
        <v>9.9194273619955132E-3</v>
      </c>
      <c r="P510" s="347">
        <f>E510*'Regional Transition'!$P$122</f>
        <v>0</v>
      </c>
      <c r="Q510" s="347">
        <f>F510*'Regional Transition'!$Q$122</f>
        <v>0</v>
      </c>
      <c r="R510" s="347">
        <f>G510*'Regional Transition'!$R$122</f>
        <v>9713.7066828519401</v>
      </c>
      <c r="S510" s="347">
        <f>H510*'Regional Transition'!$S$122</f>
        <v>0</v>
      </c>
      <c r="T510" s="347">
        <f>I510*'Regional Transition'!$T$122</f>
        <v>2195.8845096027449</v>
      </c>
      <c r="U510" s="347">
        <f>J510*'Regional Transition'!$U$122</f>
        <v>0</v>
      </c>
      <c r="V510" s="347">
        <f>K510*'Regional Transition'!$V$122</f>
        <v>0</v>
      </c>
      <c r="W510" s="347">
        <f>L510*'Regional Transition'!$W$122</f>
        <v>2579.7920187520012</v>
      </c>
      <c r="X510" s="347">
        <f>M510*'Regional Transition'!$X$122</f>
        <v>56.078464081048246</v>
      </c>
      <c r="Y510" s="347">
        <f>N510*'Regional Transition'!$Y$122</f>
        <v>0</v>
      </c>
      <c r="Z510" s="348">
        <f t="shared" si="106"/>
        <v>14545.461675287735</v>
      </c>
      <c r="AB510" s="347">
        <f>E510*'Regional Transition'!$P$124</f>
        <v>-7797.7953890489907</v>
      </c>
      <c r="AC510" s="347">
        <f>F510*'Regional Transition'!$Q$124</f>
        <v>-825.05737704918033</v>
      </c>
      <c r="AD510" s="347">
        <f>G510*'Regional Transition'!$R$124</f>
        <v>0</v>
      </c>
      <c r="AE510" s="347">
        <f>H510*'Regional Transition'!$S$124</f>
        <v>-84.383999999999858</v>
      </c>
      <c r="AF510" s="347">
        <f>I510*'Regional Transition'!$T$124</f>
        <v>0</v>
      </c>
      <c r="AG510" s="347">
        <f>J510*'Regional Transition'!$U$124</f>
        <v>-285.0621431624574</v>
      </c>
      <c r="AH510" s="347">
        <f>K510*'Regional Transition'!$V$124</f>
        <v>-133.48742009005952</v>
      </c>
      <c r="AI510" s="347">
        <f>L510*'Regional Transition'!$W$124</f>
        <v>0</v>
      </c>
      <c r="AJ510" s="347">
        <f>M510*'Regional Transition'!$X$124</f>
        <v>0</v>
      </c>
      <c r="AK510" s="347">
        <f>N510*'Regional Transition'!$Y$124</f>
        <v>-280.66741014202097</v>
      </c>
      <c r="AM510" s="382">
        <f>IF(('GE2024 results (adjust.)'!E509+'Allocation (ENG)'!P510+'Allocation (ENG)'!AB510)&gt;0,('GE2024 results (adjust.)'!E509+'Allocation (ENG)'!P510+'Allocation (ENG)'!AB510),0)</f>
        <v>8601.2046109510084</v>
      </c>
      <c r="AN510" s="382">
        <f>IF(('GE2024 results (adjust.)'!F509+'Allocation (ENG)'!Q510+'Allocation (ENG)'!AC510)&gt;0,('GE2024 results (adjust.)'!F509+'Allocation (ENG)'!Q510+'Allocation (ENG)'!AC510),0)</f>
        <v>2421.9426229508199</v>
      </c>
      <c r="AO510" s="382">
        <f>IF(('GE2024 results (adjust.)'!G509+'Allocation (ENG)'!R510+'Allocation (ENG)'!AD510)&gt;0,('GE2024 results (adjust.)'!G509+'Allocation (ENG)'!R510+'Allocation (ENG)'!AD510),0)</f>
        <v>21364.706682851938</v>
      </c>
      <c r="AP510" s="382">
        <f>IF(('GE2024 results (adjust.)'!H509+'Allocation (ENG)'!S510+'Allocation (ENG)'!AE510)&gt;0,('GE2024 results (adjust.)'!H509+'Allocation (ENG)'!S510+'Allocation (ENG)'!AE510),0)</f>
        <v>1087.6160000000002</v>
      </c>
      <c r="AQ510" s="382">
        <f>IF(('GE2024 results (adjust.)'!I509+'Allocation (ENG)'!T510+'Allocation (ENG)'!AF510)&gt;0,('GE2024 results (adjust.)'!I509+'Allocation (ENG)'!T510+'Allocation (ENG)'!AF510),0)</f>
        <v>3716.8845096027449</v>
      </c>
      <c r="AR510" s="382">
        <f>IF(('GE2024 results (adjust.)'!K509+'Allocation (ENG)'!U510+'Allocation (ENG)'!AG510)&gt;0,('GE2024 results (adjust.)'!K509+'Allocation (ENG)'!U510+'Allocation (ENG)'!AG510),0)</f>
        <v>0</v>
      </c>
      <c r="AS510" s="382">
        <f>IF(('GE2024 results (adjust.)'!L509+'Allocation (ENG)'!V510+'Allocation (ENG)'!AH510)&gt;0,('GE2024 results (adjust.)'!L509+'Allocation (ENG)'!V510+'Allocation (ENG)'!AH510),0)</f>
        <v>0</v>
      </c>
      <c r="AT510" s="382">
        <f t="shared" si="116"/>
        <v>2579.7920187520012</v>
      </c>
      <c r="AU510" s="382">
        <f t="shared" si="117"/>
        <v>56.078464081048246</v>
      </c>
      <c r="AV510" s="382">
        <f>IF(('GE2024 results (adjust.)'!N509+'Allocation (ENG)'!Y510+'Allocation (ENG)'!AK510)&gt;0,('GE2024 results (adjust.)'!N509+'Allocation (ENG)'!Y510+'Allocation (ENG)'!AK510),0)</f>
        <v>811.33258985797897</v>
      </c>
      <c r="AW510" s="382">
        <f t="shared" si="107"/>
        <v>40639.557499047536</v>
      </c>
      <c r="AY510" s="368">
        <f t="shared" si="108"/>
        <v>0.21164611871457001</v>
      </c>
      <c r="AZ510" s="368">
        <f t="shared" si="109"/>
        <v>5.9595693752511517E-2</v>
      </c>
      <c r="BA510" s="368">
        <f t="shared" si="110"/>
        <v>0.52571208934429614</v>
      </c>
      <c r="BB510" s="368">
        <f t="shared" si="111"/>
        <v>2.6762496122786045E-2</v>
      </c>
      <c r="BC510" s="368">
        <f t="shared" si="112"/>
        <v>9.1459768224342916E-2</v>
      </c>
      <c r="BD510" s="368">
        <f t="shared" si="113"/>
        <v>0</v>
      </c>
      <c r="BE510" s="368">
        <f t="shared" si="114"/>
        <v>0</v>
      </c>
      <c r="BF510" s="368">
        <f t="shared" si="118"/>
        <v>6.3479825507757145E-2</v>
      </c>
      <c r="BG510" s="368">
        <f t="shared" si="119"/>
        <v>1.3798984913249253E-3</v>
      </c>
      <c r="BH510" s="368">
        <f t="shared" si="120"/>
        <v>1.9964109842411402E-2</v>
      </c>
    </row>
    <row r="511" spans="1:60" ht="20" customHeight="1" x14ac:dyDescent="0.35">
      <c r="A511" s="394" t="s">
        <v>630</v>
      </c>
      <c r="B511" s="395" t="s">
        <v>628</v>
      </c>
      <c r="C511" s="394" t="s">
        <v>609</v>
      </c>
      <c r="D511" s="333" t="s">
        <v>71</v>
      </c>
      <c r="E511" s="346">
        <f>'GE2024 results (adjust.)'!E510/'Regional Transition'!$P$120</f>
        <v>2.4285967654695532E-2</v>
      </c>
      <c r="F511" s="346">
        <f>'GE2024 results (adjust.)'!F510/'Regional Transition'!$Q$120</f>
        <v>2.5777470628887352E-2</v>
      </c>
      <c r="G511" s="346">
        <f>'GE2024 results (adjust.)'!G510/'Regional Transition'!$R$120</f>
        <v>2.0567295739631598E-2</v>
      </c>
      <c r="H511" s="346">
        <f>'GE2024 results (adjust.)'!H510/'Regional Transition'!$S$120</f>
        <v>1.6339704154718745E-2</v>
      </c>
      <c r="I511" s="346">
        <f>'GE2024 results (adjust.)'!I510/'Regional Transition'!$T$120</f>
        <v>2.209367575247442E-2</v>
      </c>
      <c r="J511" s="346">
        <v>5.2231416970214464E-3</v>
      </c>
      <c r="K511" s="346">
        <v>5.2231416970214464E-3</v>
      </c>
      <c r="L511" s="346">
        <f t="shared" si="115"/>
        <v>2.0567295739631598E-2</v>
      </c>
      <c r="M511" s="346">
        <v>1.6581392639850916E-2</v>
      </c>
      <c r="N511" s="346">
        <v>5.2231416970214464E-3</v>
      </c>
      <c r="P511" s="347">
        <f>E511*'Regional Transition'!$P$122</f>
        <v>0</v>
      </c>
      <c r="Q511" s="347">
        <f>F511*'Regional Transition'!$Q$122</f>
        <v>0</v>
      </c>
      <c r="R511" s="347">
        <f>G511*'Regional Transition'!$R$122</f>
        <v>6372.9786184636714</v>
      </c>
      <c r="S511" s="347">
        <f>H511*'Regional Transition'!$S$122</f>
        <v>0</v>
      </c>
      <c r="T511" s="347">
        <f>I511*'Regional Transition'!$T$122</f>
        <v>5343.1746022615107</v>
      </c>
      <c r="U511" s="347">
        <f>J511*'Regional Transition'!$U$122</f>
        <v>0</v>
      </c>
      <c r="V511" s="347">
        <f>K511*'Regional Transition'!$V$122</f>
        <v>0</v>
      </c>
      <c r="W511" s="347">
        <f>L511*'Regional Transition'!$W$122</f>
        <v>1692.5525870174492</v>
      </c>
      <c r="X511" s="347">
        <f>M511*'Regional Transition'!$X$122</f>
        <v>136.45390898353688</v>
      </c>
      <c r="Y511" s="347">
        <f>N511*'Regional Transition'!$Y$122</f>
        <v>0</v>
      </c>
      <c r="Z511" s="348">
        <f t="shared" si="106"/>
        <v>13545.159716726168</v>
      </c>
      <c r="AB511" s="347">
        <f>E511*'Regional Transition'!$P$124</f>
        <v>-10482.968299711813</v>
      </c>
      <c r="AC511" s="347">
        <f>F511*'Regional Transition'!$Q$124</f>
        <v>-3317.2540983606555</v>
      </c>
      <c r="AD511" s="347">
        <f>G511*'Regional Transition'!$R$124</f>
        <v>0</v>
      </c>
      <c r="AE511" s="347">
        <f>H511*'Regional Transition'!$S$124</f>
        <v>-186.26399999999967</v>
      </c>
      <c r="AF511" s="347">
        <f>I511*'Regional Transition'!$T$124</f>
        <v>0</v>
      </c>
      <c r="AG511" s="347">
        <f>J511*'Regional Transition'!$U$124</f>
        <v>-150.10140322198993</v>
      </c>
      <c r="AH511" s="347">
        <f>K511*'Regional Transition'!$V$124</f>
        <v>-70.288705633502019</v>
      </c>
      <c r="AI511" s="347">
        <f>L511*'Regional Transition'!$W$124</f>
        <v>0</v>
      </c>
      <c r="AJ511" s="347">
        <f>M511*'Regional Transition'!$X$124</f>
        <v>0</v>
      </c>
      <c r="AK511" s="347">
        <f>N511*'Regional Transition'!$Y$124</f>
        <v>-147.78732676892128</v>
      </c>
      <c r="AM511" s="382">
        <f>IF(('GE2024 results (adjust.)'!E510+'Allocation (ENG)'!P511+'Allocation (ENG)'!AB511)&gt;0,('GE2024 results (adjust.)'!E510+'Allocation (ENG)'!P511+'Allocation (ENG)'!AB511),0)</f>
        <v>11563.031700288187</v>
      </c>
      <c r="AN511" s="382">
        <f>IF(('GE2024 results (adjust.)'!F510+'Allocation (ENG)'!Q511+'Allocation (ENG)'!AC511)&gt;0,('GE2024 results (adjust.)'!F510+'Allocation (ENG)'!Q511+'Allocation (ENG)'!AC511),0)</f>
        <v>9737.7459016393441</v>
      </c>
      <c r="AO511" s="382">
        <f>IF(('GE2024 results (adjust.)'!G510+'Allocation (ENG)'!R511+'Allocation (ENG)'!AD511)&gt;0,('GE2024 results (adjust.)'!G510+'Allocation (ENG)'!R511+'Allocation (ENG)'!AD511),0)</f>
        <v>14016.978618463672</v>
      </c>
      <c r="AP511" s="382">
        <f>IF(('GE2024 results (adjust.)'!H510+'Allocation (ENG)'!S511+'Allocation (ENG)'!AE511)&gt;0,('GE2024 results (adjust.)'!H510+'Allocation (ENG)'!S511+'Allocation (ENG)'!AE511),0)</f>
        <v>2400.7360000000003</v>
      </c>
      <c r="AQ511" s="382">
        <f>IF(('GE2024 results (adjust.)'!I510+'Allocation (ENG)'!T511+'Allocation (ENG)'!AF511)&gt;0,('GE2024 results (adjust.)'!I510+'Allocation (ENG)'!T511+'Allocation (ENG)'!AF511),0)</f>
        <v>9044.1746022615116</v>
      </c>
      <c r="AR511" s="382">
        <f>IF(('GE2024 results (adjust.)'!K510+'Allocation (ENG)'!U511+'Allocation (ENG)'!AG511)&gt;0,('GE2024 results (adjust.)'!K510+'Allocation (ENG)'!U511+'Allocation (ENG)'!AG511),0)</f>
        <v>0</v>
      </c>
      <c r="AS511" s="382">
        <f>IF(('GE2024 results (adjust.)'!L510+'Allocation (ENG)'!V511+'Allocation (ENG)'!AH511)&gt;0,('GE2024 results (adjust.)'!L510+'Allocation (ENG)'!V511+'Allocation (ENG)'!AH511),0)</f>
        <v>0</v>
      </c>
      <c r="AT511" s="382">
        <f t="shared" si="116"/>
        <v>1692.5525870174492</v>
      </c>
      <c r="AU511" s="382">
        <f t="shared" si="117"/>
        <v>136.45390898353688</v>
      </c>
      <c r="AV511" s="382">
        <f>IF(('GE2024 results (adjust.)'!N510+'Allocation (ENG)'!Y511+'Allocation (ENG)'!AK511)&gt;0,('GE2024 results (adjust.)'!N510+'Allocation (ENG)'!Y511+'Allocation (ENG)'!AK511),0)</f>
        <v>427.21267323107872</v>
      </c>
      <c r="AW511" s="382">
        <f t="shared" si="107"/>
        <v>49018.885991884781</v>
      </c>
      <c r="AY511" s="368">
        <f t="shared" si="108"/>
        <v>0.23588932033670615</v>
      </c>
      <c r="AZ511" s="368">
        <f t="shared" si="109"/>
        <v>0.19865294171008815</v>
      </c>
      <c r="BA511" s="368">
        <f t="shared" si="110"/>
        <v>0.28595057465778034</v>
      </c>
      <c r="BB511" s="368">
        <f t="shared" si="111"/>
        <v>4.8975735605200188E-2</v>
      </c>
      <c r="BC511" s="368">
        <f t="shared" si="112"/>
        <v>0.1845038788469979</v>
      </c>
      <c r="BD511" s="368">
        <f t="shared" si="113"/>
        <v>0</v>
      </c>
      <c r="BE511" s="368">
        <f t="shared" si="114"/>
        <v>0</v>
      </c>
      <c r="BF511" s="368">
        <f t="shared" si="118"/>
        <v>3.4528581234948022E-2</v>
      </c>
      <c r="BG511" s="368">
        <f t="shared" si="119"/>
        <v>2.7837007353885444E-3</v>
      </c>
      <c r="BH511" s="368">
        <f t="shared" si="120"/>
        <v>8.7152668728906861E-3</v>
      </c>
    </row>
    <row r="512" spans="1:60" ht="20" customHeight="1" x14ac:dyDescent="0.35">
      <c r="A512" s="394" t="s">
        <v>631</v>
      </c>
      <c r="B512" s="395" t="s">
        <v>628</v>
      </c>
      <c r="C512" s="394" t="s">
        <v>609</v>
      </c>
      <c r="D512" s="333" t="s">
        <v>71</v>
      </c>
      <c r="E512" s="346">
        <f>'GE2024 results (adjust.)'!E511/'Regional Transition'!$P$120</f>
        <v>1.9294598724121939E-2</v>
      </c>
      <c r="F512" s="346">
        <f>'GE2024 results (adjust.)'!F511/'Regional Transition'!$Q$120</f>
        <v>1.5725145621482872E-2</v>
      </c>
      <c r="G512" s="346">
        <f>'GE2024 results (adjust.)'!G511/'Regional Transition'!$R$120</f>
        <v>2.1218431999311196E-2</v>
      </c>
      <c r="H512" s="346">
        <f>'GE2024 results (adjust.)'!H511/'Regional Transition'!$S$120</f>
        <v>7.5729823276025413E-3</v>
      </c>
      <c r="I512" s="346">
        <f>'GE2024 results (adjust.)'!I511/'Regional Transition'!$T$120</f>
        <v>1.1222942560024833E-2</v>
      </c>
      <c r="J512" s="346">
        <v>1.3625587035708122E-2</v>
      </c>
      <c r="K512" s="346">
        <v>1.3625587035708122E-2</v>
      </c>
      <c r="L512" s="346">
        <f t="shared" si="115"/>
        <v>2.1218431999311196E-2</v>
      </c>
      <c r="M512" s="346">
        <v>1.1818890511733779E-2</v>
      </c>
      <c r="N512" s="346">
        <v>1.3625587035708122E-2</v>
      </c>
      <c r="P512" s="347">
        <f>E512*'Regional Transition'!$P$122</f>
        <v>0</v>
      </c>
      <c r="Q512" s="347">
        <f>F512*'Regional Transition'!$Q$122</f>
        <v>0</v>
      </c>
      <c r="R512" s="347">
        <f>G512*'Regional Transition'!$R$122</f>
        <v>6574.7395846683039</v>
      </c>
      <c r="S512" s="347">
        <f>H512*'Regional Transition'!$S$122</f>
        <v>0</v>
      </c>
      <c r="T512" s="347">
        <f>I512*'Regional Transition'!$T$122</f>
        <v>2714.1767771552663</v>
      </c>
      <c r="U512" s="347">
        <f>J512*'Regional Transition'!$U$122</f>
        <v>0</v>
      </c>
      <c r="V512" s="347">
        <f>K512*'Regional Transition'!$V$122</f>
        <v>0</v>
      </c>
      <c r="W512" s="347">
        <f>L512*'Regional Transition'!$W$122</f>
        <v>1746.1368002642077</v>
      </c>
      <c r="X512" s="347">
        <f>M512*'Regional Transition'!$X$122</f>
        <v>97.261662226038979</v>
      </c>
      <c r="Y512" s="347">
        <f>N512*'Regional Transition'!$Y$122</f>
        <v>0</v>
      </c>
      <c r="Z512" s="348">
        <f t="shared" si="106"/>
        <v>11132.314824313818</v>
      </c>
      <c r="AB512" s="347">
        <f>E512*'Regional Transition'!$P$124</f>
        <v>-8328.4582132564828</v>
      </c>
      <c r="AC512" s="347">
        <f>F512*'Regional Transition'!$Q$124</f>
        <v>-2023.639344262295</v>
      </c>
      <c r="AD512" s="347">
        <f>G512*'Regional Transition'!$R$124</f>
        <v>0</v>
      </c>
      <c r="AE512" s="347">
        <f>H512*'Regional Transition'!$S$124</f>
        <v>-86.327999999999847</v>
      </c>
      <c r="AF512" s="347">
        <f>I512*'Regional Transition'!$T$124</f>
        <v>0</v>
      </c>
      <c r="AG512" s="347">
        <f>J512*'Regional Transition'!$U$124</f>
        <v>-391.56887797040855</v>
      </c>
      <c r="AH512" s="347">
        <f>K512*'Regional Transition'!$V$124</f>
        <v>-183.36184078304876</v>
      </c>
      <c r="AI512" s="347">
        <f>L512*'Regional Transition'!$W$124</f>
        <v>0</v>
      </c>
      <c r="AJ512" s="347">
        <f>M512*'Regional Transition'!$X$124</f>
        <v>0</v>
      </c>
      <c r="AK512" s="347">
        <f>N512*'Regional Transition'!$Y$124</f>
        <v>-385.53215678849034</v>
      </c>
      <c r="AM512" s="382">
        <f>IF(('GE2024 results (adjust.)'!E511+'Allocation (ENG)'!P512+'Allocation (ENG)'!AB512)&gt;0,('GE2024 results (adjust.)'!E511+'Allocation (ENG)'!P512+'Allocation (ENG)'!AB512),0)</f>
        <v>9186.5417867435172</v>
      </c>
      <c r="AN512" s="382">
        <f>IF(('GE2024 results (adjust.)'!F511+'Allocation (ENG)'!Q512+'Allocation (ENG)'!AC512)&gt;0,('GE2024 results (adjust.)'!F511+'Allocation (ENG)'!Q512+'Allocation (ENG)'!AC512),0)</f>
        <v>5940.3606557377052</v>
      </c>
      <c r="AO512" s="382">
        <f>IF(('GE2024 results (adjust.)'!G511+'Allocation (ENG)'!R512+'Allocation (ENG)'!AD512)&gt;0,('GE2024 results (adjust.)'!G511+'Allocation (ENG)'!R512+'Allocation (ENG)'!AD512),0)</f>
        <v>14460.739584668303</v>
      </c>
      <c r="AP512" s="382">
        <f>IF(('GE2024 results (adjust.)'!H511+'Allocation (ENG)'!S512+'Allocation (ENG)'!AE512)&gt;0,('GE2024 results (adjust.)'!H511+'Allocation (ENG)'!S512+'Allocation (ENG)'!AE512),0)</f>
        <v>1112.6720000000003</v>
      </c>
      <c r="AQ512" s="382">
        <f>IF(('GE2024 results (adjust.)'!I511+'Allocation (ENG)'!T512+'Allocation (ENG)'!AF512)&gt;0,('GE2024 results (adjust.)'!I511+'Allocation (ENG)'!T512+'Allocation (ENG)'!AF512),0)</f>
        <v>4594.1767771552659</v>
      </c>
      <c r="AR512" s="382">
        <f>IF(('GE2024 results (adjust.)'!K511+'Allocation (ENG)'!U512+'Allocation (ENG)'!AG512)&gt;0,('GE2024 results (adjust.)'!K511+'Allocation (ENG)'!U512+'Allocation (ENG)'!AG512),0)</f>
        <v>0</v>
      </c>
      <c r="AS512" s="382">
        <f>IF(('GE2024 results (adjust.)'!L511+'Allocation (ENG)'!V512+'Allocation (ENG)'!AH512)&gt;0,('GE2024 results (adjust.)'!L511+'Allocation (ENG)'!V512+'Allocation (ENG)'!AH512),0)</f>
        <v>574.63815921695118</v>
      </c>
      <c r="AT512" s="382">
        <f t="shared" si="116"/>
        <v>1746.1368002642077</v>
      </c>
      <c r="AU512" s="382">
        <f t="shared" si="117"/>
        <v>97.261662226038979</v>
      </c>
      <c r="AV512" s="382">
        <f>IF(('GE2024 results (adjust.)'!N511+'Allocation (ENG)'!Y512+'Allocation (ENG)'!AK512)&gt;0,('GE2024 results (adjust.)'!N511+'Allocation (ENG)'!Y512+'Allocation (ENG)'!AK512),0)</f>
        <v>356.46784321150966</v>
      </c>
      <c r="AW512" s="382">
        <f t="shared" si="107"/>
        <v>38068.995269223495</v>
      </c>
      <c r="AY512" s="368">
        <f t="shared" si="108"/>
        <v>0.24131295616751636</v>
      </c>
      <c r="AZ512" s="368">
        <f t="shared" si="109"/>
        <v>0.15604196049114361</v>
      </c>
      <c r="BA512" s="368">
        <f t="shared" si="110"/>
        <v>0.37985608714919111</v>
      </c>
      <c r="BB512" s="368">
        <f t="shared" si="111"/>
        <v>2.9227774259110249E-2</v>
      </c>
      <c r="BC512" s="368">
        <f t="shared" si="112"/>
        <v>0.12068027392541623</v>
      </c>
      <c r="BD512" s="368">
        <f t="shared" si="113"/>
        <v>0</v>
      </c>
      <c r="BE512" s="368">
        <f t="shared" si="114"/>
        <v>1.509464999412558E-2</v>
      </c>
      <c r="BF512" s="368">
        <f t="shared" si="118"/>
        <v>4.5867688073077541E-2</v>
      </c>
      <c r="BG512" s="368">
        <f t="shared" si="119"/>
        <v>2.5548786233575544E-3</v>
      </c>
      <c r="BH512" s="368">
        <f t="shared" si="120"/>
        <v>9.3637313170619081E-3</v>
      </c>
    </row>
    <row r="513" spans="1:60" ht="20" customHeight="1" x14ac:dyDescent="0.35">
      <c r="A513" s="394" t="s">
        <v>632</v>
      </c>
      <c r="B513" s="395" t="s">
        <v>628</v>
      </c>
      <c r="C513" s="394" t="s">
        <v>609</v>
      </c>
      <c r="D513" s="333" t="s">
        <v>71</v>
      </c>
      <c r="E513" s="346">
        <f>'GE2024 results (adjust.)'!E512/'Regional Transition'!$P$120</f>
        <v>1.6658459714882785E-2</v>
      </c>
      <c r="F513" s="346">
        <f>'GE2024 results (adjust.)'!F512/'Regional Transition'!$Q$120</f>
        <v>2.5295685655049856E-2</v>
      </c>
      <c r="G513" s="346">
        <f>'GE2024 results (adjust.)'!G512/'Regional Transition'!$R$120</f>
        <v>2.2835510065705569E-2</v>
      </c>
      <c r="H513" s="346">
        <f>'GE2024 results (adjust.)'!H512/'Regional Transition'!$S$120</f>
        <v>7.3645516213382512E-3</v>
      </c>
      <c r="I513" s="346">
        <f>'GE2024 results (adjust.)'!I512/'Regional Transition'!$T$120</f>
        <v>8.3575104170397693E-3</v>
      </c>
      <c r="J513" s="346">
        <v>1.3262238048089238E-3</v>
      </c>
      <c r="K513" s="346">
        <v>1.3262238048089238E-3</v>
      </c>
      <c r="L513" s="346">
        <f t="shared" si="115"/>
        <v>2.2835510065705569E-2</v>
      </c>
      <c r="M513" s="346">
        <v>6.2723452298814588E-3</v>
      </c>
      <c r="N513" s="346">
        <v>1.3262238048089238E-3</v>
      </c>
      <c r="P513" s="347">
        <f>E513*'Regional Transition'!$P$122</f>
        <v>0</v>
      </c>
      <c r="Q513" s="347">
        <f>F513*'Regional Transition'!$Q$122</f>
        <v>0</v>
      </c>
      <c r="R513" s="347">
        <f>G513*'Regional Transition'!$R$122</f>
        <v>7075.807108176502</v>
      </c>
      <c r="S513" s="347">
        <f>H513*'Regional Transition'!$S$122</f>
        <v>0</v>
      </c>
      <c r="T513" s="347">
        <f>I513*'Regional Transition'!$T$122</f>
        <v>2021.1954723496663</v>
      </c>
      <c r="U513" s="347">
        <f>J513*'Regional Transition'!$U$122</f>
        <v>0</v>
      </c>
      <c r="V513" s="347">
        <f>K513*'Regional Transition'!$V$122</f>
        <v>0</v>
      </c>
      <c r="W513" s="347">
        <f>L513*'Regional Transition'!$W$122</f>
        <v>1879.2116439059512</v>
      </c>
      <c r="X513" s="347">
        <f>M513*'Regional Transition'!$X$122</f>
        <v>51.617258194258739</v>
      </c>
      <c r="Y513" s="347">
        <f>N513*'Regional Transition'!$Y$122</f>
        <v>0</v>
      </c>
      <c r="Z513" s="348">
        <f t="shared" si="106"/>
        <v>11027.83148262638</v>
      </c>
      <c r="AB513" s="347">
        <f>E513*'Regional Transition'!$P$124</f>
        <v>-7190.5763688760799</v>
      </c>
      <c r="AC513" s="347">
        <f>F513*'Regional Transition'!$Q$124</f>
        <v>-3255.2540983606555</v>
      </c>
      <c r="AD513" s="347">
        <f>G513*'Regional Transition'!$R$124</f>
        <v>0</v>
      </c>
      <c r="AE513" s="347">
        <f>H513*'Regional Transition'!$S$124</f>
        <v>-83.951999999999842</v>
      </c>
      <c r="AF513" s="347">
        <f>I513*'Regional Transition'!$T$124</f>
        <v>0</v>
      </c>
      <c r="AG513" s="347">
        <f>J513*'Regional Transition'!$U$124</f>
        <v>-38.112704122453096</v>
      </c>
      <c r="AH513" s="347">
        <f>K513*'Regional Transition'!$V$124</f>
        <v>-17.84721916955008</v>
      </c>
      <c r="AI513" s="347">
        <f>L513*'Regional Transition'!$W$124</f>
        <v>0</v>
      </c>
      <c r="AJ513" s="347">
        <f>M513*'Regional Transition'!$X$124</f>
        <v>0</v>
      </c>
      <c r="AK513" s="347">
        <f>N513*'Regional Transition'!$Y$124</f>
        <v>-37.525129927413055</v>
      </c>
      <c r="AM513" s="382">
        <f>IF(('GE2024 results (adjust.)'!E512+'Allocation (ENG)'!P513+'Allocation (ENG)'!AB513)&gt;0,('GE2024 results (adjust.)'!E512+'Allocation (ENG)'!P513+'Allocation (ENG)'!AB513),0)</f>
        <v>7931.4236311239201</v>
      </c>
      <c r="AN513" s="382">
        <f>IF(('GE2024 results (adjust.)'!F512+'Allocation (ENG)'!Q513+'Allocation (ENG)'!AC513)&gt;0,('GE2024 results (adjust.)'!F512+'Allocation (ENG)'!Q513+'Allocation (ENG)'!AC513),0)</f>
        <v>9555.7459016393441</v>
      </c>
      <c r="AO513" s="382">
        <f>IF(('GE2024 results (adjust.)'!G512+'Allocation (ENG)'!R513+'Allocation (ENG)'!AD513)&gt;0,('GE2024 results (adjust.)'!G512+'Allocation (ENG)'!R513+'Allocation (ENG)'!AD513),0)</f>
        <v>15562.807108176501</v>
      </c>
      <c r="AP513" s="382">
        <f>IF(('GE2024 results (adjust.)'!H512+'Allocation (ENG)'!S513+'Allocation (ENG)'!AE513)&gt;0,('GE2024 results (adjust.)'!H512+'Allocation (ENG)'!S513+'Allocation (ENG)'!AE513),0)</f>
        <v>1082.0480000000002</v>
      </c>
      <c r="AQ513" s="382">
        <f>IF(('GE2024 results (adjust.)'!I512+'Allocation (ENG)'!T513+'Allocation (ENG)'!AF513)&gt;0,('GE2024 results (adjust.)'!I512+'Allocation (ENG)'!T513+'Allocation (ENG)'!AF513),0)</f>
        <v>3421.1954723496665</v>
      </c>
      <c r="AR513" s="382">
        <f>IF(('GE2024 results (adjust.)'!K512+'Allocation (ENG)'!U513+'Allocation (ENG)'!AG513)&gt;0,('GE2024 results (adjust.)'!K512+'Allocation (ENG)'!U513+'Allocation (ENG)'!AG513),0)</f>
        <v>0</v>
      </c>
      <c r="AS513" s="382">
        <f>IF(('GE2024 results (adjust.)'!L512+'Allocation (ENG)'!V513+'Allocation (ENG)'!AH513)&gt;0,('GE2024 results (adjust.)'!L512+'Allocation (ENG)'!V513+'Allocation (ENG)'!AH513),0)</f>
        <v>0</v>
      </c>
      <c r="AT513" s="382">
        <f t="shared" si="116"/>
        <v>1879.2116439059512</v>
      </c>
      <c r="AU513" s="382">
        <f t="shared" si="117"/>
        <v>51.617258194258739</v>
      </c>
      <c r="AV513" s="382">
        <f>IF(('GE2024 results (adjust.)'!N512+'Allocation (ENG)'!Y513+'Allocation (ENG)'!AK513)&gt;0,('GE2024 results (adjust.)'!N512+'Allocation (ENG)'!Y513+'Allocation (ENG)'!AK513),0)</f>
        <v>108.47487007258695</v>
      </c>
      <c r="AW513" s="382">
        <f t="shared" si="107"/>
        <v>39592.523885462237</v>
      </c>
      <c r="AY513" s="368">
        <f t="shared" si="108"/>
        <v>0.20032629528920273</v>
      </c>
      <c r="AZ513" s="368">
        <f t="shared" si="109"/>
        <v>0.24135227977088033</v>
      </c>
      <c r="BA513" s="368">
        <f t="shared" si="110"/>
        <v>0.39307438831629837</v>
      </c>
      <c r="BB513" s="368">
        <f t="shared" si="111"/>
        <v>2.732960402146304E-2</v>
      </c>
      <c r="BC513" s="368">
        <f t="shared" si="112"/>
        <v>8.6410138496017336E-2</v>
      </c>
      <c r="BD513" s="368">
        <f t="shared" si="113"/>
        <v>0</v>
      </c>
      <c r="BE513" s="368">
        <f t="shared" si="114"/>
        <v>0</v>
      </c>
      <c r="BF513" s="368">
        <f t="shared" si="118"/>
        <v>4.7463800220020037E-2</v>
      </c>
      <c r="BG513" s="368">
        <f t="shared" si="119"/>
        <v>1.3037122448567064E-3</v>
      </c>
      <c r="BH513" s="368">
        <f t="shared" si="120"/>
        <v>2.7397816412612496E-3</v>
      </c>
    </row>
    <row r="514" spans="1:60" ht="20" customHeight="1" x14ac:dyDescent="0.35">
      <c r="A514" s="394" t="s">
        <v>633</v>
      </c>
      <c r="B514" s="395" t="s">
        <v>628</v>
      </c>
      <c r="C514" s="394" t="s">
        <v>609</v>
      </c>
      <c r="D514" s="333" t="s">
        <v>71</v>
      </c>
      <c r="E514" s="346">
        <f>'GE2024 results (adjust.)'!E513/'Regional Transition'!$P$120</f>
        <v>1.7370728576826432E-2</v>
      </c>
      <c r="F514" s="346">
        <f>'GE2024 results (adjust.)'!F513/'Regional Transition'!$Q$120</f>
        <v>3.7223679731464114E-3</v>
      </c>
      <c r="G514" s="346">
        <f>'GE2024 results (adjust.)'!G513/'Regional Transition'!$R$120</f>
        <v>1.8851879954151399E-2</v>
      </c>
      <c r="H514" s="346">
        <f>'GE2024 results (adjust.)'!H513/'Regional Transition'!$S$120</f>
        <v>5.8922524916943516E-3</v>
      </c>
      <c r="I514" s="346">
        <f>'GE2024 results (adjust.)'!I513/'Regional Transition'!$T$120</f>
        <v>1.0070299342144538E-2</v>
      </c>
      <c r="J514" s="346">
        <v>4.3992478675956292E-2</v>
      </c>
      <c r="K514" s="346">
        <v>4.3992478675956292E-2</v>
      </c>
      <c r="L514" s="346">
        <f t="shared" si="115"/>
        <v>1.8851879954151399E-2</v>
      </c>
      <c r="M514" s="346">
        <v>7.5578002168439429E-3</v>
      </c>
      <c r="N514" s="346">
        <v>4.3992478675956292E-2</v>
      </c>
      <c r="P514" s="347">
        <f>E514*'Regional Transition'!$P$122</f>
        <v>0</v>
      </c>
      <c r="Q514" s="347">
        <f>F514*'Regional Transition'!$Q$122</f>
        <v>0</v>
      </c>
      <c r="R514" s="347">
        <f>G514*'Regional Transition'!$R$122</f>
        <v>5841.4401867205688</v>
      </c>
      <c r="S514" s="347">
        <f>H514*'Regional Transition'!$S$122</f>
        <v>0</v>
      </c>
      <c r="T514" s="347">
        <f>I514*'Regional Transition'!$T$122</f>
        <v>2435.4194514731776</v>
      </c>
      <c r="U514" s="347">
        <f>J514*'Regional Transition'!$U$122</f>
        <v>0</v>
      </c>
      <c r="V514" s="347">
        <f>K514*'Regional Transition'!$V$122</f>
        <v>0</v>
      </c>
      <c r="W514" s="347">
        <f>L514*'Regional Transition'!$W$122</f>
        <v>1551.3851986412326</v>
      </c>
      <c r="X514" s="347">
        <f>M514*'Regional Transition'!$X$122</f>
        <v>62.195703660404426</v>
      </c>
      <c r="Y514" s="347">
        <f>N514*'Regional Transition'!$Y$122</f>
        <v>0</v>
      </c>
      <c r="Z514" s="348">
        <f t="shared" si="106"/>
        <v>9890.4405404953814</v>
      </c>
      <c r="AB514" s="347">
        <f>E514*'Regional Transition'!$P$124</f>
        <v>-7498.0251807492778</v>
      </c>
      <c r="AC514" s="347">
        <f>F514*'Regional Transition'!$Q$124</f>
        <v>-479.02451688524587</v>
      </c>
      <c r="AD514" s="347">
        <f>G514*'Regional Transition'!$R$124</f>
        <v>0</v>
      </c>
      <c r="AE514" s="347">
        <f>H514*'Regional Transition'!$S$124</f>
        <v>-67.168567295999878</v>
      </c>
      <c r="AF514" s="347">
        <f>I514*'Regional Transition'!$T$124</f>
        <v>0</v>
      </c>
      <c r="AG514" s="347">
        <f>J514*'Regional Transition'!$U$124</f>
        <v>-1264.2453840071257</v>
      </c>
      <c r="AH514" s="347">
        <f>K514*'Regional Transition'!$V$124</f>
        <v>-592.01426327487013</v>
      </c>
      <c r="AI514" s="347">
        <f>L514*'Regional Transition'!$W$124</f>
        <v>0</v>
      </c>
      <c r="AJ514" s="347">
        <f>M514*'Regional Transition'!$X$124</f>
        <v>0</v>
      </c>
      <c r="AK514" s="347">
        <f>N514*'Regional Transition'!$Y$124</f>
        <v>-1244.7548235511058</v>
      </c>
      <c r="AM514" s="382">
        <f>IF(('GE2024 results (adjust.)'!E513+'Allocation (ENG)'!P514+'Allocation (ENG)'!AB514)&gt;0,('GE2024 results (adjust.)'!E513+'Allocation (ENG)'!P514+'Allocation (ENG)'!AB514),0)</f>
        <v>8270.5489872507205</v>
      </c>
      <c r="AN514" s="382">
        <f>IF(('GE2024 results (adjust.)'!F513+'Allocation (ENG)'!Q514+'Allocation (ENG)'!AC514)&gt;0,('GE2024 results (adjust.)'!F513+'Allocation (ENG)'!Q514+'Allocation (ENG)'!AC514),0)</f>
        <v>1406.1687431147541</v>
      </c>
      <c r="AO514" s="382">
        <f>IF(('GE2024 results (adjust.)'!G513+'Allocation (ENG)'!R514+'Allocation (ENG)'!AD514)&gt;0,('GE2024 results (adjust.)'!G513+'Allocation (ENG)'!R514+'Allocation (ENG)'!AD514),0)</f>
        <v>12847.892186720568</v>
      </c>
      <c r="AP514" s="382">
        <f>IF(('GE2024 results (adjust.)'!H513+'Allocation (ENG)'!S514+'Allocation (ENG)'!AE514)&gt;0,('GE2024 results (adjust.)'!H513+'Allocation (ENG)'!S514+'Allocation (ENG)'!AE514),0)</f>
        <v>865.72820070400007</v>
      </c>
      <c r="AQ514" s="382">
        <f>IF(('GE2024 results (adjust.)'!I513+'Allocation (ENG)'!T514+'Allocation (ENG)'!AF514)&gt;0,('GE2024 results (adjust.)'!I513+'Allocation (ENG)'!T514+'Allocation (ENG)'!AF514),0)</f>
        <v>4122.3355754731774</v>
      </c>
      <c r="AR514" s="382">
        <f>IF(('GE2024 results (adjust.)'!K513+'Allocation (ENG)'!U514+'Allocation (ENG)'!AG514)&gt;0,('GE2024 results (adjust.)'!K513+'Allocation (ENG)'!U514+'Allocation (ENG)'!AG514),0)</f>
        <v>0</v>
      </c>
      <c r="AS514" s="382">
        <f>IF(('GE2024 results (adjust.)'!L513+'Allocation (ENG)'!V514+'Allocation (ENG)'!AH514)&gt;0,('GE2024 results (adjust.)'!L513+'Allocation (ENG)'!V514+'Allocation (ENG)'!AH514),0)</f>
        <v>0</v>
      </c>
      <c r="AT514" s="382">
        <f t="shared" si="116"/>
        <v>1551.3851986412326</v>
      </c>
      <c r="AU514" s="382">
        <f t="shared" si="117"/>
        <v>62.195703660404426</v>
      </c>
      <c r="AV514" s="382">
        <f>IF(('GE2024 results (adjust.)'!N513+'Allocation (ENG)'!Y514+'Allocation (ENG)'!AK514)&gt;0,('GE2024 results (adjust.)'!N513+'Allocation (ENG)'!Y514+'Allocation (ENG)'!AK514),0)</f>
        <v>3598.2451764488942</v>
      </c>
      <c r="AW514" s="382">
        <f t="shared" si="107"/>
        <v>32724.499772013754</v>
      </c>
      <c r="AY514" s="368">
        <f t="shared" si="108"/>
        <v>0.25273263288576708</v>
      </c>
      <c r="AZ514" s="368">
        <f t="shared" si="109"/>
        <v>4.2969907956158293E-2</v>
      </c>
      <c r="BA514" s="368">
        <f t="shared" si="110"/>
        <v>0.3926077488190724</v>
      </c>
      <c r="BB514" s="368">
        <f t="shared" si="111"/>
        <v>2.6455047647340281E-2</v>
      </c>
      <c r="BC514" s="368">
        <f t="shared" si="112"/>
        <v>0.12597092710943839</v>
      </c>
      <c r="BD514" s="368">
        <f t="shared" si="113"/>
        <v>0</v>
      </c>
      <c r="BE514" s="368">
        <f t="shared" si="114"/>
        <v>0</v>
      </c>
      <c r="BF514" s="368">
        <f t="shared" si="118"/>
        <v>4.7407453420204429E-2</v>
      </c>
      <c r="BG514" s="368">
        <f t="shared" si="119"/>
        <v>1.9005853135635911E-3</v>
      </c>
      <c r="BH514" s="368">
        <f t="shared" si="120"/>
        <v>0.10995569684845546</v>
      </c>
    </row>
    <row r="515" spans="1:60" ht="20" customHeight="1" x14ac:dyDescent="0.35">
      <c r="A515" s="394" t="s">
        <v>634</v>
      </c>
      <c r="B515" s="395" t="s">
        <v>628</v>
      </c>
      <c r="C515" s="394" t="s">
        <v>609</v>
      </c>
      <c r="D515" s="333" t="s">
        <v>71</v>
      </c>
      <c r="E515" s="346">
        <f>'GE2024 results (adjust.)'!E514/'Regional Transition'!$P$120</f>
        <v>2.1116652180570565E-2</v>
      </c>
      <c r="F515" s="346">
        <f>'GE2024 results (adjust.)'!F514/'Regional Transition'!$Q$120</f>
        <v>2.0594333102971665E-2</v>
      </c>
      <c r="G515" s="346">
        <f>'GE2024 results (adjust.)'!G514/'Regional Transition'!$R$120</f>
        <v>2.5442745750125114E-2</v>
      </c>
      <c r="H515" s="346">
        <f>'GE2024 results (adjust.)'!H514/'Regional Transition'!$S$120</f>
        <v>1.8101891034953198E-2</v>
      </c>
      <c r="I515" s="346">
        <f>'GE2024 results (adjust.)'!I514/'Regional Transition'!$T$120</f>
        <v>1.2201965208878065E-2</v>
      </c>
      <c r="J515" s="346">
        <v>0</v>
      </c>
      <c r="K515" s="346">
        <v>0</v>
      </c>
      <c r="L515" s="346">
        <f t="shared" si="115"/>
        <v>2.5442745750125114E-2</v>
      </c>
      <c r="M515" s="346">
        <v>9.1576240356269299E-3</v>
      </c>
      <c r="N515" s="346">
        <v>0</v>
      </c>
      <c r="P515" s="347">
        <f>E515*'Regional Transition'!$P$122</f>
        <v>0</v>
      </c>
      <c r="Q515" s="347">
        <f>F515*'Regional Transition'!$Q$122</f>
        <v>0</v>
      </c>
      <c r="R515" s="347">
        <f>G515*'Regional Transition'!$R$122</f>
        <v>7883.6846959958757</v>
      </c>
      <c r="S515" s="347">
        <f>H515*'Regional Transition'!$S$122</f>
        <v>0</v>
      </c>
      <c r="T515" s="347">
        <f>I515*'Regional Transition'!$T$122</f>
        <v>2950.9453896305131</v>
      </c>
      <c r="U515" s="347">
        <f>J515*'Regional Transition'!$U$122</f>
        <v>0</v>
      </c>
      <c r="V515" s="347">
        <f>K515*'Regional Transition'!$V$122</f>
        <v>0</v>
      </c>
      <c r="W515" s="347">
        <f>L515*'Regional Transition'!$W$122</f>
        <v>2093.7699192617738</v>
      </c>
      <c r="X515" s="347">
        <f>M515*'Regional Transition'!$X$122</f>
        <v>75.361196963617758</v>
      </c>
      <c r="Y515" s="347">
        <f>N515*'Regional Transition'!$Y$122</f>
        <v>0</v>
      </c>
      <c r="Z515" s="348">
        <f t="shared" ref="Z515:Z545" si="121">SUM(P515:Y515)</f>
        <v>13003.761201851779</v>
      </c>
      <c r="AB515" s="347">
        <f>E515*'Regional Transition'!$P$124</f>
        <v>-9114.94236311239</v>
      </c>
      <c r="AC515" s="347">
        <f>F515*'Regional Transition'!$Q$124</f>
        <v>-2650.2459016393441</v>
      </c>
      <c r="AD515" s="347">
        <f>G515*'Regional Transition'!$R$124</f>
        <v>0</v>
      </c>
      <c r="AE515" s="347">
        <f>H515*'Regional Transition'!$S$124</f>
        <v>-206.35199999999963</v>
      </c>
      <c r="AF515" s="347">
        <f>I515*'Regional Transition'!$T$124</f>
        <v>0</v>
      </c>
      <c r="AG515" s="347">
        <f>J515*'Regional Transition'!$U$124</f>
        <v>0</v>
      </c>
      <c r="AH515" s="347">
        <f>K515*'Regional Transition'!$V$124</f>
        <v>0</v>
      </c>
      <c r="AI515" s="347">
        <f>L515*'Regional Transition'!$W$124</f>
        <v>0</v>
      </c>
      <c r="AJ515" s="347">
        <f>M515*'Regional Transition'!$X$124</f>
        <v>0</v>
      </c>
      <c r="AK515" s="347">
        <f>N515*'Regional Transition'!$Y$124</f>
        <v>0</v>
      </c>
      <c r="AM515" s="382">
        <f>IF(('GE2024 results (adjust.)'!E514+'Allocation (ENG)'!P515+'Allocation (ENG)'!AB515)&gt;0,('GE2024 results (adjust.)'!E514+'Allocation (ENG)'!P515+'Allocation (ENG)'!AB515),0)</f>
        <v>10054.05763688761</v>
      </c>
      <c r="AN515" s="382">
        <f>IF(('GE2024 results (adjust.)'!F514+'Allocation (ENG)'!Q515+'Allocation (ENG)'!AC515)&gt;0,('GE2024 results (adjust.)'!F514+'Allocation (ENG)'!Q515+'Allocation (ENG)'!AC515),0)</f>
        <v>7779.7540983606559</v>
      </c>
      <c r="AO515" s="382">
        <f>IF(('GE2024 results (adjust.)'!G514+'Allocation (ENG)'!R515+'Allocation (ENG)'!AD515)&gt;0,('GE2024 results (adjust.)'!G514+'Allocation (ENG)'!R515+'Allocation (ENG)'!AD515),0)</f>
        <v>17339.684695995875</v>
      </c>
      <c r="AP515" s="382">
        <f>IF(('GE2024 results (adjust.)'!H514+'Allocation (ENG)'!S515+'Allocation (ENG)'!AE515)&gt;0,('GE2024 results (adjust.)'!H514+'Allocation (ENG)'!S515+'Allocation (ENG)'!AE515),0)</f>
        <v>2659.6480000000001</v>
      </c>
      <c r="AQ515" s="382">
        <f>IF(('GE2024 results (adjust.)'!I514+'Allocation (ENG)'!T515+'Allocation (ENG)'!AF515)&gt;0,('GE2024 results (adjust.)'!I514+'Allocation (ENG)'!T515+'Allocation (ENG)'!AF515),0)</f>
        <v>4994.9453896305131</v>
      </c>
      <c r="AR515" s="382">
        <f>IF(('GE2024 results (adjust.)'!K514+'Allocation (ENG)'!U515+'Allocation (ENG)'!AG515)&gt;0,('GE2024 results (adjust.)'!K514+'Allocation (ENG)'!U515+'Allocation (ENG)'!AG515),0)</f>
        <v>0</v>
      </c>
      <c r="AS515" s="382">
        <f>IF(('GE2024 results (adjust.)'!L514+'Allocation (ENG)'!V515+'Allocation (ENG)'!AH515)&gt;0,('GE2024 results (adjust.)'!L514+'Allocation (ENG)'!V515+'Allocation (ENG)'!AH515),0)</f>
        <v>0</v>
      </c>
      <c r="AT515" s="382">
        <f t="shared" si="116"/>
        <v>2093.7699192617738</v>
      </c>
      <c r="AU515" s="382">
        <f t="shared" si="117"/>
        <v>75.361196963617758</v>
      </c>
      <c r="AV515" s="382">
        <f>IF(('GE2024 results (adjust.)'!N514+'Allocation (ENG)'!Y515+'Allocation (ENG)'!AK515)&gt;0,('GE2024 results (adjust.)'!N514+'Allocation (ENG)'!Y515+'Allocation (ENG)'!AK515),0)</f>
        <v>0</v>
      </c>
      <c r="AW515" s="382">
        <f t="shared" ref="AW515:AW545" si="122">SUM(AM515:AV515)</f>
        <v>44997.22093710005</v>
      </c>
      <c r="AY515" s="368">
        <f t="shared" ref="AY515:AY545" si="123">AM515/AW515</f>
        <v>0.22343730184896984</v>
      </c>
      <c r="AZ515" s="368">
        <f t="shared" ref="AZ515:AZ545" si="124">AN515/AW515</f>
        <v>0.17289410182099216</v>
      </c>
      <c r="BA515" s="368">
        <f t="shared" ref="BA515:BA545" si="125">AO515/AW515</f>
        <v>0.3853501246273493</v>
      </c>
      <c r="BB515" s="368">
        <f t="shared" ref="BB515:BB545" si="126">AP515/AW515</f>
        <v>5.9106939153371799E-2</v>
      </c>
      <c r="BC515" s="368">
        <f t="shared" ref="BC515:BC545" si="127">AQ515/AW515</f>
        <v>0.11100564180647428</v>
      </c>
      <c r="BD515" s="368">
        <f t="shared" ref="BD515:BD545" si="128">AR515/AW515</f>
        <v>0</v>
      </c>
      <c r="BE515" s="368">
        <f t="shared" ref="BE515:BE545" si="129">AS515/AW515</f>
        <v>0</v>
      </c>
      <c r="BF515" s="368">
        <f t="shared" si="118"/>
        <v>4.6531094046642955E-2</v>
      </c>
      <c r="BG515" s="368">
        <f t="shared" si="119"/>
        <v>1.6747966961995805E-3</v>
      </c>
      <c r="BH515" s="368">
        <f t="shared" si="120"/>
        <v>0</v>
      </c>
    </row>
    <row r="516" spans="1:60" ht="20" customHeight="1" x14ac:dyDescent="0.35">
      <c r="A516" s="394" t="s">
        <v>635</v>
      </c>
      <c r="B516" s="395" t="s">
        <v>628</v>
      </c>
      <c r="C516" s="394" t="s">
        <v>609</v>
      </c>
      <c r="D516" s="333" t="s">
        <v>71</v>
      </c>
      <c r="E516" s="346">
        <f>'GE2024 results (adjust.)'!E515/'Regional Transition'!$P$120</f>
        <v>1.8299850071659358E-2</v>
      </c>
      <c r="F516" s="346">
        <f>'GE2024 results (adjust.)'!F515/'Regional Transition'!$Q$120</f>
        <v>8.8774805015302601E-3</v>
      </c>
      <c r="G516" s="346">
        <f>'GE2024 results (adjust.)'!G515/'Regional Transition'!$R$120</f>
        <v>2.6110025884011644E-2</v>
      </c>
      <c r="H516" s="346">
        <f>'GE2024 results (adjust.)'!H515/'Regional Transition'!$S$120</f>
        <v>7.1813852431059965E-3</v>
      </c>
      <c r="I516" s="346">
        <f>'GE2024 results (adjust.)'!I515/'Regional Transition'!$T$120</f>
        <v>1.0070800052532922E-2</v>
      </c>
      <c r="J516" s="346">
        <v>2.4344382170465176E-3</v>
      </c>
      <c r="K516" s="346">
        <v>2.4344382170465176E-3</v>
      </c>
      <c r="L516" s="346">
        <f t="shared" ref="L516:L545" si="130">G516</f>
        <v>2.6110025884011644E-2</v>
      </c>
      <c r="M516" s="346">
        <v>8.7588820888701811E-3</v>
      </c>
      <c r="N516" s="346">
        <v>2.4344382170465176E-3</v>
      </c>
      <c r="P516" s="347">
        <f>E516*'Regional Transition'!$P$122</f>
        <v>0</v>
      </c>
      <c r="Q516" s="347">
        <f>F516*'Regional Transition'!$Q$122</f>
        <v>0</v>
      </c>
      <c r="R516" s="347">
        <f>G516*'Regional Transition'!$R$122</f>
        <v>8090.4480002055807</v>
      </c>
      <c r="S516" s="347">
        <f>H516*'Regional Transition'!$S$122</f>
        <v>0</v>
      </c>
      <c r="T516" s="347">
        <f>I516*'Regional Transition'!$T$122</f>
        <v>2435.5405441813477</v>
      </c>
      <c r="U516" s="347">
        <f>J516*'Regional Transition'!$U$122</f>
        <v>0</v>
      </c>
      <c r="V516" s="347">
        <f>K516*'Regional Transition'!$V$122</f>
        <v>0</v>
      </c>
      <c r="W516" s="347">
        <f>L516*'Regional Transition'!$W$122</f>
        <v>2148.6826667212617</v>
      </c>
      <c r="X516" s="347">
        <f>M516*'Regional Transition'!$X$122</f>
        <v>72.079814121268456</v>
      </c>
      <c r="Y516" s="347">
        <f>N516*'Regional Transition'!$Y$122</f>
        <v>0</v>
      </c>
      <c r="Z516" s="348">
        <f t="shared" si="121"/>
        <v>12746.75102522946</v>
      </c>
      <c r="AB516" s="347">
        <f>E516*'Regional Transition'!$P$124</f>
        <v>-7899.0778097982702</v>
      </c>
      <c r="AC516" s="347">
        <f>F516*'Regional Transition'!$Q$124</f>
        <v>-1142.4262295081967</v>
      </c>
      <c r="AD516" s="347">
        <f>G516*'Regional Transition'!$R$124</f>
        <v>0</v>
      </c>
      <c r="AE516" s="347">
        <f>H516*'Regional Transition'!$S$124</f>
        <v>-81.863999999999848</v>
      </c>
      <c r="AF516" s="347">
        <f>I516*'Regional Transition'!$T$124</f>
        <v>0</v>
      </c>
      <c r="AG516" s="347">
        <f>J516*'Regional Transition'!$U$124</f>
        <v>-69.960306197379651</v>
      </c>
      <c r="AH516" s="347">
        <f>K516*'Regional Transition'!$V$124</f>
        <v>-32.760648886571374</v>
      </c>
      <c r="AI516" s="347">
        <f>L516*'Regional Transition'!$W$124</f>
        <v>0</v>
      </c>
      <c r="AJ516" s="347">
        <f>M516*'Regional Transition'!$X$124</f>
        <v>0</v>
      </c>
      <c r="AK516" s="347">
        <f>N516*'Regional Transition'!$Y$124</f>
        <v>-68.881745346210266</v>
      </c>
      <c r="AM516" s="382">
        <f>IF(('GE2024 results (adjust.)'!E515+'Allocation (ENG)'!P516+'Allocation (ENG)'!AB516)&gt;0,('GE2024 results (adjust.)'!E515+'Allocation (ENG)'!P516+'Allocation (ENG)'!AB516),0)</f>
        <v>8712.9221902017307</v>
      </c>
      <c r="AN516" s="382">
        <f>IF(('GE2024 results (adjust.)'!F515+'Allocation (ENG)'!Q516+'Allocation (ENG)'!AC516)&gt;0,('GE2024 results (adjust.)'!F515+'Allocation (ENG)'!Q516+'Allocation (ENG)'!AC516),0)</f>
        <v>3353.5737704918033</v>
      </c>
      <c r="AO516" s="382">
        <f>IF(('GE2024 results (adjust.)'!G515+'Allocation (ENG)'!R516+'Allocation (ENG)'!AD516)&gt;0,('GE2024 results (adjust.)'!G515+'Allocation (ENG)'!R516+'Allocation (ENG)'!AD516),0)</f>
        <v>17794.448000205579</v>
      </c>
      <c r="AP516" s="382">
        <f>IF(('GE2024 results (adjust.)'!H515+'Allocation (ENG)'!S516+'Allocation (ENG)'!AE516)&gt;0,('GE2024 results (adjust.)'!H515+'Allocation (ENG)'!S516+'Allocation (ENG)'!AE516),0)</f>
        <v>1055.1360000000002</v>
      </c>
      <c r="AQ516" s="382">
        <f>IF(('GE2024 results (adjust.)'!I515+'Allocation (ENG)'!T516+'Allocation (ENG)'!AF516)&gt;0,('GE2024 results (adjust.)'!I515+'Allocation (ENG)'!T516+'Allocation (ENG)'!AF516),0)</f>
        <v>4122.5405441813473</v>
      </c>
      <c r="AR516" s="382">
        <f>IF(('GE2024 results (adjust.)'!K515+'Allocation (ENG)'!U516+'Allocation (ENG)'!AG516)&gt;0,('GE2024 results (adjust.)'!K515+'Allocation (ENG)'!U516+'Allocation (ENG)'!AG516),0)</f>
        <v>0</v>
      </c>
      <c r="AS516" s="382">
        <f>IF(('GE2024 results (adjust.)'!L515+'Allocation (ENG)'!V516+'Allocation (ENG)'!AH516)&gt;0,('GE2024 results (adjust.)'!L515+'Allocation (ENG)'!V516+'Allocation (ENG)'!AH516),0)</f>
        <v>235.23935111342863</v>
      </c>
      <c r="AT516" s="382">
        <f t="shared" ref="AT516:AT545" si="131">W516+AI516</f>
        <v>2148.6826667212617</v>
      </c>
      <c r="AU516" s="382">
        <f t="shared" ref="AU516:AU545" si="132">X516+AJ516</f>
        <v>72.079814121268456</v>
      </c>
      <c r="AV516" s="382">
        <f>IF(('GE2024 results (adjust.)'!N515+'Allocation (ENG)'!Y516+'Allocation (ENG)'!AK516)&gt;0,('GE2024 results (adjust.)'!N515+'Allocation (ENG)'!Y516+'Allocation (ENG)'!AK516),0)</f>
        <v>0</v>
      </c>
      <c r="AW516" s="382">
        <f t="shared" si="122"/>
        <v>37494.62233703641</v>
      </c>
      <c r="AY516" s="368">
        <f t="shared" si="123"/>
        <v>0.23237791574167391</v>
      </c>
      <c r="AZ516" s="368">
        <f t="shared" si="124"/>
        <v>8.9441460173855722E-2</v>
      </c>
      <c r="BA516" s="368">
        <f t="shared" si="125"/>
        <v>0.47458667112986475</v>
      </c>
      <c r="BB516" s="368">
        <f t="shared" si="126"/>
        <v>2.8140995541052798E-2</v>
      </c>
      <c r="BC516" s="368">
        <f t="shared" si="127"/>
        <v>0.10995018184538927</v>
      </c>
      <c r="BD516" s="368">
        <f t="shared" si="128"/>
        <v>0</v>
      </c>
      <c r="BE516" s="368">
        <f t="shared" si="129"/>
        <v>6.2739490745867326E-3</v>
      </c>
      <c r="BF516" s="368">
        <f t="shared" ref="BF516:BF545" si="133">AT516/AW516</f>
        <v>5.7306422435913898E-2</v>
      </c>
      <c r="BG516" s="368">
        <f t="shared" ref="BG516:BG545" si="134">AU516/AW516</f>
        <v>1.9224040576632107E-3</v>
      </c>
      <c r="BH516" s="368">
        <f t="shared" ref="BH516:BH545" si="135">AV516/AW516</f>
        <v>0</v>
      </c>
    </row>
    <row r="517" spans="1:60" ht="20" customHeight="1" x14ac:dyDescent="0.35">
      <c r="A517" s="394" t="s">
        <v>636</v>
      </c>
      <c r="B517" s="395" t="s">
        <v>628</v>
      </c>
      <c r="C517" s="394" t="s">
        <v>609</v>
      </c>
      <c r="D517" s="333" t="s">
        <v>71</v>
      </c>
      <c r="E517" s="346">
        <f>'GE2024 results (adjust.)'!E516/'Regional Transition'!$P$120</f>
        <v>1.765100515881278E-2</v>
      </c>
      <c r="F517" s="346">
        <f>'GE2024 results (adjust.)'!F516/'Regional Transition'!$Q$120</f>
        <v>2.9667291934050745E-2</v>
      </c>
      <c r="G517" s="346">
        <f>'GE2024 results (adjust.)'!G516/'Regional Transition'!$R$120</f>
        <v>2.0661468339172033E-2</v>
      </c>
      <c r="H517" s="346">
        <f>'GE2024 results (adjust.)'!H516/'Regional Transition'!$S$120</f>
        <v>7.4213963594103307E-3</v>
      </c>
      <c r="I517" s="346">
        <f>'GE2024 results (adjust.)'!I516/'Regional Transition'!$T$120</f>
        <v>1.0184223408192748E-2</v>
      </c>
      <c r="J517" s="346">
        <v>0</v>
      </c>
      <c r="K517" s="346">
        <v>0</v>
      </c>
      <c r="L517" s="346">
        <f t="shared" si="130"/>
        <v>2.0661468339172033E-2</v>
      </c>
      <c r="M517" s="346">
        <v>7.6433006872698352E-3</v>
      </c>
      <c r="N517" s="346">
        <v>0</v>
      </c>
      <c r="P517" s="347">
        <f>E517*'Regional Transition'!$P$122</f>
        <v>0</v>
      </c>
      <c r="Q517" s="347">
        <f>F517*'Regional Transition'!$Q$122</f>
        <v>0</v>
      </c>
      <c r="R517" s="347">
        <f>G517*'Regional Transition'!$R$122</f>
        <v>6402.1589234932662</v>
      </c>
      <c r="S517" s="347">
        <f>H517*'Regional Transition'!$S$122</f>
        <v>0</v>
      </c>
      <c r="T517" s="347">
        <f>I517*'Regional Transition'!$T$122</f>
        <v>2462.9710541632362</v>
      </c>
      <c r="U517" s="347">
        <f>J517*'Regional Transition'!$U$122</f>
        <v>0</v>
      </c>
      <c r="V517" s="347">
        <f>K517*'Regional Transition'!$V$122</f>
        <v>0</v>
      </c>
      <c r="W517" s="347">
        <f>L517*'Regional Transition'!$W$122</f>
        <v>1700.302369925038</v>
      </c>
      <c r="X517" s="347">
        <f>M517*'Regional Transition'!$X$122</f>
        <v>62.899316056718149</v>
      </c>
      <c r="Y517" s="347">
        <f>N517*'Regional Transition'!$Y$122</f>
        <v>0</v>
      </c>
      <c r="Z517" s="348">
        <f t="shared" si="121"/>
        <v>10628.331663638259</v>
      </c>
      <c r="AB517" s="347">
        <f>E517*'Regional Transition'!$P$124</f>
        <v>-7619.0057636887595</v>
      </c>
      <c r="AC517" s="347">
        <f>F517*'Regional Transition'!$Q$124</f>
        <v>-3817.8278688524588</v>
      </c>
      <c r="AD517" s="347">
        <f>G517*'Regional Transition'!$R$124</f>
        <v>0</v>
      </c>
      <c r="AE517" s="347">
        <f>H517*'Regional Transition'!$S$124</f>
        <v>-84.599999999999852</v>
      </c>
      <c r="AF517" s="347">
        <f>I517*'Regional Transition'!$T$124</f>
        <v>0</v>
      </c>
      <c r="AG517" s="347">
        <f>J517*'Regional Transition'!$U$124</f>
        <v>0</v>
      </c>
      <c r="AH517" s="347">
        <f>K517*'Regional Transition'!$V$124</f>
        <v>0</v>
      </c>
      <c r="AI517" s="347">
        <f>L517*'Regional Transition'!$W$124</f>
        <v>0</v>
      </c>
      <c r="AJ517" s="347">
        <f>M517*'Regional Transition'!$X$124</f>
        <v>0</v>
      </c>
      <c r="AK517" s="347">
        <f>N517*'Regional Transition'!$Y$124</f>
        <v>0</v>
      </c>
      <c r="AM517" s="382">
        <f>IF(('GE2024 results (adjust.)'!E516+'Allocation (ENG)'!P517+'Allocation (ENG)'!AB517)&gt;0,('GE2024 results (adjust.)'!E516+'Allocation (ENG)'!P517+'Allocation (ENG)'!AB517),0)</f>
        <v>8403.9942363112405</v>
      </c>
      <c r="AN517" s="382">
        <f>IF(('GE2024 results (adjust.)'!F516+'Allocation (ENG)'!Q517+'Allocation (ENG)'!AC517)&gt;0,('GE2024 results (adjust.)'!F516+'Allocation (ENG)'!Q517+'Allocation (ENG)'!AC517),0)</f>
        <v>11207.172131147541</v>
      </c>
      <c r="AO517" s="382">
        <f>IF(('GE2024 results (adjust.)'!G516+'Allocation (ENG)'!R517+'Allocation (ENG)'!AD517)&gt;0,('GE2024 results (adjust.)'!G516+'Allocation (ENG)'!R517+'Allocation (ENG)'!AD517),0)</f>
        <v>14081.158923493265</v>
      </c>
      <c r="AP517" s="382">
        <f>IF(('GE2024 results (adjust.)'!H516+'Allocation (ENG)'!S517+'Allocation (ENG)'!AE517)&gt;0,('GE2024 results (adjust.)'!H516+'Allocation (ENG)'!S517+'Allocation (ENG)'!AE517),0)</f>
        <v>1090.4000000000001</v>
      </c>
      <c r="AQ517" s="382">
        <f>IF(('GE2024 results (adjust.)'!I516+'Allocation (ENG)'!T517+'Allocation (ENG)'!AF517)&gt;0,('GE2024 results (adjust.)'!I516+'Allocation (ENG)'!T517+'Allocation (ENG)'!AF517),0)</f>
        <v>4168.9710541632357</v>
      </c>
      <c r="AR517" s="382">
        <f>IF(('GE2024 results (adjust.)'!K516+'Allocation (ENG)'!U517+'Allocation (ENG)'!AG517)&gt;0,('GE2024 results (adjust.)'!K516+'Allocation (ENG)'!U517+'Allocation (ENG)'!AG517),0)</f>
        <v>0</v>
      </c>
      <c r="AS517" s="382">
        <f>IF(('GE2024 results (adjust.)'!L516+'Allocation (ENG)'!V517+'Allocation (ENG)'!AH517)&gt;0,('GE2024 results (adjust.)'!L516+'Allocation (ENG)'!V517+'Allocation (ENG)'!AH517),0)</f>
        <v>0</v>
      </c>
      <c r="AT517" s="382">
        <f t="shared" si="131"/>
        <v>1700.302369925038</v>
      </c>
      <c r="AU517" s="382">
        <f t="shared" si="132"/>
        <v>62.899316056718149</v>
      </c>
      <c r="AV517" s="382">
        <f>IF(('GE2024 results (adjust.)'!N516+'Allocation (ENG)'!Y517+'Allocation (ENG)'!AK517)&gt;0,('GE2024 results (adjust.)'!N516+'Allocation (ENG)'!Y517+'Allocation (ENG)'!AK517),0)</f>
        <v>0</v>
      </c>
      <c r="AW517" s="382">
        <f t="shared" si="122"/>
        <v>40714.898031097051</v>
      </c>
      <c r="AY517" s="368">
        <f t="shared" si="123"/>
        <v>0.20641078923720929</v>
      </c>
      <c r="AZ517" s="368">
        <f t="shared" si="124"/>
        <v>0.27525973717502067</v>
      </c>
      <c r="BA517" s="368">
        <f t="shared" si="125"/>
        <v>0.34584782486102306</v>
      </c>
      <c r="BB517" s="368">
        <f t="shared" si="126"/>
        <v>2.6781351611569283E-2</v>
      </c>
      <c r="BC517" s="368">
        <f t="shared" si="127"/>
        <v>0.10239424033382269</v>
      </c>
      <c r="BD517" s="368">
        <f t="shared" si="128"/>
        <v>0</v>
      </c>
      <c r="BE517" s="368">
        <f t="shared" si="129"/>
        <v>0</v>
      </c>
      <c r="BF517" s="368">
        <f t="shared" si="133"/>
        <v>4.1761184533150204E-2</v>
      </c>
      <c r="BG517" s="368">
        <f t="shared" si="134"/>
        <v>1.5448722482045067E-3</v>
      </c>
      <c r="BH517" s="368">
        <f t="shared" si="135"/>
        <v>0</v>
      </c>
    </row>
    <row r="518" spans="1:60" ht="20" customHeight="1" x14ac:dyDescent="0.35">
      <c r="A518" s="402" t="s">
        <v>637</v>
      </c>
      <c r="B518" s="403" t="s">
        <v>628</v>
      </c>
      <c r="C518" s="402" t="s">
        <v>609</v>
      </c>
      <c r="D518" s="396" t="s">
        <v>71</v>
      </c>
      <c r="E518" s="346">
        <f>'GE2024 results (adjust.)'!E517/'Regional Transition'!$P$120</f>
        <v>1.8364844723370646E-2</v>
      </c>
      <c r="F518" s="346">
        <f>'GE2024 results (adjust.)'!F517/'Regional Transition'!$Q$120</f>
        <v>0</v>
      </c>
      <c r="G518" s="346">
        <f>'GE2024 results (adjust.)'!G517/'Regional Transition'!$R$120</f>
        <v>3.0084109584618116E-2</v>
      </c>
      <c r="H518" s="346">
        <f>'GE2024 results (adjust.)'!H517/'Regional Transition'!$S$120</f>
        <v>1.783661559061683E-2</v>
      </c>
      <c r="I518" s="346">
        <f>'GE2024 results (adjust.)'!I517/'Regional Transition'!$T$120</f>
        <v>1.5712119584034769E-2</v>
      </c>
      <c r="J518" s="346">
        <v>3.2919418278270822E-2</v>
      </c>
      <c r="K518" s="346">
        <v>3.2919418278270822E-2</v>
      </c>
      <c r="L518" s="346">
        <f t="shared" si="130"/>
        <v>3.0084109584618116E-2</v>
      </c>
      <c r="M518" s="346">
        <v>2.19218465784357E-2</v>
      </c>
      <c r="N518" s="346">
        <v>3.2919418278270822E-2</v>
      </c>
      <c r="P518" s="347">
        <f>E518*'Regional Transition'!$P$122</f>
        <v>0</v>
      </c>
      <c r="Q518" s="347">
        <f>F518*'Regional Transition'!$Q$122</f>
        <v>0</v>
      </c>
      <c r="R518" s="347">
        <f>G518*'Regional Transition'!$R$122</f>
        <v>9321.8568724545148</v>
      </c>
      <c r="S518" s="347">
        <f>H518*'Regional Transition'!$S$122</f>
        <v>0</v>
      </c>
      <c r="T518" s="347">
        <f>I518*'Regional Transition'!$T$122</f>
        <v>3799.8474880173731</v>
      </c>
      <c r="U518" s="347">
        <f>J518*'Regional Transition'!$U$122</f>
        <v>0</v>
      </c>
      <c r="V518" s="347">
        <f>K518*'Regional Transition'!$V$122</f>
        <v>0</v>
      </c>
      <c r="W518" s="347">
        <f>L518*'Regional Transition'!$W$122</f>
        <v>2475.7235054215198</v>
      </c>
      <c r="X518" s="347">
        <f>M518*'Regional Transition'!$X$122</f>
        <v>180.40231738893431</v>
      </c>
      <c r="Y518" s="347">
        <f>N518*'Regional Transition'!$Y$122</f>
        <v>0</v>
      </c>
      <c r="Z518" s="348">
        <f t="shared" si="121"/>
        <v>15777.830183282342</v>
      </c>
      <c r="AB518" s="347">
        <f>E518*'Regional Transition'!$P$124</f>
        <v>-7927.1325648414977</v>
      </c>
      <c r="AC518" s="347">
        <f>F518*'Regional Transition'!$Q$124</f>
        <v>0</v>
      </c>
      <c r="AD518" s="347">
        <f>G518*'Regional Transition'!$R$124</f>
        <v>0</v>
      </c>
      <c r="AE518" s="347">
        <f>H518*'Regional Transition'!$S$124</f>
        <v>-203.32799999999966</v>
      </c>
      <c r="AF518" s="347">
        <f>I518*'Regional Transition'!$T$124</f>
        <v>0</v>
      </c>
      <c r="AG518" s="347">
        <f>J518*'Regional Transition'!$U$124</f>
        <v>-946.03040917650696</v>
      </c>
      <c r="AH518" s="347">
        <f>K518*'Regional Transition'!$V$124</f>
        <v>-443.0022073318458</v>
      </c>
      <c r="AI518" s="347">
        <f>L518*'Regional Transition'!$W$124</f>
        <v>0</v>
      </c>
      <c r="AJ518" s="347">
        <f>M518*'Regional Transition'!$X$124</f>
        <v>0</v>
      </c>
      <c r="AK518" s="347">
        <f>N518*'Regional Transition'!$Y$124</f>
        <v>-931.44569080099257</v>
      </c>
      <c r="AM518" s="382">
        <f>IF(('GE2024 results (adjust.)'!E517+'Allocation (ENG)'!P518+'Allocation (ENG)'!AB518)&gt;0,('GE2024 results (adjust.)'!E517+'Allocation (ENG)'!P518+'Allocation (ENG)'!AB518),0)</f>
        <v>8743.8674351585032</v>
      </c>
      <c r="AN518" s="382">
        <f>IF(('GE2024 results (adjust.)'!F517+'Allocation (ENG)'!Q518+'Allocation (ENG)'!AC518)&gt;0,('GE2024 results (adjust.)'!F517+'Allocation (ENG)'!Q518+'Allocation (ENG)'!AC518),0)</f>
        <v>0</v>
      </c>
      <c r="AO518" s="382">
        <f>IF(('GE2024 results (adjust.)'!G517+'Allocation (ENG)'!R518+'Allocation (ENG)'!AD518)&gt;0,('GE2024 results (adjust.)'!G517+'Allocation (ENG)'!R518+'Allocation (ENG)'!AD518),0)</f>
        <v>20502.856872454515</v>
      </c>
      <c r="AP518" s="382">
        <f>IF(('GE2024 results (adjust.)'!H517+'Allocation (ENG)'!S518+'Allocation (ENG)'!AE518)&gt;0,('GE2024 results (adjust.)'!H517+'Allocation (ENG)'!S518+'Allocation (ENG)'!AE518),0)</f>
        <v>2620.6720000000005</v>
      </c>
      <c r="AQ518" s="382">
        <f>IF(('GE2024 results (adjust.)'!I517+'Allocation (ENG)'!T518+'Allocation (ENG)'!AF518)&gt;0,('GE2024 results (adjust.)'!I517+'Allocation (ENG)'!T518+'Allocation (ENG)'!AF518),0)</f>
        <v>6431.8474880173726</v>
      </c>
      <c r="AR518" s="382">
        <f>IF(('GE2024 results (adjust.)'!K517+'Allocation (ENG)'!U518+'Allocation (ENG)'!AG518)&gt;0,('GE2024 results (adjust.)'!K517+'Allocation (ENG)'!U518+'Allocation (ENG)'!AG518),0)</f>
        <v>0</v>
      </c>
      <c r="AS518" s="382">
        <f>IF(('GE2024 results (adjust.)'!L517+'Allocation (ENG)'!V518+'Allocation (ENG)'!AH518)&gt;0,('GE2024 results (adjust.)'!L517+'Allocation (ENG)'!V518+'Allocation (ENG)'!AH518),0)</f>
        <v>1270.9977926681543</v>
      </c>
      <c r="AT518" s="382">
        <f t="shared" si="131"/>
        <v>2475.7235054215198</v>
      </c>
      <c r="AU518" s="382">
        <f t="shared" si="132"/>
        <v>180.40231738893431</v>
      </c>
      <c r="AV518" s="382">
        <f>IF(('GE2024 results (adjust.)'!N517+'Allocation (ENG)'!Y518+'Allocation (ENG)'!AK518)&gt;0,('GE2024 results (adjust.)'!N517+'Allocation (ENG)'!Y518+'Allocation (ENG)'!AK518),0)</f>
        <v>431.55430919900743</v>
      </c>
      <c r="AW518" s="382">
        <f t="shared" si="122"/>
        <v>42657.921720308004</v>
      </c>
      <c r="AY518" s="368">
        <f t="shared" si="123"/>
        <v>0.20497640490994293</v>
      </c>
      <c r="AZ518" s="368">
        <f t="shared" si="124"/>
        <v>0</v>
      </c>
      <c r="BA518" s="368">
        <f t="shared" si="125"/>
        <v>0.48063421858392585</v>
      </c>
      <c r="BB518" s="368">
        <f t="shared" si="126"/>
        <v>6.143459161425547E-2</v>
      </c>
      <c r="BC518" s="368">
        <f t="shared" si="127"/>
        <v>0.15077732877350625</v>
      </c>
      <c r="BD518" s="368">
        <f t="shared" si="128"/>
        <v>0</v>
      </c>
      <c r="BE518" s="368">
        <f t="shared" si="129"/>
        <v>2.9795117563429604E-2</v>
      </c>
      <c r="BF518" s="368">
        <f t="shared" si="133"/>
        <v>5.8036664834585951E-2</v>
      </c>
      <c r="BG518" s="368">
        <f t="shared" si="134"/>
        <v>4.2290460977392344E-3</v>
      </c>
      <c r="BH518" s="368">
        <f t="shared" si="135"/>
        <v>1.0116627622614791E-2</v>
      </c>
    </row>
    <row r="519" spans="1:60" ht="20" customHeight="1" x14ac:dyDescent="0.35">
      <c r="A519" s="394" t="s">
        <v>638</v>
      </c>
      <c r="B519" s="395" t="s">
        <v>628</v>
      </c>
      <c r="C519" s="394" t="s">
        <v>609</v>
      </c>
      <c r="D519" s="333" t="s">
        <v>71</v>
      </c>
      <c r="E519" s="346">
        <f>'GE2024 results (adjust.)'!E518/'Regional Transition'!$P$120</f>
        <v>1.7059388587600123E-2</v>
      </c>
      <c r="F519" s="346">
        <f>'GE2024 results (adjust.)'!F518/'Regional Transition'!$Q$120</f>
        <v>5.5437061901471019E-3</v>
      </c>
      <c r="G519" s="346">
        <f>'GE2024 results (adjust.)'!G518/'Regional Transition'!$R$120</f>
        <v>8.4976779727599042E-3</v>
      </c>
      <c r="H519" s="346">
        <f>'GE2024 results (adjust.)'!H518/'Regional Transition'!$S$120</f>
        <v>1.0271465204704218E-2</v>
      </c>
      <c r="I519" s="346">
        <f>'GE2024 results (adjust.)'!I518/'Regional Transition'!$T$120</f>
        <v>2.7221426268849172E-2</v>
      </c>
      <c r="J519" s="346">
        <v>4.4028813574718176E-2</v>
      </c>
      <c r="K519" s="346">
        <v>4.4028813574718176E-2</v>
      </c>
      <c r="L519" s="346">
        <f t="shared" si="130"/>
        <v>8.4976779727599042E-3</v>
      </c>
      <c r="M519" s="346">
        <v>3.823429001532249E-2</v>
      </c>
      <c r="N519" s="346">
        <v>4.4028813574718176E-2</v>
      </c>
      <c r="P519" s="347">
        <f>E519*'Regional Transition'!$P$122</f>
        <v>0</v>
      </c>
      <c r="Q519" s="347">
        <f>F519*'Regional Transition'!$Q$122</f>
        <v>0</v>
      </c>
      <c r="R519" s="347">
        <f>G519*'Regional Transition'!$R$122</f>
        <v>2633.0889929605605</v>
      </c>
      <c r="S519" s="347">
        <f>H519*'Regional Transition'!$S$122</f>
        <v>0</v>
      </c>
      <c r="T519" s="347">
        <f>I519*'Regional Transition'!$T$122</f>
        <v>6583.279084321649</v>
      </c>
      <c r="U519" s="347">
        <f>J519*'Regional Transition'!$U$122</f>
        <v>0</v>
      </c>
      <c r="V519" s="347">
        <f>K519*'Regional Transition'!$V$122</f>
        <v>0</v>
      </c>
      <c r="W519" s="347">
        <f>L519*'Regional Transition'!$W$122</f>
        <v>699.3027677781422</v>
      </c>
      <c r="X519" s="347">
        <f>M519*'Regional Transition'!$X$122</f>
        <v>314.64295208004165</v>
      </c>
      <c r="Y519" s="347">
        <f>N519*'Regional Transition'!$Y$122</f>
        <v>0</v>
      </c>
      <c r="Z519" s="348">
        <f t="shared" si="121"/>
        <v>10230.313797140394</v>
      </c>
      <c r="AB519" s="347">
        <f>E519*'Regional Transition'!$P$124</f>
        <v>-7363.6361671469731</v>
      </c>
      <c r="AC519" s="347">
        <f>F519*'Regional Transition'!$Q$124</f>
        <v>-713.40909836065566</v>
      </c>
      <c r="AD519" s="347">
        <f>G519*'Regional Transition'!$R$124</f>
        <v>0</v>
      </c>
      <c r="AE519" s="347">
        <f>H519*'Regional Transition'!$S$124</f>
        <v>-117.08927999999979</v>
      </c>
      <c r="AF519" s="347">
        <f>I519*'Regional Transition'!$T$124</f>
        <v>0</v>
      </c>
      <c r="AG519" s="347">
        <f>J519*'Regional Transition'!$U$124</f>
        <v>-1265.2895676817134</v>
      </c>
      <c r="AH519" s="347">
        <f>K519*'Regional Transition'!$V$124</f>
        <v>-592.50322818362486</v>
      </c>
      <c r="AI519" s="347">
        <f>L519*'Regional Transition'!$W$124</f>
        <v>0</v>
      </c>
      <c r="AJ519" s="347">
        <f>M519*'Regional Transition'!$X$124</f>
        <v>0</v>
      </c>
      <c r="AK519" s="347">
        <f>N519*'Regional Transition'!$Y$124</f>
        <v>-1245.7829093025416</v>
      </c>
      <c r="AM519" s="382">
        <f>IF(('GE2024 results (adjust.)'!E518+'Allocation (ENG)'!P519+'Allocation (ENG)'!AB519)&gt;0,('GE2024 results (adjust.)'!E518+'Allocation (ENG)'!P519+'Allocation (ENG)'!AB519),0)</f>
        <v>8122.3138328530276</v>
      </c>
      <c r="AN519" s="382">
        <f>IF(('GE2024 results (adjust.)'!F518+'Allocation (ENG)'!Q519+'Allocation (ENG)'!AC519)&gt;0,('GE2024 results (adjust.)'!F518+'Allocation (ENG)'!Q519+'Allocation (ENG)'!AC519),0)</f>
        <v>2094.200901639344</v>
      </c>
      <c r="AO519" s="382">
        <f>IF(('GE2024 results (adjust.)'!G518+'Allocation (ENG)'!R519+'Allocation (ENG)'!AD519)&gt;0,('GE2024 results (adjust.)'!G518+'Allocation (ENG)'!R519+'Allocation (ENG)'!AD519),0)</f>
        <v>5791.3189929605614</v>
      </c>
      <c r="AP519" s="382">
        <f>IF(('GE2024 results (adjust.)'!H518+'Allocation (ENG)'!S519+'Allocation (ENG)'!AE519)&gt;0,('GE2024 results (adjust.)'!H518+'Allocation (ENG)'!S519+'Allocation (ENG)'!AE519),0)</f>
        <v>1509.1507200000003</v>
      </c>
      <c r="AQ519" s="382">
        <f>IF(('GE2024 results (adjust.)'!I518+'Allocation (ENG)'!T519+'Allocation (ENG)'!AF519)&gt;0,('GE2024 results (adjust.)'!I518+'Allocation (ENG)'!T519+'Allocation (ENG)'!AF519),0)</f>
        <v>11143.249084321649</v>
      </c>
      <c r="AR519" s="382">
        <f>IF(('GE2024 results (adjust.)'!K518+'Allocation (ENG)'!U519+'Allocation (ENG)'!AG519)&gt;0,('GE2024 results (adjust.)'!K518+'Allocation (ENG)'!U519+'Allocation (ENG)'!AG519),0)</f>
        <v>1271.7104323182866</v>
      </c>
      <c r="AS519" s="382">
        <f>IF(('GE2024 results (adjust.)'!L518+'Allocation (ENG)'!V519+'Allocation (ENG)'!AH519)&gt;0,('GE2024 results (adjust.)'!L518+'Allocation (ENG)'!V519+'Allocation (ENG)'!AH519),0)</f>
        <v>844.49677181637514</v>
      </c>
      <c r="AT519" s="382">
        <f t="shared" si="131"/>
        <v>699.3027677781422</v>
      </c>
      <c r="AU519" s="382">
        <f t="shared" si="132"/>
        <v>314.64295208004165</v>
      </c>
      <c r="AV519" s="382">
        <f>IF(('GE2024 results (adjust.)'!N518+'Allocation (ENG)'!Y519+'Allocation (ENG)'!AK519)&gt;0,('GE2024 results (adjust.)'!N518+'Allocation (ENG)'!Y519+'Allocation (ENG)'!AK519),0)</f>
        <v>0</v>
      </c>
      <c r="AW519" s="382">
        <f t="shared" si="122"/>
        <v>31790.386455767428</v>
      </c>
      <c r="AY519" s="368">
        <f t="shared" si="123"/>
        <v>0.25549591365157731</v>
      </c>
      <c r="AZ519" s="368">
        <f t="shared" si="124"/>
        <v>6.5875289202702123E-2</v>
      </c>
      <c r="BA519" s="368">
        <f t="shared" si="125"/>
        <v>0.18217202238225377</v>
      </c>
      <c r="BB519" s="368">
        <f t="shared" si="126"/>
        <v>4.7471921176542017E-2</v>
      </c>
      <c r="BC519" s="368">
        <f t="shared" si="127"/>
        <v>0.35052260531107937</v>
      </c>
      <c r="BD519" s="368">
        <f t="shared" si="128"/>
        <v>4.0002987509690127E-2</v>
      </c>
      <c r="BE519" s="368">
        <f t="shared" si="129"/>
        <v>2.6564533054399726E-2</v>
      </c>
      <c r="BF519" s="368">
        <f t="shared" si="133"/>
        <v>2.1997303139146784E-2</v>
      </c>
      <c r="BG519" s="368">
        <f t="shared" si="134"/>
        <v>9.897424572608773E-3</v>
      </c>
      <c r="BH519" s="368">
        <f t="shared" si="135"/>
        <v>0</v>
      </c>
    </row>
    <row r="520" spans="1:60" ht="20" customHeight="1" x14ac:dyDescent="0.35">
      <c r="A520" s="394" t="s">
        <v>639</v>
      </c>
      <c r="B520" s="395" t="s">
        <v>628</v>
      </c>
      <c r="C520" s="394" t="s">
        <v>609</v>
      </c>
      <c r="D520" s="333" t="s">
        <v>71</v>
      </c>
      <c r="E520" s="346">
        <f>'GE2024 results (adjust.)'!E519/'Regional Transition'!$P$120</f>
        <v>1.8079061201828225E-2</v>
      </c>
      <c r="F520" s="346">
        <f>'GE2024 results (adjust.)'!F519/'Regional Transition'!$Q$120</f>
        <v>1.1096996248395699E-3</v>
      </c>
      <c r="G520" s="346">
        <f>'GE2024 results (adjust.)'!G519/'Regional Transition'!$R$120</f>
        <v>6.4177953925383009E-3</v>
      </c>
      <c r="H520" s="346">
        <f>'GE2024 results (adjust.)'!H519/'Regional Transition'!$S$120</f>
        <v>1.349011785809027E-2</v>
      </c>
      <c r="I520" s="346">
        <f>'GE2024 results (adjust.)'!I519/'Regional Transition'!$T$120</f>
        <v>4.9261506948672949E-2</v>
      </c>
      <c r="J520" s="346">
        <v>2.2146120795370934E-2</v>
      </c>
      <c r="K520" s="346">
        <v>2.2146120795370934E-2</v>
      </c>
      <c r="L520" s="346">
        <f t="shared" si="130"/>
        <v>6.4177953925383009E-3</v>
      </c>
      <c r="M520" s="346">
        <v>4.456497735235352E-2</v>
      </c>
      <c r="N520" s="346">
        <v>2.2146120795370934E-2</v>
      </c>
      <c r="P520" s="347">
        <f>E520*'Regional Transition'!$P$122</f>
        <v>0</v>
      </c>
      <c r="Q520" s="347">
        <f>F520*'Regional Transition'!$Q$122</f>
        <v>0</v>
      </c>
      <c r="R520" s="347">
        <f>G520*'Regional Transition'!$R$122</f>
        <v>1988.6169446919164</v>
      </c>
      <c r="S520" s="347">
        <f>H520*'Regional Transition'!$S$122</f>
        <v>0</v>
      </c>
      <c r="T520" s="347">
        <f>I520*'Regional Transition'!$T$122</f>
        <v>11913.49215703952</v>
      </c>
      <c r="U520" s="347">
        <f>J520*'Regional Transition'!$U$122</f>
        <v>0</v>
      </c>
      <c r="V520" s="347">
        <f>K520*'Regional Transition'!$V$122</f>
        <v>0</v>
      </c>
      <c r="W520" s="347">
        <f>L520*'Regional Transition'!$W$122</f>
        <v>528.14216959297414</v>
      </c>
      <c r="X520" s="347">
        <f>M520*'Regional Transition'!$X$122</f>
        <v>366.74032727965749</v>
      </c>
      <c r="Y520" s="347">
        <f>N520*'Regional Transition'!$Y$122</f>
        <v>0</v>
      </c>
      <c r="Z520" s="348">
        <f t="shared" si="121"/>
        <v>14796.991598604069</v>
      </c>
      <c r="AB520" s="347">
        <f>E520*'Regional Transition'!$P$124</f>
        <v>-7803.7749272334286</v>
      </c>
      <c r="AC520" s="347">
        <f>F520*'Regional Transition'!$Q$124</f>
        <v>-142.80515266393445</v>
      </c>
      <c r="AD520" s="347">
        <f>G520*'Regional Transition'!$R$124</f>
        <v>0</v>
      </c>
      <c r="AE520" s="347">
        <f>H520*'Regional Transition'!$S$124</f>
        <v>-153.78022079999974</v>
      </c>
      <c r="AF520" s="347">
        <f>I520*'Regional Transition'!$T$124</f>
        <v>0</v>
      </c>
      <c r="AG520" s="347">
        <f>J520*'Regional Transition'!$U$124</f>
        <v>-636.42994966123729</v>
      </c>
      <c r="AH520" s="347">
        <f>K520*'Regional Transition'!$V$124</f>
        <v>-298.02411188604862</v>
      </c>
      <c r="AI520" s="347">
        <f>L520*'Regional Transition'!$W$124</f>
        <v>0</v>
      </c>
      <c r="AJ520" s="347">
        <f>M520*'Regional Transition'!$X$124</f>
        <v>0</v>
      </c>
      <c r="AK520" s="347">
        <f>N520*'Regional Transition'!$Y$124</f>
        <v>-626.61826550022624</v>
      </c>
      <c r="AM520" s="382">
        <f>IF(('GE2024 results (adjust.)'!E519+'Allocation (ENG)'!P520+'Allocation (ENG)'!AB520)&gt;0,('GE2024 results (adjust.)'!E519+'Allocation (ENG)'!P520+'Allocation (ENG)'!AB520),0)</f>
        <v>8607.8002227665711</v>
      </c>
      <c r="AN520" s="382">
        <f>IF(('GE2024 results (adjust.)'!F519+'Allocation (ENG)'!Q520+'Allocation (ENG)'!AC520)&gt;0,('GE2024 results (adjust.)'!F519+'Allocation (ENG)'!Q520+'Allocation (ENG)'!AC520),0)</f>
        <v>419.20222233606569</v>
      </c>
      <c r="AO520" s="382">
        <f>IF(('GE2024 results (adjust.)'!G519+'Allocation (ENG)'!R520+'Allocation (ENG)'!AD520)&gt;0,('GE2024 results (adjust.)'!G519+'Allocation (ENG)'!R520+'Allocation (ENG)'!AD520),0)</f>
        <v>4373.8419446919161</v>
      </c>
      <c r="AP520" s="382">
        <f>IF(('GE2024 results (adjust.)'!H519+'Allocation (ENG)'!S520+'Allocation (ENG)'!AE520)&gt;0,('GE2024 results (adjust.)'!H519+'Allocation (ENG)'!S520+'Allocation (ENG)'!AE520),0)</f>
        <v>1982.0561792000003</v>
      </c>
      <c r="AQ520" s="382">
        <f>IF(('GE2024 results (adjust.)'!I519+'Allocation (ENG)'!T520+'Allocation (ENG)'!AF520)&gt;0,('GE2024 results (adjust.)'!I519+'Allocation (ENG)'!T520+'Allocation (ENG)'!AF520),0)</f>
        <v>20165.484232039518</v>
      </c>
      <c r="AR520" s="382">
        <f>IF(('GE2024 results (adjust.)'!K519+'Allocation (ENG)'!U520+'Allocation (ENG)'!AG520)&gt;0,('GE2024 results (adjust.)'!K519+'Allocation (ENG)'!U520+'Allocation (ENG)'!AG520),0)</f>
        <v>402.57005033876271</v>
      </c>
      <c r="AS520" s="382">
        <f>IF(('GE2024 results (adjust.)'!L519+'Allocation (ENG)'!V520+'Allocation (ENG)'!AH520)&gt;0,('GE2024 results (adjust.)'!L519+'Allocation (ENG)'!V520+'Allocation (ENG)'!AH520),0)</f>
        <v>357.97588811395138</v>
      </c>
      <c r="AT520" s="382">
        <f t="shared" si="131"/>
        <v>528.14216959297414</v>
      </c>
      <c r="AU520" s="382">
        <f t="shared" si="132"/>
        <v>366.74032727965749</v>
      </c>
      <c r="AV520" s="382">
        <f>IF(('GE2024 results (adjust.)'!N519+'Allocation (ENG)'!Y520+'Allocation (ENG)'!AK520)&gt;0,('GE2024 results (adjust.)'!N519+'Allocation (ENG)'!Y520+'Allocation (ENG)'!AK520),0)</f>
        <v>116.38173449977376</v>
      </c>
      <c r="AW520" s="382">
        <f t="shared" si="122"/>
        <v>37320.194970859193</v>
      </c>
      <c r="AY520" s="368">
        <f t="shared" si="123"/>
        <v>0.23064724687231183</v>
      </c>
      <c r="AZ520" s="368">
        <f t="shared" si="124"/>
        <v>1.123258393112341E-2</v>
      </c>
      <c r="BA520" s="368">
        <f t="shared" si="125"/>
        <v>0.11719772493437272</v>
      </c>
      <c r="BB520" s="368">
        <f t="shared" si="126"/>
        <v>5.3109480825265072E-2</v>
      </c>
      <c r="BC520" s="368">
        <f t="shared" si="127"/>
        <v>0.54033705471756988</v>
      </c>
      <c r="BD520" s="368">
        <f t="shared" si="128"/>
        <v>1.0786922486688571E-2</v>
      </c>
      <c r="BE520" s="368">
        <f t="shared" si="129"/>
        <v>9.5920154863464793E-3</v>
      </c>
      <c r="BF520" s="368">
        <f t="shared" si="133"/>
        <v>1.4151645510034568E-2</v>
      </c>
      <c r="BG520" s="368">
        <f t="shared" si="134"/>
        <v>9.8268598962577801E-3</v>
      </c>
      <c r="BH520" s="368">
        <f t="shared" si="135"/>
        <v>3.1184653400296637E-3</v>
      </c>
    </row>
    <row r="521" spans="1:60" ht="20" customHeight="1" x14ac:dyDescent="0.35">
      <c r="A521" s="394" t="s">
        <v>640</v>
      </c>
      <c r="B521" s="395" t="s">
        <v>628</v>
      </c>
      <c r="C521" s="394" t="s">
        <v>609</v>
      </c>
      <c r="D521" s="333" t="s">
        <v>71</v>
      </c>
      <c r="E521" s="346">
        <f>'GE2024 results (adjust.)'!E520/'Regional Transition'!$P$120</f>
        <v>2.6060693301254618E-2</v>
      </c>
      <c r="F521" s="346">
        <f>'GE2024 results (adjust.)'!F520/'Regional Transition'!$Q$120</f>
        <v>7.3939467272188765E-3</v>
      </c>
      <c r="G521" s="346">
        <f>'GE2024 results (adjust.)'!G520/'Regional Transition'!$R$120</f>
        <v>8.8857605648203462E-3</v>
      </c>
      <c r="H521" s="346">
        <f>'GE2024 results (adjust.)'!H520/'Regional Transition'!$S$120</f>
        <v>9.8740324242385963E-2</v>
      </c>
      <c r="I521" s="346">
        <f>'GE2024 results (adjust.)'!I520/'Regional Transition'!$T$120</f>
        <v>2.6553410270186373E-2</v>
      </c>
      <c r="J521" s="346">
        <v>1.2208525983994477E-2</v>
      </c>
      <c r="K521" s="346">
        <v>1.2208525983994477E-2</v>
      </c>
      <c r="L521" s="346">
        <f t="shared" si="130"/>
        <v>8.8857605648203462E-3</v>
      </c>
      <c r="M521" s="346">
        <v>2.1187390650621432E-2</v>
      </c>
      <c r="N521" s="346">
        <v>1.2208525983994477E-2</v>
      </c>
      <c r="P521" s="347">
        <f>E521*'Regional Transition'!$P$122</f>
        <v>0</v>
      </c>
      <c r="Q521" s="347">
        <f>F521*'Regional Transition'!$Q$122</f>
        <v>0</v>
      </c>
      <c r="R521" s="347">
        <f>G521*'Regional Transition'!$R$122</f>
        <v>2753.3401962645225</v>
      </c>
      <c r="S521" s="347">
        <f>H521*'Regional Transition'!$S$122</f>
        <v>0</v>
      </c>
      <c r="T521" s="347">
        <f>I521*'Regional Transition'!$T$122</f>
        <v>6421.7248840179864</v>
      </c>
      <c r="U521" s="347">
        <f>J521*'Regional Transition'!$U$122</f>
        <v>0</v>
      </c>
      <c r="V521" s="347">
        <f>K521*'Regional Transition'!$V$122</f>
        <v>0</v>
      </c>
      <c r="W521" s="347">
        <f>L521*'Regional Transition'!$W$122</f>
        <v>731.23940171794789</v>
      </c>
      <c r="X521" s="347">
        <f>M521*'Regional Transition'!$X$122</f>
        <v>174.35823023032466</v>
      </c>
      <c r="Y521" s="347">
        <f>N521*'Regional Transition'!$Y$122</f>
        <v>0</v>
      </c>
      <c r="Z521" s="348">
        <f t="shared" si="121"/>
        <v>10080.662712230782</v>
      </c>
      <c r="AB521" s="347">
        <f>E521*'Regional Transition'!$P$124</f>
        <v>-11249.023536138327</v>
      </c>
      <c r="AC521" s="347">
        <f>F521*'Regional Transition'!$Q$124</f>
        <v>-951.51306491803268</v>
      </c>
      <c r="AD521" s="347">
        <f>G521*'Regional Transition'!$R$124</f>
        <v>0</v>
      </c>
      <c r="AE521" s="347">
        <f>H521*'Regional Transition'!$S$124</f>
        <v>-1125.587561471998</v>
      </c>
      <c r="AF521" s="347">
        <f>I521*'Regional Transition'!$T$124</f>
        <v>0</v>
      </c>
      <c r="AG521" s="347">
        <f>J521*'Regional Transition'!$U$124</f>
        <v>-350.84571466148606</v>
      </c>
      <c r="AH521" s="347">
        <f>K521*'Regional Transition'!$V$124</f>
        <v>-164.29220934161171</v>
      </c>
      <c r="AI521" s="347">
        <f>L521*'Regional Transition'!$W$124</f>
        <v>0</v>
      </c>
      <c r="AJ521" s="347">
        <f>M521*'Regional Transition'!$X$124</f>
        <v>0</v>
      </c>
      <c r="AK521" s="347">
        <f>N521*'Regional Transition'!$Y$124</f>
        <v>-345.43681248248731</v>
      </c>
      <c r="AM521" s="382">
        <f>IF(('GE2024 results (adjust.)'!E520+'Allocation (ENG)'!P521+'Allocation (ENG)'!AB521)&gt;0,('GE2024 results (adjust.)'!E520+'Allocation (ENG)'!P521+'Allocation (ENG)'!AB521),0)</f>
        <v>12408.013839861673</v>
      </c>
      <c r="AN521" s="382">
        <f>IF(('GE2024 results (adjust.)'!F520+'Allocation (ENG)'!Q521+'Allocation (ENG)'!AC521)&gt;0,('GE2024 results (adjust.)'!F520+'Allocation (ENG)'!Q521+'Allocation (ENG)'!AC521),0)</f>
        <v>2793.1512550819671</v>
      </c>
      <c r="AO521" s="382">
        <f>IF(('GE2024 results (adjust.)'!G520+'Allocation (ENG)'!R521+'Allocation (ENG)'!AD521)&gt;0,('GE2024 results (adjust.)'!G520+'Allocation (ENG)'!R521+'Allocation (ENG)'!AD521),0)</f>
        <v>6055.804196264522</v>
      </c>
      <c r="AP521" s="382">
        <f>IF(('GE2024 results (adjust.)'!H520+'Allocation (ENG)'!S521+'Allocation (ENG)'!AE521)&gt;0,('GE2024 results (adjust.)'!H520+'Allocation (ENG)'!S521+'Allocation (ENG)'!AE521),0)</f>
        <v>14507.573014528003</v>
      </c>
      <c r="AQ521" s="382">
        <f>IF(('GE2024 results (adjust.)'!I520+'Allocation (ENG)'!T521+'Allocation (ENG)'!AF521)&gt;0,('GE2024 results (adjust.)'!I520+'Allocation (ENG)'!T521+'Allocation (ENG)'!AF521),0)</f>
        <v>10869.792852017987</v>
      </c>
      <c r="AR521" s="382">
        <f>IF(('GE2024 results (adjust.)'!K520+'Allocation (ENG)'!U521+'Allocation (ENG)'!AG521)&gt;0,('GE2024 results (adjust.)'!K520+'Allocation (ENG)'!U521+'Allocation (ENG)'!AG521),0)</f>
        <v>0</v>
      </c>
      <c r="AS521" s="382">
        <f>IF(('GE2024 results (adjust.)'!L520+'Allocation (ENG)'!V521+'Allocation (ENG)'!AH521)&gt;0,('GE2024 results (adjust.)'!L520+'Allocation (ENG)'!V521+'Allocation (ENG)'!AH521),0)</f>
        <v>116.70779065838829</v>
      </c>
      <c r="AT521" s="382">
        <f t="shared" si="131"/>
        <v>731.23940171794789</v>
      </c>
      <c r="AU521" s="382">
        <f t="shared" si="132"/>
        <v>174.35823023032466</v>
      </c>
      <c r="AV521" s="382">
        <f>IF(('GE2024 results (adjust.)'!N520+'Allocation (ENG)'!Y521+'Allocation (ENG)'!AK521)&gt;0,('GE2024 results (adjust.)'!N520+'Allocation (ENG)'!Y521+'Allocation (ENG)'!AK521),0)</f>
        <v>717.56318751751269</v>
      </c>
      <c r="AW521" s="382">
        <f t="shared" si="122"/>
        <v>48374.203767878316</v>
      </c>
      <c r="AY521" s="368">
        <f t="shared" si="123"/>
        <v>0.25650063201868978</v>
      </c>
      <c r="AZ521" s="368">
        <f t="shared" si="124"/>
        <v>5.7740511213058759E-2</v>
      </c>
      <c r="BA521" s="368">
        <f t="shared" si="125"/>
        <v>0.12518664338793165</v>
      </c>
      <c r="BB521" s="368">
        <f t="shared" si="126"/>
        <v>0.29990308644958813</v>
      </c>
      <c r="BC521" s="368">
        <f t="shared" si="127"/>
        <v>0.22470225875295546</v>
      </c>
      <c r="BD521" s="368">
        <f t="shared" si="128"/>
        <v>0</v>
      </c>
      <c r="BE521" s="368">
        <f t="shared" si="129"/>
        <v>2.4126038584202018E-3</v>
      </c>
      <c r="BF521" s="368">
        <f t="shared" si="133"/>
        <v>1.5116308791908409E-2</v>
      </c>
      <c r="BG521" s="368">
        <f t="shared" si="134"/>
        <v>3.6043638271954959E-3</v>
      </c>
      <c r="BH521" s="368">
        <f t="shared" si="135"/>
        <v>1.4833591700252287E-2</v>
      </c>
    </row>
    <row r="522" spans="1:60" ht="20" customHeight="1" x14ac:dyDescent="0.35">
      <c r="A522" s="394" t="s">
        <v>641</v>
      </c>
      <c r="B522" s="395" t="s">
        <v>628</v>
      </c>
      <c r="C522" s="394" t="s">
        <v>609</v>
      </c>
      <c r="D522" s="333" t="s">
        <v>71</v>
      </c>
      <c r="E522" s="346">
        <f>'GE2024 results (adjust.)'!E521/'Regional Transition'!$P$120</f>
        <v>2.2900685017190534E-2</v>
      </c>
      <c r="F522" s="346">
        <f>'GE2024 results (adjust.)'!F521/'Regional Transition'!$Q$120</f>
        <v>5.0991217296870431E-4</v>
      </c>
      <c r="G522" s="346">
        <f>'GE2024 results (adjust.)'!G521/'Regional Transition'!$R$120</f>
        <v>1.7999354245031719E-2</v>
      </c>
      <c r="H522" s="346">
        <f>'GE2024 results (adjust.)'!H521/'Regional Transition'!$S$120</f>
        <v>2.3722991397496306E-2</v>
      </c>
      <c r="I522" s="346">
        <f>'GE2024 results (adjust.)'!I521/'Regional Transition'!$T$120</f>
        <v>3.4856997910622398E-2</v>
      </c>
      <c r="J522" s="346">
        <v>1.9847938448681497E-2</v>
      </c>
      <c r="K522" s="346">
        <v>1.9847938448681497E-2</v>
      </c>
      <c r="L522" s="346">
        <f t="shared" si="130"/>
        <v>1.7999354245031719E-2</v>
      </c>
      <c r="M522" s="346">
        <v>2.8821583803012547E-2</v>
      </c>
      <c r="N522" s="346">
        <v>1.9847938448681497E-2</v>
      </c>
      <c r="P522" s="347">
        <f>E522*'Regional Transition'!$P$122</f>
        <v>0</v>
      </c>
      <c r="Q522" s="347">
        <f>F522*'Regional Transition'!$Q$122</f>
        <v>0</v>
      </c>
      <c r="R522" s="347">
        <f>G522*'Regional Transition'!$R$122</f>
        <v>5577.276721348645</v>
      </c>
      <c r="S522" s="347">
        <f>H522*'Regional Transition'!$S$122</f>
        <v>0</v>
      </c>
      <c r="T522" s="347">
        <f>I522*'Regional Transition'!$T$122</f>
        <v>8429.8795743058326</v>
      </c>
      <c r="U522" s="347">
        <f>J522*'Regional Transition'!$U$122</f>
        <v>0</v>
      </c>
      <c r="V522" s="347">
        <f>K522*'Regional Transition'!$V$122</f>
        <v>0</v>
      </c>
      <c r="W522" s="347">
        <f>L522*'Regional Transition'!$W$122</f>
        <v>1481.2279639354099</v>
      </c>
      <c r="X522" s="347">
        <f>M522*'Regional Transition'!$X$122</f>
        <v>237.18259729075535</v>
      </c>
      <c r="Y522" s="347">
        <f>N522*'Regional Transition'!$Y$122</f>
        <v>0</v>
      </c>
      <c r="Z522" s="348">
        <f t="shared" si="121"/>
        <v>15725.566856880641</v>
      </c>
      <c r="AB522" s="347">
        <f>E522*'Regional Transition'!$P$124</f>
        <v>-9885.0150214409205</v>
      </c>
      <c r="AC522" s="347">
        <f>F522*'Regional Transition'!$Q$124</f>
        <v>-65.619636229508274</v>
      </c>
      <c r="AD522" s="347">
        <f>G522*'Regional Transition'!$R$124</f>
        <v>0</v>
      </c>
      <c r="AE522" s="347">
        <f>H522*'Regional Transition'!$S$124</f>
        <v>-270.4295761919995</v>
      </c>
      <c r="AF522" s="347">
        <f>I522*'Regional Transition'!$T$124</f>
        <v>0</v>
      </c>
      <c r="AG522" s="347">
        <f>J522*'Regional Transition'!$U$124</f>
        <v>-570.38533224356172</v>
      </c>
      <c r="AH522" s="347">
        <f>K522*'Regional Transition'!$V$124</f>
        <v>-267.09708140730771</v>
      </c>
      <c r="AI522" s="347">
        <f>L522*'Regional Transition'!$W$124</f>
        <v>0</v>
      </c>
      <c r="AJ522" s="347">
        <f>M522*'Regional Transition'!$X$124</f>
        <v>0</v>
      </c>
      <c r="AK522" s="347">
        <f>N522*'Regional Transition'!$Y$124</f>
        <v>-561.59184172190089</v>
      </c>
      <c r="AM522" s="382">
        <f>IF(('GE2024 results (adjust.)'!E521+'Allocation (ENG)'!P522+'Allocation (ENG)'!AB522)&gt;0,('GE2024 results (adjust.)'!E521+'Allocation (ENG)'!P522+'Allocation (ENG)'!AB522),0)</f>
        <v>10903.471114559079</v>
      </c>
      <c r="AN522" s="382">
        <f>IF(('GE2024 results (adjust.)'!F521+'Allocation (ENG)'!Q522+'Allocation (ENG)'!AC522)&gt;0,('GE2024 results (adjust.)'!F521+'Allocation (ENG)'!Q522+'Allocation (ENG)'!AC522),0)</f>
        <v>192.62538377049202</v>
      </c>
      <c r="AO522" s="382">
        <f>IF(('GE2024 results (adjust.)'!G521+'Allocation (ENG)'!R522+'Allocation (ENG)'!AD522)&gt;0,('GE2024 results (adjust.)'!G521+'Allocation (ENG)'!R522+'Allocation (ENG)'!AD522),0)</f>
        <v>12266.880721348643</v>
      </c>
      <c r="AP522" s="382">
        <f>IF(('GE2024 results (adjust.)'!H521+'Allocation (ENG)'!S522+'Allocation (ENG)'!AE522)&gt;0,('GE2024 results (adjust.)'!H521+'Allocation (ENG)'!S522+'Allocation (ENG)'!AE522),0)</f>
        <v>3485.5367598080006</v>
      </c>
      <c r="AQ522" s="382">
        <f>IF(('GE2024 results (adjust.)'!I521+'Allocation (ENG)'!T522+'Allocation (ENG)'!AF522)&gt;0,('GE2024 results (adjust.)'!I521+'Allocation (ENG)'!T522+'Allocation (ENG)'!AF522),0)</f>
        <v>14268.914722305832</v>
      </c>
      <c r="AR522" s="382">
        <f>IF(('GE2024 results (adjust.)'!K521+'Allocation (ENG)'!U522+'Allocation (ENG)'!AG522)&gt;0,('GE2024 results (adjust.)'!K521+'Allocation (ENG)'!U522+'Allocation (ENG)'!AG522),0)</f>
        <v>0</v>
      </c>
      <c r="AS522" s="382">
        <f>IF(('GE2024 results (adjust.)'!L521+'Allocation (ENG)'!V522+'Allocation (ENG)'!AH522)&gt;0,('GE2024 results (adjust.)'!L521+'Allocation (ENG)'!V522+'Allocation (ENG)'!AH522),0)</f>
        <v>326.90291859269229</v>
      </c>
      <c r="AT522" s="382">
        <f t="shared" si="131"/>
        <v>1481.2279639354099</v>
      </c>
      <c r="AU522" s="382">
        <f t="shared" si="132"/>
        <v>237.18259729075535</v>
      </c>
      <c r="AV522" s="382">
        <f>IF(('GE2024 results (adjust.)'!N521+'Allocation (ENG)'!Y522+'Allocation (ENG)'!AK522)&gt;0,('GE2024 results (adjust.)'!N521+'Allocation (ENG)'!Y522+'Allocation (ENG)'!AK522),0)</f>
        <v>1029.4081582780991</v>
      </c>
      <c r="AW522" s="382">
        <f t="shared" si="122"/>
        <v>44192.150339888998</v>
      </c>
      <c r="AY522" s="368">
        <f t="shared" si="123"/>
        <v>0.24672868440885345</v>
      </c>
      <c r="AZ522" s="368">
        <f t="shared" si="124"/>
        <v>4.3588144566168189E-3</v>
      </c>
      <c r="BA522" s="368">
        <f t="shared" si="125"/>
        <v>0.27758053471039706</v>
      </c>
      <c r="BB522" s="368">
        <f t="shared" si="126"/>
        <v>7.8872304990822401E-2</v>
      </c>
      <c r="BC522" s="368">
        <f t="shared" si="127"/>
        <v>0.32288346714430716</v>
      </c>
      <c r="BD522" s="368">
        <f t="shared" si="128"/>
        <v>0</v>
      </c>
      <c r="BE522" s="368">
        <f t="shared" si="129"/>
        <v>7.3973073516094808E-3</v>
      </c>
      <c r="BF522" s="368">
        <f t="shared" si="133"/>
        <v>3.351789746692671E-2</v>
      </c>
      <c r="BG522" s="368">
        <f t="shared" si="134"/>
        <v>5.3670752716612679E-3</v>
      </c>
      <c r="BH522" s="368">
        <f t="shared" si="135"/>
        <v>2.3293914198805759E-2</v>
      </c>
    </row>
    <row r="523" spans="1:60" ht="20" customHeight="1" x14ac:dyDescent="0.35">
      <c r="A523" s="394" t="s">
        <v>642</v>
      </c>
      <c r="B523" s="395" t="s">
        <v>628</v>
      </c>
      <c r="C523" s="394" t="s">
        <v>609</v>
      </c>
      <c r="D523" s="333" t="s">
        <v>71</v>
      </c>
      <c r="E523" s="346">
        <f>'GE2024 results (adjust.)'!E522/'Regional Transition'!$P$120</f>
        <v>2.0041448924668994E-2</v>
      </c>
      <c r="F523" s="346">
        <f>'GE2024 results (adjust.)'!F522/'Regional Transition'!$Q$120</f>
        <v>8.2097441998222817E-4</v>
      </c>
      <c r="G523" s="346">
        <f>'GE2024 results (adjust.)'!G522/'Regional Transition'!$R$120</f>
        <v>2.1078112135350241E-2</v>
      </c>
      <c r="H523" s="346">
        <f>'GE2024 results (adjust.)'!H522/'Regional Transition'!$S$120</f>
        <v>2.0815648825840357E-2</v>
      </c>
      <c r="I523" s="346">
        <f>'GE2024 results (adjust.)'!I522/'Regional Transition'!$T$120</f>
        <v>1.8244206233508843E-2</v>
      </c>
      <c r="J523" s="346">
        <v>3.8424155440696904E-2</v>
      </c>
      <c r="K523" s="346">
        <v>3.8424155440696904E-2</v>
      </c>
      <c r="L523" s="346">
        <f t="shared" si="130"/>
        <v>2.1078112135350241E-2</v>
      </c>
      <c r="M523" s="346">
        <v>2.7890251713694351E-2</v>
      </c>
      <c r="N523" s="346">
        <v>3.8424155440696904E-2</v>
      </c>
      <c r="P523" s="347">
        <f>E523*'Regional Transition'!$P$122</f>
        <v>0</v>
      </c>
      <c r="Q523" s="347">
        <f>F523*'Regional Transition'!$Q$122</f>
        <v>0</v>
      </c>
      <c r="R523" s="347">
        <f>G523*'Regional Transition'!$R$122</f>
        <v>6531.2600964512048</v>
      </c>
      <c r="S523" s="347">
        <f>H523*'Regional Transition'!$S$122</f>
        <v>0</v>
      </c>
      <c r="T523" s="347">
        <f>I523*'Regional Transition'!$T$122</f>
        <v>4412.2119142799456</v>
      </c>
      <c r="U523" s="347">
        <f>J523*'Regional Transition'!$U$122</f>
        <v>0</v>
      </c>
      <c r="V523" s="347">
        <f>K523*'Regional Transition'!$V$122</f>
        <v>0</v>
      </c>
      <c r="W523" s="347">
        <f>L523*'Regional Transition'!$W$122</f>
        <v>1734.5894023095311</v>
      </c>
      <c r="X523" s="347">
        <f>M523*'Regional Transition'!$X$122</f>
        <v>229.51834936480944</v>
      </c>
      <c r="Y523" s="347">
        <f>N523*'Regional Transition'!$Y$122</f>
        <v>0</v>
      </c>
      <c r="Z523" s="348">
        <f t="shared" si="121"/>
        <v>12907.579762405492</v>
      </c>
      <c r="AB523" s="347">
        <f>E523*'Regional Transition'!$P$124</f>
        <v>-8650.8339607780963</v>
      </c>
      <c r="AC523" s="347">
        <f>F523*'Regional Transition'!$Q$124</f>
        <v>-105.64965036885231</v>
      </c>
      <c r="AD523" s="347">
        <f>G523*'Regional Transition'!$R$124</f>
        <v>0</v>
      </c>
      <c r="AE523" s="347">
        <f>H523*'Regional Transition'!$S$124</f>
        <v>-237.2874059519996</v>
      </c>
      <c r="AF523" s="347">
        <f>I523*'Regional Transition'!$T$124</f>
        <v>0</v>
      </c>
      <c r="AG523" s="347">
        <f>J523*'Regional Transition'!$U$124</f>
        <v>-1104.224235876552</v>
      </c>
      <c r="AH523" s="347">
        <f>K523*'Regional Transition'!$V$124</f>
        <v>-517.08039100819747</v>
      </c>
      <c r="AI523" s="347">
        <f>L523*'Regional Transition'!$W$124</f>
        <v>0</v>
      </c>
      <c r="AJ523" s="347">
        <f>M523*'Regional Transition'!$X$124</f>
        <v>0</v>
      </c>
      <c r="AK523" s="347">
        <f>N523*'Regional Transition'!$Y$124</f>
        <v>-1087.2006821435427</v>
      </c>
      <c r="AM523" s="382">
        <f>IF(('GE2024 results (adjust.)'!E522+'Allocation (ENG)'!P523+'Allocation (ENG)'!AB523)&gt;0,('GE2024 results (adjust.)'!E522+'Allocation (ENG)'!P523+'Allocation (ENG)'!AB523),0)</f>
        <v>9542.1320052219035</v>
      </c>
      <c r="AN523" s="382">
        <f>IF(('GE2024 results (adjust.)'!F522+'Allocation (ENG)'!Q523+'Allocation (ENG)'!AC523)&gt;0,('GE2024 results (adjust.)'!F522+'Allocation (ENG)'!Q523+'Allocation (ENG)'!AC523),0)</f>
        <v>310.13284463114718</v>
      </c>
      <c r="AO523" s="382">
        <f>IF(('GE2024 results (adjust.)'!G522+'Allocation (ENG)'!R523+'Allocation (ENG)'!AD523)&gt;0,('GE2024 results (adjust.)'!G522+'Allocation (ENG)'!R523+'Allocation (ENG)'!AD523),0)</f>
        <v>14365.109096451204</v>
      </c>
      <c r="AP523" s="382">
        <f>IF(('GE2024 results (adjust.)'!H522+'Allocation (ENG)'!S523+'Allocation (ENG)'!AE523)&gt;0,('GE2024 results (adjust.)'!H522+'Allocation (ENG)'!S523+'Allocation (ENG)'!AE523),0)</f>
        <v>3058.3710100480007</v>
      </c>
      <c r="AQ523" s="382">
        <f>IF(('GE2024 results (adjust.)'!I522+'Allocation (ENG)'!T523+'Allocation (ENG)'!AF523)&gt;0,('GE2024 results (adjust.)'!I522+'Allocation (ENG)'!T523+'Allocation (ENG)'!AF523),0)</f>
        <v>7468.3718772799457</v>
      </c>
      <c r="AR523" s="382">
        <f>IF(('GE2024 results (adjust.)'!K522+'Allocation (ENG)'!U523+'Allocation (ENG)'!AG523)&gt;0,('GE2024 results (adjust.)'!K522+'Allocation (ENG)'!U523+'Allocation (ENG)'!AG523),0)</f>
        <v>611.77576412344797</v>
      </c>
      <c r="AS523" s="382">
        <f>IF(('GE2024 results (adjust.)'!L522+'Allocation (ENG)'!V523+'Allocation (ENG)'!AH523)&gt;0,('GE2024 results (adjust.)'!L522+'Allocation (ENG)'!V523+'Allocation (ENG)'!AH523),0)</f>
        <v>935.91960899180253</v>
      </c>
      <c r="AT523" s="382">
        <f t="shared" si="131"/>
        <v>1734.5894023095311</v>
      </c>
      <c r="AU523" s="382">
        <f t="shared" si="132"/>
        <v>229.51834936480944</v>
      </c>
      <c r="AV523" s="382">
        <f>IF(('GE2024 results (adjust.)'!N522+'Allocation (ENG)'!Y523+'Allocation (ENG)'!AK523)&gt;0,('GE2024 results (adjust.)'!N522+'Allocation (ENG)'!Y523+'Allocation (ENG)'!AK523),0)</f>
        <v>0</v>
      </c>
      <c r="AW523" s="382">
        <f t="shared" si="122"/>
        <v>38255.919958421793</v>
      </c>
      <c r="AY523" s="368">
        <f t="shared" si="123"/>
        <v>0.24942889925514036</v>
      </c>
      <c r="AZ523" s="368">
        <f t="shared" si="124"/>
        <v>8.1067935359602668E-3</v>
      </c>
      <c r="BA523" s="368">
        <f t="shared" si="125"/>
        <v>0.37550029151210668</v>
      </c>
      <c r="BB523" s="368">
        <f t="shared" si="126"/>
        <v>7.9945038921347911E-2</v>
      </c>
      <c r="BC523" s="368">
        <f t="shared" si="127"/>
        <v>0.19522133791049592</v>
      </c>
      <c r="BD523" s="368">
        <f t="shared" si="128"/>
        <v>1.5991662592047259E-2</v>
      </c>
      <c r="BE523" s="368">
        <f t="shared" si="129"/>
        <v>2.4464700104166907E-2</v>
      </c>
      <c r="BF523" s="368">
        <f t="shared" si="133"/>
        <v>4.5341724998242329E-2</v>
      </c>
      <c r="BG523" s="368">
        <f t="shared" si="134"/>
        <v>5.9995511704923057E-3</v>
      </c>
      <c r="BH523" s="368">
        <f t="shared" si="135"/>
        <v>0</v>
      </c>
    </row>
    <row r="524" spans="1:60" ht="20" customHeight="1" x14ac:dyDescent="0.35">
      <c r="A524" s="394" t="s">
        <v>643</v>
      </c>
      <c r="B524" s="395" t="s">
        <v>644</v>
      </c>
      <c r="C524" s="394" t="s">
        <v>609</v>
      </c>
      <c r="D524" s="333" t="s">
        <v>71</v>
      </c>
      <c r="E524" s="346">
        <f>'GE2024 results (adjust.)'!E523/'Regional Transition'!$P$120</f>
        <v>1.553041694619875E-2</v>
      </c>
      <c r="F524" s="346">
        <f>'GE2024 results (adjust.)'!F523/'Regional Transition'!$Q$120</f>
        <v>6.8121236054891898E-3</v>
      </c>
      <c r="G524" s="346">
        <f>'GE2024 results (adjust.)'!G523/'Regional Transition'!$R$120</f>
        <v>1.3324077512121359E-2</v>
      </c>
      <c r="H524" s="346">
        <f>'GE2024 results (adjust.)'!H523/'Regional Transition'!$S$120</f>
        <v>1.2063716635296793E-2</v>
      </c>
      <c r="I524" s="346">
        <f>'GE2024 results (adjust.)'!I523/'Regional Transition'!$T$120</f>
        <v>1.5347970915863748E-2</v>
      </c>
      <c r="J524" s="346">
        <v>9.297192220698175E-2</v>
      </c>
      <c r="K524" s="346">
        <v>9.297192220698175E-2</v>
      </c>
      <c r="L524" s="346">
        <f t="shared" si="130"/>
        <v>1.3324077512121359E-2</v>
      </c>
      <c r="M524" s="346">
        <v>4.6952984292255494E-2</v>
      </c>
      <c r="N524" s="346">
        <v>9.297192220698175E-2</v>
      </c>
      <c r="P524" s="347">
        <f>E524*'Regional Transition'!$P$122</f>
        <v>0</v>
      </c>
      <c r="Q524" s="347">
        <f>F524*'Regional Transition'!$Q$122</f>
        <v>0</v>
      </c>
      <c r="R524" s="347">
        <f>G524*'Regional Transition'!$R$122</f>
        <v>4128.5963001873497</v>
      </c>
      <c r="S524" s="347">
        <f>H524*'Regional Transition'!$S$122</f>
        <v>0</v>
      </c>
      <c r="T524" s="347">
        <f>I524*'Regional Transition'!$T$122</f>
        <v>3711.7811138649945</v>
      </c>
      <c r="U524" s="347">
        <f>J524*'Regional Transition'!$U$122</f>
        <v>0</v>
      </c>
      <c r="V524" s="347">
        <f>K524*'Regional Transition'!$V$122</f>
        <v>0</v>
      </c>
      <c r="W524" s="347">
        <f>L524*'Regional Transition'!$W$122</f>
        <v>1096.4835702394569</v>
      </c>
      <c r="X524" s="347">
        <f>M524*'Regional Transition'!$X$122</f>
        <v>386.3920470541654</v>
      </c>
      <c r="Y524" s="347">
        <f>N524*'Regional Transition'!$Y$122</f>
        <v>0</v>
      </c>
      <c r="Z524" s="348">
        <f t="shared" si="121"/>
        <v>9323.2530313459665</v>
      </c>
      <c r="AB524" s="347">
        <f>E524*'Regional Transition'!$P$124</f>
        <v>-6703.6599423631114</v>
      </c>
      <c r="AC524" s="347">
        <f>F524*'Regional Transition'!$Q$124</f>
        <v>-876.63934426229503</v>
      </c>
      <c r="AD524" s="347">
        <f>G524*'Regional Transition'!$R$124</f>
        <v>0</v>
      </c>
      <c r="AE524" s="347">
        <f>H524*'Regional Transition'!$S$124</f>
        <v>-137.51999999999975</v>
      </c>
      <c r="AF524" s="347">
        <f>I524*'Regional Transition'!$T$124</f>
        <v>0</v>
      </c>
      <c r="AG524" s="347">
        <f>J524*'Regional Transition'!$U$124</f>
        <v>-2671.8049773514208</v>
      </c>
      <c r="AH524" s="347">
        <f>K524*'Regional Transition'!$V$124</f>
        <v>-1251.1389602763361</v>
      </c>
      <c r="AI524" s="347">
        <f>L524*'Regional Transition'!$W$124</f>
        <v>0</v>
      </c>
      <c r="AJ524" s="347">
        <f>M524*'Regional Transition'!$X$124</f>
        <v>0</v>
      </c>
      <c r="AK524" s="347">
        <f>N524*'Regional Transition'!$Y$124</f>
        <v>-2630.6144164867987</v>
      </c>
      <c r="AM524" s="382">
        <f>IF(('GE2024 results (adjust.)'!E523+'Allocation (ENG)'!P524+'Allocation (ENG)'!AB524)&gt;0,('GE2024 results (adjust.)'!E523+'Allocation (ENG)'!P524+'Allocation (ENG)'!AB524),0)</f>
        <v>7394.3400576368886</v>
      </c>
      <c r="AN524" s="382">
        <f>IF(('GE2024 results (adjust.)'!F523+'Allocation (ENG)'!Q524+'Allocation (ENG)'!AC524)&gt;0,('GE2024 results (adjust.)'!F523+'Allocation (ENG)'!Q524+'Allocation (ENG)'!AC524),0)</f>
        <v>2573.3606557377052</v>
      </c>
      <c r="AO524" s="382">
        <f>IF(('GE2024 results (adjust.)'!G523+'Allocation (ENG)'!R524+'Allocation (ENG)'!AD524)&gt;0,('GE2024 results (adjust.)'!G523+'Allocation (ENG)'!R524+'Allocation (ENG)'!AD524),0)</f>
        <v>9080.5963001873497</v>
      </c>
      <c r="AP524" s="382">
        <f>IF(('GE2024 results (adjust.)'!H523+'Allocation (ENG)'!S524+'Allocation (ENG)'!AE524)&gt;0,('GE2024 results (adjust.)'!H523+'Allocation (ENG)'!S524+'Allocation (ENG)'!AE524),0)</f>
        <v>1772.4800000000002</v>
      </c>
      <c r="AQ524" s="382">
        <f>IF(('GE2024 results (adjust.)'!I523+'Allocation (ENG)'!T524+'Allocation (ENG)'!AF524)&gt;0,('GE2024 results (adjust.)'!I523+'Allocation (ENG)'!T524+'Allocation (ENG)'!AF524),0)</f>
        <v>6282.781113864994</v>
      </c>
      <c r="AR524" s="382">
        <f>IF(('GE2024 results (adjust.)'!K523+'Allocation (ENG)'!U524+'Allocation (ENG)'!AG524)&gt;0,('GE2024 results (adjust.)'!K523+'Allocation (ENG)'!U524+'Allocation (ENG)'!AG524),0)</f>
        <v>5237.1950226485787</v>
      </c>
      <c r="AS524" s="382">
        <f>IF(('GE2024 results (adjust.)'!L523+'Allocation (ENG)'!V524+'Allocation (ENG)'!AH524)&gt;0,('GE2024 results (adjust.)'!L523+'Allocation (ENG)'!V524+'Allocation (ENG)'!AH524),0)</f>
        <v>0</v>
      </c>
      <c r="AT524" s="382">
        <f t="shared" si="131"/>
        <v>1096.4835702394569</v>
      </c>
      <c r="AU524" s="382">
        <f t="shared" si="132"/>
        <v>386.3920470541654</v>
      </c>
      <c r="AV524" s="382">
        <f>IF(('GE2024 results (adjust.)'!N523+'Allocation (ENG)'!Y524+'Allocation (ENG)'!AK524)&gt;0,('GE2024 results (adjust.)'!N523+'Allocation (ENG)'!Y524+'Allocation (ENG)'!AK524),0)</f>
        <v>0</v>
      </c>
      <c r="AW524" s="382">
        <f t="shared" si="122"/>
        <v>33823.628767369133</v>
      </c>
      <c r="AY524" s="368">
        <f t="shared" si="123"/>
        <v>0.21861462909534041</v>
      </c>
      <c r="AZ524" s="368">
        <f t="shared" si="124"/>
        <v>7.6081743725271683E-2</v>
      </c>
      <c r="BA524" s="368">
        <f t="shared" si="125"/>
        <v>0.26846901503802356</v>
      </c>
      <c r="BB524" s="368">
        <f t="shared" si="126"/>
        <v>5.240360258772634E-2</v>
      </c>
      <c r="BC524" s="368">
        <f t="shared" si="127"/>
        <v>0.1857512438146855</v>
      </c>
      <c r="BD524" s="368">
        <f t="shared" si="128"/>
        <v>0.15483835453223424</v>
      </c>
      <c r="BE524" s="368">
        <f t="shared" si="129"/>
        <v>0</v>
      </c>
      <c r="BF524" s="368">
        <f t="shared" si="133"/>
        <v>3.2417679894159487E-2</v>
      </c>
      <c r="BG524" s="368">
        <f t="shared" si="134"/>
        <v>1.1423731312558978E-2</v>
      </c>
      <c r="BH524" s="368">
        <f t="shared" si="135"/>
        <v>0</v>
      </c>
    </row>
    <row r="525" spans="1:60" ht="20" customHeight="1" x14ac:dyDescent="0.35">
      <c r="A525" s="394" t="s">
        <v>645</v>
      </c>
      <c r="B525" s="395" t="s">
        <v>644</v>
      </c>
      <c r="C525" s="394" t="s">
        <v>609</v>
      </c>
      <c r="D525" s="333" t="s">
        <v>71</v>
      </c>
      <c r="E525" s="346">
        <f>'GE2024 results (adjust.)'!E524/'Regional Transition'!$P$120</f>
        <v>1.3035283283045098E-2</v>
      </c>
      <c r="F525" s="346">
        <f>'GE2024 results (adjust.)'!F524/'Regional Transition'!$Q$120</f>
        <v>9.5823872050547938E-3</v>
      </c>
      <c r="G525" s="346">
        <f>'GE2024 results (adjust.)'!G524/'Regional Transition'!$R$120</f>
        <v>2.0021094662297057E-2</v>
      </c>
      <c r="H525" s="346">
        <f>'GE2024 results (adjust.)'!H524/'Regional Transition'!$S$120</f>
        <v>6.0255422356403875E-3</v>
      </c>
      <c r="I525" s="346">
        <f>'GE2024 results (adjust.)'!I524/'Regional Transition'!$T$120</f>
        <v>2.0093842902682763E-2</v>
      </c>
      <c r="J525" s="346">
        <v>4.1739714952719213E-2</v>
      </c>
      <c r="K525" s="346">
        <v>4.1739714952719213E-2</v>
      </c>
      <c r="L525" s="346">
        <f t="shared" si="130"/>
        <v>2.0021094662297057E-2</v>
      </c>
      <c r="M525" s="346">
        <v>3.236530138618833E-2</v>
      </c>
      <c r="N525" s="346">
        <v>4.1739714952719213E-2</v>
      </c>
      <c r="P525" s="347">
        <f>E525*'Regional Transition'!$P$122</f>
        <v>0</v>
      </c>
      <c r="Q525" s="347">
        <f>F525*'Regional Transition'!$Q$122</f>
        <v>0</v>
      </c>
      <c r="R525" s="347">
        <f>G525*'Regional Transition'!$R$122</f>
        <v>6203.7328492920169</v>
      </c>
      <c r="S525" s="347">
        <f>H525*'Regional Transition'!$S$122</f>
        <v>0</v>
      </c>
      <c r="T525" s="347">
        <f>I525*'Regional Transition'!$T$122</f>
        <v>4859.5313999492701</v>
      </c>
      <c r="U525" s="347">
        <f>J525*'Regional Transition'!$U$122</f>
        <v>0</v>
      </c>
      <c r="V525" s="347">
        <f>K525*'Regional Transition'!$V$122</f>
        <v>0</v>
      </c>
      <c r="W525" s="347">
        <f>L525*'Regional Transition'!$W$122</f>
        <v>1647.6038461534324</v>
      </c>
      <c r="X525" s="347">
        <f>M525*'Regional Transition'!$X$122</f>
        <v>266.34505228237509</v>
      </c>
      <c r="Y525" s="347">
        <f>N525*'Regional Transition'!$Y$122</f>
        <v>0</v>
      </c>
      <c r="Z525" s="348">
        <f t="shared" si="121"/>
        <v>12977.213147677094</v>
      </c>
      <c r="AB525" s="347">
        <f>E525*'Regional Transition'!$P$124</f>
        <v>-5626.6426512968283</v>
      </c>
      <c r="AC525" s="347">
        <f>F525*'Regional Transition'!$Q$124</f>
        <v>-1233.139344262295</v>
      </c>
      <c r="AD525" s="347">
        <f>G525*'Regional Transition'!$R$124</f>
        <v>0</v>
      </c>
      <c r="AE525" s="347">
        <f>H525*'Regional Transition'!$S$124</f>
        <v>-68.687999999999874</v>
      </c>
      <c r="AF525" s="347">
        <f>I525*'Regional Transition'!$T$124</f>
        <v>0</v>
      </c>
      <c r="AG525" s="347">
        <f>J525*'Regional Transition'!$U$124</f>
        <v>-1199.5059961826848</v>
      </c>
      <c r="AH525" s="347">
        <f>K525*'Regional Transition'!$V$124</f>
        <v>-561.69843893207269</v>
      </c>
      <c r="AI525" s="347">
        <f>L525*'Regional Transition'!$W$124</f>
        <v>0</v>
      </c>
      <c r="AJ525" s="347">
        <f>M525*'Regional Transition'!$X$124</f>
        <v>0</v>
      </c>
      <c r="AK525" s="347">
        <f>N525*'Regional Transition'!$Y$124</f>
        <v>-1181.0135069620753</v>
      </c>
      <c r="AM525" s="382">
        <f>IF(('GE2024 results (adjust.)'!E524+'Allocation (ENG)'!P525+'Allocation (ENG)'!AB525)&gt;0,('GE2024 results (adjust.)'!E524+'Allocation (ENG)'!P525+'Allocation (ENG)'!AB525),0)</f>
        <v>6206.3573487031717</v>
      </c>
      <c r="AN525" s="382">
        <f>IF(('GE2024 results (adjust.)'!F524+'Allocation (ENG)'!Q525+'Allocation (ENG)'!AC525)&gt;0,('GE2024 results (adjust.)'!F524+'Allocation (ENG)'!Q525+'Allocation (ENG)'!AC525),0)</f>
        <v>3619.8606557377052</v>
      </c>
      <c r="AO525" s="382">
        <f>IF(('GE2024 results (adjust.)'!G524+'Allocation (ENG)'!R525+'Allocation (ENG)'!AD525)&gt;0,('GE2024 results (adjust.)'!G524+'Allocation (ENG)'!R525+'Allocation (ENG)'!AD525),0)</f>
        <v>13644.732849292017</v>
      </c>
      <c r="AP525" s="382">
        <f>IF(('GE2024 results (adjust.)'!H524+'Allocation (ENG)'!S525+'Allocation (ENG)'!AE525)&gt;0,('GE2024 results (adjust.)'!H524+'Allocation (ENG)'!S525+'Allocation (ENG)'!AE525),0)</f>
        <v>885.31200000000013</v>
      </c>
      <c r="AQ525" s="382">
        <f>IF(('GE2024 results (adjust.)'!I524+'Allocation (ENG)'!T525+'Allocation (ENG)'!AF525)&gt;0,('GE2024 results (adjust.)'!I524+'Allocation (ENG)'!T525+'Allocation (ENG)'!AF525),0)</f>
        <v>8225.5313999492701</v>
      </c>
      <c r="AR525" s="382">
        <f>IF(('GE2024 results (adjust.)'!K524+'Allocation (ENG)'!U525+'Allocation (ENG)'!AG525)&gt;0,('GE2024 results (adjust.)'!K524+'Allocation (ENG)'!U525+'Allocation (ENG)'!AG525),0)</f>
        <v>2145.4940038173154</v>
      </c>
      <c r="AS525" s="382">
        <f>IF(('GE2024 results (adjust.)'!L524+'Allocation (ENG)'!V525+'Allocation (ENG)'!AH525)&gt;0,('GE2024 results (adjust.)'!L524+'Allocation (ENG)'!V525+'Allocation (ENG)'!AH525),0)</f>
        <v>0</v>
      </c>
      <c r="AT525" s="382">
        <f t="shared" si="131"/>
        <v>1647.6038461534324</v>
      </c>
      <c r="AU525" s="382">
        <f t="shared" si="132"/>
        <v>266.34505228237509</v>
      </c>
      <c r="AV525" s="382">
        <f>IF(('GE2024 results (adjust.)'!N524+'Allocation (ENG)'!Y525+'Allocation (ENG)'!AK525)&gt;0,('GE2024 results (adjust.)'!N524+'Allocation (ENG)'!Y525+'Allocation (ENG)'!AK525),0)</f>
        <v>0</v>
      </c>
      <c r="AW525" s="382">
        <f t="shared" si="122"/>
        <v>36641.237155935291</v>
      </c>
      <c r="AY525" s="368">
        <f t="shared" si="123"/>
        <v>0.16938176301991598</v>
      </c>
      <c r="AZ525" s="368">
        <f t="shared" si="124"/>
        <v>9.8791987845075965E-2</v>
      </c>
      <c r="BA525" s="368">
        <f t="shared" si="125"/>
        <v>0.37238734028612869</v>
      </c>
      <c r="BB525" s="368">
        <f t="shared" si="126"/>
        <v>2.4161629593246248E-2</v>
      </c>
      <c r="BC525" s="368">
        <f t="shared" si="127"/>
        <v>0.22448836443331899</v>
      </c>
      <c r="BD525" s="368">
        <f t="shared" si="128"/>
        <v>5.8554081967447429E-2</v>
      </c>
      <c r="BE525" s="368">
        <f t="shared" si="129"/>
        <v>0</v>
      </c>
      <c r="BF525" s="368">
        <f t="shared" si="133"/>
        <v>4.4965835600519484E-2</v>
      </c>
      <c r="BG525" s="368">
        <f t="shared" si="134"/>
        <v>7.2689972543471147E-3</v>
      </c>
      <c r="BH525" s="368">
        <f t="shared" si="135"/>
        <v>0</v>
      </c>
    </row>
    <row r="526" spans="1:60" ht="20" customHeight="1" x14ac:dyDescent="0.35">
      <c r="A526" s="394" t="s">
        <v>646</v>
      </c>
      <c r="B526" s="395" t="s">
        <v>644</v>
      </c>
      <c r="C526" s="394" t="s">
        <v>609</v>
      </c>
      <c r="D526" s="333" t="s">
        <v>71</v>
      </c>
      <c r="E526" s="346">
        <f>'GE2024 results (adjust.)'!E525/'Regional Transition'!$P$120</f>
        <v>1.2915208418019162E-2</v>
      </c>
      <c r="F526" s="346">
        <f>'GE2024 results (adjust.)'!F525/'Regional Transition'!$Q$120</f>
        <v>6.0321848158752097E-3</v>
      </c>
      <c r="G526" s="346">
        <f>'GE2024 results (adjust.)'!G525/'Regional Transition'!$R$120</f>
        <v>7.9589299840175654E-3</v>
      </c>
      <c r="H526" s="346">
        <f>'GE2024 results (adjust.)'!H525/'Regional Transition'!$S$120</f>
        <v>4.7749579980546466E-3</v>
      </c>
      <c r="I526" s="346">
        <f>'GE2024 results (adjust.)'!I525/'Regional Transition'!$T$120</f>
        <v>2.2028009599197679E-2</v>
      </c>
      <c r="J526" s="346">
        <v>0.13532933043865306</v>
      </c>
      <c r="K526" s="346">
        <v>0.13532933043865306</v>
      </c>
      <c r="L526" s="346">
        <f t="shared" si="130"/>
        <v>7.9589299840175654E-3</v>
      </c>
      <c r="M526" s="346">
        <v>6.5890986639904725E-2</v>
      </c>
      <c r="N526" s="346">
        <v>0.13532933043865306</v>
      </c>
      <c r="P526" s="347">
        <f>E526*'Regional Transition'!$P$122</f>
        <v>0</v>
      </c>
      <c r="Q526" s="347">
        <f>F526*'Regional Transition'!$Q$122</f>
        <v>0</v>
      </c>
      <c r="R526" s="347">
        <f>G526*'Regional Transition'!$R$122</f>
        <v>2466.1526365012483</v>
      </c>
      <c r="S526" s="347">
        <f>H526*'Regional Transition'!$S$122</f>
        <v>0</v>
      </c>
      <c r="T526" s="347">
        <f>I526*'Regional Transition'!$T$122</f>
        <v>5327.2937806930495</v>
      </c>
      <c r="U526" s="347">
        <f>J526*'Regional Transition'!$U$122</f>
        <v>0</v>
      </c>
      <c r="V526" s="347">
        <f>K526*'Regional Transition'!$V$122</f>
        <v>0</v>
      </c>
      <c r="W526" s="347">
        <f>L526*'Regional Transition'!$W$122</f>
        <v>654.9673668756692</v>
      </c>
      <c r="X526" s="347">
        <f>M526*'Regional Transition'!$X$122</f>
        <v>542.23929733068803</v>
      </c>
      <c r="Y526" s="347">
        <f>N526*'Regional Transition'!$Y$122</f>
        <v>0</v>
      </c>
      <c r="Z526" s="348">
        <f t="shared" si="121"/>
        <v>8990.6530814006564</v>
      </c>
      <c r="AB526" s="347">
        <f>E526*'Regional Transition'!$P$124</f>
        <v>-5574.812680115273</v>
      </c>
      <c r="AC526" s="347">
        <f>F526*'Regional Transition'!$Q$124</f>
        <v>-776.27049180327867</v>
      </c>
      <c r="AD526" s="347">
        <f>G526*'Regional Transition'!$R$124</f>
        <v>0</v>
      </c>
      <c r="AE526" s="347">
        <f>H526*'Regional Transition'!$S$124</f>
        <v>-54.431999999999903</v>
      </c>
      <c r="AF526" s="347">
        <f>I526*'Regional Transition'!$T$124</f>
        <v>0</v>
      </c>
      <c r="AG526" s="347">
        <f>J526*'Regional Transition'!$U$124</f>
        <v>-3889.0620960020974</v>
      </c>
      <c r="AH526" s="347">
        <f>K526*'Regional Transition'!$V$124</f>
        <v>-1821.1498026572401</v>
      </c>
      <c r="AI526" s="347">
        <f>L526*'Regional Transition'!$W$124</f>
        <v>0</v>
      </c>
      <c r="AJ526" s="347">
        <f>M526*'Regional Transition'!$X$124</f>
        <v>0</v>
      </c>
      <c r="AK526" s="347">
        <f>N526*'Regional Transition'!$Y$124</f>
        <v>-3829.1053812232853</v>
      </c>
      <c r="AM526" s="382">
        <f>IF(('GE2024 results (adjust.)'!E525+'Allocation (ENG)'!P526+'Allocation (ENG)'!AB526)&gt;0,('GE2024 results (adjust.)'!E525+'Allocation (ENG)'!P526+'Allocation (ENG)'!AB526),0)</f>
        <v>6149.187319884727</v>
      </c>
      <c r="AN526" s="382">
        <f>IF(('GE2024 results (adjust.)'!F525+'Allocation (ENG)'!Q526+'Allocation (ENG)'!AC526)&gt;0,('GE2024 results (adjust.)'!F525+'Allocation (ENG)'!Q526+'Allocation (ENG)'!AC526),0)</f>
        <v>2278.7295081967213</v>
      </c>
      <c r="AO526" s="382">
        <f>IF(('GE2024 results (adjust.)'!G525+'Allocation (ENG)'!R526+'Allocation (ENG)'!AD526)&gt;0,('GE2024 results (adjust.)'!G525+'Allocation (ENG)'!R526+'Allocation (ENG)'!AD526),0)</f>
        <v>5424.1526365012487</v>
      </c>
      <c r="AP526" s="382">
        <f>IF(('GE2024 results (adjust.)'!H525+'Allocation (ENG)'!S526+'Allocation (ENG)'!AE526)&gt;0,('GE2024 results (adjust.)'!H525+'Allocation (ENG)'!S526+'Allocation (ENG)'!AE526),0)</f>
        <v>701.5680000000001</v>
      </c>
      <c r="AQ526" s="382">
        <f>IF(('GE2024 results (adjust.)'!I525+'Allocation (ENG)'!T526+'Allocation (ENG)'!AF526)&gt;0,('GE2024 results (adjust.)'!I525+'Allocation (ENG)'!T526+'Allocation (ENG)'!AF526),0)</f>
        <v>9017.2937806930495</v>
      </c>
      <c r="AR526" s="382">
        <f>IF(('GE2024 results (adjust.)'!K525+'Allocation (ENG)'!U526+'Allocation (ENG)'!AG526)&gt;0,('GE2024 results (adjust.)'!K525+'Allocation (ENG)'!U526+'Allocation (ENG)'!AG526),0)</f>
        <v>7127.937903997903</v>
      </c>
      <c r="AS526" s="382">
        <f>IF(('GE2024 results (adjust.)'!L525+'Allocation (ENG)'!V526+'Allocation (ENG)'!AH526)&gt;0,('GE2024 results (adjust.)'!L525+'Allocation (ENG)'!V526+'Allocation (ENG)'!AH526),0)</f>
        <v>0</v>
      </c>
      <c r="AT526" s="382">
        <f t="shared" si="131"/>
        <v>654.9673668756692</v>
      </c>
      <c r="AU526" s="382">
        <f t="shared" si="132"/>
        <v>542.23929733068803</v>
      </c>
      <c r="AV526" s="382">
        <f>IF(('GE2024 results (adjust.)'!N525+'Allocation (ENG)'!Y526+'Allocation (ENG)'!AK526)&gt;0,('GE2024 results (adjust.)'!N525+'Allocation (ENG)'!Y526+'Allocation (ENG)'!AK526),0)</f>
        <v>51.894618776714651</v>
      </c>
      <c r="AW526" s="382">
        <f t="shared" si="122"/>
        <v>31947.97043225672</v>
      </c>
      <c r="AY526" s="368">
        <f t="shared" si="123"/>
        <v>0.19247505355382805</v>
      </c>
      <c r="AZ526" s="368">
        <f t="shared" si="124"/>
        <v>7.1326268221907768E-2</v>
      </c>
      <c r="BA526" s="368">
        <f t="shared" si="125"/>
        <v>0.16978082060025562</v>
      </c>
      <c r="BB526" s="368">
        <f t="shared" si="126"/>
        <v>2.1959704810908805E-2</v>
      </c>
      <c r="BC526" s="368">
        <f t="shared" si="127"/>
        <v>0.28224934663106521</v>
      </c>
      <c r="BD526" s="368">
        <f t="shared" si="128"/>
        <v>0.22311082073623931</v>
      </c>
      <c r="BE526" s="368">
        <f t="shared" si="129"/>
        <v>0</v>
      </c>
      <c r="BF526" s="368">
        <f t="shared" si="133"/>
        <v>2.0501063385684498E-2</v>
      </c>
      <c r="BG526" s="368">
        <f t="shared" si="134"/>
        <v>1.6972574157111668E-2</v>
      </c>
      <c r="BH526" s="368">
        <f t="shared" si="135"/>
        <v>1.6243479029991374E-3</v>
      </c>
    </row>
    <row r="527" spans="1:60" ht="20" customHeight="1" x14ac:dyDescent="0.35">
      <c r="A527" s="394" t="s">
        <v>647</v>
      </c>
      <c r="B527" s="395" t="s">
        <v>644</v>
      </c>
      <c r="C527" s="394" t="s">
        <v>609</v>
      </c>
      <c r="D527" s="333" t="s">
        <v>71</v>
      </c>
      <c r="E527" s="346">
        <f>'GE2024 results (adjust.)'!E526/'Regional Transition'!$P$120</f>
        <v>2.0897432931578256E-2</v>
      </c>
      <c r="F527" s="346">
        <f>'GE2024 results (adjust.)'!F526/'Regional Transition'!$Q$120</f>
        <v>2.765722183828611E-2</v>
      </c>
      <c r="G527" s="346">
        <f>'GE2024 results (adjust.)'!G526/'Regional Transition'!$R$120</f>
        <v>1.9636332327031842E-2</v>
      </c>
      <c r="H527" s="346">
        <f>'GE2024 results (adjust.)'!H526/'Regional Transition'!$S$120</f>
        <v>1.2676376590073646E-2</v>
      </c>
      <c r="I527" s="346">
        <f>'GE2024 results (adjust.)'!I526/'Regional Transition'!$T$120</f>
        <v>2.0774383036641714E-2</v>
      </c>
      <c r="J527" s="346">
        <v>4.1694296329266856E-3</v>
      </c>
      <c r="K527" s="346">
        <v>4.1694296329266856E-3</v>
      </c>
      <c r="L527" s="346">
        <f t="shared" si="130"/>
        <v>1.9636332327031842E-2</v>
      </c>
      <c r="M527" s="346">
        <v>1.5591258142848199E-2</v>
      </c>
      <c r="N527" s="346">
        <v>4.1694296329266856E-3</v>
      </c>
      <c r="P527" s="347">
        <f>E527*'Regional Transition'!$P$122</f>
        <v>0</v>
      </c>
      <c r="Q527" s="347">
        <f>F527*'Regional Transition'!$Q$122</f>
        <v>0</v>
      </c>
      <c r="R527" s="347">
        <f>G527*'Regional Transition'!$R$122</f>
        <v>6084.5104601710982</v>
      </c>
      <c r="S527" s="347">
        <f>H527*'Regional Transition'!$S$122</f>
        <v>0</v>
      </c>
      <c r="T527" s="347">
        <f>I527*'Regional Transition'!$T$122</f>
        <v>5024.114459840599</v>
      </c>
      <c r="U527" s="347">
        <f>J527*'Regional Transition'!$U$122</f>
        <v>0</v>
      </c>
      <c r="V527" s="347">
        <f>K527*'Regional Transition'!$V$122</f>
        <v>0</v>
      </c>
      <c r="W527" s="347">
        <f>L527*'Regional Transition'!$W$122</f>
        <v>1615.9404474167118</v>
      </c>
      <c r="X527" s="347">
        <f>M527*'Regional Transition'!$X$122</f>
        <v>128.30575608287174</v>
      </c>
      <c r="Y527" s="347">
        <f>N527*'Regional Transition'!$Y$122</f>
        <v>0</v>
      </c>
      <c r="Z527" s="348">
        <f t="shared" si="121"/>
        <v>12852.871123511281</v>
      </c>
      <c r="AB527" s="347">
        <f>E527*'Regional Transition'!$P$124</f>
        <v>-9020.3170028818422</v>
      </c>
      <c r="AC527" s="347">
        <f>F527*'Regional Transition'!$Q$124</f>
        <v>-3559.155737704918</v>
      </c>
      <c r="AD527" s="347">
        <f>G527*'Regional Transition'!$R$124</f>
        <v>0</v>
      </c>
      <c r="AE527" s="347">
        <f>H527*'Regional Transition'!$S$124</f>
        <v>-144.50399999999973</v>
      </c>
      <c r="AF527" s="347">
        <f>I527*'Regional Transition'!$T$124</f>
        <v>0</v>
      </c>
      <c r="AG527" s="347">
        <f>J527*'Regional Transition'!$U$124</f>
        <v>-119.82007665894501</v>
      </c>
      <c r="AH527" s="347">
        <f>K527*'Regional Transition'!$V$124</f>
        <v>-56.108723279612924</v>
      </c>
      <c r="AI527" s="347">
        <f>L527*'Regional Transition'!$W$124</f>
        <v>0</v>
      </c>
      <c r="AJ527" s="347">
        <f>M527*'Regional Transition'!$X$124</f>
        <v>0</v>
      </c>
      <c r="AK527" s="347">
        <f>N527*'Regional Transition'!$Y$124</f>
        <v>-117.97283997727804</v>
      </c>
      <c r="AM527" s="382">
        <f>IF(('GE2024 results (adjust.)'!E526+'Allocation (ENG)'!P527+'Allocation (ENG)'!AB527)&gt;0,('GE2024 results (adjust.)'!E526+'Allocation (ENG)'!P527+'Allocation (ENG)'!AB527),0)</f>
        <v>9949.6829971181578</v>
      </c>
      <c r="AN527" s="382">
        <f>IF(('GE2024 results (adjust.)'!F526+'Allocation (ENG)'!Q527+'Allocation (ENG)'!AC527)&gt;0,('GE2024 results (adjust.)'!F526+'Allocation (ENG)'!Q527+'Allocation (ENG)'!AC527),0)</f>
        <v>10447.844262295082</v>
      </c>
      <c r="AO527" s="382">
        <f>IF(('GE2024 results (adjust.)'!G526+'Allocation (ENG)'!R527+'Allocation (ENG)'!AD527)&gt;0,('GE2024 results (adjust.)'!G526+'Allocation (ENG)'!R527+'Allocation (ENG)'!AD527),0)</f>
        <v>13382.510460171099</v>
      </c>
      <c r="AP527" s="382">
        <f>IF(('GE2024 results (adjust.)'!H526+'Allocation (ENG)'!S527+'Allocation (ENG)'!AE527)&gt;0,('GE2024 results (adjust.)'!H526+'Allocation (ENG)'!S527+'Allocation (ENG)'!AE527),0)</f>
        <v>1862.4960000000003</v>
      </c>
      <c r="AQ527" s="382">
        <f>IF(('GE2024 results (adjust.)'!I526+'Allocation (ENG)'!T527+'Allocation (ENG)'!AF527)&gt;0,('GE2024 results (adjust.)'!I526+'Allocation (ENG)'!T527+'Allocation (ENG)'!AF527),0)</f>
        <v>8504.114459840599</v>
      </c>
      <c r="AR527" s="382">
        <f>IF(('GE2024 results (adjust.)'!K526+'Allocation (ENG)'!U527+'Allocation (ENG)'!AG527)&gt;0,('GE2024 results (adjust.)'!K526+'Allocation (ENG)'!U527+'Allocation (ENG)'!AG527),0)</f>
        <v>0</v>
      </c>
      <c r="AS527" s="382">
        <f>IF(('GE2024 results (adjust.)'!L526+'Allocation (ENG)'!V527+'Allocation (ENG)'!AH527)&gt;0,('GE2024 results (adjust.)'!L526+'Allocation (ENG)'!V527+'Allocation (ENG)'!AH527),0)</f>
        <v>0</v>
      </c>
      <c r="AT527" s="382">
        <f t="shared" si="131"/>
        <v>1615.9404474167118</v>
      </c>
      <c r="AU527" s="382">
        <f t="shared" si="132"/>
        <v>128.30575608287174</v>
      </c>
      <c r="AV527" s="382">
        <f>IF(('GE2024 results (adjust.)'!N526+'Allocation (ENG)'!Y527+'Allocation (ENG)'!AK527)&gt;0,('GE2024 results (adjust.)'!N526+'Allocation (ENG)'!Y527+'Allocation (ENG)'!AK527),0)</f>
        <v>341.02716002272194</v>
      </c>
      <c r="AW527" s="382">
        <f t="shared" si="122"/>
        <v>46231.921542947246</v>
      </c>
      <c r="AY527" s="368">
        <f t="shared" si="123"/>
        <v>0.21521240443954676</v>
      </c>
      <c r="AZ527" s="368">
        <f t="shared" si="124"/>
        <v>0.22598767071772119</v>
      </c>
      <c r="BA527" s="368">
        <f t="shared" si="125"/>
        <v>0.28946472509777443</v>
      </c>
      <c r="BB527" s="368">
        <f t="shared" si="126"/>
        <v>4.0285930972387349E-2</v>
      </c>
      <c r="BC527" s="368">
        <f t="shared" si="127"/>
        <v>0.18394464638335836</v>
      </c>
      <c r="BD527" s="368">
        <f t="shared" si="128"/>
        <v>0</v>
      </c>
      <c r="BE527" s="368">
        <f t="shared" si="129"/>
        <v>0</v>
      </c>
      <c r="BF527" s="368">
        <f t="shared" si="133"/>
        <v>3.4952915506996182E-2</v>
      </c>
      <c r="BG527" s="368">
        <f t="shared" si="134"/>
        <v>2.775263320251178E-3</v>
      </c>
      <c r="BH527" s="368">
        <f t="shared" si="135"/>
        <v>7.3764435619645182E-3</v>
      </c>
    </row>
    <row r="528" spans="1:60" ht="20" customHeight="1" x14ac:dyDescent="0.35">
      <c r="A528" s="394" t="s">
        <v>648</v>
      </c>
      <c r="B528" s="395" t="s">
        <v>644</v>
      </c>
      <c r="C528" s="394" t="s">
        <v>609</v>
      </c>
      <c r="D528" s="333" t="s">
        <v>71</v>
      </c>
      <c r="E528" s="346">
        <f>'GE2024 results (adjust.)'!E527/'Regional Transition'!$P$120</f>
        <v>9.5916683466131733E-3</v>
      </c>
      <c r="F528" s="346">
        <f>'GE2024 results (adjust.)'!F527/'Regional Transition'!$Q$120</f>
        <v>8.2574785270016788E-3</v>
      </c>
      <c r="G528" s="346">
        <f>'GE2024 results (adjust.)'!G527/'Regional Transition'!$R$120</f>
        <v>1.6552852353507796E-2</v>
      </c>
      <c r="H528" s="346">
        <f>'GE2024 results (adjust.)'!H527/'Regional Transition'!$S$120</f>
        <v>8.4635498907317808E-3</v>
      </c>
      <c r="I528" s="346">
        <f>'GE2024 results (adjust.)'!I527/'Regional Transition'!$T$120</f>
        <v>1.2225843810069605E-2</v>
      </c>
      <c r="J528" s="346">
        <v>0.14207853788367383</v>
      </c>
      <c r="K528" s="346">
        <v>0.14207853788367383</v>
      </c>
      <c r="L528" s="346">
        <f t="shared" si="130"/>
        <v>1.6552852353507796E-2</v>
      </c>
      <c r="M528" s="346">
        <v>7.9251081979552232E-2</v>
      </c>
      <c r="N528" s="346">
        <v>0.14207853788367383</v>
      </c>
      <c r="P528" s="347">
        <f>E528*'Regional Transition'!$P$122</f>
        <v>0</v>
      </c>
      <c r="Q528" s="347">
        <f>F528*'Regional Transition'!$Q$122</f>
        <v>0</v>
      </c>
      <c r="R528" s="347">
        <f>G528*'Regional Transition'!$R$122</f>
        <v>5129.0639012020547</v>
      </c>
      <c r="S528" s="347">
        <f>H528*'Regional Transition'!$S$122</f>
        <v>0</v>
      </c>
      <c r="T528" s="347">
        <f>I528*'Regional Transition'!$T$122</f>
        <v>2956.7202338372258</v>
      </c>
      <c r="U528" s="347">
        <f>J528*'Regional Transition'!$U$122</f>
        <v>0</v>
      </c>
      <c r="V528" s="347">
        <f>K528*'Regional Transition'!$V$122</f>
        <v>0</v>
      </c>
      <c r="W528" s="347">
        <f>L528*'Regional Transition'!$W$122</f>
        <v>1362.1904127853672</v>
      </c>
      <c r="X528" s="347">
        <f>M528*'Regional Transition'!$X$122</f>
        <v>652.18405728445919</v>
      </c>
      <c r="Y528" s="347">
        <f>N528*'Regional Transition'!$Y$122</f>
        <v>0</v>
      </c>
      <c r="Z528" s="348">
        <f t="shared" si="121"/>
        <v>10100.158605109107</v>
      </c>
      <c r="AB528" s="347">
        <f>E528*'Regional Transition'!$P$124</f>
        <v>-4140.2161383285302</v>
      </c>
      <c r="AC528" s="347">
        <f>F528*'Regional Transition'!$Q$124</f>
        <v>-1062.639344262295</v>
      </c>
      <c r="AD528" s="347">
        <f>G528*'Regional Transition'!$R$124</f>
        <v>0</v>
      </c>
      <c r="AE528" s="347">
        <f>H528*'Regional Transition'!$S$124</f>
        <v>-96.479999999999819</v>
      </c>
      <c r="AF528" s="347">
        <f>I528*'Regional Transition'!$T$124</f>
        <v>0</v>
      </c>
      <c r="AG528" s="347">
        <f>J528*'Regional Transition'!$U$124</f>
        <v>-4083.0192135567736</v>
      </c>
      <c r="AH528" s="347">
        <f>K528*'Regional Transition'!$V$124</f>
        <v>-1911.975034458444</v>
      </c>
      <c r="AI528" s="347">
        <f>L528*'Regional Transition'!$W$124</f>
        <v>0</v>
      </c>
      <c r="AJ528" s="347">
        <f>M528*'Regional Transition'!$X$124</f>
        <v>0</v>
      </c>
      <c r="AK528" s="347">
        <f>N528*'Regional Transition'!$Y$124</f>
        <v>-4020.0723095525182</v>
      </c>
      <c r="AM528" s="382">
        <f>IF(('GE2024 results (adjust.)'!E527+'Allocation (ENG)'!P528+'Allocation (ENG)'!AB528)&gt;0,('GE2024 results (adjust.)'!E527+'Allocation (ENG)'!P528+'Allocation (ENG)'!AB528),0)</f>
        <v>4566.7838616714698</v>
      </c>
      <c r="AN528" s="382">
        <f>IF(('GE2024 results (adjust.)'!F527+'Allocation (ENG)'!Q528+'Allocation (ENG)'!AC528)&gt;0,('GE2024 results (adjust.)'!F527+'Allocation (ENG)'!Q528+'Allocation (ENG)'!AC528),0)</f>
        <v>3119.3606557377052</v>
      </c>
      <c r="AO528" s="382">
        <f>IF(('GE2024 results (adjust.)'!G527+'Allocation (ENG)'!R528+'Allocation (ENG)'!AD528)&gt;0,('GE2024 results (adjust.)'!G527+'Allocation (ENG)'!R528+'Allocation (ENG)'!AD528),0)</f>
        <v>11281.063901202055</v>
      </c>
      <c r="AP528" s="382">
        <f>IF(('GE2024 results (adjust.)'!H527+'Allocation (ENG)'!S528+'Allocation (ENG)'!AE528)&gt;0,('GE2024 results (adjust.)'!H527+'Allocation (ENG)'!S528+'Allocation (ENG)'!AE528),0)</f>
        <v>1243.5200000000002</v>
      </c>
      <c r="AQ528" s="382">
        <f>IF(('GE2024 results (adjust.)'!I527+'Allocation (ENG)'!T528+'Allocation (ENG)'!AF528)&gt;0,('GE2024 results (adjust.)'!I527+'Allocation (ENG)'!T528+'Allocation (ENG)'!AF528),0)</f>
        <v>5004.7202338372263</v>
      </c>
      <c r="AR528" s="382">
        <f>IF(('GE2024 results (adjust.)'!K527+'Allocation (ENG)'!U528+'Allocation (ENG)'!AG528)&gt;0,('GE2024 results (adjust.)'!K527+'Allocation (ENG)'!U528+'Allocation (ENG)'!AG528),0)</f>
        <v>11557.980786443226</v>
      </c>
      <c r="AS528" s="382">
        <f>IF(('GE2024 results (adjust.)'!L527+'Allocation (ENG)'!V528+'Allocation (ENG)'!AH528)&gt;0,('GE2024 results (adjust.)'!L527+'Allocation (ENG)'!V528+'Allocation (ENG)'!AH528),0)</f>
        <v>0</v>
      </c>
      <c r="AT528" s="382">
        <f t="shared" si="131"/>
        <v>1362.1904127853672</v>
      </c>
      <c r="AU528" s="382">
        <f t="shared" si="132"/>
        <v>652.18405728445919</v>
      </c>
      <c r="AV528" s="382">
        <f>IF(('GE2024 results (adjust.)'!N527+'Allocation (ENG)'!Y528+'Allocation (ENG)'!AK528)&gt;0,('GE2024 results (adjust.)'!N527+'Allocation (ENG)'!Y528+'Allocation (ENG)'!AK528),0)</f>
        <v>0</v>
      </c>
      <c r="AW528" s="382">
        <f t="shared" si="122"/>
        <v>38787.803908961512</v>
      </c>
      <c r="AY528" s="368">
        <f t="shared" si="123"/>
        <v>0.11773762372291365</v>
      </c>
      <c r="AZ528" s="368">
        <f t="shared" si="124"/>
        <v>8.042117215656569E-2</v>
      </c>
      <c r="BA528" s="368">
        <f t="shared" si="125"/>
        <v>0.29084049016231323</v>
      </c>
      <c r="BB528" s="368">
        <f t="shared" si="126"/>
        <v>3.2059561890089322E-2</v>
      </c>
      <c r="BC528" s="368">
        <f t="shared" si="127"/>
        <v>0.12902819261394013</v>
      </c>
      <c r="BD528" s="368">
        <f t="shared" si="128"/>
        <v>0.29797976739211257</v>
      </c>
      <c r="BE528" s="368">
        <f t="shared" si="129"/>
        <v>0</v>
      </c>
      <c r="BF528" s="368">
        <f t="shared" si="133"/>
        <v>3.5119039375947951E-2</v>
      </c>
      <c r="BG528" s="368">
        <f t="shared" si="134"/>
        <v>1.6814152686117374E-2</v>
      </c>
      <c r="BH528" s="368">
        <f t="shared" si="135"/>
        <v>0</v>
      </c>
    </row>
    <row r="529" spans="1:60" ht="20" customHeight="1" x14ac:dyDescent="0.35">
      <c r="A529" s="394" t="s">
        <v>649</v>
      </c>
      <c r="B529" s="395" t="s">
        <v>644</v>
      </c>
      <c r="C529" s="394" t="s">
        <v>609</v>
      </c>
      <c r="D529" s="333" t="s">
        <v>71</v>
      </c>
      <c r="E529" s="346">
        <f>'GE2024 results (adjust.)'!E528/'Regional Transition'!$P$120</f>
        <v>1.557117630405159E-2</v>
      </c>
      <c r="F529" s="346">
        <f>'GE2024 results (adjust.)'!F528/'Regional Transition'!$Q$120</f>
        <v>1.5531641820515352E-2</v>
      </c>
      <c r="G529" s="346">
        <f>'GE2024 results (adjust.)'!G528/'Regional Transition'!$R$120</f>
        <v>2.1016633571724543E-2</v>
      </c>
      <c r="H529" s="346">
        <f>'GE2024 results (adjust.)'!H528/'Regional Transition'!$S$120</f>
        <v>1.4899637456892741E-2</v>
      </c>
      <c r="I529" s="346">
        <f>'GE2024 results (adjust.)'!I528/'Regional Transition'!$T$120</f>
        <v>2.4672564681160979E-2</v>
      </c>
      <c r="J529" s="346">
        <v>3.5517363539745835E-2</v>
      </c>
      <c r="K529" s="346">
        <v>3.5517363539745835E-2</v>
      </c>
      <c r="L529" s="346">
        <f t="shared" si="130"/>
        <v>2.1016633571724543E-2</v>
      </c>
      <c r="M529" s="346">
        <v>3.6034623345668981E-2</v>
      </c>
      <c r="N529" s="346">
        <v>3.5517363539745835E-2</v>
      </c>
      <c r="P529" s="347">
        <f>E529*'Regional Transition'!$P$122</f>
        <v>0</v>
      </c>
      <c r="Q529" s="347">
        <f>F529*'Regional Transition'!$Q$122</f>
        <v>0</v>
      </c>
      <c r="R529" s="347">
        <f>G529*'Regional Transition'!$R$122</f>
        <v>6512.2103596048846</v>
      </c>
      <c r="S529" s="347">
        <f>H529*'Regional Transition'!$S$122</f>
        <v>0</v>
      </c>
      <c r="T529" s="347">
        <f>I529*'Regional Transition'!$T$122</f>
        <v>5966.8577765865512</v>
      </c>
      <c r="U529" s="347">
        <f>J529*'Regional Transition'!$U$122</f>
        <v>0</v>
      </c>
      <c r="V529" s="347">
        <f>K529*'Regional Transition'!$V$122</f>
        <v>0</v>
      </c>
      <c r="W529" s="347">
        <f>L529*'Regional Transition'!$W$122</f>
        <v>1729.5301226050883</v>
      </c>
      <c r="X529" s="347">
        <f>M529*'Regional Transition'!$X$122</f>
        <v>296.54114832601647</v>
      </c>
      <c r="Y529" s="347">
        <f>N529*'Regional Transition'!$Y$122</f>
        <v>0</v>
      </c>
      <c r="Z529" s="348">
        <f t="shared" si="121"/>
        <v>14505.13940712254</v>
      </c>
      <c r="AB529" s="347">
        <f>E529*'Regional Transition'!$P$124</f>
        <v>-6721.2536023054745</v>
      </c>
      <c r="AC529" s="347">
        <f>F529*'Regional Transition'!$Q$124</f>
        <v>-1998.7377049180327</v>
      </c>
      <c r="AD529" s="347">
        <f>G529*'Regional Transition'!$R$124</f>
        <v>0</v>
      </c>
      <c r="AE529" s="347">
        <f>H529*'Regional Transition'!$S$124</f>
        <v>-169.8479999999997</v>
      </c>
      <c r="AF529" s="347">
        <f>I529*'Regional Transition'!$T$124</f>
        <v>0</v>
      </c>
      <c r="AG529" s="347">
        <f>J529*'Regional Transition'!$U$124</f>
        <v>-1020.6895419095315</v>
      </c>
      <c r="AH529" s="347">
        <f>K529*'Regional Transition'!$V$124</f>
        <v>-477.96319830781374</v>
      </c>
      <c r="AI529" s="347">
        <f>L529*'Regional Transition'!$W$124</f>
        <v>0</v>
      </c>
      <c r="AJ529" s="347">
        <f>M529*'Regional Transition'!$X$124</f>
        <v>0</v>
      </c>
      <c r="AK529" s="347">
        <f>N529*'Regional Transition'!$Y$124</f>
        <v>-1004.9538220286647</v>
      </c>
      <c r="AM529" s="382">
        <f>IF(('GE2024 results (adjust.)'!E528+'Allocation (ENG)'!P529+'Allocation (ENG)'!AB529)&gt;0,('GE2024 results (adjust.)'!E528+'Allocation (ENG)'!P529+'Allocation (ENG)'!AB529),0)</f>
        <v>7413.7463976945255</v>
      </c>
      <c r="AN529" s="382">
        <f>IF(('GE2024 results (adjust.)'!F528+'Allocation (ENG)'!Q529+'Allocation (ENG)'!AC529)&gt;0,('GE2024 results (adjust.)'!F528+'Allocation (ENG)'!Q529+'Allocation (ENG)'!AC529),0)</f>
        <v>5867.2622950819677</v>
      </c>
      <c r="AO529" s="382">
        <f>IF(('GE2024 results (adjust.)'!G528+'Allocation (ENG)'!R529+'Allocation (ENG)'!AD529)&gt;0,('GE2024 results (adjust.)'!G528+'Allocation (ENG)'!R529+'Allocation (ENG)'!AD529),0)</f>
        <v>14323.210359604884</v>
      </c>
      <c r="AP529" s="382">
        <f>IF(('GE2024 results (adjust.)'!H528+'Allocation (ENG)'!S529+'Allocation (ENG)'!AE529)&gt;0,('GE2024 results (adjust.)'!H528+'Allocation (ENG)'!S529+'Allocation (ENG)'!AE529),0)</f>
        <v>2189.1520000000005</v>
      </c>
      <c r="AQ529" s="382">
        <f>IF(('GE2024 results (adjust.)'!I528+'Allocation (ENG)'!T529+'Allocation (ENG)'!AF529)&gt;0,('GE2024 results (adjust.)'!I528+'Allocation (ENG)'!T529+'Allocation (ENG)'!AF529),0)</f>
        <v>10099.857776586552</v>
      </c>
      <c r="AR529" s="382">
        <f>IF(('GE2024 results (adjust.)'!K528+'Allocation (ENG)'!U529+'Allocation (ENG)'!AG529)&gt;0,('GE2024 results (adjust.)'!K528+'Allocation (ENG)'!U529+'Allocation (ENG)'!AG529),0)</f>
        <v>346.3104580904685</v>
      </c>
      <c r="AS529" s="382">
        <f>IF(('GE2024 results (adjust.)'!L528+'Allocation (ENG)'!V529+'Allocation (ENG)'!AH529)&gt;0,('GE2024 results (adjust.)'!L528+'Allocation (ENG)'!V529+'Allocation (ENG)'!AH529),0)</f>
        <v>2065.0368016921861</v>
      </c>
      <c r="AT529" s="382">
        <f t="shared" si="131"/>
        <v>1729.5301226050883</v>
      </c>
      <c r="AU529" s="382">
        <f t="shared" si="132"/>
        <v>296.54114832601647</v>
      </c>
      <c r="AV529" s="382">
        <f>IF(('GE2024 results (adjust.)'!N528+'Allocation (ENG)'!Y529+'Allocation (ENG)'!AK529)&gt;0,('GE2024 results (adjust.)'!N528+'Allocation (ENG)'!Y529+'Allocation (ENG)'!AK529),0)</f>
        <v>0</v>
      </c>
      <c r="AW529" s="382">
        <f t="shared" si="122"/>
        <v>44330.647359681687</v>
      </c>
      <c r="AY529" s="368">
        <f t="shared" si="123"/>
        <v>0.16723749458342579</v>
      </c>
      <c r="AZ529" s="368">
        <f t="shared" si="124"/>
        <v>0.13235228097341498</v>
      </c>
      <c r="BA529" s="368">
        <f t="shared" si="125"/>
        <v>0.32309950818881367</v>
      </c>
      <c r="BB529" s="368">
        <f t="shared" si="126"/>
        <v>4.9382360294404681E-2</v>
      </c>
      <c r="BC529" s="368">
        <f t="shared" si="127"/>
        <v>0.22783014411317348</v>
      </c>
      <c r="BD529" s="368">
        <f t="shared" si="128"/>
        <v>7.8119873883329451E-3</v>
      </c>
      <c r="BE529" s="368">
        <f t="shared" si="129"/>
        <v>4.658259972919588E-2</v>
      </c>
      <c r="BF529" s="368">
        <f t="shared" si="133"/>
        <v>3.9014321369420832E-2</v>
      </c>
      <c r="BG529" s="368">
        <f t="shared" si="134"/>
        <v>6.6893033598177925E-3</v>
      </c>
      <c r="BH529" s="368">
        <f t="shared" si="135"/>
        <v>0</v>
      </c>
    </row>
    <row r="530" spans="1:60" ht="20" customHeight="1" x14ac:dyDescent="0.35">
      <c r="A530" s="394" t="s">
        <v>650</v>
      </c>
      <c r="B530" s="395" t="s">
        <v>644</v>
      </c>
      <c r="C530" s="394" t="s">
        <v>609</v>
      </c>
      <c r="D530" s="333" t="s">
        <v>71</v>
      </c>
      <c r="E530" s="346">
        <f>'GE2024 results (adjust.)'!E529/'Regional Transition'!$P$120</f>
        <v>1.663532602529063E-2</v>
      </c>
      <c r="F530" s="346">
        <f>'GE2024 results (adjust.)'!F529/'Regional Transition'!$Q$120</f>
        <v>1.2950932964754665E-2</v>
      </c>
      <c r="G530" s="346">
        <f>'GE2024 results (adjust.)'!G529/'Regional Transition'!$R$120</f>
        <v>1.6671240764358632E-2</v>
      </c>
      <c r="H530" s="346">
        <f>'GE2024 results (adjust.)'!H529/'Regional Transition'!$S$120</f>
        <v>1.0996298775943308E-2</v>
      </c>
      <c r="I530" s="346">
        <f>'GE2024 results (adjust.)'!I529/'Regional Transition'!$T$120</f>
        <v>6.3087264348054492E-2</v>
      </c>
      <c r="J530" s="346">
        <v>0</v>
      </c>
      <c r="K530" s="346">
        <v>0</v>
      </c>
      <c r="L530" s="346">
        <f t="shared" si="130"/>
        <v>1.6671240764358632E-2</v>
      </c>
      <c r="M530" s="346">
        <v>4.7347245992419469E-2</v>
      </c>
      <c r="N530" s="346">
        <v>0</v>
      </c>
      <c r="P530" s="347">
        <f>E530*'Regional Transition'!$P$122</f>
        <v>0</v>
      </c>
      <c r="Q530" s="347">
        <f>F530*'Regional Transition'!$Q$122</f>
        <v>0</v>
      </c>
      <c r="R530" s="347">
        <f>G530*'Regional Transition'!$R$122</f>
        <v>5165.7477132392605</v>
      </c>
      <c r="S530" s="347">
        <f>H530*'Regional Transition'!$S$122</f>
        <v>0</v>
      </c>
      <c r="T530" s="347">
        <f>I530*'Regional Transition'!$T$122</f>
        <v>15257.138394136624</v>
      </c>
      <c r="U530" s="347">
        <f>J530*'Regional Transition'!$U$122</f>
        <v>0</v>
      </c>
      <c r="V530" s="347">
        <f>K530*'Regional Transition'!$V$122</f>
        <v>0</v>
      </c>
      <c r="W530" s="347">
        <f>L530*'Regional Transition'!$W$122</f>
        <v>1371.9329970120507</v>
      </c>
      <c r="X530" s="347">
        <f>M530*'Regional Transition'!$X$122</f>
        <v>389.63656042637598</v>
      </c>
      <c r="Y530" s="347">
        <f>N530*'Regional Transition'!$Y$122</f>
        <v>0</v>
      </c>
      <c r="Z530" s="348">
        <f t="shared" si="121"/>
        <v>22184.455664814312</v>
      </c>
      <c r="AB530" s="347">
        <f>E530*'Regional Transition'!$P$124</f>
        <v>-7180.5907780979805</v>
      </c>
      <c r="AC530" s="347">
        <f>F530*'Regional Transition'!$Q$124</f>
        <v>-1666.6311475409834</v>
      </c>
      <c r="AD530" s="347">
        <f>G530*'Regional Transition'!$R$124</f>
        <v>0</v>
      </c>
      <c r="AE530" s="347">
        <f>H530*'Regional Transition'!$S$124</f>
        <v>-125.35199999999979</v>
      </c>
      <c r="AF530" s="347">
        <f>I530*'Regional Transition'!$T$124</f>
        <v>0</v>
      </c>
      <c r="AG530" s="347">
        <f>J530*'Regional Transition'!$U$124</f>
        <v>0</v>
      </c>
      <c r="AH530" s="347">
        <f>K530*'Regional Transition'!$V$124</f>
        <v>0</v>
      </c>
      <c r="AI530" s="347">
        <f>L530*'Regional Transition'!$W$124</f>
        <v>0</v>
      </c>
      <c r="AJ530" s="347">
        <f>M530*'Regional Transition'!$X$124</f>
        <v>0</v>
      </c>
      <c r="AK530" s="347">
        <f>N530*'Regional Transition'!$Y$124</f>
        <v>0</v>
      </c>
      <c r="AM530" s="382">
        <f>IF(('GE2024 results (adjust.)'!E529+'Allocation (ENG)'!P530+'Allocation (ENG)'!AB530)&gt;0,('GE2024 results (adjust.)'!E529+'Allocation (ENG)'!P530+'Allocation (ENG)'!AB530),0)</f>
        <v>7920.4092219020195</v>
      </c>
      <c r="AN530" s="382">
        <f>IF(('GE2024 results (adjust.)'!F529+'Allocation (ENG)'!Q530+'Allocation (ENG)'!AC530)&gt;0,('GE2024 results (adjust.)'!F529+'Allocation (ENG)'!Q530+'Allocation (ENG)'!AC530),0)</f>
        <v>4892.3688524590161</v>
      </c>
      <c r="AO530" s="382">
        <f>IF(('GE2024 results (adjust.)'!G529+'Allocation (ENG)'!R530+'Allocation (ENG)'!AD530)&gt;0,('GE2024 results (adjust.)'!G529+'Allocation (ENG)'!R530+'Allocation (ENG)'!AD530),0)</f>
        <v>11361.74771323926</v>
      </c>
      <c r="AP530" s="382">
        <f>IF(('GE2024 results (adjust.)'!H529+'Allocation (ENG)'!S530+'Allocation (ENG)'!AE530)&gt;0,('GE2024 results (adjust.)'!H529+'Allocation (ENG)'!S530+'Allocation (ENG)'!AE530),0)</f>
        <v>1615.6480000000001</v>
      </c>
      <c r="AQ530" s="382">
        <f>IF(('GE2024 results (adjust.)'!I529+'Allocation (ENG)'!T530+'Allocation (ENG)'!AF530)&gt;0,('GE2024 results (adjust.)'!I529+'Allocation (ENG)'!T530+'Allocation (ENG)'!AF530),0)</f>
        <v>25825.138394136622</v>
      </c>
      <c r="AR530" s="382">
        <f>IF(('GE2024 results (adjust.)'!K529+'Allocation (ENG)'!U530+'Allocation (ENG)'!AG530)&gt;0,('GE2024 results (adjust.)'!K529+'Allocation (ENG)'!U530+'Allocation (ENG)'!AG530),0)</f>
        <v>0</v>
      </c>
      <c r="AS530" s="382">
        <f>IF(('GE2024 results (adjust.)'!L529+'Allocation (ENG)'!V530+'Allocation (ENG)'!AH530)&gt;0,('GE2024 results (adjust.)'!L529+'Allocation (ENG)'!V530+'Allocation (ENG)'!AH530),0)</f>
        <v>0</v>
      </c>
      <c r="AT530" s="382">
        <f t="shared" si="131"/>
        <v>1371.9329970120507</v>
      </c>
      <c r="AU530" s="382">
        <f t="shared" si="132"/>
        <v>389.63656042637598</v>
      </c>
      <c r="AV530" s="382">
        <f>IF(('GE2024 results (adjust.)'!N529+'Allocation (ENG)'!Y530+'Allocation (ENG)'!AK530)&gt;0,('GE2024 results (adjust.)'!N529+'Allocation (ENG)'!Y530+'Allocation (ENG)'!AK530),0)</f>
        <v>0</v>
      </c>
      <c r="AW530" s="382">
        <f t="shared" si="122"/>
        <v>53376.881739175347</v>
      </c>
      <c r="AY530" s="368">
        <f t="shared" si="123"/>
        <v>0.14838651048603549</v>
      </c>
      <c r="AZ530" s="368">
        <f t="shared" si="124"/>
        <v>9.1657074992979939E-2</v>
      </c>
      <c r="BA530" s="368">
        <f t="shared" si="125"/>
        <v>0.21285896333843787</v>
      </c>
      <c r="BB530" s="368">
        <f t="shared" si="126"/>
        <v>3.0268684631950201E-2</v>
      </c>
      <c r="BC530" s="368">
        <f t="shared" si="127"/>
        <v>0.48382628495104762</v>
      </c>
      <c r="BD530" s="368">
        <f t="shared" si="128"/>
        <v>0</v>
      </c>
      <c r="BE530" s="368">
        <f t="shared" si="129"/>
        <v>0</v>
      </c>
      <c r="BF530" s="368">
        <f t="shared" si="133"/>
        <v>2.5702756555093707E-2</v>
      </c>
      <c r="BG530" s="368">
        <f t="shared" si="134"/>
        <v>7.2997250444550923E-3</v>
      </c>
      <c r="BH530" s="368">
        <f t="shared" si="135"/>
        <v>0</v>
      </c>
    </row>
    <row r="531" spans="1:60" ht="20" customHeight="1" x14ac:dyDescent="0.35">
      <c r="A531" s="394" t="s">
        <v>651</v>
      </c>
      <c r="B531" s="395" t="s">
        <v>644</v>
      </c>
      <c r="C531" s="394" t="s">
        <v>609</v>
      </c>
      <c r="D531" s="333" t="s">
        <v>71</v>
      </c>
      <c r="E531" s="346">
        <f>'GE2024 results (adjust.)'!E530/'Regional Transition'!$P$120</f>
        <v>1.8687614773394496E-2</v>
      </c>
      <c r="F531" s="346">
        <f>'GE2024 results (adjust.)'!F530/'Regional Transition'!$Q$120</f>
        <v>3.6704511797808273E-2</v>
      </c>
      <c r="G531" s="346">
        <f>'GE2024 results (adjust.)'!G530/'Regional Transition'!$R$120</f>
        <v>1.2866667742924947E-2</v>
      </c>
      <c r="H531" s="346">
        <f>'GE2024 results (adjust.)'!H530/'Regional Transition'!$S$120</f>
        <v>6.1265995477685284E-3</v>
      </c>
      <c r="I531" s="346">
        <f>'GE2024 results (adjust.)'!I530/'Regional Transition'!$T$120</f>
        <v>1.460773427892594E-2</v>
      </c>
      <c r="J531" s="346">
        <v>2.2028032374394796E-2</v>
      </c>
      <c r="K531" s="346">
        <v>2.2028032374394796E-2</v>
      </c>
      <c r="L531" s="346">
        <f t="shared" si="130"/>
        <v>1.2866667742924947E-2</v>
      </c>
      <c r="M531" s="346">
        <v>2.0084945475398987E-2</v>
      </c>
      <c r="N531" s="346">
        <v>2.2028032374394796E-2</v>
      </c>
      <c r="P531" s="347">
        <f>E531*'Regional Transition'!$P$122</f>
        <v>0</v>
      </c>
      <c r="Q531" s="347">
        <f>F531*'Regional Transition'!$Q$122</f>
        <v>0</v>
      </c>
      <c r="R531" s="347">
        <f>G531*'Regional Transition'!$R$122</f>
        <v>3986.8633900435998</v>
      </c>
      <c r="S531" s="347">
        <f>H531*'Regional Transition'!$S$122</f>
        <v>0</v>
      </c>
      <c r="T531" s="347">
        <f>I531*'Regional Transition'!$T$122</f>
        <v>3532.7609434568813</v>
      </c>
      <c r="U531" s="347">
        <f>J531*'Regional Transition'!$U$122</f>
        <v>0</v>
      </c>
      <c r="V531" s="347">
        <f>K531*'Regional Transition'!$V$122</f>
        <v>0</v>
      </c>
      <c r="W531" s="347">
        <f>L531*'Regional Transition'!$W$122</f>
        <v>1058.841767545453</v>
      </c>
      <c r="X531" s="347">
        <f>M531*'Regional Transition'!$X$122</f>
        <v>165.28583463204424</v>
      </c>
      <c r="Y531" s="347">
        <f>N531*'Regional Transition'!$Y$122</f>
        <v>0</v>
      </c>
      <c r="Z531" s="348">
        <f t="shared" si="121"/>
        <v>8743.7519356779794</v>
      </c>
      <c r="AB531" s="347">
        <f>E531*'Regional Transition'!$P$124</f>
        <v>-8066.4553314121031</v>
      </c>
      <c r="AC531" s="347">
        <f>F531*'Regional Transition'!$Q$124</f>
        <v>-4723.4344262295081</v>
      </c>
      <c r="AD531" s="347">
        <f>G531*'Regional Transition'!$R$124</f>
        <v>0</v>
      </c>
      <c r="AE531" s="347">
        <f>H531*'Regional Transition'!$S$124</f>
        <v>-69.839999999999876</v>
      </c>
      <c r="AF531" s="347">
        <f>I531*'Regional Transition'!$T$124</f>
        <v>0</v>
      </c>
      <c r="AG531" s="347">
        <f>J531*'Regional Transition'!$U$124</f>
        <v>-633.03635271882706</v>
      </c>
      <c r="AH531" s="347">
        <f>K531*'Regional Transition'!$V$124</f>
        <v>-296.43497593259548</v>
      </c>
      <c r="AI531" s="347">
        <f>L531*'Regional Transition'!$W$124</f>
        <v>0</v>
      </c>
      <c r="AJ531" s="347">
        <f>M531*'Regional Transition'!$X$124</f>
        <v>0</v>
      </c>
      <c r="AK531" s="347">
        <f>N531*'Regional Transition'!$Y$124</f>
        <v>-623.27698680805929</v>
      </c>
      <c r="AM531" s="382">
        <f>IF(('GE2024 results (adjust.)'!E530+'Allocation (ENG)'!P531+'Allocation (ENG)'!AB531)&gt;0,('GE2024 results (adjust.)'!E530+'Allocation (ENG)'!P531+'Allocation (ENG)'!AB531),0)</f>
        <v>8897.544668587896</v>
      </c>
      <c r="AN531" s="382">
        <f>IF(('GE2024 results (adjust.)'!F530+'Allocation (ENG)'!Q531+'Allocation (ENG)'!AC531)&gt;0,('GE2024 results (adjust.)'!F530+'Allocation (ENG)'!Q531+'Allocation (ENG)'!AC531),0)</f>
        <v>13865.565573770491</v>
      </c>
      <c r="AO531" s="382">
        <f>IF(('GE2024 results (adjust.)'!G530+'Allocation (ENG)'!R531+'Allocation (ENG)'!AD531)&gt;0,('GE2024 results (adjust.)'!G530+'Allocation (ENG)'!R531+'Allocation (ENG)'!AD531),0)</f>
        <v>8768.8633900435998</v>
      </c>
      <c r="AP531" s="382">
        <f>IF(('GE2024 results (adjust.)'!H530+'Allocation (ENG)'!S531+'Allocation (ENG)'!AE531)&gt;0,('GE2024 results (adjust.)'!H530+'Allocation (ENG)'!S531+'Allocation (ENG)'!AE531),0)</f>
        <v>900.16000000000008</v>
      </c>
      <c r="AQ531" s="382">
        <f>IF(('GE2024 results (adjust.)'!I530+'Allocation (ENG)'!T531+'Allocation (ENG)'!AF531)&gt;0,('GE2024 results (adjust.)'!I530+'Allocation (ENG)'!T531+'Allocation (ENG)'!AF531),0)</f>
        <v>5979.7609434568813</v>
      </c>
      <c r="AR531" s="382">
        <f>IF(('GE2024 results (adjust.)'!K530+'Allocation (ENG)'!U531+'Allocation (ENG)'!AG531)&gt;0,('GE2024 results (adjust.)'!K530+'Allocation (ENG)'!U531+'Allocation (ENG)'!AG531),0)</f>
        <v>1402.9636472811731</v>
      </c>
      <c r="AS531" s="382">
        <f>IF(('GE2024 results (adjust.)'!L530+'Allocation (ENG)'!V531+'Allocation (ENG)'!AH531)&gt;0,('GE2024 results (adjust.)'!L530+'Allocation (ENG)'!V531+'Allocation (ENG)'!AH531),0)</f>
        <v>0</v>
      </c>
      <c r="AT531" s="382">
        <f t="shared" si="131"/>
        <v>1058.841767545453</v>
      </c>
      <c r="AU531" s="382">
        <f t="shared" si="132"/>
        <v>165.28583463204424</v>
      </c>
      <c r="AV531" s="382">
        <f>IF(('GE2024 results (adjust.)'!N530+'Allocation (ENG)'!Y531+'Allocation (ENG)'!AK531)&gt;0,('GE2024 results (adjust.)'!N530+'Allocation (ENG)'!Y531+'Allocation (ENG)'!AK531),0)</f>
        <v>0</v>
      </c>
      <c r="AW531" s="382">
        <f t="shared" si="122"/>
        <v>41038.985825317541</v>
      </c>
      <c r="AY531" s="368">
        <f t="shared" si="123"/>
        <v>0.21680712838422223</v>
      </c>
      <c r="AZ531" s="368">
        <f t="shared" si="124"/>
        <v>0.33786326087075536</v>
      </c>
      <c r="BA531" s="368">
        <f t="shared" si="125"/>
        <v>0.21367154216159898</v>
      </c>
      <c r="BB531" s="368">
        <f t="shared" si="126"/>
        <v>2.1934265233344984E-2</v>
      </c>
      <c r="BC531" s="368">
        <f t="shared" si="127"/>
        <v>0.14570927675722145</v>
      </c>
      <c r="BD531" s="368">
        <f t="shared" si="128"/>
        <v>3.4186118859098717E-2</v>
      </c>
      <c r="BE531" s="368">
        <f t="shared" si="129"/>
        <v>0</v>
      </c>
      <c r="BF531" s="368">
        <f t="shared" si="133"/>
        <v>2.5800875588212958E-2</v>
      </c>
      <c r="BG531" s="368">
        <f t="shared" si="134"/>
        <v>4.0275321455452984E-3</v>
      </c>
      <c r="BH531" s="368">
        <f t="shared" si="135"/>
        <v>0</v>
      </c>
    </row>
    <row r="532" spans="1:60" ht="20" customHeight="1" x14ac:dyDescent="0.35">
      <c r="A532" s="394" t="s">
        <v>652</v>
      </c>
      <c r="B532" s="395" t="s">
        <v>644</v>
      </c>
      <c r="C532" s="394" t="s">
        <v>609</v>
      </c>
      <c r="D532" s="333" t="s">
        <v>71</v>
      </c>
      <c r="E532" s="346">
        <f>'GE2024 results (adjust.)'!E531/'Regional Transition'!$P$120</f>
        <v>1.7463732433542968E-2</v>
      </c>
      <c r="F532" s="346">
        <f>'GE2024 results (adjust.)'!F531/'Regional Transition'!$Q$120</f>
        <v>4.4170204363708169E-3</v>
      </c>
      <c r="G532" s="346">
        <f>'GE2024 results (adjust.)'!G531/'Regional Transition'!$R$120</f>
        <v>6.4548590370717166E-3</v>
      </c>
      <c r="H532" s="346">
        <f>'GE2024 results (adjust.)'!H531/'Regional Transition'!$S$120</f>
        <v>1.6491290122910954E-2</v>
      </c>
      <c r="I532" s="346">
        <f>'GE2024 results (adjust.)'!I531/'Regional Transition'!$T$120</f>
        <v>4.436047136358752E-2</v>
      </c>
      <c r="J532" s="346">
        <v>9.6650830706622951E-3</v>
      </c>
      <c r="K532" s="346">
        <v>9.6650830706622951E-3</v>
      </c>
      <c r="L532" s="346">
        <f t="shared" si="130"/>
        <v>6.4548590370717166E-3</v>
      </c>
      <c r="M532" s="346">
        <v>3.6388562826498008E-2</v>
      </c>
      <c r="N532" s="346">
        <v>9.6650830706622951E-3</v>
      </c>
      <c r="P532" s="347">
        <f>E532*'Regional Transition'!$P$122</f>
        <v>0</v>
      </c>
      <c r="Q532" s="347">
        <f>F532*'Regional Transition'!$Q$122</f>
        <v>0</v>
      </c>
      <c r="R532" s="347">
        <f>G532*'Regional Transition'!$R$122</f>
        <v>2000.1014790285647</v>
      </c>
      <c r="S532" s="347">
        <f>H532*'Regional Transition'!$S$122</f>
        <v>0</v>
      </c>
      <c r="T532" s="347">
        <f>I532*'Regional Transition'!$T$122</f>
        <v>10728.216825021693</v>
      </c>
      <c r="U532" s="347">
        <f>J532*'Regional Transition'!$U$122</f>
        <v>0</v>
      </c>
      <c r="V532" s="347">
        <f>K532*'Regional Transition'!$V$122</f>
        <v>0</v>
      </c>
      <c r="W532" s="347">
        <f>L532*'Regional Transition'!$W$122</f>
        <v>531.19226272303251</v>
      </c>
      <c r="X532" s="347">
        <f>M532*'Regional Transition'!$X$122</f>
        <v>299.4538364669782</v>
      </c>
      <c r="Y532" s="347">
        <f>N532*'Regional Transition'!$Y$122</f>
        <v>0</v>
      </c>
      <c r="Z532" s="348">
        <f t="shared" si="121"/>
        <v>13558.964403240268</v>
      </c>
      <c r="AB532" s="347">
        <f>E532*'Regional Transition'!$P$124</f>
        <v>-7538.170028818442</v>
      </c>
      <c r="AC532" s="347">
        <f>F532*'Regional Transition'!$Q$124</f>
        <v>-568.41803278688531</v>
      </c>
      <c r="AD532" s="347">
        <f>G532*'Regional Transition'!$R$124</f>
        <v>0</v>
      </c>
      <c r="AE532" s="347">
        <f>H532*'Regional Transition'!$S$124</f>
        <v>-187.99199999999965</v>
      </c>
      <c r="AF532" s="347">
        <f>I532*'Regional Transition'!$T$124</f>
        <v>0</v>
      </c>
      <c r="AG532" s="347">
        <f>J532*'Regional Transition'!$U$124</f>
        <v>-277.75285744034312</v>
      </c>
      <c r="AH532" s="347">
        <f>K532*'Regional Transition'!$V$124</f>
        <v>-130.06466572877594</v>
      </c>
      <c r="AI532" s="347">
        <f>L532*'Regional Transition'!$W$124</f>
        <v>0</v>
      </c>
      <c r="AJ532" s="347">
        <f>M532*'Regional Transition'!$X$124</f>
        <v>0</v>
      </c>
      <c r="AK532" s="347">
        <f>N532*'Regional Transition'!$Y$124</f>
        <v>-273.47080988196916</v>
      </c>
      <c r="AM532" s="382">
        <f>IF(('GE2024 results (adjust.)'!E531+'Allocation (ENG)'!P532+'Allocation (ENG)'!AB532)&gt;0,('GE2024 results (adjust.)'!E531+'Allocation (ENG)'!P532+'Allocation (ENG)'!AB532),0)</f>
        <v>8314.829971181558</v>
      </c>
      <c r="AN532" s="382">
        <f>IF(('GE2024 results (adjust.)'!F531+'Allocation (ENG)'!Q532+'Allocation (ENG)'!AC532)&gt;0,('GE2024 results (adjust.)'!F531+'Allocation (ENG)'!Q532+'Allocation (ENG)'!AC532),0)</f>
        <v>1668.5819672131147</v>
      </c>
      <c r="AO532" s="382">
        <f>IF(('GE2024 results (adjust.)'!G531+'Allocation (ENG)'!R532+'Allocation (ENG)'!AD532)&gt;0,('GE2024 results (adjust.)'!G531+'Allocation (ENG)'!R532+'Allocation (ENG)'!AD532),0)</f>
        <v>4399.1014790285644</v>
      </c>
      <c r="AP532" s="382">
        <f>IF(('GE2024 results (adjust.)'!H531+'Allocation (ENG)'!S532+'Allocation (ENG)'!AE532)&gt;0,('GE2024 results (adjust.)'!H531+'Allocation (ENG)'!S532+'Allocation (ENG)'!AE532),0)</f>
        <v>2423.0080000000003</v>
      </c>
      <c r="AQ532" s="382">
        <f>IF(('GE2024 results (adjust.)'!I531+'Allocation (ENG)'!T532+'Allocation (ENG)'!AF532)&gt;0,('GE2024 results (adjust.)'!I531+'Allocation (ENG)'!T532+'Allocation (ENG)'!AF532),0)</f>
        <v>18159.216825021693</v>
      </c>
      <c r="AR532" s="382">
        <f>IF(('GE2024 results (adjust.)'!K531+'Allocation (ENG)'!U532+'Allocation (ENG)'!AG532)&gt;0,('GE2024 results (adjust.)'!K531+'Allocation (ENG)'!U532+'Allocation (ENG)'!AG532),0)</f>
        <v>0</v>
      </c>
      <c r="AS532" s="382">
        <f>IF(('GE2024 results (adjust.)'!L531+'Allocation (ENG)'!V532+'Allocation (ENG)'!AH532)&gt;0,('GE2024 results (adjust.)'!L531+'Allocation (ENG)'!V532+'Allocation (ENG)'!AH532),0)</f>
        <v>560.93533427122406</v>
      </c>
      <c r="AT532" s="382">
        <f t="shared" si="131"/>
        <v>531.19226272303251</v>
      </c>
      <c r="AU532" s="382">
        <f t="shared" si="132"/>
        <v>299.4538364669782</v>
      </c>
      <c r="AV532" s="382">
        <f>IF(('GE2024 results (adjust.)'!N531+'Allocation (ENG)'!Y532+'Allocation (ENG)'!AK532)&gt;0,('GE2024 results (adjust.)'!N531+'Allocation (ENG)'!Y532+'Allocation (ENG)'!AK532),0)</f>
        <v>99.52919011803084</v>
      </c>
      <c r="AW532" s="382">
        <f t="shared" si="122"/>
        <v>36455.8488660242</v>
      </c>
      <c r="AY532" s="368">
        <f t="shared" si="123"/>
        <v>0.22807945034385799</v>
      </c>
      <c r="AZ532" s="368">
        <f t="shared" si="124"/>
        <v>4.5769938682409479E-2</v>
      </c>
      <c r="BA532" s="368">
        <f t="shared" si="125"/>
        <v>0.12066929219493228</v>
      </c>
      <c r="BB532" s="368">
        <f t="shared" si="126"/>
        <v>6.6464177227215079E-2</v>
      </c>
      <c r="BC532" s="368">
        <f t="shared" si="127"/>
        <v>0.49811532003429931</v>
      </c>
      <c r="BD532" s="368">
        <f t="shared" si="128"/>
        <v>0</v>
      </c>
      <c r="BE532" s="368">
        <f t="shared" si="129"/>
        <v>1.5386703415758332E-2</v>
      </c>
      <c r="BF532" s="368">
        <f t="shared" si="133"/>
        <v>1.4570837855817654E-2</v>
      </c>
      <c r="BG532" s="368">
        <f t="shared" si="134"/>
        <v>8.214150699589402E-3</v>
      </c>
      <c r="BH532" s="368">
        <f t="shared" si="135"/>
        <v>2.7301295461203533E-3</v>
      </c>
    </row>
    <row r="533" spans="1:60" ht="20" customHeight="1" x14ac:dyDescent="0.35">
      <c r="A533" s="394" t="s">
        <v>653</v>
      </c>
      <c r="B533" s="395" t="s">
        <v>644</v>
      </c>
      <c r="C533" s="394" t="s">
        <v>609</v>
      </c>
      <c r="D533" s="333" t="s">
        <v>71</v>
      </c>
      <c r="E533" s="346">
        <f>'GE2024 results (adjust.)'!E532/'Regional Transition'!$P$120</f>
        <v>2.0500855395712777E-2</v>
      </c>
      <c r="F533" s="346">
        <f>'GE2024 results (adjust.)'!F532/'Regional Transition'!$Q$120</f>
        <v>1.3620298153815777E-2</v>
      </c>
      <c r="G533" s="346">
        <f>'GE2024 results (adjust.)'!G532/'Regional Transition'!$R$120</f>
        <v>1.9762792674986145E-2</v>
      </c>
      <c r="H533" s="346">
        <f>'GE2024 results (adjust.)'!H532/'Regional Transition'!$S$120</f>
        <v>9.1267385015727041E-3</v>
      </c>
      <c r="I533" s="346">
        <f>'GE2024 results (adjust.)'!I532/'Regional Transition'!$T$120</f>
        <v>2.0929593944386739E-2</v>
      </c>
      <c r="J533" s="346">
        <v>1.4388619909707776E-2</v>
      </c>
      <c r="K533" s="346">
        <v>1.4388619909707776E-2</v>
      </c>
      <c r="L533" s="346">
        <f t="shared" si="130"/>
        <v>1.9762792674986145E-2</v>
      </c>
      <c r="M533" s="346">
        <v>1.6702359297855771E-2</v>
      </c>
      <c r="N533" s="346">
        <v>1.4388619909707776E-2</v>
      </c>
      <c r="P533" s="347">
        <f>E533*'Regional Transition'!$P$122</f>
        <v>0</v>
      </c>
      <c r="Q533" s="347">
        <f>F533*'Regional Transition'!$Q$122</f>
        <v>0</v>
      </c>
      <c r="R533" s="347">
        <f>G533*'Regional Transition'!$R$122</f>
        <v>6123.6954412108407</v>
      </c>
      <c r="S533" s="347">
        <f>H533*'Regional Transition'!$S$122</f>
        <v>0</v>
      </c>
      <c r="T533" s="347">
        <f>I533*'Regional Transition'!$T$122</f>
        <v>5061.6509471842364</v>
      </c>
      <c r="U533" s="347">
        <f>J533*'Regional Transition'!$U$122</f>
        <v>0</v>
      </c>
      <c r="V533" s="347">
        <f>K533*'Regional Transition'!$V$122</f>
        <v>0</v>
      </c>
      <c r="W533" s="347">
        <f>L533*'Regional Transition'!$W$122</f>
        <v>1626.3472987497598</v>
      </c>
      <c r="X533" s="347">
        <f>M533*'Regional Transition'!$X$122</f>
        <v>137.44938467728326</v>
      </c>
      <c r="Y533" s="347">
        <f>N533*'Regional Transition'!$Y$122</f>
        <v>0</v>
      </c>
      <c r="Z533" s="348">
        <f t="shared" si="121"/>
        <v>12949.143071822122</v>
      </c>
      <c r="AB533" s="347">
        <f>E533*'Regional Transition'!$P$124</f>
        <v>-8849.1354466858775</v>
      </c>
      <c r="AC533" s="347">
        <f>F533*'Regional Transition'!$Q$124</f>
        <v>-1752.7704918032787</v>
      </c>
      <c r="AD533" s="347">
        <f>G533*'Regional Transition'!$R$124</f>
        <v>0</v>
      </c>
      <c r="AE533" s="347">
        <f>H533*'Regional Transition'!$S$124</f>
        <v>-104.03999999999981</v>
      </c>
      <c r="AF533" s="347">
        <f>I533*'Regional Transition'!$T$124</f>
        <v>0</v>
      </c>
      <c r="AG533" s="347">
        <f>J533*'Regional Transition'!$U$124</f>
        <v>-413.4967351367514</v>
      </c>
      <c r="AH533" s="347">
        <f>K533*'Regional Transition'!$V$124</f>
        <v>-193.63010386689947</v>
      </c>
      <c r="AI533" s="347">
        <f>L533*'Regional Transition'!$W$124</f>
        <v>0</v>
      </c>
      <c r="AJ533" s="347">
        <f>M533*'Regional Transition'!$X$124</f>
        <v>0</v>
      </c>
      <c r="AK533" s="347">
        <f>N533*'Regional Transition'!$Y$124</f>
        <v>-407.12195756864577</v>
      </c>
      <c r="AM533" s="382">
        <f>IF(('GE2024 results (adjust.)'!E532+'Allocation (ENG)'!P533+'Allocation (ENG)'!AB533)&gt;0,('GE2024 results (adjust.)'!E532+'Allocation (ENG)'!P533+'Allocation (ENG)'!AB533),0)</f>
        <v>9760.8645533141225</v>
      </c>
      <c r="AN533" s="382">
        <f>IF(('GE2024 results (adjust.)'!F532+'Allocation (ENG)'!Q533+'Allocation (ENG)'!AC533)&gt;0,('GE2024 results (adjust.)'!F532+'Allocation (ENG)'!Q533+'Allocation (ENG)'!AC533),0)</f>
        <v>5145.2295081967213</v>
      </c>
      <c r="AO533" s="382">
        <f>IF(('GE2024 results (adjust.)'!G532+'Allocation (ENG)'!R533+'Allocation (ENG)'!AD533)&gt;0,('GE2024 results (adjust.)'!G532+'Allocation (ENG)'!R533+'Allocation (ENG)'!AD533),0)</f>
        <v>13468.695441210841</v>
      </c>
      <c r="AP533" s="382">
        <f>IF(('GE2024 results (adjust.)'!H532+'Allocation (ENG)'!S533+'Allocation (ENG)'!AE533)&gt;0,('GE2024 results (adjust.)'!H532+'Allocation (ENG)'!S533+'Allocation (ENG)'!AE533),0)</f>
        <v>1340.9600000000003</v>
      </c>
      <c r="AQ533" s="382">
        <f>IF(('GE2024 results (adjust.)'!I532+'Allocation (ENG)'!T533+'Allocation (ENG)'!AF533)&gt;0,('GE2024 results (adjust.)'!I532+'Allocation (ENG)'!T533+'Allocation (ENG)'!AF533),0)</f>
        <v>8567.6509471842364</v>
      </c>
      <c r="AR533" s="382">
        <f>IF(('GE2024 results (adjust.)'!K532+'Allocation (ENG)'!U533+'Allocation (ENG)'!AG533)&gt;0,('GE2024 results (adjust.)'!K532+'Allocation (ENG)'!U533+'Allocation (ENG)'!AG533),0)</f>
        <v>0</v>
      </c>
      <c r="AS533" s="382">
        <f>IF(('GE2024 results (adjust.)'!L532+'Allocation (ENG)'!V533+'Allocation (ENG)'!AH533)&gt;0,('GE2024 results (adjust.)'!L532+'Allocation (ENG)'!V533+'Allocation (ENG)'!AH533),0)</f>
        <v>0</v>
      </c>
      <c r="AT533" s="382">
        <f t="shared" si="131"/>
        <v>1626.3472987497598</v>
      </c>
      <c r="AU533" s="382">
        <f t="shared" si="132"/>
        <v>137.44938467728326</v>
      </c>
      <c r="AV533" s="382">
        <f>IF(('GE2024 results (adjust.)'!N532+'Allocation (ENG)'!Y533+'Allocation (ENG)'!AK533)&gt;0,('GE2024 results (adjust.)'!N532+'Allocation (ENG)'!Y533+'Allocation (ENG)'!AK533),0)</f>
        <v>954.87804243135429</v>
      </c>
      <c r="AW533" s="382">
        <f t="shared" si="122"/>
        <v>41002.075175764316</v>
      </c>
      <c r="AY533" s="368">
        <f t="shared" si="123"/>
        <v>0.23805781808535428</v>
      </c>
      <c r="AZ533" s="368">
        <f t="shared" si="124"/>
        <v>0.12548705123193341</v>
      </c>
      <c r="BA533" s="368">
        <f t="shared" si="125"/>
        <v>0.32848814074590976</v>
      </c>
      <c r="BB533" s="368">
        <f t="shared" si="126"/>
        <v>3.2704686147022641E-2</v>
      </c>
      <c r="BC533" s="368">
        <f t="shared" si="127"/>
        <v>0.20895652013848412</v>
      </c>
      <c r="BD533" s="368">
        <f t="shared" si="128"/>
        <v>0</v>
      </c>
      <c r="BE533" s="368">
        <f t="shared" si="129"/>
        <v>0</v>
      </c>
      <c r="BF533" s="368">
        <f t="shared" si="133"/>
        <v>3.9664999680578808E-2</v>
      </c>
      <c r="BG533" s="368">
        <f t="shared" si="134"/>
        <v>3.3522543453734129E-3</v>
      </c>
      <c r="BH533" s="368">
        <f t="shared" si="135"/>
        <v>2.328852962534364E-2</v>
      </c>
    </row>
    <row r="534" spans="1:60" ht="20" customHeight="1" x14ac:dyDescent="0.35">
      <c r="A534" s="394" t="s">
        <v>654</v>
      </c>
      <c r="B534" s="395" t="s">
        <v>644</v>
      </c>
      <c r="C534" s="394" t="s">
        <v>609</v>
      </c>
      <c r="D534" s="333" t="s">
        <v>71</v>
      </c>
      <c r="E534" s="346">
        <f>'GE2024 results (adjust.)'!E533/'Regional Transition'!$P$120</f>
        <v>2.5623315233975239E-2</v>
      </c>
      <c r="F534" s="346">
        <f>'GE2024 results (adjust.)'!F533/'Regional Transition'!$Q$120</f>
        <v>1.4171191627998816E-2</v>
      </c>
      <c r="G534" s="346">
        <f>'GE2024 results (adjust.)'!G533/'Regional Transition'!$R$120</f>
        <v>9.218152172158274E-3</v>
      </c>
      <c r="H534" s="346">
        <f>'GE2024 results (adjust.)'!H533/'Regional Transition'!$S$120</f>
        <v>1.3693265793363061E-2</v>
      </c>
      <c r="I534" s="346">
        <f>'GE2024 results (adjust.)'!I533/'Regional Transition'!$T$120</f>
        <v>3.5286602910801483E-2</v>
      </c>
      <c r="J534" s="346">
        <v>2.9295012126772463E-2</v>
      </c>
      <c r="K534" s="346">
        <v>2.9295012126772463E-2</v>
      </c>
      <c r="L534" s="346">
        <f t="shared" si="130"/>
        <v>9.218152172158274E-3</v>
      </c>
      <c r="M534" s="346">
        <v>3.5743407317138771E-2</v>
      </c>
      <c r="N534" s="346">
        <v>2.9295012126772463E-2</v>
      </c>
      <c r="P534" s="347">
        <f>E534*'Regional Transition'!$P$122</f>
        <v>0</v>
      </c>
      <c r="Q534" s="347">
        <f>F534*'Regional Transition'!$Q$122</f>
        <v>0</v>
      </c>
      <c r="R534" s="347">
        <f>G534*'Regional Transition'!$R$122</f>
        <v>2856.3350008969828</v>
      </c>
      <c r="S534" s="347">
        <f>H534*'Regional Transition'!$S$122</f>
        <v>0</v>
      </c>
      <c r="T534" s="347">
        <f>I534*'Regional Transition'!$T$122</f>
        <v>8533.7760264706267</v>
      </c>
      <c r="U534" s="347">
        <f>J534*'Regional Transition'!$U$122</f>
        <v>0</v>
      </c>
      <c r="V534" s="347">
        <f>K534*'Regional Transition'!$V$122</f>
        <v>0</v>
      </c>
      <c r="W534" s="347">
        <f>L534*'Regional Transition'!$W$122</f>
        <v>758.59303546857404</v>
      </c>
      <c r="X534" s="347">
        <f>M534*'Regional Transition'!$X$122</f>
        <v>294.14463276699729</v>
      </c>
      <c r="Y534" s="347">
        <f>N534*'Regional Transition'!$Y$122</f>
        <v>0</v>
      </c>
      <c r="Z534" s="348">
        <f t="shared" si="121"/>
        <v>12442.848695603179</v>
      </c>
      <c r="AB534" s="347">
        <f>E534*'Regional Transition'!$P$124</f>
        <v>-11060.230547550431</v>
      </c>
      <c r="AC534" s="347">
        <f>F534*'Regional Transition'!$Q$124</f>
        <v>-1823.6639344262294</v>
      </c>
      <c r="AD534" s="347">
        <f>G534*'Regional Transition'!$R$124</f>
        <v>0</v>
      </c>
      <c r="AE534" s="347">
        <f>H534*'Regional Transition'!$S$124</f>
        <v>-156.09599999999972</v>
      </c>
      <c r="AF534" s="347">
        <f>I534*'Regional Transition'!$T$124</f>
        <v>0</v>
      </c>
      <c r="AG534" s="347">
        <f>J534*'Regional Transition'!$U$124</f>
        <v>-841.87308763637839</v>
      </c>
      <c r="AH534" s="347">
        <f>K534*'Regional Transition'!$V$124</f>
        <v>-394.22795768355485</v>
      </c>
      <c r="AI534" s="347">
        <f>L534*'Regional Transition'!$W$124</f>
        <v>0</v>
      </c>
      <c r="AJ534" s="347">
        <f>M534*'Regional Transition'!$X$124</f>
        <v>0</v>
      </c>
      <c r="AK534" s="347">
        <f>N534*'Regional Transition'!$Y$124</f>
        <v>-828.89413709525422</v>
      </c>
      <c r="AM534" s="382">
        <f>IF(('GE2024 results (adjust.)'!E533+'Allocation (ENG)'!P534+'Allocation (ENG)'!AB534)&gt;0,('GE2024 results (adjust.)'!E533+'Allocation (ENG)'!P534+'Allocation (ENG)'!AB534),0)</f>
        <v>12199.769452449569</v>
      </c>
      <c r="AN534" s="382">
        <f>IF(('GE2024 results (adjust.)'!F533+'Allocation (ENG)'!Q534+'Allocation (ENG)'!AC534)&gt;0,('GE2024 results (adjust.)'!F533+'Allocation (ENG)'!Q534+'Allocation (ENG)'!AC534),0)</f>
        <v>5353.3360655737706</v>
      </c>
      <c r="AO534" s="382">
        <f>IF(('GE2024 results (adjust.)'!G533+'Allocation (ENG)'!R534+'Allocation (ENG)'!AD534)&gt;0,('GE2024 results (adjust.)'!G533+'Allocation (ENG)'!R534+'Allocation (ENG)'!AD534),0)</f>
        <v>6282.3350008969828</v>
      </c>
      <c r="AP534" s="382">
        <f>IF(('GE2024 results (adjust.)'!H533+'Allocation (ENG)'!S534+'Allocation (ENG)'!AE534)&gt;0,('GE2024 results (adjust.)'!H533+'Allocation (ENG)'!S534+'Allocation (ENG)'!AE534),0)</f>
        <v>2011.9040000000002</v>
      </c>
      <c r="AQ534" s="382">
        <f>IF(('GE2024 results (adjust.)'!I533+'Allocation (ENG)'!T534+'Allocation (ENG)'!AF534)&gt;0,('GE2024 results (adjust.)'!I533+'Allocation (ENG)'!T534+'Allocation (ENG)'!AF534),0)</f>
        <v>14444.776026470627</v>
      </c>
      <c r="AR534" s="382">
        <f>IF(('GE2024 results (adjust.)'!K533+'Allocation (ENG)'!U534+'Allocation (ENG)'!AG534)&gt;0,('GE2024 results (adjust.)'!K533+'Allocation (ENG)'!U534+'Allocation (ENG)'!AG534),0)</f>
        <v>0</v>
      </c>
      <c r="AS534" s="382">
        <f>IF(('GE2024 results (adjust.)'!L533+'Allocation (ENG)'!V534+'Allocation (ENG)'!AH534)&gt;0,('GE2024 results (adjust.)'!L533+'Allocation (ENG)'!V534+'Allocation (ENG)'!AH534),0)</f>
        <v>1672.7720423164451</v>
      </c>
      <c r="AT534" s="382">
        <f t="shared" si="131"/>
        <v>758.59303546857404</v>
      </c>
      <c r="AU534" s="382">
        <f t="shared" si="132"/>
        <v>294.14463276699729</v>
      </c>
      <c r="AV534" s="382">
        <f>IF(('GE2024 results (adjust.)'!N533+'Allocation (ENG)'!Y534+'Allocation (ENG)'!AK534)&gt;0,('GE2024 results (adjust.)'!N533+'Allocation (ENG)'!Y534+'Allocation (ENG)'!AK534),0)</f>
        <v>329.10586290474578</v>
      </c>
      <c r="AW534" s="382">
        <f t="shared" si="122"/>
        <v>43346.736118847715</v>
      </c>
      <c r="AY534" s="368">
        <f t="shared" si="123"/>
        <v>0.28144609132739185</v>
      </c>
      <c r="AZ534" s="368">
        <f t="shared" si="124"/>
        <v>0.12350032655044751</v>
      </c>
      <c r="BA534" s="368">
        <f t="shared" si="125"/>
        <v>0.14493213476724359</v>
      </c>
      <c r="BB534" s="368">
        <f t="shared" si="126"/>
        <v>4.6414198164396479E-2</v>
      </c>
      <c r="BC534" s="368">
        <f t="shared" si="127"/>
        <v>0.33323791638812345</v>
      </c>
      <c r="BD534" s="368">
        <f t="shared" si="128"/>
        <v>0</v>
      </c>
      <c r="BE534" s="368">
        <f t="shared" si="129"/>
        <v>3.859049589639351E-2</v>
      </c>
      <c r="BF534" s="368">
        <f t="shared" si="133"/>
        <v>1.7500580283338289E-2</v>
      </c>
      <c r="BG534" s="368">
        <f t="shared" si="134"/>
        <v>6.785854232727327E-3</v>
      </c>
      <c r="BH534" s="368">
        <f t="shared" si="135"/>
        <v>7.5924023899378744E-3</v>
      </c>
    </row>
    <row r="535" spans="1:60" ht="20" customHeight="1" x14ac:dyDescent="0.35">
      <c r="A535" s="394" t="s">
        <v>655</v>
      </c>
      <c r="B535" s="395" t="s">
        <v>644</v>
      </c>
      <c r="C535" s="394" t="s">
        <v>609</v>
      </c>
      <c r="D535" s="333" t="s">
        <v>71</v>
      </c>
      <c r="E535" s="346">
        <f>'GE2024 results (adjust.)'!E534/'Regional Transition'!$P$120</f>
        <v>2.5206908821316484E-2</v>
      </c>
      <c r="F535" s="346">
        <f>'GE2024 results (adjust.)'!F534/'Regional Transition'!$Q$120</f>
        <v>2.1692170994175142E-2</v>
      </c>
      <c r="G535" s="346">
        <f>'GE2024 results (adjust.)'!G534/'Regional Transition'!$R$120</f>
        <v>1.5968982236357079E-2</v>
      </c>
      <c r="H535" s="346">
        <f>'GE2024 results (adjust.)'!H534/'Regional Transition'!$S$120</f>
        <v>3.5629018607177598E-2</v>
      </c>
      <c r="I535" s="346">
        <f>'GE2024 results (adjust.)'!I534/'Regional Transition'!$T$120</f>
        <v>1.9287940112468212E-2</v>
      </c>
      <c r="J535" s="346">
        <v>1.0010264608900234E-2</v>
      </c>
      <c r="K535" s="346">
        <v>1.0010264608900234E-2</v>
      </c>
      <c r="L535" s="346">
        <f t="shared" si="130"/>
        <v>1.5968982236357079E-2</v>
      </c>
      <c r="M535" s="346">
        <v>1.4475676741247853E-2</v>
      </c>
      <c r="N535" s="346">
        <v>1.0010264608900234E-2</v>
      </c>
      <c r="P535" s="347">
        <f>E535*'Regional Transition'!$P$122</f>
        <v>0</v>
      </c>
      <c r="Q535" s="347">
        <f>F535*'Regional Transition'!$Q$122</f>
        <v>0</v>
      </c>
      <c r="R535" s="347">
        <f>G535*'Regional Transition'!$R$122</f>
        <v>4948.1460100185614</v>
      </c>
      <c r="S535" s="347">
        <f>H535*'Regional Transition'!$S$122</f>
        <v>0</v>
      </c>
      <c r="T535" s="347">
        <f>I535*'Regional Transition'!$T$122</f>
        <v>4664.6304079726942</v>
      </c>
      <c r="U535" s="347">
        <f>J535*'Regional Transition'!$U$122</f>
        <v>0</v>
      </c>
      <c r="V535" s="347">
        <f>K535*'Regional Transition'!$V$122</f>
        <v>0</v>
      </c>
      <c r="W535" s="347">
        <f>L535*'Regional Transition'!$W$122</f>
        <v>1314.1417587583148</v>
      </c>
      <c r="X535" s="347">
        <f>M535*'Regional Transition'!$X$122</f>
        <v>119.12525801832142</v>
      </c>
      <c r="Y535" s="347">
        <f>N535*'Regional Transition'!$Y$122</f>
        <v>0</v>
      </c>
      <c r="Z535" s="348">
        <f t="shared" si="121"/>
        <v>11046.043434767891</v>
      </c>
      <c r="AB535" s="347">
        <f>E535*'Regional Transition'!$P$124</f>
        <v>-10880.489913544667</v>
      </c>
      <c r="AC535" s="347">
        <f>F535*'Regional Transition'!$Q$124</f>
        <v>-2791.5245901639341</v>
      </c>
      <c r="AD535" s="347">
        <f>G535*'Regional Transition'!$R$124</f>
        <v>0</v>
      </c>
      <c r="AE535" s="347">
        <f>H535*'Regional Transition'!$S$124</f>
        <v>-406.1519999999993</v>
      </c>
      <c r="AF535" s="347">
        <f>I535*'Regional Transition'!$T$124</f>
        <v>0</v>
      </c>
      <c r="AG535" s="347">
        <f>J535*'Regional Transition'!$U$124</f>
        <v>-287.67260234892683</v>
      </c>
      <c r="AH535" s="347">
        <f>K535*'Regional Transition'!$V$124</f>
        <v>-134.7098323619465</v>
      </c>
      <c r="AI535" s="347">
        <f>L535*'Regional Transition'!$W$124</f>
        <v>0</v>
      </c>
      <c r="AJ535" s="347">
        <f>M535*'Regional Transition'!$X$124</f>
        <v>0</v>
      </c>
      <c r="AK535" s="347">
        <f>N535*'Regional Transition'!$Y$124</f>
        <v>-283.23762452061089</v>
      </c>
      <c r="AM535" s="382">
        <f>IF(('GE2024 results (adjust.)'!E534+'Allocation (ENG)'!P535+'Allocation (ENG)'!AB535)&gt;0,('GE2024 results (adjust.)'!E534+'Allocation (ENG)'!P535+'Allocation (ENG)'!AB535),0)</f>
        <v>12001.510086455333</v>
      </c>
      <c r="AN535" s="382">
        <f>IF(('GE2024 results (adjust.)'!F534+'Allocation (ENG)'!Q535+'Allocation (ENG)'!AC535)&gt;0,('GE2024 results (adjust.)'!F534+'Allocation (ENG)'!Q535+'Allocation (ENG)'!AC535),0)</f>
        <v>8194.4754098360663</v>
      </c>
      <c r="AO535" s="382">
        <f>IF(('GE2024 results (adjust.)'!G534+'Allocation (ENG)'!R535+'Allocation (ENG)'!AD535)&gt;0,('GE2024 results (adjust.)'!G534+'Allocation (ENG)'!R535+'Allocation (ENG)'!AD535),0)</f>
        <v>10883.146010018561</v>
      </c>
      <c r="AP535" s="382">
        <f>IF(('GE2024 results (adjust.)'!H534+'Allocation (ENG)'!S535+'Allocation (ENG)'!AE535)&gt;0,('GE2024 results (adjust.)'!H534+'Allocation (ENG)'!S535+'Allocation (ENG)'!AE535),0)</f>
        <v>5234.8480000000009</v>
      </c>
      <c r="AQ535" s="382">
        <f>IF(('GE2024 results (adjust.)'!I534+'Allocation (ENG)'!T535+'Allocation (ENG)'!AF535)&gt;0,('GE2024 results (adjust.)'!I534+'Allocation (ENG)'!T535+'Allocation (ENG)'!AF535),0)</f>
        <v>7895.6304079726942</v>
      </c>
      <c r="AR535" s="382">
        <f>IF(('GE2024 results (adjust.)'!K534+'Allocation (ENG)'!U535+'Allocation (ENG)'!AG535)&gt;0,('GE2024 results (adjust.)'!K534+'Allocation (ENG)'!U535+'Allocation (ENG)'!AG535),0)</f>
        <v>0</v>
      </c>
      <c r="AS535" s="382">
        <f>IF(('GE2024 results (adjust.)'!L534+'Allocation (ENG)'!V535+'Allocation (ENG)'!AH535)&gt;0,('GE2024 results (adjust.)'!L534+'Allocation (ENG)'!V535+'Allocation (ENG)'!AH535),0)</f>
        <v>0</v>
      </c>
      <c r="AT535" s="382">
        <f t="shared" si="131"/>
        <v>1314.1417587583148</v>
      </c>
      <c r="AU535" s="382">
        <f t="shared" si="132"/>
        <v>119.12525801832142</v>
      </c>
      <c r="AV535" s="382">
        <f>IF(('GE2024 results (adjust.)'!N534+'Allocation (ENG)'!Y535+'Allocation (ENG)'!AK535)&gt;0,('GE2024 results (adjust.)'!N534+'Allocation (ENG)'!Y535+'Allocation (ENG)'!AK535),0)</f>
        <v>818.76237547938911</v>
      </c>
      <c r="AW535" s="382">
        <f t="shared" si="122"/>
        <v>46461.63930653868</v>
      </c>
      <c r="AY535" s="368">
        <f t="shared" si="123"/>
        <v>0.25831008689283003</v>
      </c>
      <c r="AZ535" s="368">
        <f t="shared" si="124"/>
        <v>0.17637077666957898</v>
      </c>
      <c r="BA535" s="368">
        <f t="shared" si="125"/>
        <v>0.23423938914886597</v>
      </c>
      <c r="BB535" s="368">
        <f t="shared" si="126"/>
        <v>0.11267032498492333</v>
      </c>
      <c r="BC535" s="368">
        <f t="shared" si="127"/>
        <v>0.16993869621947497</v>
      </c>
      <c r="BD535" s="368">
        <f t="shared" si="128"/>
        <v>0</v>
      </c>
      <c r="BE535" s="368">
        <f t="shared" si="129"/>
        <v>0</v>
      </c>
      <c r="BF535" s="368">
        <f t="shared" si="133"/>
        <v>2.8284446661213089E-2</v>
      </c>
      <c r="BG535" s="368">
        <f t="shared" si="134"/>
        <v>2.5639486638078346E-3</v>
      </c>
      <c r="BH535" s="368">
        <f t="shared" si="135"/>
        <v>1.7622330759305825E-2</v>
      </c>
    </row>
    <row r="536" spans="1:60" ht="20" customHeight="1" x14ac:dyDescent="0.35">
      <c r="A536" s="394" t="s">
        <v>656</v>
      </c>
      <c r="B536" s="395" t="s">
        <v>644</v>
      </c>
      <c r="C536" s="394" t="s">
        <v>609</v>
      </c>
      <c r="D536" s="333" t="s">
        <v>71</v>
      </c>
      <c r="E536" s="346">
        <f>'GE2024 results (adjust.)'!E535/'Regional Transition'!$P$120</f>
        <v>1.7913352214830456E-2</v>
      </c>
      <c r="F536" s="346">
        <f>'GE2024 results (adjust.)'!F535/'Regional Transition'!$Q$120</f>
        <v>5.6840359364201806E-3</v>
      </c>
      <c r="G536" s="346">
        <f>'GE2024 results (adjust.)'!G535/'Regional Transition'!$R$120</f>
        <v>1.14403833631995E-2</v>
      </c>
      <c r="H536" s="346">
        <f>'GE2024 results (adjust.)'!H535/'Regional Transition'!$S$120</f>
        <v>8.1250078951025113E-3</v>
      </c>
      <c r="I536" s="346">
        <f>'GE2024 results (adjust.)'!I535/'Regional Transition'!$T$120</f>
        <v>3.3805293885884165E-2</v>
      </c>
      <c r="J536" s="346">
        <v>2.9167839981105854E-2</v>
      </c>
      <c r="K536" s="346">
        <v>2.9167839981105854E-2</v>
      </c>
      <c r="L536" s="346">
        <f t="shared" si="130"/>
        <v>1.14403833631995E-2</v>
      </c>
      <c r="M536" s="346">
        <v>2.9833334826748895E-2</v>
      </c>
      <c r="N536" s="346">
        <v>2.9167839981105854E-2</v>
      </c>
      <c r="P536" s="347">
        <f>E536*'Regional Transition'!$P$122</f>
        <v>0</v>
      </c>
      <c r="Q536" s="347">
        <f>F536*'Regional Transition'!$Q$122</f>
        <v>0</v>
      </c>
      <c r="R536" s="347">
        <f>G536*'Regional Transition'!$R$122</f>
        <v>3544.9151645253619</v>
      </c>
      <c r="S536" s="347">
        <f>H536*'Regional Transition'!$S$122</f>
        <v>0</v>
      </c>
      <c r="T536" s="347">
        <f>I536*'Regional Transition'!$T$122</f>
        <v>8175.5335661071649</v>
      </c>
      <c r="U536" s="347">
        <f>J536*'Regional Transition'!$U$122</f>
        <v>0</v>
      </c>
      <c r="V536" s="347">
        <f>K536*'Regional Transition'!$V$122</f>
        <v>0</v>
      </c>
      <c r="W536" s="347">
        <f>L536*'Regional Transition'!$W$122</f>
        <v>941.46798407448478</v>
      </c>
      <c r="X536" s="347">
        <f>M536*'Regional Transition'!$X$122</f>
        <v>245.5086399281584</v>
      </c>
      <c r="Y536" s="347">
        <f>N536*'Regional Transition'!$Y$122</f>
        <v>0</v>
      </c>
      <c r="Z536" s="348">
        <f t="shared" si="121"/>
        <v>12907.42535463517</v>
      </c>
      <c r="AB536" s="347">
        <f>E536*'Regional Transition'!$P$124</f>
        <v>-7732.2471181556175</v>
      </c>
      <c r="AC536" s="347">
        <f>F536*'Regional Transition'!$Q$124</f>
        <v>-731.46786885245911</v>
      </c>
      <c r="AD536" s="347">
        <f>G536*'Regional Transition'!$R$124</f>
        <v>0</v>
      </c>
      <c r="AE536" s="347">
        <f>H536*'Regional Transition'!$S$124</f>
        <v>-92.620799999999846</v>
      </c>
      <c r="AF536" s="347">
        <f>I536*'Regional Transition'!$T$124</f>
        <v>0</v>
      </c>
      <c r="AG536" s="347">
        <f>J536*'Regional Transition'!$U$124</f>
        <v>-838.21844477532125</v>
      </c>
      <c r="AH536" s="347">
        <f>K536*'Regional Transition'!$V$124</f>
        <v>-392.51658050291309</v>
      </c>
      <c r="AI536" s="347">
        <f>L536*'Regional Transition'!$W$124</f>
        <v>0</v>
      </c>
      <c r="AJ536" s="347">
        <f>M536*'Regional Transition'!$X$124</f>
        <v>0</v>
      </c>
      <c r="AK536" s="347">
        <f>N536*'Regional Transition'!$Y$124</f>
        <v>-825.29583696522832</v>
      </c>
      <c r="AM536" s="382">
        <f>IF(('GE2024 results (adjust.)'!E535+'Allocation (ENG)'!P536+'Allocation (ENG)'!AB536)&gt;0,('GE2024 results (adjust.)'!E535+'Allocation (ENG)'!P536+'Allocation (ENG)'!AB536),0)</f>
        <v>8528.9028818443821</v>
      </c>
      <c r="AN536" s="382">
        <f>IF(('GE2024 results (adjust.)'!F535+'Allocation (ENG)'!Q536+'Allocation (ENG)'!AC536)&gt;0,('GE2024 results (adjust.)'!F535+'Allocation (ENG)'!Q536+'Allocation (ENG)'!AC536),0)</f>
        <v>2147.2121311475412</v>
      </c>
      <c r="AO536" s="382">
        <f>IF(('GE2024 results (adjust.)'!G535+'Allocation (ENG)'!R536+'Allocation (ENG)'!AD536)&gt;0,('GE2024 results (adjust.)'!G535+'Allocation (ENG)'!R536+'Allocation (ENG)'!AD536),0)</f>
        <v>7796.8251645253622</v>
      </c>
      <c r="AP536" s="382">
        <f>IF(('GE2024 results (adjust.)'!H535+'Allocation (ENG)'!S536+'Allocation (ENG)'!AE536)&gt;0,('GE2024 results (adjust.)'!H535+'Allocation (ENG)'!S536+'Allocation (ENG)'!AE536),0)</f>
        <v>1193.7792000000002</v>
      </c>
      <c r="AQ536" s="382">
        <f>IF(('GE2024 results (adjust.)'!I535+'Allocation (ENG)'!T536+'Allocation (ENG)'!AF536)&gt;0,('GE2024 results (adjust.)'!I535+'Allocation (ENG)'!T536+'Allocation (ENG)'!AF536),0)</f>
        <v>13838.393566107165</v>
      </c>
      <c r="AR536" s="382">
        <f>IF(('GE2024 results (adjust.)'!K535+'Allocation (ENG)'!U536+'Allocation (ENG)'!AG536)&gt;0,('GE2024 results (adjust.)'!K535+'Allocation (ENG)'!U536+'Allocation (ENG)'!AG536),0)</f>
        <v>0</v>
      </c>
      <c r="AS536" s="382">
        <f>IF(('GE2024 results (adjust.)'!L535+'Allocation (ENG)'!V536+'Allocation (ENG)'!AH536)&gt;0,('GE2024 results (adjust.)'!L535+'Allocation (ENG)'!V536+'Allocation (ENG)'!AH536),0)</f>
        <v>326.48341949708691</v>
      </c>
      <c r="AT536" s="382">
        <f t="shared" si="131"/>
        <v>941.46798407448478</v>
      </c>
      <c r="AU536" s="382">
        <f t="shared" si="132"/>
        <v>245.5086399281584</v>
      </c>
      <c r="AV536" s="382">
        <f>IF(('GE2024 results (adjust.)'!N535+'Allocation (ENG)'!Y536+'Allocation (ENG)'!AK536)&gt;0,('GE2024 results (adjust.)'!N535+'Allocation (ENG)'!Y536+'Allocation (ENG)'!AK536),0)</f>
        <v>1389.7041630347717</v>
      </c>
      <c r="AW536" s="382">
        <f t="shared" si="122"/>
        <v>36408.27715015896</v>
      </c>
      <c r="AY536" s="368">
        <f t="shared" si="123"/>
        <v>0.23425724998380335</v>
      </c>
      <c r="AZ536" s="368">
        <f t="shared" si="124"/>
        <v>5.8975933475011094E-2</v>
      </c>
      <c r="BA536" s="368">
        <f t="shared" si="125"/>
        <v>0.21414979710160004</v>
      </c>
      <c r="BB536" s="368">
        <f t="shared" si="126"/>
        <v>3.2788675912251673E-2</v>
      </c>
      <c r="BC536" s="368">
        <f t="shared" si="127"/>
        <v>0.38008921732366963</v>
      </c>
      <c r="BD536" s="368">
        <f t="shared" si="128"/>
        <v>0</v>
      </c>
      <c r="BE536" s="368">
        <f t="shared" si="129"/>
        <v>8.967285602407624E-3</v>
      </c>
      <c r="BF536" s="368">
        <f t="shared" si="133"/>
        <v>2.5858624954748079E-2</v>
      </c>
      <c r="BG536" s="368">
        <f t="shared" si="134"/>
        <v>6.7432094882052531E-3</v>
      </c>
      <c r="BH536" s="368">
        <f t="shared" si="135"/>
        <v>3.8170006158303051E-2</v>
      </c>
    </row>
    <row r="537" spans="1:60" ht="20" customHeight="1" x14ac:dyDescent="0.35">
      <c r="A537" s="394" t="s">
        <v>657</v>
      </c>
      <c r="B537" s="395" t="s">
        <v>644</v>
      </c>
      <c r="C537" s="394" t="s">
        <v>609</v>
      </c>
      <c r="D537" s="333" t="s">
        <v>71</v>
      </c>
      <c r="E537" s="346">
        <f>'GE2024 results (adjust.)'!E536/'Regional Transition'!$P$120</f>
        <v>1.9477465032326578E-2</v>
      </c>
      <c r="F537" s="346">
        <f>'GE2024 results (adjust.)'!F536/'Regional Transition'!$Q$120</f>
        <v>1.8280185605686641E-2</v>
      </c>
      <c r="G537" s="346">
        <f>'GE2024 results (adjust.)'!G536/'Regional Transition'!$R$120</f>
        <v>2.202831635535896E-2</v>
      </c>
      <c r="H537" s="346">
        <f>'GE2024 results (adjust.)'!H536/'Regional Transition'!$S$120</f>
        <v>1.1356315450399808E-2</v>
      </c>
      <c r="I537" s="346">
        <f>'GE2024 results (adjust.)'!I536/'Regional Transition'!$T$120</f>
        <v>1.5055458051267357E-2</v>
      </c>
      <c r="J537" s="346">
        <v>6.9308819388301983E-3</v>
      </c>
      <c r="K537" s="346">
        <v>6.9308819388301983E-3</v>
      </c>
      <c r="L537" s="346">
        <f t="shared" si="130"/>
        <v>2.202831635535896E-2</v>
      </c>
      <c r="M537" s="346">
        <v>1.1299181906972171E-2</v>
      </c>
      <c r="N537" s="346">
        <v>6.9308819388301983E-3</v>
      </c>
      <c r="P537" s="347">
        <f>E537*'Regional Transition'!$P$122</f>
        <v>0</v>
      </c>
      <c r="Q537" s="347">
        <f>F537*'Regional Transition'!$Q$122</f>
        <v>0</v>
      </c>
      <c r="R537" s="347">
        <f>G537*'Regional Transition'!$R$122</f>
        <v>6825.6902079228257</v>
      </c>
      <c r="S537" s="347">
        <f>H537*'Regional Transition'!$S$122</f>
        <v>0</v>
      </c>
      <c r="T537" s="347">
        <f>I537*'Regional Transition'!$T$122</f>
        <v>3641.0392723327564</v>
      </c>
      <c r="U537" s="347">
        <f>J537*'Regional Transition'!$U$122</f>
        <v>0</v>
      </c>
      <c r="V537" s="347">
        <f>K537*'Regional Transition'!$V$122</f>
        <v>0</v>
      </c>
      <c r="W537" s="347">
        <f>L537*'Regional Transition'!$W$122</f>
        <v>1812.7849332694736</v>
      </c>
      <c r="X537" s="347">
        <f>M537*'Regional Transition'!$X$122</f>
        <v>92.984803689943249</v>
      </c>
      <c r="Y537" s="347">
        <f>N537*'Regional Transition'!$Y$122</f>
        <v>0</v>
      </c>
      <c r="Z537" s="348">
        <f t="shared" si="121"/>
        <v>12372.499217215</v>
      </c>
      <c r="AB537" s="347">
        <f>E537*'Regional Transition'!$P$124</f>
        <v>-8407.3919308357345</v>
      </c>
      <c r="AC537" s="347">
        <f>F537*'Regional Transition'!$Q$124</f>
        <v>-2352.4426229508194</v>
      </c>
      <c r="AD537" s="347">
        <f>G537*'Regional Transition'!$R$124</f>
        <v>0</v>
      </c>
      <c r="AE537" s="347">
        <f>H537*'Regional Transition'!$S$124</f>
        <v>-129.45599999999976</v>
      </c>
      <c r="AF537" s="347">
        <f>I537*'Regional Transition'!$T$124</f>
        <v>0</v>
      </c>
      <c r="AG537" s="347">
        <f>J537*'Regional Transition'!$U$124</f>
        <v>-199.17803592761447</v>
      </c>
      <c r="AH537" s="347">
        <f>K537*'Regional Transition'!$V$124</f>
        <v>-93.270056344977476</v>
      </c>
      <c r="AI537" s="347">
        <f>L537*'Regional Transition'!$W$124</f>
        <v>0</v>
      </c>
      <c r="AJ537" s="347">
        <f>M537*'Regional Transition'!$X$124</f>
        <v>0</v>
      </c>
      <c r="AK537" s="347">
        <f>N537*'Regional Transition'!$Y$124</f>
        <v>-196.10735708641209</v>
      </c>
      <c r="AM537" s="382">
        <f>IF(('GE2024 results (adjust.)'!E536+'Allocation (ENG)'!P537+'Allocation (ENG)'!AB537)&gt;0,('GE2024 results (adjust.)'!E536+'Allocation (ENG)'!P537+'Allocation (ENG)'!AB537),0)</f>
        <v>9273.6080691642655</v>
      </c>
      <c r="AN537" s="382">
        <f>IF(('GE2024 results (adjust.)'!F536+'Allocation (ENG)'!Q537+'Allocation (ENG)'!AC537)&gt;0,('GE2024 results (adjust.)'!F536+'Allocation (ENG)'!Q537+'Allocation (ENG)'!AC537),0)</f>
        <v>6905.557377049181</v>
      </c>
      <c r="AO537" s="382">
        <f>IF(('GE2024 results (adjust.)'!G536+'Allocation (ENG)'!R537+'Allocation (ENG)'!AD537)&gt;0,('GE2024 results (adjust.)'!G536+'Allocation (ENG)'!R537+'Allocation (ENG)'!AD537),0)</f>
        <v>15012.690207922826</v>
      </c>
      <c r="AP537" s="382">
        <f>IF(('GE2024 results (adjust.)'!H536+'Allocation (ENG)'!S537+'Allocation (ENG)'!AE537)&gt;0,('GE2024 results (adjust.)'!H536+'Allocation (ENG)'!S537+'Allocation (ENG)'!AE537),0)</f>
        <v>1668.5440000000003</v>
      </c>
      <c r="AQ537" s="382">
        <f>IF(('GE2024 results (adjust.)'!I536+'Allocation (ENG)'!T537+'Allocation (ENG)'!AF537)&gt;0,('GE2024 results (adjust.)'!I536+'Allocation (ENG)'!T537+'Allocation (ENG)'!AF537),0)</f>
        <v>6163.0392723327568</v>
      </c>
      <c r="AR537" s="382">
        <f>IF(('GE2024 results (adjust.)'!K536+'Allocation (ENG)'!U537+'Allocation (ENG)'!AG537)&gt;0,('GE2024 results (adjust.)'!K536+'Allocation (ENG)'!U537+'Allocation (ENG)'!AG537),0)</f>
        <v>0</v>
      </c>
      <c r="AS537" s="382">
        <f>IF(('GE2024 results (adjust.)'!L536+'Allocation (ENG)'!V537+'Allocation (ENG)'!AH537)&gt;0,('GE2024 results (adjust.)'!L536+'Allocation (ENG)'!V537+'Allocation (ENG)'!AH537),0)</f>
        <v>0</v>
      </c>
      <c r="AT537" s="382">
        <f t="shared" si="131"/>
        <v>1812.7849332694736</v>
      </c>
      <c r="AU537" s="382">
        <f t="shared" si="132"/>
        <v>92.984803689943249</v>
      </c>
      <c r="AV537" s="382">
        <f>IF(('GE2024 results (adjust.)'!N536+'Allocation (ENG)'!Y537+'Allocation (ENG)'!AK537)&gt;0,('GE2024 results (adjust.)'!N536+'Allocation (ENG)'!Y537+'Allocation (ENG)'!AK537),0)</f>
        <v>566.89264291358791</v>
      </c>
      <c r="AW537" s="382">
        <f t="shared" si="122"/>
        <v>41496.101306342032</v>
      </c>
      <c r="AY537" s="368">
        <f t="shared" si="123"/>
        <v>0.22348143023612049</v>
      </c>
      <c r="AZ537" s="368">
        <f t="shared" si="124"/>
        <v>0.16641460666556099</v>
      </c>
      <c r="BA537" s="368">
        <f t="shared" si="125"/>
        <v>0.36178555901174192</v>
      </c>
      <c r="BB537" s="368">
        <f t="shared" si="126"/>
        <v>4.0209656991197613E-2</v>
      </c>
      <c r="BC537" s="368">
        <f t="shared" si="127"/>
        <v>0.14852092313045401</v>
      </c>
      <c r="BD537" s="368">
        <f t="shared" si="128"/>
        <v>0</v>
      </c>
      <c r="BE537" s="368">
        <f t="shared" si="129"/>
        <v>0</v>
      </c>
      <c r="BF537" s="368">
        <f t="shared" si="133"/>
        <v>4.3685668682142381E-2</v>
      </c>
      <c r="BG537" s="368">
        <f t="shared" si="134"/>
        <v>2.2408081907138578E-3</v>
      </c>
      <c r="BH537" s="368">
        <f t="shared" si="135"/>
        <v>1.3661347092068796E-2</v>
      </c>
    </row>
    <row r="538" spans="1:60" ht="20" customHeight="1" x14ac:dyDescent="0.35">
      <c r="A538" s="394" t="s">
        <v>658</v>
      </c>
      <c r="B538" s="395" t="s">
        <v>644</v>
      </c>
      <c r="C538" s="394" t="s">
        <v>609</v>
      </c>
      <c r="D538" s="333" t="s">
        <v>71</v>
      </c>
      <c r="E538" s="346">
        <f>'GE2024 results (adjust.)'!E537/'Regional Transition'!$P$120</f>
        <v>2.0904042557176015E-2</v>
      </c>
      <c r="F538" s="346">
        <f>'GE2024 results (adjust.)'!F537/'Regional Transition'!$Q$120</f>
        <v>1.3000296179287196E-2</v>
      </c>
      <c r="G538" s="346">
        <f>'GE2024 results (adjust.)'!G537/'Regional Transition'!$R$120</f>
        <v>1.6899945648956836E-2</v>
      </c>
      <c r="H538" s="346">
        <f>'GE2024 results (adjust.)'!H537/'Regional Transition'!$S$120</f>
        <v>1.1008930939959324E-2</v>
      </c>
      <c r="I538" s="346">
        <f>'GE2024 results (adjust.)'!I537/'Regional Transition'!$T$120</f>
        <v>2.2648853230177776E-2</v>
      </c>
      <c r="J538" s="346">
        <v>1.0137436754566843E-2</v>
      </c>
      <c r="K538" s="346">
        <v>1.0137436754566843E-2</v>
      </c>
      <c r="L538" s="346">
        <f t="shared" si="130"/>
        <v>1.6899945648956836E-2</v>
      </c>
      <c r="M538" s="346">
        <v>1.9834051666203729E-2</v>
      </c>
      <c r="N538" s="346">
        <v>1.0137436754566843E-2</v>
      </c>
      <c r="P538" s="347">
        <f>E538*'Regional Transition'!$P$122</f>
        <v>0</v>
      </c>
      <c r="Q538" s="347">
        <f>F538*'Regional Transition'!$Q$122</f>
        <v>0</v>
      </c>
      <c r="R538" s="347">
        <f>G538*'Regional Transition'!$R$122</f>
        <v>5236.6141683111355</v>
      </c>
      <c r="S538" s="347">
        <f>H538*'Regional Transition'!$S$122</f>
        <v>0</v>
      </c>
      <c r="T538" s="347">
        <f>I538*'Regional Transition'!$T$122</f>
        <v>5477.4397300675955</v>
      </c>
      <c r="U538" s="347">
        <f>J538*'Regional Transition'!$U$122</f>
        <v>0</v>
      </c>
      <c r="V538" s="347">
        <f>K538*'Regional Transition'!$V$122</f>
        <v>0</v>
      </c>
      <c r="W538" s="347">
        <f>L538*'Regional Transition'!$W$122</f>
        <v>1390.7538983590525</v>
      </c>
      <c r="X538" s="347">
        <f>M538*'Regional Transition'!$X$122</f>
        <v>163.22114430427391</v>
      </c>
      <c r="Y538" s="347">
        <f>N538*'Regional Transition'!$Y$122</f>
        <v>0</v>
      </c>
      <c r="Z538" s="348">
        <f t="shared" si="121"/>
        <v>12268.028941042057</v>
      </c>
      <c r="AB538" s="347">
        <f>E538*'Regional Transition'!$P$124</f>
        <v>-9023.170028818442</v>
      </c>
      <c r="AC538" s="347">
        <f>F538*'Regional Transition'!$Q$124</f>
        <v>-1672.983606557377</v>
      </c>
      <c r="AD538" s="347">
        <f>G538*'Regional Transition'!$R$124</f>
        <v>0</v>
      </c>
      <c r="AE538" s="347">
        <f>H538*'Regional Transition'!$S$124</f>
        <v>-125.49599999999977</v>
      </c>
      <c r="AF538" s="347">
        <f>I538*'Regional Transition'!$T$124</f>
        <v>0</v>
      </c>
      <c r="AG538" s="347">
        <f>J538*'Regional Transition'!$U$124</f>
        <v>-291.32724520998397</v>
      </c>
      <c r="AH538" s="347">
        <f>K538*'Regional Transition'!$V$124</f>
        <v>-136.42120954258829</v>
      </c>
      <c r="AI538" s="347">
        <f>L538*'Regional Transition'!$W$124</f>
        <v>0</v>
      </c>
      <c r="AJ538" s="347">
        <f>M538*'Regional Transition'!$X$124</f>
        <v>0</v>
      </c>
      <c r="AK538" s="347">
        <f>N538*'Regional Transition'!$Y$124</f>
        <v>-286.8359246506368</v>
      </c>
      <c r="AM538" s="382">
        <f>IF(('GE2024 results (adjust.)'!E537+'Allocation (ENG)'!P538+'Allocation (ENG)'!AB538)&gt;0,('GE2024 results (adjust.)'!E537+'Allocation (ENG)'!P538+'Allocation (ENG)'!AB538),0)</f>
        <v>9952.829971181558</v>
      </c>
      <c r="AN538" s="382">
        <f>IF(('GE2024 results (adjust.)'!F537+'Allocation (ENG)'!Q538+'Allocation (ENG)'!AC538)&gt;0,('GE2024 results (adjust.)'!F537+'Allocation (ENG)'!Q538+'Allocation (ENG)'!AC538),0)</f>
        <v>4911.0163934426228</v>
      </c>
      <c r="AO538" s="382">
        <f>IF(('GE2024 results (adjust.)'!G537+'Allocation (ENG)'!R538+'Allocation (ENG)'!AD538)&gt;0,('GE2024 results (adjust.)'!G537+'Allocation (ENG)'!R538+'Allocation (ENG)'!AD538),0)</f>
        <v>11517.614168311135</v>
      </c>
      <c r="AP538" s="382">
        <f>IF(('GE2024 results (adjust.)'!H537+'Allocation (ENG)'!S538+'Allocation (ENG)'!AE538)&gt;0,('GE2024 results (adjust.)'!H537+'Allocation (ENG)'!S538+'Allocation (ENG)'!AE538),0)</f>
        <v>1617.5040000000001</v>
      </c>
      <c r="AQ538" s="382">
        <f>IF(('GE2024 results (adjust.)'!I537+'Allocation (ENG)'!T538+'Allocation (ENG)'!AF538)&gt;0,('GE2024 results (adjust.)'!I537+'Allocation (ENG)'!T538+'Allocation (ENG)'!AF538),0)</f>
        <v>9271.4397300675955</v>
      </c>
      <c r="AR538" s="382">
        <f>IF(('GE2024 results (adjust.)'!K537+'Allocation (ENG)'!U538+'Allocation (ENG)'!AG538)&gt;0,('GE2024 results (adjust.)'!K537+'Allocation (ENG)'!U538+'Allocation (ENG)'!AG538),0)</f>
        <v>0</v>
      </c>
      <c r="AS538" s="382">
        <f>IF(('GE2024 results (adjust.)'!L537+'Allocation (ENG)'!V538+'Allocation (ENG)'!AH538)&gt;0,('GE2024 results (adjust.)'!L537+'Allocation (ENG)'!V538+'Allocation (ENG)'!AH538),0)</f>
        <v>496.57879045741174</v>
      </c>
      <c r="AT538" s="382">
        <f t="shared" si="131"/>
        <v>1390.7538983590525</v>
      </c>
      <c r="AU538" s="382">
        <f t="shared" si="132"/>
        <v>163.22114430427391</v>
      </c>
      <c r="AV538" s="382">
        <f>IF(('GE2024 results (adjust.)'!N537+'Allocation (ENG)'!Y538+'Allocation (ENG)'!AK538)&gt;0,('GE2024 results (adjust.)'!N537+'Allocation (ENG)'!Y538+'Allocation (ENG)'!AK538),0)</f>
        <v>196.1640753493632</v>
      </c>
      <c r="AW538" s="382">
        <f t="shared" si="122"/>
        <v>39517.122171473013</v>
      </c>
      <c r="AY538" s="368">
        <f t="shared" si="123"/>
        <v>0.25186120406223306</v>
      </c>
      <c r="AZ538" s="368">
        <f t="shared" si="124"/>
        <v>0.12427565884308835</v>
      </c>
      <c r="BA538" s="368">
        <f t="shared" si="125"/>
        <v>0.2914588293736019</v>
      </c>
      <c r="BB538" s="368">
        <f t="shared" si="126"/>
        <v>4.0931725569015726E-2</v>
      </c>
      <c r="BC538" s="368">
        <f t="shared" si="127"/>
        <v>0.23461829254258168</v>
      </c>
      <c r="BD538" s="368">
        <f t="shared" si="128"/>
        <v>0</v>
      </c>
      <c r="BE538" s="368">
        <f t="shared" si="129"/>
        <v>1.2566167857635308E-2</v>
      </c>
      <c r="BF538" s="368">
        <f t="shared" si="133"/>
        <v>3.5193703942414688E-2</v>
      </c>
      <c r="BG538" s="368">
        <f t="shared" si="134"/>
        <v>4.1303904569776973E-3</v>
      </c>
      <c r="BH538" s="368">
        <f t="shared" si="135"/>
        <v>4.9640273524515898E-3</v>
      </c>
    </row>
    <row r="539" spans="1:60" ht="20" customHeight="1" x14ac:dyDescent="0.35">
      <c r="A539" s="394" t="s">
        <v>659</v>
      </c>
      <c r="B539" s="395" t="s">
        <v>644</v>
      </c>
      <c r="C539" s="394" t="s">
        <v>609</v>
      </c>
      <c r="D539" s="333" t="s">
        <v>71</v>
      </c>
      <c r="E539" s="346">
        <f>'GE2024 results (adjust.)'!E538/'Regional Transition'!$P$120</f>
        <v>1.9030213700211619E-2</v>
      </c>
      <c r="F539" s="346">
        <f>'GE2024 results (adjust.)'!F538/'Regional Transition'!$Q$120</f>
        <v>9.8627702635995657E-3</v>
      </c>
      <c r="G539" s="346">
        <f>'GE2024 results (adjust.)'!G538/'Regional Transition'!$R$120</f>
        <v>2.8555822826361869E-2</v>
      </c>
      <c r="H539" s="346">
        <f>'GE2024 results (adjust.)'!H538/'Regional Transition'!$S$120</f>
        <v>8.3309121685635965E-3</v>
      </c>
      <c r="I539" s="346">
        <f>'GE2024 results (adjust.)'!I538/'Regional Transition'!$T$120</f>
        <v>1.2816839189560275E-2</v>
      </c>
      <c r="J539" s="346">
        <v>0</v>
      </c>
      <c r="K539" s="346">
        <v>0</v>
      </c>
      <c r="L539" s="346">
        <f t="shared" si="130"/>
        <v>2.8555822826361869E-2</v>
      </c>
      <c r="M539" s="346">
        <v>9.6190894346824957E-3</v>
      </c>
      <c r="N539" s="346">
        <v>0</v>
      </c>
      <c r="P539" s="347">
        <f>E539*'Regional Transition'!$P$122</f>
        <v>0</v>
      </c>
      <c r="Q539" s="347">
        <f>F539*'Regional Transition'!$Q$122</f>
        <v>0</v>
      </c>
      <c r="R539" s="347">
        <f>G539*'Regional Transition'!$R$122</f>
        <v>8848.3022079742204</v>
      </c>
      <c r="S539" s="347">
        <f>H539*'Regional Transition'!$S$122</f>
        <v>0</v>
      </c>
      <c r="T539" s="347">
        <f>I539*'Regional Transition'!$T$122</f>
        <v>3099.6476279533813</v>
      </c>
      <c r="U539" s="347">
        <f>J539*'Regional Transition'!$U$122</f>
        <v>0</v>
      </c>
      <c r="V539" s="347">
        <f>K539*'Regional Transition'!$V$122</f>
        <v>0</v>
      </c>
      <c r="W539" s="347">
        <f>L539*'Regional Transition'!$W$122</f>
        <v>2349.9555999497888</v>
      </c>
      <c r="X539" s="347">
        <f>M539*'Regional Transition'!$X$122</f>
        <v>79.158752387909658</v>
      </c>
      <c r="Y539" s="347">
        <f>N539*'Regional Transition'!$Y$122</f>
        <v>0</v>
      </c>
      <c r="Z539" s="348">
        <f t="shared" si="121"/>
        <v>14377.0641882653</v>
      </c>
      <c r="AB539" s="347">
        <f>E539*'Regional Transition'!$P$124</f>
        <v>-8214.3371757925051</v>
      </c>
      <c r="AC539" s="347">
        <f>F539*'Regional Transition'!$Q$124</f>
        <v>-1269.2213114754097</v>
      </c>
      <c r="AD539" s="347">
        <f>G539*'Regional Transition'!$R$124</f>
        <v>0</v>
      </c>
      <c r="AE539" s="347">
        <f>H539*'Regional Transition'!$S$124</f>
        <v>-94.967999999999833</v>
      </c>
      <c r="AF539" s="347">
        <f>I539*'Regional Transition'!$T$124</f>
        <v>0</v>
      </c>
      <c r="AG539" s="347">
        <f>J539*'Regional Transition'!$U$124</f>
        <v>0</v>
      </c>
      <c r="AH539" s="347">
        <f>K539*'Regional Transition'!$V$124</f>
        <v>0</v>
      </c>
      <c r="AI539" s="347">
        <f>L539*'Regional Transition'!$W$124</f>
        <v>0</v>
      </c>
      <c r="AJ539" s="347">
        <f>M539*'Regional Transition'!$X$124</f>
        <v>0</v>
      </c>
      <c r="AK539" s="347">
        <f>N539*'Regional Transition'!$Y$124</f>
        <v>0</v>
      </c>
      <c r="AM539" s="382">
        <f>IF(('GE2024 results (adjust.)'!E538+'Allocation (ENG)'!P539+'Allocation (ENG)'!AB539)&gt;0,('GE2024 results (adjust.)'!E538+'Allocation (ENG)'!P539+'Allocation (ENG)'!AB539),0)</f>
        <v>9060.6628242074949</v>
      </c>
      <c r="AN539" s="382">
        <f>IF(('GE2024 results (adjust.)'!F538+'Allocation (ENG)'!Q539+'Allocation (ENG)'!AC539)&gt;0,('GE2024 results (adjust.)'!F538+'Allocation (ENG)'!Q539+'Allocation (ENG)'!AC539),0)</f>
        <v>3725.7786885245905</v>
      </c>
      <c r="AO539" s="382">
        <f>IF(('GE2024 results (adjust.)'!G538+'Allocation (ENG)'!R539+'Allocation (ENG)'!AD539)&gt;0,('GE2024 results (adjust.)'!G538+'Allocation (ENG)'!R539+'Allocation (ENG)'!AD539),0)</f>
        <v>19461.302207974222</v>
      </c>
      <c r="AP539" s="382">
        <f>IF(('GE2024 results (adjust.)'!H538+'Allocation (ENG)'!S539+'Allocation (ENG)'!AE539)&gt;0,('GE2024 results (adjust.)'!H538+'Allocation (ENG)'!S539+'Allocation (ENG)'!AE539),0)</f>
        <v>1224.0320000000002</v>
      </c>
      <c r="AQ539" s="382">
        <f>IF(('GE2024 results (adjust.)'!I538+'Allocation (ENG)'!T539+'Allocation (ENG)'!AF539)&gt;0,('GE2024 results (adjust.)'!I538+'Allocation (ENG)'!T539+'Allocation (ENG)'!AF539),0)</f>
        <v>5246.6476279533817</v>
      </c>
      <c r="AR539" s="382">
        <f>IF(('GE2024 results (adjust.)'!K538+'Allocation (ENG)'!U539+'Allocation (ENG)'!AG539)&gt;0,('GE2024 results (adjust.)'!K538+'Allocation (ENG)'!U539+'Allocation (ENG)'!AG539),0)</f>
        <v>0</v>
      </c>
      <c r="AS539" s="382">
        <f>IF(('GE2024 results (adjust.)'!L538+'Allocation (ENG)'!V539+'Allocation (ENG)'!AH539)&gt;0,('GE2024 results (adjust.)'!L538+'Allocation (ENG)'!V539+'Allocation (ENG)'!AH539),0)</f>
        <v>0</v>
      </c>
      <c r="AT539" s="382">
        <f t="shared" si="131"/>
        <v>2349.9555999497888</v>
      </c>
      <c r="AU539" s="382">
        <f t="shared" si="132"/>
        <v>79.158752387909658</v>
      </c>
      <c r="AV539" s="382">
        <f>IF(('GE2024 results (adjust.)'!N538+'Allocation (ENG)'!Y539+'Allocation (ENG)'!AK539)&gt;0,('GE2024 results (adjust.)'!N538+'Allocation (ENG)'!Y539+'Allocation (ENG)'!AK539),0)</f>
        <v>0</v>
      </c>
      <c r="AW539" s="382">
        <f t="shared" si="122"/>
        <v>41147.537700997389</v>
      </c>
      <c r="AY539" s="368">
        <f t="shared" si="123"/>
        <v>0.22019939297577629</v>
      </c>
      <c r="AZ539" s="368">
        <f t="shared" si="124"/>
        <v>9.0546819972517581E-2</v>
      </c>
      <c r="BA539" s="368">
        <f t="shared" si="125"/>
        <v>0.47296395593320018</v>
      </c>
      <c r="BB539" s="368">
        <f t="shared" si="126"/>
        <v>2.9747393608204421E-2</v>
      </c>
      <c r="BC539" s="368">
        <f t="shared" si="127"/>
        <v>0.127508179616449</v>
      </c>
      <c r="BD539" s="368">
        <f t="shared" si="128"/>
        <v>0</v>
      </c>
      <c r="BE539" s="368">
        <f t="shared" si="129"/>
        <v>0</v>
      </c>
      <c r="BF539" s="368">
        <f t="shared" si="133"/>
        <v>5.7110479295893017E-2</v>
      </c>
      <c r="BG539" s="368">
        <f t="shared" si="134"/>
        <v>1.9237785979594813E-3</v>
      </c>
      <c r="BH539" s="368">
        <f t="shared" si="135"/>
        <v>0</v>
      </c>
    </row>
    <row r="540" spans="1:60" ht="20" customHeight="1" x14ac:dyDescent="0.35">
      <c r="A540" s="394" t="s">
        <v>660</v>
      </c>
      <c r="B540" s="395" t="s">
        <v>644</v>
      </c>
      <c r="C540" s="394" t="s">
        <v>609</v>
      </c>
      <c r="D540" s="333" t="s">
        <v>71</v>
      </c>
      <c r="E540" s="346">
        <f>'GE2024 results (adjust.)'!E539/'Regional Transition'!$P$120</f>
        <v>1.8982844716761021E-2</v>
      </c>
      <c r="F540" s="346">
        <f>'GE2024 results (adjust.)'!F539/'Regional Transition'!$Q$120</f>
        <v>2.5056767696712411E-2</v>
      </c>
      <c r="G540" s="346">
        <f>'GE2024 results (adjust.)'!G539/'Regional Transition'!$R$120</f>
        <v>2.481851594745707E-2</v>
      </c>
      <c r="H540" s="346">
        <f>'GE2024 results (adjust.)'!H539/'Regional Transition'!$S$120</f>
        <v>1.1274206384295694E-2</v>
      </c>
      <c r="I540" s="346">
        <f>'GE2024 results (adjust.)'!I539/'Regional Transition'!$T$120</f>
        <v>1.2727294435091992E-2</v>
      </c>
      <c r="J540" s="346">
        <v>7.3578169992823857E-3</v>
      </c>
      <c r="K540" s="346">
        <v>7.3578169992823857E-3</v>
      </c>
      <c r="L540" s="346">
        <f t="shared" si="130"/>
        <v>2.481851594745707E-2</v>
      </c>
      <c r="M540" s="346">
        <v>9.5518857357909086E-3</v>
      </c>
      <c r="N540" s="346">
        <v>7.3578169992823857E-3</v>
      </c>
      <c r="P540" s="347">
        <f>E540*'Regional Transition'!$P$122</f>
        <v>0</v>
      </c>
      <c r="Q540" s="347">
        <f>F540*'Regional Transition'!$Q$122</f>
        <v>0</v>
      </c>
      <c r="R540" s="347">
        <f>G540*'Regional Transition'!$R$122</f>
        <v>7690.2609597996998</v>
      </c>
      <c r="S540" s="347">
        <f>H540*'Regional Transition'!$S$122</f>
        <v>0</v>
      </c>
      <c r="T540" s="347">
        <f>I540*'Regional Transition'!$T$122</f>
        <v>3077.991962178206</v>
      </c>
      <c r="U540" s="347">
        <f>J540*'Regional Transition'!$U$122</f>
        <v>0</v>
      </c>
      <c r="V540" s="347">
        <f>K540*'Regional Transition'!$V$122</f>
        <v>0</v>
      </c>
      <c r="W540" s="347">
        <f>L540*'Regional Transition'!$W$122</f>
        <v>2042.3999297028977</v>
      </c>
      <c r="X540" s="347">
        <f>M540*'Regional Transition'!$X$122</f>
        <v>78.60571033582832</v>
      </c>
      <c r="Y540" s="347">
        <f>N540*'Regional Transition'!$Y$122</f>
        <v>0</v>
      </c>
      <c r="Z540" s="348">
        <f t="shared" si="121"/>
        <v>12889.258562016632</v>
      </c>
      <c r="AB540" s="347">
        <f>E540*'Regional Transition'!$P$124</f>
        <v>-8193.8904899135432</v>
      </c>
      <c r="AC540" s="347">
        <f>F540*'Regional Transition'!$Q$124</f>
        <v>-3224.5081967213114</v>
      </c>
      <c r="AD540" s="347">
        <f>G540*'Regional Transition'!$R$124</f>
        <v>0</v>
      </c>
      <c r="AE540" s="347">
        <f>H540*'Regional Transition'!$S$124</f>
        <v>-128.51999999999978</v>
      </c>
      <c r="AF540" s="347">
        <f>I540*'Regional Transition'!$T$124</f>
        <v>0</v>
      </c>
      <c r="AG540" s="347">
        <f>J540*'Regional Transition'!$U$124</f>
        <v>-211.44719410402061</v>
      </c>
      <c r="AH540" s="347">
        <f>K540*'Regional Transition'!$V$124</f>
        <v>-99.015394022846337</v>
      </c>
      <c r="AI540" s="347">
        <f>L540*'Regional Transition'!$W$124</f>
        <v>0</v>
      </c>
      <c r="AJ540" s="347">
        <f>M540*'Regional Transition'!$X$124</f>
        <v>0</v>
      </c>
      <c r="AK540" s="347">
        <f>N540*'Regional Transition'!$Y$124</f>
        <v>-208.18736466578477</v>
      </c>
      <c r="AM540" s="382">
        <f>IF(('GE2024 results (adjust.)'!E539+'Allocation (ENG)'!P540+'Allocation (ENG)'!AB540)&gt;0,('GE2024 results (adjust.)'!E539+'Allocation (ENG)'!P540+'Allocation (ENG)'!AB540),0)</f>
        <v>9038.1095100864568</v>
      </c>
      <c r="AN540" s="382">
        <f>IF(('GE2024 results (adjust.)'!F539+'Allocation (ENG)'!Q540+'Allocation (ENG)'!AC540)&gt;0,('GE2024 results (adjust.)'!F539+'Allocation (ENG)'!Q540+'Allocation (ENG)'!AC540),0)</f>
        <v>9465.4918032786882</v>
      </c>
      <c r="AO540" s="382">
        <f>IF(('GE2024 results (adjust.)'!G539+'Allocation (ENG)'!R540+'Allocation (ENG)'!AD540)&gt;0,('GE2024 results (adjust.)'!G539+'Allocation (ENG)'!R540+'Allocation (ENG)'!AD540),0)</f>
        <v>16914.2609597997</v>
      </c>
      <c r="AP540" s="382">
        <f>IF(('GE2024 results (adjust.)'!H539+'Allocation (ENG)'!S540+'Allocation (ENG)'!AE540)&gt;0,('GE2024 results (adjust.)'!H539+'Allocation (ENG)'!S540+'Allocation (ENG)'!AE540),0)</f>
        <v>1656.4800000000002</v>
      </c>
      <c r="AQ540" s="382">
        <f>IF(('GE2024 results (adjust.)'!I539+'Allocation (ENG)'!T540+'Allocation (ENG)'!AF540)&gt;0,('GE2024 results (adjust.)'!I539+'Allocation (ENG)'!T540+'Allocation (ENG)'!AF540),0)</f>
        <v>5209.9919621782064</v>
      </c>
      <c r="AR540" s="382">
        <f>IF(('GE2024 results (adjust.)'!K539+'Allocation (ENG)'!U540+'Allocation (ENG)'!AG540)&gt;0,('GE2024 results (adjust.)'!K539+'Allocation (ENG)'!U540+'Allocation (ENG)'!AG540),0)</f>
        <v>0</v>
      </c>
      <c r="AS540" s="382">
        <f>IF(('GE2024 results (adjust.)'!L539+'Allocation (ENG)'!V540+'Allocation (ENG)'!AH540)&gt;0,('GE2024 results (adjust.)'!L539+'Allocation (ENG)'!V540+'Allocation (ENG)'!AH540),0)</f>
        <v>0</v>
      </c>
      <c r="AT540" s="382">
        <f t="shared" si="131"/>
        <v>2042.3999297028977</v>
      </c>
      <c r="AU540" s="382">
        <f t="shared" si="132"/>
        <v>78.60571033582832</v>
      </c>
      <c r="AV540" s="382">
        <f>IF(('GE2024 results (adjust.)'!N539+'Allocation (ENG)'!Y540+'Allocation (ENG)'!AK540)&gt;0,('GE2024 results (adjust.)'!N539+'Allocation (ENG)'!Y540+'Allocation (ENG)'!AK540),0)</f>
        <v>601.8126353342152</v>
      </c>
      <c r="AW540" s="382">
        <f t="shared" si="122"/>
        <v>45007.152510715991</v>
      </c>
      <c r="AY540" s="368">
        <f t="shared" si="123"/>
        <v>0.20081495953192163</v>
      </c>
      <c r="AZ540" s="368">
        <f t="shared" si="124"/>
        <v>0.21031083450624874</v>
      </c>
      <c r="BA540" s="368">
        <f t="shared" si="125"/>
        <v>0.3758127323378766</v>
      </c>
      <c r="BB540" s="368">
        <f t="shared" si="126"/>
        <v>3.6804816736753121E-2</v>
      </c>
      <c r="BC540" s="368">
        <f t="shared" si="127"/>
        <v>0.11575919985024007</v>
      </c>
      <c r="BD540" s="368">
        <f t="shared" si="128"/>
        <v>0</v>
      </c>
      <c r="BE540" s="368">
        <f t="shared" si="129"/>
        <v>0</v>
      </c>
      <c r="BF540" s="368">
        <f t="shared" si="133"/>
        <v>4.5379452281870354E-2</v>
      </c>
      <c r="BG540" s="368">
        <f t="shared" si="134"/>
        <v>1.7465159635929571E-3</v>
      </c>
      <c r="BH540" s="368">
        <f t="shared" si="135"/>
        <v>1.3371488791496562E-2</v>
      </c>
    </row>
    <row r="541" spans="1:60" ht="20" customHeight="1" x14ac:dyDescent="0.35">
      <c r="A541" s="394" t="s">
        <v>661</v>
      </c>
      <c r="B541" s="395" t="s">
        <v>644</v>
      </c>
      <c r="C541" s="394" t="s">
        <v>609</v>
      </c>
      <c r="D541" s="333" t="s">
        <v>71</v>
      </c>
      <c r="E541" s="346">
        <f>'GE2024 results (adjust.)'!E540/'Regional Transition'!$P$120</f>
        <v>1.882531530668112E-2</v>
      </c>
      <c r="F541" s="346">
        <f>'GE2024 results (adjust.)'!F540/'Regional Transition'!$Q$120</f>
        <v>1.0674301510514364E-2</v>
      </c>
      <c r="G541" s="346">
        <f>'GE2024 results (adjust.)'!G540/'Regional Transition'!$R$120</f>
        <v>2.8141463388383945E-2</v>
      </c>
      <c r="H541" s="346">
        <f>'GE2024 results (adjust.)'!H540/'Regional Transition'!$S$120</f>
        <v>7.661407475714665E-3</v>
      </c>
      <c r="I541" s="346">
        <f>'GE2024 results (adjust.)'!I540/'Regional Transition'!$T$120</f>
        <v>9.8558926418090432E-3</v>
      </c>
      <c r="J541" s="346">
        <v>1.2626377319756193E-3</v>
      </c>
      <c r="K541" s="346">
        <v>1.2626377319756193E-3</v>
      </c>
      <c r="L541" s="346">
        <f t="shared" si="130"/>
        <v>2.8141463388383945E-2</v>
      </c>
      <c r="M541" s="346">
        <v>7.3968871246673498E-3</v>
      </c>
      <c r="N541" s="346">
        <v>1.2626377319756193E-3</v>
      </c>
      <c r="P541" s="347">
        <f>E541*'Regional Transition'!$P$122</f>
        <v>0</v>
      </c>
      <c r="Q541" s="347">
        <f>F541*'Regional Transition'!$Q$122</f>
        <v>0</v>
      </c>
      <c r="R541" s="347">
        <f>G541*'Regional Transition'!$R$122</f>
        <v>8719.9088658439996</v>
      </c>
      <c r="S541" s="347">
        <f>H541*'Regional Transition'!$S$122</f>
        <v>0</v>
      </c>
      <c r="T541" s="347">
        <f>I541*'Regional Transition'!$T$122</f>
        <v>2383.5669463209279</v>
      </c>
      <c r="U541" s="347">
        <f>J541*'Regional Transition'!$U$122</f>
        <v>0</v>
      </c>
      <c r="V541" s="347">
        <f>K541*'Regional Transition'!$V$122</f>
        <v>0</v>
      </c>
      <c r="W541" s="347">
        <f>L541*'Regional Transition'!$W$122</f>
        <v>2315.8565551563975</v>
      </c>
      <c r="X541" s="347">
        <f>M541*'Regional Transition'!$X$122</f>
        <v>60.87149519908656</v>
      </c>
      <c r="Y541" s="347">
        <f>N541*'Regional Transition'!$Y$122</f>
        <v>0</v>
      </c>
      <c r="Z541" s="348">
        <f t="shared" si="121"/>
        <v>13480.203862520411</v>
      </c>
      <c r="AB541" s="347">
        <f>E541*'Regional Transition'!$P$124</f>
        <v>-8125.8933717579239</v>
      </c>
      <c r="AC541" s="347">
        <f>F541*'Regional Transition'!$Q$124</f>
        <v>-1373.6557377049178</v>
      </c>
      <c r="AD541" s="347">
        <f>G541*'Regional Transition'!$R$124</f>
        <v>0</v>
      </c>
      <c r="AE541" s="347">
        <f>H541*'Regional Transition'!$S$124</f>
        <v>-87.335999999999842</v>
      </c>
      <c r="AF541" s="347">
        <f>I541*'Regional Transition'!$T$124</f>
        <v>0</v>
      </c>
      <c r="AG541" s="347">
        <f>J541*'Regional Transition'!$U$124</f>
        <v>-36.285382691924525</v>
      </c>
      <c r="AH541" s="347">
        <f>K541*'Regional Transition'!$V$124</f>
        <v>-16.991530579229185</v>
      </c>
      <c r="AI541" s="347">
        <f>L541*'Regional Transition'!$W$124</f>
        <v>0</v>
      </c>
      <c r="AJ541" s="347">
        <f>M541*'Regional Transition'!$X$124</f>
        <v>0</v>
      </c>
      <c r="AK541" s="347">
        <f>N541*'Regional Transition'!$Y$124</f>
        <v>-35.725979862400102</v>
      </c>
      <c r="AM541" s="382">
        <f>IF(('GE2024 results (adjust.)'!E540+'Allocation (ENG)'!P541+'Allocation (ENG)'!AB541)&gt;0,('GE2024 results (adjust.)'!E540+'Allocation (ENG)'!P541+'Allocation (ENG)'!AB541),0)</f>
        <v>8963.1066282420761</v>
      </c>
      <c r="AN541" s="382">
        <f>IF(('GE2024 results (adjust.)'!F540+'Allocation (ENG)'!Q541+'Allocation (ENG)'!AC541)&gt;0,('GE2024 results (adjust.)'!F540+'Allocation (ENG)'!Q541+'Allocation (ENG)'!AC541),0)</f>
        <v>4032.3442622950824</v>
      </c>
      <c r="AO541" s="382">
        <f>IF(('GE2024 results (adjust.)'!G540+'Allocation (ENG)'!R541+'Allocation (ENG)'!AD541)&gt;0,('GE2024 results (adjust.)'!G540+'Allocation (ENG)'!R541+'Allocation (ENG)'!AD541),0)</f>
        <v>19178.908865844001</v>
      </c>
      <c r="AP541" s="382">
        <f>IF(('GE2024 results (adjust.)'!H540+'Allocation (ENG)'!S541+'Allocation (ENG)'!AE541)&gt;0,('GE2024 results (adjust.)'!H540+'Allocation (ENG)'!S541+'Allocation (ENG)'!AE541),0)</f>
        <v>1125.6640000000002</v>
      </c>
      <c r="AQ541" s="382">
        <f>IF(('GE2024 results (adjust.)'!I540+'Allocation (ENG)'!T541+'Allocation (ENG)'!AF541)&gt;0,('GE2024 results (adjust.)'!I540+'Allocation (ENG)'!T541+'Allocation (ENG)'!AF541),0)</f>
        <v>4034.5669463209279</v>
      </c>
      <c r="AR541" s="382">
        <f>IF(('GE2024 results (adjust.)'!K540+'Allocation (ENG)'!U541+'Allocation (ENG)'!AG541)&gt;0,('GE2024 results (adjust.)'!K540+'Allocation (ENG)'!U541+'Allocation (ENG)'!AG541),0)</f>
        <v>0</v>
      </c>
      <c r="AS541" s="382">
        <f>IF(('GE2024 results (adjust.)'!L540+'Allocation (ENG)'!V541+'Allocation (ENG)'!AH541)&gt;0,('GE2024 results (adjust.)'!L540+'Allocation (ENG)'!V541+'Allocation (ENG)'!AH541),0)</f>
        <v>0</v>
      </c>
      <c r="AT541" s="382">
        <f t="shared" si="131"/>
        <v>2315.8565551563975</v>
      </c>
      <c r="AU541" s="382">
        <f t="shared" si="132"/>
        <v>60.87149519908656</v>
      </c>
      <c r="AV541" s="382">
        <f>IF(('GE2024 results (adjust.)'!N540+'Allocation (ENG)'!Y541+'Allocation (ENG)'!AK541)&gt;0,('GE2024 results (adjust.)'!N540+'Allocation (ENG)'!Y541+'Allocation (ENG)'!AK541),0)</f>
        <v>103.2740201375999</v>
      </c>
      <c r="AW541" s="382">
        <f t="shared" si="122"/>
        <v>39814.592773195167</v>
      </c>
      <c r="AY541" s="368">
        <f t="shared" si="123"/>
        <v>0.22512114287594601</v>
      </c>
      <c r="AZ541" s="368">
        <f t="shared" si="124"/>
        <v>0.10127804861060449</v>
      </c>
      <c r="BA541" s="368">
        <f t="shared" si="125"/>
        <v>0.4817055137320414</v>
      </c>
      <c r="BB541" s="368">
        <f t="shared" si="126"/>
        <v>2.827264883537485E-2</v>
      </c>
      <c r="BC541" s="368">
        <f t="shared" si="127"/>
        <v>0.10133387447421452</v>
      </c>
      <c r="BD541" s="368">
        <f t="shared" si="128"/>
        <v>0</v>
      </c>
      <c r="BE541" s="368">
        <f t="shared" si="129"/>
        <v>0</v>
      </c>
      <c r="BF541" s="368">
        <f t="shared" si="133"/>
        <v>5.8166023908588813E-2</v>
      </c>
      <c r="BG541" s="368">
        <f t="shared" si="134"/>
        <v>1.5288739871293566E-3</v>
      </c>
      <c r="BH541" s="368">
        <f t="shared" si="135"/>
        <v>2.5938735761006767E-3</v>
      </c>
    </row>
    <row r="542" spans="1:60" ht="20" customHeight="1" x14ac:dyDescent="0.35">
      <c r="A542" s="394" t="s">
        <v>662</v>
      </c>
      <c r="B542" s="395" t="s">
        <v>644</v>
      </c>
      <c r="C542" s="394" t="s">
        <v>609</v>
      </c>
      <c r="D542" s="333" t="s">
        <v>71</v>
      </c>
      <c r="E542" s="346">
        <f>'GE2024 results (adjust.)'!E541/'Regional Transition'!$P$120</f>
        <v>2.3946673540677289E-2</v>
      </c>
      <c r="F542" s="346">
        <f>'GE2024 results (adjust.)'!F541/'Regional Transition'!$Q$120</f>
        <v>2.5935432915391451E-2</v>
      </c>
      <c r="G542" s="346">
        <f>'GE2024 results (adjust.)'!G541/'Regional Transition'!$R$120</f>
        <v>1.9474893584962519E-2</v>
      </c>
      <c r="H542" s="346">
        <f>'GE2024 results (adjust.)'!H541/'Regional Transition'!$S$120</f>
        <v>8.4698659727397898E-3</v>
      </c>
      <c r="I542" s="346">
        <f>'GE2024 results (adjust.)'!I541/'Regional Transition'!$T$120</f>
        <v>2.1520589323877407E-2</v>
      </c>
      <c r="J542" s="346">
        <v>1.1318320964328213E-2</v>
      </c>
      <c r="K542" s="346">
        <v>1.1318320964328213E-2</v>
      </c>
      <c r="L542" s="346">
        <f t="shared" si="130"/>
        <v>1.9474893584962519E-2</v>
      </c>
      <c r="M542" s="346">
        <v>1.8687108538453977E-2</v>
      </c>
      <c r="N542" s="346">
        <v>1.1318320964328213E-2</v>
      </c>
      <c r="P542" s="347">
        <f>E542*'Regional Transition'!$P$122</f>
        <v>0</v>
      </c>
      <c r="Q542" s="347">
        <f>F542*'Regional Transition'!$Q$122</f>
        <v>0</v>
      </c>
      <c r="R542" s="347">
        <f>G542*'Regional Transition'!$R$122</f>
        <v>6034.4870801203624</v>
      </c>
      <c r="S542" s="347">
        <f>H542*'Regional Transition'!$S$122</f>
        <v>0</v>
      </c>
      <c r="T542" s="347">
        <f>I542*'Regional Transition'!$T$122</f>
        <v>5204.578341300391</v>
      </c>
      <c r="U542" s="347">
        <f>J542*'Regional Transition'!$U$122</f>
        <v>0</v>
      </c>
      <c r="V542" s="347">
        <f>K542*'Regional Transition'!$V$122</f>
        <v>0</v>
      </c>
      <c r="W542" s="347">
        <f>L542*'Regional Transition'!$W$122</f>
        <v>1602.655105289416</v>
      </c>
      <c r="X542" s="347">
        <f>M542*'Regional Transition'!$X$122</f>
        <v>153.78255994875229</v>
      </c>
      <c r="Y542" s="347">
        <f>N542*'Regional Transition'!$Y$122</f>
        <v>0</v>
      </c>
      <c r="Z542" s="348">
        <f t="shared" si="121"/>
        <v>12995.50308665892</v>
      </c>
      <c r="AB542" s="347">
        <f>E542*'Regional Transition'!$P$124</f>
        <v>-10336.51296829971</v>
      </c>
      <c r="AC542" s="347">
        <f>F542*'Regional Transition'!$Q$124</f>
        <v>-3337.5819672131147</v>
      </c>
      <c r="AD542" s="347">
        <f>G542*'Regional Transition'!$R$124</f>
        <v>0</v>
      </c>
      <c r="AE542" s="347">
        <f>H542*'Regional Transition'!$S$124</f>
        <v>-96.551999999999822</v>
      </c>
      <c r="AF542" s="347">
        <f>I542*'Regional Transition'!$T$124</f>
        <v>0</v>
      </c>
      <c r="AG542" s="347">
        <f>J542*'Regional Transition'!$U$124</f>
        <v>-325.26321463408601</v>
      </c>
      <c r="AH542" s="347">
        <f>K542*'Regional Transition'!$V$124</f>
        <v>-152.31256907711915</v>
      </c>
      <c r="AI542" s="347">
        <f>L542*'Regional Transition'!$W$124</f>
        <v>0</v>
      </c>
      <c r="AJ542" s="347">
        <f>M542*'Regional Transition'!$X$124</f>
        <v>0</v>
      </c>
      <c r="AK542" s="347">
        <f>N542*'Regional Transition'!$Y$124</f>
        <v>-320.24871157230592</v>
      </c>
      <c r="AM542" s="382">
        <f>IF(('GE2024 results (adjust.)'!E541+'Allocation (ENG)'!P542+'Allocation (ENG)'!AB542)&gt;0,('GE2024 results (adjust.)'!E541+'Allocation (ENG)'!P542+'Allocation (ENG)'!AB542),0)</f>
        <v>11401.48703170029</v>
      </c>
      <c r="AN542" s="382">
        <f>IF(('GE2024 results (adjust.)'!F541+'Allocation (ENG)'!Q542+'Allocation (ENG)'!AC542)&gt;0,('GE2024 results (adjust.)'!F541+'Allocation (ENG)'!Q542+'Allocation (ENG)'!AC542),0)</f>
        <v>9797.4180327868853</v>
      </c>
      <c r="AO542" s="382">
        <f>IF(('GE2024 results (adjust.)'!G541+'Allocation (ENG)'!R542+'Allocation (ENG)'!AD542)&gt;0,('GE2024 results (adjust.)'!G541+'Allocation (ENG)'!R542+'Allocation (ENG)'!AD542),0)</f>
        <v>13272.487080120361</v>
      </c>
      <c r="AP542" s="382">
        <f>IF(('GE2024 results (adjust.)'!H541+'Allocation (ENG)'!S542+'Allocation (ENG)'!AE542)&gt;0,('GE2024 results (adjust.)'!H541+'Allocation (ENG)'!S542+'Allocation (ENG)'!AE542),0)</f>
        <v>1244.4480000000001</v>
      </c>
      <c r="AQ542" s="382">
        <f>IF(('GE2024 results (adjust.)'!I541+'Allocation (ENG)'!T542+'Allocation (ENG)'!AF542)&gt;0,('GE2024 results (adjust.)'!I541+'Allocation (ENG)'!T542+'Allocation (ENG)'!AF542),0)</f>
        <v>8809.5783413003919</v>
      </c>
      <c r="AR542" s="382">
        <f>IF(('GE2024 results (adjust.)'!K541+'Allocation (ENG)'!U542+'Allocation (ENG)'!AG542)&gt;0,('GE2024 results (adjust.)'!K541+'Allocation (ENG)'!U542+'Allocation (ENG)'!AG542),0)</f>
        <v>0</v>
      </c>
      <c r="AS542" s="382">
        <f>IF(('GE2024 results (adjust.)'!L541+'Allocation (ENG)'!V542+'Allocation (ENG)'!AH542)&gt;0,('GE2024 results (adjust.)'!L541+'Allocation (ENG)'!V542+'Allocation (ENG)'!AH542),0)</f>
        <v>116.68743092288085</v>
      </c>
      <c r="AT542" s="382">
        <f t="shared" si="131"/>
        <v>1602.655105289416</v>
      </c>
      <c r="AU542" s="382">
        <f t="shared" si="132"/>
        <v>153.78255994875229</v>
      </c>
      <c r="AV542" s="382">
        <f>IF(('GE2024 results (adjust.)'!N541+'Allocation (ENG)'!Y542+'Allocation (ENG)'!AK542)&gt;0,('GE2024 results (adjust.)'!N541+'Allocation (ENG)'!Y542+'Allocation (ENG)'!AK542),0)</f>
        <v>359.75128842769408</v>
      </c>
      <c r="AW542" s="382">
        <f t="shared" si="122"/>
        <v>46758.294870496669</v>
      </c>
      <c r="AY542" s="368">
        <f t="shared" si="123"/>
        <v>0.24383881113026529</v>
      </c>
      <c r="AZ542" s="368">
        <f t="shared" si="124"/>
        <v>0.20953326163672437</v>
      </c>
      <c r="BA542" s="368">
        <f t="shared" si="125"/>
        <v>0.28385310278914755</v>
      </c>
      <c r="BB542" s="368">
        <f t="shared" si="126"/>
        <v>2.6614486337593463E-2</v>
      </c>
      <c r="BC542" s="368">
        <f t="shared" si="127"/>
        <v>0.18840674934147392</v>
      </c>
      <c r="BD542" s="368">
        <f t="shared" si="128"/>
        <v>0</v>
      </c>
      <c r="BE542" s="368">
        <f t="shared" si="129"/>
        <v>2.4955450417099736E-3</v>
      </c>
      <c r="BF542" s="368">
        <f t="shared" si="133"/>
        <v>3.4275311144860668E-2</v>
      </c>
      <c r="BG542" s="368">
        <f t="shared" si="134"/>
        <v>3.2888829751956008E-3</v>
      </c>
      <c r="BH542" s="368">
        <f t="shared" si="135"/>
        <v>7.6938496030292212E-3</v>
      </c>
    </row>
    <row r="543" spans="1:60" ht="20" customHeight="1" x14ac:dyDescent="0.35">
      <c r="A543" s="394" t="s">
        <v>663</v>
      </c>
      <c r="B543" s="395" t="s">
        <v>644</v>
      </c>
      <c r="C543" s="394" t="s">
        <v>609</v>
      </c>
      <c r="D543" s="333" t="s">
        <v>71</v>
      </c>
      <c r="E543" s="346">
        <f>'GE2024 results (adjust.)'!E542/'Regional Transition'!$P$120</f>
        <v>1.7709390184926309E-2</v>
      </c>
      <c r="F543" s="346">
        <f>'GE2024 results (adjust.)'!F542/'Regional Transition'!$Q$120</f>
        <v>1.9466877283048672E-2</v>
      </c>
      <c r="G543" s="346">
        <f>'GE2024 results (adjust.)'!G542/'Regional Transition'!$R$120</f>
        <v>2.6605104693024233E-2</v>
      </c>
      <c r="H543" s="346">
        <f>'GE2024 results (adjust.)'!H542/'Regional Transition'!$S$120</f>
        <v>9.0004168614125288E-3</v>
      </c>
      <c r="I543" s="346">
        <f>'GE2024 results (adjust.)'!I542/'Regional Transition'!$T$120</f>
        <v>1.3634681280370596E-2</v>
      </c>
      <c r="J543" s="346">
        <v>1.3861763877660397E-2</v>
      </c>
      <c r="K543" s="346">
        <v>1.3861763877660397E-2</v>
      </c>
      <c r="L543" s="346">
        <f t="shared" si="130"/>
        <v>2.6605104693024233E-2</v>
      </c>
      <c r="M543" s="346">
        <v>1.7069739518463113E-2</v>
      </c>
      <c r="N543" s="346">
        <v>1.3861763877660397E-2</v>
      </c>
      <c r="P543" s="347">
        <f>E543*'Regional Transition'!$P$122</f>
        <v>0</v>
      </c>
      <c r="Q543" s="347">
        <f>F543*'Regional Transition'!$Q$122</f>
        <v>0</v>
      </c>
      <c r="R543" s="347">
        <f>G543*'Regional Transition'!$R$122</f>
        <v>8243.8530323611703</v>
      </c>
      <c r="S543" s="347">
        <f>H543*'Regional Transition'!$S$122</f>
        <v>0</v>
      </c>
      <c r="T543" s="347">
        <f>I543*'Regional Transition'!$T$122</f>
        <v>3297.4360420333128</v>
      </c>
      <c r="U543" s="347">
        <f>J543*'Regional Transition'!$U$122</f>
        <v>0</v>
      </c>
      <c r="V543" s="347">
        <f>K543*'Regional Transition'!$V$122</f>
        <v>0</v>
      </c>
      <c r="W543" s="347">
        <f>L543*'Regional Transition'!$W$122</f>
        <v>2189.4243825783014</v>
      </c>
      <c r="X543" s="347">
        <f>M543*'Regional Transition'!$X$122</f>
        <v>140.47268122866129</v>
      </c>
      <c r="Y543" s="347">
        <f>N543*'Regional Transition'!$Y$122</f>
        <v>0</v>
      </c>
      <c r="Z543" s="348">
        <f t="shared" si="121"/>
        <v>13871.186138201445</v>
      </c>
      <c r="AB543" s="347">
        <f>E543*'Regional Transition'!$P$124</f>
        <v>-7644.2074927953881</v>
      </c>
      <c r="AC543" s="347">
        <f>F543*'Regional Transition'!$Q$124</f>
        <v>-2505.155737704918</v>
      </c>
      <c r="AD543" s="347">
        <f>G543*'Regional Transition'!$R$124</f>
        <v>0</v>
      </c>
      <c r="AE543" s="347">
        <f>H543*'Regional Transition'!$S$124</f>
        <v>-102.59999999999982</v>
      </c>
      <c r="AF543" s="347">
        <f>I543*'Regional Transition'!$T$124</f>
        <v>0</v>
      </c>
      <c r="AG543" s="347">
        <f>J543*'Regional Transition'!$U$124</f>
        <v>-398.35607185522895</v>
      </c>
      <c r="AH543" s="347">
        <f>K543*'Regional Transition'!$V$124</f>
        <v>-186.54011268995495</v>
      </c>
      <c r="AI543" s="347">
        <f>L543*'Regional Transition'!$W$124</f>
        <v>0</v>
      </c>
      <c r="AJ543" s="347">
        <f>M543*'Regional Transition'!$X$124</f>
        <v>0</v>
      </c>
      <c r="AK543" s="347">
        <f>N543*'Regional Transition'!$Y$124</f>
        <v>-392.21471417282419</v>
      </c>
      <c r="AM543" s="382">
        <f>IF(('GE2024 results (adjust.)'!E542+'Allocation (ENG)'!P543+'Allocation (ENG)'!AB543)&gt;0,('GE2024 results (adjust.)'!E542+'Allocation (ENG)'!P543+'Allocation (ENG)'!AB543),0)</f>
        <v>8431.7925072046128</v>
      </c>
      <c r="AN543" s="382">
        <f>IF(('GE2024 results (adjust.)'!F542+'Allocation (ENG)'!Q543+'Allocation (ENG)'!AC543)&gt;0,('GE2024 results (adjust.)'!F542+'Allocation (ENG)'!Q543+'Allocation (ENG)'!AC543),0)</f>
        <v>7353.8442622950824</v>
      </c>
      <c r="AO543" s="382">
        <f>IF(('GE2024 results (adjust.)'!G542+'Allocation (ENG)'!R543+'Allocation (ENG)'!AD543)&gt;0,('GE2024 results (adjust.)'!G542+'Allocation (ENG)'!R543+'Allocation (ENG)'!AD543),0)</f>
        <v>18131.85303236117</v>
      </c>
      <c r="AP543" s="382">
        <f>IF(('GE2024 results (adjust.)'!H542+'Allocation (ENG)'!S543+'Allocation (ENG)'!AE543)&gt;0,('GE2024 results (adjust.)'!H542+'Allocation (ENG)'!S543+'Allocation (ENG)'!AE543),0)</f>
        <v>1322.4</v>
      </c>
      <c r="AQ543" s="382">
        <f>IF(('GE2024 results (adjust.)'!I542+'Allocation (ENG)'!T543+'Allocation (ENG)'!AF543)&gt;0,('GE2024 results (adjust.)'!I542+'Allocation (ENG)'!T543+'Allocation (ENG)'!AF543),0)</f>
        <v>5581.4360420333123</v>
      </c>
      <c r="AR543" s="382">
        <f>IF(('GE2024 results (adjust.)'!K542+'Allocation (ENG)'!U543+'Allocation (ENG)'!AG543)&gt;0,('GE2024 results (adjust.)'!K542+'Allocation (ENG)'!U543+'Allocation (ENG)'!AG543),0)</f>
        <v>1127.6439281447711</v>
      </c>
      <c r="AS543" s="382">
        <f>IF(('GE2024 results (adjust.)'!L542+'Allocation (ENG)'!V543+'Allocation (ENG)'!AH543)&gt;0,('GE2024 results (adjust.)'!L542+'Allocation (ENG)'!V543+'Allocation (ENG)'!AH543),0)</f>
        <v>0</v>
      </c>
      <c r="AT543" s="382">
        <f t="shared" si="131"/>
        <v>2189.4243825783014</v>
      </c>
      <c r="AU543" s="382">
        <f t="shared" si="132"/>
        <v>140.47268122866129</v>
      </c>
      <c r="AV543" s="382">
        <f>IF(('GE2024 results (adjust.)'!N542+'Allocation (ENG)'!Y543+'Allocation (ENG)'!AK543)&gt;0,('GE2024 results (adjust.)'!N542+'Allocation (ENG)'!Y543+'Allocation (ENG)'!AK543),0)</f>
        <v>0</v>
      </c>
      <c r="AW543" s="382">
        <f t="shared" si="122"/>
        <v>44278.866835845918</v>
      </c>
      <c r="AY543" s="368">
        <f t="shared" si="123"/>
        <v>0.19042475812363524</v>
      </c>
      <c r="AZ543" s="368">
        <f t="shared" si="124"/>
        <v>0.1660802271557181</v>
      </c>
      <c r="BA543" s="368">
        <f t="shared" si="125"/>
        <v>0.40949225506562748</v>
      </c>
      <c r="BB543" s="368">
        <f t="shared" si="126"/>
        <v>2.9865262923337785E-2</v>
      </c>
      <c r="BC543" s="368">
        <f t="shared" si="127"/>
        <v>0.12605191688227363</v>
      </c>
      <c r="BD543" s="368">
        <f t="shared" si="128"/>
        <v>2.546686509221794E-2</v>
      </c>
      <c r="BE543" s="368">
        <f t="shared" si="129"/>
        <v>0</v>
      </c>
      <c r="BF543" s="368">
        <f t="shared" si="133"/>
        <v>4.9446260463148414E-2</v>
      </c>
      <c r="BG543" s="368">
        <f t="shared" si="134"/>
        <v>3.1724542940412773E-3</v>
      </c>
      <c r="BH543" s="368">
        <f t="shared" si="135"/>
        <v>0</v>
      </c>
    </row>
    <row r="544" spans="1:60" ht="20" customHeight="1" x14ac:dyDescent="0.35">
      <c r="A544" s="394" t="s">
        <v>664</v>
      </c>
      <c r="B544" s="395" t="s">
        <v>644</v>
      </c>
      <c r="C544" s="394" t="s">
        <v>609</v>
      </c>
      <c r="D544" s="333" t="s">
        <v>71</v>
      </c>
      <c r="E544" s="346">
        <f>'GE2024 results (adjust.)'!E543/'Regional Transition'!$P$120</f>
        <v>1.9578812624825533E-2</v>
      </c>
      <c r="F544" s="346">
        <f>'GE2024 results (adjust.)'!F543/'Regional Transition'!$Q$120</f>
        <v>1.4457498272287492E-2</v>
      </c>
      <c r="G544" s="346">
        <f>'GE2024 results (adjust.)'!G543/'Regional Transition'!$R$120</f>
        <v>2.2674071323636247E-2</v>
      </c>
      <c r="H544" s="346">
        <f>'GE2024 results (adjust.)'!H543/'Regional Transition'!$S$120</f>
        <v>2.0520950444020566E-2</v>
      </c>
      <c r="I544" s="346">
        <f>'GE2024 results (adjust.)'!I543/'Regional Transition'!$T$120</f>
        <v>1.4261494561648578E-2</v>
      </c>
      <c r="J544" s="346">
        <v>1.3589252136946233E-2</v>
      </c>
      <c r="K544" s="346">
        <v>1.3589252136946233E-2</v>
      </c>
      <c r="L544" s="346">
        <f t="shared" si="130"/>
        <v>2.2674071323636247E-2</v>
      </c>
      <c r="M544" s="346">
        <v>1.3861882958038025E-2</v>
      </c>
      <c r="N544" s="346">
        <v>1.3589252136946233E-2</v>
      </c>
      <c r="P544" s="347">
        <f>E544*'Regional Transition'!$P$122</f>
        <v>0</v>
      </c>
      <c r="Q544" s="347">
        <f>F544*'Regional Transition'!$Q$122</f>
        <v>0</v>
      </c>
      <c r="R544" s="347">
        <f>G544*'Regional Transition'!$R$122</f>
        <v>7025.7837281257662</v>
      </c>
      <c r="S544" s="347">
        <f>H544*'Regional Transition'!$S$122</f>
        <v>0</v>
      </c>
      <c r="T544" s="347">
        <f>I544*'Regional Transition'!$T$122</f>
        <v>3449.0257024595376</v>
      </c>
      <c r="U544" s="347">
        <f>J544*'Regional Transition'!$U$122</f>
        <v>0</v>
      </c>
      <c r="V544" s="347">
        <f>K544*'Regional Transition'!$V$122</f>
        <v>0</v>
      </c>
      <c r="W544" s="347">
        <f>L544*'Regional Transition'!$W$122</f>
        <v>1865.9263017786557</v>
      </c>
      <c r="X544" s="347">
        <f>M544*'Regional Transition'!$X$122</f>
        <v>114.07414060931181</v>
      </c>
      <c r="Y544" s="347">
        <f>N544*'Regional Transition'!$Y$122</f>
        <v>0</v>
      </c>
      <c r="Z544" s="348">
        <f t="shared" si="121"/>
        <v>12454.809872973272</v>
      </c>
      <c r="AB544" s="347">
        <f>E544*'Regional Transition'!$P$124</f>
        <v>-8451.1383285302581</v>
      </c>
      <c r="AC544" s="347">
        <f>F544*'Regional Transition'!$Q$124</f>
        <v>-1860.5081967213114</v>
      </c>
      <c r="AD544" s="347">
        <f>G544*'Regional Transition'!$R$124</f>
        <v>0</v>
      </c>
      <c r="AE544" s="347">
        <f>H544*'Regional Transition'!$S$124</f>
        <v>-233.9279999999996</v>
      </c>
      <c r="AF544" s="347">
        <f>I544*'Regional Transition'!$T$124</f>
        <v>0</v>
      </c>
      <c r="AG544" s="347">
        <f>J544*'Regional Transition'!$U$124</f>
        <v>-390.52469429582078</v>
      </c>
      <c r="AH544" s="347">
        <f>K544*'Regional Transition'!$V$124</f>
        <v>-182.87287587429395</v>
      </c>
      <c r="AI544" s="347">
        <f>L544*'Regional Transition'!$W$124</f>
        <v>0</v>
      </c>
      <c r="AJ544" s="347">
        <f>M544*'Regional Transition'!$X$124</f>
        <v>0</v>
      </c>
      <c r="AK544" s="347">
        <f>N544*'Regional Transition'!$Y$124</f>
        <v>-384.50407103705436</v>
      </c>
      <c r="AM544" s="382">
        <f>IF(('GE2024 results (adjust.)'!E543+'Allocation (ENG)'!P544+'Allocation (ENG)'!AB544)&gt;0,('GE2024 results (adjust.)'!E543+'Allocation (ENG)'!P544+'Allocation (ENG)'!AB544),0)</f>
        <v>9321.8616714697419</v>
      </c>
      <c r="AN544" s="382">
        <f>IF(('GE2024 results (adjust.)'!F543+'Allocation (ENG)'!Q544+'Allocation (ENG)'!AC544)&gt;0,('GE2024 results (adjust.)'!F543+'Allocation (ENG)'!Q544+'Allocation (ENG)'!AC544),0)</f>
        <v>5461.4918032786882</v>
      </c>
      <c r="AO544" s="382">
        <f>IF(('GE2024 results (adjust.)'!G543+'Allocation (ENG)'!R544+'Allocation (ENG)'!AD544)&gt;0,('GE2024 results (adjust.)'!G543+'Allocation (ENG)'!R544+'Allocation (ENG)'!AD544),0)</f>
        <v>15452.783728125767</v>
      </c>
      <c r="AP544" s="382">
        <f>IF(('GE2024 results (adjust.)'!H543+'Allocation (ENG)'!S544+'Allocation (ENG)'!AE544)&gt;0,('GE2024 results (adjust.)'!H543+'Allocation (ENG)'!S544+'Allocation (ENG)'!AE544),0)</f>
        <v>3015.0720000000006</v>
      </c>
      <c r="AQ544" s="382">
        <f>IF(('GE2024 results (adjust.)'!I543+'Allocation (ENG)'!T544+'Allocation (ENG)'!AF544)&gt;0,('GE2024 results (adjust.)'!I543+'Allocation (ENG)'!T544+'Allocation (ENG)'!AF544),0)</f>
        <v>5838.0257024595376</v>
      </c>
      <c r="AR544" s="382">
        <f>IF(('GE2024 results (adjust.)'!K543+'Allocation (ENG)'!U544+'Allocation (ENG)'!AG544)&gt;0,('GE2024 results (adjust.)'!K543+'Allocation (ENG)'!U544+'Allocation (ENG)'!AG544),0)</f>
        <v>0</v>
      </c>
      <c r="AS544" s="382">
        <f>IF(('GE2024 results (adjust.)'!L543+'Allocation (ENG)'!V544+'Allocation (ENG)'!AH544)&gt;0,('GE2024 results (adjust.)'!L543+'Allocation (ENG)'!V544+'Allocation (ENG)'!AH544),0)</f>
        <v>522.12712412570602</v>
      </c>
      <c r="AT544" s="382">
        <f t="shared" si="131"/>
        <v>1865.9263017786557</v>
      </c>
      <c r="AU544" s="382">
        <f t="shared" si="132"/>
        <v>114.07414060931181</v>
      </c>
      <c r="AV544" s="382">
        <f>IF(('GE2024 results (adjust.)'!N543+'Allocation (ENG)'!Y544+'Allocation (ENG)'!AK544)&gt;0,('GE2024 results (adjust.)'!N543+'Allocation (ENG)'!Y544+'Allocation (ENG)'!AK544),0)</f>
        <v>406.49592896294564</v>
      </c>
      <c r="AW544" s="382">
        <f t="shared" si="122"/>
        <v>41997.858400810364</v>
      </c>
      <c r="AY544" s="368">
        <f t="shared" si="123"/>
        <v>0.22196040527842423</v>
      </c>
      <c r="AZ544" s="368">
        <f t="shared" si="124"/>
        <v>0.13004215003432906</v>
      </c>
      <c r="BA544" s="368">
        <f t="shared" si="125"/>
        <v>0.36794218363828762</v>
      </c>
      <c r="BB544" s="368">
        <f t="shared" si="126"/>
        <v>7.1791089231869581E-2</v>
      </c>
      <c r="BC544" s="368">
        <f t="shared" si="127"/>
        <v>0.13900770002945889</v>
      </c>
      <c r="BD544" s="368">
        <f t="shared" si="128"/>
        <v>0</v>
      </c>
      <c r="BE544" s="368">
        <f t="shared" si="129"/>
        <v>1.2432232118665161E-2</v>
      </c>
      <c r="BF544" s="368">
        <f t="shared" si="133"/>
        <v>4.442908216821484E-2</v>
      </c>
      <c r="BG544" s="368">
        <f t="shared" si="134"/>
        <v>2.7161894666302964E-3</v>
      </c>
      <c r="BH544" s="368">
        <f t="shared" si="135"/>
        <v>9.6789680341200952E-3</v>
      </c>
    </row>
    <row r="545" spans="1:60" ht="20" customHeight="1" x14ac:dyDescent="0.35">
      <c r="A545" s="394" t="s">
        <v>665</v>
      </c>
      <c r="B545" s="395" t="s">
        <v>644</v>
      </c>
      <c r="C545" s="394" t="s">
        <v>609</v>
      </c>
      <c r="D545" s="333" t="s">
        <v>71</v>
      </c>
      <c r="E545" s="346">
        <f>'GE2024 results (adjust.)'!E544/'Regional Transition'!$P$120</f>
        <v>1.7351368798381082E-2</v>
      </c>
      <c r="F545" s="346">
        <f>'GE2024 results (adjust.)'!F544/'Regional Transition'!$Q$120</f>
        <v>4.0669365189061113E-2</v>
      </c>
      <c r="G545" s="346">
        <f>'GE2024 results (adjust.)'!G544/'Regional Transition'!$R$120</f>
        <v>1.9609425870020288E-2</v>
      </c>
      <c r="H545" s="346">
        <f>'GE2024 results (adjust.)'!H544/'Regional Transition'!$S$120</f>
        <v>2.1165190808837463E-2</v>
      </c>
      <c r="I545" s="346">
        <f>'GE2024 results (adjust.)'!I544/'Regional Transition'!$T$120</f>
        <v>2.7036546199123657E-2</v>
      </c>
      <c r="J545" s="346">
        <v>6.7492074450207565E-3</v>
      </c>
      <c r="K545" s="346">
        <v>6.7492074450207565E-3</v>
      </c>
      <c r="L545" s="346">
        <f t="shared" si="130"/>
        <v>1.9609425870020288E-2</v>
      </c>
      <c r="M545" s="346">
        <v>2.0291036818666522E-2</v>
      </c>
      <c r="N545" s="346">
        <v>6.7492074450207565E-3</v>
      </c>
      <c r="P545" s="347">
        <f>E545*'Regional Transition'!$P$122</f>
        <v>0</v>
      </c>
      <c r="Q545" s="347">
        <f>F545*'Regional Transition'!$Q$122</f>
        <v>0</v>
      </c>
      <c r="R545" s="347">
        <f>G545*'Regional Transition'!$R$122</f>
        <v>6076.1732301626425</v>
      </c>
      <c r="S545" s="347">
        <f>H545*'Regional Transition'!$S$122</f>
        <v>0</v>
      </c>
      <c r="T545" s="347">
        <f>I545*'Regional Transition'!$T$122</f>
        <v>6538.5673530511713</v>
      </c>
      <c r="U545" s="347">
        <f>J545*'Regional Transition'!$U$122</f>
        <v>0</v>
      </c>
      <c r="V545" s="347">
        <f>K545*'Regional Transition'!$V$122</f>
        <v>0</v>
      </c>
      <c r="W545" s="347">
        <f>L545*'Regional Transition'!$W$122</f>
        <v>1613.7262237288292</v>
      </c>
      <c r="X545" s="347">
        <f>M545*'Regional Transition'!$X$122</f>
        <v>166.98183025842704</v>
      </c>
      <c r="Y545" s="347">
        <f>N545*'Regional Transition'!$Y$122</f>
        <v>0</v>
      </c>
      <c r="Z545" s="348">
        <f t="shared" si="121"/>
        <v>14395.448637201069</v>
      </c>
      <c r="AB545" s="347">
        <f>E545*'Regional Transition'!$P$124</f>
        <v>-7489.6685878962526</v>
      </c>
      <c r="AC545" s="347">
        <f>F545*'Regional Transition'!$Q$124</f>
        <v>-5233.6639344262294</v>
      </c>
      <c r="AD545" s="347">
        <f>G545*'Regional Transition'!$R$124</f>
        <v>0</v>
      </c>
      <c r="AE545" s="347">
        <f>H545*'Regional Transition'!$S$124</f>
        <v>-241.27199999999959</v>
      </c>
      <c r="AF545" s="347">
        <f>I545*'Regional Transition'!$T$124</f>
        <v>0</v>
      </c>
      <c r="AG545" s="347">
        <f>J545*'Regional Transition'!$U$124</f>
        <v>-193.9571175546757</v>
      </c>
      <c r="AH545" s="347">
        <f>K545*'Regional Transition'!$V$124</f>
        <v>-90.825231801203486</v>
      </c>
      <c r="AI545" s="347">
        <f>L545*'Regional Transition'!$W$124</f>
        <v>0</v>
      </c>
      <c r="AJ545" s="347">
        <f>M545*'Regional Transition'!$X$124</f>
        <v>0</v>
      </c>
      <c r="AK545" s="347">
        <f>N545*'Regional Transition'!$Y$124</f>
        <v>-190.96692832923222</v>
      </c>
      <c r="AM545" s="382">
        <f>IF(('GE2024 results (adjust.)'!E544+'Allocation (ENG)'!P545+'Allocation (ENG)'!AB545)&gt;0,('GE2024 results (adjust.)'!E544+'Allocation (ENG)'!P545+'Allocation (ENG)'!AB545),0)</f>
        <v>8261.3314121037474</v>
      </c>
      <c r="AN545" s="382">
        <f>IF(('GE2024 results (adjust.)'!F544+'Allocation (ENG)'!Q545+'Allocation (ENG)'!AC545)&gt;0,('GE2024 results (adjust.)'!F544+'Allocation (ENG)'!Q545+'Allocation (ENG)'!AC545),0)</f>
        <v>15363.336065573771</v>
      </c>
      <c r="AO545" s="382">
        <f>IF(('GE2024 results (adjust.)'!G544+'Allocation (ENG)'!R545+'Allocation (ENG)'!AD545)&gt;0,('GE2024 results (adjust.)'!G544+'Allocation (ENG)'!R545+'Allocation (ENG)'!AD545),0)</f>
        <v>13364.173230162643</v>
      </c>
      <c r="AP545" s="382">
        <f>IF(('GE2024 results (adjust.)'!H544+'Allocation (ENG)'!S545+'Allocation (ENG)'!AE545)&gt;0,('GE2024 results (adjust.)'!H544+'Allocation (ENG)'!S545+'Allocation (ENG)'!AE545),0)</f>
        <v>3109.7280000000005</v>
      </c>
      <c r="AQ545" s="382">
        <f>IF(('GE2024 results (adjust.)'!I544+'Allocation (ENG)'!T545+'Allocation (ENG)'!AF545)&gt;0,('GE2024 results (adjust.)'!I544+'Allocation (ENG)'!T545+'Allocation (ENG)'!AF545),0)</f>
        <v>11067.56735305117</v>
      </c>
      <c r="AR545" s="382">
        <f>IF(('GE2024 results (adjust.)'!K544+'Allocation (ENG)'!U545+'Allocation (ENG)'!AG545)&gt;0,('GE2024 results (adjust.)'!K544+'Allocation (ENG)'!U545+'Allocation (ENG)'!AG545),0)</f>
        <v>0</v>
      </c>
      <c r="AS545" s="382">
        <f>IF(('GE2024 results (adjust.)'!L544+'Allocation (ENG)'!V545+'Allocation (ENG)'!AH545)&gt;0,('GE2024 results (adjust.)'!L544+'Allocation (ENG)'!V545+'Allocation (ENG)'!AH545),0)</f>
        <v>0</v>
      </c>
      <c r="AT545" s="382">
        <f t="shared" si="131"/>
        <v>1613.7262237288292</v>
      </c>
      <c r="AU545" s="382">
        <f t="shared" si="132"/>
        <v>166.98183025842704</v>
      </c>
      <c r="AV545" s="382">
        <f>IF(('GE2024 results (adjust.)'!N544+'Allocation (ENG)'!Y545+'Allocation (ENG)'!AK545)&gt;0,('GE2024 results (adjust.)'!N544+'Allocation (ENG)'!Y545+'Allocation (ENG)'!AK545),0)</f>
        <v>552.03307167076775</v>
      </c>
      <c r="AW545" s="382">
        <f t="shared" si="122"/>
        <v>53498.877186549362</v>
      </c>
      <c r="AY545" s="368">
        <f t="shared" si="123"/>
        <v>0.15442065042405795</v>
      </c>
      <c r="AZ545" s="368">
        <f t="shared" si="124"/>
        <v>0.28717118701392869</v>
      </c>
      <c r="BA545" s="368">
        <f t="shared" si="125"/>
        <v>0.2498028731250205</v>
      </c>
      <c r="BB545" s="368">
        <f t="shared" si="126"/>
        <v>5.8126976929935369E-2</v>
      </c>
      <c r="BC545" s="368">
        <f t="shared" si="127"/>
        <v>0.20687475952922929</v>
      </c>
      <c r="BD545" s="368">
        <f t="shared" si="128"/>
        <v>0</v>
      </c>
      <c r="BE545" s="368">
        <f t="shared" si="129"/>
        <v>0</v>
      </c>
      <c r="BF545" s="368">
        <f t="shared" si="133"/>
        <v>3.0163740037044192E-2</v>
      </c>
      <c r="BG545" s="368">
        <f t="shared" si="134"/>
        <v>3.1212212113567394E-3</v>
      </c>
      <c r="BH545" s="368">
        <f t="shared" si="135"/>
        <v>1.0318591729427163E-2</v>
      </c>
    </row>
  </sheetData>
  <autoFilter ref="A2:BH2" xr:uid="{A63A1297-52A9-44AB-9650-CB9B437AEFAE}"/>
  <mergeCells count="4">
    <mergeCell ref="P1:Y1"/>
    <mergeCell ref="AB1:AK1"/>
    <mergeCell ref="AM1:AV1"/>
    <mergeCell ref="AY1:BH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A3887B-E201-4969-8BFE-41FCD8751874}">
  <dimension ref="A1:BN545"/>
  <sheetViews>
    <sheetView zoomScale="70" zoomScaleNormal="70" workbookViewId="0">
      <pane xSplit="3" topLeftCell="D1" activePane="topRight" state="frozen"/>
      <selection pane="topRight" activeCell="M10" sqref="M10"/>
    </sheetView>
  </sheetViews>
  <sheetFormatPr defaultRowHeight="20" customHeight="1" x14ac:dyDescent="0.35"/>
  <cols>
    <col min="1" max="1" width="37.453125" style="333" bestFit="1" customWidth="1"/>
    <col min="2" max="4" width="8.7265625" style="333"/>
    <col min="5" max="14" width="8.81640625" style="333" bestFit="1" customWidth="1"/>
    <col min="15" max="15" width="8.7265625" style="333"/>
    <col min="16" max="25" width="8.81640625" style="333" bestFit="1" customWidth="1"/>
    <col min="26" max="26" width="8.7265625" style="333"/>
    <col min="27" max="34" width="8.81640625" style="333" bestFit="1" customWidth="1"/>
    <col min="35" max="35" width="8.7265625" style="333"/>
    <col min="36" max="36" width="8.81640625" style="333" bestFit="1" customWidth="1"/>
    <col min="37" max="37" width="8.7265625" style="333"/>
    <col min="38" max="39" width="8.81640625" style="333" bestFit="1" customWidth="1"/>
    <col min="40" max="40" width="8.7265625" style="333"/>
    <col min="41" max="42" width="11.54296875" style="333" bestFit="1" customWidth="1"/>
    <col min="43" max="43" width="9.6328125" style="333" bestFit="1" customWidth="1"/>
    <col min="44" max="46" width="8.7265625" style="333"/>
    <col min="47" max="57" width="8.81640625" style="333" bestFit="1" customWidth="1"/>
    <col min="58" max="16384" width="8.7265625" style="333"/>
  </cols>
  <sheetData>
    <row r="1" spans="1:57" ht="20" customHeight="1" x14ac:dyDescent="0.35">
      <c r="E1" s="362">
        <f>COUNTIF(AK3:AK545,"Lab")</f>
        <v>46</v>
      </c>
      <c r="F1" s="362">
        <f>COUNTIF(AK3:AK545,"Con")</f>
        <v>45</v>
      </c>
      <c r="G1" s="362">
        <f>COUNTIF(AK3:AK545,"Ref")</f>
        <v>309</v>
      </c>
      <c r="H1" s="362">
        <f>COUNTIF(AK3:AK545,"LD")</f>
        <v>71</v>
      </c>
      <c r="I1" s="362">
        <f>COUNTIF(AK3:AK545,"Grn")</f>
        <v>65</v>
      </c>
      <c r="J1" s="362">
        <f>COUNTIF(AK3:AK545,"Ind")</f>
        <v>2</v>
      </c>
      <c r="K1" s="362">
        <f>COUNTIF(AK3:AK545,"WPB")</f>
        <v>0</v>
      </c>
      <c r="L1" s="362">
        <f>COUNTIF(AK3:AK545,"Res")</f>
        <v>0</v>
      </c>
      <c r="M1" s="362">
        <f>COUNTIF(AK3:AK545,"YP")</f>
        <v>4</v>
      </c>
      <c r="N1" s="362">
        <f>COUNTIF(AK3:AK545,"Oth")</f>
        <v>1</v>
      </c>
      <c r="AA1" s="363" t="s">
        <v>775</v>
      </c>
      <c r="AB1" s="363"/>
      <c r="AC1" s="363"/>
      <c r="AD1" s="363"/>
      <c r="AE1" s="363"/>
      <c r="AF1" s="363"/>
      <c r="AG1" s="363"/>
      <c r="AH1" s="363"/>
      <c r="AU1" s="363" t="s">
        <v>811</v>
      </c>
      <c r="AV1" s="363"/>
      <c r="AW1" s="363"/>
      <c r="AX1" s="363"/>
      <c r="AY1" s="363"/>
      <c r="AZ1" s="363"/>
      <c r="BA1" s="363"/>
      <c r="BB1" s="363"/>
      <c r="BC1" s="363"/>
      <c r="BD1" s="363"/>
    </row>
    <row r="2" spans="1:57" ht="20" customHeight="1" x14ac:dyDescent="0.35">
      <c r="A2" s="329" t="s">
        <v>64</v>
      </c>
      <c r="B2" s="329" t="s">
        <v>65</v>
      </c>
      <c r="C2" s="330" t="s">
        <v>66</v>
      </c>
      <c r="D2" s="330" t="s">
        <v>67</v>
      </c>
      <c r="E2" s="336" t="s">
        <v>760</v>
      </c>
      <c r="F2" s="337" t="s">
        <v>761</v>
      </c>
      <c r="G2" s="338" t="s">
        <v>762</v>
      </c>
      <c r="H2" s="339" t="s">
        <v>763</v>
      </c>
      <c r="I2" s="340" t="s">
        <v>764</v>
      </c>
      <c r="J2" s="341" t="s">
        <v>773</v>
      </c>
      <c r="K2" s="342" t="s">
        <v>774</v>
      </c>
      <c r="L2" s="406" t="s">
        <v>877</v>
      </c>
      <c r="M2" s="407" t="s">
        <v>815</v>
      </c>
      <c r="N2" s="344" t="s">
        <v>765</v>
      </c>
      <c r="P2" s="336" t="s">
        <v>760</v>
      </c>
      <c r="Q2" s="337" t="s">
        <v>761</v>
      </c>
      <c r="R2" s="338" t="s">
        <v>762</v>
      </c>
      <c r="S2" s="339" t="s">
        <v>763</v>
      </c>
      <c r="T2" s="340" t="s">
        <v>764</v>
      </c>
      <c r="U2" s="341" t="s">
        <v>773</v>
      </c>
      <c r="V2" s="342" t="s">
        <v>774</v>
      </c>
      <c r="W2" s="406" t="s">
        <v>877</v>
      </c>
      <c r="X2" s="407" t="s">
        <v>815</v>
      </c>
      <c r="Y2" s="344" t="s">
        <v>765</v>
      </c>
      <c r="Z2" s="330"/>
      <c r="AA2" s="336" t="s">
        <v>760</v>
      </c>
      <c r="AB2" s="337" t="s">
        <v>761</v>
      </c>
      <c r="AC2" s="338" t="s">
        <v>762</v>
      </c>
      <c r="AD2" s="339" t="s">
        <v>763</v>
      </c>
      <c r="AE2" s="340" t="s">
        <v>764</v>
      </c>
      <c r="AF2" s="341" t="s">
        <v>773</v>
      </c>
      <c r="AG2" s="342" t="s">
        <v>774</v>
      </c>
      <c r="AH2" s="344" t="s">
        <v>765</v>
      </c>
      <c r="AJ2" s="364" t="s">
        <v>767</v>
      </c>
      <c r="AK2" s="365" t="s">
        <v>768</v>
      </c>
      <c r="AL2" s="364" t="s">
        <v>769</v>
      </c>
      <c r="AM2" s="364" t="s">
        <v>770</v>
      </c>
      <c r="AO2" s="365">
        <v>2024</v>
      </c>
      <c r="AP2" s="330">
        <v>2029</v>
      </c>
      <c r="AQ2" s="357" t="s">
        <v>771</v>
      </c>
      <c r="AR2" s="358" t="s">
        <v>772</v>
      </c>
      <c r="AU2" s="336" t="s">
        <v>760</v>
      </c>
      <c r="AV2" s="337" t="s">
        <v>761</v>
      </c>
      <c r="AW2" s="338" t="s">
        <v>762</v>
      </c>
      <c r="AX2" s="339" t="s">
        <v>763</v>
      </c>
      <c r="AY2" s="340" t="s">
        <v>764</v>
      </c>
      <c r="AZ2" s="341" t="s">
        <v>773</v>
      </c>
      <c r="BA2" s="342" t="s">
        <v>774</v>
      </c>
      <c r="BB2" s="406" t="s">
        <v>887</v>
      </c>
      <c r="BC2" s="342" t="s">
        <v>815</v>
      </c>
      <c r="BD2" s="344" t="s">
        <v>765</v>
      </c>
    </row>
    <row r="3" spans="1:57" ht="20" customHeight="1" x14ac:dyDescent="0.35">
      <c r="A3" s="333" t="s">
        <v>68</v>
      </c>
      <c r="B3" s="390" t="s">
        <v>69</v>
      </c>
      <c r="C3" s="333" t="s">
        <v>70</v>
      </c>
      <c r="D3" s="333" t="s">
        <v>71</v>
      </c>
      <c r="E3" s="462">
        <f>'Allocation (ENG)'!AY3</f>
        <v>0.17688327834786849</v>
      </c>
      <c r="F3" s="463">
        <f>'Allocation (ENG)'!AZ3</f>
        <v>0.1713379163215713</v>
      </c>
      <c r="G3" s="464">
        <f>'Allocation (ENG)'!BA3</f>
        <v>0.44170569840141771</v>
      </c>
      <c r="H3" s="465">
        <f>'Allocation (ENG)'!BB3</f>
        <v>3.1602374773409353E-2</v>
      </c>
      <c r="I3" s="466">
        <f>'Allocation (ENG)'!BC3</f>
        <v>0.12840877852195248</v>
      </c>
      <c r="J3" s="467">
        <f>'Allocation (ENG)'!BD3</f>
        <v>0</v>
      </c>
      <c r="K3" s="462">
        <f>'Allocation (ENG)'!BE3</f>
        <v>0</v>
      </c>
      <c r="L3" s="468">
        <f>'Allocation (ENG)'!BF3</f>
        <v>4.7958922697096916E-2</v>
      </c>
      <c r="M3" s="469">
        <f>'Allocation (ENG)'!BG3</f>
        <v>2.1030309366838248E-3</v>
      </c>
      <c r="N3" s="470">
        <f>'Allocation (ENG)'!BH3</f>
        <v>0</v>
      </c>
      <c r="P3" s="367">
        <f t="shared" ref="P3:P66" si="0">E3-AA3</f>
        <v>-0.19334079350560307</v>
      </c>
      <c r="Q3" s="367">
        <f t="shared" ref="Q3:Q66" si="1">F3-AB3</f>
        <v>-8.0831089815128987E-2</v>
      </c>
      <c r="R3" s="367">
        <f t="shared" ref="R3:R66" si="2">G3-AC3</f>
        <v>0.15504420443231282</v>
      </c>
      <c r="S3" s="367">
        <f t="shared" ref="S3:S66" si="3">H3-AD3</f>
        <v>-5.782121241262296E-3</v>
      </c>
      <c r="T3" s="367">
        <f t="shared" ref="T3:T66" si="4">I3-AE3</f>
        <v>7.4847846495900899E-2</v>
      </c>
      <c r="U3" s="367">
        <f t="shared" ref="U3:U66" si="5">J3-AF3</f>
        <v>0</v>
      </c>
      <c r="V3" s="367">
        <f t="shared" ref="V3:V66" si="6">K3-AG3</f>
        <v>0</v>
      </c>
      <c r="W3" s="367">
        <f t="shared" ref="W3:W66" si="7">L3</f>
        <v>4.7958922697096916E-2</v>
      </c>
      <c r="X3" s="367">
        <f t="shared" ref="X3:X66" si="8">M3</f>
        <v>2.1030309366838248E-3</v>
      </c>
      <c r="Y3" s="367">
        <f t="shared" ref="Y3:Y66" si="9">N3-AH3</f>
        <v>0</v>
      </c>
      <c r="Z3" s="367"/>
      <c r="AA3" s="368">
        <f>'GE2024 results'!Q2</f>
        <v>0.37022407185347156</v>
      </c>
      <c r="AB3" s="368">
        <f>'GE2024 results'!R2</f>
        <v>0.25216900613670029</v>
      </c>
      <c r="AC3" s="368">
        <f>'GE2024 results'!S2</f>
        <v>0.2866614939691049</v>
      </c>
      <c r="AD3" s="368">
        <f>'GE2024 results'!T2</f>
        <v>3.7384496014671649E-2</v>
      </c>
      <c r="AE3" s="368">
        <f>'GE2024 results'!U2</f>
        <v>5.3560932026051583E-2</v>
      </c>
      <c r="AF3" s="368">
        <f>'GE2024 results'!W2</f>
        <v>0</v>
      </c>
      <c r="AG3" s="368">
        <f>'GE2024 results'!X2</f>
        <v>0</v>
      </c>
      <c r="AH3" s="369">
        <f>'GE2024 results'!Z2</f>
        <v>0</v>
      </c>
      <c r="AJ3" s="368">
        <f t="shared" ref="AJ3:AJ66" si="10">LARGE(E3:N3,1)</f>
        <v>0.44170569840141771</v>
      </c>
      <c r="AK3" s="370" t="str">
        <f t="shared" ref="AK3:AK66" si="11">IF(E3=AJ3,"Lab",IF(F3=AJ3,"Con",IF(G3=AJ3,"Ref",IF(H3=AJ3,"LD",IF(I3=AJ3,"Grn",IF(J3=AJ3,"Ind",IF(K3=AJ3,"WPB",IF(L3=AJ3,"Res",IF(M3=AJ3,"YP",IF(N3=AJ3,"Oth","Oth "))))))))))</f>
        <v>Ref</v>
      </c>
      <c r="AL3" s="368">
        <f t="shared" ref="AL3:AL66" si="12">AJ3-AM3</f>
        <v>0.26482242005354922</v>
      </c>
      <c r="AM3" s="368">
        <f t="shared" ref="AM3:AM66" si="13">LARGE(E3:N3,2)</f>
        <v>0.17688327834786849</v>
      </c>
      <c r="AO3" s="383" t="s">
        <v>8</v>
      </c>
      <c r="AP3" s="372" t="str">
        <f t="shared" ref="AP3:AP66" si="14">AK3</f>
        <v>Ref</v>
      </c>
      <c r="AQ3" s="359" t="str">
        <f t="shared" ref="AQ3:AQ66" si="15">IF(AP3=AO3,"HOLD","gain from")</f>
        <v>gain from</v>
      </c>
      <c r="AR3" s="359" t="str">
        <f t="shared" ref="AR3:AR66" si="16">IF(AQ3="Hold","",(AO3))</f>
        <v>LAB</v>
      </c>
      <c r="AS3" s="333" t="str">
        <f t="shared" ref="AS3:AS34" si="17">IF(AD3&gt;AA3,"Con/LD","")</f>
        <v/>
      </c>
      <c r="AU3" s="373">
        <f t="shared" ref="AU3:AU66" si="18">E3*BE3</f>
        <v>8258.7089337175803</v>
      </c>
      <c r="AV3" s="374">
        <f t="shared" ref="AV3:AV66" si="19">F3*BE3</f>
        <v>7999.7950819672142</v>
      </c>
      <c r="AW3" s="375">
        <f t="shared" ref="AW3:AW66" si="20">G3*BE3</f>
        <v>20623.310646060909</v>
      </c>
      <c r="AX3" s="376">
        <f t="shared" ref="AX3:AX66" si="21">H3*BE3</f>
        <v>1475.52</v>
      </c>
      <c r="AY3" s="377">
        <f t="shared" ref="AY3:AY66" si="22">I3*BE3</f>
        <v>5995.4266805333118</v>
      </c>
      <c r="AZ3" s="378">
        <f t="shared" ref="AZ3:AZ66" si="23">J3*BE3</f>
        <v>0</v>
      </c>
      <c r="BA3" s="379">
        <f t="shared" ref="BA3:BA66" si="24">K3*BE3</f>
        <v>0</v>
      </c>
      <c r="BB3" s="471">
        <f t="shared" ref="BB3" si="25">L3*BE3</f>
        <v>2239.2098734795868</v>
      </c>
      <c r="BC3" s="379">
        <f t="shared" ref="BC3" si="26">M3*BE3</f>
        <v>98.190855274163624</v>
      </c>
      <c r="BD3" s="381">
        <f t="shared" ref="BD3:BD66" si="27">N3*BE3</f>
        <v>0</v>
      </c>
      <c r="BE3" s="382">
        <f>'Allocation (ENG)'!AW3</f>
        <v>46690.162071032762</v>
      </c>
    </row>
    <row r="4" spans="1:57" ht="20" customHeight="1" x14ac:dyDescent="0.35">
      <c r="A4" s="333" t="s">
        <v>72</v>
      </c>
      <c r="B4" s="390" t="s">
        <v>69</v>
      </c>
      <c r="C4" s="333" t="s">
        <v>70</v>
      </c>
      <c r="D4" s="333" t="s">
        <v>71</v>
      </c>
      <c r="E4" s="462">
        <f>'Allocation (ENG)'!AY4</f>
        <v>0.19751276428917186</v>
      </c>
      <c r="F4" s="463">
        <f>'Allocation (ENG)'!AZ4</f>
        <v>0.17761165172049584</v>
      </c>
      <c r="G4" s="464">
        <f>'Allocation (ENG)'!BA4</f>
        <v>0.33822237519135162</v>
      </c>
      <c r="H4" s="465">
        <f>'Allocation (ENG)'!BB4</f>
        <v>3.0034677499747725E-2</v>
      </c>
      <c r="I4" s="466">
        <f>'Allocation (ENG)'!BC4</f>
        <v>0.21635214611202333</v>
      </c>
      <c r="J4" s="467">
        <f>'Allocation (ENG)'!BD4</f>
        <v>0</v>
      </c>
      <c r="K4" s="462">
        <f>'Allocation (ENG)'!BE4</f>
        <v>0</v>
      </c>
      <c r="L4" s="468">
        <f>'Allocation (ENG)'!BF4</f>
        <v>3.6723050675903347E-2</v>
      </c>
      <c r="M4" s="469">
        <f>'Allocation (ENG)'!BG4</f>
        <v>3.5433345113063215E-3</v>
      </c>
      <c r="N4" s="470">
        <f>'Allocation (ENG)'!BH4</f>
        <v>0</v>
      </c>
      <c r="P4" s="367">
        <f t="shared" si="0"/>
        <v>-0.20775188198504219</v>
      </c>
      <c r="Q4" s="367">
        <f t="shared" si="1"/>
        <v>-7.8645123506916131E-2</v>
      </c>
      <c r="R4" s="367">
        <f t="shared" si="2"/>
        <v>0.12304115258683637</v>
      </c>
      <c r="S4" s="367">
        <f t="shared" si="3"/>
        <v>-4.7958828999317762E-3</v>
      </c>
      <c r="T4" s="367">
        <f t="shared" si="4"/>
        <v>0.12788535061784412</v>
      </c>
      <c r="U4" s="367">
        <f t="shared" si="5"/>
        <v>0</v>
      </c>
      <c r="V4" s="367">
        <f t="shared" si="6"/>
        <v>0</v>
      </c>
      <c r="W4" s="367">
        <f t="shared" si="7"/>
        <v>3.6723050675903347E-2</v>
      </c>
      <c r="X4" s="367">
        <f t="shared" si="8"/>
        <v>3.5433345113063215E-3</v>
      </c>
      <c r="Y4" s="367">
        <f t="shared" si="9"/>
        <v>0</v>
      </c>
      <c r="AA4" s="368">
        <f>'GE2024 results'!Q3</f>
        <v>0.40526464627421405</v>
      </c>
      <c r="AB4" s="368">
        <f>'GE2024 results'!R3</f>
        <v>0.25625677522741197</v>
      </c>
      <c r="AC4" s="368">
        <f>'GE2024 results'!S3</f>
        <v>0.21518122260451525</v>
      </c>
      <c r="AD4" s="368">
        <f>'GE2024 results'!T3</f>
        <v>3.4830560399679501E-2</v>
      </c>
      <c r="AE4" s="368">
        <f>'GE2024 results'!U3</f>
        <v>8.8466795494179198E-2</v>
      </c>
      <c r="AF4" s="368">
        <f>'GE2024 results'!W3</f>
        <v>0</v>
      </c>
      <c r="AG4" s="368">
        <f>'GE2024 results'!X3</f>
        <v>0</v>
      </c>
      <c r="AH4" s="369">
        <f>'GE2024 results'!Z3</f>
        <v>0</v>
      </c>
      <c r="AJ4" s="368">
        <f t="shared" si="10"/>
        <v>0.33822237519135162</v>
      </c>
      <c r="AK4" s="370" t="str">
        <f t="shared" si="11"/>
        <v>Ref</v>
      </c>
      <c r="AL4" s="368">
        <f t="shared" si="12"/>
        <v>0.12187022907932829</v>
      </c>
      <c r="AM4" s="368">
        <f t="shared" si="13"/>
        <v>0.21635214611202333</v>
      </c>
      <c r="AO4" s="383" t="s">
        <v>8</v>
      </c>
      <c r="AP4" s="372" t="str">
        <f t="shared" si="14"/>
        <v>Ref</v>
      </c>
      <c r="AQ4" s="359" t="str">
        <f t="shared" si="15"/>
        <v>gain from</v>
      </c>
      <c r="AR4" s="359" t="str">
        <f t="shared" si="16"/>
        <v>LAB</v>
      </c>
      <c r="AS4" s="333" t="str">
        <f t="shared" si="17"/>
        <v/>
      </c>
      <c r="AU4" s="373">
        <f t="shared" si="18"/>
        <v>9019.7521613832869</v>
      </c>
      <c r="AV4" s="374">
        <f t="shared" si="19"/>
        <v>8110.9344262295062</v>
      </c>
      <c r="AW4" s="375">
        <f t="shared" si="20"/>
        <v>15445.492905936859</v>
      </c>
      <c r="AX4" s="376">
        <f t="shared" si="21"/>
        <v>1371.5840000000001</v>
      </c>
      <c r="AY4" s="377">
        <f t="shared" si="22"/>
        <v>9880.0841785434823</v>
      </c>
      <c r="AZ4" s="378">
        <f t="shared" si="23"/>
        <v>0</v>
      </c>
      <c r="BA4" s="379">
        <f t="shared" si="24"/>
        <v>0</v>
      </c>
      <c r="BB4" s="471">
        <f t="shared" ref="BB4:BB67" si="28">L4*BE4</f>
        <v>1677.0197961566689</v>
      </c>
      <c r="BC4" s="379">
        <f t="shared" ref="BC4:BC67" si="29">M4*BE4</f>
        <v>161.81232251940747</v>
      </c>
      <c r="BD4" s="381">
        <f t="shared" si="27"/>
        <v>0</v>
      </c>
      <c r="BE4" s="382">
        <f>'Allocation (ENG)'!AW4</f>
        <v>45666.679790769209</v>
      </c>
    </row>
    <row r="5" spans="1:57" ht="20" customHeight="1" x14ac:dyDescent="0.35">
      <c r="A5" s="333" t="s">
        <v>73</v>
      </c>
      <c r="B5" s="390" t="s">
        <v>69</v>
      </c>
      <c r="C5" s="333" t="s">
        <v>70</v>
      </c>
      <c r="D5" s="333" t="s">
        <v>71</v>
      </c>
      <c r="E5" s="462">
        <f>'Allocation (ENG)'!AY5</f>
        <v>0.24579342999129447</v>
      </c>
      <c r="F5" s="463">
        <f>'Allocation (ENG)'!AZ5</f>
        <v>0.15374720364296968</v>
      </c>
      <c r="G5" s="464">
        <f>'Allocation (ENG)'!BA5</f>
        <v>0.32408335619734158</v>
      </c>
      <c r="H5" s="465">
        <f>'Allocation (ENG)'!BB5</f>
        <v>5.7479098916246557E-2</v>
      </c>
      <c r="I5" s="466">
        <f>'Allocation (ENG)'!BC5</f>
        <v>0.17125225947402425</v>
      </c>
      <c r="J5" s="467">
        <f>'Allocation (ENG)'!BD5</f>
        <v>0</v>
      </c>
      <c r="K5" s="462">
        <f>'Allocation (ENG)'!BE5</f>
        <v>4.0028772572169415E-3</v>
      </c>
      <c r="L5" s="468">
        <f>'Allocation (ENG)'!BF5</f>
        <v>3.5187883433550345E-2</v>
      </c>
      <c r="M5" s="469">
        <f>'Allocation (ENG)'!BG5</f>
        <v>3.0640518042111559E-3</v>
      </c>
      <c r="N5" s="470">
        <f>'Allocation (ENG)'!BH5</f>
        <v>5.3898392831448518E-3</v>
      </c>
      <c r="P5" s="367">
        <f t="shared" si="0"/>
        <v>-0.21903631372185675</v>
      </c>
      <c r="Q5" s="367">
        <f t="shared" si="1"/>
        <v>-5.070472753258079E-2</v>
      </c>
      <c r="R5" s="367">
        <f t="shared" si="2"/>
        <v>0.13404605623343832</v>
      </c>
      <c r="S5" s="367">
        <f t="shared" si="3"/>
        <v>-3.9575513063500045E-3</v>
      </c>
      <c r="T5" s="367">
        <f t="shared" si="4"/>
        <v>0.10671128967496277</v>
      </c>
      <c r="U5" s="367">
        <f t="shared" si="5"/>
        <v>0</v>
      </c>
      <c r="V5" s="367">
        <f t="shared" si="6"/>
        <v>-1.9651169673047765E-3</v>
      </c>
      <c r="W5" s="367">
        <f t="shared" si="7"/>
        <v>3.5187883433550345E-2</v>
      </c>
      <c r="X5" s="367">
        <f t="shared" si="8"/>
        <v>3.0640518042111559E-3</v>
      </c>
      <c r="Y5" s="367">
        <f t="shared" si="9"/>
        <v>-3.3455716180704059E-3</v>
      </c>
      <c r="AA5" s="368">
        <f>'GE2024 results'!Q4</f>
        <v>0.46482974371315122</v>
      </c>
      <c r="AB5" s="368">
        <f>'GE2024 results'!R4</f>
        <v>0.20445193117555047</v>
      </c>
      <c r="AC5" s="368">
        <f>'GE2024 results'!S4</f>
        <v>0.19003729996390326</v>
      </c>
      <c r="AD5" s="368">
        <f>'GE2024 results'!T4</f>
        <v>6.1436650222596562E-2</v>
      </c>
      <c r="AE5" s="368">
        <f>'GE2024 results'!U4</f>
        <v>6.4540969799061487E-2</v>
      </c>
      <c r="AF5" s="368">
        <f>'GE2024 results'!W4</f>
        <v>0</v>
      </c>
      <c r="AG5" s="368">
        <f>'GE2024 results'!X4</f>
        <v>5.967994224521718E-3</v>
      </c>
      <c r="AH5" s="369">
        <f>'GE2024 results'!Z4</f>
        <v>8.7354109012152577E-3</v>
      </c>
      <c r="AJ5" s="368">
        <f t="shared" si="10"/>
        <v>0.32408335619734158</v>
      </c>
      <c r="AK5" s="370" t="str">
        <f t="shared" si="11"/>
        <v>Ref</v>
      </c>
      <c r="AL5" s="368">
        <f t="shared" si="12"/>
        <v>7.8289926206047106E-2</v>
      </c>
      <c r="AM5" s="368">
        <f t="shared" si="13"/>
        <v>0.24579342999129447</v>
      </c>
      <c r="AO5" s="383" t="s">
        <v>8</v>
      </c>
      <c r="AP5" s="372" t="str">
        <f t="shared" si="14"/>
        <v>Ref</v>
      </c>
      <c r="AQ5" s="359" t="str">
        <f t="shared" si="15"/>
        <v>gain from</v>
      </c>
      <c r="AR5" s="359" t="str">
        <f t="shared" si="16"/>
        <v>LAB</v>
      </c>
      <c r="AS5" s="333" t="str">
        <f t="shared" si="17"/>
        <v/>
      </c>
      <c r="AU5" s="373">
        <f t="shared" si="18"/>
        <v>10131.158501440923</v>
      </c>
      <c r="AV5" s="374">
        <f t="shared" si="19"/>
        <v>6337.1803278688512</v>
      </c>
      <c r="AW5" s="375">
        <f t="shared" si="20"/>
        <v>13358.126982606873</v>
      </c>
      <c r="AX5" s="376">
        <f t="shared" si="21"/>
        <v>2369.1840000000002</v>
      </c>
      <c r="AY5" s="377">
        <f t="shared" si="22"/>
        <v>7058.706917116041</v>
      </c>
      <c r="AZ5" s="378">
        <f t="shared" si="23"/>
        <v>0</v>
      </c>
      <c r="BA5" s="379">
        <f t="shared" si="24"/>
        <v>164.99132607455894</v>
      </c>
      <c r="BB5" s="471">
        <f t="shared" si="28"/>
        <v>1450.3806078468092</v>
      </c>
      <c r="BC5" s="379">
        <f t="shared" si="29"/>
        <v>126.29464703832285</v>
      </c>
      <c r="BD5" s="381">
        <f t="shared" si="27"/>
        <v>222.15938024367549</v>
      </c>
      <c r="BE5" s="382">
        <f>'Allocation (ENG)'!AW5</f>
        <v>41218.182690236063</v>
      </c>
    </row>
    <row r="6" spans="1:57" ht="20" customHeight="1" x14ac:dyDescent="0.35">
      <c r="A6" s="333" t="s">
        <v>74</v>
      </c>
      <c r="B6" s="390" t="s">
        <v>69</v>
      </c>
      <c r="C6" s="333" t="s">
        <v>70</v>
      </c>
      <c r="D6" s="333" t="s">
        <v>71</v>
      </c>
      <c r="E6" s="462">
        <f>'Allocation (ENG)'!AY6</f>
        <v>0.23516693825056798</v>
      </c>
      <c r="F6" s="463">
        <f>'Allocation (ENG)'!AZ6</f>
        <v>0.17430520232898844</v>
      </c>
      <c r="G6" s="464">
        <f>'Allocation (ENG)'!BA6</f>
        <v>0.30501926137564217</v>
      </c>
      <c r="H6" s="465">
        <f>'Allocation (ENG)'!BB6</f>
        <v>4.0716866555190898E-2</v>
      </c>
      <c r="I6" s="466">
        <f>'Allocation (ENG)'!BC6</f>
        <v>0.20826291145461354</v>
      </c>
      <c r="J6" s="467">
        <f>'Allocation (ENG)'!BD6</f>
        <v>0</v>
      </c>
      <c r="K6" s="462">
        <f>'Allocation (ENG)'!BE6</f>
        <v>0</v>
      </c>
      <c r="L6" s="468">
        <f>'Allocation (ENG)'!BF6</f>
        <v>3.3117967982712972E-2</v>
      </c>
      <c r="M6" s="469">
        <f>'Allocation (ENG)'!BG6</f>
        <v>3.4108520522841022E-3</v>
      </c>
      <c r="N6" s="470">
        <f>'Allocation (ENG)'!BH6</f>
        <v>0</v>
      </c>
      <c r="P6" s="367">
        <f t="shared" si="0"/>
        <v>-0.21985395668821353</v>
      </c>
      <c r="Q6" s="367">
        <f t="shared" si="1"/>
        <v>-6.2846243209758845E-2</v>
      </c>
      <c r="R6" s="367">
        <f t="shared" si="2"/>
        <v>0.12202358699454782</v>
      </c>
      <c r="S6" s="367">
        <f t="shared" si="3"/>
        <v>-3.8101257955508103E-3</v>
      </c>
      <c r="T6" s="367">
        <f t="shared" si="4"/>
        <v>0.12795791866397838</v>
      </c>
      <c r="U6" s="367">
        <f t="shared" si="5"/>
        <v>0</v>
      </c>
      <c r="V6" s="367">
        <f t="shared" si="6"/>
        <v>0</v>
      </c>
      <c r="W6" s="367">
        <f t="shared" si="7"/>
        <v>3.3117967982712972E-2</v>
      </c>
      <c r="X6" s="367">
        <f t="shared" si="8"/>
        <v>3.4108520522841022E-3</v>
      </c>
      <c r="Y6" s="367">
        <f t="shared" si="9"/>
        <v>0</v>
      </c>
      <c r="AA6" s="368">
        <f>'GE2024 results'!Q5</f>
        <v>0.45502089493878151</v>
      </c>
      <c r="AB6" s="368">
        <f>'GE2024 results'!R5</f>
        <v>0.23715144553874729</v>
      </c>
      <c r="AC6" s="368">
        <f>'GE2024 results'!S5</f>
        <v>0.18299567438109435</v>
      </c>
      <c r="AD6" s="368">
        <f>'GE2024 results'!T5</f>
        <v>4.4526992350741708E-2</v>
      </c>
      <c r="AE6" s="368">
        <f>'GE2024 results'!U5</f>
        <v>8.030499279063516E-2</v>
      </c>
      <c r="AF6" s="368">
        <f>'GE2024 results'!W5</f>
        <v>0</v>
      </c>
      <c r="AG6" s="368">
        <f>'GE2024 results'!X5</f>
        <v>0</v>
      </c>
      <c r="AH6" s="369">
        <f>'GE2024 results'!Z5</f>
        <v>0</v>
      </c>
      <c r="AJ6" s="368">
        <f t="shared" si="10"/>
        <v>0.30501926137564217</v>
      </c>
      <c r="AK6" s="370" t="str">
        <f t="shared" si="11"/>
        <v>Ref</v>
      </c>
      <c r="AL6" s="368">
        <f t="shared" si="12"/>
        <v>6.9852323125074195E-2</v>
      </c>
      <c r="AM6" s="368">
        <f t="shared" si="13"/>
        <v>0.23516693825056798</v>
      </c>
      <c r="AO6" s="383" t="s">
        <v>8</v>
      </c>
      <c r="AP6" s="372" t="str">
        <f t="shared" si="14"/>
        <v>Ref</v>
      </c>
      <c r="AQ6" s="359" t="str">
        <f t="shared" si="15"/>
        <v>gain from</v>
      </c>
      <c r="AR6" s="359" t="str">
        <f t="shared" si="16"/>
        <v>LAB</v>
      </c>
      <c r="AS6" s="333" t="str">
        <f t="shared" si="17"/>
        <v/>
      </c>
      <c r="AU6" s="373">
        <f t="shared" si="18"/>
        <v>9765.5850144092237</v>
      </c>
      <c r="AV6" s="374">
        <f t="shared" si="19"/>
        <v>7238.2295081967204</v>
      </c>
      <c r="AW6" s="375">
        <f t="shared" si="20"/>
        <v>12666.285278683077</v>
      </c>
      <c r="AX6" s="376">
        <f t="shared" si="21"/>
        <v>1690.816</v>
      </c>
      <c r="AY6" s="377">
        <f t="shared" si="22"/>
        <v>8648.3635084426969</v>
      </c>
      <c r="AZ6" s="378">
        <f t="shared" si="23"/>
        <v>0</v>
      </c>
      <c r="BA6" s="379">
        <f t="shared" si="24"/>
        <v>0</v>
      </c>
      <c r="BB6" s="471">
        <f t="shared" si="28"/>
        <v>1375.2627569402187</v>
      </c>
      <c r="BC6" s="379">
        <f t="shared" si="29"/>
        <v>141.63966217335454</v>
      </c>
      <c r="BD6" s="381">
        <f t="shared" si="27"/>
        <v>0</v>
      </c>
      <c r="BE6" s="382">
        <f>'Allocation (ENG)'!AW6</f>
        <v>41526.181728845288</v>
      </c>
    </row>
    <row r="7" spans="1:57" ht="20" customHeight="1" x14ac:dyDescent="0.35">
      <c r="A7" s="333" t="s">
        <v>75</v>
      </c>
      <c r="B7" s="390" t="s">
        <v>69</v>
      </c>
      <c r="C7" s="333" t="s">
        <v>70</v>
      </c>
      <c r="D7" s="333" t="s">
        <v>71</v>
      </c>
      <c r="E7" s="462">
        <f>'Allocation (ENG)'!AY7</f>
        <v>0.19568516626295776</v>
      </c>
      <c r="F7" s="463">
        <f>'Allocation (ENG)'!AZ7</f>
        <v>9.9626389334748974E-2</v>
      </c>
      <c r="G7" s="464">
        <f>'Allocation (ENG)'!BA7</f>
        <v>0.36992321865637046</v>
      </c>
      <c r="H7" s="465">
        <f>'Allocation (ENG)'!BB7</f>
        <v>4.313842394877529E-2</v>
      </c>
      <c r="I7" s="466">
        <f>'Allocation (ENG)'!BC7</f>
        <v>0.12857291392550818</v>
      </c>
      <c r="J7" s="467">
        <f>'Allocation (ENG)'!BD7</f>
        <v>0</v>
      </c>
      <c r="K7" s="462">
        <f>'Allocation (ENG)'!BE7</f>
        <v>0.11468776099933115</v>
      </c>
      <c r="L7" s="468">
        <f>'Allocation (ENG)'!BF7</f>
        <v>4.0165021894916109E-2</v>
      </c>
      <c r="M7" s="469">
        <f>'Allocation (ENG)'!BG7</f>
        <v>8.2011049773921627E-3</v>
      </c>
      <c r="N7" s="470">
        <f>'Allocation (ENG)'!BH7</f>
        <v>0</v>
      </c>
      <c r="P7" s="367">
        <f t="shared" si="0"/>
        <v>-0.19210595114659865</v>
      </c>
      <c r="Q7" s="367">
        <f t="shared" si="1"/>
        <v>-3.9200852035341141E-2</v>
      </c>
      <c r="R7" s="367">
        <f t="shared" si="2"/>
        <v>0.14261767572741513</v>
      </c>
      <c r="S7" s="367">
        <f t="shared" si="3"/>
        <v>-5.1783759656609252E-3</v>
      </c>
      <c r="T7" s="367">
        <f t="shared" si="4"/>
        <v>7.7796155188643551E-2</v>
      </c>
      <c r="U7" s="367">
        <f t="shared" si="5"/>
        <v>-7.8076953929249442E-3</v>
      </c>
      <c r="V7" s="367">
        <f t="shared" si="6"/>
        <v>-2.448708324784124E-2</v>
      </c>
      <c r="W7" s="367">
        <f t="shared" si="7"/>
        <v>4.0165021894916109E-2</v>
      </c>
      <c r="X7" s="367">
        <f t="shared" si="8"/>
        <v>8.2011049773921627E-3</v>
      </c>
      <c r="Y7" s="367">
        <f t="shared" si="9"/>
        <v>0</v>
      </c>
      <c r="AA7" s="368">
        <f>'GE2024 results'!Q6</f>
        <v>0.38779111740955641</v>
      </c>
      <c r="AB7" s="368">
        <f>'GE2024 results'!R6</f>
        <v>0.13882724137009012</v>
      </c>
      <c r="AC7" s="368">
        <f>'GE2024 results'!S6</f>
        <v>0.22730554292895533</v>
      </c>
      <c r="AD7" s="368">
        <f>'GE2024 results'!T6</f>
        <v>4.8316799914436215E-2</v>
      </c>
      <c r="AE7" s="368">
        <f>'GE2024 results'!U6</f>
        <v>5.0776758736864623E-2</v>
      </c>
      <c r="AF7" s="368">
        <f>'GE2024 results'!W6</f>
        <v>7.8076953929249442E-3</v>
      </c>
      <c r="AG7" s="368">
        <f>'GE2024 results'!X6</f>
        <v>0.13917484424717239</v>
      </c>
      <c r="AH7" s="369">
        <f>'GE2024 results'!Z6</f>
        <v>0</v>
      </c>
      <c r="AJ7" s="368">
        <f t="shared" si="10"/>
        <v>0.36992321865637046</v>
      </c>
      <c r="AK7" s="370" t="str">
        <f t="shared" si="11"/>
        <v>Ref</v>
      </c>
      <c r="AL7" s="368">
        <f t="shared" si="12"/>
        <v>0.1742380523934127</v>
      </c>
      <c r="AM7" s="368">
        <f t="shared" si="13"/>
        <v>0.19568516626295776</v>
      </c>
      <c r="AO7" s="383" t="s">
        <v>8</v>
      </c>
      <c r="AP7" s="372" t="str">
        <f t="shared" si="14"/>
        <v>Ref</v>
      </c>
      <c r="AQ7" s="359" t="str">
        <f t="shared" si="15"/>
        <v>gain from</v>
      </c>
      <c r="AR7" s="359" t="str">
        <f t="shared" si="16"/>
        <v>LAB</v>
      </c>
      <c r="AS7" s="333" t="str">
        <f t="shared" si="17"/>
        <v/>
      </c>
      <c r="AU7" s="373">
        <f t="shared" si="18"/>
        <v>7606.760806916428</v>
      </c>
      <c r="AV7" s="374">
        <f t="shared" si="19"/>
        <v>3872.721311475409</v>
      </c>
      <c r="AW7" s="375">
        <f t="shared" si="20"/>
        <v>14379.819865663039</v>
      </c>
      <c r="AX7" s="376">
        <f t="shared" si="21"/>
        <v>1676.8960000000002</v>
      </c>
      <c r="AY7" s="377">
        <f t="shared" si="22"/>
        <v>4997.9434882935739</v>
      </c>
      <c r="AZ7" s="378">
        <f t="shared" si="23"/>
        <v>0</v>
      </c>
      <c r="BA7" s="379">
        <f t="shared" si="24"/>
        <v>4458.1936488246329</v>
      </c>
      <c r="BB7" s="471">
        <f t="shared" si="28"/>
        <v>1561.3125930487176</v>
      </c>
      <c r="BC7" s="379">
        <f t="shared" si="29"/>
        <v>318.79699982779374</v>
      </c>
      <c r="BD7" s="381">
        <f t="shared" si="27"/>
        <v>0</v>
      </c>
      <c r="BE7" s="382">
        <f>'Allocation (ENG)'!AW7</f>
        <v>38872.44471404959</v>
      </c>
    </row>
    <row r="8" spans="1:57" ht="20" customHeight="1" x14ac:dyDescent="0.35">
      <c r="A8" s="333" t="s">
        <v>76</v>
      </c>
      <c r="B8" s="390" t="s">
        <v>69</v>
      </c>
      <c r="C8" s="333" t="s">
        <v>70</v>
      </c>
      <c r="D8" s="333" t="s">
        <v>71</v>
      </c>
      <c r="E8" s="462">
        <f>'Allocation (ENG)'!AY8</f>
        <v>0.18921001287587461</v>
      </c>
      <c r="F8" s="463">
        <f>'Allocation (ENG)'!AZ8</f>
        <v>0.26377831019233072</v>
      </c>
      <c r="G8" s="464">
        <f>'Allocation (ENG)'!BA8</f>
        <v>0.26554262112813054</v>
      </c>
      <c r="H8" s="465">
        <f>'Allocation (ENG)'!BB8</f>
        <v>9.1615285708814068E-2</v>
      </c>
      <c r="I8" s="466">
        <f>'Allocation (ENG)'!BC8</f>
        <v>0.15129915652111217</v>
      </c>
      <c r="J8" s="467">
        <f>'Allocation (ENG)'!BD8</f>
        <v>3.6946496035332459E-3</v>
      </c>
      <c r="K8" s="462">
        <f>'Allocation (ENG)'!BE8</f>
        <v>0</v>
      </c>
      <c r="L8" s="468">
        <f>'Allocation (ENG)'!BF8</f>
        <v>2.8831726838839521E-2</v>
      </c>
      <c r="M8" s="469">
        <f>'Allocation (ENG)'!BG8</f>
        <v>2.8010138616718395E-3</v>
      </c>
      <c r="N8" s="470">
        <f>'Allocation (ENG)'!BH8</f>
        <v>3.2272232696932864E-3</v>
      </c>
      <c r="P8" s="367">
        <f t="shared" si="0"/>
        <v>-0.15715837532821339</v>
      </c>
      <c r="Q8" s="367">
        <f t="shared" si="1"/>
        <v>-7.5763740049516692E-2</v>
      </c>
      <c r="R8" s="367">
        <f t="shared" si="2"/>
        <v>0.11481707892185811</v>
      </c>
      <c r="S8" s="367">
        <f t="shared" si="3"/>
        <v>-3.1732928525839699E-3</v>
      </c>
      <c r="T8" s="367">
        <f t="shared" si="4"/>
        <v>9.6103338140709621E-2</v>
      </c>
      <c r="U8" s="367">
        <f t="shared" si="5"/>
        <v>-3.5022609909432715E-3</v>
      </c>
      <c r="V8" s="367">
        <f t="shared" si="6"/>
        <v>0</v>
      </c>
      <c r="W8" s="367">
        <f t="shared" si="7"/>
        <v>2.8831726838839521E-2</v>
      </c>
      <c r="X8" s="367">
        <f t="shared" si="8"/>
        <v>2.8010138616718395E-3</v>
      </c>
      <c r="Y8" s="367">
        <f t="shared" si="9"/>
        <v>-2.9554885418217706E-3</v>
      </c>
      <c r="AA8" s="368">
        <f>'GE2024 results'!Q7</f>
        <v>0.346368388204088</v>
      </c>
      <c r="AB8" s="368">
        <f>'GE2024 results'!R7</f>
        <v>0.33954205024184742</v>
      </c>
      <c r="AC8" s="368">
        <f>'GE2024 results'!S7</f>
        <v>0.15072554220627243</v>
      </c>
      <c r="AD8" s="368">
        <f>'GE2024 results'!T7</f>
        <v>9.4788578561398038E-2</v>
      </c>
      <c r="AE8" s="368">
        <f>'GE2024 results'!U7</f>
        <v>5.5195818380402557E-2</v>
      </c>
      <c r="AF8" s="368">
        <f>'GE2024 results'!W7</f>
        <v>7.1969105944765174E-3</v>
      </c>
      <c r="AG8" s="368">
        <f>'GE2024 results'!X7</f>
        <v>0</v>
      </c>
      <c r="AH8" s="369">
        <f>'GE2024 results'!Z7</f>
        <v>6.182711811515057E-3</v>
      </c>
      <c r="AJ8" s="368">
        <f t="shared" si="10"/>
        <v>0.26554262112813054</v>
      </c>
      <c r="AK8" s="370" t="str">
        <f t="shared" si="11"/>
        <v>Ref</v>
      </c>
      <c r="AL8" s="368">
        <f t="shared" si="12"/>
        <v>1.7643109357998177E-3</v>
      </c>
      <c r="AM8" s="368">
        <f t="shared" si="13"/>
        <v>0.26377831019233072</v>
      </c>
      <c r="AO8" s="383" t="s">
        <v>8</v>
      </c>
      <c r="AP8" s="372" t="str">
        <f t="shared" si="14"/>
        <v>Ref</v>
      </c>
      <c r="AQ8" s="359" t="str">
        <f t="shared" si="15"/>
        <v>gain from</v>
      </c>
      <c r="AR8" s="359" t="str">
        <f t="shared" si="16"/>
        <v>LAB</v>
      </c>
      <c r="AS8" s="333" t="str">
        <f t="shared" si="17"/>
        <v/>
      </c>
      <c r="AU8" s="373">
        <f t="shared" si="18"/>
        <v>9314.5187319884735</v>
      </c>
      <c r="AV8" s="374">
        <f t="shared" si="19"/>
        <v>12985.40163934426</v>
      </c>
      <c r="AW8" s="375">
        <f t="shared" si="20"/>
        <v>13072.25596069215</v>
      </c>
      <c r="AX8" s="376">
        <f t="shared" si="21"/>
        <v>4510.08</v>
      </c>
      <c r="AY8" s="377">
        <f t="shared" si="22"/>
        <v>7448.2254196265467</v>
      </c>
      <c r="AZ8" s="378">
        <f t="shared" si="23"/>
        <v>181.88193329292977</v>
      </c>
      <c r="BA8" s="379">
        <f t="shared" si="24"/>
        <v>0</v>
      </c>
      <c r="BB8" s="471">
        <f t="shared" si="28"/>
        <v>1419.3416914575334</v>
      </c>
      <c r="BC8" s="379">
        <f t="shared" si="29"/>
        <v>137.88961633979341</v>
      </c>
      <c r="BD8" s="381">
        <f t="shared" si="27"/>
        <v>158.87125179568147</v>
      </c>
      <c r="BE8" s="382">
        <f>'Allocation (ENG)'!AW8</f>
        <v>49228.466244537369</v>
      </c>
    </row>
    <row r="9" spans="1:57" ht="20" customHeight="1" x14ac:dyDescent="0.35">
      <c r="A9" s="333" t="s">
        <v>77</v>
      </c>
      <c r="B9" s="390" t="s">
        <v>69</v>
      </c>
      <c r="C9" s="333" t="s">
        <v>70</v>
      </c>
      <c r="D9" s="333" t="s">
        <v>71</v>
      </c>
      <c r="E9" s="462">
        <f>'Allocation (ENG)'!AY9</f>
        <v>0.20605586005694698</v>
      </c>
      <c r="F9" s="463">
        <f>'Allocation (ENG)'!AZ9</f>
        <v>0.19335706343628387</v>
      </c>
      <c r="G9" s="464">
        <f>'Allocation (ENG)'!BA9</f>
        <v>0.35349457810943125</v>
      </c>
      <c r="H9" s="465">
        <f>'Allocation (ENG)'!BB9</f>
        <v>5.1350870806601737E-2</v>
      </c>
      <c r="I9" s="466">
        <f>'Allocation (ENG)'!BC9</f>
        <v>0.14875676271543928</v>
      </c>
      <c r="J9" s="467">
        <f>'Allocation (ENG)'!BD9</f>
        <v>5.8222361609842933E-3</v>
      </c>
      <c r="K9" s="462">
        <f>'Allocation (ENG)'!BE9</f>
        <v>0</v>
      </c>
      <c r="L9" s="468">
        <f>'Allocation (ENG)'!BF9</f>
        <v>3.8381255226610608E-2</v>
      </c>
      <c r="M9" s="469">
        <f>'Allocation (ENG)'!BG9</f>
        <v>2.7813734877018552E-3</v>
      </c>
      <c r="N9" s="470">
        <f>'Allocation (ENG)'!BH9</f>
        <v>0</v>
      </c>
      <c r="P9" s="367">
        <f t="shared" si="0"/>
        <v>-0.1944463954422857</v>
      </c>
      <c r="Q9" s="367">
        <f t="shared" si="1"/>
        <v>-7.090838789608836E-2</v>
      </c>
      <c r="R9" s="367">
        <f t="shared" si="2"/>
        <v>0.14045453718490908</v>
      </c>
      <c r="S9" s="367">
        <f t="shared" si="3"/>
        <v>-5.05986257943742E-3</v>
      </c>
      <c r="T9" s="367">
        <f t="shared" si="4"/>
        <v>9.1136895720136307E-2</v>
      </c>
      <c r="U9" s="367">
        <f t="shared" si="5"/>
        <v>-2.3394157015465163E-3</v>
      </c>
      <c r="V9" s="367">
        <f t="shared" si="6"/>
        <v>0</v>
      </c>
      <c r="W9" s="367">
        <f t="shared" si="7"/>
        <v>3.8381255226610608E-2</v>
      </c>
      <c r="X9" s="367">
        <f t="shared" si="8"/>
        <v>2.7813734877018552E-3</v>
      </c>
      <c r="Y9" s="367">
        <f t="shared" si="9"/>
        <v>0</v>
      </c>
      <c r="AA9" s="368">
        <f>'GE2024 results'!Q8</f>
        <v>0.40050225549923268</v>
      </c>
      <c r="AB9" s="368">
        <f>'GE2024 results'!R8</f>
        <v>0.26426545133237223</v>
      </c>
      <c r="AC9" s="368">
        <f>'GE2024 results'!S8</f>
        <v>0.21304004092452217</v>
      </c>
      <c r="AD9" s="368">
        <f>'GE2024 results'!T8</f>
        <v>5.6410733386039157E-2</v>
      </c>
      <c r="AE9" s="368">
        <f>'GE2024 results'!U8</f>
        <v>5.7619866995302978E-2</v>
      </c>
      <c r="AF9" s="368">
        <f>'GE2024 results'!W8</f>
        <v>8.1616518625308096E-3</v>
      </c>
      <c r="AG9" s="368">
        <f>'GE2024 results'!X8</f>
        <v>0</v>
      </c>
      <c r="AH9" s="369">
        <f>'GE2024 results'!Z8</f>
        <v>0</v>
      </c>
      <c r="AJ9" s="368">
        <f t="shared" si="10"/>
        <v>0.35349457810943125</v>
      </c>
      <c r="AK9" s="370" t="str">
        <f t="shared" si="11"/>
        <v>Ref</v>
      </c>
      <c r="AL9" s="368">
        <f t="shared" si="12"/>
        <v>0.14743871805248426</v>
      </c>
      <c r="AM9" s="368">
        <f t="shared" si="13"/>
        <v>0.20605586005694698</v>
      </c>
      <c r="AO9" s="383" t="s">
        <v>8</v>
      </c>
      <c r="AP9" s="372" t="str">
        <f t="shared" si="14"/>
        <v>Ref</v>
      </c>
      <c r="AQ9" s="359" t="str">
        <f t="shared" si="15"/>
        <v>gain from</v>
      </c>
      <c r="AR9" s="359" t="str">
        <f t="shared" si="16"/>
        <v>LAB</v>
      </c>
      <c r="AS9" s="333" t="str">
        <f t="shared" si="17"/>
        <v/>
      </c>
      <c r="AU9" s="373">
        <f t="shared" si="18"/>
        <v>9033.9135446685905</v>
      </c>
      <c r="AV9" s="374">
        <f t="shared" si="19"/>
        <v>8477.1721311475412</v>
      </c>
      <c r="AW9" s="375">
        <f t="shared" si="20"/>
        <v>15497.930785696362</v>
      </c>
      <c r="AX9" s="376">
        <f t="shared" si="21"/>
        <v>2251.328</v>
      </c>
      <c r="AY9" s="377">
        <f t="shared" si="22"/>
        <v>6521.8030352772375</v>
      </c>
      <c r="AZ9" s="378">
        <f t="shared" si="23"/>
        <v>255.25883175775269</v>
      </c>
      <c r="BA9" s="379">
        <f t="shared" si="24"/>
        <v>0</v>
      </c>
      <c r="BB9" s="471">
        <f t="shared" si="28"/>
        <v>1682.7133251984887</v>
      </c>
      <c r="BC9" s="379">
        <f t="shared" si="29"/>
        <v>121.94114555338405</v>
      </c>
      <c r="BD9" s="381">
        <f t="shared" si="27"/>
        <v>0</v>
      </c>
      <c r="BE9" s="382">
        <f>'Allocation (ENG)'!AW9</f>
        <v>43842.060799299361</v>
      </c>
    </row>
    <row r="10" spans="1:57" ht="20" customHeight="1" x14ac:dyDescent="0.35">
      <c r="A10" s="333" t="s">
        <v>78</v>
      </c>
      <c r="B10" s="390" t="s">
        <v>69</v>
      </c>
      <c r="C10" s="333" t="s">
        <v>70</v>
      </c>
      <c r="D10" s="333" t="s">
        <v>71</v>
      </c>
      <c r="E10" s="462">
        <f>'Allocation (ENG)'!AY10</f>
        <v>0.25466576505335564</v>
      </c>
      <c r="F10" s="463">
        <f>'Allocation (ENG)'!AZ10</f>
        <v>0.23506451456354868</v>
      </c>
      <c r="G10" s="464">
        <f>'Allocation (ENG)'!BA10</f>
        <v>0.25365294117145715</v>
      </c>
      <c r="H10" s="465">
        <f>'Allocation (ENG)'!BB10</f>
        <v>3.4134310424323265E-2</v>
      </c>
      <c r="I10" s="466">
        <f>'Allocation (ENG)'!BC10</f>
        <v>0.19180044752852218</v>
      </c>
      <c r="J10" s="467">
        <f>'Allocation (ENG)'!BD10</f>
        <v>0</v>
      </c>
      <c r="K10" s="462">
        <f>'Allocation (ENG)'!BE10</f>
        <v>0</v>
      </c>
      <c r="L10" s="468">
        <f>'Allocation (ENG)'!BF10</f>
        <v>2.7540785282054087E-2</v>
      </c>
      <c r="M10" s="469">
        <f>'Allocation (ENG)'!BG10</f>
        <v>3.1412359767391362E-3</v>
      </c>
      <c r="N10" s="470">
        <f>'Allocation (ENG)'!BH10</f>
        <v>0</v>
      </c>
      <c r="P10" s="367">
        <f t="shared" si="0"/>
        <v>-0.20326619446377642</v>
      </c>
      <c r="Q10" s="367">
        <f t="shared" si="1"/>
        <v>-6.2155336674105249E-2</v>
      </c>
      <c r="R10" s="367">
        <f t="shared" si="2"/>
        <v>0.11222709879451126</v>
      </c>
      <c r="S10" s="367">
        <f t="shared" si="3"/>
        <v>-5.565809303895719E-4</v>
      </c>
      <c r="T10" s="367">
        <f t="shared" si="4"/>
        <v>0.12306899201496693</v>
      </c>
      <c r="U10" s="367">
        <f t="shared" si="5"/>
        <v>0</v>
      </c>
      <c r="V10" s="367">
        <f t="shared" si="6"/>
        <v>0</v>
      </c>
      <c r="W10" s="367">
        <f t="shared" si="7"/>
        <v>2.7540785282054087E-2</v>
      </c>
      <c r="X10" s="367">
        <f t="shared" si="8"/>
        <v>3.1412359767391362E-3</v>
      </c>
      <c r="Y10" s="367">
        <f t="shared" si="9"/>
        <v>0</v>
      </c>
      <c r="AA10" s="368">
        <f>'GE2024 results'!Q9</f>
        <v>0.45793195951713206</v>
      </c>
      <c r="AB10" s="368">
        <f>'GE2024 results'!R9</f>
        <v>0.29721985123765393</v>
      </c>
      <c r="AC10" s="368">
        <f>'GE2024 results'!S9</f>
        <v>0.14142584237694589</v>
      </c>
      <c r="AD10" s="368">
        <f>'GE2024 results'!T9</f>
        <v>3.4690891354712837E-2</v>
      </c>
      <c r="AE10" s="368">
        <f>'GE2024 results'!U9</f>
        <v>6.8731455513555251E-2</v>
      </c>
      <c r="AF10" s="368">
        <f>'GE2024 results'!W9</f>
        <v>0</v>
      </c>
      <c r="AG10" s="368">
        <f>'GE2024 results'!X9</f>
        <v>0</v>
      </c>
      <c r="AH10" s="369">
        <f>'GE2024 results'!Z9</f>
        <v>0</v>
      </c>
      <c r="AJ10" s="368">
        <f t="shared" si="10"/>
        <v>0.25466576505335564</v>
      </c>
      <c r="AK10" s="370" t="str">
        <f t="shared" si="11"/>
        <v>Lab</v>
      </c>
      <c r="AL10" s="368">
        <f t="shared" si="12"/>
        <v>1.0128238818984947E-3</v>
      </c>
      <c r="AM10" s="368">
        <f t="shared" si="13"/>
        <v>0.25365294117145715</v>
      </c>
      <c r="AO10" s="383" t="s">
        <v>8</v>
      </c>
      <c r="AP10" s="372" t="str">
        <f t="shared" si="14"/>
        <v>Lab</v>
      </c>
      <c r="AQ10" s="359" t="str">
        <f t="shared" si="15"/>
        <v>HOLD</v>
      </c>
      <c r="AR10" s="359" t="str">
        <f t="shared" si="16"/>
        <v/>
      </c>
      <c r="AS10" s="333" t="str">
        <f t="shared" si="17"/>
        <v/>
      </c>
      <c r="AU10" s="373">
        <f t="shared" si="18"/>
        <v>11818.461095100865</v>
      </c>
      <c r="AV10" s="374">
        <f t="shared" si="19"/>
        <v>10908.811475409835</v>
      </c>
      <c r="AW10" s="375">
        <f t="shared" si="20"/>
        <v>11771.458233754745</v>
      </c>
      <c r="AX10" s="376">
        <f t="shared" si="21"/>
        <v>1584.096</v>
      </c>
      <c r="AY10" s="377">
        <f t="shared" si="22"/>
        <v>8901.0241587197816</v>
      </c>
      <c r="AZ10" s="378">
        <f t="shared" si="23"/>
        <v>0</v>
      </c>
      <c r="BA10" s="379">
        <f t="shared" si="24"/>
        <v>0</v>
      </c>
      <c r="BB10" s="471">
        <f t="shared" si="28"/>
        <v>1278.1054387749709</v>
      </c>
      <c r="BC10" s="379">
        <f t="shared" si="29"/>
        <v>145.77764378280131</v>
      </c>
      <c r="BD10" s="381">
        <f t="shared" si="27"/>
        <v>0</v>
      </c>
      <c r="BE10" s="382">
        <f>'Allocation (ENG)'!AW10</f>
        <v>46407.734045542995</v>
      </c>
    </row>
    <row r="11" spans="1:57" ht="20" customHeight="1" x14ac:dyDescent="0.35">
      <c r="A11" s="333" t="s">
        <v>79</v>
      </c>
      <c r="B11" s="390" t="s">
        <v>69</v>
      </c>
      <c r="C11" s="333" t="s">
        <v>70</v>
      </c>
      <c r="D11" s="333" t="s">
        <v>71</v>
      </c>
      <c r="E11" s="462">
        <f>'Allocation (ENG)'!AY11</f>
        <v>0.18844448133622968</v>
      </c>
      <c r="F11" s="463">
        <f>'Allocation (ENG)'!AZ11</f>
        <v>0.23897798409283985</v>
      </c>
      <c r="G11" s="464">
        <f>'Allocation (ENG)'!BA11</f>
        <v>0.2927682852857858</v>
      </c>
      <c r="H11" s="465">
        <f>'Allocation (ENG)'!BB11</f>
        <v>4.5382261248672742E-2</v>
      </c>
      <c r="I11" s="466">
        <f>'Allocation (ENG)'!BC11</f>
        <v>0.19336137836092412</v>
      </c>
      <c r="J11" s="467">
        <f>'Allocation (ENG)'!BD11</f>
        <v>3.8974211922630821E-3</v>
      </c>
      <c r="K11" s="462">
        <f>'Allocation (ENG)'!BE11</f>
        <v>1.7984329854948604E-3</v>
      </c>
      <c r="L11" s="468">
        <f>'Allocation (ENG)'!BF11</f>
        <v>3.1787798104027251E-2</v>
      </c>
      <c r="M11" s="469">
        <f>'Allocation (ENG)'!BG11</f>
        <v>3.5819573937627917E-3</v>
      </c>
      <c r="N11" s="470">
        <f>'Allocation (ENG)'!BH11</f>
        <v>0</v>
      </c>
      <c r="P11" s="367">
        <f t="shared" si="0"/>
        <v>-0.17640418197908489</v>
      </c>
      <c r="Q11" s="367">
        <f t="shared" si="1"/>
        <v>-8.636959599255653E-2</v>
      </c>
      <c r="R11" s="367">
        <f t="shared" si="2"/>
        <v>0.11701160186235859</v>
      </c>
      <c r="S11" s="367">
        <f t="shared" si="3"/>
        <v>-4.2780462624224802E-3</v>
      </c>
      <c r="T11" s="367">
        <f t="shared" si="4"/>
        <v>0.11875523234573787</v>
      </c>
      <c r="U11" s="367">
        <f t="shared" si="5"/>
        <v>-2.728159860678466E-3</v>
      </c>
      <c r="V11" s="367">
        <f t="shared" si="6"/>
        <v>-1.3566056111439719E-3</v>
      </c>
      <c r="W11" s="367">
        <f t="shared" si="7"/>
        <v>3.1787798104027251E-2</v>
      </c>
      <c r="X11" s="367">
        <f t="shared" si="8"/>
        <v>3.5819573937627917E-3</v>
      </c>
      <c r="Y11" s="367">
        <f t="shared" si="9"/>
        <v>0</v>
      </c>
      <c r="AA11" s="368">
        <f>'GE2024 results'!Q10</f>
        <v>0.36484866331531457</v>
      </c>
      <c r="AB11" s="368">
        <f>'GE2024 results'!R10</f>
        <v>0.32534758008539638</v>
      </c>
      <c r="AC11" s="368">
        <f>'GE2024 results'!S10</f>
        <v>0.17575668342342721</v>
      </c>
      <c r="AD11" s="368">
        <f>'GE2024 results'!T10</f>
        <v>4.9660307511095222E-2</v>
      </c>
      <c r="AE11" s="368">
        <f>'GE2024 results'!U10</f>
        <v>7.4606146015186253E-2</v>
      </c>
      <c r="AF11" s="368">
        <f>'GE2024 results'!W10</f>
        <v>6.625581052941548E-3</v>
      </c>
      <c r="AG11" s="368">
        <f>'GE2024 results'!X10</f>
        <v>3.1550385966388323E-3</v>
      </c>
      <c r="AH11" s="369">
        <f>'GE2024 results'!Z10</f>
        <v>0</v>
      </c>
      <c r="AJ11" s="368">
        <f t="shared" si="10"/>
        <v>0.2927682852857858</v>
      </c>
      <c r="AK11" s="370" t="str">
        <f t="shared" si="11"/>
        <v>Ref</v>
      </c>
      <c r="AL11" s="368">
        <f t="shared" si="12"/>
        <v>5.379030119294595E-2</v>
      </c>
      <c r="AM11" s="368">
        <f t="shared" si="13"/>
        <v>0.23897798409283985</v>
      </c>
      <c r="AO11" s="383" t="s">
        <v>8</v>
      </c>
      <c r="AP11" s="372" t="str">
        <f t="shared" si="14"/>
        <v>Ref</v>
      </c>
      <c r="AQ11" s="359" t="str">
        <f t="shared" si="15"/>
        <v>gain from</v>
      </c>
      <c r="AR11" s="359" t="str">
        <f t="shared" si="16"/>
        <v>LAB</v>
      </c>
      <c r="AS11" s="333" t="str">
        <f t="shared" si="17"/>
        <v/>
      </c>
      <c r="AU11" s="373">
        <f t="shared" si="18"/>
        <v>9097.9020172910678</v>
      </c>
      <c r="AV11" s="374">
        <f t="shared" si="19"/>
        <v>11537.606557377048</v>
      </c>
      <c r="AW11" s="375">
        <f t="shared" si="20"/>
        <v>14134.545911949226</v>
      </c>
      <c r="AX11" s="376">
        <f t="shared" si="21"/>
        <v>2191.0080000000003</v>
      </c>
      <c r="AY11" s="377">
        <f t="shared" si="22"/>
        <v>9335.2846513835193</v>
      </c>
      <c r="AZ11" s="378">
        <f t="shared" si="23"/>
        <v>188.163409593604</v>
      </c>
      <c r="BA11" s="379">
        <f t="shared" si="24"/>
        <v>86.826459287512137</v>
      </c>
      <c r="BB11" s="471">
        <f t="shared" si="28"/>
        <v>1534.6815701111734</v>
      </c>
      <c r="BC11" s="379">
        <f t="shared" si="29"/>
        <v>172.93314809479563</v>
      </c>
      <c r="BD11" s="381">
        <f t="shared" si="27"/>
        <v>0</v>
      </c>
      <c r="BE11" s="382">
        <f>'Allocation (ENG)'!AW11</f>
        <v>48278.951725087936</v>
      </c>
    </row>
    <row r="12" spans="1:57" ht="20" customHeight="1" x14ac:dyDescent="0.35">
      <c r="A12" s="333" t="s">
        <v>80</v>
      </c>
      <c r="B12" s="390" t="s">
        <v>69</v>
      </c>
      <c r="C12" s="333" t="s">
        <v>70</v>
      </c>
      <c r="D12" s="333" t="s">
        <v>71</v>
      </c>
      <c r="E12" s="462">
        <f>'Allocation (ENG)'!AY12</f>
        <v>0.20962523512671813</v>
      </c>
      <c r="F12" s="463">
        <f>'Allocation (ENG)'!AZ12</f>
        <v>0.26840649523091764</v>
      </c>
      <c r="G12" s="464">
        <f>'Allocation (ENG)'!BA12</f>
        <v>0.30357546178178124</v>
      </c>
      <c r="H12" s="465">
        <f>'Allocation (ENG)'!BB12</f>
        <v>4.5520994284585593E-2</v>
      </c>
      <c r="I12" s="466">
        <f>'Allocation (ENG)'!BC12</f>
        <v>0.13579839331944191</v>
      </c>
      <c r="J12" s="467">
        <f>'Allocation (ENG)'!BD12</f>
        <v>0</v>
      </c>
      <c r="K12" s="462">
        <f>'Allocation (ENG)'!BE12</f>
        <v>0</v>
      </c>
      <c r="L12" s="468">
        <f>'Allocation (ENG)'!BF12</f>
        <v>3.2961205067127602E-2</v>
      </c>
      <c r="M12" s="469">
        <f>'Allocation (ENG)'!BG12</f>
        <v>2.224055283369282E-3</v>
      </c>
      <c r="N12" s="470">
        <f>'Allocation (ENG)'!BH12</f>
        <v>1.8881599060583938E-3</v>
      </c>
      <c r="P12" s="367">
        <f t="shared" si="0"/>
        <v>-0.17390504874368698</v>
      </c>
      <c r="Q12" s="367">
        <f t="shared" si="1"/>
        <v>-7.6903756371576593E-2</v>
      </c>
      <c r="R12" s="367">
        <f t="shared" si="2"/>
        <v>0.1313563888301395</v>
      </c>
      <c r="S12" s="367">
        <f t="shared" si="3"/>
        <v>-1.5509108303143337E-3</v>
      </c>
      <c r="T12" s="367">
        <f t="shared" si="4"/>
        <v>8.628459224675189E-2</v>
      </c>
      <c r="U12" s="367">
        <f t="shared" si="5"/>
        <v>0</v>
      </c>
      <c r="V12" s="367">
        <f t="shared" si="6"/>
        <v>0</v>
      </c>
      <c r="W12" s="367">
        <f t="shared" si="7"/>
        <v>3.2961205067127602E-2</v>
      </c>
      <c r="X12" s="367">
        <f t="shared" si="8"/>
        <v>2.224055283369282E-3</v>
      </c>
      <c r="Y12" s="367">
        <f t="shared" si="9"/>
        <v>-4.6652548181061611E-4</v>
      </c>
      <c r="AA12" s="368">
        <f>'GE2024 results'!Q11</f>
        <v>0.38353028387040511</v>
      </c>
      <c r="AB12" s="368">
        <f>'GE2024 results'!R11</f>
        <v>0.34531025160249423</v>
      </c>
      <c r="AC12" s="368">
        <f>'GE2024 results'!S11</f>
        <v>0.17221907295164174</v>
      </c>
      <c r="AD12" s="368">
        <f>'GE2024 results'!T11</f>
        <v>4.7071905114899927E-2</v>
      </c>
      <c r="AE12" s="368">
        <f>'GE2024 results'!U11</f>
        <v>4.951380107269001E-2</v>
      </c>
      <c r="AF12" s="368">
        <f>'GE2024 results'!W11</f>
        <v>0</v>
      </c>
      <c r="AG12" s="368">
        <f>'GE2024 results'!X11</f>
        <v>0</v>
      </c>
      <c r="AH12" s="369">
        <f>'GE2024 results'!Z11</f>
        <v>2.3546853878690099E-3</v>
      </c>
      <c r="AJ12" s="368">
        <f t="shared" si="10"/>
        <v>0.30357546178178124</v>
      </c>
      <c r="AK12" s="370" t="str">
        <f t="shared" si="11"/>
        <v>Ref</v>
      </c>
      <c r="AL12" s="368">
        <f t="shared" si="12"/>
        <v>3.5168966550863601E-2</v>
      </c>
      <c r="AM12" s="368">
        <f t="shared" si="13"/>
        <v>0.26840649523091764</v>
      </c>
      <c r="AO12" s="383" t="s">
        <v>8</v>
      </c>
      <c r="AP12" s="372" t="str">
        <f t="shared" si="14"/>
        <v>Ref</v>
      </c>
      <c r="AQ12" s="359" t="str">
        <f t="shared" si="15"/>
        <v>gain from</v>
      </c>
      <c r="AR12" s="359" t="str">
        <f t="shared" si="16"/>
        <v>LAB</v>
      </c>
      <c r="AS12" s="333" t="str">
        <f t="shared" si="17"/>
        <v/>
      </c>
      <c r="AU12" s="373">
        <f t="shared" si="18"/>
        <v>9226.4034582132572</v>
      </c>
      <c r="AV12" s="374">
        <f t="shared" si="19"/>
        <v>11813.590163934427</v>
      </c>
      <c r="AW12" s="375">
        <f t="shared" si="20"/>
        <v>13361.510071623616</v>
      </c>
      <c r="AX12" s="376">
        <f t="shared" si="21"/>
        <v>2003.5520000000004</v>
      </c>
      <c r="AY12" s="377">
        <f t="shared" si="22"/>
        <v>5977.0035081172746</v>
      </c>
      <c r="AZ12" s="378">
        <f t="shared" si="23"/>
        <v>0</v>
      </c>
      <c r="BA12" s="379">
        <f t="shared" si="24"/>
        <v>0</v>
      </c>
      <c r="BB12" s="471">
        <f t="shared" si="28"/>
        <v>1450.74793230112</v>
      </c>
      <c r="BC12" s="379">
        <f t="shared" si="29"/>
        <v>97.88912744847481</v>
      </c>
      <c r="BD12" s="381">
        <f t="shared" si="27"/>
        <v>83.10509503488862</v>
      </c>
      <c r="BE12" s="382">
        <f>'Allocation (ENG)'!AW12</f>
        <v>44013.801356673066</v>
      </c>
    </row>
    <row r="13" spans="1:57" ht="20" customHeight="1" x14ac:dyDescent="0.35">
      <c r="A13" s="333" t="s">
        <v>81</v>
      </c>
      <c r="B13" s="390" t="s">
        <v>69</v>
      </c>
      <c r="C13" s="333" t="s">
        <v>70</v>
      </c>
      <c r="D13" s="333" t="s">
        <v>71</v>
      </c>
      <c r="E13" s="462">
        <f>'Allocation (ENG)'!AY13</f>
        <v>0.20994138809445548</v>
      </c>
      <c r="F13" s="463">
        <f>'Allocation (ENG)'!AZ13</f>
        <v>0.22839301697919703</v>
      </c>
      <c r="G13" s="464">
        <f>'Allocation (ENG)'!BA13</f>
        <v>0.34281581442390985</v>
      </c>
      <c r="H13" s="465">
        <f>'Allocation (ENG)'!BB13</f>
        <v>4.4698385662942097E-2</v>
      </c>
      <c r="I13" s="466">
        <f>'Allocation (ENG)'!BC13</f>
        <v>0.11530319961100739</v>
      </c>
      <c r="J13" s="467">
        <f>'Allocation (ENG)'!BD13</f>
        <v>1.8570535517571478E-2</v>
      </c>
      <c r="K13" s="462">
        <f>'Allocation (ENG)'!BE13</f>
        <v>0</v>
      </c>
      <c r="L13" s="468">
        <f>'Allocation (ENG)'!BF13</f>
        <v>3.7221790895613775E-2</v>
      </c>
      <c r="M13" s="469">
        <f>'Allocation (ENG)'!BG13</f>
        <v>3.0558688153030666E-3</v>
      </c>
      <c r="N13" s="470">
        <f>'Allocation (ENG)'!BH13</f>
        <v>0</v>
      </c>
      <c r="P13" s="367">
        <f t="shared" si="0"/>
        <v>-0.1777972042924523</v>
      </c>
      <c r="Q13" s="367">
        <f t="shared" si="1"/>
        <v>-6.8215855487296168E-2</v>
      </c>
      <c r="R13" s="367">
        <f t="shared" si="2"/>
        <v>0.14649773496963869</v>
      </c>
      <c r="S13" s="367">
        <f t="shared" si="3"/>
        <v>-1.9596811101300349E-3</v>
      </c>
      <c r="T13" s="367">
        <f t="shared" si="4"/>
        <v>7.2864911135593624E-2</v>
      </c>
      <c r="U13" s="367">
        <f t="shared" si="5"/>
        <v>-7.6664279911851096E-3</v>
      </c>
      <c r="V13" s="367">
        <f t="shared" si="6"/>
        <v>0</v>
      </c>
      <c r="W13" s="367">
        <f t="shared" si="7"/>
        <v>3.7221790895613775E-2</v>
      </c>
      <c r="X13" s="367">
        <f t="shared" si="8"/>
        <v>3.0558688153030666E-3</v>
      </c>
      <c r="Y13" s="367">
        <f t="shared" si="9"/>
        <v>-4.0011369350853795E-3</v>
      </c>
      <c r="AA13" s="368">
        <f>'GE2024 results'!Q12</f>
        <v>0.38773859238690778</v>
      </c>
      <c r="AB13" s="368">
        <f>'GE2024 results'!R12</f>
        <v>0.2966088724664932</v>
      </c>
      <c r="AC13" s="368">
        <f>'GE2024 results'!S12</f>
        <v>0.19631807945427115</v>
      </c>
      <c r="AD13" s="368">
        <f>'GE2024 results'!T12</f>
        <v>4.6658066773072132E-2</v>
      </c>
      <c r="AE13" s="368">
        <f>'GE2024 results'!U12</f>
        <v>4.2438288475413775E-2</v>
      </c>
      <c r="AF13" s="368">
        <f>'GE2024 results'!W12</f>
        <v>2.6236963508756588E-2</v>
      </c>
      <c r="AG13" s="368">
        <f>'GE2024 results'!X12</f>
        <v>0</v>
      </c>
      <c r="AH13" s="369">
        <f>'GE2024 results'!Z12</f>
        <v>4.0011369350853795E-3</v>
      </c>
      <c r="AJ13" s="368">
        <f t="shared" si="10"/>
        <v>0.34281581442390985</v>
      </c>
      <c r="AK13" s="370" t="str">
        <f t="shared" si="11"/>
        <v>Ref</v>
      </c>
      <c r="AL13" s="368">
        <f t="shared" si="12"/>
        <v>0.11442279744471281</v>
      </c>
      <c r="AM13" s="368">
        <f t="shared" si="13"/>
        <v>0.22839301697919703</v>
      </c>
      <c r="AO13" s="383" t="s">
        <v>8</v>
      </c>
      <c r="AP13" s="372" t="str">
        <f t="shared" si="14"/>
        <v>Ref</v>
      </c>
      <c r="AQ13" s="359" t="str">
        <f t="shared" si="15"/>
        <v>gain from</v>
      </c>
      <c r="AR13" s="359" t="str">
        <f t="shared" si="16"/>
        <v>LAB</v>
      </c>
      <c r="AS13" s="333" t="str">
        <f t="shared" si="17"/>
        <v/>
      </c>
      <c r="AU13" s="373">
        <f t="shared" si="18"/>
        <v>9301.4063400576397</v>
      </c>
      <c r="AV13" s="374">
        <f t="shared" si="19"/>
        <v>10118.901639344262</v>
      </c>
      <c r="AW13" s="375">
        <f t="shared" si="20"/>
        <v>15188.378140664445</v>
      </c>
      <c r="AX13" s="376">
        <f t="shared" si="21"/>
        <v>1980.3520000000001</v>
      </c>
      <c r="AY13" s="377">
        <f t="shared" si="22"/>
        <v>5108.4825227897963</v>
      </c>
      <c r="AZ13" s="378">
        <f t="shared" si="23"/>
        <v>822.76343111388019</v>
      </c>
      <c r="BA13" s="379">
        <f t="shared" si="24"/>
        <v>0</v>
      </c>
      <c r="BB13" s="471">
        <f t="shared" si="28"/>
        <v>1649.1031376290362</v>
      </c>
      <c r="BC13" s="379">
        <f t="shared" si="29"/>
        <v>135.38958578408599</v>
      </c>
      <c r="BD13" s="381">
        <f t="shared" si="27"/>
        <v>0</v>
      </c>
      <c r="BE13" s="382">
        <f>'Allocation (ENG)'!AW13</f>
        <v>44304.776797383136</v>
      </c>
    </row>
    <row r="14" spans="1:57" ht="20" customHeight="1" x14ac:dyDescent="0.35">
      <c r="A14" s="333" t="s">
        <v>82</v>
      </c>
      <c r="B14" s="390" t="s">
        <v>83</v>
      </c>
      <c r="C14" s="333" t="s">
        <v>70</v>
      </c>
      <c r="D14" s="333" t="s">
        <v>71</v>
      </c>
      <c r="E14" s="462">
        <f>'Allocation (ENG)'!AY14</f>
        <v>0.16949809977299496</v>
      </c>
      <c r="F14" s="463">
        <f>'Allocation (ENG)'!AZ14</f>
        <v>0.27635361444401052</v>
      </c>
      <c r="G14" s="464">
        <f>'Allocation (ENG)'!BA14</f>
        <v>0.21319067940917971</v>
      </c>
      <c r="H14" s="465">
        <f>'Allocation (ENG)'!BB14</f>
        <v>8.740506297788983E-2</v>
      </c>
      <c r="I14" s="466">
        <f>'Allocation (ENG)'!BC14</f>
        <v>0.22363326745141818</v>
      </c>
      <c r="J14" s="467">
        <f>'Allocation (ENG)'!BD14</f>
        <v>0</v>
      </c>
      <c r="K14" s="462">
        <f>'Allocation (ENG)'!BE14</f>
        <v>0</v>
      </c>
      <c r="L14" s="468">
        <f>'Allocation (ENG)'!BF14</f>
        <v>2.3147528661119049E-2</v>
      </c>
      <c r="M14" s="469">
        <f>'Allocation (ENG)'!BG14</f>
        <v>3.6625819927226986E-3</v>
      </c>
      <c r="N14" s="470">
        <f>'Allocation (ENG)'!BH14</f>
        <v>3.1091652906650468E-3</v>
      </c>
      <c r="P14" s="367">
        <f t="shared" si="0"/>
        <v>-0.15273426636045478</v>
      </c>
      <c r="Q14" s="367">
        <f t="shared" si="1"/>
        <v>-9.3074401274641505E-2</v>
      </c>
      <c r="R14" s="367">
        <f t="shared" si="2"/>
        <v>8.7520850488447766E-2</v>
      </c>
      <c r="S14" s="367">
        <f t="shared" si="3"/>
        <v>-6.5099134044385998E-3</v>
      </c>
      <c r="T14" s="367">
        <f t="shared" si="4"/>
        <v>0.13890735152239025</v>
      </c>
      <c r="U14" s="367">
        <f t="shared" si="5"/>
        <v>0</v>
      </c>
      <c r="V14" s="367">
        <f t="shared" si="6"/>
        <v>0</v>
      </c>
      <c r="W14" s="367">
        <f t="shared" si="7"/>
        <v>2.3147528661119049E-2</v>
      </c>
      <c r="X14" s="367">
        <f t="shared" si="8"/>
        <v>3.6625819927226986E-3</v>
      </c>
      <c r="Y14" s="367">
        <f t="shared" si="9"/>
        <v>-9.1973162514490071E-4</v>
      </c>
      <c r="AA14" s="368">
        <f>'GE2024 results'!Q13</f>
        <v>0.32223236613344974</v>
      </c>
      <c r="AB14" s="368">
        <f>'GE2024 results'!R13</f>
        <v>0.36942801571865203</v>
      </c>
      <c r="AC14" s="368">
        <f>'GE2024 results'!S13</f>
        <v>0.12566982892073195</v>
      </c>
      <c r="AD14" s="368">
        <f>'GE2024 results'!T13</f>
        <v>9.391497638232843E-2</v>
      </c>
      <c r="AE14" s="368">
        <f>'GE2024 results'!U13</f>
        <v>8.4725915929027909E-2</v>
      </c>
      <c r="AF14" s="368">
        <f>'GE2024 results'!W13</f>
        <v>0</v>
      </c>
      <c r="AG14" s="368">
        <f>'GE2024 results'!X13</f>
        <v>0</v>
      </c>
      <c r="AH14" s="369">
        <f>'GE2024 results'!Z13</f>
        <v>4.0288969158099475E-3</v>
      </c>
      <c r="AJ14" s="368">
        <f t="shared" si="10"/>
        <v>0.27635361444401052</v>
      </c>
      <c r="AK14" s="370" t="str">
        <f t="shared" si="11"/>
        <v>Con</v>
      </c>
      <c r="AL14" s="368">
        <f t="shared" si="12"/>
        <v>5.2720346992592343E-2</v>
      </c>
      <c r="AM14" s="368">
        <f t="shared" si="13"/>
        <v>0.22363326745141818</v>
      </c>
      <c r="AO14" s="384" t="s">
        <v>10</v>
      </c>
      <c r="AP14" s="372" t="str">
        <f t="shared" si="14"/>
        <v>Con</v>
      </c>
      <c r="AQ14" s="359" t="str">
        <f t="shared" si="15"/>
        <v>HOLD</v>
      </c>
      <c r="AR14" s="359" t="str">
        <f t="shared" si="16"/>
        <v/>
      </c>
      <c r="AS14" s="333" t="str">
        <f t="shared" si="17"/>
        <v/>
      </c>
      <c r="AU14" s="373">
        <f t="shared" si="18"/>
        <v>8515.711815561961</v>
      </c>
      <c r="AV14" s="374">
        <f t="shared" si="19"/>
        <v>13884.213114754097</v>
      </c>
      <c r="AW14" s="375">
        <f t="shared" si="20"/>
        <v>10710.859827006043</v>
      </c>
      <c r="AX14" s="376">
        <f t="shared" si="21"/>
        <v>4391.2960000000003</v>
      </c>
      <c r="AY14" s="377">
        <f t="shared" si="22"/>
        <v>11235.503292009089</v>
      </c>
      <c r="AZ14" s="378">
        <f t="shared" si="23"/>
        <v>0</v>
      </c>
      <c r="BA14" s="379">
        <f t="shared" si="24"/>
        <v>0</v>
      </c>
      <c r="BB14" s="471">
        <f t="shared" si="28"/>
        <v>1162.9492223484863</v>
      </c>
      <c r="BC14" s="379">
        <f t="shared" si="29"/>
        <v>184.01086969508538</v>
      </c>
      <c r="BD14" s="381">
        <f t="shared" si="27"/>
        <v>156.20679900076289</v>
      </c>
      <c r="BE14" s="382">
        <f>'Allocation (ENG)'!AW14</f>
        <v>50240.750940375525</v>
      </c>
    </row>
    <row r="15" spans="1:57" ht="20" customHeight="1" x14ac:dyDescent="0.35">
      <c r="A15" s="333" t="s">
        <v>84</v>
      </c>
      <c r="B15" s="390" t="s">
        <v>83</v>
      </c>
      <c r="C15" s="333" t="s">
        <v>70</v>
      </c>
      <c r="D15" s="333" t="s">
        <v>71</v>
      </c>
      <c r="E15" s="462">
        <f>'Allocation (ENG)'!AY15</f>
        <v>9.2539788958401051E-2</v>
      </c>
      <c r="F15" s="463">
        <f>'Allocation (ENG)'!AZ15</f>
        <v>0.26060626618054417</v>
      </c>
      <c r="G15" s="464">
        <f>'Allocation (ENG)'!BA15</f>
        <v>0.30594398149668606</v>
      </c>
      <c r="H15" s="465">
        <f>'Allocation (ENG)'!BB15</f>
        <v>0.22127952035132625</v>
      </c>
      <c r="I15" s="466">
        <f>'Allocation (ENG)'!BC15</f>
        <v>8.1739108284088258E-2</v>
      </c>
      <c r="J15" s="467">
        <f>'Allocation (ENG)'!BD15</f>
        <v>3.1477030870046998E-3</v>
      </c>
      <c r="K15" s="462">
        <f>'Allocation (ENG)'!BE15</f>
        <v>0</v>
      </c>
      <c r="L15" s="468">
        <f>'Allocation (ENG)'!BF15</f>
        <v>3.3218370990783952E-2</v>
      </c>
      <c r="M15" s="469">
        <f>'Allocation (ENG)'!BG15</f>
        <v>1.525260651165834E-3</v>
      </c>
      <c r="N15" s="470">
        <f>'Allocation (ENG)'!BH15</f>
        <v>0</v>
      </c>
      <c r="P15" s="367">
        <f t="shared" si="0"/>
        <v>-8.7401213991451468E-2</v>
      </c>
      <c r="Q15" s="367">
        <f t="shared" si="1"/>
        <v>-9.5719179958496381E-2</v>
      </c>
      <c r="R15" s="367">
        <f t="shared" si="2"/>
        <v>0.12148405555681283</v>
      </c>
      <c r="S15" s="367">
        <f t="shared" si="3"/>
        <v>-2.1905483519047614E-2</v>
      </c>
      <c r="T15" s="367">
        <f t="shared" si="4"/>
        <v>5.0064805474406046E-2</v>
      </c>
      <c r="U15" s="367">
        <f t="shared" si="5"/>
        <v>-1.2666152041729399E-3</v>
      </c>
      <c r="V15" s="367">
        <f t="shared" si="6"/>
        <v>0</v>
      </c>
      <c r="W15" s="367">
        <f t="shared" si="7"/>
        <v>3.3218370990783952E-2</v>
      </c>
      <c r="X15" s="367">
        <f t="shared" si="8"/>
        <v>1.525260651165834E-3</v>
      </c>
      <c r="Y15" s="367">
        <f t="shared" si="9"/>
        <v>0</v>
      </c>
      <c r="AA15" s="368">
        <f>'GE2024 results'!Q14</f>
        <v>0.17994100294985252</v>
      </c>
      <c r="AB15" s="368">
        <f>'GE2024 results'!R14</f>
        <v>0.35632544613904055</v>
      </c>
      <c r="AC15" s="368">
        <f>'GE2024 results'!S14</f>
        <v>0.18445992593987323</v>
      </c>
      <c r="AD15" s="368">
        <f>'GE2024 results'!T14</f>
        <v>0.24318500387037387</v>
      </c>
      <c r="AE15" s="368">
        <f>'GE2024 results'!U14</f>
        <v>3.1674302809682212E-2</v>
      </c>
      <c r="AF15" s="368">
        <f>'GE2024 results'!W14</f>
        <v>4.4143182911776397E-3</v>
      </c>
      <c r="AG15" s="368">
        <f>'GE2024 results'!X14</f>
        <v>0</v>
      </c>
      <c r="AH15" s="369">
        <f>'GE2024 results'!Z14</f>
        <v>0</v>
      </c>
      <c r="AJ15" s="368">
        <f t="shared" si="10"/>
        <v>0.30594398149668606</v>
      </c>
      <c r="AK15" s="370" t="str">
        <f t="shared" si="11"/>
        <v>Ref</v>
      </c>
      <c r="AL15" s="368">
        <f t="shared" si="12"/>
        <v>4.5337715316141891E-2</v>
      </c>
      <c r="AM15" s="368">
        <f t="shared" si="13"/>
        <v>0.26060626618054417</v>
      </c>
      <c r="AO15" s="384" t="s">
        <v>10</v>
      </c>
      <c r="AP15" s="372" t="str">
        <f t="shared" si="14"/>
        <v>Ref</v>
      </c>
      <c r="AQ15" s="359" t="str">
        <f t="shared" si="15"/>
        <v>gain from</v>
      </c>
      <c r="AR15" s="359" t="str">
        <f t="shared" si="16"/>
        <v>CON</v>
      </c>
      <c r="AS15" s="333" t="str">
        <f t="shared" si="17"/>
        <v>Con/LD</v>
      </c>
      <c r="AU15" s="373">
        <f t="shared" si="18"/>
        <v>4511.1873198847261</v>
      </c>
      <c r="AV15" s="374">
        <f t="shared" si="19"/>
        <v>12704.196721311477</v>
      </c>
      <c r="AW15" s="375">
        <f t="shared" si="20"/>
        <v>14914.347930308319</v>
      </c>
      <c r="AX15" s="376">
        <f t="shared" si="21"/>
        <v>10787.072</v>
      </c>
      <c r="AY15" s="377">
        <f t="shared" si="22"/>
        <v>3984.6690054115161</v>
      </c>
      <c r="AZ15" s="378">
        <f t="shared" si="23"/>
        <v>153.44619231021599</v>
      </c>
      <c r="BA15" s="379">
        <f t="shared" si="24"/>
        <v>0</v>
      </c>
      <c r="BB15" s="471">
        <f t="shared" si="28"/>
        <v>1619.3498568298489</v>
      </c>
      <c r="BC15" s="379">
        <f t="shared" si="29"/>
        <v>74.354357044746379</v>
      </c>
      <c r="BD15" s="381">
        <f t="shared" si="27"/>
        <v>0</v>
      </c>
      <c r="BE15" s="382">
        <f>'Allocation (ENG)'!AW15</f>
        <v>48748.623383100836</v>
      </c>
    </row>
    <row r="16" spans="1:57" ht="20" customHeight="1" x14ac:dyDescent="0.35">
      <c r="A16" s="333" t="s">
        <v>85</v>
      </c>
      <c r="B16" s="390" t="s">
        <v>83</v>
      </c>
      <c r="C16" s="333" t="s">
        <v>70</v>
      </c>
      <c r="D16" s="333" t="s">
        <v>71</v>
      </c>
      <c r="E16" s="462">
        <f>'Allocation (ENG)'!AY16</f>
        <v>0.13817187524512542</v>
      </c>
      <c r="F16" s="463">
        <f>'Allocation (ENG)'!AZ16</f>
        <v>0.28260768420480026</v>
      </c>
      <c r="G16" s="464">
        <f>'Allocation (ENG)'!BA16</f>
        <v>0.11519845809520678</v>
      </c>
      <c r="H16" s="465">
        <f>'Allocation (ENG)'!BB16</f>
        <v>0.15319318187905298</v>
      </c>
      <c r="I16" s="466">
        <f>'Allocation (ENG)'!BC16</f>
        <v>0.14711092030787928</v>
      </c>
      <c r="J16" s="467">
        <f>'Allocation (ENG)'!BD16</f>
        <v>6.5995045906437982E-2</v>
      </c>
      <c r="K16" s="462">
        <f>'Allocation (ENG)'!BE16</f>
        <v>0</v>
      </c>
      <c r="L16" s="468">
        <f>'Allocation (ENG)'!BF16</f>
        <v>1.2507862059755235E-2</v>
      </c>
      <c r="M16" s="469">
        <f>'Allocation (ENG)'!BG16</f>
        <v>8.6288331641784823E-3</v>
      </c>
      <c r="N16" s="470">
        <f>'Allocation (ENG)'!BH16</f>
        <v>7.6586139137563541E-2</v>
      </c>
      <c r="P16" s="367">
        <f t="shared" si="0"/>
        <v>-7.8037398206088349E-2</v>
      </c>
      <c r="Q16" s="367">
        <f t="shared" si="1"/>
        <v>-2.8348346107311739E-2</v>
      </c>
      <c r="R16" s="367">
        <f t="shared" si="2"/>
        <v>5.9305149879254386E-2</v>
      </c>
      <c r="S16" s="367">
        <f t="shared" si="3"/>
        <v>1.7709172802544859E-2</v>
      </c>
      <c r="T16" s="367">
        <f t="shared" si="4"/>
        <v>0.10123602199045839</v>
      </c>
      <c r="U16" s="367">
        <f t="shared" si="5"/>
        <v>-5.2427696740306035E-2</v>
      </c>
      <c r="V16" s="367">
        <f t="shared" si="6"/>
        <v>0</v>
      </c>
      <c r="W16" s="367">
        <f t="shared" si="7"/>
        <v>1.2507862059755235E-2</v>
      </c>
      <c r="X16" s="367">
        <f t="shared" si="8"/>
        <v>8.6288331641784823E-3</v>
      </c>
      <c r="Y16" s="367">
        <f t="shared" si="9"/>
        <v>-4.0573598842485264E-2</v>
      </c>
      <c r="AA16" s="368">
        <f>'GE2024 results'!Q15</f>
        <v>0.21620927345121377</v>
      </c>
      <c r="AB16" s="368">
        <f>'GE2024 results'!R15</f>
        <v>0.310956030312112</v>
      </c>
      <c r="AC16" s="368">
        <f>'GE2024 results'!S15</f>
        <v>5.5893308215952391E-2</v>
      </c>
      <c r="AD16" s="368">
        <f>'GE2024 results'!T15</f>
        <v>0.13548400907650812</v>
      </c>
      <c r="AE16" s="368">
        <f>'GE2024 results'!U15</f>
        <v>4.5874898317420899E-2</v>
      </c>
      <c r="AF16" s="368">
        <f>'GE2024 results'!W15</f>
        <v>0.11842274264674402</v>
      </c>
      <c r="AG16" s="368">
        <f>'GE2024 results'!X15</f>
        <v>0</v>
      </c>
      <c r="AH16" s="369">
        <f>'GE2024 results'!Z15</f>
        <v>0.11715973798004881</v>
      </c>
      <c r="AJ16" s="368">
        <f t="shared" si="10"/>
        <v>0.28260768420480026</v>
      </c>
      <c r="AK16" s="370" t="str">
        <f t="shared" si="11"/>
        <v>Con</v>
      </c>
      <c r="AL16" s="368">
        <f t="shared" si="12"/>
        <v>0.12941450232574728</v>
      </c>
      <c r="AM16" s="368">
        <f t="shared" si="13"/>
        <v>0.15319318187905298</v>
      </c>
      <c r="AO16" s="384" t="s">
        <v>10</v>
      </c>
      <c r="AP16" s="372" t="str">
        <f t="shared" si="14"/>
        <v>Con</v>
      </c>
      <c r="AQ16" s="359" t="str">
        <f t="shared" si="15"/>
        <v>HOLD</v>
      </c>
      <c r="AR16" s="359" t="str">
        <f t="shared" si="16"/>
        <v/>
      </c>
      <c r="AS16" s="333" t="str">
        <f t="shared" si="17"/>
        <v/>
      </c>
      <c r="AU16" s="373">
        <f t="shared" si="18"/>
        <v>5297.4063400576379</v>
      </c>
      <c r="AV16" s="374">
        <f t="shared" si="19"/>
        <v>10834.967213114751</v>
      </c>
      <c r="AW16" s="375">
        <f t="shared" si="20"/>
        <v>4416.6227113570403</v>
      </c>
      <c r="AX16" s="376">
        <f t="shared" si="21"/>
        <v>5873.3120000000008</v>
      </c>
      <c r="AY16" s="377">
        <f t="shared" si="22"/>
        <v>5640.1226410811623</v>
      </c>
      <c r="AZ16" s="378">
        <f t="shared" si="23"/>
        <v>2530.2006937152942</v>
      </c>
      <c r="BA16" s="379">
        <f t="shared" si="24"/>
        <v>0</v>
      </c>
      <c r="BB16" s="471">
        <f t="shared" si="28"/>
        <v>479.54207510295288</v>
      </c>
      <c r="BC16" s="379">
        <f t="shared" si="29"/>
        <v>330.82300888024844</v>
      </c>
      <c r="BD16" s="381">
        <f t="shared" si="27"/>
        <v>2936.2552857310125</v>
      </c>
      <c r="BE16" s="382">
        <f>'Allocation (ENG)'!AW16</f>
        <v>38339.251969040102</v>
      </c>
    </row>
    <row r="17" spans="1:57" ht="20" customHeight="1" x14ac:dyDescent="0.35">
      <c r="A17" s="333" t="s">
        <v>86</v>
      </c>
      <c r="B17" s="390" t="s">
        <v>83</v>
      </c>
      <c r="C17" s="333" t="s">
        <v>70</v>
      </c>
      <c r="D17" s="333" t="s">
        <v>71</v>
      </c>
      <c r="E17" s="462">
        <f>'Allocation (ENG)'!AY17</f>
        <v>0.18925111058028579</v>
      </c>
      <c r="F17" s="463">
        <f>'Allocation (ENG)'!AZ17</f>
        <v>9.4277203014782429E-2</v>
      </c>
      <c r="G17" s="464">
        <f>'Allocation (ENG)'!BA17</f>
        <v>0.10956162687794972</v>
      </c>
      <c r="H17" s="465">
        <f>'Allocation (ENG)'!BB17</f>
        <v>3.4676953031196237E-2</v>
      </c>
      <c r="I17" s="466">
        <f>'Allocation (ENG)'!BC17</f>
        <v>0.26405198210109254</v>
      </c>
      <c r="J17" s="467">
        <v>0</v>
      </c>
      <c r="K17" s="462">
        <f>'Allocation (ENG)'!BE17</f>
        <v>0</v>
      </c>
      <c r="L17" s="468">
        <f>'Allocation (ENG)'!BF17</f>
        <v>1.1895833839192559E-2</v>
      </c>
      <c r="M17" s="469">
        <f>'Allocation (ENG)'!BD17+'Allocation (ENG)'!BG17</f>
        <v>0.29628529055550068</v>
      </c>
      <c r="N17" s="470">
        <f>'Allocation (ENG)'!BH17</f>
        <v>0</v>
      </c>
      <c r="P17" s="367">
        <f t="shared" si="0"/>
        <v>-0.13956576996073269</v>
      </c>
      <c r="Q17" s="367">
        <f t="shared" si="1"/>
        <v>-2.0904291477056886E-2</v>
      </c>
      <c r="R17" s="367">
        <f t="shared" si="2"/>
        <v>5.053708509478725E-2</v>
      </c>
      <c r="S17" s="367">
        <f t="shared" si="3"/>
        <v>6.2433277167942697E-4</v>
      </c>
      <c r="T17" s="367">
        <f t="shared" si="4"/>
        <v>0.17262368377624249</v>
      </c>
      <c r="U17" s="367">
        <f t="shared" si="5"/>
        <v>-0.35221162807369705</v>
      </c>
      <c r="V17" s="367">
        <f t="shared" si="6"/>
        <v>0</v>
      </c>
      <c r="W17" s="367">
        <f t="shared" si="7"/>
        <v>1.1895833839192559E-2</v>
      </c>
      <c r="X17" s="367">
        <f t="shared" si="8"/>
        <v>0.29628529055550068</v>
      </c>
      <c r="Y17" s="367">
        <f t="shared" si="9"/>
        <v>-1.9284536525915837E-2</v>
      </c>
      <c r="AA17" s="368">
        <f>'GE2024 results'!Q16</f>
        <v>0.32881688054101849</v>
      </c>
      <c r="AB17" s="368">
        <f>'GE2024 results'!R16</f>
        <v>0.11518149449183931</v>
      </c>
      <c r="AC17" s="368">
        <f>'GE2024 results'!S16</f>
        <v>5.9024541783162472E-2</v>
      </c>
      <c r="AD17" s="368">
        <f>'GE2024 results'!T16</f>
        <v>3.405262025951681E-2</v>
      </c>
      <c r="AE17" s="368">
        <f>'GE2024 results'!U16</f>
        <v>9.1428298324850055E-2</v>
      </c>
      <c r="AF17" s="368">
        <f>'GE2024 results'!W16</f>
        <v>0.35221162807369705</v>
      </c>
      <c r="AG17" s="368">
        <f>'GE2024 results'!X16</f>
        <v>0</v>
      </c>
      <c r="AH17" s="369">
        <f>'GE2024 results'!Z16</f>
        <v>1.9284536525915837E-2</v>
      </c>
      <c r="AJ17" s="368">
        <f t="shared" si="10"/>
        <v>0.29628529055550068</v>
      </c>
      <c r="AK17" s="370" t="str">
        <f t="shared" si="11"/>
        <v>YP</v>
      </c>
      <c r="AL17" s="368">
        <f t="shared" si="12"/>
        <v>3.2233308454408138E-2</v>
      </c>
      <c r="AM17" s="368">
        <f t="shared" si="13"/>
        <v>0.26405198210109254</v>
      </c>
      <c r="AO17" s="472" t="s">
        <v>25</v>
      </c>
      <c r="AP17" s="372" t="str">
        <f t="shared" si="14"/>
        <v>YP</v>
      </c>
      <c r="AQ17" s="359" t="str">
        <f t="shared" si="15"/>
        <v>gain from</v>
      </c>
      <c r="AR17" s="359" t="str">
        <f t="shared" si="16"/>
        <v>IND</v>
      </c>
      <c r="AS17" s="333" t="str">
        <f t="shared" si="17"/>
        <v/>
      </c>
      <c r="AU17" s="373">
        <f t="shared" si="18"/>
        <v>7217.0605187319898</v>
      </c>
      <c r="AV17" s="374">
        <f t="shared" si="19"/>
        <v>3595.2459016393441</v>
      </c>
      <c r="AW17" s="375">
        <f t="shared" si="20"/>
        <v>4178.1149356767091</v>
      </c>
      <c r="AX17" s="376">
        <f t="shared" si="21"/>
        <v>1322.4</v>
      </c>
      <c r="AY17" s="377">
        <f t="shared" si="22"/>
        <v>10069.579666251295</v>
      </c>
      <c r="AZ17" s="378">
        <f t="shared" si="23"/>
        <v>0</v>
      </c>
      <c r="BA17" s="379">
        <f t="shared" si="24"/>
        <v>0</v>
      </c>
      <c r="BB17" s="471">
        <f t="shared" si="28"/>
        <v>453.64570107403046</v>
      </c>
      <c r="BC17" s="379">
        <f t="shared" si="29"/>
        <v>11298.791675211902</v>
      </c>
      <c r="BD17" s="381">
        <f t="shared" si="27"/>
        <v>0</v>
      </c>
      <c r="BE17" s="382">
        <f>'Allocation (ENG)'!AW17</f>
        <v>38134.838398585271</v>
      </c>
    </row>
    <row r="18" spans="1:57" ht="20" customHeight="1" x14ac:dyDescent="0.35">
      <c r="A18" s="333" t="s">
        <v>87</v>
      </c>
      <c r="B18" s="390" t="s">
        <v>83</v>
      </c>
      <c r="C18" s="333" t="s">
        <v>70</v>
      </c>
      <c r="D18" s="333" t="s">
        <v>71</v>
      </c>
      <c r="E18" s="462">
        <f>'Allocation (ENG)'!AY18</f>
        <v>0.22035101277136582</v>
      </c>
      <c r="F18" s="463">
        <f>'Allocation (ENG)'!AZ18</f>
        <v>0.13926807186936724</v>
      </c>
      <c r="G18" s="464">
        <f>'Allocation (ENG)'!BA18</f>
        <v>0.25487722378517791</v>
      </c>
      <c r="H18" s="465">
        <f>'Allocation (ENG)'!BB18</f>
        <v>5.3774481891776811E-2</v>
      </c>
      <c r="I18" s="466">
        <f>'Allocation (ENG)'!BC18</f>
        <v>0.28619003998806619</v>
      </c>
      <c r="J18" s="467">
        <f>'Allocation (ENG)'!BD18</f>
        <v>0</v>
      </c>
      <c r="K18" s="462">
        <f>'Allocation (ENG)'!BE18</f>
        <v>0</v>
      </c>
      <c r="L18" s="468">
        <f>'Allocation (ENG)'!BF18</f>
        <v>2.7673713780471319E-2</v>
      </c>
      <c r="M18" s="469">
        <f>'Allocation (ENG)'!BG18</f>
        <v>4.6871134107298621E-3</v>
      </c>
      <c r="N18" s="470">
        <f>'Allocation (ENG)'!BH18</f>
        <v>1.3178342503044662E-2</v>
      </c>
      <c r="P18" s="367">
        <f t="shared" si="0"/>
        <v>-0.22595799646670522</v>
      </c>
      <c r="Q18" s="367">
        <f t="shared" si="1"/>
        <v>-5.9082070798090469E-2</v>
      </c>
      <c r="R18" s="367">
        <f t="shared" si="2"/>
        <v>9.4807161350508318E-2</v>
      </c>
      <c r="S18" s="367">
        <f t="shared" si="3"/>
        <v>-7.7844072796218952E-3</v>
      </c>
      <c r="T18" s="367">
        <f t="shared" si="4"/>
        <v>0.17067177572838316</v>
      </c>
      <c r="U18" s="367">
        <f t="shared" si="5"/>
        <v>0</v>
      </c>
      <c r="V18" s="367">
        <f t="shared" si="6"/>
        <v>0</v>
      </c>
      <c r="W18" s="367">
        <f t="shared" si="7"/>
        <v>2.7673713780471319E-2</v>
      </c>
      <c r="X18" s="367">
        <f t="shared" si="8"/>
        <v>4.6871134107298621E-3</v>
      </c>
      <c r="Y18" s="367">
        <f t="shared" si="9"/>
        <v>-5.0152897256752847E-3</v>
      </c>
      <c r="AA18" s="368">
        <f>'GE2024 results'!Q17</f>
        <v>0.44630900923807104</v>
      </c>
      <c r="AB18" s="368">
        <f>'GE2024 results'!R17</f>
        <v>0.19835014266745771</v>
      </c>
      <c r="AC18" s="368">
        <f>'GE2024 results'!S17</f>
        <v>0.16007006243466959</v>
      </c>
      <c r="AD18" s="368">
        <f>'GE2024 results'!T17</f>
        <v>6.1558889171398706E-2</v>
      </c>
      <c r="AE18" s="368">
        <f>'GE2024 results'!U17</f>
        <v>0.11551826425968302</v>
      </c>
      <c r="AF18" s="368">
        <f>'GE2024 results'!W17</f>
        <v>0</v>
      </c>
      <c r="AG18" s="368">
        <f>'GE2024 results'!X17</f>
        <v>0</v>
      </c>
      <c r="AH18" s="369">
        <f>'GE2024 results'!Z17</f>
        <v>1.8193632228719947E-2</v>
      </c>
      <c r="AJ18" s="368">
        <f t="shared" si="10"/>
        <v>0.28619003998806619</v>
      </c>
      <c r="AK18" s="370" t="str">
        <f t="shared" si="11"/>
        <v>Grn</v>
      </c>
      <c r="AL18" s="368">
        <f t="shared" si="12"/>
        <v>3.1312816202888283E-2</v>
      </c>
      <c r="AM18" s="368">
        <f t="shared" si="13"/>
        <v>0.25487722378517791</v>
      </c>
      <c r="AO18" s="383" t="s">
        <v>8</v>
      </c>
      <c r="AP18" s="372" t="str">
        <f t="shared" si="14"/>
        <v>Grn</v>
      </c>
      <c r="AQ18" s="359" t="str">
        <f t="shared" si="15"/>
        <v>gain from</v>
      </c>
      <c r="AR18" s="359" t="str">
        <f t="shared" si="16"/>
        <v>LAB</v>
      </c>
      <c r="AS18" s="333" t="str">
        <f t="shared" si="17"/>
        <v/>
      </c>
      <c r="AU18" s="373">
        <f t="shared" si="18"/>
        <v>8285.9827089337196</v>
      </c>
      <c r="AV18" s="374">
        <f t="shared" si="19"/>
        <v>5236.9754098360654</v>
      </c>
      <c r="AW18" s="375">
        <f t="shared" si="20"/>
        <v>9584.2911844308655</v>
      </c>
      <c r="AX18" s="376">
        <f t="shared" si="21"/>
        <v>2022.1120000000001</v>
      </c>
      <c r="AY18" s="377">
        <f t="shared" si="22"/>
        <v>10761.764572739557</v>
      </c>
      <c r="AZ18" s="378">
        <f t="shared" si="23"/>
        <v>0</v>
      </c>
      <c r="BA18" s="379">
        <f t="shared" si="24"/>
        <v>0</v>
      </c>
      <c r="BB18" s="471">
        <f t="shared" si="28"/>
        <v>1040.6301790629379</v>
      </c>
      <c r="BC18" s="379">
        <f t="shared" si="29"/>
        <v>176.25215417737272</v>
      </c>
      <c r="BD18" s="381">
        <f t="shared" si="27"/>
        <v>495.55260372655812</v>
      </c>
      <c r="BE18" s="382">
        <f>'Allocation (ENG)'!AW18</f>
        <v>37603.560812907082</v>
      </c>
    </row>
    <row r="19" spans="1:57" ht="20" customHeight="1" x14ac:dyDescent="0.35">
      <c r="A19" s="333" t="s">
        <v>88</v>
      </c>
      <c r="B19" s="390" t="s">
        <v>83</v>
      </c>
      <c r="C19" s="333" t="s">
        <v>70</v>
      </c>
      <c r="D19" s="333" t="s">
        <v>71</v>
      </c>
      <c r="E19" s="462">
        <f>'Allocation (ENG)'!AY19</f>
        <v>0.21537324586357584</v>
      </c>
      <c r="F19" s="463">
        <f>'Allocation (ENG)'!AZ19</f>
        <v>0.21821471023524922</v>
      </c>
      <c r="G19" s="464">
        <f>'Allocation (ENG)'!BA19</f>
        <v>0.29009687574787346</v>
      </c>
      <c r="H19" s="465">
        <f>'Allocation (ENG)'!BB19</f>
        <v>5.6577463432998319E-2</v>
      </c>
      <c r="I19" s="466">
        <f>'Allocation (ENG)'!BC19</f>
        <v>0.18520671304061784</v>
      </c>
      <c r="J19" s="467">
        <f>'Allocation (ENG)'!BD19</f>
        <v>0</v>
      </c>
      <c r="K19" s="462">
        <f>'Allocation (ENG)'!BE19</f>
        <v>0</v>
      </c>
      <c r="L19" s="468">
        <f>'Allocation (ENG)'!BF19</f>
        <v>3.1497745419661397E-2</v>
      </c>
      <c r="M19" s="469">
        <f>'Allocation (ENG)'!BG19</f>
        <v>3.0332462600238469E-3</v>
      </c>
      <c r="N19" s="470">
        <f>'Allocation (ENG)'!BH19</f>
        <v>0</v>
      </c>
      <c r="P19" s="367">
        <f t="shared" si="0"/>
        <v>-0.19280016098466948</v>
      </c>
      <c r="Q19" s="367">
        <f t="shared" si="1"/>
        <v>-7.2587249110688951E-2</v>
      </c>
      <c r="R19" s="367">
        <f t="shared" si="2"/>
        <v>0.11962431369008694</v>
      </c>
      <c r="S19" s="367">
        <f t="shared" si="3"/>
        <v>-4.0250117793824772E-3</v>
      </c>
      <c r="T19" s="367">
        <f t="shared" si="4"/>
        <v>0.11525711650496863</v>
      </c>
      <c r="U19" s="367">
        <f t="shared" si="5"/>
        <v>0</v>
      </c>
      <c r="V19" s="367">
        <f t="shared" si="6"/>
        <v>0</v>
      </c>
      <c r="W19" s="367">
        <f t="shared" si="7"/>
        <v>3.1497745419661397E-2</v>
      </c>
      <c r="X19" s="367">
        <f t="shared" si="8"/>
        <v>3.0332462600238469E-3</v>
      </c>
      <c r="Y19" s="367">
        <f t="shared" si="9"/>
        <v>0</v>
      </c>
      <c r="AA19" s="368">
        <f>'GE2024 results'!Q18</f>
        <v>0.40817340684824532</v>
      </c>
      <c r="AB19" s="368">
        <f>'GE2024 results'!R18</f>
        <v>0.29080195934593817</v>
      </c>
      <c r="AC19" s="368">
        <f>'GE2024 results'!S18</f>
        <v>0.17047256205778652</v>
      </c>
      <c r="AD19" s="368">
        <f>'GE2024 results'!T18</f>
        <v>6.0602475212380796E-2</v>
      </c>
      <c r="AE19" s="368">
        <f>'GE2024 results'!U18</f>
        <v>6.9949596535649208E-2</v>
      </c>
      <c r="AF19" s="368">
        <f>'GE2024 results'!W18</f>
        <v>0</v>
      </c>
      <c r="AG19" s="368">
        <f>'GE2024 results'!X18</f>
        <v>0</v>
      </c>
      <c r="AH19" s="369">
        <f>'GE2024 results'!Z18</f>
        <v>0</v>
      </c>
      <c r="AJ19" s="368">
        <f t="shared" si="10"/>
        <v>0.29009687574787346</v>
      </c>
      <c r="AK19" s="370" t="str">
        <f t="shared" si="11"/>
        <v>Ref</v>
      </c>
      <c r="AL19" s="368">
        <f t="shared" si="12"/>
        <v>7.1882165512624246E-2</v>
      </c>
      <c r="AM19" s="368">
        <f t="shared" si="13"/>
        <v>0.21821471023524922</v>
      </c>
      <c r="AO19" s="383" t="s">
        <v>8</v>
      </c>
      <c r="AP19" s="372" t="str">
        <f t="shared" si="14"/>
        <v>Ref</v>
      </c>
      <c r="AQ19" s="359" t="str">
        <f t="shared" si="15"/>
        <v>gain from</v>
      </c>
      <c r="AR19" s="359" t="str">
        <f t="shared" si="16"/>
        <v>LAB</v>
      </c>
      <c r="AS19" s="333" t="str">
        <f t="shared" si="17"/>
        <v/>
      </c>
      <c r="AU19" s="373">
        <f t="shared" si="18"/>
        <v>9047.0259365994243</v>
      </c>
      <c r="AV19" s="374">
        <f t="shared" si="19"/>
        <v>9166.385245901638</v>
      </c>
      <c r="AW19" s="375">
        <f t="shared" si="20"/>
        <v>12185.886638305674</v>
      </c>
      <c r="AX19" s="376">
        <f t="shared" si="21"/>
        <v>2376.6080000000002</v>
      </c>
      <c r="AY19" s="377">
        <f t="shared" si="22"/>
        <v>7779.8425231152196</v>
      </c>
      <c r="AZ19" s="378">
        <f t="shared" si="23"/>
        <v>0</v>
      </c>
      <c r="BA19" s="379">
        <f t="shared" si="24"/>
        <v>0</v>
      </c>
      <c r="BB19" s="471">
        <f t="shared" si="28"/>
        <v>1323.1026844280627</v>
      </c>
      <c r="BC19" s="379">
        <f t="shared" si="29"/>
        <v>127.41535039088131</v>
      </c>
      <c r="BD19" s="381">
        <f t="shared" si="27"/>
        <v>0</v>
      </c>
      <c r="BE19" s="382">
        <f>'Allocation (ENG)'!AW19</f>
        <v>42006.266378740904</v>
      </c>
    </row>
    <row r="20" spans="1:57" ht="20" customHeight="1" x14ac:dyDescent="0.35">
      <c r="A20" s="333" t="s">
        <v>89</v>
      </c>
      <c r="B20" s="390" t="s">
        <v>83</v>
      </c>
      <c r="C20" s="333" t="s">
        <v>70</v>
      </c>
      <c r="D20" s="333" t="s">
        <v>71</v>
      </c>
      <c r="E20" s="462">
        <f>'Allocation (ENG)'!AY20</f>
        <v>0.12977461679678803</v>
      </c>
      <c r="F20" s="463">
        <f>'Allocation (ENG)'!AZ20</f>
        <v>0.26665603066885912</v>
      </c>
      <c r="G20" s="464">
        <f>'Allocation (ENG)'!BA20</f>
        <v>0.30863900878900152</v>
      </c>
      <c r="H20" s="465">
        <f>'Allocation (ENG)'!BB20</f>
        <v>4.8212978514445441E-2</v>
      </c>
      <c r="I20" s="466">
        <f>'Allocation (ENG)'!BC20</f>
        <v>0.19782943461281982</v>
      </c>
      <c r="J20" s="467">
        <f>'Allocation (ENG)'!BD20</f>
        <v>4.1305859109180094E-3</v>
      </c>
      <c r="K20" s="462">
        <f>'Allocation (ENG)'!BE20</f>
        <v>0</v>
      </c>
      <c r="L20" s="468">
        <f>'Allocation (ENG)'!BF20</f>
        <v>3.3510988011679302E-2</v>
      </c>
      <c r="M20" s="469">
        <f>'Allocation (ENG)'!BG20</f>
        <v>3.6945403349520536E-3</v>
      </c>
      <c r="N20" s="470">
        <f>'Allocation (ENG)'!BH20</f>
        <v>7.5518163605366737E-3</v>
      </c>
      <c r="P20" s="367">
        <f t="shared" si="0"/>
        <v>-0.13400131500854401</v>
      </c>
      <c r="Q20" s="367">
        <f t="shared" si="1"/>
        <v>-0.11445996115473939</v>
      </c>
      <c r="R20" s="367">
        <f t="shared" si="2"/>
        <v>0.114123286612687</v>
      </c>
      <c r="S20" s="367">
        <f t="shared" si="3"/>
        <v>-7.1734434400624533E-3</v>
      </c>
      <c r="T20" s="367">
        <f t="shared" si="4"/>
        <v>0.11769635063073831</v>
      </c>
      <c r="U20" s="367">
        <f t="shared" si="5"/>
        <v>-7.1119661701501422E-3</v>
      </c>
      <c r="V20" s="367">
        <f t="shared" si="6"/>
        <v>0</v>
      </c>
      <c r="W20" s="367">
        <f t="shared" si="7"/>
        <v>3.3510988011679302E-2</v>
      </c>
      <c r="X20" s="367">
        <f t="shared" si="8"/>
        <v>3.6945403349520536E-3</v>
      </c>
      <c r="Y20" s="367">
        <f t="shared" si="9"/>
        <v>-6.2784798165607036E-3</v>
      </c>
      <c r="AA20" s="368">
        <f>'GE2024 results'!Q19</f>
        <v>0.26377593180533204</v>
      </c>
      <c r="AB20" s="368">
        <f>'GE2024 results'!R19</f>
        <v>0.38111599182359851</v>
      </c>
      <c r="AC20" s="368">
        <f>'GE2024 results'!S19</f>
        <v>0.19451572217631452</v>
      </c>
      <c r="AD20" s="368">
        <f>'GE2024 results'!T19</f>
        <v>5.5386421954507895E-2</v>
      </c>
      <c r="AE20" s="368">
        <f>'GE2024 results'!U19</f>
        <v>8.0133083982081507E-2</v>
      </c>
      <c r="AF20" s="368">
        <f>'GE2024 results'!W19</f>
        <v>1.1242552081068152E-2</v>
      </c>
      <c r="AG20" s="368">
        <f>'GE2024 results'!X19</f>
        <v>0</v>
      </c>
      <c r="AH20" s="369">
        <f>'GE2024 results'!Z19</f>
        <v>1.3830296177097377E-2</v>
      </c>
      <c r="AJ20" s="368">
        <f t="shared" si="10"/>
        <v>0.30863900878900152</v>
      </c>
      <c r="AK20" s="370" t="str">
        <f t="shared" si="11"/>
        <v>Ref</v>
      </c>
      <c r="AL20" s="368">
        <f t="shared" si="12"/>
        <v>4.19829781201424E-2</v>
      </c>
      <c r="AM20" s="368">
        <f t="shared" si="13"/>
        <v>0.26665603066885912</v>
      </c>
      <c r="AO20" s="384" t="s">
        <v>10</v>
      </c>
      <c r="AP20" s="372" t="str">
        <f t="shared" si="14"/>
        <v>Ref</v>
      </c>
      <c r="AQ20" s="359" t="str">
        <f t="shared" si="15"/>
        <v>gain from</v>
      </c>
      <c r="AR20" s="359" t="str">
        <f t="shared" si="16"/>
        <v>CON</v>
      </c>
      <c r="AS20" s="333" t="str">
        <f t="shared" si="17"/>
        <v/>
      </c>
      <c r="AU20" s="373">
        <f t="shared" si="18"/>
        <v>6362.1325648415013</v>
      </c>
      <c r="AV20" s="374">
        <f t="shared" si="19"/>
        <v>13072.672131147543</v>
      </c>
      <c r="AW20" s="375">
        <f t="shared" si="20"/>
        <v>15130.865627379828</v>
      </c>
      <c r="AX20" s="376">
        <f t="shared" si="21"/>
        <v>2363.616</v>
      </c>
      <c r="AY20" s="377">
        <f t="shared" si="22"/>
        <v>9698.4843361568273</v>
      </c>
      <c r="AZ20" s="378">
        <f t="shared" si="23"/>
        <v>202.49980916435567</v>
      </c>
      <c r="BA20" s="379">
        <f t="shared" si="24"/>
        <v>0</v>
      </c>
      <c r="BB20" s="471">
        <f t="shared" si="28"/>
        <v>1642.8586219057504</v>
      </c>
      <c r="BC20" s="379">
        <f t="shared" si="29"/>
        <v>181.12290336349233</v>
      </c>
      <c r="BD20" s="381">
        <f t="shared" si="27"/>
        <v>370.22383865950542</v>
      </c>
      <c r="BE20" s="382">
        <f>'Allocation (ENG)'!AW20</f>
        <v>49024.475832618802</v>
      </c>
    </row>
    <row r="21" spans="1:57" ht="20" customHeight="1" x14ac:dyDescent="0.35">
      <c r="A21" s="333" t="s">
        <v>90</v>
      </c>
      <c r="B21" s="390" t="s">
        <v>83</v>
      </c>
      <c r="C21" s="333" t="s">
        <v>70</v>
      </c>
      <c r="D21" s="333" t="s">
        <v>71</v>
      </c>
      <c r="E21" s="462">
        <f>'Allocation (ENG)'!AY21</f>
        <v>0.16456641026109067</v>
      </c>
      <c r="F21" s="463">
        <f>'Allocation (ENG)'!AZ21</f>
        <v>0.26719525183131176</v>
      </c>
      <c r="G21" s="464">
        <f>'Allocation (ENG)'!BA21</f>
        <v>0.30486692080887762</v>
      </c>
      <c r="H21" s="465">
        <f>'Allocation (ENG)'!BB21</f>
        <v>4.581051346965849E-2</v>
      </c>
      <c r="I21" s="466">
        <f>'Allocation (ENG)'!BC21</f>
        <v>0.18148714766416219</v>
      </c>
      <c r="J21" s="467">
        <f>'Allocation (ENG)'!BD21</f>
        <v>0</v>
      </c>
      <c r="K21" s="462">
        <f>'Allocation (ENG)'!BE21</f>
        <v>0</v>
      </c>
      <c r="L21" s="468">
        <f>'Allocation (ENG)'!BF21</f>
        <v>3.3101427355115148E-2</v>
      </c>
      <c r="M21" s="469">
        <f>'Allocation (ENG)'!BG21</f>
        <v>2.9723286097841722E-3</v>
      </c>
      <c r="N21" s="470">
        <f>'Allocation (ENG)'!BH21</f>
        <v>0</v>
      </c>
      <c r="P21" s="367">
        <f t="shared" si="0"/>
        <v>-0.15872183115410185</v>
      </c>
      <c r="Q21" s="367">
        <f t="shared" si="1"/>
        <v>-0.10189944119678396</v>
      </c>
      <c r="R21" s="367">
        <f t="shared" si="2"/>
        <v>0.11916452746860706</v>
      </c>
      <c r="S21" s="367">
        <f t="shared" si="3"/>
        <v>-5.0531701931927075E-3</v>
      </c>
      <c r="T21" s="367">
        <f t="shared" si="4"/>
        <v>0.11043615911057217</v>
      </c>
      <c r="U21" s="367">
        <f t="shared" si="5"/>
        <v>0</v>
      </c>
      <c r="V21" s="367">
        <f t="shared" si="6"/>
        <v>0</v>
      </c>
      <c r="W21" s="367">
        <f t="shared" si="7"/>
        <v>3.3101427355115148E-2</v>
      </c>
      <c r="X21" s="367">
        <f t="shared" si="8"/>
        <v>2.9723286097841722E-3</v>
      </c>
      <c r="Y21" s="367">
        <f t="shared" si="9"/>
        <v>0</v>
      </c>
      <c r="AA21" s="368">
        <f>'GE2024 results'!Q20</f>
        <v>0.32328824141519252</v>
      </c>
      <c r="AB21" s="368">
        <f>'GE2024 results'!R20</f>
        <v>0.36909469302809572</v>
      </c>
      <c r="AC21" s="368">
        <f>'GE2024 results'!S20</f>
        <v>0.18570239334027056</v>
      </c>
      <c r="AD21" s="368">
        <f>'GE2024 results'!T20</f>
        <v>5.0863683662851197E-2</v>
      </c>
      <c r="AE21" s="368">
        <f>'GE2024 results'!U20</f>
        <v>7.1050988553590017E-2</v>
      </c>
      <c r="AF21" s="368">
        <f>'GE2024 results'!W20</f>
        <v>0</v>
      </c>
      <c r="AG21" s="368">
        <f>'GE2024 results'!X20</f>
        <v>0</v>
      </c>
      <c r="AH21" s="369">
        <f>'GE2024 results'!Z20</f>
        <v>0</v>
      </c>
      <c r="AJ21" s="368">
        <f t="shared" si="10"/>
        <v>0.30486692080887762</v>
      </c>
      <c r="AK21" s="370" t="str">
        <f t="shared" si="11"/>
        <v>Ref</v>
      </c>
      <c r="AL21" s="368">
        <f t="shared" si="12"/>
        <v>3.7671668977565853E-2</v>
      </c>
      <c r="AM21" s="368">
        <f t="shared" si="13"/>
        <v>0.26719525183131176</v>
      </c>
      <c r="AO21" s="384" t="s">
        <v>10</v>
      </c>
      <c r="AP21" s="372" t="str">
        <f t="shared" si="14"/>
        <v>Ref</v>
      </c>
      <c r="AQ21" s="359" t="str">
        <f t="shared" si="15"/>
        <v>gain from</v>
      </c>
      <c r="AR21" s="359" t="str">
        <f t="shared" si="16"/>
        <v>CON</v>
      </c>
      <c r="AS21" s="333" t="str">
        <f t="shared" si="17"/>
        <v/>
      </c>
      <c r="AU21" s="373">
        <f t="shared" si="18"/>
        <v>8147.5158501440928</v>
      </c>
      <c r="AV21" s="374">
        <f t="shared" si="19"/>
        <v>13228.565573770493</v>
      </c>
      <c r="AW21" s="375">
        <f t="shared" si="20"/>
        <v>15093.651648195661</v>
      </c>
      <c r="AX21" s="376">
        <f t="shared" si="21"/>
        <v>2268.0320000000002</v>
      </c>
      <c r="AY21" s="377">
        <f t="shared" si="22"/>
        <v>8985.2443754788073</v>
      </c>
      <c r="AZ21" s="378">
        <f t="shared" si="23"/>
        <v>0</v>
      </c>
      <c r="BA21" s="379">
        <f t="shared" si="24"/>
        <v>0</v>
      </c>
      <c r="BB21" s="471">
        <f t="shared" si="28"/>
        <v>1638.8180529083295</v>
      </c>
      <c r="BC21" s="379">
        <f t="shared" si="29"/>
        <v>147.15697098595021</v>
      </c>
      <c r="BD21" s="381">
        <f t="shared" si="27"/>
        <v>0</v>
      </c>
      <c r="BE21" s="382">
        <f>'Allocation (ENG)'!AW21</f>
        <v>49508.984471483331</v>
      </c>
    </row>
    <row r="22" spans="1:57" ht="20" customHeight="1" x14ac:dyDescent="0.35">
      <c r="A22" s="333" t="s">
        <v>91</v>
      </c>
      <c r="B22" s="390" t="s">
        <v>83</v>
      </c>
      <c r="C22" s="333" t="s">
        <v>70</v>
      </c>
      <c r="D22" s="333" t="s">
        <v>71</v>
      </c>
      <c r="E22" s="462">
        <f>'Allocation (ENG)'!AY22</f>
        <v>0.18028661818559594</v>
      </c>
      <c r="F22" s="463">
        <f>'Allocation (ENG)'!AZ22</f>
        <v>0.24101169355467425</v>
      </c>
      <c r="G22" s="464">
        <f>'Allocation (ENG)'!BA22</f>
        <v>0.33354144123511398</v>
      </c>
      <c r="H22" s="465">
        <f>'Allocation (ENG)'!BB22</f>
        <v>3.0799936010962467E-2</v>
      </c>
      <c r="I22" s="466">
        <f>'Allocation (ENG)'!BC22</f>
        <v>0.15180532277969658</v>
      </c>
      <c r="J22" s="467">
        <f>'Allocation (ENG)'!BD22</f>
        <v>2.2476934550396638E-2</v>
      </c>
      <c r="K22" s="462">
        <f>'Allocation (ENG)'!BE22</f>
        <v>0</v>
      </c>
      <c r="L22" s="468">
        <f>'Allocation (ENG)'!BF22</f>
        <v>3.6214810572662931E-2</v>
      </c>
      <c r="M22" s="469">
        <f>'Allocation (ENG)'!BG22</f>
        <v>3.8632431108971458E-3</v>
      </c>
      <c r="N22" s="470">
        <f>'Allocation (ENG)'!BH22</f>
        <v>0</v>
      </c>
      <c r="P22" s="367">
        <f t="shared" si="0"/>
        <v>-0.16705341310815353</v>
      </c>
      <c r="Q22" s="367">
        <f t="shared" si="1"/>
        <v>-8.5493288739651702E-2</v>
      </c>
      <c r="R22" s="367">
        <f t="shared" si="2"/>
        <v>0.13429084418331458</v>
      </c>
      <c r="S22" s="367">
        <f t="shared" si="3"/>
        <v>-2.7379047203230505E-3</v>
      </c>
      <c r="T22" s="367">
        <f t="shared" si="4"/>
        <v>9.3520714363325014E-2</v>
      </c>
      <c r="U22" s="367">
        <f t="shared" si="5"/>
        <v>-9.8050386028603852E-3</v>
      </c>
      <c r="V22" s="367">
        <f t="shared" si="6"/>
        <v>0</v>
      </c>
      <c r="W22" s="367">
        <f t="shared" si="7"/>
        <v>3.6214810572662931E-2</v>
      </c>
      <c r="X22" s="367">
        <f t="shared" si="8"/>
        <v>3.8632431108971458E-3</v>
      </c>
      <c r="Y22" s="367">
        <f t="shared" si="9"/>
        <v>-2.7999670592110679E-3</v>
      </c>
      <c r="AA22" s="368">
        <f>'GE2024 results'!Q21</f>
        <v>0.34734003129374946</v>
      </c>
      <c r="AB22" s="368">
        <f>'GE2024 results'!R21</f>
        <v>0.32650498229432595</v>
      </c>
      <c r="AC22" s="368">
        <f>'GE2024 results'!S21</f>
        <v>0.1992505970517994</v>
      </c>
      <c r="AD22" s="368">
        <f>'GE2024 results'!T21</f>
        <v>3.3537840731285518E-2</v>
      </c>
      <c r="AE22" s="368">
        <f>'GE2024 results'!U21</f>
        <v>5.8284608416371571E-2</v>
      </c>
      <c r="AF22" s="368">
        <f>'GE2024 results'!W21</f>
        <v>3.2281973153257024E-2</v>
      </c>
      <c r="AG22" s="368">
        <f>'GE2024 results'!X21</f>
        <v>0</v>
      </c>
      <c r="AH22" s="369">
        <f>'GE2024 results'!Z21</f>
        <v>2.7999670592110679E-3</v>
      </c>
      <c r="AJ22" s="368">
        <f t="shared" si="10"/>
        <v>0.33354144123511398</v>
      </c>
      <c r="AK22" s="370" t="str">
        <f t="shared" si="11"/>
        <v>Ref</v>
      </c>
      <c r="AL22" s="368">
        <f t="shared" si="12"/>
        <v>9.2529747680439728E-2</v>
      </c>
      <c r="AM22" s="368">
        <f t="shared" si="13"/>
        <v>0.24101169355467425</v>
      </c>
      <c r="AO22" s="383" t="s">
        <v>8</v>
      </c>
      <c r="AP22" s="372" t="str">
        <f t="shared" si="14"/>
        <v>Ref</v>
      </c>
      <c r="AQ22" s="359" t="str">
        <f t="shared" si="15"/>
        <v>gain from</v>
      </c>
      <c r="AR22" s="359" t="str">
        <f t="shared" si="16"/>
        <v>LAB</v>
      </c>
      <c r="AS22" s="333" t="str">
        <f t="shared" si="17"/>
        <v/>
      </c>
      <c r="AU22" s="373">
        <f t="shared" si="18"/>
        <v>8848.7665706051885</v>
      </c>
      <c r="AV22" s="374">
        <f t="shared" si="19"/>
        <v>11829.254098360656</v>
      </c>
      <c r="AW22" s="375">
        <f t="shared" si="20"/>
        <v>16370.767752015869</v>
      </c>
      <c r="AX22" s="376">
        <f t="shared" si="21"/>
        <v>1511.712</v>
      </c>
      <c r="AY22" s="377">
        <f t="shared" si="22"/>
        <v>7450.8573014002659</v>
      </c>
      <c r="AZ22" s="378">
        <f t="shared" si="23"/>
        <v>1103.2052687043035</v>
      </c>
      <c r="BA22" s="379">
        <f t="shared" si="24"/>
        <v>0</v>
      </c>
      <c r="BB22" s="471">
        <f t="shared" si="28"/>
        <v>1777.4830344107152</v>
      </c>
      <c r="BC22" s="379">
        <f t="shared" si="29"/>
        <v>189.61438645787786</v>
      </c>
      <c r="BD22" s="381">
        <f t="shared" si="27"/>
        <v>0</v>
      </c>
      <c r="BE22" s="382">
        <f>'Allocation (ENG)'!AW22</f>
        <v>49081.660411954879</v>
      </c>
    </row>
    <row r="23" spans="1:57" ht="20" customHeight="1" x14ac:dyDescent="0.35">
      <c r="A23" s="333" t="s">
        <v>92</v>
      </c>
      <c r="B23" s="390" t="s">
        <v>83</v>
      </c>
      <c r="C23" s="333" t="s">
        <v>70</v>
      </c>
      <c r="D23" s="333" t="s">
        <v>71</v>
      </c>
      <c r="E23" s="462">
        <f>'Allocation (ENG)'!AY23</f>
        <v>0.12574177141065079</v>
      </c>
      <c r="F23" s="463">
        <f>'Allocation (ENG)'!AZ23</f>
        <v>0.2559956133041279</v>
      </c>
      <c r="G23" s="464">
        <f>'Allocation (ENG)'!BA23</f>
        <v>0.32533166795990959</v>
      </c>
      <c r="H23" s="465">
        <f>'Allocation (ENG)'!BB23</f>
        <v>0.13289694606748023</v>
      </c>
      <c r="I23" s="466">
        <f>'Allocation (ENG)'!BC23</f>
        <v>0.12270102877490026</v>
      </c>
      <c r="J23" s="467">
        <f>'Allocation (ENG)'!BD23</f>
        <v>0</v>
      </c>
      <c r="K23" s="462">
        <f>'Allocation (ENG)'!BE23</f>
        <v>0</v>
      </c>
      <c r="L23" s="468">
        <f>'Allocation (ENG)'!BF23</f>
        <v>3.5323420936325484E-2</v>
      </c>
      <c r="M23" s="469">
        <f>'Allocation (ENG)'!BG23</f>
        <v>2.0095515466057702E-3</v>
      </c>
      <c r="N23" s="470">
        <f>'Allocation (ENG)'!BH23</f>
        <v>0</v>
      </c>
      <c r="P23" s="367">
        <f t="shared" si="0"/>
        <v>-0.12266649199011637</v>
      </c>
      <c r="Q23" s="367">
        <f t="shared" si="1"/>
        <v>-9.961878728778395E-2</v>
      </c>
      <c r="R23" s="367">
        <f t="shared" si="2"/>
        <v>0.12604819281436547</v>
      </c>
      <c r="S23" s="367">
        <f t="shared" si="3"/>
        <v>-1.5489899470789603E-2</v>
      </c>
      <c r="T23" s="367">
        <f t="shared" si="4"/>
        <v>7.4394013451393182E-2</v>
      </c>
      <c r="U23" s="367">
        <f t="shared" si="5"/>
        <v>0</v>
      </c>
      <c r="V23" s="367">
        <f t="shared" si="6"/>
        <v>0</v>
      </c>
      <c r="W23" s="367">
        <f t="shared" si="7"/>
        <v>3.5323420936325484E-2</v>
      </c>
      <c r="X23" s="367">
        <f t="shared" si="8"/>
        <v>2.0095515466057702E-3</v>
      </c>
      <c r="Y23" s="367">
        <f t="shared" si="9"/>
        <v>0</v>
      </c>
      <c r="AA23" s="368">
        <f>'GE2024 results'!Q22</f>
        <v>0.24840826340076716</v>
      </c>
      <c r="AB23" s="368">
        <f>'GE2024 results'!R22</f>
        <v>0.35561440059191185</v>
      </c>
      <c r="AC23" s="368">
        <f>'GE2024 results'!S22</f>
        <v>0.19928347514554412</v>
      </c>
      <c r="AD23" s="368">
        <f>'GE2024 results'!T22</f>
        <v>0.14838684553826983</v>
      </c>
      <c r="AE23" s="368">
        <f>'GE2024 results'!U22</f>
        <v>4.8307015323507077E-2</v>
      </c>
      <c r="AF23" s="368">
        <f>'GE2024 results'!W22</f>
        <v>0</v>
      </c>
      <c r="AG23" s="368">
        <f>'GE2024 results'!X22</f>
        <v>0</v>
      </c>
      <c r="AH23" s="369">
        <f>'GE2024 results'!Z22</f>
        <v>0</v>
      </c>
      <c r="AJ23" s="368">
        <f t="shared" si="10"/>
        <v>0.32533166795990959</v>
      </c>
      <c r="AK23" s="370" t="str">
        <f t="shared" si="11"/>
        <v>Ref</v>
      </c>
      <c r="AL23" s="368">
        <f t="shared" si="12"/>
        <v>6.9336054655781687E-2</v>
      </c>
      <c r="AM23" s="368">
        <f t="shared" si="13"/>
        <v>0.2559956133041279</v>
      </c>
      <c r="AO23" s="384" t="s">
        <v>10</v>
      </c>
      <c r="AP23" s="372" t="str">
        <f t="shared" si="14"/>
        <v>Ref</v>
      </c>
      <c r="AQ23" s="359" t="str">
        <f t="shared" si="15"/>
        <v>gain from</v>
      </c>
      <c r="AR23" s="359" t="str">
        <f t="shared" si="16"/>
        <v>CON</v>
      </c>
      <c r="AS23" s="333" t="str">
        <f t="shared" si="17"/>
        <v/>
      </c>
      <c r="AU23" s="373">
        <f t="shared" si="18"/>
        <v>6691.5158501440937</v>
      </c>
      <c r="AV23" s="374">
        <f t="shared" si="19"/>
        <v>13623.147540983606</v>
      </c>
      <c r="AW23" s="375">
        <f t="shared" si="20"/>
        <v>17312.958043178591</v>
      </c>
      <c r="AX23" s="376">
        <f t="shared" si="21"/>
        <v>7072.2880000000005</v>
      </c>
      <c r="AY23" s="377">
        <f t="shared" si="22"/>
        <v>6529.6986805983961</v>
      </c>
      <c r="AZ23" s="378">
        <f t="shared" si="23"/>
        <v>0</v>
      </c>
      <c r="BA23" s="379">
        <f t="shared" si="24"/>
        <v>0</v>
      </c>
      <c r="BB23" s="471">
        <f t="shared" si="28"/>
        <v>1879.7828949363166</v>
      </c>
      <c r="BC23" s="379">
        <f t="shared" si="29"/>
        <v>106.94096221913956</v>
      </c>
      <c r="BD23" s="381">
        <f t="shared" si="27"/>
        <v>0</v>
      </c>
      <c r="BE23" s="382">
        <f>'Allocation (ENG)'!AW23</f>
        <v>53216.331972060143</v>
      </c>
    </row>
    <row r="24" spans="1:57" ht="20" customHeight="1" x14ac:dyDescent="0.35">
      <c r="A24" s="333" t="s">
        <v>93</v>
      </c>
      <c r="B24" s="390" t="s">
        <v>94</v>
      </c>
      <c r="C24" s="333" t="s">
        <v>70</v>
      </c>
      <c r="D24" s="333" t="s">
        <v>71</v>
      </c>
      <c r="E24" s="462">
        <f>'Allocation (ENG)'!AY24</f>
        <v>8.1344798354183512E-2</v>
      </c>
      <c r="F24" s="463">
        <f>'Allocation (ENG)'!AZ24</f>
        <v>0.20486000052671191</v>
      </c>
      <c r="G24" s="464">
        <f>'Allocation (ENG)'!BA24</f>
        <v>0.53369779106882442</v>
      </c>
      <c r="H24" s="465">
        <f>'Allocation (ENG)'!BB24</f>
        <v>2.5940057427541911E-2</v>
      </c>
      <c r="I24" s="466">
        <f>'Allocation (ENG)'!BC24</f>
        <v>8.0577095231425352E-2</v>
      </c>
      <c r="J24" s="467">
        <f>'Allocation (ENG)'!BD24</f>
        <v>0</v>
      </c>
      <c r="K24" s="462">
        <f>'Allocation (ENG)'!BE24</f>
        <v>0</v>
      </c>
      <c r="L24" s="468">
        <f>'Allocation (ENG)'!BF24</f>
        <v>5.794711546197924E-2</v>
      </c>
      <c r="M24" s="469">
        <f>'Allocation (ENG)'!BG24</f>
        <v>1.3196615216679781E-3</v>
      </c>
      <c r="N24" s="470">
        <f>'Allocation (ENG)'!BH24</f>
        <v>1.431348040766574E-2</v>
      </c>
      <c r="P24" s="367">
        <f t="shared" si="0"/>
        <v>-0.10723510524240529</v>
      </c>
      <c r="Q24" s="367">
        <f t="shared" si="1"/>
        <v>-0.12909130339122157</v>
      </c>
      <c r="R24" s="367">
        <f t="shared" si="2"/>
        <v>0.15006165214903699</v>
      </c>
      <c r="S24" s="367">
        <f t="shared" si="3"/>
        <v>-8.0483247254676087E-3</v>
      </c>
      <c r="T24" s="367">
        <f t="shared" si="4"/>
        <v>4.3350547215110932E-2</v>
      </c>
      <c r="U24" s="367">
        <f t="shared" si="5"/>
        <v>0</v>
      </c>
      <c r="V24" s="367">
        <f t="shared" si="6"/>
        <v>0</v>
      </c>
      <c r="W24" s="367">
        <f t="shared" si="7"/>
        <v>5.794711546197924E-2</v>
      </c>
      <c r="X24" s="367">
        <f t="shared" si="8"/>
        <v>1.3196615216679781E-3</v>
      </c>
      <c r="Y24" s="367">
        <f t="shared" si="9"/>
        <v>-8.3042429887005918E-3</v>
      </c>
      <c r="AA24" s="368">
        <f>'GE2024 results'!Q23</f>
        <v>0.1885799035965888</v>
      </c>
      <c r="AB24" s="368">
        <f>'GE2024 results'!R23</f>
        <v>0.33395130391793348</v>
      </c>
      <c r="AC24" s="368">
        <f>'GE2024 results'!S23</f>
        <v>0.38363613891978743</v>
      </c>
      <c r="AD24" s="368">
        <f>'GE2024 results'!T23</f>
        <v>3.3988382153009519E-2</v>
      </c>
      <c r="AE24" s="368">
        <f>'GE2024 results'!U23</f>
        <v>3.722654801631442E-2</v>
      </c>
      <c r="AF24" s="368">
        <f>'GE2024 results'!W23</f>
        <v>0</v>
      </c>
      <c r="AG24" s="368">
        <f>'GE2024 results'!X23</f>
        <v>0</v>
      </c>
      <c r="AH24" s="369">
        <f>'GE2024 results'!Z23</f>
        <v>2.2617723396366331E-2</v>
      </c>
      <c r="AJ24" s="368">
        <f t="shared" si="10"/>
        <v>0.53369779106882442</v>
      </c>
      <c r="AK24" s="370" t="str">
        <f t="shared" si="11"/>
        <v>Ref</v>
      </c>
      <c r="AL24" s="368">
        <f t="shared" si="12"/>
        <v>0.32883779054211248</v>
      </c>
      <c r="AM24" s="368">
        <f t="shared" si="13"/>
        <v>0.20486000052671191</v>
      </c>
      <c r="AO24" s="473" t="s">
        <v>12</v>
      </c>
      <c r="AP24" s="372" t="str">
        <f t="shared" si="14"/>
        <v>Ref</v>
      </c>
      <c r="AQ24" s="359" t="str">
        <f t="shared" si="15"/>
        <v>HOLD</v>
      </c>
      <c r="AR24" s="359" t="str">
        <f t="shared" si="16"/>
        <v/>
      </c>
      <c r="AS24" s="333" t="str">
        <f t="shared" si="17"/>
        <v/>
      </c>
      <c r="AU24" s="373">
        <f t="shared" si="18"/>
        <v>4001.3775216138333</v>
      </c>
      <c r="AV24" s="374">
        <f t="shared" si="19"/>
        <v>10077.131147540982</v>
      </c>
      <c r="AW24" s="375">
        <f t="shared" si="20"/>
        <v>26252.770769920055</v>
      </c>
      <c r="AX24" s="376">
        <f t="shared" si="21"/>
        <v>1276</v>
      </c>
      <c r="AY24" s="377">
        <f t="shared" si="22"/>
        <v>3963.6139512217596</v>
      </c>
      <c r="AZ24" s="378">
        <f t="shared" si="23"/>
        <v>0</v>
      </c>
      <c r="BA24" s="379">
        <f t="shared" si="24"/>
        <v>0</v>
      </c>
      <c r="BB24" s="471">
        <f t="shared" si="28"/>
        <v>2850.4377654530172</v>
      </c>
      <c r="BC24" s="379">
        <f t="shared" si="29"/>
        <v>64.914586498195959</v>
      </c>
      <c r="BD24" s="381">
        <f t="shared" si="27"/>
        <v>704.08483293447307</v>
      </c>
      <c r="BE24" s="382">
        <f>'Allocation (ENG)'!AW24</f>
        <v>49190.330575182314</v>
      </c>
    </row>
    <row r="25" spans="1:57" ht="20" customHeight="1" x14ac:dyDescent="0.35">
      <c r="A25" s="333" t="s">
        <v>95</v>
      </c>
      <c r="B25" s="390" t="s">
        <v>94</v>
      </c>
      <c r="C25" s="333" t="s">
        <v>70</v>
      </c>
      <c r="D25" s="333" t="s">
        <v>71</v>
      </c>
      <c r="E25" s="462">
        <f>'Allocation (ENG)'!AY25</f>
        <v>0.14448563388008331</v>
      </c>
      <c r="F25" s="463">
        <f>'Allocation (ENG)'!AZ25</f>
        <v>0.26086111324238553</v>
      </c>
      <c r="G25" s="464">
        <f>'Allocation (ENG)'!BA25</f>
        <v>0.35261340431402094</v>
      </c>
      <c r="H25" s="465">
        <f>'Allocation (ENG)'!BB25</f>
        <v>9.7562675302367216E-2</v>
      </c>
      <c r="I25" s="466">
        <f>'Allocation (ENG)'!BC25</f>
        <v>0.10136096016229587</v>
      </c>
      <c r="J25" s="467">
        <f>'Allocation (ENG)'!BD25</f>
        <v>0</v>
      </c>
      <c r="K25" s="462">
        <f>'Allocation (ENG)'!BE25</f>
        <v>0</v>
      </c>
      <c r="L25" s="468">
        <f>'Allocation (ENG)'!BF25</f>
        <v>3.8285580332467886E-2</v>
      </c>
      <c r="M25" s="469">
        <f>'Allocation (ENG)'!BG25</f>
        <v>1.6600518862255407E-3</v>
      </c>
      <c r="N25" s="470">
        <f>'Allocation (ENG)'!BH25</f>
        <v>3.1705808801537842E-3</v>
      </c>
      <c r="P25" s="367">
        <f t="shared" si="0"/>
        <v>-0.13620409515493861</v>
      </c>
      <c r="Q25" s="367">
        <f t="shared" si="1"/>
        <v>-9.5484608081380151E-2</v>
      </c>
      <c r="R25" s="367">
        <f t="shared" si="2"/>
        <v>0.14021113377744601</v>
      </c>
      <c r="S25" s="367">
        <f t="shared" si="3"/>
        <v>-9.5595266897073317E-3</v>
      </c>
      <c r="T25" s="367">
        <f t="shared" si="4"/>
        <v>6.2119233697692677E-2</v>
      </c>
      <c r="U25" s="367">
        <f t="shared" si="5"/>
        <v>0</v>
      </c>
      <c r="V25" s="367">
        <f t="shared" si="6"/>
        <v>0</v>
      </c>
      <c r="W25" s="367">
        <f t="shared" si="7"/>
        <v>3.8285580332467886E-2</v>
      </c>
      <c r="X25" s="367">
        <f t="shared" si="8"/>
        <v>1.6600518862255407E-3</v>
      </c>
      <c r="Y25" s="367">
        <f t="shared" si="9"/>
        <v>-1.027769767805946E-3</v>
      </c>
      <c r="AA25" s="368">
        <f>'GE2024 results'!Q24</f>
        <v>0.28068972903502193</v>
      </c>
      <c r="AB25" s="368">
        <f>'GE2024 results'!R24</f>
        <v>0.35634572132376569</v>
      </c>
      <c r="AC25" s="368">
        <f>'GE2024 results'!S24</f>
        <v>0.21240227053657493</v>
      </c>
      <c r="AD25" s="368">
        <f>'GE2024 results'!T24</f>
        <v>0.10712220199207455</v>
      </c>
      <c r="AE25" s="368">
        <f>'GE2024 results'!U24</f>
        <v>3.9241726464603194E-2</v>
      </c>
      <c r="AF25" s="368">
        <f>'GE2024 results'!W24</f>
        <v>0</v>
      </c>
      <c r="AG25" s="368">
        <f>'GE2024 results'!X24</f>
        <v>0</v>
      </c>
      <c r="AH25" s="369">
        <f>'GE2024 results'!Z24</f>
        <v>4.1983506479597301E-3</v>
      </c>
      <c r="AJ25" s="368">
        <f t="shared" si="10"/>
        <v>0.35261340431402094</v>
      </c>
      <c r="AK25" s="370" t="str">
        <f t="shared" si="11"/>
        <v>Ref</v>
      </c>
      <c r="AL25" s="368">
        <f t="shared" si="12"/>
        <v>9.1752291071635406E-2</v>
      </c>
      <c r="AM25" s="368">
        <f t="shared" si="13"/>
        <v>0.26086111324238553</v>
      </c>
      <c r="AO25" s="384" t="s">
        <v>10</v>
      </c>
      <c r="AP25" s="372" t="str">
        <f t="shared" si="14"/>
        <v>Ref</v>
      </c>
      <c r="AQ25" s="359" t="str">
        <f t="shared" si="15"/>
        <v>gain from</v>
      </c>
      <c r="AR25" s="359" t="str">
        <f t="shared" si="16"/>
        <v>CON</v>
      </c>
      <c r="AS25" s="333" t="str">
        <f t="shared" si="17"/>
        <v/>
      </c>
      <c r="AU25" s="373">
        <f t="shared" si="18"/>
        <v>6872.9913544668598</v>
      </c>
      <c r="AV25" s="374">
        <f t="shared" si="19"/>
        <v>12408.819672131147</v>
      </c>
      <c r="AW25" s="375">
        <f t="shared" si="20"/>
        <v>16773.3553450082</v>
      </c>
      <c r="AX25" s="376">
        <f t="shared" si="21"/>
        <v>4640.9279999999999</v>
      </c>
      <c r="AY25" s="377">
        <f t="shared" si="22"/>
        <v>4821.6074094543583</v>
      </c>
      <c r="AZ25" s="378">
        <f t="shared" si="23"/>
        <v>0</v>
      </c>
      <c r="BA25" s="379">
        <f t="shared" si="24"/>
        <v>0</v>
      </c>
      <c r="BB25" s="471">
        <f t="shared" si="28"/>
        <v>1821.1946444737189</v>
      </c>
      <c r="BC25" s="379">
        <f t="shared" si="29"/>
        <v>78.966482380275565</v>
      </c>
      <c r="BD25" s="381">
        <f t="shared" si="27"/>
        <v>150.82035765590899</v>
      </c>
      <c r="BE25" s="382">
        <f>'Allocation (ENG)'!AW25</f>
        <v>47568.683265570464</v>
      </c>
    </row>
    <row r="26" spans="1:57" ht="20" customHeight="1" x14ac:dyDescent="0.35">
      <c r="A26" s="333" t="s">
        <v>96</v>
      </c>
      <c r="B26" s="390" t="s">
        <v>94</v>
      </c>
      <c r="C26" s="333" t="s">
        <v>70</v>
      </c>
      <c r="D26" s="333" t="s">
        <v>71</v>
      </c>
      <c r="E26" s="462">
        <f>'Allocation (ENG)'!AY26</f>
        <v>0.13719868438548594</v>
      </c>
      <c r="F26" s="463">
        <f>'Allocation (ENG)'!AZ26</f>
        <v>0.266585509349757</v>
      </c>
      <c r="G26" s="464">
        <f>'Allocation (ENG)'!BA26</f>
        <v>0.33861770866313268</v>
      </c>
      <c r="H26" s="465">
        <f>'Allocation (ENG)'!BB26</f>
        <v>4.0088853832917763E-2</v>
      </c>
      <c r="I26" s="466">
        <f>'Allocation (ENG)'!BC26</f>
        <v>0.1441522463933386</v>
      </c>
      <c r="J26" s="467">
        <f>'Allocation (ENG)'!BD26</f>
        <v>1.7025590218803583E-2</v>
      </c>
      <c r="K26" s="462">
        <f>'Allocation (ENG)'!BE26</f>
        <v>0</v>
      </c>
      <c r="L26" s="468">
        <f>'Allocation (ENG)'!BF26</f>
        <v>3.676597465782467E-2</v>
      </c>
      <c r="M26" s="469">
        <f>'Allocation (ENG)'!BG26</f>
        <v>3.8692572088795387E-3</v>
      </c>
      <c r="N26" s="470">
        <f>'Allocation (ENG)'!BH26</f>
        <v>1.5696175289860257E-2</v>
      </c>
      <c r="P26" s="367">
        <f t="shared" si="0"/>
        <v>-0.12890429664432435</v>
      </c>
      <c r="Q26" s="367">
        <f t="shared" si="1"/>
        <v>-9.6991726422600733E-2</v>
      </c>
      <c r="R26" s="367">
        <f t="shared" si="2"/>
        <v>0.13497543224036845</v>
      </c>
      <c r="S26" s="367">
        <f t="shared" si="3"/>
        <v>-3.8569456250768172E-3</v>
      </c>
      <c r="T26" s="367">
        <f t="shared" si="4"/>
        <v>8.8434089211766778E-2</v>
      </c>
      <c r="U26" s="367">
        <f t="shared" si="5"/>
        <v>-1.8573325770356312E-2</v>
      </c>
      <c r="V26" s="367">
        <f t="shared" si="6"/>
        <v>0</v>
      </c>
      <c r="W26" s="367">
        <f t="shared" si="7"/>
        <v>3.676597465782467E-2</v>
      </c>
      <c r="X26" s="367">
        <f t="shared" si="8"/>
        <v>3.8692572088795387E-3</v>
      </c>
      <c r="Y26" s="367">
        <f t="shared" si="9"/>
        <v>-1.5718458856481207E-2</v>
      </c>
      <c r="AA26" s="368">
        <f>'GE2024 results'!Q25</f>
        <v>0.26610298102981028</v>
      </c>
      <c r="AB26" s="368">
        <f>'GE2024 results'!R25</f>
        <v>0.36357723577235773</v>
      </c>
      <c r="AC26" s="368">
        <f>'GE2024 results'!S25</f>
        <v>0.20364227642276422</v>
      </c>
      <c r="AD26" s="368">
        <f>'GE2024 results'!T25</f>
        <v>4.394579945799458E-2</v>
      </c>
      <c r="AE26" s="368">
        <f>'GE2024 results'!U25</f>
        <v>5.5718157181571817E-2</v>
      </c>
      <c r="AF26" s="368">
        <f>'GE2024 results'!W25</f>
        <v>3.5598915989159895E-2</v>
      </c>
      <c r="AG26" s="368">
        <f>'GE2024 results'!X25</f>
        <v>0</v>
      </c>
      <c r="AH26" s="369">
        <f>'GE2024 results'!Z25</f>
        <v>3.1414634146341464E-2</v>
      </c>
      <c r="AJ26" s="368">
        <f t="shared" si="10"/>
        <v>0.33861770866313268</v>
      </c>
      <c r="AK26" s="370" t="str">
        <f t="shared" si="11"/>
        <v>Ref</v>
      </c>
      <c r="AL26" s="368">
        <f t="shared" si="12"/>
        <v>7.2032199313375678E-2</v>
      </c>
      <c r="AM26" s="368">
        <f t="shared" si="13"/>
        <v>0.266585509349757</v>
      </c>
      <c r="AO26" s="384" t="s">
        <v>10</v>
      </c>
      <c r="AP26" s="372" t="str">
        <f t="shared" si="14"/>
        <v>Ref</v>
      </c>
      <c r="AQ26" s="359" t="str">
        <f t="shared" si="15"/>
        <v>gain from</v>
      </c>
      <c r="AR26" s="359" t="str">
        <f t="shared" si="16"/>
        <v>CON</v>
      </c>
      <c r="AS26" s="333" t="str">
        <f t="shared" si="17"/>
        <v/>
      </c>
      <c r="AU26" s="373">
        <f t="shared" si="18"/>
        <v>6437.6599423631123</v>
      </c>
      <c r="AV26" s="374">
        <f t="shared" si="19"/>
        <v>12508.770491803278</v>
      </c>
      <c r="AW26" s="375">
        <f t="shared" si="20"/>
        <v>15888.677567130091</v>
      </c>
      <c r="AX26" s="376">
        <f t="shared" si="21"/>
        <v>1881.0559999999998</v>
      </c>
      <c r="AY26" s="377">
        <f t="shared" si="22"/>
        <v>6763.9361584594435</v>
      </c>
      <c r="AZ26" s="378">
        <f t="shared" si="23"/>
        <v>798.87763237382774</v>
      </c>
      <c r="BA26" s="379">
        <f t="shared" si="24"/>
        <v>0</v>
      </c>
      <c r="BB26" s="471">
        <f t="shared" si="28"/>
        <v>1725.1392996714042</v>
      </c>
      <c r="BC26" s="379">
        <f t="shared" si="29"/>
        <v>181.55394311447637</v>
      </c>
      <c r="BD26" s="381">
        <f t="shared" si="27"/>
        <v>736.49859956334012</v>
      </c>
      <c r="BE26" s="382">
        <f>'Allocation (ENG)'!AW26</f>
        <v>46922.169634478974</v>
      </c>
    </row>
    <row r="27" spans="1:57" ht="20" customHeight="1" x14ac:dyDescent="0.35">
      <c r="A27" s="333" t="s">
        <v>97</v>
      </c>
      <c r="B27" s="390" t="s">
        <v>94</v>
      </c>
      <c r="C27" s="333" t="s">
        <v>70</v>
      </c>
      <c r="D27" s="333" t="s">
        <v>71</v>
      </c>
      <c r="E27" s="462">
        <f>'Allocation (ENG)'!AY27</f>
        <v>0.23276503519050529</v>
      </c>
      <c r="F27" s="463">
        <f>'Allocation (ENG)'!AZ27</f>
        <v>0.17343280068739433</v>
      </c>
      <c r="G27" s="464">
        <f>'Allocation (ENG)'!BA27</f>
        <v>0.30897278641797205</v>
      </c>
      <c r="H27" s="465">
        <f>'Allocation (ENG)'!BB27</f>
        <v>5.7527647796996859E-2</v>
      </c>
      <c r="I27" s="466">
        <f>'Allocation (ENG)'!BC27</f>
        <v>0.17396661036608135</v>
      </c>
      <c r="J27" s="467">
        <f>'Allocation (ENG)'!BD27</f>
        <v>0</v>
      </c>
      <c r="K27" s="462">
        <f>'Allocation (ENG)'!BE27</f>
        <v>7.983728525388414E-3</v>
      </c>
      <c r="L27" s="468">
        <f>'Allocation (ENG)'!BF27</f>
        <v>3.3547228466723811E-2</v>
      </c>
      <c r="M27" s="469">
        <f>'Allocation (ENG)'!BG27</f>
        <v>3.3452515465868561E-3</v>
      </c>
      <c r="N27" s="470">
        <f>'Allocation (ENG)'!BH27</f>
        <v>8.4589110023509592E-3</v>
      </c>
      <c r="P27" s="367">
        <f t="shared" si="0"/>
        <v>-0.20532794393662945</v>
      </c>
      <c r="Q27" s="367">
        <f t="shared" si="1"/>
        <v>-5.6097559843914957E-2</v>
      </c>
      <c r="R27" s="367">
        <f t="shared" si="2"/>
        <v>0.12865969343884492</v>
      </c>
      <c r="S27" s="367">
        <f t="shared" si="3"/>
        <v>-3.6677981233067466E-3</v>
      </c>
      <c r="T27" s="367">
        <f t="shared" si="4"/>
        <v>0.10871518721617623</v>
      </c>
      <c r="U27" s="367">
        <f t="shared" si="5"/>
        <v>0</v>
      </c>
      <c r="V27" s="367">
        <f t="shared" si="6"/>
        <v>-3.3777515505129148E-3</v>
      </c>
      <c r="W27" s="367">
        <f t="shared" si="7"/>
        <v>3.3547228466723811E-2</v>
      </c>
      <c r="X27" s="367">
        <f t="shared" si="8"/>
        <v>3.3452515465868561E-3</v>
      </c>
      <c r="Y27" s="367">
        <f t="shared" si="9"/>
        <v>-5.7963072139678266E-3</v>
      </c>
      <c r="AA27" s="368">
        <f>'GE2024 results'!Q26</f>
        <v>0.43809297912713474</v>
      </c>
      <c r="AB27" s="368">
        <f>'GE2024 results'!R26</f>
        <v>0.22953036053130929</v>
      </c>
      <c r="AC27" s="368">
        <f>'GE2024 results'!S26</f>
        <v>0.18031309297912712</v>
      </c>
      <c r="AD27" s="368">
        <f>'GE2024 results'!T26</f>
        <v>6.1195445920303605E-2</v>
      </c>
      <c r="AE27" s="368">
        <f>'GE2024 results'!U26</f>
        <v>6.5251423149905119E-2</v>
      </c>
      <c r="AF27" s="368">
        <f>'GE2024 results'!W26</f>
        <v>0</v>
      </c>
      <c r="AG27" s="368">
        <f>'GE2024 results'!X26</f>
        <v>1.1361480075901329E-2</v>
      </c>
      <c r="AH27" s="369">
        <f>'GE2024 results'!Z26</f>
        <v>1.4255218216318786E-2</v>
      </c>
      <c r="AJ27" s="368">
        <f t="shared" si="10"/>
        <v>0.30897278641797205</v>
      </c>
      <c r="AK27" s="370" t="str">
        <f t="shared" si="11"/>
        <v>Ref</v>
      </c>
      <c r="AL27" s="368">
        <f t="shared" si="12"/>
        <v>7.6207751227466758E-2</v>
      </c>
      <c r="AM27" s="368">
        <f t="shared" si="13"/>
        <v>0.23276503519050529</v>
      </c>
      <c r="AO27" s="383" t="s">
        <v>8</v>
      </c>
      <c r="AP27" s="372" t="str">
        <f t="shared" si="14"/>
        <v>Ref</v>
      </c>
      <c r="AQ27" s="359" t="str">
        <f t="shared" si="15"/>
        <v>gain from</v>
      </c>
      <c r="AR27" s="359" t="str">
        <f t="shared" si="16"/>
        <v>LAB</v>
      </c>
      <c r="AS27" s="333" t="str">
        <f t="shared" si="17"/>
        <v/>
      </c>
      <c r="AU27" s="373">
        <f t="shared" si="18"/>
        <v>9687.4351585014429</v>
      </c>
      <c r="AV27" s="374">
        <f t="shared" si="19"/>
        <v>7218.0901639344274</v>
      </c>
      <c r="AW27" s="375">
        <f t="shared" si="20"/>
        <v>12859.121352637387</v>
      </c>
      <c r="AX27" s="376">
        <f t="shared" si="21"/>
        <v>2394.2400000000002</v>
      </c>
      <c r="AY27" s="377">
        <f t="shared" si="22"/>
        <v>7240.3067595026941</v>
      </c>
      <c r="AZ27" s="378">
        <f t="shared" si="23"/>
        <v>0</v>
      </c>
      <c r="BA27" s="379">
        <f t="shared" si="24"/>
        <v>332.27435705486681</v>
      </c>
      <c r="BB27" s="471">
        <f t="shared" si="28"/>
        <v>1396.2002508359435</v>
      </c>
      <c r="BC27" s="379">
        <f t="shared" si="29"/>
        <v>139.22583956784393</v>
      </c>
      <c r="BD27" s="381">
        <f t="shared" si="27"/>
        <v>352.05095034888632</v>
      </c>
      <c r="BE27" s="382">
        <f>'Allocation (ENG)'!AW27</f>
        <v>41618.944832383495</v>
      </c>
    </row>
    <row r="28" spans="1:57" ht="20" customHeight="1" x14ac:dyDescent="0.35">
      <c r="A28" s="333" t="s">
        <v>98</v>
      </c>
      <c r="B28" s="390" t="s">
        <v>94</v>
      </c>
      <c r="C28" s="333" t="s">
        <v>70</v>
      </c>
      <c r="D28" s="333" t="s">
        <v>71</v>
      </c>
      <c r="E28" s="462">
        <f>'Allocation (ENG)'!AY28</f>
        <v>0.10833606202414788</v>
      </c>
      <c r="F28" s="463">
        <f>'Allocation (ENG)'!AZ28</f>
        <v>0.25652520538511581</v>
      </c>
      <c r="G28" s="464">
        <f>'Allocation (ENG)'!BA28</f>
        <v>0.39809154442909589</v>
      </c>
      <c r="H28" s="465">
        <f>'Allocation (ENG)'!BB28</f>
        <v>4.3258608830280133E-2</v>
      </c>
      <c r="I28" s="466">
        <f>'Allocation (ENG)'!BC28</f>
        <v>0.12995045406253214</v>
      </c>
      <c r="J28" s="467">
        <f>'Allocation (ENG)'!BD28</f>
        <v>1.7331316321645376E-2</v>
      </c>
      <c r="K28" s="462">
        <f>'Allocation (ENG)'!BE28</f>
        <v>0</v>
      </c>
      <c r="L28" s="468">
        <f>'Allocation (ENG)'!BF28</f>
        <v>4.3223444195397906E-2</v>
      </c>
      <c r="M28" s="469">
        <f>'Allocation (ENG)'!BG28</f>
        <v>3.2833647517848917E-3</v>
      </c>
      <c r="N28" s="470">
        <f>'Allocation (ENG)'!BH28</f>
        <v>0</v>
      </c>
      <c r="P28" s="367">
        <f t="shared" si="0"/>
        <v>-0.11703453544998023</v>
      </c>
      <c r="Q28" s="367">
        <f t="shared" si="1"/>
        <v>-0.11871952879591219</v>
      </c>
      <c r="R28" s="367">
        <f t="shared" si="2"/>
        <v>0.14130891141203444</v>
      </c>
      <c r="S28" s="367">
        <f t="shared" si="3"/>
        <v>-7.6030706378667698E-3</v>
      </c>
      <c r="T28" s="367">
        <f t="shared" si="4"/>
        <v>7.6076661597117651E-2</v>
      </c>
      <c r="U28" s="367">
        <f t="shared" si="5"/>
        <v>-1.1907694844687806E-2</v>
      </c>
      <c r="V28" s="367">
        <f t="shared" si="6"/>
        <v>0</v>
      </c>
      <c r="W28" s="367">
        <f t="shared" si="7"/>
        <v>4.3223444195397906E-2</v>
      </c>
      <c r="X28" s="367">
        <f t="shared" si="8"/>
        <v>3.2833647517848917E-3</v>
      </c>
      <c r="Y28" s="367">
        <f t="shared" si="9"/>
        <v>-8.6275522278878632E-3</v>
      </c>
      <c r="AA28" s="368">
        <f>'GE2024 results'!Q27</f>
        <v>0.2253705974741281</v>
      </c>
      <c r="AB28" s="368">
        <f>'GE2024 results'!R27</f>
        <v>0.37524473418102799</v>
      </c>
      <c r="AC28" s="368">
        <f>'GE2024 results'!S27</f>
        <v>0.25678263301706145</v>
      </c>
      <c r="AD28" s="368">
        <f>'GE2024 results'!T27</f>
        <v>5.0861679468146903E-2</v>
      </c>
      <c r="AE28" s="368">
        <f>'GE2024 results'!U27</f>
        <v>5.3873792465414488E-2</v>
      </c>
      <c r="AF28" s="368">
        <f>'GE2024 results'!W27</f>
        <v>2.9239011166333182E-2</v>
      </c>
      <c r="AG28" s="368">
        <f>'GE2024 results'!X27</f>
        <v>0</v>
      </c>
      <c r="AH28" s="369">
        <f>'GE2024 results'!Z27</f>
        <v>8.6275522278878632E-3</v>
      </c>
      <c r="AJ28" s="368">
        <f t="shared" si="10"/>
        <v>0.39809154442909589</v>
      </c>
      <c r="AK28" s="370" t="str">
        <f t="shared" si="11"/>
        <v>Ref</v>
      </c>
      <c r="AL28" s="368">
        <f t="shared" si="12"/>
        <v>0.14156633904398008</v>
      </c>
      <c r="AM28" s="368">
        <f t="shared" si="13"/>
        <v>0.25652520538511581</v>
      </c>
      <c r="AO28" s="384" t="s">
        <v>10</v>
      </c>
      <c r="AP28" s="372" t="str">
        <f t="shared" si="14"/>
        <v>Ref</v>
      </c>
      <c r="AQ28" s="359" t="str">
        <f t="shared" si="15"/>
        <v>gain from</v>
      </c>
      <c r="AR28" s="359" t="str">
        <f t="shared" si="16"/>
        <v>CON</v>
      </c>
      <c r="AS28" s="333" t="str">
        <f t="shared" si="17"/>
        <v/>
      </c>
      <c r="AU28" s="373">
        <f t="shared" si="18"/>
        <v>5494.0922190201736</v>
      </c>
      <c r="AV28" s="374">
        <f t="shared" si="19"/>
        <v>13009.270491803278</v>
      </c>
      <c r="AW28" s="375">
        <f t="shared" si="20"/>
        <v>20188.583707409525</v>
      </c>
      <c r="AX28" s="376">
        <f t="shared" si="21"/>
        <v>2193.7920000000004</v>
      </c>
      <c r="AY28" s="377">
        <f t="shared" si="22"/>
        <v>6590.2319613939471</v>
      </c>
      <c r="AZ28" s="378">
        <f t="shared" si="23"/>
        <v>878.93032448331837</v>
      </c>
      <c r="BA28" s="379">
        <f t="shared" si="24"/>
        <v>0</v>
      </c>
      <c r="BB28" s="471">
        <f t="shared" si="28"/>
        <v>2192.008681100629</v>
      </c>
      <c r="BC28" s="379">
        <f t="shared" si="29"/>
        <v>166.51065580513347</v>
      </c>
      <c r="BD28" s="381">
        <f t="shared" si="27"/>
        <v>0</v>
      </c>
      <c r="BE28" s="382">
        <f>'Allocation (ENG)'!AW28</f>
        <v>50713.420041016005</v>
      </c>
    </row>
    <row r="29" spans="1:57" ht="20" customHeight="1" x14ac:dyDescent="0.35">
      <c r="A29" s="333" t="s">
        <v>99</v>
      </c>
      <c r="B29" s="390" t="s">
        <v>94</v>
      </c>
      <c r="C29" s="333" t="s">
        <v>70</v>
      </c>
      <c r="D29" s="333" t="s">
        <v>71</v>
      </c>
      <c r="E29" s="462">
        <f>'Allocation (ENG)'!AY29</f>
        <v>0.11785070172336592</v>
      </c>
      <c r="F29" s="463">
        <f>'Allocation (ENG)'!AZ29</f>
        <v>0.32809533972731714</v>
      </c>
      <c r="G29" s="464">
        <f>'Allocation (ENG)'!BA29</f>
        <v>0.24540192496929325</v>
      </c>
      <c r="H29" s="465">
        <f>'Allocation (ENG)'!BB29</f>
        <v>0.12010674239282756</v>
      </c>
      <c r="I29" s="466">
        <f>'Allocation (ENG)'!BC29</f>
        <v>0.15288134173786574</v>
      </c>
      <c r="J29" s="467">
        <f>'Allocation (ENG)'!BD29</f>
        <v>0</v>
      </c>
      <c r="K29" s="462">
        <f>'Allocation (ENG)'!BE29</f>
        <v>0</v>
      </c>
      <c r="L29" s="468">
        <f>'Allocation (ENG)'!BF29</f>
        <v>2.6644917627087917E-2</v>
      </c>
      <c r="M29" s="469">
        <f>'Allocation (ENG)'!BG29</f>
        <v>2.5038334218053359E-3</v>
      </c>
      <c r="N29" s="470">
        <f>'Allocation (ENG)'!BH29</f>
        <v>6.5151984004370028E-3</v>
      </c>
      <c r="P29" s="367">
        <f t="shared" si="0"/>
        <v>-0.10558837438261015</v>
      </c>
      <c r="Q29" s="367">
        <f t="shared" si="1"/>
        <v>-0.10931331045692644</v>
      </c>
      <c r="R29" s="367">
        <f t="shared" si="2"/>
        <v>0.10113612016455026</v>
      </c>
      <c r="S29" s="367">
        <f t="shared" si="3"/>
        <v>-8.5961416881160935E-3</v>
      </c>
      <c r="T29" s="367">
        <f t="shared" si="4"/>
        <v>9.5117379368843374E-2</v>
      </c>
      <c r="U29" s="367">
        <f t="shared" si="5"/>
        <v>0</v>
      </c>
      <c r="V29" s="367">
        <f t="shared" si="6"/>
        <v>0</v>
      </c>
      <c r="W29" s="367">
        <f t="shared" si="7"/>
        <v>2.6644917627087917E-2</v>
      </c>
      <c r="X29" s="367">
        <f t="shared" si="8"/>
        <v>2.5038334218053359E-3</v>
      </c>
      <c r="Y29" s="367">
        <f t="shared" si="9"/>
        <v>-1.9044240546343266E-3</v>
      </c>
      <c r="AA29" s="368">
        <f>'GE2024 results'!Q28</f>
        <v>0.22343907610597608</v>
      </c>
      <c r="AB29" s="368">
        <f>'GE2024 results'!R28</f>
        <v>0.43740865018424357</v>
      </c>
      <c r="AC29" s="368">
        <f>'GE2024 results'!S28</f>
        <v>0.14426580480474299</v>
      </c>
      <c r="AD29" s="368">
        <f>'GE2024 results'!T28</f>
        <v>0.12870288408094366</v>
      </c>
      <c r="AE29" s="368">
        <f>'GE2024 results'!U28</f>
        <v>5.7763962369022377E-2</v>
      </c>
      <c r="AF29" s="368">
        <f>'GE2024 results'!W28</f>
        <v>0</v>
      </c>
      <c r="AG29" s="368">
        <f>'GE2024 results'!X28</f>
        <v>0</v>
      </c>
      <c r="AH29" s="369">
        <f>'GE2024 results'!Z28</f>
        <v>8.4196224550713294E-3</v>
      </c>
      <c r="AJ29" s="368">
        <f t="shared" si="10"/>
        <v>0.32809533972731714</v>
      </c>
      <c r="AK29" s="370" t="str">
        <f t="shared" si="11"/>
        <v>Con</v>
      </c>
      <c r="AL29" s="368">
        <f t="shared" si="12"/>
        <v>8.2693414758023887E-2</v>
      </c>
      <c r="AM29" s="368">
        <f t="shared" si="13"/>
        <v>0.24540192496929325</v>
      </c>
      <c r="AO29" s="384" t="s">
        <v>10</v>
      </c>
      <c r="AP29" s="372" t="str">
        <f t="shared" si="14"/>
        <v>Con</v>
      </c>
      <c r="AQ29" s="359" t="str">
        <f t="shared" si="15"/>
        <v>HOLD</v>
      </c>
      <c r="AR29" s="359" t="str">
        <f t="shared" si="16"/>
        <v/>
      </c>
      <c r="AS29" s="333" t="str">
        <f t="shared" si="17"/>
        <v/>
      </c>
      <c r="AU29" s="373">
        <f t="shared" si="18"/>
        <v>5692.8760806916434</v>
      </c>
      <c r="AV29" s="374">
        <f t="shared" si="19"/>
        <v>15848.918032786883</v>
      </c>
      <c r="AW29" s="375">
        <f t="shared" si="20"/>
        <v>11854.343914664933</v>
      </c>
      <c r="AX29" s="376">
        <f t="shared" si="21"/>
        <v>5801.8560000000007</v>
      </c>
      <c r="AY29" s="377">
        <f t="shared" si="22"/>
        <v>7385.0602570572737</v>
      </c>
      <c r="AZ29" s="378">
        <f t="shared" si="23"/>
        <v>0</v>
      </c>
      <c r="BA29" s="379">
        <f t="shared" si="24"/>
        <v>0</v>
      </c>
      <c r="BB29" s="471">
        <f t="shared" si="28"/>
        <v>1287.1048879055893</v>
      </c>
      <c r="BC29" s="379">
        <f t="shared" si="29"/>
        <v>120.94975412612078</v>
      </c>
      <c r="BD29" s="381">
        <f t="shared" si="27"/>
        <v>314.722072863606</v>
      </c>
      <c r="BE29" s="382">
        <f>'Allocation (ENG)'!AW29</f>
        <v>48305.831000096056</v>
      </c>
    </row>
    <row r="30" spans="1:57" ht="20" customHeight="1" x14ac:dyDescent="0.35">
      <c r="A30" s="333" t="s">
        <v>100</v>
      </c>
      <c r="B30" s="390" t="s">
        <v>94</v>
      </c>
      <c r="C30" s="333" t="s">
        <v>70</v>
      </c>
      <c r="D30" s="333" t="s">
        <v>71</v>
      </c>
      <c r="E30" s="462">
        <f>'Allocation (ENG)'!AY30</f>
        <v>0.13539674046979006</v>
      </c>
      <c r="F30" s="463">
        <f>'Allocation (ENG)'!AZ30</f>
        <v>0.256913608758634</v>
      </c>
      <c r="G30" s="464">
        <f>'Allocation (ENG)'!BA30</f>
        <v>0.3521004468463691</v>
      </c>
      <c r="H30" s="465">
        <f>'Allocation (ENG)'!BB30</f>
        <v>4.1713874783392363E-2</v>
      </c>
      <c r="I30" s="466">
        <f>'Allocation (ENG)'!BC30</f>
        <v>0.12723936014277859</v>
      </c>
      <c r="J30" s="467">
        <f>'Allocation (ENG)'!BD30</f>
        <v>0</v>
      </c>
      <c r="K30" s="462">
        <f>'Allocation (ENG)'!BE30</f>
        <v>0</v>
      </c>
      <c r="L30" s="468">
        <f>'Allocation (ENG)'!BF30</f>
        <v>3.8229885131733456E-2</v>
      </c>
      <c r="M30" s="469">
        <f>'Allocation (ENG)'!BG30</f>
        <v>2.0838786399511766E-3</v>
      </c>
      <c r="N30" s="470">
        <f>'Allocation (ENG)'!BH30</f>
        <v>4.6322205227351296E-2</v>
      </c>
      <c r="P30" s="367">
        <f t="shared" si="0"/>
        <v>-0.13232692883938324</v>
      </c>
      <c r="Q30" s="367">
        <f t="shared" si="1"/>
        <v>-0.10029837518041673</v>
      </c>
      <c r="R30" s="367">
        <f t="shared" si="2"/>
        <v>0.13622481624820168</v>
      </c>
      <c r="S30" s="367">
        <f t="shared" si="3"/>
        <v>-4.9040599432626369E-3</v>
      </c>
      <c r="T30" s="367">
        <f t="shared" si="4"/>
        <v>7.7100371158942499E-2</v>
      </c>
      <c r="U30" s="367">
        <f t="shared" si="5"/>
        <v>-6.2431792443117473E-2</v>
      </c>
      <c r="V30" s="367">
        <f t="shared" si="6"/>
        <v>0</v>
      </c>
      <c r="W30" s="367">
        <f t="shared" si="7"/>
        <v>3.8229885131733456E-2</v>
      </c>
      <c r="X30" s="367">
        <f t="shared" si="8"/>
        <v>2.0838786399511766E-3</v>
      </c>
      <c r="Y30" s="367">
        <f t="shared" si="9"/>
        <v>4.6322205227351296E-2</v>
      </c>
      <c r="AA30" s="368">
        <f>'GE2024 results'!Q29</f>
        <v>0.2677236693091733</v>
      </c>
      <c r="AB30" s="368">
        <f>'GE2024 results'!R29</f>
        <v>0.35721198393905074</v>
      </c>
      <c r="AC30" s="368">
        <f>'GE2024 results'!S29</f>
        <v>0.21587563059816742</v>
      </c>
      <c r="AD30" s="368">
        <f>'GE2024 results'!T29</f>
        <v>4.6617934726655E-2</v>
      </c>
      <c r="AE30" s="368">
        <f>'GE2024 results'!U29</f>
        <v>5.0138988983836098E-2</v>
      </c>
      <c r="AF30" s="368">
        <f>'GE2024 results'!W29</f>
        <v>6.2431792443117473E-2</v>
      </c>
      <c r="AG30" s="368">
        <f>'GE2024 results'!X29</f>
        <v>0</v>
      </c>
      <c r="AH30" s="369">
        <f>'GE2024 results'!Z29</f>
        <v>0</v>
      </c>
      <c r="AJ30" s="368">
        <f t="shared" si="10"/>
        <v>0.3521004468463691</v>
      </c>
      <c r="AK30" s="370" t="str">
        <f t="shared" si="11"/>
        <v>Ref</v>
      </c>
      <c r="AL30" s="368">
        <f t="shared" si="12"/>
        <v>9.5186838087735093E-2</v>
      </c>
      <c r="AM30" s="368">
        <f t="shared" si="13"/>
        <v>0.256913608758634</v>
      </c>
      <c r="AO30" s="384" t="s">
        <v>10</v>
      </c>
      <c r="AP30" s="372" t="str">
        <f t="shared" si="14"/>
        <v>Ref</v>
      </c>
      <c r="AQ30" s="359" t="str">
        <f t="shared" si="15"/>
        <v>gain from</v>
      </c>
      <c r="AR30" s="359" t="str">
        <f t="shared" si="16"/>
        <v>CON</v>
      </c>
      <c r="AS30" s="333" t="str">
        <f t="shared" si="17"/>
        <v/>
      </c>
      <c r="AU30" s="373">
        <f t="shared" si="18"/>
        <v>6819.4927953890501</v>
      </c>
      <c r="AV30" s="374">
        <f t="shared" si="19"/>
        <v>12939.90163934426</v>
      </c>
      <c r="AW30" s="375">
        <f t="shared" si="20"/>
        <v>17734.152625763003</v>
      </c>
      <c r="AX30" s="376">
        <f t="shared" si="21"/>
        <v>2100.9920000000002</v>
      </c>
      <c r="AY30" s="377">
        <f t="shared" si="22"/>
        <v>6408.6321190072931</v>
      </c>
      <c r="AZ30" s="378">
        <f t="shared" si="23"/>
        <v>0</v>
      </c>
      <c r="BA30" s="379">
        <f t="shared" si="24"/>
        <v>0</v>
      </c>
      <c r="BB30" s="471">
        <f t="shared" si="28"/>
        <v>1925.5147894980305</v>
      </c>
      <c r="BC30" s="379">
        <f t="shared" si="29"/>
        <v>104.958179364613</v>
      </c>
      <c r="BD30" s="381">
        <f t="shared" si="27"/>
        <v>2333.098593942429</v>
      </c>
      <c r="BE30" s="382">
        <f>'Allocation (ENG)'!AW30</f>
        <v>50366.742742308677</v>
      </c>
    </row>
    <row r="31" spans="1:57" ht="20" customHeight="1" x14ac:dyDescent="0.35">
      <c r="A31" s="333" t="s">
        <v>101</v>
      </c>
      <c r="B31" s="390" t="s">
        <v>94</v>
      </c>
      <c r="C31" s="333" t="s">
        <v>70</v>
      </c>
      <c r="D31" s="333" t="s">
        <v>71</v>
      </c>
      <c r="E31" s="462">
        <f>'Allocation (ENG)'!AY31</f>
        <v>9.8923147075337114E-2</v>
      </c>
      <c r="F31" s="463">
        <f>'Allocation (ENG)'!AZ31</f>
        <v>0.27037020113706234</v>
      </c>
      <c r="G31" s="464">
        <f>'Allocation (ENG)'!BA31</f>
        <v>0.37240742468446031</v>
      </c>
      <c r="H31" s="465">
        <f>'Allocation (ENG)'!BB31</f>
        <v>3.7467167378716838E-2</v>
      </c>
      <c r="I31" s="466">
        <f>'Allocation (ENG)'!BC31</f>
        <v>9.8338178622520936E-2</v>
      </c>
      <c r="J31" s="467">
        <f>'Allocation (ENG)'!BD31</f>
        <v>7.5947110757325728E-2</v>
      </c>
      <c r="K31" s="462">
        <f>'Allocation (ENG)'!BE31</f>
        <v>0</v>
      </c>
      <c r="L31" s="468">
        <f>'Allocation (ENG)'!BF31</f>
        <v>4.0434748650300972E-2</v>
      </c>
      <c r="M31" s="469">
        <f>'Allocation (ENG)'!BG31</f>
        <v>6.1120216942759098E-3</v>
      </c>
      <c r="N31" s="470">
        <f>'Allocation (ENG)'!BH31</f>
        <v>0</v>
      </c>
      <c r="P31" s="367">
        <f t="shared" si="0"/>
        <v>-9.8899626710859279E-2</v>
      </c>
      <c r="Q31" s="367">
        <f t="shared" si="1"/>
        <v>-0.10981704031732475</v>
      </c>
      <c r="R31" s="367">
        <f t="shared" si="2"/>
        <v>0.14149081244844899</v>
      </c>
      <c r="S31" s="367">
        <f t="shared" si="3"/>
        <v>-4.8798824797634602E-3</v>
      </c>
      <c r="T31" s="367">
        <f t="shared" si="4"/>
        <v>5.9148106774055881E-2</v>
      </c>
      <c r="U31" s="367">
        <f t="shared" si="5"/>
        <v>-3.3589140059134104E-2</v>
      </c>
      <c r="V31" s="367">
        <f t="shared" si="6"/>
        <v>0</v>
      </c>
      <c r="W31" s="367">
        <f t="shared" si="7"/>
        <v>4.0434748650300972E-2</v>
      </c>
      <c r="X31" s="367">
        <f t="shared" si="8"/>
        <v>6.1120216942759098E-3</v>
      </c>
      <c r="Y31" s="367">
        <f t="shared" si="9"/>
        <v>0</v>
      </c>
      <c r="AA31" s="368">
        <f>'GE2024 results'!Q30</f>
        <v>0.19782277378619639</v>
      </c>
      <c r="AB31" s="368">
        <f>'GE2024 results'!R30</f>
        <v>0.38018724145438709</v>
      </c>
      <c r="AC31" s="368">
        <f>'GE2024 results'!S30</f>
        <v>0.23091661223601131</v>
      </c>
      <c r="AD31" s="368">
        <f>'GE2024 results'!T30</f>
        <v>4.2347049858480298E-2</v>
      </c>
      <c r="AE31" s="368">
        <f>'GE2024 results'!U30</f>
        <v>3.9190071848465055E-2</v>
      </c>
      <c r="AF31" s="368">
        <f>'GE2024 results'!W30</f>
        <v>0.10953625081645983</v>
      </c>
      <c r="AG31" s="368">
        <f>'GE2024 results'!X30</f>
        <v>0</v>
      </c>
      <c r="AH31" s="369">
        <f>'GE2024 results'!Z30</f>
        <v>0</v>
      </c>
      <c r="AJ31" s="368">
        <f t="shared" si="10"/>
        <v>0.37240742468446031</v>
      </c>
      <c r="AK31" s="370" t="str">
        <f t="shared" si="11"/>
        <v>Ref</v>
      </c>
      <c r="AL31" s="368">
        <f t="shared" si="12"/>
        <v>0.10203722354739797</v>
      </c>
      <c r="AM31" s="368">
        <f t="shared" si="13"/>
        <v>0.27037020113706234</v>
      </c>
      <c r="AO31" s="384" t="s">
        <v>10</v>
      </c>
      <c r="AP31" s="372" t="str">
        <f t="shared" si="14"/>
        <v>Ref</v>
      </c>
      <c r="AQ31" s="359" t="str">
        <f t="shared" si="15"/>
        <v>gain from</v>
      </c>
      <c r="AR31" s="359" t="str">
        <f t="shared" si="16"/>
        <v>CON</v>
      </c>
      <c r="AS31" s="333" t="str">
        <f t="shared" si="17"/>
        <v/>
      </c>
      <c r="AU31" s="373">
        <f t="shared" si="18"/>
        <v>4765.5677233429406</v>
      </c>
      <c r="AV31" s="374">
        <f t="shared" si="19"/>
        <v>13024.934426229507</v>
      </c>
      <c r="AW31" s="375">
        <f t="shared" si="20"/>
        <v>17940.521055784284</v>
      </c>
      <c r="AX31" s="376">
        <f t="shared" si="21"/>
        <v>1804.96</v>
      </c>
      <c r="AY31" s="377">
        <f t="shared" si="22"/>
        <v>4737.3871926953298</v>
      </c>
      <c r="AZ31" s="378">
        <f t="shared" si="23"/>
        <v>3658.709921861122</v>
      </c>
      <c r="BA31" s="379">
        <f t="shared" si="24"/>
        <v>0</v>
      </c>
      <c r="BB31" s="471">
        <f t="shared" si="28"/>
        <v>1947.9215812109985</v>
      </c>
      <c r="BC31" s="379">
        <f t="shared" si="29"/>
        <v>294.44325389719563</v>
      </c>
      <c r="BD31" s="381">
        <f t="shared" si="27"/>
        <v>0</v>
      </c>
      <c r="BE31" s="382">
        <f>'Allocation (ENG)'!AW31</f>
        <v>48174.445155021371</v>
      </c>
    </row>
    <row r="32" spans="1:57" ht="20" customHeight="1" x14ac:dyDescent="0.35">
      <c r="A32" s="333" t="s">
        <v>102</v>
      </c>
      <c r="B32" s="390" t="s">
        <v>103</v>
      </c>
      <c r="C32" s="333" t="s">
        <v>70</v>
      </c>
      <c r="D32" s="333" t="s">
        <v>71</v>
      </c>
      <c r="E32" s="462">
        <f>'Allocation (ENG)'!AY32</f>
        <v>0.23223622888172735</v>
      </c>
      <c r="F32" s="463">
        <f>'Allocation (ENG)'!AZ32</f>
        <v>0.23079645735855805</v>
      </c>
      <c r="G32" s="464">
        <f>'Allocation (ENG)'!BA32</f>
        <v>0.31213529629462855</v>
      </c>
      <c r="H32" s="465">
        <f>'Allocation (ENG)'!BB32</f>
        <v>4.2829765796508837E-2</v>
      </c>
      <c r="I32" s="466">
        <f>'Allocation (ENG)'!BC32</f>
        <v>0.13898760018014888</v>
      </c>
      <c r="J32" s="467">
        <f>'Allocation (ENG)'!BD32</f>
        <v>6.4645970181823427E-3</v>
      </c>
      <c r="K32" s="462">
        <f>'Allocation (ENG)'!BE32</f>
        <v>0</v>
      </c>
      <c r="L32" s="468">
        <f>'Allocation (ENG)'!BF32</f>
        <v>3.3890603178103551E-2</v>
      </c>
      <c r="M32" s="469">
        <f>'Allocation (ENG)'!BG32</f>
        <v>2.6594512921423027E-3</v>
      </c>
      <c r="N32" s="470">
        <f>'Allocation (ENG)'!BH32</f>
        <v>0</v>
      </c>
      <c r="P32" s="367">
        <f t="shared" si="0"/>
        <v>-0.19164810030418084</v>
      </c>
      <c r="Q32" s="367">
        <f t="shared" si="1"/>
        <v>-6.5418429007369855E-2</v>
      </c>
      <c r="R32" s="367">
        <f t="shared" si="2"/>
        <v>0.13548321619621964</v>
      </c>
      <c r="S32" s="367">
        <f t="shared" si="3"/>
        <v>-1.353419990661707E-3</v>
      </c>
      <c r="T32" s="367">
        <f t="shared" si="4"/>
        <v>8.8432033421391901E-2</v>
      </c>
      <c r="U32" s="367">
        <f t="shared" si="5"/>
        <v>-2.0453547856451185E-3</v>
      </c>
      <c r="V32" s="367">
        <f t="shared" si="6"/>
        <v>0</v>
      </c>
      <c r="W32" s="367">
        <f t="shared" si="7"/>
        <v>3.3890603178103551E-2</v>
      </c>
      <c r="X32" s="367">
        <f t="shared" si="8"/>
        <v>2.6594512921423027E-3</v>
      </c>
      <c r="Y32" s="367">
        <f t="shared" si="9"/>
        <v>0</v>
      </c>
      <c r="AA32" s="368">
        <f>'GE2024 results'!Q31</f>
        <v>0.42388432918590818</v>
      </c>
      <c r="AB32" s="368">
        <f>'GE2024 results'!R31</f>
        <v>0.29621488636592791</v>
      </c>
      <c r="AC32" s="368">
        <f>'GE2024 results'!S31</f>
        <v>0.17665208009840891</v>
      </c>
      <c r="AD32" s="368">
        <f>'GE2024 results'!T31</f>
        <v>4.4183185787170544E-2</v>
      </c>
      <c r="AE32" s="368">
        <f>'GE2024 results'!U31</f>
        <v>5.0555566758756984E-2</v>
      </c>
      <c r="AF32" s="368">
        <f>'GE2024 results'!W31</f>
        <v>8.5099518038274612E-3</v>
      </c>
      <c r="AG32" s="368">
        <f>'GE2024 results'!X31</f>
        <v>0</v>
      </c>
      <c r="AH32" s="369">
        <f>'GE2024 results'!Z31</f>
        <v>0</v>
      </c>
      <c r="AJ32" s="368">
        <f t="shared" si="10"/>
        <v>0.31213529629462855</v>
      </c>
      <c r="AK32" s="370" t="str">
        <f t="shared" si="11"/>
        <v>Ref</v>
      </c>
      <c r="AL32" s="368">
        <f t="shared" si="12"/>
        <v>7.9899067412901204E-2</v>
      </c>
      <c r="AM32" s="368">
        <f t="shared" si="13"/>
        <v>0.23223622888172735</v>
      </c>
      <c r="AO32" s="383" t="s">
        <v>8</v>
      </c>
      <c r="AP32" s="372" t="str">
        <f t="shared" si="14"/>
        <v>Ref</v>
      </c>
      <c r="AQ32" s="359" t="str">
        <f t="shared" si="15"/>
        <v>gain from</v>
      </c>
      <c r="AR32" s="359" t="str">
        <f t="shared" si="16"/>
        <v>LAB</v>
      </c>
      <c r="AS32" s="333" t="str">
        <f t="shared" si="17"/>
        <v/>
      </c>
      <c r="AU32" s="373">
        <f t="shared" si="18"/>
        <v>11024.899135446687</v>
      </c>
      <c r="AV32" s="374">
        <f t="shared" si="19"/>
        <v>10956.549180327867</v>
      </c>
      <c r="AW32" s="375">
        <f t="shared" si="20"/>
        <v>14817.929893331164</v>
      </c>
      <c r="AX32" s="376">
        <f t="shared" si="21"/>
        <v>2033.248</v>
      </c>
      <c r="AY32" s="377">
        <f t="shared" si="22"/>
        <v>6598.1276067151057</v>
      </c>
      <c r="AZ32" s="378">
        <f t="shared" si="23"/>
        <v>306.89238462043198</v>
      </c>
      <c r="BA32" s="379">
        <f t="shared" si="24"/>
        <v>0</v>
      </c>
      <c r="BB32" s="471">
        <f t="shared" si="28"/>
        <v>1608.8811098819867</v>
      </c>
      <c r="BC32" s="379">
        <f t="shared" si="29"/>
        <v>126.25154306322445</v>
      </c>
      <c r="BD32" s="381">
        <f t="shared" si="27"/>
        <v>0</v>
      </c>
      <c r="BE32" s="382">
        <f>'Allocation (ENG)'!AW32</f>
        <v>47472.778853386473</v>
      </c>
    </row>
    <row r="33" spans="1:57" ht="20" customHeight="1" x14ac:dyDescent="0.35">
      <c r="A33" s="333" t="s">
        <v>104</v>
      </c>
      <c r="B33" s="390" t="s">
        <v>103</v>
      </c>
      <c r="C33" s="333" t="s">
        <v>70</v>
      </c>
      <c r="D33" s="333" t="s">
        <v>71</v>
      </c>
      <c r="E33" s="462">
        <f>'Allocation (ENG)'!AY33</f>
        <v>0.14105934419948904</v>
      </c>
      <c r="F33" s="463">
        <f>'Allocation (ENG)'!AZ33</f>
        <v>0.24126585068233677</v>
      </c>
      <c r="G33" s="464">
        <f>'Allocation (ENG)'!BA33</f>
        <v>0.3256138699974474</v>
      </c>
      <c r="H33" s="465">
        <f>'Allocation (ENG)'!BB33</f>
        <v>0.11345260373584654</v>
      </c>
      <c r="I33" s="466">
        <f>'Allocation (ENG)'!BC33</f>
        <v>0.14094591050405506</v>
      </c>
      <c r="J33" s="467">
        <f>'Allocation (ENG)'!BD33</f>
        <v>0</v>
      </c>
      <c r="K33" s="462">
        <f>'Allocation (ENG)'!BE33</f>
        <v>0</v>
      </c>
      <c r="L33" s="468">
        <f>'Allocation (ENG)'!BF33</f>
        <v>3.5354061486701491E-2</v>
      </c>
      <c r="M33" s="469">
        <f>'Allocation (ENG)'!BG33</f>
        <v>2.308359394123691E-3</v>
      </c>
      <c r="N33" s="470">
        <f>'Allocation (ENG)'!BH33</f>
        <v>0</v>
      </c>
      <c r="P33" s="367">
        <f t="shared" si="0"/>
        <v>-0.13888489301840026</v>
      </c>
      <c r="Q33" s="367">
        <f t="shared" si="1"/>
        <v>-9.5420785088734389E-2</v>
      </c>
      <c r="R33" s="367">
        <f t="shared" si="2"/>
        <v>0.12524462995374144</v>
      </c>
      <c r="S33" s="367">
        <f t="shared" si="3"/>
        <v>-1.380333989853047E-2</v>
      </c>
      <c r="T33" s="367">
        <f t="shared" si="4"/>
        <v>8.52019671710985E-2</v>
      </c>
      <c r="U33" s="367">
        <f t="shared" si="5"/>
        <v>0</v>
      </c>
      <c r="V33" s="367">
        <f t="shared" si="6"/>
        <v>0</v>
      </c>
      <c r="W33" s="367">
        <f t="shared" si="7"/>
        <v>3.5354061486701491E-2</v>
      </c>
      <c r="X33" s="367">
        <f t="shared" si="8"/>
        <v>2.308359394123691E-3</v>
      </c>
      <c r="Y33" s="367">
        <f t="shared" si="9"/>
        <v>0</v>
      </c>
      <c r="AA33" s="368">
        <f>'GE2024 results'!Q32</f>
        <v>0.2799442372178893</v>
      </c>
      <c r="AB33" s="368">
        <f>'GE2024 results'!R32</f>
        <v>0.33668663577107116</v>
      </c>
      <c r="AC33" s="368">
        <f>'GE2024 results'!S32</f>
        <v>0.20036924004370596</v>
      </c>
      <c r="AD33" s="368">
        <f>'GE2024 results'!T32</f>
        <v>0.12725594363437701</v>
      </c>
      <c r="AE33" s="368">
        <f>'GE2024 results'!U32</f>
        <v>5.5743943332956555E-2</v>
      </c>
      <c r="AF33" s="368">
        <f>'GE2024 results'!W32</f>
        <v>0</v>
      </c>
      <c r="AG33" s="368">
        <f>'GE2024 results'!X32</f>
        <v>0</v>
      </c>
      <c r="AH33" s="369">
        <f>'GE2024 results'!Z32</f>
        <v>0</v>
      </c>
      <c r="AJ33" s="368">
        <f t="shared" si="10"/>
        <v>0.3256138699974474</v>
      </c>
      <c r="AK33" s="370" t="str">
        <f t="shared" si="11"/>
        <v>Ref</v>
      </c>
      <c r="AL33" s="368">
        <f t="shared" si="12"/>
        <v>8.4348019315110628E-2</v>
      </c>
      <c r="AM33" s="368">
        <f t="shared" si="13"/>
        <v>0.24126585068233677</v>
      </c>
      <c r="AO33" s="384" t="s">
        <v>10</v>
      </c>
      <c r="AP33" s="372" t="str">
        <f t="shared" si="14"/>
        <v>Ref</v>
      </c>
      <c r="AQ33" s="359" t="str">
        <f t="shared" si="15"/>
        <v>gain from</v>
      </c>
      <c r="AR33" s="359" t="str">
        <f t="shared" si="16"/>
        <v>CON</v>
      </c>
      <c r="AS33" s="333" t="str">
        <f t="shared" si="17"/>
        <v/>
      </c>
      <c r="AU33" s="373">
        <f t="shared" si="18"/>
        <v>7794.0057636887614</v>
      </c>
      <c r="AV33" s="374">
        <f t="shared" si="19"/>
        <v>13330.754098360656</v>
      </c>
      <c r="AW33" s="375">
        <f t="shared" si="20"/>
        <v>17991.267391035417</v>
      </c>
      <c r="AX33" s="376">
        <f t="shared" si="21"/>
        <v>6268.64</v>
      </c>
      <c r="AY33" s="377">
        <f t="shared" si="22"/>
        <v>7787.7381684363781</v>
      </c>
      <c r="AZ33" s="378">
        <f t="shared" si="23"/>
        <v>0</v>
      </c>
      <c r="BA33" s="379">
        <f t="shared" si="24"/>
        <v>0</v>
      </c>
      <c r="BB33" s="471">
        <f t="shared" si="28"/>
        <v>1953.431448025663</v>
      </c>
      <c r="BC33" s="379">
        <f t="shared" si="29"/>
        <v>127.54466231617653</v>
      </c>
      <c r="BD33" s="381">
        <f t="shared" si="27"/>
        <v>0</v>
      </c>
      <c r="BE33" s="382">
        <f>'Allocation (ENG)'!AW33</f>
        <v>55253.381531863051</v>
      </c>
    </row>
    <row r="34" spans="1:57" ht="20" customHeight="1" x14ac:dyDescent="0.35">
      <c r="A34" s="333" t="s">
        <v>105</v>
      </c>
      <c r="B34" s="390" t="s">
        <v>103</v>
      </c>
      <c r="C34" s="333" t="s">
        <v>70</v>
      </c>
      <c r="D34" s="333" t="s">
        <v>71</v>
      </c>
      <c r="E34" s="462">
        <f>'Allocation (ENG)'!AY34</f>
        <v>0.16665584072507103</v>
      </c>
      <c r="F34" s="463">
        <f>'Allocation (ENG)'!AZ34</f>
        <v>0.18673356041575462</v>
      </c>
      <c r="G34" s="464">
        <f>'Allocation (ENG)'!BA34</f>
        <v>0.25272796852820939</v>
      </c>
      <c r="H34" s="465">
        <f>'Allocation (ENG)'!BB34</f>
        <v>2.2218608235502667E-2</v>
      </c>
      <c r="I34" s="466">
        <f>'Allocation (ENG)'!BC34</f>
        <v>0.32523819448903496</v>
      </c>
      <c r="J34" s="467">
        <f>'Allocation (ENG)'!BD34</f>
        <v>1.2854981571786068E-2</v>
      </c>
      <c r="K34" s="462">
        <f>'Allocation (ENG)'!BE34</f>
        <v>0</v>
      </c>
      <c r="L34" s="468">
        <f>'Allocation (ENG)'!BF34</f>
        <v>2.7440354855969493E-2</v>
      </c>
      <c r="M34" s="469">
        <f>'Allocation (ENG)'!BG34</f>
        <v>6.1304911786718265E-3</v>
      </c>
      <c r="N34" s="470">
        <f>'Allocation (ENG)'!BH34</f>
        <v>0</v>
      </c>
      <c r="P34" s="367">
        <f t="shared" si="0"/>
        <v>-0.19186778014650233</v>
      </c>
      <c r="Q34" s="367">
        <f t="shared" si="1"/>
        <v>-9.5741405242902367E-2</v>
      </c>
      <c r="R34" s="367">
        <f t="shared" si="2"/>
        <v>8.414681346460326E-2</v>
      </c>
      <c r="S34" s="367">
        <f t="shared" si="3"/>
        <v>-4.7965815875149927E-3</v>
      </c>
      <c r="T34" s="367">
        <f t="shared" si="4"/>
        <v>0.18580238791540513</v>
      </c>
      <c r="U34" s="367">
        <f t="shared" si="5"/>
        <v>-8.1878007737774296E-3</v>
      </c>
      <c r="V34" s="367">
        <f t="shared" si="6"/>
        <v>0</v>
      </c>
      <c r="W34" s="367">
        <f t="shared" si="7"/>
        <v>2.7440354855969493E-2</v>
      </c>
      <c r="X34" s="367">
        <f t="shared" si="8"/>
        <v>6.1304911786718265E-3</v>
      </c>
      <c r="Y34" s="367">
        <f t="shared" si="9"/>
        <v>-2.9264796639525393E-3</v>
      </c>
      <c r="AA34" s="368">
        <f>'GE2024 results'!Q33</f>
        <v>0.35852362087157336</v>
      </c>
      <c r="AB34" s="368">
        <f>'GE2024 results'!R33</f>
        <v>0.28247496565865698</v>
      </c>
      <c r="AC34" s="368">
        <f>'GE2024 results'!S33</f>
        <v>0.16858115506360613</v>
      </c>
      <c r="AD34" s="368">
        <f>'GE2024 results'!T33</f>
        <v>2.7015189823017659E-2</v>
      </c>
      <c r="AE34" s="368">
        <f>'GE2024 results'!U33</f>
        <v>0.13943580657362983</v>
      </c>
      <c r="AF34" s="368">
        <f>'GE2024 results'!W33</f>
        <v>2.1042782345563497E-2</v>
      </c>
      <c r="AG34" s="368">
        <f>'GE2024 results'!X33</f>
        <v>0</v>
      </c>
      <c r="AH34" s="369">
        <f>'GE2024 results'!Z33</f>
        <v>2.9264796639525393E-3</v>
      </c>
      <c r="AJ34" s="368">
        <f t="shared" si="10"/>
        <v>0.32523819448903496</v>
      </c>
      <c r="AK34" s="370" t="str">
        <f t="shared" si="11"/>
        <v>Grn</v>
      </c>
      <c r="AL34" s="368">
        <f t="shared" si="12"/>
        <v>7.2510225960825569E-2</v>
      </c>
      <c r="AM34" s="368">
        <f t="shared" si="13"/>
        <v>0.25272796852820939</v>
      </c>
      <c r="AO34" s="383" t="s">
        <v>8</v>
      </c>
      <c r="AP34" s="372" t="str">
        <f t="shared" si="14"/>
        <v>Grn</v>
      </c>
      <c r="AQ34" s="359" t="str">
        <f t="shared" si="15"/>
        <v>gain from</v>
      </c>
      <c r="AR34" s="359" t="str">
        <f t="shared" si="16"/>
        <v>LAB</v>
      </c>
      <c r="AS34" s="333" t="str">
        <f t="shared" si="17"/>
        <v/>
      </c>
      <c r="AU34" s="373">
        <f t="shared" si="18"/>
        <v>9445.6426512968319</v>
      </c>
      <c r="AV34" s="374">
        <f t="shared" si="19"/>
        <v>10583.598360655738</v>
      </c>
      <c r="AW34" s="375">
        <f t="shared" si="20"/>
        <v>14323.998896886791</v>
      </c>
      <c r="AX34" s="376">
        <f t="shared" si="21"/>
        <v>1259.296</v>
      </c>
      <c r="AY34" s="377">
        <f t="shared" si="22"/>
        <v>18433.699943132273</v>
      </c>
      <c r="AZ34" s="378">
        <f t="shared" si="23"/>
        <v>728.58869924881549</v>
      </c>
      <c r="BA34" s="379">
        <f t="shared" si="24"/>
        <v>0</v>
      </c>
      <c r="BB34" s="471">
        <f t="shared" si="28"/>
        <v>1555.251739552587</v>
      </c>
      <c r="BC34" s="379">
        <f t="shared" si="29"/>
        <v>347.46114326823221</v>
      </c>
      <c r="BD34" s="381">
        <f t="shared" si="27"/>
        <v>0</v>
      </c>
      <c r="BE34" s="382">
        <f>'Allocation (ENG)'!AW34</f>
        <v>56677.537434041267</v>
      </c>
    </row>
    <row r="35" spans="1:57" ht="20" customHeight="1" x14ac:dyDescent="0.35">
      <c r="A35" s="333" t="s">
        <v>106</v>
      </c>
      <c r="B35" s="390" t="s">
        <v>103</v>
      </c>
      <c r="C35" s="333" t="s">
        <v>70</v>
      </c>
      <c r="D35" s="333" t="s">
        <v>71</v>
      </c>
      <c r="E35" s="462">
        <f>'Allocation (ENG)'!AY35</f>
        <v>0.23799510951941052</v>
      </c>
      <c r="F35" s="463">
        <f>'Allocation (ENG)'!AZ35</f>
        <v>0.17091230019445208</v>
      </c>
      <c r="G35" s="464">
        <f>'Allocation (ENG)'!BA35</f>
        <v>0.2954891041689004</v>
      </c>
      <c r="H35" s="465">
        <f>'Allocation (ENG)'!BB35</f>
        <v>5.2055125168734527E-2</v>
      </c>
      <c r="I35" s="466">
        <f>'Allocation (ENG)'!BC35</f>
        <v>0.16776715527773681</v>
      </c>
      <c r="J35" s="467">
        <f>'Allocation (ENG)'!BD35</f>
        <v>8.7849809258057302E-3</v>
      </c>
      <c r="K35" s="462">
        <f>'Allocation (ENG)'!BE35</f>
        <v>2.938338164172041E-2</v>
      </c>
      <c r="L35" s="468">
        <f>'Allocation (ENG)'!BF35</f>
        <v>3.2083215489314212E-2</v>
      </c>
      <c r="M35" s="469">
        <f>'Allocation (ENG)'!BG35</f>
        <v>5.529627613925267E-3</v>
      </c>
      <c r="N35" s="470">
        <f>'Allocation (ENG)'!BH35</f>
        <v>0</v>
      </c>
      <c r="P35" s="367">
        <f t="shared" si="0"/>
        <v>-0.19749146164266826</v>
      </c>
      <c r="Q35" s="367">
        <f t="shared" si="1"/>
        <v>-4.8995384018591714E-2</v>
      </c>
      <c r="R35" s="367">
        <f t="shared" si="2"/>
        <v>0.12783789521474739</v>
      </c>
      <c r="S35" s="367">
        <f t="shared" si="3"/>
        <v>-1.7798065510655353E-3</v>
      </c>
      <c r="T35" s="367">
        <f t="shared" si="4"/>
        <v>0.10659000941401021</v>
      </c>
      <c r="U35" s="367">
        <f t="shared" si="5"/>
        <v>-1.6542070469693276E-2</v>
      </c>
      <c r="V35" s="367">
        <f t="shared" si="6"/>
        <v>-7.2320250499783474E-3</v>
      </c>
      <c r="W35" s="367">
        <f t="shared" si="7"/>
        <v>3.2083215489314212E-2</v>
      </c>
      <c r="X35" s="367">
        <f t="shared" si="8"/>
        <v>5.529627613925267E-3</v>
      </c>
      <c r="Y35" s="367">
        <f t="shared" si="9"/>
        <v>0</v>
      </c>
      <c r="AA35" s="368">
        <f>'GE2024 results'!Q34</f>
        <v>0.43548657116207878</v>
      </c>
      <c r="AB35" s="368">
        <f>'GE2024 results'!R34</f>
        <v>0.2199076842130438</v>
      </c>
      <c r="AC35" s="368">
        <f>'GE2024 results'!S34</f>
        <v>0.167651208954153</v>
      </c>
      <c r="AD35" s="368">
        <f>'GE2024 results'!T34</f>
        <v>5.3834931719800062E-2</v>
      </c>
      <c r="AE35" s="368">
        <f>'GE2024 results'!U34</f>
        <v>6.1177145863726592E-2</v>
      </c>
      <c r="AF35" s="368">
        <f>'GE2024 results'!W34</f>
        <v>2.5327051395499008E-2</v>
      </c>
      <c r="AG35" s="368">
        <f>'GE2024 results'!X34</f>
        <v>3.6615406691698757E-2</v>
      </c>
      <c r="AH35" s="369">
        <f>'GE2024 results'!Z34</f>
        <v>0</v>
      </c>
      <c r="AJ35" s="368">
        <f t="shared" si="10"/>
        <v>0.2954891041689004</v>
      </c>
      <c r="AK35" s="370" t="str">
        <f t="shared" si="11"/>
        <v>Ref</v>
      </c>
      <c r="AL35" s="368">
        <f t="shared" si="12"/>
        <v>5.7493994649489871E-2</v>
      </c>
      <c r="AM35" s="368">
        <f t="shared" si="13"/>
        <v>0.23799510951941052</v>
      </c>
      <c r="AO35" s="383" t="s">
        <v>8</v>
      </c>
      <c r="AP35" s="372" t="str">
        <f t="shared" si="14"/>
        <v>Ref</v>
      </c>
      <c r="AQ35" s="359" t="str">
        <f t="shared" si="15"/>
        <v>gain from</v>
      </c>
      <c r="AR35" s="359" t="str">
        <f t="shared" si="16"/>
        <v>LAB</v>
      </c>
      <c r="AS35" s="333" t="str">
        <f t="shared" ref="AS35:AS56" si="30">IF(AD35&gt;AA35,"Con/LD","")</f>
        <v/>
      </c>
      <c r="AU35" s="373">
        <f t="shared" si="18"/>
        <v>9550.5417867435172</v>
      </c>
      <c r="AV35" s="374">
        <f t="shared" si="19"/>
        <v>6858.565573770491</v>
      </c>
      <c r="AW35" s="375">
        <f t="shared" si="20"/>
        <v>11857.727003681672</v>
      </c>
      <c r="AX35" s="376">
        <f t="shared" si="21"/>
        <v>2088.9280000000003</v>
      </c>
      <c r="AY35" s="377">
        <f t="shared" si="22"/>
        <v>6732.3535771748075</v>
      </c>
      <c r="AZ35" s="378">
        <f t="shared" si="23"/>
        <v>352.53382977942874</v>
      </c>
      <c r="BA35" s="379">
        <f t="shared" si="24"/>
        <v>1179.1301710852827</v>
      </c>
      <c r="BB35" s="471">
        <f t="shared" si="28"/>
        <v>1287.4722123599004</v>
      </c>
      <c r="BC35" s="379">
        <f t="shared" si="29"/>
        <v>221.89926380658227</v>
      </c>
      <c r="BD35" s="381">
        <f t="shared" si="27"/>
        <v>0</v>
      </c>
      <c r="BE35" s="382">
        <f>'Allocation (ENG)'!AW35</f>
        <v>40129.151418401685</v>
      </c>
    </row>
    <row r="36" spans="1:57" ht="20" customHeight="1" x14ac:dyDescent="0.35">
      <c r="A36" s="333" t="s">
        <v>107</v>
      </c>
      <c r="B36" s="390" t="s">
        <v>103</v>
      </c>
      <c r="C36" s="333" t="s">
        <v>70</v>
      </c>
      <c r="D36" s="333" t="s">
        <v>71</v>
      </c>
      <c r="E36" s="462">
        <f>'Allocation (ENG)'!AY36</f>
        <v>0.20366403121222157</v>
      </c>
      <c r="F36" s="463">
        <f>'Allocation (ENG)'!AZ36</f>
        <v>0.21982570877859273</v>
      </c>
      <c r="G36" s="464">
        <f>'Allocation (ENG)'!BA36</f>
        <v>0.31927826855174996</v>
      </c>
      <c r="H36" s="465">
        <f>'Allocation (ENG)'!BB36</f>
        <v>6.8122357277128454E-2</v>
      </c>
      <c r="I36" s="466">
        <f>'Allocation (ENG)'!BC36</f>
        <v>0.14509696494627841</v>
      </c>
      <c r="J36" s="467">
        <f>'Allocation (ENG)'!BD36</f>
        <v>0</v>
      </c>
      <c r="K36" s="462">
        <f>'Allocation (ENG)'!BE36</f>
        <v>0</v>
      </c>
      <c r="L36" s="468">
        <f>'Allocation (ENG)'!BF36</f>
        <v>3.4666163139287179E-2</v>
      </c>
      <c r="M36" s="469">
        <f>'Allocation (ENG)'!BG36</f>
        <v>2.3763438108616959E-3</v>
      </c>
      <c r="N36" s="470">
        <f>'Allocation (ENG)'!BH36</f>
        <v>6.9701622838798495E-3</v>
      </c>
      <c r="P36" s="367">
        <f t="shared" si="0"/>
        <v>-0.18103895712597087</v>
      </c>
      <c r="Q36" s="367">
        <f t="shared" si="1"/>
        <v>-7.2152243116450993E-2</v>
      </c>
      <c r="R36" s="367">
        <f t="shared" si="2"/>
        <v>0.13227936184621059</v>
      </c>
      <c r="S36" s="367">
        <f t="shared" si="3"/>
        <v>-4.604501323454635E-3</v>
      </c>
      <c r="T36" s="367">
        <f t="shared" si="4"/>
        <v>9.0477795850068501E-2</v>
      </c>
      <c r="U36" s="367">
        <f t="shared" si="5"/>
        <v>0</v>
      </c>
      <c r="V36" s="367">
        <f t="shared" si="6"/>
        <v>0</v>
      </c>
      <c r="W36" s="367">
        <f t="shared" si="7"/>
        <v>3.4666163139287179E-2</v>
      </c>
      <c r="X36" s="367">
        <f t="shared" si="8"/>
        <v>2.3763438108616959E-3</v>
      </c>
      <c r="Y36" s="367">
        <f t="shared" si="9"/>
        <v>-2.0039630805516366E-3</v>
      </c>
      <c r="AA36" s="368">
        <f>'GE2024 results'!Q35</f>
        <v>0.38470298833819244</v>
      </c>
      <c r="AB36" s="368">
        <f>'GE2024 results'!R35</f>
        <v>0.29197795189504372</v>
      </c>
      <c r="AC36" s="368">
        <f>'GE2024 results'!S35</f>
        <v>0.18699890670553937</v>
      </c>
      <c r="AD36" s="368">
        <f>'GE2024 results'!T35</f>
        <v>7.2726858600583089E-2</v>
      </c>
      <c r="AE36" s="368">
        <f>'GE2024 results'!U35</f>
        <v>5.461916909620991E-2</v>
      </c>
      <c r="AF36" s="368">
        <f>'GE2024 results'!W35</f>
        <v>0</v>
      </c>
      <c r="AG36" s="368">
        <f>'GE2024 results'!X35</f>
        <v>0</v>
      </c>
      <c r="AH36" s="369">
        <f>'GE2024 results'!Z35</f>
        <v>8.9741253644314862E-3</v>
      </c>
      <c r="AJ36" s="368">
        <f t="shared" si="10"/>
        <v>0.31927826855174996</v>
      </c>
      <c r="AK36" s="370" t="str">
        <f t="shared" si="11"/>
        <v>Ref</v>
      </c>
      <c r="AL36" s="368">
        <f t="shared" si="12"/>
        <v>9.9452559773157229E-2</v>
      </c>
      <c r="AM36" s="368">
        <f t="shared" si="13"/>
        <v>0.21982570877859273</v>
      </c>
      <c r="AO36" s="383" t="s">
        <v>8</v>
      </c>
      <c r="AP36" s="372" t="str">
        <f t="shared" si="14"/>
        <v>Ref</v>
      </c>
      <c r="AQ36" s="359" t="str">
        <f t="shared" si="15"/>
        <v>gain from</v>
      </c>
      <c r="AR36" s="359" t="str">
        <f t="shared" si="16"/>
        <v>LAB</v>
      </c>
      <c r="AS36" s="333" t="str">
        <f t="shared" si="30"/>
        <v/>
      </c>
      <c r="AU36" s="373">
        <f t="shared" si="18"/>
        <v>8858.7319884726239</v>
      </c>
      <c r="AV36" s="374">
        <f t="shared" si="19"/>
        <v>9561.7131147540968</v>
      </c>
      <c r="AW36" s="375">
        <f t="shared" si="20"/>
        <v>13887.580413727039</v>
      </c>
      <c r="AX36" s="376">
        <f t="shared" si="21"/>
        <v>2963.1040000000007</v>
      </c>
      <c r="AY36" s="377">
        <f t="shared" si="22"/>
        <v>6311.2524933796667</v>
      </c>
      <c r="AZ36" s="378">
        <f t="shared" si="23"/>
        <v>0</v>
      </c>
      <c r="BA36" s="379">
        <f t="shared" si="24"/>
        <v>0</v>
      </c>
      <c r="BB36" s="471">
        <f t="shared" si="28"/>
        <v>1507.8668849464736</v>
      </c>
      <c r="BC36" s="379">
        <f t="shared" si="29"/>
        <v>103.36333228597206</v>
      </c>
      <c r="BD36" s="381">
        <f t="shared" si="27"/>
        <v>303.17969855320479</v>
      </c>
      <c r="BE36" s="382">
        <f>'Allocation (ENG)'!AW36</f>
        <v>43496.791926119084</v>
      </c>
    </row>
    <row r="37" spans="1:57" ht="20" customHeight="1" x14ac:dyDescent="0.35">
      <c r="A37" s="333" t="s">
        <v>108</v>
      </c>
      <c r="B37" s="390" t="s">
        <v>103</v>
      </c>
      <c r="C37" s="333" t="s">
        <v>70</v>
      </c>
      <c r="D37" s="333" t="s">
        <v>71</v>
      </c>
      <c r="E37" s="462">
        <f>'Allocation (ENG)'!AY37</f>
        <v>0.15314414378210212</v>
      </c>
      <c r="F37" s="463">
        <f>'Allocation (ENG)'!AZ37</f>
        <v>0.26958386053013428</v>
      </c>
      <c r="G37" s="464">
        <f>'Allocation (ENG)'!BA37</f>
        <v>0.28549801319640961</v>
      </c>
      <c r="H37" s="465">
        <f>'Allocation (ENG)'!BB37</f>
        <v>8.7191912016339426E-2</v>
      </c>
      <c r="I37" s="466">
        <f>'Allocation (ENG)'!BC37</f>
        <v>0.15067967725478165</v>
      </c>
      <c r="J37" s="467">
        <f>'Allocation (ENG)'!BD37</f>
        <v>1.8973395151584815E-2</v>
      </c>
      <c r="K37" s="462">
        <f>'Allocation (ENG)'!BE37</f>
        <v>0</v>
      </c>
      <c r="L37" s="468">
        <f>'Allocation (ENG)'!BF37</f>
        <v>3.0998416354180814E-2</v>
      </c>
      <c r="M37" s="469">
        <f>'Allocation (ENG)'!BG37</f>
        <v>3.9305817144674434E-3</v>
      </c>
      <c r="N37" s="470">
        <f>'Allocation (ENG)'!BH37</f>
        <v>0</v>
      </c>
      <c r="P37" s="367">
        <f t="shared" si="0"/>
        <v>-0.13558707025220146</v>
      </c>
      <c r="Q37" s="367">
        <f t="shared" si="1"/>
        <v>-8.7810407306057714E-2</v>
      </c>
      <c r="R37" s="367">
        <f t="shared" si="2"/>
        <v>0.1185985588507292</v>
      </c>
      <c r="S37" s="367">
        <f t="shared" si="3"/>
        <v>-5.7183064316185667E-3</v>
      </c>
      <c r="T37" s="367">
        <f t="shared" si="4"/>
        <v>9.4065713718643695E-2</v>
      </c>
      <c r="U37" s="367">
        <f t="shared" si="5"/>
        <v>-1.0004015132043693E-2</v>
      </c>
      <c r="V37" s="367">
        <f t="shared" si="6"/>
        <v>-4.581261522990111E-3</v>
      </c>
      <c r="W37" s="367">
        <f t="shared" si="7"/>
        <v>3.0998416354180814E-2</v>
      </c>
      <c r="X37" s="367">
        <f t="shared" si="8"/>
        <v>3.9305817144674434E-3</v>
      </c>
      <c r="Y37" s="367">
        <f t="shared" si="9"/>
        <v>-3.8922099931094846E-3</v>
      </c>
      <c r="AA37" s="368">
        <f>'GE2024 results'!Q36</f>
        <v>0.28873121403430357</v>
      </c>
      <c r="AB37" s="368">
        <f>'GE2024 results'!R36</f>
        <v>0.35739426783619199</v>
      </c>
      <c r="AC37" s="368">
        <f>'GE2024 results'!S36</f>
        <v>0.1668994543456804</v>
      </c>
      <c r="AD37" s="368">
        <f>'GE2024 results'!T36</f>
        <v>9.2910218447957993E-2</v>
      </c>
      <c r="AE37" s="368">
        <f>'GE2024 results'!U36</f>
        <v>5.6613963536137957E-2</v>
      </c>
      <c r="AF37" s="368">
        <f>'GE2024 results'!W36</f>
        <v>2.8977410283628508E-2</v>
      </c>
      <c r="AG37" s="368">
        <f>'GE2024 results'!X36</f>
        <v>4.581261522990111E-3</v>
      </c>
      <c r="AH37" s="369">
        <f>'GE2024 results'!Z36</f>
        <v>3.8922099931094846E-3</v>
      </c>
      <c r="AJ37" s="368">
        <f t="shared" si="10"/>
        <v>0.28549801319640961</v>
      </c>
      <c r="AK37" s="370" t="str">
        <f t="shared" si="11"/>
        <v>Ref</v>
      </c>
      <c r="AL37" s="368">
        <f t="shared" si="12"/>
        <v>1.5914152666275327E-2</v>
      </c>
      <c r="AM37" s="368">
        <f t="shared" si="13"/>
        <v>0.26958386053013428</v>
      </c>
      <c r="AO37" s="384" t="s">
        <v>10</v>
      </c>
      <c r="AP37" s="372" t="str">
        <f t="shared" si="14"/>
        <v>Ref</v>
      </c>
      <c r="AQ37" s="359" t="str">
        <f t="shared" si="15"/>
        <v>gain from</v>
      </c>
      <c r="AR37" s="359" t="str">
        <f t="shared" si="16"/>
        <v>CON</v>
      </c>
      <c r="AS37" s="333" t="str">
        <f t="shared" si="30"/>
        <v/>
      </c>
      <c r="AU37" s="373">
        <f t="shared" si="18"/>
        <v>8131.7809798270919</v>
      </c>
      <c r="AV37" s="374">
        <f t="shared" si="19"/>
        <v>14314.598360655737</v>
      </c>
      <c r="AW37" s="375">
        <f t="shared" si="20"/>
        <v>15159.621884022135</v>
      </c>
      <c r="AX37" s="376">
        <f t="shared" si="21"/>
        <v>4629.7920000000004</v>
      </c>
      <c r="AY37" s="377">
        <f t="shared" si="22"/>
        <v>8000.9205921076673</v>
      </c>
      <c r="AZ37" s="378">
        <f t="shared" si="23"/>
        <v>1007.4658423499734</v>
      </c>
      <c r="BA37" s="379">
        <f t="shared" si="24"/>
        <v>0</v>
      </c>
      <c r="BB37" s="471">
        <f t="shared" si="28"/>
        <v>1645.9808797673932</v>
      </c>
      <c r="BC37" s="379">
        <f t="shared" si="29"/>
        <v>208.70944742647072</v>
      </c>
      <c r="BD37" s="381">
        <f t="shared" si="27"/>
        <v>0</v>
      </c>
      <c r="BE37" s="382">
        <f>'Allocation (ENG)'!AW37</f>
        <v>53098.86998615646</v>
      </c>
    </row>
    <row r="38" spans="1:57" ht="20" customHeight="1" x14ac:dyDescent="0.35">
      <c r="A38" s="333" t="s">
        <v>109</v>
      </c>
      <c r="B38" s="390" t="s">
        <v>103</v>
      </c>
      <c r="C38" s="333" t="s">
        <v>70</v>
      </c>
      <c r="D38" s="333" t="s">
        <v>71</v>
      </c>
      <c r="E38" s="462">
        <f>'Allocation (ENG)'!AY38</f>
        <v>0.20637983145479322</v>
      </c>
      <c r="F38" s="463">
        <f>'Allocation (ENG)'!AZ38</f>
        <v>0.20270542667725241</v>
      </c>
      <c r="G38" s="464">
        <f>'Allocation (ENG)'!BA38</f>
        <v>0.35490288456392383</v>
      </c>
      <c r="H38" s="465">
        <f>'Allocation (ENG)'!BB38</f>
        <v>3.232706412808025E-2</v>
      </c>
      <c r="I38" s="466">
        <f>'Allocation (ENG)'!BC38</f>
        <v>0.15790347944364858</v>
      </c>
      <c r="J38" s="467">
        <f>'Allocation (ENG)'!BD38</f>
        <v>0</v>
      </c>
      <c r="K38" s="462">
        <f>'Allocation (ENG)'!BE38</f>
        <v>0</v>
      </c>
      <c r="L38" s="468">
        <f>'Allocation (ENG)'!BF38</f>
        <v>3.8534164416211894E-2</v>
      </c>
      <c r="M38" s="469">
        <f>'Allocation (ENG)'!BG38</f>
        <v>2.586084114360144E-3</v>
      </c>
      <c r="N38" s="470">
        <f>'Allocation (ENG)'!BH38</f>
        <v>4.6610652017297317E-3</v>
      </c>
      <c r="P38" s="367">
        <f t="shared" si="0"/>
        <v>-0.19680307180768264</v>
      </c>
      <c r="Q38" s="367">
        <f t="shared" si="1"/>
        <v>-7.5753138742777143E-2</v>
      </c>
      <c r="R38" s="367">
        <f t="shared" si="2"/>
        <v>0.13992050420698396</v>
      </c>
      <c r="S38" s="367">
        <f t="shared" si="3"/>
        <v>-3.3669224582560039E-3</v>
      </c>
      <c r="T38" s="367">
        <f t="shared" si="4"/>
        <v>9.6427976431257986E-2</v>
      </c>
      <c r="U38" s="367">
        <f t="shared" si="5"/>
        <v>0</v>
      </c>
      <c r="V38" s="367">
        <f t="shared" si="6"/>
        <v>0</v>
      </c>
      <c r="W38" s="367">
        <f t="shared" si="7"/>
        <v>3.8534164416211894E-2</v>
      </c>
      <c r="X38" s="367">
        <f t="shared" si="8"/>
        <v>2.586084114360144E-3</v>
      </c>
      <c r="Y38" s="367">
        <f t="shared" si="9"/>
        <v>-1.5455961600981645E-3</v>
      </c>
      <c r="AA38" s="368">
        <f>'GE2024 results'!Q37</f>
        <v>0.40318290326247586</v>
      </c>
      <c r="AB38" s="368">
        <f>'GE2024 results'!R37</f>
        <v>0.27845856542002956</v>
      </c>
      <c r="AC38" s="368">
        <f>'GE2024 results'!S37</f>
        <v>0.21498238035693987</v>
      </c>
      <c r="AD38" s="368">
        <f>'GE2024 results'!T37</f>
        <v>3.5693986586336254E-2</v>
      </c>
      <c r="AE38" s="368">
        <f>'GE2024 results'!U37</f>
        <v>6.1475503012390589E-2</v>
      </c>
      <c r="AF38" s="368">
        <f>'GE2024 results'!W37</f>
        <v>0</v>
      </c>
      <c r="AG38" s="368">
        <f>'GE2024 results'!X37</f>
        <v>0</v>
      </c>
      <c r="AH38" s="369">
        <f>'GE2024 results'!Z37</f>
        <v>6.2066613618278962E-3</v>
      </c>
      <c r="AJ38" s="368">
        <f t="shared" si="10"/>
        <v>0.35490288456392383</v>
      </c>
      <c r="AK38" s="370" t="str">
        <f t="shared" si="11"/>
        <v>Ref</v>
      </c>
      <c r="AL38" s="368">
        <f t="shared" si="12"/>
        <v>0.14852305310913061</v>
      </c>
      <c r="AM38" s="368">
        <f t="shared" si="13"/>
        <v>0.20637983145479322</v>
      </c>
      <c r="AO38" s="383" t="s">
        <v>8</v>
      </c>
      <c r="AP38" s="372" t="str">
        <f t="shared" si="14"/>
        <v>Ref</v>
      </c>
      <c r="AQ38" s="359" t="str">
        <f t="shared" si="15"/>
        <v>gain from</v>
      </c>
      <c r="AR38" s="359" t="str">
        <f t="shared" si="16"/>
        <v>LAB</v>
      </c>
      <c r="AS38" s="333" t="str">
        <f t="shared" si="30"/>
        <v/>
      </c>
      <c r="AU38" s="373">
        <f t="shared" si="18"/>
        <v>9301.4063400576397</v>
      </c>
      <c r="AV38" s="374">
        <f t="shared" si="19"/>
        <v>9135.8032786885233</v>
      </c>
      <c r="AW38" s="375">
        <f t="shared" si="20"/>
        <v>15995.244871157478</v>
      </c>
      <c r="AX38" s="376">
        <f t="shared" si="21"/>
        <v>1456.96</v>
      </c>
      <c r="AY38" s="377">
        <f t="shared" si="22"/>
        <v>7116.6083161378738</v>
      </c>
      <c r="AZ38" s="378">
        <f t="shared" si="23"/>
        <v>0</v>
      </c>
      <c r="BA38" s="379">
        <f t="shared" si="24"/>
        <v>0</v>
      </c>
      <c r="BB38" s="471">
        <f t="shared" si="28"/>
        <v>1736.7100199821991</v>
      </c>
      <c r="BC38" s="379">
        <f t="shared" si="29"/>
        <v>116.5531486660836</v>
      </c>
      <c r="BD38" s="381">
        <f t="shared" si="27"/>
        <v>210.07121244930181</v>
      </c>
      <c r="BE38" s="382">
        <f>'Allocation (ENG)'!AW38</f>
        <v>45069.357187139096</v>
      </c>
    </row>
    <row r="39" spans="1:57" ht="20" customHeight="1" x14ac:dyDescent="0.35">
      <c r="A39" s="333" t="s">
        <v>110</v>
      </c>
      <c r="B39" s="390" t="s">
        <v>111</v>
      </c>
      <c r="C39" s="333" t="s">
        <v>70</v>
      </c>
      <c r="D39" s="333" t="s">
        <v>71</v>
      </c>
      <c r="E39" s="462">
        <f>'Allocation (ENG)'!AY39</f>
        <v>0.12405394965172449</v>
      </c>
      <c r="F39" s="463">
        <f>'Allocation (ENG)'!AZ39</f>
        <v>4.9950060111717626E-2</v>
      </c>
      <c r="G39" s="464">
        <f>'Allocation (ENG)'!BA39</f>
        <v>0.59086365496438975</v>
      </c>
      <c r="H39" s="465">
        <f>'Allocation (ENG)'!BB39</f>
        <v>1.1760141158806461E-2</v>
      </c>
      <c r="I39" s="466">
        <f>'Allocation (ENG)'!BC39</f>
        <v>5.9269733039691408E-2</v>
      </c>
      <c r="J39" s="467">
        <f>'Allocation (ENG)'!BD39</f>
        <v>9.3439499853005245E-2</v>
      </c>
      <c r="K39" s="462">
        <f>'Allocation (ENG)'!BE39</f>
        <v>0</v>
      </c>
      <c r="L39" s="468">
        <f>'Allocation (ENG)'!BF39</f>
        <v>6.4153993157699235E-2</v>
      </c>
      <c r="M39" s="469">
        <f>'Allocation (ENG)'!BG39</f>
        <v>6.508968062965843E-3</v>
      </c>
      <c r="N39" s="470">
        <f>'Allocation (ENG)'!BH39</f>
        <v>0</v>
      </c>
      <c r="P39" s="367">
        <f t="shared" si="0"/>
        <v>-0.16563286863267157</v>
      </c>
      <c r="Q39" s="367">
        <f t="shared" si="1"/>
        <v>-3.2068946432752168E-2</v>
      </c>
      <c r="R39" s="367">
        <f t="shared" si="2"/>
        <v>0.1630408822154617</v>
      </c>
      <c r="S39" s="367">
        <f t="shared" si="3"/>
        <v>-3.761034338297423E-3</v>
      </c>
      <c r="T39" s="367">
        <f t="shared" si="4"/>
        <v>3.1687676421251545E-2</v>
      </c>
      <c r="U39" s="367">
        <f t="shared" si="5"/>
        <v>-6.3928670453657063E-2</v>
      </c>
      <c r="V39" s="367">
        <f t="shared" si="6"/>
        <v>0</v>
      </c>
      <c r="W39" s="367">
        <f t="shared" si="7"/>
        <v>6.4153993157699235E-2</v>
      </c>
      <c r="X39" s="367">
        <f t="shared" si="8"/>
        <v>6.508968062965843E-3</v>
      </c>
      <c r="Y39" s="367">
        <f t="shared" si="9"/>
        <v>0</v>
      </c>
      <c r="AA39" s="368">
        <f>'GE2024 results'!Q38</f>
        <v>0.28968681828439607</v>
      </c>
      <c r="AB39" s="368">
        <f>'GE2024 results'!R38</f>
        <v>8.2019006544469794E-2</v>
      </c>
      <c r="AC39" s="368">
        <f>'GE2024 results'!S38</f>
        <v>0.42782277274892805</v>
      </c>
      <c r="AD39" s="368">
        <f>'GE2024 results'!T38</f>
        <v>1.5521175497103884E-2</v>
      </c>
      <c r="AE39" s="368">
        <f>'GE2024 results'!U38</f>
        <v>2.7582056618439859E-2</v>
      </c>
      <c r="AF39" s="368">
        <f>'GE2024 results'!W38</f>
        <v>0.15736817030666231</v>
      </c>
      <c r="AG39" s="368">
        <f>'GE2024 results'!X38</f>
        <v>0</v>
      </c>
      <c r="AH39" s="369">
        <f>'GE2024 results'!Z38</f>
        <v>0</v>
      </c>
      <c r="AJ39" s="368">
        <f t="shared" si="10"/>
        <v>0.59086365496438975</v>
      </c>
      <c r="AK39" s="370" t="str">
        <f t="shared" si="11"/>
        <v>Ref</v>
      </c>
      <c r="AL39" s="386">
        <f t="shared" si="12"/>
        <v>0.46680970531266525</v>
      </c>
      <c r="AM39" s="368">
        <f t="shared" si="13"/>
        <v>0.12405394965172449</v>
      </c>
      <c r="AN39" s="387"/>
      <c r="AO39" s="473" t="s">
        <v>12</v>
      </c>
      <c r="AP39" s="388" t="str">
        <f t="shared" si="14"/>
        <v>Ref</v>
      </c>
      <c r="AQ39" s="359" t="str">
        <f t="shared" si="15"/>
        <v>HOLD</v>
      </c>
      <c r="AR39" s="361" t="str">
        <f t="shared" si="16"/>
        <v/>
      </c>
      <c r="AS39" s="333" t="str">
        <f t="shared" si="30"/>
        <v/>
      </c>
      <c r="AU39" s="373">
        <f t="shared" si="18"/>
        <v>6059.4985590778106</v>
      </c>
      <c r="AV39" s="374">
        <f t="shared" si="19"/>
        <v>2439.844262295082</v>
      </c>
      <c r="AW39" s="375">
        <f t="shared" si="20"/>
        <v>28861.132401828349</v>
      </c>
      <c r="AX39" s="376">
        <f t="shared" si="21"/>
        <v>574.43200000000002</v>
      </c>
      <c r="AY39" s="377">
        <f t="shared" si="22"/>
        <v>2895.0699510915902</v>
      </c>
      <c r="AZ39" s="378">
        <f t="shared" si="23"/>
        <v>4564.115179805287</v>
      </c>
      <c r="BA39" s="379">
        <f t="shared" si="24"/>
        <v>0</v>
      </c>
      <c r="BB39" s="471">
        <f t="shared" si="28"/>
        <v>3133.6449197267643</v>
      </c>
      <c r="BC39" s="379">
        <f t="shared" si="29"/>
        <v>317.93492032582566</v>
      </c>
      <c r="BD39" s="381">
        <f t="shared" si="27"/>
        <v>0</v>
      </c>
      <c r="BE39" s="382">
        <f>'Allocation (ENG)'!AW39</f>
        <v>48845.672194150706</v>
      </c>
    </row>
    <row r="40" spans="1:57" ht="20" customHeight="1" x14ac:dyDescent="0.35">
      <c r="A40" s="333" t="s">
        <v>112</v>
      </c>
      <c r="B40" s="390" t="s">
        <v>111</v>
      </c>
      <c r="C40" s="333" t="s">
        <v>70</v>
      </c>
      <c r="D40" s="333" t="s">
        <v>71</v>
      </c>
      <c r="E40" s="462">
        <f>'Allocation (ENG)'!AY40</f>
        <v>0.21769189349338272</v>
      </c>
      <c r="F40" s="463">
        <f>'Allocation (ENG)'!AZ40</f>
        <v>0.21293701313274949</v>
      </c>
      <c r="G40" s="464">
        <f>'Allocation (ENG)'!BA40</f>
        <v>0.37053136480606352</v>
      </c>
      <c r="H40" s="465">
        <f>'Allocation (ENG)'!BB40</f>
        <v>4.1610305397447471E-2</v>
      </c>
      <c r="I40" s="466">
        <f>'Allocation (ENG)'!BC40</f>
        <v>0.11511309165586188</v>
      </c>
      <c r="J40" s="467">
        <f>'Allocation (ENG)'!BD40</f>
        <v>0</v>
      </c>
      <c r="K40" s="462">
        <f>'Allocation (ENG)'!BE40</f>
        <v>0</v>
      </c>
      <c r="L40" s="468">
        <f>'Allocation (ENG)'!BF40</f>
        <v>4.0231052363364272E-2</v>
      </c>
      <c r="M40" s="469">
        <f>'Allocation (ENG)'!BG40</f>
        <v>1.885279151130712E-3</v>
      </c>
      <c r="N40" s="470">
        <f>'Allocation (ENG)'!BH40</f>
        <v>0</v>
      </c>
      <c r="P40" s="367">
        <f t="shared" si="0"/>
        <v>-0.19400203226088439</v>
      </c>
      <c r="Q40" s="367">
        <f t="shared" si="1"/>
        <v>-7.023068596257559E-2</v>
      </c>
      <c r="R40" s="367">
        <f t="shared" si="2"/>
        <v>0.15325341124307051</v>
      </c>
      <c r="S40" s="367">
        <f t="shared" si="3"/>
        <v>-2.8658299026995959E-3</v>
      </c>
      <c r="T40" s="367">
        <f t="shared" si="4"/>
        <v>7.1728805368594176E-2</v>
      </c>
      <c r="U40" s="367">
        <f t="shared" si="5"/>
        <v>0</v>
      </c>
      <c r="V40" s="367">
        <f t="shared" si="6"/>
        <v>0</v>
      </c>
      <c r="W40" s="367">
        <f t="shared" si="7"/>
        <v>4.0231052363364272E-2</v>
      </c>
      <c r="X40" s="367">
        <f t="shared" si="8"/>
        <v>1.885279151130712E-3</v>
      </c>
      <c r="Y40" s="367">
        <f t="shared" si="9"/>
        <v>0</v>
      </c>
      <c r="AA40" s="368">
        <f>'GE2024 results'!Q39</f>
        <v>0.41169392575426711</v>
      </c>
      <c r="AB40" s="368">
        <f>'GE2024 results'!R39</f>
        <v>0.28316769909532508</v>
      </c>
      <c r="AC40" s="368">
        <f>'GE2024 results'!S39</f>
        <v>0.21727795356299301</v>
      </c>
      <c r="AD40" s="368">
        <f>'GE2024 results'!T39</f>
        <v>4.4476135300147067E-2</v>
      </c>
      <c r="AE40" s="368">
        <f>'GE2024 results'!U39</f>
        <v>4.3384286287267704E-2</v>
      </c>
      <c r="AF40" s="368">
        <f>'GE2024 results'!W39</f>
        <v>0</v>
      </c>
      <c r="AG40" s="368">
        <f>'GE2024 results'!X39</f>
        <v>0</v>
      </c>
      <c r="AH40" s="369">
        <f>'GE2024 results'!Z39</f>
        <v>0</v>
      </c>
      <c r="AJ40" s="368">
        <f t="shared" si="10"/>
        <v>0.37053136480606352</v>
      </c>
      <c r="AK40" s="370" t="str">
        <f t="shared" si="11"/>
        <v>Ref</v>
      </c>
      <c r="AL40" s="368">
        <f t="shared" si="12"/>
        <v>0.1528394713126808</v>
      </c>
      <c r="AM40" s="368">
        <f t="shared" si="13"/>
        <v>0.21769189349338272</v>
      </c>
      <c r="AO40" s="383" t="s">
        <v>8</v>
      </c>
      <c r="AP40" s="372" t="str">
        <f t="shared" si="14"/>
        <v>Ref</v>
      </c>
      <c r="AQ40" s="359" t="str">
        <f t="shared" si="15"/>
        <v>gain from</v>
      </c>
      <c r="AR40" s="359" t="str">
        <f t="shared" si="16"/>
        <v>LAB</v>
      </c>
      <c r="AS40" s="333" t="str">
        <f t="shared" si="30"/>
        <v/>
      </c>
      <c r="AU40" s="373">
        <f t="shared" si="18"/>
        <v>9690.5821325648431</v>
      </c>
      <c r="AV40" s="374">
        <f t="shared" si="19"/>
        <v>9478.9180327868853</v>
      </c>
      <c r="AW40" s="375">
        <f t="shared" si="20"/>
        <v>16494.25050112696</v>
      </c>
      <c r="AX40" s="376">
        <f t="shared" si="21"/>
        <v>1852.288</v>
      </c>
      <c r="AY40" s="377">
        <f t="shared" si="22"/>
        <v>5124.2738134321153</v>
      </c>
      <c r="AZ40" s="378">
        <f t="shared" si="23"/>
        <v>0</v>
      </c>
      <c r="BA40" s="379">
        <f t="shared" si="24"/>
        <v>0</v>
      </c>
      <c r="BB40" s="471">
        <f t="shared" si="28"/>
        <v>1790.8903769930653</v>
      </c>
      <c r="BC40" s="379">
        <f t="shared" si="29"/>
        <v>83.923439516591998</v>
      </c>
      <c r="BD40" s="381">
        <f t="shared" si="27"/>
        <v>0</v>
      </c>
      <c r="BE40" s="382">
        <f>'Allocation (ENG)'!AW40</f>
        <v>44515.126296420458</v>
      </c>
    </row>
    <row r="41" spans="1:57" ht="20" customHeight="1" x14ac:dyDescent="0.35">
      <c r="A41" s="333" t="s">
        <v>113</v>
      </c>
      <c r="B41" s="390" t="s">
        <v>111</v>
      </c>
      <c r="C41" s="333" t="s">
        <v>70</v>
      </c>
      <c r="D41" s="333" t="s">
        <v>71</v>
      </c>
      <c r="E41" s="462">
        <f>'Allocation (ENG)'!AY41</f>
        <v>0.21328349246621928</v>
      </c>
      <c r="F41" s="463">
        <f>'Allocation (ENG)'!AZ41</f>
        <v>0.17301836195924972</v>
      </c>
      <c r="G41" s="464">
        <f>'Allocation (ENG)'!BA41</f>
        <v>0.29545434697567602</v>
      </c>
      <c r="H41" s="465">
        <f>'Allocation (ENG)'!BB41</f>
        <v>7.3443798491666198E-2</v>
      </c>
      <c r="I41" s="466">
        <f>'Allocation (ENG)'!BC41</f>
        <v>0.19083899908591176</v>
      </c>
      <c r="J41" s="467">
        <f>'Allocation (ENG)'!BD41</f>
        <v>1.3432015193926762E-2</v>
      </c>
      <c r="K41" s="462">
        <f>'Allocation (ENG)'!BE41</f>
        <v>4.0498438727425978E-3</v>
      </c>
      <c r="L41" s="468">
        <f>'Allocation (ENG)'!BF41</f>
        <v>3.2079441669893155E-2</v>
      </c>
      <c r="M41" s="469">
        <f>'Allocation (ENG)'!BG41</f>
        <v>4.3997002847143722E-3</v>
      </c>
      <c r="N41" s="470">
        <f>'Allocation (ENG)'!BH41</f>
        <v>0</v>
      </c>
      <c r="P41" s="367">
        <f t="shared" si="0"/>
        <v>-0.19561738131612946</v>
      </c>
      <c r="Q41" s="367">
        <f t="shared" si="1"/>
        <v>-6.0227175061528748E-2</v>
      </c>
      <c r="R41" s="367">
        <f t="shared" si="2"/>
        <v>0.11981991409804735</v>
      </c>
      <c r="S41" s="367">
        <f t="shared" si="3"/>
        <v>-6.1372876741434129E-3</v>
      </c>
      <c r="T41" s="367">
        <f t="shared" si="4"/>
        <v>0.11792625189748415</v>
      </c>
      <c r="U41" s="367">
        <f t="shared" si="5"/>
        <v>-8.1826008017252296E-3</v>
      </c>
      <c r="V41" s="367">
        <f t="shared" si="6"/>
        <v>-4.0608630966123081E-3</v>
      </c>
      <c r="W41" s="367">
        <f t="shared" si="7"/>
        <v>3.2079441669893155E-2</v>
      </c>
      <c r="X41" s="367">
        <f t="shared" si="8"/>
        <v>4.3997002847143722E-3</v>
      </c>
      <c r="Y41" s="367">
        <f t="shared" si="9"/>
        <v>0</v>
      </c>
      <c r="AA41" s="368">
        <f>'GE2024 results'!Q40</f>
        <v>0.40890087378234874</v>
      </c>
      <c r="AB41" s="368">
        <f>'GE2024 results'!R40</f>
        <v>0.23324553702077847</v>
      </c>
      <c r="AC41" s="368">
        <f>'GE2024 results'!S40</f>
        <v>0.17563443287762867</v>
      </c>
      <c r="AD41" s="368">
        <f>'GE2024 results'!T40</f>
        <v>7.9581086165809611E-2</v>
      </c>
      <c r="AE41" s="368">
        <f>'GE2024 results'!U40</f>
        <v>7.2912747188427607E-2</v>
      </c>
      <c r="AF41" s="368">
        <f>'GE2024 results'!W40</f>
        <v>2.1614615995651992E-2</v>
      </c>
      <c r="AG41" s="368">
        <f>'GE2024 results'!X40</f>
        <v>8.1107069693549059E-3</v>
      </c>
      <c r="AH41" s="369">
        <f>'GE2024 results'!Z40</f>
        <v>0</v>
      </c>
      <c r="AJ41" s="368">
        <f t="shared" si="10"/>
        <v>0.29545434697567602</v>
      </c>
      <c r="AK41" s="370" t="str">
        <f t="shared" si="11"/>
        <v>Ref</v>
      </c>
      <c r="AL41" s="368">
        <f t="shared" si="12"/>
        <v>8.2170854509456742E-2</v>
      </c>
      <c r="AM41" s="368">
        <f t="shared" si="13"/>
        <v>0.21328349246621928</v>
      </c>
      <c r="AO41" s="383" t="s">
        <v>8</v>
      </c>
      <c r="AP41" s="372" t="str">
        <f t="shared" si="14"/>
        <v>Ref</v>
      </c>
      <c r="AQ41" s="359" t="str">
        <f t="shared" si="15"/>
        <v>gain from</v>
      </c>
      <c r="AR41" s="359" t="str">
        <f t="shared" si="16"/>
        <v>LAB</v>
      </c>
      <c r="AS41" s="333" t="str">
        <f t="shared" si="30"/>
        <v/>
      </c>
      <c r="AU41" s="373">
        <f t="shared" si="18"/>
        <v>10259.659942363114</v>
      </c>
      <c r="AV41" s="374">
        <f t="shared" si="19"/>
        <v>8322.7704918032778</v>
      </c>
      <c r="AW41" s="375">
        <f t="shared" si="20"/>
        <v>14212.356959334298</v>
      </c>
      <c r="AX41" s="376">
        <f t="shared" si="21"/>
        <v>3532.8959999999997</v>
      </c>
      <c r="AY41" s="377">
        <f t="shared" si="22"/>
        <v>9180.003626734062</v>
      </c>
      <c r="AZ41" s="378">
        <f t="shared" si="23"/>
        <v>646.12552353140836</v>
      </c>
      <c r="BA41" s="379">
        <f t="shared" si="24"/>
        <v>194.81123678890808</v>
      </c>
      <c r="BB41" s="471">
        <f t="shared" si="28"/>
        <v>1543.1300325603254</v>
      </c>
      <c r="BC41" s="379">
        <f t="shared" si="29"/>
        <v>211.64051773316214</v>
      </c>
      <c r="BD41" s="381">
        <f t="shared" si="27"/>
        <v>0</v>
      </c>
      <c r="BE41" s="382">
        <f>'Allocation (ENG)'!AW41</f>
        <v>48103.394330848561</v>
      </c>
    </row>
    <row r="42" spans="1:57" ht="20" customHeight="1" x14ac:dyDescent="0.35">
      <c r="A42" s="333" t="s">
        <v>114</v>
      </c>
      <c r="B42" s="390" t="s">
        <v>111</v>
      </c>
      <c r="C42" s="333" t="s">
        <v>70</v>
      </c>
      <c r="D42" s="333" t="s">
        <v>71</v>
      </c>
      <c r="E42" s="462">
        <f>'Allocation (ENG)'!AY42</f>
        <v>0.26010539049564252</v>
      </c>
      <c r="F42" s="463">
        <f>'Allocation (ENG)'!AZ42</f>
        <v>0.18110643660079323</v>
      </c>
      <c r="G42" s="464">
        <f>'Allocation (ENG)'!BA42</f>
        <v>0.29589747375481601</v>
      </c>
      <c r="H42" s="465">
        <f>'Allocation (ENG)'!BB42</f>
        <v>4.8891557026941965E-2</v>
      </c>
      <c r="I42" s="466">
        <f>'Allocation (ENG)'!BC42</f>
        <v>0.17504957106533353</v>
      </c>
      <c r="J42" s="467">
        <f>'Allocation (ENG)'!BD42</f>
        <v>3.7338122744565742E-3</v>
      </c>
      <c r="K42" s="462">
        <f>'Allocation (ENG)'!BE42</f>
        <v>0</v>
      </c>
      <c r="L42" s="468">
        <f>'Allocation (ENG)'!BF42</f>
        <v>3.2127554888768756E-2</v>
      </c>
      <c r="M42" s="469">
        <f>'Allocation (ENG)'!BG42</f>
        <v>3.0882038932472612E-3</v>
      </c>
      <c r="N42" s="470">
        <f>'Allocation (ENG)'!BH42</f>
        <v>0</v>
      </c>
      <c r="P42" s="367">
        <f t="shared" si="0"/>
        <v>-0.2176664579506446</v>
      </c>
      <c r="Q42" s="367">
        <f t="shared" si="1"/>
        <v>-5.2812532242850291E-2</v>
      </c>
      <c r="R42" s="367">
        <f t="shared" si="2"/>
        <v>0.12736990920492069</v>
      </c>
      <c r="S42" s="367">
        <f t="shared" si="3"/>
        <v>-1.8658010453867571E-3</v>
      </c>
      <c r="T42" s="367">
        <f t="shared" si="4"/>
        <v>0.11097174174798202</v>
      </c>
      <c r="U42" s="367">
        <f t="shared" si="5"/>
        <v>-1.2126184960372481E-3</v>
      </c>
      <c r="V42" s="367">
        <f t="shared" si="6"/>
        <v>0</v>
      </c>
      <c r="W42" s="367">
        <f t="shared" si="7"/>
        <v>3.2127554888768756E-2</v>
      </c>
      <c r="X42" s="367">
        <f t="shared" si="8"/>
        <v>3.0882038932472612E-3</v>
      </c>
      <c r="Y42" s="367">
        <f t="shared" si="9"/>
        <v>0</v>
      </c>
      <c r="AA42" s="368">
        <f>'GE2024 results'!Q41</f>
        <v>0.47777184844628712</v>
      </c>
      <c r="AB42" s="368">
        <f>'GE2024 results'!R41</f>
        <v>0.23391896884364352</v>
      </c>
      <c r="AC42" s="368">
        <f>'GE2024 results'!S41</f>
        <v>0.16852756454989531</v>
      </c>
      <c r="AD42" s="368">
        <f>'GE2024 results'!T41</f>
        <v>5.0757358072328722E-2</v>
      </c>
      <c r="AE42" s="368">
        <f>'GE2024 results'!U41</f>
        <v>6.4077829317351509E-2</v>
      </c>
      <c r="AF42" s="368">
        <f>'GE2024 results'!W41</f>
        <v>4.9464307704938223E-3</v>
      </c>
      <c r="AG42" s="368">
        <f>'GE2024 results'!X41</f>
        <v>0</v>
      </c>
      <c r="AH42" s="369">
        <f>'GE2024 results'!Z41</f>
        <v>0</v>
      </c>
      <c r="AJ42" s="368">
        <f t="shared" si="10"/>
        <v>0.29589747375481601</v>
      </c>
      <c r="AK42" s="370" t="str">
        <f t="shared" si="11"/>
        <v>Ref</v>
      </c>
      <c r="AL42" s="368">
        <f t="shared" si="12"/>
        <v>3.5792083259173491E-2</v>
      </c>
      <c r="AM42" s="368">
        <f t="shared" si="13"/>
        <v>0.26010539049564252</v>
      </c>
      <c r="AO42" s="383" t="s">
        <v>8</v>
      </c>
      <c r="AP42" s="372" t="str">
        <f t="shared" si="14"/>
        <v>Ref</v>
      </c>
      <c r="AQ42" s="359" t="str">
        <f t="shared" si="15"/>
        <v>gain from</v>
      </c>
      <c r="AR42" s="359" t="str">
        <f t="shared" si="16"/>
        <v>LAB</v>
      </c>
      <c r="AS42" s="333" t="str">
        <f t="shared" si="30"/>
        <v/>
      </c>
      <c r="AU42" s="373">
        <f t="shared" si="18"/>
        <v>12209.210374639772</v>
      </c>
      <c r="AV42" s="374">
        <f t="shared" si="19"/>
        <v>8501.0409836065573</v>
      </c>
      <c r="AW42" s="375">
        <f t="shared" si="20"/>
        <v>13889.271958235411</v>
      </c>
      <c r="AX42" s="376">
        <f t="shared" si="21"/>
        <v>2294.944</v>
      </c>
      <c r="AY42" s="377">
        <f t="shared" si="22"/>
        <v>8216.7348975526766</v>
      </c>
      <c r="AZ42" s="378">
        <f t="shared" si="23"/>
        <v>175.26318647754528</v>
      </c>
      <c r="BA42" s="379">
        <f t="shared" si="24"/>
        <v>0</v>
      </c>
      <c r="BB42" s="471">
        <f t="shared" si="28"/>
        <v>1508.0505471736292</v>
      </c>
      <c r="BC42" s="379">
        <f t="shared" si="29"/>
        <v>144.95866825593163</v>
      </c>
      <c r="BD42" s="381">
        <f t="shared" si="27"/>
        <v>0</v>
      </c>
      <c r="BE42" s="382">
        <f>'Allocation (ENG)'!AW42</f>
        <v>46939.47461594153</v>
      </c>
    </row>
    <row r="43" spans="1:57" ht="20" customHeight="1" x14ac:dyDescent="0.35">
      <c r="A43" s="333" t="s">
        <v>115</v>
      </c>
      <c r="B43" s="390" t="s">
        <v>111</v>
      </c>
      <c r="C43" s="333" t="s">
        <v>70</v>
      </c>
      <c r="D43" s="333" t="s">
        <v>71</v>
      </c>
      <c r="E43" s="462">
        <f>'Allocation (ENG)'!AY43</f>
        <v>0.20953993307604793</v>
      </c>
      <c r="F43" s="463">
        <f>'Allocation (ENG)'!AZ43</f>
        <v>0.23328074490522627</v>
      </c>
      <c r="G43" s="464">
        <f>'Allocation (ENG)'!BA43</f>
        <v>0.39520431568935099</v>
      </c>
      <c r="H43" s="465">
        <f>'Allocation (ENG)'!BB43</f>
        <v>1.8458598675280446E-2</v>
      </c>
      <c r="I43" s="466">
        <f>'Allocation (ENG)'!BC43</f>
        <v>8.6878811787103744E-2</v>
      </c>
      <c r="J43" s="467">
        <f>'Allocation (ENG)'!BD43</f>
        <v>1.780138605593295E-3</v>
      </c>
      <c r="K43" s="462">
        <f>'Allocation (ENG)'!BE43</f>
        <v>0</v>
      </c>
      <c r="L43" s="468">
        <f>'Allocation (ENG)'!BF43</f>
        <v>4.2909958586225566E-2</v>
      </c>
      <c r="M43" s="469">
        <f>'Allocation (ENG)'!BG43</f>
        <v>1.7823415339727445E-3</v>
      </c>
      <c r="N43" s="470">
        <f>'Allocation (ENG)'!BH43</f>
        <v>1.0165157141199237E-2</v>
      </c>
      <c r="P43" s="367">
        <f t="shared" si="0"/>
        <v>-0.18104589699185678</v>
      </c>
      <c r="Q43" s="367">
        <f t="shared" si="1"/>
        <v>-7.2485069099203381E-2</v>
      </c>
      <c r="R43" s="367">
        <f t="shared" si="2"/>
        <v>0.16678656798326391</v>
      </c>
      <c r="S43" s="367">
        <f t="shared" si="3"/>
        <v>-9.8794159293091183E-4</v>
      </c>
      <c r="T43" s="367">
        <f t="shared" si="4"/>
        <v>5.4605830065391277E-2</v>
      </c>
      <c r="U43" s="367">
        <f t="shared" si="5"/>
        <v>-6.3732919198770492E-3</v>
      </c>
      <c r="V43" s="367">
        <f t="shared" si="6"/>
        <v>0</v>
      </c>
      <c r="W43" s="367">
        <f t="shared" si="7"/>
        <v>4.2909958586225566E-2</v>
      </c>
      <c r="X43" s="367">
        <f t="shared" si="8"/>
        <v>1.7823415339727445E-3</v>
      </c>
      <c r="Y43" s="367">
        <f t="shared" si="9"/>
        <v>-5.1924985649852012E-3</v>
      </c>
      <c r="AA43" s="368">
        <f>'GE2024 results'!Q42</f>
        <v>0.3905858300679047</v>
      </c>
      <c r="AB43" s="368">
        <f>'GE2024 results'!R42</f>
        <v>0.30576581400442965</v>
      </c>
      <c r="AC43" s="368">
        <f>'GE2024 results'!S42</f>
        <v>0.22841774770608708</v>
      </c>
      <c r="AD43" s="368">
        <f>'GE2024 results'!T42</f>
        <v>1.9446540268211358E-2</v>
      </c>
      <c r="AE43" s="368">
        <f>'GE2024 results'!U42</f>
        <v>3.2272981721712467E-2</v>
      </c>
      <c r="AF43" s="368">
        <f>'GE2024 results'!W42</f>
        <v>8.153430525470344E-3</v>
      </c>
      <c r="AG43" s="368">
        <f>'GE2024 results'!X42</f>
        <v>0</v>
      </c>
      <c r="AH43" s="369">
        <f>'GE2024 results'!Z42</f>
        <v>1.5357655706184439E-2</v>
      </c>
      <c r="AJ43" s="368">
        <f t="shared" si="10"/>
        <v>0.39520431568935099</v>
      </c>
      <c r="AK43" s="370" t="str">
        <f t="shared" si="11"/>
        <v>Ref</v>
      </c>
      <c r="AL43" s="368">
        <f t="shared" si="12"/>
        <v>0.16192357078412473</v>
      </c>
      <c r="AM43" s="368">
        <f t="shared" si="13"/>
        <v>0.23328074490522627</v>
      </c>
      <c r="AO43" s="383" t="s">
        <v>8</v>
      </c>
      <c r="AP43" s="372" t="str">
        <f t="shared" si="14"/>
        <v>Ref</v>
      </c>
      <c r="AQ43" s="359" t="str">
        <f t="shared" si="15"/>
        <v>gain from</v>
      </c>
      <c r="AR43" s="359" t="str">
        <f t="shared" si="16"/>
        <v>LAB</v>
      </c>
      <c r="AS43" s="333" t="str">
        <f t="shared" si="30"/>
        <v/>
      </c>
      <c r="AU43" s="373">
        <f t="shared" si="18"/>
        <v>8417.1066282420761</v>
      </c>
      <c r="AV43" s="374">
        <f t="shared" si="19"/>
        <v>9370.7622950819677</v>
      </c>
      <c r="AW43" s="375">
        <f t="shared" si="20"/>
        <v>15875.145211063125</v>
      </c>
      <c r="AX43" s="376">
        <f t="shared" si="21"/>
        <v>741.47200000000009</v>
      </c>
      <c r="AY43" s="377">
        <f t="shared" si="22"/>
        <v>3489.8752319522259</v>
      </c>
      <c r="AZ43" s="378">
        <f t="shared" si="23"/>
        <v>71.507212188003109</v>
      </c>
      <c r="BA43" s="379">
        <f t="shared" si="24"/>
        <v>0</v>
      </c>
      <c r="BB43" s="471">
        <f t="shared" si="28"/>
        <v>1723.6700018541605</v>
      </c>
      <c r="BC43" s="379">
        <f t="shared" si="29"/>
        <v>71.595702638448543</v>
      </c>
      <c r="BD43" s="381">
        <f t="shared" si="27"/>
        <v>408.32890558983718</v>
      </c>
      <c r="BE43" s="382">
        <f>'Allocation (ENG)'!AW43</f>
        <v>40169.463188609836</v>
      </c>
    </row>
    <row r="44" spans="1:57" ht="20" customHeight="1" x14ac:dyDescent="0.35">
      <c r="A44" s="333" t="s">
        <v>116</v>
      </c>
      <c r="B44" s="390" t="s">
        <v>111</v>
      </c>
      <c r="C44" s="333" t="s">
        <v>70</v>
      </c>
      <c r="D44" s="333" t="s">
        <v>71</v>
      </c>
      <c r="E44" s="462">
        <f>'Allocation (ENG)'!AY44</f>
        <v>0.18239255655696313</v>
      </c>
      <c r="F44" s="463">
        <f>'Allocation (ENG)'!AZ44</f>
        <v>0.31264707372963579</v>
      </c>
      <c r="G44" s="464">
        <f>'Allocation (ENG)'!BA44</f>
        <v>0.27998164762968392</v>
      </c>
      <c r="H44" s="465">
        <f>'Allocation (ENG)'!BB44</f>
        <v>5.6134867064153791E-2</v>
      </c>
      <c r="I44" s="466">
        <f>'Allocation (ENG)'!BC44</f>
        <v>0.12337439107080295</v>
      </c>
      <c r="J44" s="467">
        <f>'Allocation (ENG)'!BD44</f>
        <v>0</v>
      </c>
      <c r="K44" s="462">
        <f>'Allocation (ENG)'!BE44</f>
        <v>0</v>
      </c>
      <c r="L44" s="468">
        <f>'Allocation (ENG)'!BF44</f>
        <v>3.0399467889759838E-2</v>
      </c>
      <c r="M44" s="469">
        <f>'Allocation (ENG)'!BG44</f>
        <v>2.4333120910903687E-3</v>
      </c>
      <c r="N44" s="470">
        <f>'Allocation (ENG)'!BH44</f>
        <v>1.2636683967910281E-2</v>
      </c>
      <c r="P44" s="367">
        <f t="shared" si="0"/>
        <v>-0.14301570023796384</v>
      </c>
      <c r="Q44" s="367">
        <f t="shared" si="1"/>
        <v>-7.9578744186898365E-2</v>
      </c>
      <c r="R44" s="367">
        <f t="shared" si="2"/>
        <v>0.1250965955336851</v>
      </c>
      <c r="S44" s="367">
        <f t="shared" si="3"/>
        <v>-4.6925946271726693E-4</v>
      </c>
      <c r="T44" s="367">
        <f t="shared" si="4"/>
        <v>7.9508998901102801E-2</v>
      </c>
      <c r="U44" s="367">
        <f t="shared" si="5"/>
        <v>-6.1542490506743489E-3</v>
      </c>
      <c r="V44" s="367">
        <f t="shared" si="6"/>
        <v>-2.8058886249275146E-3</v>
      </c>
      <c r="W44" s="367">
        <f t="shared" si="7"/>
        <v>3.0399467889759838E-2</v>
      </c>
      <c r="X44" s="367">
        <f t="shared" si="8"/>
        <v>2.4333120910903687E-3</v>
      </c>
      <c r="Y44" s="367">
        <f t="shared" si="9"/>
        <v>-5.4145328524567281E-3</v>
      </c>
      <c r="AA44" s="368">
        <f>'GE2024 results'!Q43</f>
        <v>0.32540825679492696</v>
      </c>
      <c r="AB44" s="368">
        <f>'GE2024 results'!R43</f>
        <v>0.39222581791653416</v>
      </c>
      <c r="AC44" s="368">
        <f>'GE2024 results'!S43</f>
        <v>0.15488505209599882</v>
      </c>
      <c r="AD44" s="368">
        <f>'GE2024 results'!T43</f>
        <v>5.6604126526871058E-2</v>
      </c>
      <c r="AE44" s="368">
        <f>'GE2024 results'!U43</f>
        <v>4.3865392169700146E-2</v>
      </c>
      <c r="AF44" s="368">
        <f>'GE2024 results'!W43</f>
        <v>6.1542490506743489E-3</v>
      </c>
      <c r="AG44" s="368">
        <f>'GE2024 results'!X43</f>
        <v>2.8058886249275146E-3</v>
      </c>
      <c r="AH44" s="369">
        <f>'GE2024 results'!Z43</f>
        <v>1.8051216820367009E-2</v>
      </c>
      <c r="AJ44" s="368">
        <f t="shared" si="10"/>
        <v>0.31264707372963579</v>
      </c>
      <c r="AK44" s="370" t="str">
        <f t="shared" si="11"/>
        <v>Con</v>
      </c>
      <c r="AL44" s="368">
        <f t="shared" si="12"/>
        <v>3.2665426099951878E-2</v>
      </c>
      <c r="AM44" s="368">
        <f t="shared" si="13"/>
        <v>0.27998164762968392</v>
      </c>
      <c r="AO44" s="384" t="s">
        <v>10</v>
      </c>
      <c r="AP44" s="372" t="str">
        <f t="shared" si="14"/>
        <v>Con</v>
      </c>
      <c r="AQ44" s="359" t="str">
        <f t="shared" si="15"/>
        <v>HOLD</v>
      </c>
      <c r="AR44" s="359" t="str">
        <f t="shared" si="16"/>
        <v/>
      </c>
      <c r="AS44" s="333" t="str">
        <f t="shared" si="30"/>
        <v/>
      </c>
      <c r="AU44" s="373">
        <f t="shared" si="18"/>
        <v>9124.1268011527391</v>
      </c>
      <c r="AV44" s="374">
        <f t="shared" si="19"/>
        <v>15640.065573770491</v>
      </c>
      <c r="AW44" s="375">
        <f t="shared" si="20"/>
        <v>14005.988529313017</v>
      </c>
      <c r="AX44" s="376">
        <f t="shared" si="21"/>
        <v>2808.1280000000002</v>
      </c>
      <c r="AY44" s="377">
        <f t="shared" si="22"/>
        <v>6171.7627593725265</v>
      </c>
      <c r="AZ44" s="378">
        <f t="shared" si="23"/>
        <v>0</v>
      </c>
      <c r="BA44" s="379">
        <f t="shared" si="24"/>
        <v>0</v>
      </c>
      <c r="BB44" s="471">
        <f t="shared" si="28"/>
        <v>1520.7232408473571</v>
      </c>
      <c r="BC44" s="379">
        <f t="shared" si="29"/>
        <v>121.72562567789205</v>
      </c>
      <c r="BD44" s="381">
        <f t="shared" si="27"/>
        <v>632.14590028128873</v>
      </c>
      <c r="BE44" s="382">
        <f>'Allocation (ENG)'!AW44</f>
        <v>50024.666430415309</v>
      </c>
    </row>
    <row r="45" spans="1:57" ht="20" customHeight="1" x14ac:dyDescent="0.35">
      <c r="A45" s="333" t="s">
        <v>117</v>
      </c>
      <c r="B45" s="390" t="s">
        <v>111</v>
      </c>
      <c r="C45" s="333" t="s">
        <v>70</v>
      </c>
      <c r="D45" s="333" t="s">
        <v>71</v>
      </c>
      <c r="E45" s="462">
        <f>'Allocation (ENG)'!AY45</f>
        <v>0.29042503054651847</v>
      </c>
      <c r="F45" s="463">
        <f>'Allocation (ENG)'!AZ45</f>
        <v>8.3159599964889253E-2</v>
      </c>
      <c r="G45" s="464">
        <f>'Allocation (ENG)'!BA45</f>
        <v>0.1719154603640666</v>
      </c>
      <c r="H45" s="465">
        <f>'Allocation (ENG)'!BB45</f>
        <v>4.5892098401111379E-2</v>
      </c>
      <c r="I45" s="466">
        <f>'Allocation (ENG)'!BC45</f>
        <v>0.32385155989131847</v>
      </c>
      <c r="J45" s="467">
        <f>'Allocation (ENG)'!BD45</f>
        <v>0</v>
      </c>
      <c r="K45" s="462">
        <f>'Allocation (ENG)'!BE45</f>
        <v>5.7163451376819482E-2</v>
      </c>
      <c r="L45" s="468">
        <f>'Allocation (ENG)'!BF45</f>
        <v>1.8666003866092837E-2</v>
      </c>
      <c r="M45" s="469">
        <f>'Allocation (ENG)'!BG45</f>
        <v>8.926795589183547E-3</v>
      </c>
      <c r="N45" s="470">
        <f>'Allocation (ENG)'!BH45</f>
        <v>0</v>
      </c>
      <c r="P45" s="367">
        <f t="shared" si="0"/>
        <v>-0.24510970751012828</v>
      </c>
      <c r="Q45" s="367">
        <f t="shared" si="1"/>
        <v>-2.4667108092581699E-2</v>
      </c>
      <c r="R45" s="367">
        <f t="shared" si="2"/>
        <v>7.3621457452058697E-2</v>
      </c>
      <c r="S45" s="367">
        <f t="shared" si="3"/>
        <v>-1.9362579627247786E-3</v>
      </c>
      <c r="T45" s="367">
        <f t="shared" si="4"/>
        <v>0.20484384032317474</v>
      </c>
      <c r="U45" s="367">
        <f t="shared" si="5"/>
        <v>-1.3571055740226916E-2</v>
      </c>
      <c r="V45" s="367">
        <f t="shared" si="6"/>
        <v>-1.0554468460547625E-2</v>
      </c>
      <c r="W45" s="367">
        <f t="shared" si="7"/>
        <v>1.8666003866092837E-2</v>
      </c>
      <c r="X45" s="367">
        <f t="shared" si="8"/>
        <v>8.926795589183547E-3</v>
      </c>
      <c r="Y45" s="367">
        <f t="shared" si="9"/>
        <v>-1.0219499464300431E-2</v>
      </c>
      <c r="AA45" s="368">
        <f>'GE2024 results'!Q44</f>
        <v>0.53553473805664675</v>
      </c>
      <c r="AB45" s="368">
        <f>'GE2024 results'!R44</f>
        <v>0.10782670805747095</v>
      </c>
      <c r="AC45" s="368">
        <f>'GE2024 results'!S44</f>
        <v>9.8294002912007905E-2</v>
      </c>
      <c r="AD45" s="368">
        <f>'GE2024 results'!T44</f>
        <v>4.7828356363836158E-2</v>
      </c>
      <c r="AE45" s="368">
        <f>'GE2024 results'!U44</f>
        <v>0.11900771956814374</v>
      </c>
      <c r="AF45" s="368">
        <f>'GE2024 results'!W44</f>
        <v>1.3571055740226916E-2</v>
      </c>
      <c r="AG45" s="368">
        <f>'GE2024 results'!X44</f>
        <v>6.7717919837367108E-2</v>
      </c>
      <c r="AH45" s="369">
        <f>'GE2024 results'!Z44</f>
        <v>1.0219499464300431E-2</v>
      </c>
      <c r="AJ45" s="368">
        <f t="shared" si="10"/>
        <v>0.32385155989131847</v>
      </c>
      <c r="AK45" s="370" t="str">
        <f t="shared" si="11"/>
        <v>Grn</v>
      </c>
      <c r="AL45" s="368">
        <f t="shared" si="12"/>
        <v>3.3426529344800004E-2</v>
      </c>
      <c r="AM45" s="368">
        <f t="shared" si="13"/>
        <v>0.29042503054651847</v>
      </c>
      <c r="AO45" s="383" t="s">
        <v>8</v>
      </c>
      <c r="AP45" s="372" t="str">
        <f t="shared" si="14"/>
        <v>Grn</v>
      </c>
      <c r="AQ45" s="359" t="str">
        <f t="shared" si="15"/>
        <v>gain from</v>
      </c>
      <c r="AR45" s="359" t="str">
        <f t="shared" si="16"/>
        <v>LAB</v>
      </c>
      <c r="AS45" s="333" t="str">
        <f t="shared" si="30"/>
        <v/>
      </c>
      <c r="AU45" s="373">
        <f t="shared" si="18"/>
        <v>10224.518731988474</v>
      </c>
      <c r="AV45" s="374">
        <f t="shared" si="19"/>
        <v>2927.6639344262294</v>
      </c>
      <c r="AW45" s="375">
        <f t="shared" si="20"/>
        <v>6052.3462509519304</v>
      </c>
      <c r="AX45" s="376">
        <f t="shared" si="21"/>
        <v>1615.6480000000001</v>
      </c>
      <c r="AY45" s="377">
        <f t="shared" si="22"/>
        <v>11401.311843753429</v>
      </c>
      <c r="AZ45" s="378">
        <f t="shared" si="23"/>
        <v>0</v>
      </c>
      <c r="BA45" s="379">
        <f t="shared" si="24"/>
        <v>2012.460077175705</v>
      </c>
      <c r="BB45" s="471">
        <f t="shared" si="28"/>
        <v>657.14344876229995</v>
      </c>
      <c r="BC45" s="379">
        <f t="shared" si="29"/>
        <v>314.27108244246131</v>
      </c>
      <c r="BD45" s="381">
        <f t="shared" si="27"/>
        <v>0</v>
      </c>
      <c r="BE45" s="382">
        <f>'Allocation (ENG)'!AW45</f>
        <v>35205.363369500526</v>
      </c>
    </row>
    <row r="46" spans="1:57" ht="20" customHeight="1" x14ac:dyDescent="0.35">
      <c r="A46" s="333" t="s">
        <v>118</v>
      </c>
      <c r="B46" s="390" t="s">
        <v>111</v>
      </c>
      <c r="C46" s="333" t="s">
        <v>70</v>
      </c>
      <c r="D46" s="333" t="s">
        <v>71</v>
      </c>
      <c r="E46" s="462">
        <f>'Allocation (ENG)'!AY46</f>
        <v>0.23275991481649766</v>
      </c>
      <c r="F46" s="463">
        <f>'Allocation (ENG)'!AZ46</f>
        <v>0.13632279440187575</v>
      </c>
      <c r="G46" s="464">
        <f>'Allocation (ENG)'!BA46</f>
        <v>0.32126719571160217</v>
      </c>
      <c r="H46" s="465">
        <f>'Allocation (ENG)'!BB46</f>
        <v>3.3385931915701307E-2</v>
      </c>
      <c r="I46" s="466">
        <f>'Allocation (ENG)'!BC46</f>
        <v>0.23749248588982821</v>
      </c>
      <c r="J46" s="467">
        <f>'Allocation (ENG)'!BD46</f>
        <v>0</v>
      </c>
      <c r="K46" s="462">
        <f>'Allocation (ENG)'!BE46</f>
        <v>0</v>
      </c>
      <c r="L46" s="468">
        <f>'Allocation (ENG)'!BF46</f>
        <v>3.4882114176945797E-2</v>
      </c>
      <c r="M46" s="469">
        <f>'Allocation (ENG)'!BG46</f>
        <v>3.8895630875491112E-3</v>
      </c>
      <c r="N46" s="470">
        <f>'Allocation (ENG)'!BH46</f>
        <v>0</v>
      </c>
      <c r="P46" s="367">
        <f t="shared" si="0"/>
        <v>-0.23800307544259336</v>
      </c>
      <c r="Q46" s="367">
        <f t="shared" si="1"/>
        <v>-5.7552716210287541E-2</v>
      </c>
      <c r="R46" s="367">
        <f t="shared" si="2"/>
        <v>0.11979320479549968</v>
      </c>
      <c r="S46" s="367">
        <f t="shared" si="3"/>
        <v>-4.7778638965648088E-3</v>
      </c>
      <c r="T46" s="367">
        <f t="shared" si="4"/>
        <v>0.14176877348945116</v>
      </c>
      <c r="U46" s="367">
        <f t="shared" si="5"/>
        <v>0</v>
      </c>
      <c r="V46" s="367">
        <f t="shared" si="6"/>
        <v>0</v>
      </c>
      <c r="W46" s="367">
        <f t="shared" si="7"/>
        <v>3.4882114176945797E-2</v>
      </c>
      <c r="X46" s="367">
        <f t="shared" si="8"/>
        <v>3.8895630875491112E-3</v>
      </c>
      <c r="Y46" s="367">
        <f t="shared" si="9"/>
        <v>0</v>
      </c>
      <c r="AA46" s="368">
        <f>'GE2024 results'!Q45</f>
        <v>0.47076299025909102</v>
      </c>
      <c r="AB46" s="368">
        <f>'GE2024 results'!R45</f>
        <v>0.19387551061216329</v>
      </c>
      <c r="AC46" s="368">
        <f>'GE2024 results'!S45</f>
        <v>0.20147399091610249</v>
      </c>
      <c r="AD46" s="368">
        <f>'GE2024 results'!T45</f>
        <v>3.8163795812266116E-2</v>
      </c>
      <c r="AE46" s="368">
        <f>'GE2024 results'!U45</f>
        <v>9.5723712400377067E-2</v>
      </c>
      <c r="AF46" s="368">
        <f>'GE2024 results'!W45</f>
        <v>0</v>
      </c>
      <c r="AG46" s="368">
        <f>'GE2024 results'!X45</f>
        <v>0</v>
      </c>
      <c r="AH46" s="369">
        <f>'GE2024 results'!Z45</f>
        <v>0</v>
      </c>
      <c r="AJ46" s="368">
        <f t="shared" si="10"/>
        <v>0.32126719571160217</v>
      </c>
      <c r="AK46" s="370" t="str">
        <f t="shared" si="11"/>
        <v>Ref</v>
      </c>
      <c r="AL46" s="368">
        <f t="shared" si="12"/>
        <v>8.3774709821773957E-2</v>
      </c>
      <c r="AM46" s="368">
        <f t="shared" si="13"/>
        <v>0.23749248588982821</v>
      </c>
      <c r="AO46" s="383" t="s">
        <v>8</v>
      </c>
      <c r="AP46" s="372" t="str">
        <f t="shared" si="14"/>
        <v>Ref</v>
      </c>
      <c r="AQ46" s="359" t="str">
        <f t="shared" si="15"/>
        <v>gain from</v>
      </c>
      <c r="AR46" s="359" t="str">
        <f t="shared" si="16"/>
        <v>LAB</v>
      </c>
      <c r="AS46" s="333" t="str">
        <f t="shared" si="30"/>
        <v/>
      </c>
      <c r="AU46" s="373">
        <f t="shared" si="18"/>
        <v>8643.6887608069173</v>
      </c>
      <c r="AV46" s="374">
        <f t="shared" si="19"/>
        <v>5062.4344262295081</v>
      </c>
      <c r="AW46" s="375">
        <f t="shared" si="20"/>
        <v>11930.463417541632</v>
      </c>
      <c r="AX46" s="376">
        <f t="shared" si="21"/>
        <v>1239.808</v>
      </c>
      <c r="AY46" s="377">
        <f t="shared" si="22"/>
        <v>8819.4358237344713</v>
      </c>
      <c r="AZ46" s="378">
        <f t="shared" si="23"/>
        <v>0</v>
      </c>
      <c r="BA46" s="379">
        <f t="shared" si="24"/>
        <v>0</v>
      </c>
      <c r="BB46" s="471">
        <f t="shared" si="28"/>
        <v>1295.3696881275857</v>
      </c>
      <c r="BC46" s="379">
        <f t="shared" si="29"/>
        <v>144.44142055475078</v>
      </c>
      <c r="BD46" s="381">
        <f t="shared" si="27"/>
        <v>0</v>
      </c>
      <c r="BE46" s="382">
        <f>'Allocation (ENG)'!AW46</f>
        <v>37135.641536994866</v>
      </c>
    </row>
    <row r="47" spans="1:57" ht="20" customHeight="1" x14ac:dyDescent="0.35">
      <c r="A47" s="333" t="s">
        <v>119</v>
      </c>
      <c r="B47" s="390" t="s">
        <v>111</v>
      </c>
      <c r="C47" s="333" t="s">
        <v>70</v>
      </c>
      <c r="D47" s="333" t="s">
        <v>71</v>
      </c>
      <c r="E47" s="462">
        <f>'Allocation (ENG)'!AY47</f>
        <v>0.25147953547170049</v>
      </c>
      <c r="F47" s="463">
        <f>'Allocation (ENG)'!AZ47</f>
        <v>0.12132427708587172</v>
      </c>
      <c r="G47" s="464">
        <f>'Allocation (ENG)'!BA47</f>
        <v>0.25696841130486736</v>
      </c>
      <c r="H47" s="465">
        <f>'Allocation (ENG)'!BB47</f>
        <v>5.880652025955025E-2</v>
      </c>
      <c r="I47" s="466">
        <f>'Allocation (ENG)'!BC47</f>
        <v>0.23676437196440725</v>
      </c>
      <c r="J47" s="467">
        <f>'Allocation (ENG)'!BD47</f>
        <v>0</v>
      </c>
      <c r="K47" s="462">
        <f>'Allocation (ENG)'!BE47</f>
        <v>3.727382207715408E-2</v>
      </c>
      <c r="L47" s="468">
        <f>'Allocation (ENG)'!BF47</f>
        <v>2.7900767904891457E-2</v>
      </c>
      <c r="M47" s="469">
        <f>'Allocation (ENG)'!BG47</f>
        <v>5.8622250058799948E-3</v>
      </c>
      <c r="N47" s="470">
        <f>'Allocation (ENG)'!BH47</f>
        <v>3.6200689256774819E-3</v>
      </c>
      <c r="P47" s="367">
        <f t="shared" si="0"/>
        <v>-0.22234874397718785</v>
      </c>
      <c r="Q47" s="367">
        <f t="shared" si="1"/>
        <v>-3.9416621359944767E-2</v>
      </c>
      <c r="R47" s="367">
        <f t="shared" si="2"/>
        <v>0.10684219092103572</v>
      </c>
      <c r="S47" s="367">
        <f t="shared" si="3"/>
        <v>-3.8170388511282946E-3</v>
      </c>
      <c r="T47" s="367">
        <f t="shared" si="4"/>
        <v>0.14786264137649399</v>
      </c>
      <c r="U47" s="367">
        <f t="shared" si="5"/>
        <v>0</v>
      </c>
      <c r="V47" s="367">
        <f t="shared" si="6"/>
        <v>-8.2263452028726869E-3</v>
      </c>
      <c r="W47" s="367">
        <f t="shared" si="7"/>
        <v>2.7900767904891457E-2</v>
      </c>
      <c r="X47" s="367">
        <f t="shared" si="8"/>
        <v>5.8622250058799948E-3</v>
      </c>
      <c r="Y47" s="367">
        <f t="shared" si="9"/>
        <v>-1.4659075817167496E-2</v>
      </c>
      <c r="AA47" s="368">
        <f>'GE2024 results'!Q46</f>
        <v>0.47382827944888833</v>
      </c>
      <c r="AB47" s="368">
        <f>'GE2024 results'!R46</f>
        <v>0.16074089844581649</v>
      </c>
      <c r="AC47" s="368">
        <f>'GE2024 results'!S46</f>
        <v>0.15012622038383164</v>
      </c>
      <c r="AD47" s="368">
        <f>'GE2024 results'!T46</f>
        <v>6.2623559110678545E-2</v>
      </c>
      <c r="AE47" s="368">
        <f>'GE2024 results'!U46</f>
        <v>8.8901730587913258E-2</v>
      </c>
      <c r="AF47" s="368">
        <f>'GE2024 results'!W46</f>
        <v>0</v>
      </c>
      <c r="AG47" s="368">
        <f>'GE2024 results'!X46</f>
        <v>4.5500167280026767E-2</v>
      </c>
      <c r="AH47" s="369">
        <f>'GE2024 results'!Z46</f>
        <v>1.8279144742844977E-2</v>
      </c>
      <c r="AJ47" s="368">
        <f t="shared" si="10"/>
        <v>0.25696841130486736</v>
      </c>
      <c r="AK47" s="370" t="str">
        <f t="shared" si="11"/>
        <v>Ref</v>
      </c>
      <c r="AL47" s="368">
        <f t="shared" si="12"/>
        <v>5.488875833166873E-3</v>
      </c>
      <c r="AM47" s="368">
        <f t="shared" si="13"/>
        <v>0.25147953547170049</v>
      </c>
      <c r="AO47" s="383" t="s">
        <v>8</v>
      </c>
      <c r="AP47" s="372" t="str">
        <f t="shared" si="14"/>
        <v>Ref</v>
      </c>
      <c r="AQ47" s="359" t="str">
        <f t="shared" si="15"/>
        <v>gain from</v>
      </c>
      <c r="AR47" s="359" t="str">
        <f t="shared" si="16"/>
        <v>LAB</v>
      </c>
      <c r="AS47" s="333" t="str">
        <f t="shared" si="30"/>
        <v/>
      </c>
      <c r="AU47" s="373">
        <f t="shared" si="18"/>
        <v>8171.118155619597</v>
      </c>
      <c r="AV47" s="374">
        <f t="shared" si="19"/>
        <v>3942.0901639344261</v>
      </c>
      <c r="AW47" s="375">
        <f t="shared" si="20"/>
        <v>8349.4636933199345</v>
      </c>
      <c r="AX47" s="376">
        <f t="shared" si="21"/>
        <v>1910.7520000000002</v>
      </c>
      <c r="AY47" s="377">
        <f t="shared" si="22"/>
        <v>7692.990424582471</v>
      </c>
      <c r="AZ47" s="378">
        <f t="shared" si="23"/>
        <v>0</v>
      </c>
      <c r="BA47" s="379">
        <f t="shared" si="24"/>
        <v>1211.1077099482</v>
      </c>
      <c r="BB47" s="471">
        <f t="shared" si="28"/>
        <v>906.55675323943899</v>
      </c>
      <c r="BC47" s="379">
        <f t="shared" si="29"/>
        <v>190.47646595984594</v>
      </c>
      <c r="BD47" s="381">
        <f t="shared" si="27"/>
        <v>117.62392859408754</v>
      </c>
      <c r="BE47" s="382">
        <f>'Allocation (ENG)'!AW47</f>
        <v>32492.179295197999</v>
      </c>
    </row>
    <row r="48" spans="1:57" ht="20" customHeight="1" x14ac:dyDescent="0.35">
      <c r="A48" s="333" t="s">
        <v>120</v>
      </c>
      <c r="B48" s="390" t="s">
        <v>111</v>
      </c>
      <c r="C48" s="333" t="s">
        <v>70</v>
      </c>
      <c r="D48" s="333" t="s">
        <v>71</v>
      </c>
      <c r="E48" s="462">
        <f>'Allocation (ENG)'!AY48</f>
        <v>0.24802967598334302</v>
      </c>
      <c r="F48" s="463">
        <f>'Allocation (ENG)'!AZ48</f>
        <v>0.24916114233932118</v>
      </c>
      <c r="G48" s="464">
        <f>'Allocation (ENG)'!BA48</f>
        <v>0.20093612189156837</v>
      </c>
      <c r="H48" s="465">
        <f>'Allocation (ENG)'!BB48</f>
        <v>5.436308601617168E-2</v>
      </c>
      <c r="I48" s="466">
        <f>'Allocation (ENG)'!BC48</f>
        <v>0.21490439612278206</v>
      </c>
      <c r="J48" s="467">
        <f>'Allocation (ENG)'!BD48</f>
        <v>6.5165674834652939E-3</v>
      </c>
      <c r="K48" s="462">
        <f>'Allocation (ENG)'!BE48</f>
        <v>0</v>
      </c>
      <c r="L48" s="468">
        <f>'Allocation (ENG)'!BF48</f>
        <v>2.1816969923024301E-2</v>
      </c>
      <c r="M48" s="469">
        <f>'Allocation (ENG)'!BG48</f>
        <v>3.96209540152055E-3</v>
      </c>
      <c r="N48" s="470">
        <f>'Allocation (ENG)'!BH48</f>
        <v>3.0994483880372742E-4</v>
      </c>
      <c r="P48" s="367">
        <f t="shared" si="0"/>
        <v>-0.18995522288060823</v>
      </c>
      <c r="Q48" s="367">
        <f t="shared" si="1"/>
        <v>-6.0221650678135175E-2</v>
      </c>
      <c r="R48" s="367">
        <f t="shared" si="2"/>
        <v>9.0916033224347534E-2</v>
      </c>
      <c r="S48" s="367">
        <f t="shared" si="3"/>
        <v>1.0636670334264464E-4</v>
      </c>
      <c r="T48" s="367">
        <f t="shared" si="4"/>
        <v>0.1392774911629594</v>
      </c>
      <c r="U48" s="367">
        <f t="shared" si="5"/>
        <v>-2.9909138132928103E-3</v>
      </c>
      <c r="V48" s="367">
        <f t="shared" si="6"/>
        <v>0</v>
      </c>
      <c r="W48" s="367">
        <f t="shared" si="7"/>
        <v>2.1816969923024301E-2</v>
      </c>
      <c r="X48" s="367">
        <f t="shared" si="8"/>
        <v>3.96209540152055E-3</v>
      </c>
      <c r="Y48" s="367">
        <f t="shared" si="9"/>
        <v>-2.9111690431580348E-3</v>
      </c>
      <c r="AA48" s="368">
        <f>'GE2024 results'!Q47</f>
        <v>0.43798489886395126</v>
      </c>
      <c r="AB48" s="368">
        <f>'GE2024 results'!R47</f>
        <v>0.30938279301745636</v>
      </c>
      <c r="AC48" s="368">
        <f>'GE2024 results'!S47</f>
        <v>0.11002008866722084</v>
      </c>
      <c r="AD48" s="368">
        <f>'GE2024 results'!T47</f>
        <v>5.4256719312829035E-2</v>
      </c>
      <c r="AE48" s="368">
        <f>'GE2024 results'!U47</f>
        <v>7.5626904959822661E-2</v>
      </c>
      <c r="AF48" s="368">
        <f>'GE2024 results'!W47</f>
        <v>9.5074812967581041E-3</v>
      </c>
      <c r="AG48" s="368">
        <f>'GE2024 results'!X47</f>
        <v>0</v>
      </c>
      <c r="AH48" s="369">
        <f>'GE2024 results'!Z47</f>
        <v>3.2211138819617621E-3</v>
      </c>
      <c r="AJ48" s="368">
        <f t="shared" si="10"/>
        <v>0.24916114233932118</v>
      </c>
      <c r="AK48" s="370" t="str">
        <f t="shared" si="11"/>
        <v>Con</v>
      </c>
      <c r="AL48" s="368">
        <f t="shared" si="12"/>
        <v>1.1314663559781613E-3</v>
      </c>
      <c r="AM48" s="368">
        <f t="shared" si="13"/>
        <v>0.24802967598334302</v>
      </c>
      <c r="AO48" s="383" t="s">
        <v>8</v>
      </c>
      <c r="AP48" s="372" t="str">
        <f t="shared" si="14"/>
        <v>Con</v>
      </c>
      <c r="AQ48" s="359" t="str">
        <f t="shared" si="15"/>
        <v>gain from</v>
      </c>
      <c r="AR48" s="359" t="str">
        <f t="shared" si="16"/>
        <v>LAB</v>
      </c>
      <c r="AS48" s="333" t="str">
        <f t="shared" si="30"/>
        <v/>
      </c>
      <c r="AU48" s="373">
        <f t="shared" si="18"/>
        <v>13265.020172910667</v>
      </c>
      <c r="AV48" s="374">
        <f t="shared" si="19"/>
        <v>13325.532786885246</v>
      </c>
      <c r="AW48" s="375">
        <f t="shared" si="20"/>
        <v>10746.382261681836</v>
      </c>
      <c r="AX48" s="376">
        <f t="shared" si="21"/>
        <v>2907.424</v>
      </c>
      <c r="AY48" s="377">
        <f t="shared" si="22"/>
        <v>11493.427705833614</v>
      </c>
      <c r="AZ48" s="378">
        <f t="shared" si="23"/>
        <v>348.51635709956759</v>
      </c>
      <c r="BA48" s="379">
        <f t="shared" si="24"/>
        <v>0</v>
      </c>
      <c r="BB48" s="471">
        <f t="shared" si="28"/>
        <v>1166.8061291187514</v>
      </c>
      <c r="BC48" s="379">
        <f t="shared" si="29"/>
        <v>211.89914158375259</v>
      </c>
      <c r="BD48" s="381">
        <f t="shared" si="27"/>
        <v>16.576341209658722</v>
      </c>
      <c r="BE48" s="382">
        <f>'Allocation (ENG)'!AW48</f>
        <v>53481.584896323082</v>
      </c>
    </row>
    <row r="49" spans="1:57" ht="20" customHeight="1" x14ac:dyDescent="0.35">
      <c r="A49" s="333" t="s">
        <v>121</v>
      </c>
      <c r="B49" s="390" t="s">
        <v>111</v>
      </c>
      <c r="C49" s="333" t="s">
        <v>70</v>
      </c>
      <c r="D49" s="333" t="s">
        <v>71</v>
      </c>
      <c r="E49" s="462">
        <f>'Allocation (ENG)'!AY49</f>
        <v>0.20023534774918997</v>
      </c>
      <c r="F49" s="463">
        <f>'Allocation (ENG)'!AZ49</f>
        <v>0.2024959859586056</v>
      </c>
      <c r="G49" s="464">
        <f>'Allocation (ENG)'!BA49</f>
        <v>0.3879937590925463</v>
      </c>
      <c r="H49" s="465">
        <f>'Allocation (ENG)'!BB49</f>
        <v>3.4561164479264647E-2</v>
      </c>
      <c r="I49" s="466">
        <f>'Allocation (ENG)'!BC49</f>
        <v>0.11817647080506492</v>
      </c>
      <c r="J49" s="467">
        <f>'Allocation (ENG)'!BD49</f>
        <v>1.1720145446592308E-2</v>
      </c>
      <c r="K49" s="462">
        <f>'Allocation (ENG)'!BE49</f>
        <v>0</v>
      </c>
      <c r="L49" s="468">
        <f>'Allocation (ENG)'!BF49</f>
        <v>4.2127060544201823E-2</v>
      </c>
      <c r="M49" s="469">
        <f>'Allocation (ENG)'!BG49</f>
        <v>2.6900659245344088E-3</v>
      </c>
      <c r="N49" s="470">
        <f>'Allocation (ENG)'!BH49</f>
        <v>0</v>
      </c>
      <c r="P49" s="367">
        <f t="shared" si="0"/>
        <v>-0.18696152853523254</v>
      </c>
      <c r="Q49" s="367">
        <f t="shared" si="1"/>
        <v>-7.2843101587633602E-2</v>
      </c>
      <c r="R49" s="367">
        <f t="shared" si="2"/>
        <v>0.15535915161206951</v>
      </c>
      <c r="S49" s="367">
        <f t="shared" si="3"/>
        <v>-3.2111330957456316E-3</v>
      </c>
      <c r="T49" s="367">
        <f t="shared" si="4"/>
        <v>7.2635985807119996E-2</v>
      </c>
      <c r="U49" s="367">
        <f t="shared" si="5"/>
        <v>-6.035711520115462E-3</v>
      </c>
      <c r="V49" s="367">
        <f t="shared" si="6"/>
        <v>0</v>
      </c>
      <c r="W49" s="367">
        <f t="shared" si="7"/>
        <v>4.2127060544201823E-2</v>
      </c>
      <c r="X49" s="367">
        <f t="shared" si="8"/>
        <v>2.6900659245344088E-3</v>
      </c>
      <c r="Y49" s="367">
        <f t="shared" si="9"/>
        <v>-3.7607891491985204E-3</v>
      </c>
      <c r="AA49" s="368">
        <f>'GE2024 results'!Q48</f>
        <v>0.38719687628442251</v>
      </c>
      <c r="AB49" s="368">
        <f>'GE2024 results'!R48</f>
        <v>0.2753390875462392</v>
      </c>
      <c r="AC49" s="368">
        <f>'GE2024 results'!S48</f>
        <v>0.23263460748047679</v>
      </c>
      <c r="AD49" s="368">
        <f>'GE2024 results'!T48</f>
        <v>3.7772297575010279E-2</v>
      </c>
      <c r="AE49" s="368">
        <f>'GE2024 results'!U48</f>
        <v>4.5540484997944927E-2</v>
      </c>
      <c r="AF49" s="368">
        <f>'GE2024 results'!W48</f>
        <v>1.775585696670777E-2</v>
      </c>
      <c r="AG49" s="368">
        <f>'GE2024 results'!X48</f>
        <v>0</v>
      </c>
      <c r="AH49" s="369">
        <f>'GE2024 results'!Z48</f>
        <v>3.7607891491985204E-3</v>
      </c>
      <c r="AJ49" s="368">
        <f t="shared" si="10"/>
        <v>0.3879937590925463</v>
      </c>
      <c r="AK49" s="370" t="str">
        <f t="shared" si="11"/>
        <v>Ref</v>
      </c>
      <c r="AL49" s="368">
        <f t="shared" si="12"/>
        <v>0.1854977731339407</v>
      </c>
      <c r="AM49" s="368">
        <f t="shared" si="13"/>
        <v>0.2024959859586056</v>
      </c>
      <c r="AO49" s="383" t="s">
        <v>8</v>
      </c>
      <c r="AP49" s="372" t="str">
        <f t="shared" si="14"/>
        <v>Ref</v>
      </c>
      <c r="AQ49" s="359" t="str">
        <f t="shared" si="15"/>
        <v>gain from</v>
      </c>
      <c r="AR49" s="359" t="str">
        <f t="shared" si="16"/>
        <v>LAB</v>
      </c>
      <c r="AS49" s="333" t="str">
        <f t="shared" si="30"/>
        <v/>
      </c>
      <c r="AU49" s="373">
        <f t="shared" si="18"/>
        <v>9882.0230547550455</v>
      </c>
      <c r="AV49" s="374">
        <f t="shared" si="19"/>
        <v>9993.5901639344265</v>
      </c>
      <c r="AW49" s="375">
        <f t="shared" si="20"/>
        <v>19148.283834761278</v>
      </c>
      <c r="AX49" s="376">
        <f t="shared" si="21"/>
        <v>1705.664</v>
      </c>
      <c r="AY49" s="377">
        <f t="shared" si="22"/>
        <v>5832.250010562695</v>
      </c>
      <c r="AZ49" s="378">
        <f t="shared" si="23"/>
        <v>578.41309643979218</v>
      </c>
      <c r="BA49" s="379">
        <f t="shared" si="24"/>
        <v>0</v>
      </c>
      <c r="BB49" s="471">
        <f t="shared" si="28"/>
        <v>2079.0564114000103</v>
      </c>
      <c r="BC49" s="379">
        <f t="shared" si="29"/>
        <v>132.7602433030834</v>
      </c>
      <c r="BD49" s="381">
        <f t="shared" si="27"/>
        <v>0</v>
      </c>
      <c r="BE49" s="382">
        <f>'Allocation (ENG)'!AW49</f>
        <v>49352.040815156332</v>
      </c>
    </row>
    <row r="50" spans="1:57" ht="20" customHeight="1" x14ac:dyDescent="0.35">
      <c r="A50" s="333" t="s">
        <v>122</v>
      </c>
      <c r="B50" s="390" t="s">
        <v>123</v>
      </c>
      <c r="C50" s="333" t="s">
        <v>56</v>
      </c>
      <c r="D50" s="333" t="s">
        <v>71</v>
      </c>
      <c r="E50" s="462">
        <f>'Allocation (ENG)'!AY50</f>
        <v>0.27200341200383243</v>
      </c>
      <c r="F50" s="463">
        <f>'Allocation (ENG)'!AZ50</f>
        <v>0.18795006879736278</v>
      </c>
      <c r="G50" s="464">
        <f>'Allocation (ENG)'!BA50</f>
        <v>0.21481017439636918</v>
      </c>
      <c r="H50" s="465">
        <f>'Allocation (ENG)'!BB50</f>
        <v>0.10560867903823092</v>
      </c>
      <c r="I50" s="466">
        <f>'Allocation (ENG)'!BC50</f>
        <v>0.15752509724102151</v>
      </c>
      <c r="J50" s="467">
        <f>'Allocation (ENG)'!BD50</f>
        <v>2.131931140445106E-2</v>
      </c>
      <c r="K50" s="462">
        <f>'Allocation (ENG)'!BE50</f>
        <v>1.2577795255147383E-2</v>
      </c>
      <c r="L50" s="468">
        <f>'Allocation (ENG)'!BF50</f>
        <v>2.2898660811627763E-2</v>
      </c>
      <c r="M50" s="469">
        <f>'Allocation (ENG)'!BG50</f>
        <v>5.3068010519571347E-3</v>
      </c>
      <c r="N50" s="470">
        <f>'Allocation (ENG)'!BH50</f>
        <v>0</v>
      </c>
      <c r="P50" s="367">
        <f t="shared" si="0"/>
        <v>-0.17911442168612551</v>
      </c>
      <c r="Q50" s="367">
        <f t="shared" si="1"/>
        <v>-3.1238794676898746E-2</v>
      </c>
      <c r="R50" s="367">
        <f t="shared" si="2"/>
        <v>0.10295302099859747</v>
      </c>
      <c r="S50" s="367">
        <f t="shared" si="3"/>
        <v>6.6146063851897641E-3</v>
      </c>
      <c r="T50" s="367">
        <f t="shared" si="4"/>
        <v>9.8645144463038778E-2</v>
      </c>
      <c r="U50" s="367">
        <f t="shared" si="5"/>
        <v>-1.4146391146029769E-2</v>
      </c>
      <c r="V50" s="367">
        <f t="shared" si="6"/>
        <v>-1.1918626201356712E-2</v>
      </c>
      <c r="W50" s="367">
        <f t="shared" si="7"/>
        <v>2.2898660811627763E-2</v>
      </c>
      <c r="X50" s="367">
        <f t="shared" si="8"/>
        <v>5.3068010519571347E-3</v>
      </c>
      <c r="Y50" s="367">
        <f t="shared" si="9"/>
        <v>0</v>
      </c>
      <c r="AA50" s="368">
        <f>'GE2024 results'!Q49</f>
        <v>0.45111783368995795</v>
      </c>
      <c r="AB50" s="368">
        <f>'GE2024 results'!R49</f>
        <v>0.21918886347426153</v>
      </c>
      <c r="AC50" s="368">
        <f>'GE2024 results'!S49</f>
        <v>0.11185715339777171</v>
      </c>
      <c r="AD50" s="368">
        <f>'GE2024 results'!T49</f>
        <v>9.8994072653041151E-2</v>
      </c>
      <c r="AE50" s="368">
        <f>'GE2024 results'!U49</f>
        <v>5.8879952777982733E-2</v>
      </c>
      <c r="AF50" s="368">
        <f>'GE2024 results'!W49</f>
        <v>3.5465702550480829E-2</v>
      </c>
      <c r="AG50" s="368">
        <f>'GE2024 results'!X49</f>
        <v>2.4496421456504096E-2</v>
      </c>
      <c r="AH50" s="369">
        <f>'GE2024 results'!Z49</f>
        <v>0</v>
      </c>
      <c r="AJ50" s="368">
        <f t="shared" si="10"/>
        <v>0.27200341200383243</v>
      </c>
      <c r="AK50" s="370" t="str">
        <f t="shared" si="11"/>
        <v>Lab</v>
      </c>
      <c r="AL50" s="368">
        <f t="shared" si="12"/>
        <v>5.7193237607463254E-2</v>
      </c>
      <c r="AM50" s="368">
        <f t="shared" si="13"/>
        <v>0.21481017439636918</v>
      </c>
      <c r="AO50" s="383" t="s">
        <v>8</v>
      </c>
      <c r="AP50" s="372" t="str">
        <f t="shared" si="14"/>
        <v>Lab</v>
      </c>
      <c r="AQ50" s="359" t="str">
        <f t="shared" si="15"/>
        <v>HOLD</v>
      </c>
      <c r="AR50" s="359" t="str">
        <f t="shared" si="16"/>
        <v/>
      </c>
      <c r="AS50" s="333" t="str">
        <f t="shared" si="30"/>
        <v/>
      </c>
      <c r="AU50" s="373">
        <f t="shared" si="18"/>
        <v>9620.2997118155617</v>
      </c>
      <c r="AV50" s="374">
        <f t="shared" si="19"/>
        <v>6647.4754098360654</v>
      </c>
      <c r="AW50" s="375">
        <f t="shared" si="20"/>
        <v>7597.4718244024243</v>
      </c>
      <c r="AX50" s="376">
        <f t="shared" si="21"/>
        <v>3735.2000000000007</v>
      </c>
      <c r="AY50" s="377">
        <f t="shared" si="22"/>
        <v>5571.3957278233174</v>
      </c>
      <c r="AZ50" s="378">
        <f t="shared" si="23"/>
        <v>754.02791402284686</v>
      </c>
      <c r="BA50" s="379">
        <f t="shared" si="24"/>
        <v>444.85530228078403</v>
      </c>
      <c r="BB50" s="471">
        <f t="shared" si="28"/>
        <v>809.88682599305423</v>
      </c>
      <c r="BC50" s="379">
        <f t="shared" si="29"/>
        <v>187.69255964365044</v>
      </c>
      <c r="BD50" s="381">
        <f t="shared" si="27"/>
        <v>0</v>
      </c>
      <c r="BE50" s="382">
        <f>'Allocation (ENG)'!AW50</f>
        <v>35368.3052758177</v>
      </c>
    </row>
    <row r="51" spans="1:57" ht="20" customHeight="1" x14ac:dyDescent="0.35">
      <c r="A51" s="333" t="s">
        <v>124</v>
      </c>
      <c r="B51" s="390" t="s">
        <v>123</v>
      </c>
      <c r="C51" s="333" t="s">
        <v>56</v>
      </c>
      <c r="D51" s="333" t="s">
        <v>71</v>
      </c>
      <c r="E51" s="462">
        <f>'Allocation (ENG)'!AY51</f>
        <v>0.17632665863024796</v>
      </c>
      <c r="F51" s="463">
        <f>'Allocation (ENG)'!AZ51</f>
        <v>0.23959131904600803</v>
      </c>
      <c r="G51" s="464">
        <f>'Allocation (ENG)'!BA51</f>
        <v>0.30266083271313926</v>
      </c>
      <c r="H51" s="465">
        <f>'Allocation (ENG)'!BB51</f>
        <v>0.13534464464377077</v>
      </c>
      <c r="I51" s="466">
        <f>'Allocation (ENG)'!BC51</f>
        <v>0.11049190609471499</v>
      </c>
      <c r="J51" s="467">
        <f>'Allocation (ENG)'!BD51</f>
        <v>0</v>
      </c>
      <c r="K51" s="462">
        <f>'Allocation (ENG)'!BE51</f>
        <v>0</v>
      </c>
      <c r="L51" s="468">
        <f>'Allocation (ENG)'!BF51</f>
        <v>3.2263498545812508E-2</v>
      </c>
      <c r="M51" s="469">
        <f>'Allocation (ENG)'!BG51</f>
        <v>1.8442115443579525E-3</v>
      </c>
      <c r="N51" s="470">
        <f>'Allocation (ENG)'!BH51</f>
        <v>1.4769287819484697E-3</v>
      </c>
      <c r="P51" s="367">
        <f t="shared" si="0"/>
        <v>-0.14892038230796464</v>
      </c>
      <c r="Q51" s="367">
        <f t="shared" si="1"/>
        <v>-7.1169892811956986E-2</v>
      </c>
      <c r="R51" s="367">
        <f t="shared" si="2"/>
        <v>0.12737578547674008</v>
      </c>
      <c r="S51" s="367">
        <f t="shared" si="3"/>
        <v>-5.7564521094054799E-3</v>
      </c>
      <c r="T51" s="367">
        <f t="shared" si="4"/>
        <v>6.4558580000676546E-2</v>
      </c>
      <c r="U51" s="367">
        <f t="shared" si="5"/>
        <v>0</v>
      </c>
      <c r="V51" s="367">
        <f t="shared" si="6"/>
        <v>0</v>
      </c>
      <c r="W51" s="367">
        <f t="shared" si="7"/>
        <v>3.2263498545812508E-2</v>
      </c>
      <c r="X51" s="367">
        <f t="shared" si="8"/>
        <v>1.8442115443579525E-3</v>
      </c>
      <c r="Y51" s="367">
        <f t="shared" si="9"/>
        <v>-1.9534833826002191E-4</v>
      </c>
      <c r="AA51" s="368">
        <f>'GE2024 results'!Q50</f>
        <v>0.32524704093821261</v>
      </c>
      <c r="AB51" s="368">
        <f>'GE2024 results'!R50</f>
        <v>0.31076121185796501</v>
      </c>
      <c r="AC51" s="368">
        <f>'GE2024 results'!S50</f>
        <v>0.17528504723639918</v>
      </c>
      <c r="AD51" s="368">
        <f>'GE2024 results'!T50</f>
        <v>0.14110109675317625</v>
      </c>
      <c r="AE51" s="368">
        <f>'GE2024 results'!U50</f>
        <v>4.593332609403844E-2</v>
      </c>
      <c r="AF51" s="368">
        <f>'GE2024 results'!W50</f>
        <v>0</v>
      </c>
      <c r="AG51" s="368">
        <f>'GE2024 results'!X50</f>
        <v>0</v>
      </c>
      <c r="AH51" s="369">
        <f>'GE2024 results'!Z50</f>
        <v>1.6722771202084916E-3</v>
      </c>
      <c r="AJ51" s="368">
        <f t="shared" si="10"/>
        <v>0.30266083271313926</v>
      </c>
      <c r="AK51" s="370" t="str">
        <f t="shared" si="11"/>
        <v>Ref</v>
      </c>
      <c r="AL51" s="368">
        <f t="shared" si="12"/>
        <v>6.3069513667131233E-2</v>
      </c>
      <c r="AM51" s="368">
        <f t="shared" si="13"/>
        <v>0.23959131904600803</v>
      </c>
      <c r="AO51" s="383" t="s">
        <v>8</v>
      </c>
      <c r="AP51" s="372" t="str">
        <f t="shared" si="14"/>
        <v>Ref</v>
      </c>
      <c r="AQ51" s="359" t="str">
        <f t="shared" si="15"/>
        <v>gain from</v>
      </c>
      <c r="AR51" s="359" t="str">
        <f t="shared" si="16"/>
        <v>LAB</v>
      </c>
      <c r="AS51" s="333" t="str">
        <f t="shared" si="30"/>
        <v/>
      </c>
      <c r="AU51" s="373">
        <f t="shared" si="18"/>
        <v>7854.8472622478375</v>
      </c>
      <c r="AV51" s="374">
        <f t="shared" si="19"/>
        <v>10673.10655737705</v>
      </c>
      <c r="AW51" s="375">
        <f t="shared" si="20"/>
        <v>13482.672624175895</v>
      </c>
      <c r="AX51" s="376">
        <f t="shared" si="21"/>
        <v>6029.2160000000013</v>
      </c>
      <c r="AY51" s="377">
        <f t="shared" si="22"/>
        <v>4922.0977294679687</v>
      </c>
      <c r="AZ51" s="378">
        <f t="shared" si="23"/>
        <v>0</v>
      </c>
      <c r="BA51" s="379">
        <f t="shared" si="24"/>
        <v>0</v>
      </c>
      <c r="BB51" s="471">
        <f t="shared" si="28"/>
        <v>1437.2463879925112</v>
      </c>
      <c r="BC51" s="379">
        <f t="shared" si="29"/>
        <v>82.154338502963711</v>
      </c>
      <c r="BD51" s="381">
        <f t="shared" si="27"/>
        <v>65.792944127354247</v>
      </c>
      <c r="BE51" s="382">
        <f>'Allocation (ENG)'!AW51</f>
        <v>44547.133843891585</v>
      </c>
    </row>
    <row r="52" spans="1:57" ht="20" customHeight="1" x14ac:dyDescent="0.35">
      <c r="A52" s="333" t="s">
        <v>125</v>
      </c>
      <c r="B52" s="390" t="s">
        <v>123</v>
      </c>
      <c r="C52" s="333" t="s">
        <v>56</v>
      </c>
      <c r="D52" s="333" t="s">
        <v>71</v>
      </c>
      <c r="E52" s="462">
        <f>'Allocation (ENG)'!AY52</f>
        <v>0.23780768779014239</v>
      </c>
      <c r="F52" s="463">
        <f>'Allocation (ENG)'!AZ52</f>
        <v>0.16514508351474619</v>
      </c>
      <c r="G52" s="464">
        <f>'Allocation (ENG)'!BA52</f>
        <v>0.24079089415745719</v>
      </c>
      <c r="H52" s="465">
        <f>'Allocation (ENG)'!BB52</f>
        <v>5.4182178567424272E-2</v>
      </c>
      <c r="I52" s="466">
        <f>'Allocation (ENG)'!BC52</f>
        <v>0.1394723997974178</v>
      </c>
      <c r="J52" s="467">
        <f>'Allocation (ENG)'!BD52</f>
        <v>6.2417375177523479E-2</v>
      </c>
      <c r="K52" s="462">
        <f>'Allocation (ENG)'!BE52</f>
        <v>6.2221396577026834E-2</v>
      </c>
      <c r="L52" s="468">
        <f>'Allocation (ENG)'!BF52</f>
        <v>2.5668192986362432E-2</v>
      </c>
      <c r="M52" s="469">
        <f>'Allocation (ENG)'!BG52</f>
        <v>1.2294791431899229E-2</v>
      </c>
      <c r="N52" s="470">
        <f>'Allocation (ENG)'!BH52</f>
        <v>0</v>
      </c>
      <c r="P52" s="367">
        <f t="shared" si="0"/>
        <v>-0.14101225852412563</v>
      </c>
      <c r="Q52" s="367">
        <f t="shared" si="1"/>
        <v>-1.9838397798489421E-2</v>
      </c>
      <c r="R52" s="367">
        <f t="shared" si="2"/>
        <v>0.12035934346573718</v>
      </c>
      <c r="S52" s="367">
        <f t="shared" si="3"/>
        <v>5.400431716298934E-3</v>
      </c>
      <c r="T52" s="367">
        <f t="shared" si="4"/>
        <v>8.940013054282353E-2</v>
      </c>
      <c r="U52" s="367">
        <f t="shared" si="5"/>
        <v>-5.0942112743186829E-2</v>
      </c>
      <c r="V52" s="367">
        <f t="shared" si="6"/>
        <v>-3.8800697166520549E-2</v>
      </c>
      <c r="W52" s="367">
        <f t="shared" si="7"/>
        <v>2.5668192986362432E-2</v>
      </c>
      <c r="X52" s="367">
        <f t="shared" si="8"/>
        <v>1.2294791431899229E-2</v>
      </c>
      <c r="Y52" s="367">
        <f t="shared" si="9"/>
        <v>-2.5294239107990914E-3</v>
      </c>
      <c r="AA52" s="368">
        <f>'GE2024 results'!Q51</f>
        <v>0.37881994631426802</v>
      </c>
      <c r="AB52" s="368">
        <f>'GE2024 results'!R51</f>
        <v>0.18498348131323561</v>
      </c>
      <c r="AC52" s="368">
        <f>'GE2024 results'!S51</f>
        <v>0.12043155069172001</v>
      </c>
      <c r="AD52" s="368">
        <f>'GE2024 results'!T51</f>
        <v>4.8781746851125338E-2</v>
      </c>
      <c r="AE52" s="368">
        <f>'GE2024 results'!U51</f>
        <v>5.0072269254594258E-2</v>
      </c>
      <c r="AF52" s="368">
        <f>'GE2024 results'!W51</f>
        <v>0.11335948792071031</v>
      </c>
      <c r="AG52" s="368">
        <f>'GE2024 results'!X51</f>
        <v>0.10102209374354738</v>
      </c>
      <c r="AH52" s="369">
        <f>'GE2024 results'!Z51</f>
        <v>2.5294239107990914E-3</v>
      </c>
      <c r="AJ52" s="368">
        <f t="shared" si="10"/>
        <v>0.24079089415745719</v>
      </c>
      <c r="AK52" s="370" t="str">
        <f t="shared" si="11"/>
        <v>Ref</v>
      </c>
      <c r="AL52" s="368">
        <f t="shared" si="12"/>
        <v>2.9832063673148057E-3</v>
      </c>
      <c r="AM52" s="368">
        <f t="shared" si="13"/>
        <v>0.23780768779014239</v>
      </c>
      <c r="AO52" s="383" t="s">
        <v>8</v>
      </c>
      <c r="AP52" s="372" t="str">
        <f t="shared" si="14"/>
        <v>Ref</v>
      </c>
      <c r="AQ52" s="359" t="str">
        <f t="shared" si="15"/>
        <v>gain from</v>
      </c>
      <c r="AR52" s="359" t="str">
        <f t="shared" si="16"/>
        <v>LAB</v>
      </c>
      <c r="AS52" s="333" t="str">
        <f t="shared" si="30"/>
        <v/>
      </c>
      <c r="AU52" s="373">
        <f t="shared" si="18"/>
        <v>7698.0230547550427</v>
      </c>
      <c r="AV52" s="374">
        <f t="shared" si="19"/>
        <v>5345.877049180328</v>
      </c>
      <c r="AW52" s="375">
        <f t="shared" si="20"/>
        <v>7794.591805774342</v>
      </c>
      <c r="AX52" s="376">
        <f t="shared" si="21"/>
        <v>1753.9200000000003</v>
      </c>
      <c r="AY52" s="377">
        <f t="shared" si="22"/>
        <v>4514.8319598902399</v>
      </c>
      <c r="AZ52" s="378">
        <f t="shared" si="23"/>
        <v>2020.4998316029555</v>
      </c>
      <c r="BA52" s="379">
        <f t="shared" si="24"/>
        <v>2014.1558492074278</v>
      </c>
      <c r="BB52" s="471">
        <f t="shared" si="28"/>
        <v>830.89972077475613</v>
      </c>
      <c r="BC52" s="379">
        <f t="shared" si="29"/>
        <v>397.99212874769091</v>
      </c>
      <c r="BD52" s="381">
        <f t="shared" si="27"/>
        <v>0</v>
      </c>
      <c r="BE52" s="382">
        <f>'Allocation (ENG)'!AW52</f>
        <v>32370.79139993279</v>
      </c>
    </row>
    <row r="53" spans="1:57" ht="20" customHeight="1" x14ac:dyDescent="0.35">
      <c r="A53" s="333" t="s">
        <v>126</v>
      </c>
      <c r="B53" s="390" t="s">
        <v>123</v>
      </c>
      <c r="C53" s="333" t="s">
        <v>56</v>
      </c>
      <c r="D53" s="333" t="s">
        <v>71</v>
      </c>
      <c r="E53" s="462">
        <f>'Allocation (ENG)'!AY53</f>
        <v>0.21367771262509305</v>
      </c>
      <c r="F53" s="463">
        <f>'Allocation (ENG)'!AZ53</f>
        <v>0.15056400470767581</v>
      </c>
      <c r="G53" s="464">
        <f>'Allocation (ENG)'!BA53</f>
        <v>0.23826834204144381</v>
      </c>
      <c r="H53" s="465">
        <f>'Allocation (ENG)'!BB53</f>
        <v>6.675152835648146E-2</v>
      </c>
      <c r="I53" s="466">
        <f>'Allocation (ENG)'!BC53</f>
        <v>0.16746884178055021</v>
      </c>
      <c r="J53" s="467">
        <f>'Allocation (ENG)'!BD53</f>
        <v>8.9526620991261172E-2</v>
      </c>
      <c r="K53" s="462">
        <f>'Allocation (ENG)'!BE53</f>
        <v>3.5659860034174942E-2</v>
      </c>
      <c r="L53" s="468">
        <f>'Allocation (ENG)'!BF53</f>
        <v>2.5399290149490002E-2</v>
      </c>
      <c r="M53" s="469">
        <f>'Allocation (ENG)'!BG53</f>
        <v>1.2683799313829437E-2</v>
      </c>
      <c r="N53" s="470">
        <f>'Allocation (ENG)'!BH53</f>
        <v>0</v>
      </c>
      <c r="P53" s="367">
        <f t="shared" si="0"/>
        <v>-0.14047267036693445</v>
      </c>
      <c r="Q53" s="367">
        <f t="shared" si="1"/>
        <v>-2.4908873203845217E-2</v>
      </c>
      <c r="R53" s="367">
        <f t="shared" si="2"/>
        <v>0.11427792986907134</v>
      </c>
      <c r="S53" s="367">
        <f t="shared" si="3"/>
        <v>4.222217742130982E-3</v>
      </c>
      <c r="T53" s="367">
        <f t="shared" si="4"/>
        <v>0.10491347728677709</v>
      </c>
      <c r="U53" s="367">
        <f t="shared" si="5"/>
        <v>-5.0747465820265056E-2</v>
      </c>
      <c r="V53" s="367">
        <f t="shared" si="6"/>
        <v>-4.5367704970254219E-2</v>
      </c>
      <c r="W53" s="367">
        <f t="shared" si="7"/>
        <v>2.5399290149490002E-2</v>
      </c>
      <c r="X53" s="367">
        <f t="shared" si="8"/>
        <v>1.2683799313829437E-2</v>
      </c>
      <c r="Y53" s="367">
        <f t="shared" si="9"/>
        <v>0</v>
      </c>
      <c r="AA53" s="368">
        <f>'GE2024 results'!Q52</f>
        <v>0.3541503829920275</v>
      </c>
      <c r="AB53" s="368">
        <f>'GE2024 results'!R52</f>
        <v>0.17547287791152102</v>
      </c>
      <c r="AC53" s="368">
        <f>'GE2024 results'!S52</f>
        <v>0.12399041217237247</v>
      </c>
      <c r="AD53" s="368">
        <f>'GE2024 results'!T52</f>
        <v>6.2529310614350478E-2</v>
      </c>
      <c r="AE53" s="368">
        <f>'GE2024 results'!U52</f>
        <v>6.2555364493773122E-2</v>
      </c>
      <c r="AF53" s="368">
        <f>'GE2024 results'!W52</f>
        <v>0.14027408681152623</v>
      </c>
      <c r="AG53" s="368">
        <f>'GE2024 results'!X52</f>
        <v>8.1027565004429161E-2</v>
      </c>
      <c r="AH53" s="369">
        <f>'GE2024 results'!Z52</f>
        <v>0</v>
      </c>
      <c r="AJ53" s="368">
        <f t="shared" si="10"/>
        <v>0.23826834204144381</v>
      </c>
      <c r="AK53" s="370" t="str">
        <f t="shared" si="11"/>
        <v>Ref</v>
      </c>
      <c r="AL53" s="368">
        <f t="shared" si="12"/>
        <v>2.4590629416350762E-2</v>
      </c>
      <c r="AM53" s="368">
        <f t="shared" si="13"/>
        <v>0.21367771262509305</v>
      </c>
      <c r="AO53" s="383" t="s">
        <v>8</v>
      </c>
      <c r="AP53" s="372" t="str">
        <f t="shared" si="14"/>
        <v>Ref</v>
      </c>
      <c r="AQ53" s="359" t="str">
        <f t="shared" si="15"/>
        <v>gain from</v>
      </c>
      <c r="AR53" s="359" t="str">
        <f t="shared" si="16"/>
        <v>LAB</v>
      </c>
      <c r="AS53" s="333" t="str">
        <f t="shared" si="30"/>
        <v/>
      </c>
      <c r="AU53" s="373">
        <f t="shared" si="18"/>
        <v>7129.4697406340047</v>
      </c>
      <c r="AV53" s="374">
        <f t="shared" si="19"/>
        <v>5023.6475409836066</v>
      </c>
      <c r="AW53" s="375">
        <f t="shared" si="20"/>
        <v>7949.9490792284823</v>
      </c>
      <c r="AX53" s="376">
        <f t="shared" si="21"/>
        <v>2227.2000000000003</v>
      </c>
      <c r="AY53" s="377">
        <f t="shared" si="22"/>
        <v>5587.6863586064264</v>
      </c>
      <c r="AZ53" s="378">
        <f t="shared" si="23"/>
        <v>2987.1029949590079</v>
      </c>
      <c r="BA53" s="379">
        <f t="shared" si="24"/>
        <v>1189.8100646320668</v>
      </c>
      <c r="BB53" s="471">
        <f t="shared" si="28"/>
        <v>847.46073106880942</v>
      </c>
      <c r="BC53" s="379">
        <f t="shared" si="29"/>
        <v>423.20166335214645</v>
      </c>
      <c r="BD53" s="381">
        <f t="shared" si="27"/>
        <v>0</v>
      </c>
      <c r="BE53" s="382">
        <f>'Allocation (ENG)'!AW53</f>
        <v>33365.528173464554</v>
      </c>
    </row>
    <row r="54" spans="1:57" ht="20" customHeight="1" x14ac:dyDescent="0.35">
      <c r="A54" s="333" t="s">
        <v>127</v>
      </c>
      <c r="B54" s="390" t="s">
        <v>123</v>
      </c>
      <c r="C54" s="333" t="s">
        <v>56</v>
      </c>
      <c r="D54" s="333" t="s">
        <v>71</v>
      </c>
      <c r="E54" s="462">
        <f>'Allocation (ENG)'!AY54</f>
        <v>0.16958466746411016</v>
      </c>
      <c r="F54" s="463">
        <f>'Allocation (ENG)'!AZ54</f>
        <v>0.26160571724468562</v>
      </c>
      <c r="G54" s="464">
        <f>'Allocation (ENG)'!BA54</f>
        <v>0.29772457973783056</v>
      </c>
      <c r="H54" s="465">
        <f>'Allocation (ENG)'!BB54</f>
        <v>7.828879703752871E-2</v>
      </c>
      <c r="I54" s="466">
        <f>'Allocation (ENG)'!BC54</f>
        <v>0.12471051408641258</v>
      </c>
      <c r="J54" s="467">
        <f>'Allocation (ENG)'!BD54</f>
        <v>1.9033036189167254E-2</v>
      </c>
      <c r="K54" s="462">
        <f>'Allocation (ENG)'!BE54</f>
        <v>0</v>
      </c>
      <c r="L54" s="468">
        <f>'Allocation (ENG)'!BF54</f>
        <v>3.1737296363445612E-2</v>
      </c>
      <c r="M54" s="469">
        <f>'Allocation (ENG)'!BG54</f>
        <v>3.4509629205402132E-3</v>
      </c>
      <c r="N54" s="470">
        <f>'Allocation (ENG)'!BH54</f>
        <v>1.3864428956279264E-2</v>
      </c>
      <c r="P54" s="367">
        <f t="shared" si="0"/>
        <v>-0.13901967528444986</v>
      </c>
      <c r="Q54" s="367">
        <f t="shared" si="1"/>
        <v>-7.3146168109919418E-2</v>
      </c>
      <c r="R54" s="367">
        <f t="shared" si="2"/>
        <v>0.12761709968003282</v>
      </c>
      <c r="S54" s="367">
        <f t="shared" si="3"/>
        <v>-2.2321744396787829E-3</v>
      </c>
      <c r="T54" s="367">
        <f t="shared" si="4"/>
        <v>7.3563466324095911E-2</v>
      </c>
      <c r="U54" s="367">
        <f t="shared" si="5"/>
        <v>-1.4616337338672653E-2</v>
      </c>
      <c r="V54" s="367">
        <f t="shared" si="6"/>
        <v>0</v>
      </c>
      <c r="W54" s="367">
        <f t="shared" si="7"/>
        <v>3.1737296363445612E-2</v>
      </c>
      <c r="X54" s="367">
        <f t="shared" si="8"/>
        <v>3.4509629205402132E-3</v>
      </c>
      <c r="Y54" s="367">
        <f t="shared" si="9"/>
        <v>-7.3544701153939029E-3</v>
      </c>
      <c r="AA54" s="368">
        <f>'GE2024 results'!Q53</f>
        <v>0.30860434274856002</v>
      </c>
      <c r="AB54" s="368">
        <f>'GE2024 results'!R53</f>
        <v>0.33475188535460504</v>
      </c>
      <c r="AC54" s="368">
        <f>'GE2024 results'!S53</f>
        <v>0.17010748005779774</v>
      </c>
      <c r="AD54" s="368">
        <f>'GE2024 results'!T53</f>
        <v>8.0520971477207492E-2</v>
      </c>
      <c r="AE54" s="368">
        <f>'GE2024 results'!U53</f>
        <v>5.1147047762316662E-2</v>
      </c>
      <c r="AF54" s="368">
        <f>'GE2024 results'!W53</f>
        <v>3.3649373527839907E-2</v>
      </c>
      <c r="AG54" s="368">
        <f>'GE2024 results'!X53</f>
        <v>0</v>
      </c>
      <c r="AH54" s="369">
        <f>'GE2024 results'!Z53</f>
        <v>2.1218899071673167E-2</v>
      </c>
      <c r="AJ54" s="368">
        <f t="shared" si="10"/>
        <v>0.29772457973783056</v>
      </c>
      <c r="AK54" s="370" t="str">
        <f t="shared" si="11"/>
        <v>Ref</v>
      </c>
      <c r="AL54" s="368">
        <f t="shared" si="12"/>
        <v>3.6118862493144943E-2</v>
      </c>
      <c r="AM54" s="368">
        <f t="shared" si="13"/>
        <v>0.26160571724468562</v>
      </c>
      <c r="AO54" s="384" t="s">
        <v>10</v>
      </c>
      <c r="AP54" s="372" t="str">
        <f t="shared" si="14"/>
        <v>Ref</v>
      </c>
      <c r="AQ54" s="359" t="str">
        <f t="shared" si="15"/>
        <v>gain from</v>
      </c>
      <c r="AR54" s="359" t="str">
        <f t="shared" si="16"/>
        <v>CON</v>
      </c>
      <c r="AS54" s="333" t="str">
        <f t="shared" si="30"/>
        <v/>
      </c>
      <c r="AU54" s="373">
        <f t="shared" si="18"/>
        <v>8177.4121037463956</v>
      </c>
      <c r="AV54" s="374">
        <f t="shared" si="19"/>
        <v>12614.688524590165</v>
      </c>
      <c r="AW54" s="375">
        <f t="shared" si="20"/>
        <v>14356.34847381584</v>
      </c>
      <c r="AX54" s="376">
        <f t="shared" si="21"/>
        <v>3775.1040000000007</v>
      </c>
      <c r="AY54" s="377">
        <f t="shared" si="22"/>
        <v>6013.5699919362796</v>
      </c>
      <c r="AZ54" s="378">
        <f t="shared" si="23"/>
        <v>917.77743136641982</v>
      </c>
      <c r="BA54" s="379">
        <f t="shared" si="24"/>
        <v>0</v>
      </c>
      <c r="BB54" s="471">
        <f t="shared" si="28"/>
        <v>1530.3798114741223</v>
      </c>
      <c r="BC54" s="379">
        <f t="shared" si="29"/>
        <v>166.40623458472649</v>
      </c>
      <c r="BD54" s="381">
        <f t="shared" si="27"/>
        <v>668.54598858475265</v>
      </c>
      <c r="BE54" s="382">
        <f>'Allocation (ENG)'!AW54</f>
        <v>48220.232560098702</v>
      </c>
    </row>
    <row r="55" spans="1:57" ht="20" customHeight="1" x14ac:dyDescent="0.35">
      <c r="A55" s="333" t="s">
        <v>128</v>
      </c>
      <c r="B55" s="390" t="s">
        <v>123</v>
      </c>
      <c r="C55" s="333" t="s">
        <v>56</v>
      </c>
      <c r="D55" s="333" t="s">
        <v>71</v>
      </c>
      <c r="E55" s="462">
        <f>'Allocation (ENG)'!AY55</f>
        <v>0.1514478007799</v>
      </c>
      <c r="F55" s="463">
        <f>'Allocation (ENG)'!AZ55</f>
        <v>0.29542668361735103</v>
      </c>
      <c r="G55" s="464">
        <f>'Allocation (ENG)'!BA55</f>
        <v>0.2792426046352271</v>
      </c>
      <c r="H55" s="465">
        <f>'Allocation (ENG)'!BB55</f>
        <v>0.10214722845009323</v>
      </c>
      <c r="I55" s="466">
        <f>'Allocation (ENG)'!BC55</f>
        <v>0.13963787125919097</v>
      </c>
      <c r="J55" s="467">
        <f>'Allocation (ENG)'!BD55</f>
        <v>0</v>
      </c>
      <c r="K55" s="462">
        <f>'Allocation (ENG)'!BE55</f>
        <v>0</v>
      </c>
      <c r="L55" s="468">
        <f>'Allocation (ENG)'!BF55</f>
        <v>2.9767126746514199E-2</v>
      </c>
      <c r="M55" s="469">
        <f>'Allocation (ENG)'!BG55</f>
        <v>2.3306845117235901E-3</v>
      </c>
      <c r="N55" s="470">
        <f>'Allocation (ENG)'!BH55</f>
        <v>0</v>
      </c>
      <c r="P55" s="367">
        <f t="shared" si="0"/>
        <v>-0.13107193312751064</v>
      </c>
      <c r="Q55" s="367">
        <f t="shared" si="1"/>
        <v>-9.2094892767901393E-2</v>
      </c>
      <c r="R55" s="367">
        <f t="shared" si="2"/>
        <v>0.11568875579598814</v>
      </c>
      <c r="S55" s="367">
        <f t="shared" si="3"/>
        <v>-5.5504500278261287E-3</v>
      </c>
      <c r="T55" s="367">
        <f t="shared" si="4"/>
        <v>8.0930708869012352E-2</v>
      </c>
      <c r="U55" s="367">
        <f t="shared" si="5"/>
        <v>0</v>
      </c>
      <c r="V55" s="367">
        <f t="shared" si="6"/>
        <v>0</v>
      </c>
      <c r="W55" s="367">
        <f t="shared" si="7"/>
        <v>2.9767126746514199E-2</v>
      </c>
      <c r="X55" s="367">
        <f t="shared" si="8"/>
        <v>2.3306845117235901E-3</v>
      </c>
      <c r="Y55" s="367">
        <f t="shared" si="9"/>
        <v>0</v>
      </c>
      <c r="AA55" s="368">
        <f>'GE2024 results'!Q54</f>
        <v>0.28251973390741064</v>
      </c>
      <c r="AB55" s="368">
        <f>'GE2024 results'!R54</f>
        <v>0.38752157638525242</v>
      </c>
      <c r="AC55" s="368">
        <f>'GE2024 results'!S54</f>
        <v>0.16355384883923896</v>
      </c>
      <c r="AD55" s="368">
        <f>'GE2024 results'!T54</f>
        <v>0.10769767847791936</v>
      </c>
      <c r="AE55" s="368">
        <f>'GE2024 results'!U54</f>
        <v>5.8707162390178626E-2</v>
      </c>
      <c r="AF55" s="368">
        <f>'GE2024 results'!W54</f>
        <v>0</v>
      </c>
      <c r="AG55" s="368">
        <f>'GE2024 results'!X54</f>
        <v>0</v>
      </c>
      <c r="AH55" s="369">
        <f>'GE2024 results'!Z54</f>
        <v>0</v>
      </c>
      <c r="AJ55" s="368">
        <f t="shared" si="10"/>
        <v>0.29542668361735103</v>
      </c>
      <c r="AK55" s="370" t="str">
        <f t="shared" si="11"/>
        <v>Con</v>
      </c>
      <c r="AL55" s="368">
        <f t="shared" si="12"/>
        <v>1.6184078982123928E-2</v>
      </c>
      <c r="AM55" s="368">
        <f t="shared" si="13"/>
        <v>0.2792426046352271</v>
      </c>
      <c r="AO55" s="384" t="s">
        <v>10</v>
      </c>
      <c r="AP55" s="372" t="str">
        <f t="shared" si="14"/>
        <v>Con</v>
      </c>
      <c r="AQ55" s="359" t="str">
        <f t="shared" si="15"/>
        <v>HOLD</v>
      </c>
      <c r="AR55" s="359" t="str">
        <f t="shared" si="16"/>
        <v/>
      </c>
      <c r="AS55" s="333" t="str">
        <f t="shared" si="30"/>
        <v/>
      </c>
      <c r="AU55" s="373">
        <f t="shared" si="18"/>
        <v>7640.3285302593649</v>
      </c>
      <c r="AV55" s="374">
        <f t="shared" si="19"/>
        <v>14903.860655737706</v>
      </c>
      <c r="AW55" s="375">
        <f t="shared" si="20"/>
        <v>14087.396634825338</v>
      </c>
      <c r="AX55" s="376">
        <f t="shared" si="21"/>
        <v>5153.1840000000011</v>
      </c>
      <c r="AY55" s="377">
        <f t="shared" si="22"/>
        <v>7044.534197210186</v>
      </c>
      <c r="AZ55" s="378">
        <f t="shared" si="23"/>
        <v>0</v>
      </c>
      <c r="BA55" s="379">
        <f t="shared" si="24"/>
        <v>0</v>
      </c>
      <c r="BB55" s="471">
        <f t="shared" si="28"/>
        <v>1501.7096753736646</v>
      </c>
      <c r="BC55" s="379">
        <f t="shared" si="29"/>
        <v>117.57975538934809</v>
      </c>
      <c r="BD55" s="381">
        <f t="shared" si="27"/>
        <v>0</v>
      </c>
      <c r="BE55" s="382">
        <f>'Allocation (ENG)'!AW55</f>
        <v>50448.593448795604</v>
      </c>
    </row>
    <row r="56" spans="1:57" ht="20" customHeight="1" x14ac:dyDescent="0.35">
      <c r="A56" s="333" t="s">
        <v>129</v>
      </c>
      <c r="B56" s="390" t="s">
        <v>130</v>
      </c>
      <c r="C56" s="333" t="s">
        <v>56</v>
      </c>
      <c r="D56" s="333" t="s">
        <v>71</v>
      </c>
      <c r="E56" s="462">
        <f>'Allocation (ENG)'!AY56</f>
        <v>0.24523276720279666</v>
      </c>
      <c r="F56" s="463">
        <f>'Allocation (ENG)'!AZ56</f>
        <v>6.1656622850313307E-2</v>
      </c>
      <c r="G56" s="464">
        <f>'Allocation (ENG)'!BA56</f>
        <v>8.7824479212879211E-2</v>
      </c>
      <c r="H56" s="465">
        <f>'Allocation (ENG)'!BB56</f>
        <v>0.18945152450775857</v>
      </c>
      <c r="I56" s="466">
        <f>'Allocation (ENG)'!BC56</f>
        <v>0.38079759572534477</v>
      </c>
      <c r="J56" s="467">
        <f>'Allocation (ENG)'!BD56</f>
        <v>5.8776398101853195E-3</v>
      </c>
      <c r="K56" s="462">
        <f>'Allocation (ENG)'!BE56</f>
        <v>1.1790355715973149E-2</v>
      </c>
      <c r="L56" s="468">
        <f>'Allocation (ENG)'!BF56</f>
        <v>9.3620470543576192E-3</v>
      </c>
      <c r="M56" s="469">
        <f>'Allocation (ENG)'!BG56</f>
        <v>8.0069679203915323E-3</v>
      </c>
      <c r="N56" s="470">
        <f>'Allocation (ENG)'!BH56</f>
        <v>0</v>
      </c>
      <c r="P56" s="367">
        <f t="shared" si="0"/>
        <v>-0.2206579691392461</v>
      </c>
      <c r="Q56" s="367">
        <f t="shared" si="1"/>
        <v>-5.8842189501230636E-2</v>
      </c>
      <c r="R56" s="367">
        <f t="shared" si="2"/>
        <v>8.7824479212879211E-2</v>
      </c>
      <c r="S56" s="367">
        <f t="shared" si="3"/>
        <v>-1.3303819910293696E-2</v>
      </c>
      <c r="T56" s="367">
        <f t="shared" si="4"/>
        <v>0.21827978099850393</v>
      </c>
      <c r="U56" s="367">
        <f t="shared" si="5"/>
        <v>-1.3576041900028459E-2</v>
      </c>
      <c r="V56" s="367">
        <f t="shared" si="6"/>
        <v>-1.0798717918231128E-2</v>
      </c>
      <c r="W56" s="367">
        <f t="shared" si="7"/>
        <v>9.3620470543576192E-3</v>
      </c>
      <c r="X56" s="367">
        <f t="shared" si="8"/>
        <v>8.0069679203915323E-3</v>
      </c>
      <c r="Y56" s="367">
        <f t="shared" si="9"/>
        <v>-6.2945368171021376E-3</v>
      </c>
      <c r="AA56" s="368">
        <f>'GE2024 results'!Q55</f>
        <v>0.46589073634204275</v>
      </c>
      <c r="AB56" s="368">
        <f>'GE2024 results'!R55</f>
        <v>0.12049881235154394</v>
      </c>
      <c r="AC56" s="368">
        <f>'GE2024 results'!S55</f>
        <v>0</v>
      </c>
      <c r="AD56" s="368">
        <f>'GE2024 results'!T55</f>
        <v>0.20275534441805226</v>
      </c>
      <c r="AE56" s="368">
        <f>'GE2024 results'!U55</f>
        <v>0.16251781472684085</v>
      </c>
      <c r="AF56" s="368">
        <f>'GE2024 results'!W55</f>
        <v>1.9453681710213777E-2</v>
      </c>
      <c r="AG56" s="368">
        <f>'GE2024 results'!X55</f>
        <v>2.2589073634204277E-2</v>
      </c>
      <c r="AH56" s="369">
        <f>'GE2024 results'!Z55</f>
        <v>6.2945368171021376E-3</v>
      </c>
      <c r="AJ56" s="368">
        <f t="shared" si="10"/>
        <v>0.38079759572534477</v>
      </c>
      <c r="AK56" s="370" t="str">
        <f t="shared" si="11"/>
        <v>Grn</v>
      </c>
      <c r="AL56" s="368">
        <f t="shared" si="12"/>
        <v>0.13556482852254811</v>
      </c>
      <c r="AM56" s="368">
        <f t="shared" si="13"/>
        <v>0.24523276720279666</v>
      </c>
      <c r="AO56" s="383" t="s">
        <v>8</v>
      </c>
      <c r="AP56" s="372" t="str">
        <f t="shared" si="14"/>
        <v>Grn</v>
      </c>
      <c r="AQ56" s="359" t="str">
        <f t="shared" si="15"/>
        <v>gain from</v>
      </c>
      <c r="AR56" s="359" t="str">
        <f t="shared" si="16"/>
        <v>LAB</v>
      </c>
      <c r="AS56" s="333" t="str">
        <f t="shared" si="30"/>
        <v/>
      </c>
      <c r="AU56" s="373">
        <f t="shared" si="18"/>
        <v>10211.675301440922</v>
      </c>
      <c r="AV56" s="374">
        <f t="shared" si="19"/>
        <v>2567.4277540983608</v>
      </c>
      <c r="AW56" s="375">
        <f t="shared" si="20"/>
        <v>3657.0768069441037</v>
      </c>
      <c r="AX56" s="376">
        <f t="shared" si="21"/>
        <v>7888.9027584000005</v>
      </c>
      <c r="AY56" s="377">
        <f t="shared" si="22"/>
        <v>15856.695854599657</v>
      </c>
      <c r="AZ56" s="378">
        <f t="shared" si="23"/>
        <v>244.74930477296695</v>
      </c>
      <c r="BA56" s="379">
        <f t="shared" si="24"/>
        <v>490.95920432378813</v>
      </c>
      <c r="BB56" s="471">
        <f t="shared" si="28"/>
        <v>389.84262081442262</v>
      </c>
      <c r="BC56" s="379">
        <f t="shared" si="29"/>
        <v>333.41611516570424</v>
      </c>
      <c r="BD56" s="381">
        <f t="shared" si="27"/>
        <v>0</v>
      </c>
      <c r="BE56" s="382">
        <f>'Allocation (ENG)'!AW56</f>
        <v>41640.74572055992</v>
      </c>
    </row>
    <row r="57" spans="1:57" ht="20" customHeight="1" x14ac:dyDescent="0.35">
      <c r="A57" s="333" t="s">
        <v>131</v>
      </c>
      <c r="B57" s="390" t="s">
        <v>130</v>
      </c>
      <c r="C57" s="333" t="s">
        <v>56</v>
      </c>
      <c r="D57" s="333" t="s">
        <v>71</v>
      </c>
      <c r="E57" s="462">
        <f>'Allocation (ENG)'!AY57</f>
        <v>9.4109872237625264E-2</v>
      </c>
      <c r="F57" s="463">
        <f>'Allocation (ENG)'!AZ57</f>
        <v>0.24300982626015444</v>
      </c>
      <c r="G57" s="464">
        <f>'Allocation (ENG)'!BA57</f>
        <v>0.21083104940284983</v>
      </c>
      <c r="H57" s="465">
        <f>'Allocation (ENG)'!BB57</f>
        <v>0.31133437236704931</v>
      </c>
      <c r="I57" s="466">
        <f>'Allocation (ENG)'!BC57</f>
        <v>0.10753890217570354</v>
      </c>
      <c r="J57" s="467">
        <f>'Allocation (ENG)'!BD57</f>
        <v>0</v>
      </c>
      <c r="K57" s="462">
        <f>'Allocation (ENG)'!BE57</f>
        <v>0</v>
      </c>
      <c r="L57" s="468">
        <f>'Allocation (ENG)'!BF57</f>
        <v>2.2474488009712239E-2</v>
      </c>
      <c r="M57" s="469">
        <f>'Allocation (ENG)'!BG57</f>
        <v>1.8732941502917907E-3</v>
      </c>
      <c r="N57" s="470">
        <f>'Allocation (ENG)'!BH57</f>
        <v>8.8281953966137354E-3</v>
      </c>
      <c r="P57" s="367">
        <f t="shared" si="0"/>
        <v>-8.0802766919127772E-2</v>
      </c>
      <c r="Q57" s="367">
        <f t="shared" si="1"/>
        <v>-7.4582642566823343E-2</v>
      </c>
      <c r="R57" s="367">
        <f t="shared" si="2"/>
        <v>8.7800248738334558E-2</v>
      </c>
      <c r="S57" s="367">
        <f t="shared" si="3"/>
        <v>-1.5710253270255214E-2</v>
      </c>
      <c r="T57" s="367">
        <f t="shared" si="4"/>
        <v>6.2493169012954583E-2</v>
      </c>
      <c r="U57" s="367">
        <f t="shared" si="5"/>
        <v>-1.9668124271992973E-3</v>
      </c>
      <c r="V57" s="367">
        <f t="shared" si="6"/>
        <v>0</v>
      </c>
      <c r="W57" s="367">
        <f t="shared" si="7"/>
        <v>2.2474488009712239E-2</v>
      </c>
      <c r="X57" s="367">
        <f t="shared" si="8"/>
        <v>1.8732941502917907E-3</v>
      </c>
      <c r="Y57" s="367">
        <f t="shared" si="9"/>
        <v>-1.5787247278874015E-3</v>
      </c>
      <c r="AA57" s="368">
        <f>'GE2024 results'!Q56</f>
        <v>0.17491263915675304</v>
      </c>
      <c r="AB57" s="368">
        <f>'GE2024 results'!R56</f>
        <v>0.31759246882697778</v>
      </c>
      <c r="AC57" s="368">
        <f>'GE2024 results'!S56</f>
        <v>0.12303080066451527</v>
      </c>
      <c r="AD57" s="368">
        <f>'GE2024 results'!T56</f>
        <v>0.32704462563730452</v>
      </c>
      <c r="AE57" s="368">
        <f>'GE2024 results'!U56</f>
        <v>4.5045733162748958E-2</v>
      </c>
      <c r="AF57" s="368">
        <f>'GE2024 results'!W56</f>
        <v>1.9668124271992973E-3</v>
      </c>
      <c r="AG57" s="368">
        <f>'GE2024 results'!X56</f>
        <v>0</v>
      </c>
      <c r="AH57" s="369">
        <f>'GE2024 results'!Z56</f>
        <v>1.0406920124501137E-2</v>
      </c>
      <c r="AJ57" s="368">
        <f t="shared" si="10"/>
        <v>0.31133437236704931</v>
      </c>
      <c r="AK57" s="370" t="str">
        <f t="shared" si="11"/>
        <v>LD</v>
      </c>
      <c r="AL57" s="368">
        <f t="shared" si="12"/>
        <v>6.8324546106894868E-2</v>
      </c>
      <c r="AM57" s="368">
        <f t="shared" si="13"/>
        <v>0.24300982626015444</v>
      </c>
      <c r="AO57" s="385" t="s">
        <v>14</v>
      </c>
      <c r="AP57" s="372" t="str">
        <f t="shared" si="14"/>
        <v>LD</v>
      </c>
      <c r="AQ57" s="359" t="str">
        <f t="shared" si="15"/>
        <v>HOLD</v>
      </c>
      <c r="AR57" s="359" t="str">
        <f t="shared" si="16"/>
        <v/>
      </c>
      <c r="AU57" s="373">
        <f t="shared" si="18"/>
        <v>4804.3804034582136</v>
      </c>
      <c r="AV57" s="374">
        <f t="shared" si="19"/>
        <v>12405.836065573771</v>
      </c>
      <c r="AW57" s="375">
        <f t="shared" si="20"/>
        <v>10763.085084570101</v>
      </c>
      <c r="AX57" s="376">
        <f t="shared" si="21"/>
        <v>15893.856000000003</v>
      </c>
      <c r="AY57" s="377">
        <f t="shared" si="22"/>
        <v>5489.9425739077715</v>
      </c>
      <c r="AZ57" s="378">
        <f t="shared" si="23"/>
        <v>0</v>
      </c>
      <c r="BA57" s="379">
        <f t="shared" si="24"/>
        <v>0</v>
      </c>
      <c r="BB57" s="471">
        <f t="shared" si="28"/>
        <v>1147.3396701568267</v>
      </c>
      <c r="BC57" s="379">
        <f t="shared" si="29"/>
        <v>95.633088129691089</v>
      </c>
      <c r="BD57" s="381">
        <f t="shared" si="27"/>
        <v>450.68607525357857</v>
      </c>
      <c r="BE57" s="382">
        <f>'Allocation (ENG)'!AW57</f>
        <v>51050.758961049949</v>
      </c>
    </row>
    <row r="58" spans="1:57" ht="20" customHeight="1" x14ac:dyDescent="0.35">
      <c r="A58" s="333" t="s">
        <v>132</v>
      </c>
      <c r="B58" s="390" t="s">
        <v>130</v>
      </c>
      <c r="C58" s="333" t="s">
        <v>56</v>
      </c>
      <c r="D58" s="333" t="s">
        <v>71</v>
      </c>
      <c r="E58" s="462">
        <f>'Allocation (ENG)'!AY58</f>
        <v>0.17614496012110709</v>
      </c>
      <c r="F58" s="463">
        <f>'Allocation (ENG)'!AZ58</f>
        <v>0.27290852333680493</v>
      </c>
      <c r="G58" s="464">
        <f>'Allocation (ENG)'!BA58</f>
        <v>0.26912670432169239</v>
      </c>
      <c r="H58" s="465">
        <f>'Allocation (ENG)'!BB58</f>
        <v>8.9658450712458149E-2</v>
      </c>
      <c r="I58" s="466">
        <f>'Allocation (ENG)'!BC58</f>
        <v>0.14187477729651002</v>
      </c>
      <c r="J58" s="467">
        <f>'Allocation (ENG)'!BD58</f>
        <v>0</v>
      </c>
      <c r="K58" s="462">
        <f>'Allocation (ENG)'!BE58</f>
        <v>0</v>
      </c>
      <c r="L58" s="468">
        <f>'Allocation (ENG)'!BF58</f>
        <v>2.8688776660282033E-2</v>
      </c>
      <c r="M58" s="469">
        <f>'Allocation (ENG)'!BG58</f>
        <v>2.3680205310165456E-3</v>
      </c>
      <c r="N58" s="470">
        <f>'Allocation (ENG)'!BH58</f>
        <v>1.922978702012889E-2</v>
      </c>
      <c r="P58" s="367">
        <f t="shared" si="0"/>
        <v>-0.14587656178511887</v>
      </c>
      <c r="Q58" s="367">
        <f t="shared" si="1"/>
        <v>-7.791776413437107E-2</v>
      </c>
      <c r="R58" s="367">
        <f t="shared" si="2"/>
        <v>0.11464937918718049</v>
      </c>
      <c r="S58" s="367">
        <f t="shared" si="3"/>
        <v>-2.9818259977647532E-3</v>
      </c>
      <c r="T58" s="367">
        <f t="shared" si="4"/>
        <v>8.3419742707732156E-2</v>
      </c>
      <c r="U58" s="367">
        <f t="shared" si="5"/>
        <v>0</v>
      </c>
      <c r="V58" s="367">
        <f t="shared" si="6"/>
        <v>0</v>
      </c>
      <c r="W58" s="367">
        <f t="shared" si="7"/>
        <v>2.8688776660282033E-2</v>
      </c>
      <c r="X58" s="367">
        <f t="shared" si="8"/>
        <v>2.3680205310165456E-3</v>
      </c>
      <c r="Y58" s="367">
        <f t="shared" si="9"/>
        <v>-2.3497671689564278E-3</v>
      </c>
      <c r="AA58" s="368">
        <f>'GE2024 results'!Q57</f>
        <v>0.32202152190622596</v>
      </c>
      <c r="AB58" s="368">
        <f>'GE2024 results'!R57</f>
        <v>0.350826287471176</v>
      </c>
      <c r="AC58" s="368">
        <f>'GE2024 results'!S57</f>
        <v>0.1544773251345119</v>
      </c>
      <c r="AD58" s="368">
        <f>'GE2024 results'!T57</f>
        <v>9.2640276710222902E-2</v>
      </c>
      <c r="AE58" s="368">
        <f>'GE2024 results'!U57</f>
        <v>5.8455034588777863E-2</v>
      </c>
      <c r="AF58" s="368">
        <f>'GE2024 results'!W57</f>
        <v>0</v>
      </c>
      <c r="AG58" s="368">
        <f>'GE2024 results'!X57</f>
        <v>0</v>
      </c>
      <c r="AH58" s="369">
        <f>'GE2024 results'!Z57</f>
        <v>2.1579554189085318E-2</v>
      </c>
      <c r="AJ58" s="368">
        <f t="shared" si="10"/>
        <v>0.27290852333680493</v>
      </c>
      <c r="AK58" s="370" t="str">
        <f t="shared" si="11"/>
        <v>Con</v>
      </c>
      <c r="AL58" s="368">
        <f t="shared" si="12"/>
        <v>3.7818190151125419E-3</v>
      </c>
      <c r="AM58" s="368">
        <f t="shared" si="13"/>
        <v>0.26912670432169239</v>
      </c>
      <c r="AO58" s="384" t="s">
        <v>10</v>
      </c>
      <c r="AP58" s="372" t="str">
        <f t="shared" si="14"/>
        <v>Con</v>
      </c>
      <c r="AQ58" s="359" t="str">
        <f t="shared" si="15"/>
        <v>HOLD</v>
      </c>
      <c r="AR58" s="359" t="str">
        <f t="shared" si="16"/>
        <v/>
      </c>
      <c r="AS58" s="333" t="str">
        <f t="shared" ref="AS58:AS88" si="31">IF(AD58&gt;AA58,"Con/LD","")</f>
        <v/>
      </c>
      <c r="AU58" s="373">
        <f t="shared" si="18"/>
        <v>8789.4985590778087</v>
      </c>
      <c r="AV58" s="374">
        <f t="shared" si="19"/>
        <v>13617.926229508197</v>
      </c>
      <c r="AW58" s="375">
        <f t="shared" si="20"/>
        <v>13429.216358041136</v>
      </c>
      <c r="AX58" s="376">
        <f t="shared" si="21"/>
        <v>4473.8880000000008</v>
      </c>
      <c r="AY58" s="377">
        <f t="shared" si="22"/>
        <v>7079.4426917454193</v>
      </c>
      <c r="AZ58" s="378">
        <f t="shared" si="23"/>
        <v>0</v>
      </c>
      <c r="BA58" s="379">
        <f t="shared" si="24"/>
        <v>0</v>
      </c>
      <c r="BB58" s="471">
        <f t="shared" si="28"/>
        <v>1431.5479758483207</v>
      </c>
      <c r="BC58" s="379">
        <f t="shared" si="29"/>
        <v>118.16241027234778</v>
      </c>
      <c r="BD58" s="381">
        <f t="shared" si="27"/>
        <v>959.55163967556905</v>
      </c>
      <c r="BE58" s="382">
        <f>'Allocation (ENG)'!AW58</f>
        <v>49899.233864168797</v>
      </c>
    </row>
    <row r="59" spans="1:57" ht="20" customHeight="1" x14ac:dyDescent="0.35">
      <c r="A59" s="333" t="s">
        <v>133</v>
      </c>
      <c r="B59" s="390" t="s">
        <v>130</v>
      </c>
      <c r="C59" s="333" t="s">
        <v>56</v>
      </c>
      <c r="D59" s="333" t="s">
        <v>71</v>
      </c>
      <c r="E59" s="462">
        <f>'Allocation (ENG)'!AY59</f>
        <v>0.10245717701419374</v>
      </c>
      <c r="F59" s="463">
        <f>'Allocation (ENG)'!AZ59</f>
        <v>0.29559999238829271</v>
      </c>
      <c r="G59" s="464">
        <f>'Allocation (ENG)'!BA59</f>
        <v>0.36907057196162768</v>
      </c>
      <c r="H59" s="465">
        <f>'Allocation (ENG)'!BB59</f>
        <v>6.1482872519788942E-2</v>
      </c>
      <c r="I59" s="466">
        <f>'Allocation (ENG)'!BC59</f>
        <v>0.11359608326917613</v>
      </c>
      <c r="J59" s="467">
        <f>'Allocation (ENG)'!BD59</f>
        <v>1.5466761682148005E-2</v>
      </c>
      <c r="K59" s="462">
        <f>'Allocation (ENG)'!BE59</f>
        <v>0</v>
      </c>
      <c r="L59" s="468">
        <f>'Allocation (ENG)'!BF59</f>
        <v>3.9342744665848632E-2</v>
      </c>
      <c r="M59" s="469">
        <f>'Allocation (ENG)'!BG59</f>
        <v>2.9837964989239611E-3</v>
      </c>
      <c r="N59" s="470">
        <f>'Allocation (ENG)'!BH59</f>
        <v>0</v>
      </c>
      <c r="P59" s="367">
        <f t="shared" si="0"/>
        <v>-0.10195368677996594</v>
      </c>
      <c r="Q59" s="367">
        <f t="shared" si="1"/>
        <v>-0.11909267659271605</v>
      </c>
      <c r="R59" s="367">
        <f t="shared" si="2"/>
        <v>0.13788311025037589</v>
      </c>
      <c r="S59" s="367">
        <f t="shared" si="3"/>
        <v>-7.8452875782302478E-3</v>
      </c>
      <c r="T59" s="367">
        <f t="shared" si="4"/>
        <v>6.2518893152778338E-2</v>
      </c>
      <c r="U59" s="367">
        <f t="shared" si="5"/>
        <v>-8.9869855100104586E-3</v>
      </c>
      <c r="V59" s="367">
        <f t="shared" si="6"/>
        <v>-4.8499081070042882E-3</v>
      </c>
      <c r="W59" s="367">
        <f t="shared" si="7"/>
        <v>3.9342744665848632E-2</v>
      </c>
      <c r="X59" s="367">
        <f t="shared" si="8"/>
        <v>2.9837964989239611E-3</v>
      </c>
      <c r="Y59" s="367">
        <f t="shared" si="9"/>
        <v>0</v>
      </c>
      <c r="AA59" s="368">
        <f>'GE2024 results'!Q58</f>
        <v>0.20441086379415968</v>
      </c>
      <c r="AB59" s="368">
        <f>'GE2024 results'!R58</f>
        <v>0.41469266898100876</v>
      </c>
      <c r="AC59" s="368">
        <f>'GE2024 results'!S58</f>
        <v>0.23118746171125179</v>
      </c>
      <c r="AD59" s="368">
        <f>'GE2024 results'!T58</f>
        <v>6.932816009801919E-2</v>
      </c>
      <c r="AE59" s="368">
        <f>'GE2024 results'!U58</f>
        <v>5.1077190116397796E-2</v>
      </c>
      <c r="AF59" s="368">
        <f>'GE2024 results'!W58</f>
        <v>2.4453747192158464E-2</v>
      </c>
      <c r="AG59" s="368">
        <f>'GE2024 results'!X58</f>
        <v>4.8499081070042882E-3</v>
      </c>
      <c r="AH59" s="369">
        <f>'GE2024 results'!Z58</f>
        <v>0</v>
      </c>
      <c r="AJ59" s="368">
        <f t="shared" si="10"/>
        <v>0.36907057196162768</v>
      </c>
      <c r="AK59" s="370" t="str">
        <f t="shared" si="11"/>
        <v>Ref</v>
      </c>
      <c r="AL59" s="368">
        <f t="shared" si="12"/>
        <v>7.3470579573334971E-2</v>
      </c>
      <c r="AM59" s="368">
        <f t="shared" si="13"/>
        <v>0.29559999238829271</v>
      </c>
      <c r="AO59" s="384" t="s">
        <v>10</v>
      </c>
      <c r="AP59" s="372" t="str">
        <f t="shared" si="14"/>
        <v>Ref</v>
      </c>
      <c r="AQ59" s="359" t="str">
        <f t="shared" si="15"/>
        <v>gain from</v>
      </c>
      <c r="AR59" s="359" t="str">
        <f t="shared" si="16"/>
        <v>CON</v>
      </c>
      <c r="AS59" s="333" t="str">
        <f t="shared" si="31"/>
        <v/>
      </c>
      <c r="AU59" s="373">
        <f t="shared" si="18"/>
        <v>4200.1613832853018</v>
      </c>
      <c r="AV59" s="374">
        <f t="shared" si="19"/>
        <v>12117.918032786885</v>
      </c>
      <c r="AW59" s="375">
        <f t="shared" si="20"/>
        <v>15129.793824453112</v>
      </c>
      <c r="AX59" s="376">
        <f t="shared" si="21"/>
        <v>2520.4480000000003</v>
      </c>
      <c r="AY59" s="377">
        <f t="shared" si="22"/>
        <v>4656.7931710001913</v>
      </c>
      <c r="AZ59" s="378">
        <f t="shared" si="23"/>
        <v>634.04923925275966</v>
      </c>
      <c r="BA59" s="379">
        <f t="shared" si="24"/>
        <v>0</v>
      </c>
      <c r="BB59" s="471">
        <f t="shared" si="28"/>
        <v>1612.8287121853764</v>
      </c>
      <c r="BC59" s="379">
        <f t="shared" si="29"/>
        <v>122.31868177107931</v>
      </c>
      <c r="BD59" s="381">
        <f t="shared" si="27"/>
        <v>0</v>
      </c>
      <c r="BE59" s="382">
        <f>'Allocation (ENG)'!AW59</f>
        <v>40994.311044734714</v>
      </c>
    </row>
    <row r="60" spans="1:57" ht="20" customHeight="1" x14ac:dyDescent="0.35">
      <c r="A60" s="333" t="s">
        <v>134</v>
      </c>
      <c r="B60" s="390" t="s">
        <v>130</v>
      </c>
      <c r="C60" s="333" t="s">
        <v>56</v>
      </c>
      <c r="D60" s="333" t="s">
        <v>71</v>
      </c>
      <c r="E60" s="462">
        <f>'Allocation (ENG)'!AY60</f>
        <v>0.17279456032405499</v>
      </c>
      <c r="F60" s="463">
        <f>'Allocation (ENG)'!AZ60</f>
        <v>0.24508832044242468</v>
      </c>
      <c r="G60" s="464">
        <f>'Allocation (ENG)'!BA60</f>
        <v>0.32536931037844352</v>
      </c>
      <c r="H60" s="465">
        <f>'Allocation (ENG)'!BB60</f>
        <v>6.6005128874414745E-2</v>
      </c>
      <c r="I60" s="466">
        <f>'Allocation (ENG)'!BC60</f>
        <v>0.15349647139142161</v>
      </c>
      <c r="J60" s="467">
        <f>'Allocation (ENG)'!BD60</f>
        <v>0</v>
      </c>
      <c r="K60" s="462">
        <f>'Allocation (ENG)'!BE60</f>
        <v>0</v>
      </c>
      <c r="L60" s="468">
        <f>'Allocation (ENG)'!BF60</f>
        <v>3.4684211294021217E-2</v>
      </c>
      <c r="M60" s="469">
        <f>'Allocation (ENG)'!BG60</f>
        <v>2.5619972952191667E-3</v>
      </c>
      <c r="N60" s="470">
        <f>'Allocation (ENG)'!BH60</f>
        <v>0</v>
      </c>
      <c r="P60" s="367">
        <f t="shared" si="0"/>
        <v>-0.16002103484972496</v>
      </c>
      <c r="Q60" s="367">
        <f t="shared" si="1"/>
        <v>-8.6849370895590805E-2</v>
      </c>
      <c r="R60" s="367">
        <f t="shared" si="2"/>
        <v>0.12860629939339041</v>
      </c>
      <c r="S60" s="367">
        <f t="shared" si="3"/>
        <v>-5.847923529691143E-3</v>
      </c>
      <c r="T60" s="367">
        <f t="shared" si="4"/>
        <v>8.686582129237605E-2</v>
      </c>
      <c r="U60" s="367">
        <f t="shared" si="5"/>
        <v>0</v>
      </c>
      <c r="V60" s="367">
        <f t="shared" si="6"/>
        <v>0</v>
      </c>
      <c r="W60" s="367">
        <f t="shared" si="7"/>
        <v>3.4684211294021217E-2</v>
      </c>
      <c r="X60" s="367">
        <f t="shared" si="8"/>
        <v>2.5619972952191667E-3</v>
      </c>
      <c r="Y60" s="367">
        <f t="shared" si="9"/>
        <v>0</v>
      </c>
      <c r="AA60" s="368">
        <f>'GE2024 results'!Q59</f>
        <v>0.33281559517377995</v>
      </c>
      <c r="AB60" s="368">
        <f>'GE2024 results'!R59</f>
        <v>0.33193769133801548</v>
      </c>
      <c r="AC60" s="368">
        <f>'GE2024 results'!S59</f>
        <v>0.19676301098505311</v>
      </c>
      <c r="AD60" s="368">
        <f>'GE2024 results'!T59</f>
        <v>7.1853052404105888E-2</v>
      </c>
      <c r="AE60" s="368">
        <f>'GE2024 results'!U59</f>
        <v>6.6630650099045563E-2</v>
      </c>
      <c r="AF60" s="368">
        <f>'GE2024 results'!W59</f>
        <v>0</v>
      </c>
      <c r="AG60" s="368">
        <f>'GE2024 results'!X59</f>
        <v>0</v>
      </c>
      <c r="AH60" s="369">
        <f>'GE2024 results'!Z59</f>
        <v>0</v>
      </c>
      <c r="AJ60" s="368">
        <f t="shared" si="10"/>
        <v>0.32536931037844352</v>
      </c>
      <c r="AK60" s="370" t="str">
        <f t="shared" si="11"/>
        <v>Ref</v>
      </c>
      <c r="AL60" s="368">
        <f t="shared" si="12"/>
        <v>8.0280989936018843E-2</v>
      </c>
      <c r="AM60" s="368">
        <f t="shared" si="13"/>
        <v>0.24508832044242468</v>
      </c>
      <c r="AO60" s="383" t="s">
        <v>8</v>
      </c>
      <c r="AP60" s="372" t="str">
        <f t="shared" si="14"/>
        <v>Ref</v>
      </c>
      <c r="AQ60" s="359" t="str">
        <f t="shared" si="15"/>
        <v>gain from</v>
      </c>
      <c r="AR60" s="359" t="str">
        <f t="shared" si="16"/>
        <v>LAB</v>
      </c>
      <c r="AS60" s="333" t="str">
        <f t="shared" si="31"/>
        <v/>
      </c>
      <c r="AU60" s="373">
        <f t="shared" si="18"/>
        <v>7754.6685878962526</v>
      </c>
      <c r="AV60" s="374">
        <f t="shared" si="19"/>
        <v>10999.065573770491</v>
      </c>
      <c r="AW60" s="375">
        <f t="shared" si="20"/>
        <v>14601.913196372381</v>
      </c>
      <c r="AX60" s="376">
        <f t="shared" si="21"/>
        <v>2962.1760000000004</v>
      </c>
      <c r="AY60" s="377">
        <f t="shared" si="22"/>
        <v>6888.60958828614</v>
      </c>
      <c r="AZ60" s="378">
        <f t="shared" si="23"/>
        <v>0</v>
      </c>
      <c r="BA60" s="379">
        <f t="shared" si="24"/>
        <v>0</v>
      </c>
      <c r="BB60" s="471">
        <f t="shared" si="28"/>
        <v>1556.5568922614968</v>
      </c>
      <c r="BC60" s="379">
        <f t="shared" si="29"/>
        <v>114.97723024528254</v>
      </c>
      <c r="BD60" s="381">
        <f t="shared" si="27"/>
        <v>0</v>
      </c>
      <c r="BE60" s="382">
        <f>'Allocation (ENG)'!AW60</f>
        <v>44877.967068832048</v>
      </c>
    </row>
    <row r="61" spans="1:57" ht="20" customHeight="1" x14ac:dyDescent="0.35">
      <c r="A61" s="333" t="s">
        <v>135</v>
      </c>
      <c r="B61" s="390" t="s">
        <v>130</v>
      </c>
      <c r="C61" s="333" t="s">
        <v>56</v>
      </c>
      <c r="D61" s="333" t="s">
        <v>71</v>
      </c>
      <c r="E61" s="462">
        <f>'Allocation (ENG)'!AY61</f>
        <v>0.18255256832395836</v>
      </c>
      <c r="F61" s="463">
        <f>'Allocation (ENG)'!AZ61</f>
        <v>0.25733060987073281</v>
      </c>
      <c r="G61" s="464">
        <f>'Allocation (ENG)'!BA61</f>
        <v>0.23308183744213695</v>
      </c>
      <c r="H61" s="465">
        <f>'Allocation (ENG)'!BB61</f>
        <v>4.2029136001949984E-2</v>
      </c>
      <c r="I61" s="466">
        <f>'Allocation (ENG)'!BC61</f>
        <v>0.15345238885179055</v>
      </c>
      <c r="J61" s="467">
        <f>'Allocation (ENG)'!BD61</f>
        <v>0</v>
      </c>
      <c r="K61" s="462">
        <f>'Allocation (ENG)'!BE61</f>
        <v>9.8843914932434968E-2</v>
      </c>
      <c r="L61" s="468">
        <f>'Allocation (ENG)'!BF61</f>
        <v>2.4846411264906394E-2</v>
      </c>
      <c r="M61" s="469">
        <f>'Allocation (ENG)'!BG61</f>
        <v>7.8631333120898414E-3</v>
      </c>
      <c r="N61" s="470">
        <f>'Allocation (ENG)'!BH61</f>
        <v>0</v>
      </c>
      <c r="P61" s="367">
        <f t="shared" si="0"/>
        <v>-0.1379002402354608</v>
      </c>
      <c r="Q61" s="367">
        <f t="shared" si="1"/>
        <v>-6.0304086346309627E-2</v>
      </c>
      <c r="R61" s="367">
        <f t="shared" si="2"/>
        <v>0.10461890278413161</v>
      </c>
      <c r="S61" s="367">
        <f t="shared" si="3"/>
        <v>3.3062625796832779E-4</v>
      </c>
      <c r="T61" s="367">
        <f t="shared" si="4"/>
        <v>9.2743561950758835E-2</v>
      </c>
      <c r="U61" s="367">
        <f t="shared" si="5"/>
        <v>-5.0391669850974397E-3</v>
      </c>
      <c r="V61" s="367">
        <f t="shared" si="6"/>
        <v>-2.1785622706082419E-2</v>
      </c>
      <c r="W61" s="367">
        <f t="shared" si="7"/>
        <v>2.4846411264906394E-2</v>
      </c>
      <c r="X61" s="367">
        <f t="shared" si="8"/>
        <v>7.8631333120898414E-3</v>
      </c>
      <c r="Y61" s="367">
        <f t="shared" si="9"/>
        <v>-5.3735192969048525E-3</v>
      </c>
      <c r="AA61" s="368">
        <f>'GE2024 results'!Q60</f>
        <v>0.32045280855941916</v>
      </c>
      <c r="AB61" s="368">
        <f>'GE2024 results'!R60</f>
        <v>0.31763469621704243</v>
      </c>
      <c r="AC61" s="368">
        <f>'GE2024 results'!S60</f>
        <v>0.12846293465800535</v>
      </c>
      <c r="AD61" s="368">
        <f>'GE2024 results'!T60</f>
        <v>4.1698509743981656E-2</v>
      </c>
      <c r="AE61" s="368">
        <f>'GE2024 results'!U60</f>
        <v>6.0708826901031715E-2</v>
      </c>
      <c r="AF61" s="368">
        <f>'GE2024 results'!W60</f>
        <v>5.0391669850974397E-3</v>
      </c>
      <c r="AG61" s="368">
        <f>'GE2024 results'!X60</f>
        <v>0.12062953763851739</v>
      </c>
      <c r="AH61" s="369">
        <f>'GE2024 results'!Z60</f>
        <v>5.3735192969048525E-3</v>
      </c>
      <c r="AJ61" s="368">
        <f t="shared" si="10"/>
        <v>0.25733060987073281</v>
      </c>
      <c r="AK61" s="370" t="str">
        <f t="shared" si="11"/>
        <v>Con</v>
      </c>
      <c r="AL61" s="368">
        <f t="shared" si="12"/>
        <v>2.4248772428595855E-2</v>
      </c>
      <c r="AM61" s="368">
        <f t="shared" si="13"/>
        <v>0.23308183744213695</v>
      </c>
      <c r="AO61" s="383" t="s">
        <v>8</v>
      </c>
      <c r="AP61" s="372" t="str">
        <f t="shared" si="14"/>
        <v>Con</v>
      </c>
      <c r="AQ61" s="359" t="str">
        <f t="shared" si="15"/>
        <v>gain from</v>
      </c>
      <c r="AR61" s="359" t="str">
        <f t="shared" si="16"/>
        <v>LAB</v>
      </c>
      <c r="AS61" s="333" t="str">
        <f t="shared" si="31"/>
        <v/>
      </c>
      <c r="AU61" s="373">
        <f t="shared" si="18"/>
        <v>7037.6829971181551</v>
      </c>
      <c r="AV61" s="374">
        <f t="shared" si="19"/>
        <v>9920.4918032786882</v>
      </c>
      <c r="AW61" s="375">
        <f t="shared" si="20"/>
        <v>8985.664235589411</v>
      </c>
      <c r="AX61" s="376">
        <f t="shared" si="21"/>
        <v>1620.2880000000002</v>
      </c>
      <c r="AY61" s="377">
        <f t="shared" si="22"/>
        <v>5915.8262072376247</v>
      </c>
      <c r="AZ61" s="378">
        <f t="shared" si="23"/>
        <v>0</v>
      </c>
      <c r="BA61" s="379">
        <f t="shared" si="24"/>
        <v>3810.5853337221743</v>
      </c>
      <c r="BB61" s="471">
        <f t="shared" si="28"/>
        <v>957.86746636249757</v>
      </c>
      <c r="BC61" s="379">
        <f t="shared" si="29"/>
        <v>303.13591379533278</v>
      </c>
      <c r="BD61" s="381">
        <f t="shared" si="27"/>
        <v>0</v>
      </c>
      <c r="BE61" s="382">
        <f>'Allocation (ENG)'!AW61</f>
        <v>38551.541957103887</v>
      </c>
    </row>
    <row r="62" spans="1:57" ht="20" customHeight="1" x14ac:dyDescent="0.35">
      <c r="A62" s="333" t="s">
        <v>136</v>
      </c>
      <c r="B62" s="390" t="s">
        <v>130</v>
      </c>
      <c r="C62" s="333" t="s">
        <v>56</v>
      </c>
      <c r="D62" s="333" t="s">
        <v>71</v>
      </c>
      <c r="E62" s="462">
        <f>'Allocation (ENG)'!AY62</f>
        <v>5.9333762948705307E-2</v>
      </c>
      <c r="F62" s="463">
        <f>'Allocation (ENG)'!AZ62</f>
        <v>0.20815949075877582</v>
      </c>
      <c r="G62" s="464">
        <f>'Allocation (ENG)'!BA62</f>
        <v>0.15155906772876815</v>
      </c>
      <c r="H62" s="465">
        <f>'Allocation (ENG)'!BB62</f>
        <v>0.44192835513355561</v>
      </c>
      <c r="I62" s="466">
        <f>'Allocation (ENG)'!BC62</f>
        <v>0.11451730276087457</v>
      </c>
      <c r="J62" s="467">
        <f>'Allocation (ENG)'!BD62</f>
        <v>6.1041772967904842E-3</v>
      </c>
      <c r="K62" s="462">
        <f>'Allocation (ENG)'!BE62</f>
        <v>0</v>
      </c>
      <c r="L62" s="468">
        <f>'Allocation (ENG)'!BF62</f>
        <v>1.6156123398716637E-2</v>
      </c>
      <c r="M62" s="469">
        <f>'Allocation (ENG)'!BG62</f>
        <v>2.2417199738135924E-3</v>
      </c>
      <c r="N62" s="470">
        <f>'Allocation (ENG)'!BH62</f>
        <v>0</v>
      </c>
      <c r="P62" s="367">
        <f t="shared" si="0"/>
        <v>-5.1917034172548227E-2</v>
      </c>
      <c r="Q62" s="367">
        <f t="shared" si="1"/>
        <v>-6.6287079342344679E-2</v>
      </c>
      <c r="R62" s="367">
        <f t="shared" si="2"/>
        <v>6.2336147076495207E-2</v>
      </c>
      <c r="S62" s="367">
        <f t="shared" si="3"/>
        <v>-2.6396323740453698E-2</v>
      </c>
      <c r="T62" s="367">
        <f t="shared" si="4"/>
        <v>6.6125210203709595E-2</v>
      </c>
      <c r="U62" s="367">
        <f t="shared" si="5"/>
        <v>-2.2587633973882538E-3</v>
      </c>
      <c r="V62" s="367">
        <f t="shared" si="6"/>
        <v>0</v>
      </c>
      <c r="W62" s="367">
        <f t="shared" si="7"/>
        <v>1.6156123398716637E-2</v>
      </c>
      <c r="X62" s="367">
        <f t="shared" si="8"/>
        <v>2.2417199738135924E-3</v>
      </c>
      <c r="Y62" s="367">
        <f t="shared" si="9"/>
        <v>0</v>
      </c>
      <c r="AA62" s="368">
        <f>'GE2024 results'!Q61</f>
        <v>0.11125079712125353</v>
      </c>
      <c r="AB62" s="368">
        <f>'GE2024 results'!R61</f>
        <v>0.2744465701011205</v>
      </c>
      <c r="AC62" s="368">
        <f>'GE2024 results'!S61</f>
        <v>8.9222920652272941E-2</v>
      </c>
      <c r="AD62" s="368">
        <f>'GE2024 results'!T61</f>
        <v>0.4683246788740093</v>
      </c>
      <c r="AE62" s="368">
        <f>'GE2024 results'!U61</f>
        <v>4.8392092557164978E-2</v>
      </c>
      <c r="AF62" s="368">
        <f>'GE2024 results'!W61</f>
        <v>8.3629406941787381E-3</v>
      </c>
      <c r="AG62" s="368">
        <f>'GE2024 results'!X61</f>
        <v>0</v>
      </c>
      <c r="AH62" s="369">
        <f>'GE2024 results'!Z61</f>
        <v>0</v>
      </c>
      <c r="AJ62" s="368">
        <f t="shared" si="10"/>
        <v>0.44192835513355561</v>
      </c>
      <c r="AK62" s="370" t="str">
        <f t="shared" si="11"/>
        <v>LD</v>
      </c>
      <c r="AL62" s="368">
        <f t="shared" si="12"/>
        <v>0.23376886437477978</v>
      </c>
      <c r="AM62" s="368">
        <f t="shared" si="13"/>
        <v>0.20815949075877582</v>
      </c>
      <c r="AO62" s="385" t="s">
        <v>14</v>
      </c>
      <c r="AP62" s="372" t="str">
        <f t="shared" si="14"/>
        <v>LD</v>
      </c>
      <c r="AQ62" s="359" t="str">
        <f t="shared" si="15"/>
        <v>HOLD</v>
      </c>
      <c r="AR62" s="359" t="str">
        <f t="shared" si="16"/>
        <v/>
      </c>
      <c r="AS62" s="333" t="str">
        <f t="shared" si="31"/>
        <v>Con/LD</v>
      </c>
      <c r="AU62" s="373">
        <f t="shared" si="18"/>
        <v>3202.5706051873199</v>
      </c>
      <c r="AV62" s="374">
        <f t="shared" si="19"/>
        <v>11235.516393442624</v>
      </c>
      <c r="AW62" s="375">
        <f t="shared" si="20"/>
        <v>8180.4792269346235</v>
      </c>
      <c r="AX62" s="376">
        <f t="shared" si="21"/>
        <v>23853.312000000005</v>
      </c>
      <c r="AY62" s="377">
        <f t="shared" si="22"/>
        <v>6181.1307657054012</v>
      </c>
      <c r="AZ62" s="378">
        <f t="shared" si="23"/>
        <v>329.47613311586821</v>
      </c>
      <c r="BA62" s="379">
        <f t="shared" si="24"/>
        <v>0</v>
      </c>
      <c r="BB62" s="471">
        <f t="shared" si="28"/>
        <v>872.03513344063037</v>
      </c>
      <c r="BC62" s="379">
        <f t="shared" si="29"/>
        <v>120.99799736961322</v>
      </c>
      <c r="BD62" s="381">
        <f t="shared" si="27"/>
        <v>0</v>
      </c>
      <c r="BE62" s="382">
        <f>'Allocation (ENG)'!AW62</f>
        <v>53975.518255196075</v>
      </c>
    </row>
    <row r="63" spans="1:57" ht="20" customHeight="1" x14ac:dyDescent="0.35">
      <c r="A63" s="333" t="s">
        <v>137</v>
      </c>
      <c r="B63" s="390" t="s">
        <v>130</v>
      </c>
      <c r="C63" s="333" t="s">
        <v>56</v>
      </c>
      <c r="D63" s="333" t="s">
        <v>71</v>
      </c>
      <c r="E63" s="462">
        <f>'Allocation (ENG)'!AY63</f>
        <v>7.0064996571024718E-2</v>
      </c>
      <c r="F63" s="463">
        <f>'Allocation (ENG)'!AZ63</f>
        <v>0.21455066229930511</v>
      </c>
      <c r="G63" s="464">
        <f>'Allocation (ENG)'!BA63</f>
        <v>0.18299535239312562</v>
      </c>
      <c r="H63" s="465">
        <f>'Allocation (ENG)'!BB63</f>
        <v>0.34973546362356467</v>
      </c>
      <c r="I63" s="466">
        <f>'Allocation (ENG)'!BC63</f>
        <v>0.11967120426906276</v>
      </c>
      <c r="J63" s="467">
        <f>'Allocation (ENG)'!BD63</f>
        <v>3.927174173407675E-2</v>
      </c>
      <c r="K63" s="462">
        <f>'Allocation (ENG)'!BE63</f>
        <v>0</v>
      </c>
      <c r="L63" s="468">
        <f>'Allocation (ENG)'!BF63</f>
        <v>1.950721615644899E-2</v>
      </c>
      <c r="M63" s="469">
        <f>'Allocation (ENG)'!BG63</f>
        <v>4.2033629533914556E-3</v>
      </c>
      <c r="N63" s="470">
        <f>'Allocation (ENG)'!BH63</f>
        <v>0</v>
      </c>
      <c r="P63" s="367">
        <f t="shared" si="0"/>
        <v>-6.075456395996881E-2</v>
      </c>
      <c r="Q63" s="367">
        <f t="shared" si="1"/>
        <v>-6.7133086424268101E-2</v>
      </c>
      <c r="R63" s="367">
        <f t="shared" si="2"/>
        <v>7.5718774351447915E-2</v>
      </c>
      <c r="S63" s="367">
        <f t="shared" si="3"/>
        <v>-1.9331515688866763E-2</v>
      </c>
      <c r="T63" s="367">
        <f t="shared" si="4"/>
        <v>6.9313804775851459E-2</v>
      </c>
      <c r="U63" s="367">
        <f t="shared" si="5"/>
        <v>-1.6342645013776962E-2</v>
      </c>
      <c r="V63" s="367">
        <f t="shared" si="6"/>
        <v>0</v>
      </c>
      <c r="W63" s="367">
        <f t="shared" si="7"/>
        <v>1.950721615644899E-2</v>
      </c>
      <c r="X63" s="367">
        <f t="shared" si="8"/>
        <v>4.2033629533914556E-3</v>
      </c>
      <c r="Y63" s="367">
        <f t="shared" si="9"/>
        <v>-5.1813471502590676E-3</v>
      </c>
      <c r="AA63" s="368">
        <f>'GE2024 results'!Q62</f>
        <v>0.13081956053099353</v>
      </c>
      <c r="AB63" s="368">
        <f>'GE2024 results'!R62</f>
        <v>0.28168374872357321</v>
      </c>
      <c r="AC63" s="368">
        <f>'GE2024 results'!S62</f>
        <v>0.1072765780416777</v>
      </c>
      <c r="AD63" s="368">
        <f>'GE2024 results'!T62</f>
        <v>0.36906697931243143</v>
      </c>
      <c r="AE63" s="368">
        <f>'GE2024 results'!U62</f>
        <v>5.0357399493211302E-2</v>
      </c>
      <c r="AF63" s="368">
        <f>'GE2024 results'!W62</f>
        <v>5.5614386747853711E-2</v>
      </c>
      <c r="AG63" s="368">
        <f>'GE2024 results'!X62</f>
        <v>0</v>
      </c>
      <c r="AH63" s="369">
        <f>'GE2024 results'!Z62</f>
        <v>5.1813471502590676E-3</v>
      </c>
      <c r="AJ63" s="368">
        <f t="shared" si="10"/>
        <v>0.34973546362356467</v>
      </c>
      <c r="AK63" s="370" t="str">
        <f t="shared" si="11"/>
        <v>LD</v>
      </c>
      <c r="AL63" s="368">
        <f t="shared" si="12"/>
        <v>0.13518480132425956</v>
      </c>
      <c r="AM63" s="368">
        <f t="shared" si="13"/>
        <v>0.21455066229930511</v>
      </c>
      <c r="AO63" s="385" t="s">
        <v>14</v>
      </c>
      <c r="AP63" s="372" t="str">
        <f t="shared" si="14"/>
        <v>LD</v>
      </c>
      <c r="AQ63" s="359" t="str">
        <f t="shared" si="15"/>
        <v>HOLD</v>
      </c>
      <c r="AR63" s="359" t="str">
        <f t="shared" si="16"/>
        <v/>
      </c>
      <c r="AS63" s="333" t="str">
        <f t="shared" si="31"/>
        <v>Con/LD</v>
      </c>
      <c r="AU63" s="373">
        <f t="shared" si="18"/>
        <v>3628.461095100864</v>
      </c>
      <c r="AV63" s="374">
        <f t="shared" si="19"/>
        <v>11110.950819672133</v>
      </c>
      <c r="AW63" s="375">
        <f t="shared" si="20"/>
        <v>9476.7936807024962</v>
      </c>
      <c r="AX63" s="376">
        <f t="shared" si="21"/>
        <v>18111.776000000002</v>
      </c>
      <c r="AY63" s="377">
        <f t="shared" si="22"/>
        <v>6197.4213964885103</v>
      </c>
      <c r="AZ63" s="378">
        <f t="shared" si="23"/>
        <v>2033.7685576634346</v>
      </c>
      <c r="BA63" s="379">
        <f t="shared" si="24"/>
        <v>0</v>
      </c>
      <c r="BB63" s="471">
        <f t="shared" si="28"/>
        <v>1010.2216279372464</v>
      </c>
      <c r="BC63" s="379">
        <f t="shared" si="29"/>
        <v>217.67986428870387</v>
      </c>
      <c r="BD63" s="381">
        <f t="shared" si="27"/>
        <v>0</v>
      </c>
      <c r="BE63" s="382">
        <f>'Allocation (ENG)'!AW63</f>
        <v>51787.073041853386</v>
      </c>
    </row>
    <row r="64" spans="1:57" ht="20" customHeight="1" x14ac:dyDescent="0.35">
      <c r="A64" s="333" t="s">
        <v>138</v>
      </c>
      <c r="B64" s="390" t="s">
        <v>139</v>
      </c>
      <c r="C64" s="333" t="s">
        <v>56</v>
      </c>
      <c r="D64" s="333" t="s">
        <v>71</v>
      </c>
      <c r="E64" s="462">
        <f>'Allocation (ENG)'!AY64</f>
        <v>0.15016147557741169</v>
      </c>
      <c r="F64" s="463">
        <f>'Allocation (ENG)'!AZ64</f>
        <v>0.21388078121315762</v>
      </c>
      <c r="G64" s="464">
        <f>'Allocation (ENG)'!BA64</f>
        <v>0.42143414845938743</v>
      </c>
      <c r="H64" s="465">
        <f>'Allocation (ENG)'!BB64</f>
        <v>4.7260115720714556E-2</v>
      </c>
      <c r="I64" s="466">
        <f>'Allocation (ENG)'!BC64</f>
        <v>0.10977970164154198</v>
      </c>
      <c r="J64" s="467">
        <f>'Allocation (ENG)'!BD64</f>
        <v>0</v>
      </c>
      <c r="K64" s="462">
        <f>'Allocation (ENG)'!BE64</f>
        <v>0</v>
      </c>
      <c r="L64" s="468">
        <f>'Allocation (ENG)'!BF64</f>
        <v>4.4924676622634892E-2</v>
      </c>
      <c r="M64" s="469">
        <f>'Allocation (ENG)'!BG64</f>
        <v>1.8323241969412207E-3</v>
      </c>
      <c r="N64" s="470">
        <f>'Allocation (ENG)'!BH64</f>
        <v>1.0726776568210663E-2</v>
      </c>
      <c r="P64" s="367">
        <f t="shared" si="0"/>
        <v>-0.15572115665124656</v>
      </c>
      <c r="Q64" s="367">
        <f t="shared" si="1"/>
        <v>-9.2476639734520638E-2</v>
      </c>
      <c r="R64" s="367">
        <f t="shared" si="2"/>
        <v>0.15189659267171296</v>
      </c>
      <c r="S64" s="367">
        <f t="shared" si="3"/>
        <v>-7.1506714789815809E-3</v>
      </c>
      <c r="T64" s="367">
        <f t="shared" si="4"/>
        <v>5.938087911756515E-2</v>
      </c>
      <c r="U64" s="367">
        <f t="shared" si="5"/>
        <v>0</v>
      </c>
      <c r="V64" s="367">
        <f t="shared" si="6"/>
        <v>0</v>
      </c>
      <c r="W64" s="367">
        <f t="shared" si="7"/>
        <v>4.4924676622634892E-2</v>
      </c>
      <c r="X64" s="367">
        <f t="shared" si="8"/>
        <v>1.8323241969412207E-3</v>
      </c>
      <c r="Y64" s="367">
        <f t="shared" si="9"/>
        <v>-2.686004744105356E-3</v>
      </c>
      <c r="AA64" s="368">
        <f>'GE2024 results'!Q63</f>
        <v>0.30588263222865825</v>
      </c>
      <c r="AB64" s="368">
        <f>'GE2024 results'!R63</f>
        <v>0.30635742094767826</v>
      </c>
      <c r="AC64" s="368">
        <f>'GE2024 results'!S63</f>
        <v>0.26953755578767447</v>
      </c>
      <c r="AD64" s="368">
        <f>'GE2024 results'!T63</f>
        <v>5.4410787199696137E-2</v>
      </c>
      <c r="AE64" s="368">
        <f>'GE2024 results'!U63</f>
        <v>5.039882252397683E-2</v>
      </c>
      <c r="AF64" s="368">
        <f>'GE2024 results'!W63</f>
        <v>0</v>
      </c>
      <c r="AG64" s="368">
        <f>'GE2024 results'!X63</f>
        <v>0</v>
      </c>
      <c r="AH64" s="369">
        <f>'GE2024 results'!Z63</f>
        <v>1.3412781312316019E-2</v>
      </c>
      <c r="AJ64" s="368">
        <f t="shared" si="10"/>
        <v>0.42143414845938743</v>
      </c>
      <c r="AK64" s="370" t="str">
        <f t="shared" si="11"/>
        <v>Ref</v>
      </c>
      <c r="AL64" s="368">
        <f t="shared" si="12"/>
        <v>0.2075533672462298</v>
      </c>
      <c r="AM64" s="368">
        <f t="shared" si="13"/>
        <v>0.21388078121315762</v>
      </c>
      <c r="AO64" s="384" t="s">
        <v>10</v>
      </c>
      <c r="AP64" s="372" t="str">
        <f t="shared" si="14"/>
        <v>Ref</v>
      </c>
      <c r="AQ64" s="359" t="str">
        <f t="shared" si="15"/>
        <v>gain from</v>
      </c>
      <c r="AR64" s="359" t="str">
        <f t="shared" si="16"/>
        <v>CON</v>
      </c>
      <c r="AS64" s="333" t="str">
        <f t="shared" si="31"/>
        <v/>
      </c>
      <c r="AU64" s="373">
        <f t="shared" si="18"/>
        <v>6758.1268011527382</v>
      </c>
      <c r="AV64" s="374">
        <f t="shared" si="19"/>
        <v>9625.8606557377061</v>
      </c>
      <c r="AW64" s="375">
        <f t="shared" si="20"/>
        <v>18966.951427938682</v>
      </c>
      <c r="AX64" s="376">
        <f t="shared" si="21"/>
        <v>2126.9760000000006</v>
      </c>
      <c r="AY64" s="377">
        <f t="shared" si="22"/>
        <v>4940.7155932200931</v>
      </c>
      <c r="AZ64" s="378">
        <f t="shared" si="23"/>
        <v>0</v>
      </c>
      <c r="BA64" s="379">
        <f t="shared" si="24"/>
        <v>0</v>
      </c>
      <c r="BB64" s="471">
        <f t="shared" si="28"/>
        <v>2021.8678589105402</v>
      </c>
      <c r="BC64" s="379">
        <f t="shared" si="29"/>
        <v>82.465087773896911</v>
      </c>
      <c r="BD64" s="381">
        <f t="shared" si="27"/>
        <v>482.76640820720968</v>
      </c>
      <c r="BE64" s="382">
        <f>'Allocation (ENG)'!AW64</f>
        <v>45005.729832940866</v>
      </c>
    </row>
    <row r="65" spans="1:57" ht="20" customHeight="1" x14ac:dyDescent="0.35">
      <c r="A65" s="333" t="s">
        <v>140</v>
      </c>
      <c r="B65" s="390" t="s">
        <v>139</v>
      </c>
      <c r="C65" s="333" t="s">
        <v>56</v>
      </c>
      <c r="D65" s="333" t="s">
        <v>71</v>
      </c>
      <c r="E65" s="462">
        <f>'Allocation (ENG)'!AY65</f>
        <v>0.1407023393491352</v>
      </c>
      <c r="F65" s="463">
        <f>'Allocation (ENG)'!AZ65</f>
        <v>0.25352825092283693</v>
      </c>
      <c r="G65" s="464">
        <f>'Allocation (ENG)'!BA65</f>
        <v>0.36994544114368239</v>
      </c>
      <c r="H65" s="465">
        <f>'Allocation (ENG)'!BB65</f>
        <v>5.2147788996478546E-2</v>
      </c>
      <c r="I65" s="466">
        <f>'Allocation (ENG)'!BC65</f>
        <v>0.13073049598022801</v>
      </c>
      <c r="J65" s="467">
        <f>'Allocation (ENG)'!BD65</f>
        <v>1.0746149970205073E-2</v>
      </c>
      <c r="K65" s="462">
        <f>'Allocation (ENG)'!BE65</f>
        <v>0</v>
      </c>
      <c r="L65" s="468">
        <f>'Allocation (ENG)'!BF65</f>
        <v>3.943600529798913E-2</v>
      </c>
      <c r="M65" s="469">
        <f>'Allocation (ENG)'!BG65</f>
        <v>2.7635283394447261E-3</v>
      </c>
      <c r="N65" s="470">
        <f>'Allocation (ENG)'!BH65</f>
        <v>0</v>
      </c>
      <c r="P65" s="367">
        <f t="shared" si="0"/>
        <v>-0.1396272682220486</v>
      </c>
      <c r="Q65" s="367">
        <f t="shared" si="1"/>
        <v>-0.10165654144071046</v>
      </c>
      <c r="R65" s="367">
        <f t="shared" si="2"/>
        <v>0.13852666003900752</v>
      </c>
      <c r="S65" s="367">
        <f t="shared" si="3"/>
        <v>-6.5737578746971059E-3</v>
      </c>
      <c r="T65" s="367">
        <f t="shared" si="4"/>
        <v>7.2029345617170171E-2</v>
      </c>
      <c r="U65" s="367">
        <f t="shared" si="5"/>
        <v>-4.8979717561553754E-3</v>
      </c>
      <c r="V65" s="367">
        <f t="shared" si="6"/>
        <v>0</v>
      </c>
      <c r="W65" s="367">
        <f t="shared" si="7"/>
        <v>3.943600529798913E-2</v>
      </c>
      <c r="X65" s="367">
        <f t="shared" si="8"/>
        <v>2.7635283394447261E-3</v>
      </c>
      <c r="Y65" s="367">
        <f t="shared" si="9"/>
        <v>0</v>
      </c>
      <c r="AA65" s="368">
        <f>'GE2024 results'!Q64</f>
        <v>0.2803296075711838</v>
      </c>
      <c r="AB65" s="368">
        <f>'GE2024 results'!R64</f>
        <v>0.35518479236354739</v>
      </c>
      <c r="AC65" s="368">
        <f>'GE2024 results'!S64</f>
        <v>0.23141878110467487</v>
      </c>
      <c r="AD65" s="368">
        <f>'GE2024 results'!T64</f>
        <v>5.8721546871175652E-2</v>
      </c>
      <c r="AE65" s="368">
        <f>'GE2024 results'!U64</f>
        <v>5.8701150363057841E-2</v>
      </c>
      <c r="AF65" s="368">
        <f>'GE2024 results'!W64</f>
        <v>1.5644121726360448E-2</v>
      </c>
      <c r="AG65" s="368">
        <f>'GE2024 results'!X64</f>
        <v>0</v>
      </c>
      <c r="AH65" s="369">
        <f>'GE2024 results'!Z64</f>
        <v>0</v>
      </c>
      <c r="AJ65" s="368">
        <f t="shared" si="10"/>
        <v>0.36994544114368239</v>
      </c>
      <c r="AK65" s="370" t="str">
        <f t="shared" si="11"/>
        <v>Ref</v>
      </c>
      <c r="AL65" s="368">
        <f t="shared" si="12"/>
        <v>0.11641719022084546</v>
      </c>
      <c r="AM65" s="368">
        <f t="shared" si="13"/>
        <v>0.25352825092283693</v>
      </c>
      <c r="AO65" s="384" t="s">
        <v>10</v>
      </c>
      <c r="AP65" s="372" t="str">
        <f t="shared" si="14"/>
        <v>Ref</v>
      </c>
      <c r="AQ65" s="359" t="str">
        <f t="shared" si="15"/>
        <v>gain from</v>
      </c>
      <c r="AR65" s="359" t="str">
        <f t="shared" si="16"/>
        <v>CON</v>
      </c>
      <c r="AS65" s="333" t="str">
        <f t="shared" si="31"/>
        <v/>
      </c>
      <c r="AU65" s="373">
        <f t="shared" si="18"/>
        <v>7208.6685878962535</v>
      </c>
      <c r="AV65" s="374">
        <f t="shared" si="19"/>
        <v>12989.131147540988</v>
      </c>
      <c r="AW65" s="375">
        <f t="shared" si="20"/>
        <v>18953.587361404992</v>
      </c>
      <c r="AX65" s="376">
        <f t="shared" si="21"/>
        <v>2671.7120000000004</v>
      </c>
      <c r="AY65" s="377">
        <f t="shared" si="22"/>
        <v>6697.7764848268625</v>
      </c>
      <c r="AZ65" s="378">
        <f t="shared" si="23"/>
        <v>550.56251437880371</v>
      </c>
      <c r="BA65" s="379">
        <f t="shared" si="24"/>
        <v>0</v>
      </c>
      <c r="BB65" s="471">
        <f t="shared" si="28"/>
        <v>2020.4432558744925</v>
      </c>
      <c r="BC65" s="379">
        <f t="shared" si="29"/>
        <v>141.58513656893746</v>
      </c>
      <c r="BD65" s="381">
        <f t="shared" si="27"/>
        <v>0</v>
      </c>
      <c r="BE65" s="382">
        <f>'Allocation (ENG)'!AW65</f>
        <v>51233.466488491329</v>
      </c>
    </row>
    <row r="66" spans="1:57" ht="20" customHeight="1" x14ac:dyDescent="0.35">
      <c r="A66" s="333" t="s">
        <v>141</v>
      </c>
      <c r="B66" s="390" t="s">
        <v>139</v>
      </c>
      <c r="C66" s="333" t="s">
        <v>56</v>
      </c>
      <c r="D66" s="333" t="s">
        <v>71</v>
      </c>
      <c r="E66" s="462">
        <f>'Allocation (ENG)'!AY66</f>
        <v>0.11509607551871233</v>
      </c>
      <c r="F66" s="463">
        <f>'Allocation (ENG)'!AZ66</f>
        <v>0.26188778831746579</v>
      </c>
      <c r="G66" s="464">
        <f>'Allocation (ENG)'!BA66</f>
        <v>0.38870839918566003</v>
      </c>
      <c r="H66" s="465">
        <f>'Allocation (ENG)'!BB66</f>
        <v>0.10674555737114706</v>
      </c>
      <c r="I66" s="466">
        <f>'Allocation (ENG)'!BC66</f>
        <v>8.1566829883073566E-2</v>
      </c>
      <c r="J66" s="467">
        <f>'Allocation (ENG)'!BD66</f>
        <v>0</v>
      </c>
      <c r="K66" s="462">
        <f>'Allocation (ENG)'!BE66</f>
        <v>0</v>
      </c>
      <c r="L66" s="468">
        <f>'Allocation (ENG)'!BF66</f>
        <v>4.1436127560509441E-2</v>
      </c>
      <c r="M66" s="469">
        <f>'Allocation (ENG)'!BG66</f>
        <v>1.3614254167911462E-3</v>
      </c>
      <c r="N66" s="470">
        <f>'Allocation (ENG)'!BH66</f>
        <v>3.1977967466405334E-3</v>
      </c>
      <c r="P66" s="367">
        <f t="shared" si="0"/>
        <v>-0.11419300831808317</v>
      </c>
      <c r="Q66" s="367">
        <f t="shared" si="1"/>
        <v>-0.10497060777621958</v>
      </c>
      <c r="R66" s="367">
        <f t="shared" si="2"/>
        <v>0.14557755419683274</v>
      </c>
      <c r="S66" s="367">
        <f t="shared" si="3"/>
        <v>-1.3443965098438301E-2</v>
      </c>
      <c r="T66" s="367">
        <f t="shared" si="4"/>
        <v>4.4945129974110563E-2</v>
      </c>
      <c r="U66" s="367">
        <f t="shared" si="5"/>
        <v>0</v>
      </c>
      <c r="V66" s="367">
        <f t="shared" si="6"/>
        <v>0</v>
      </c>
      <c r="W66" s="367">
        <f t="shared" si="7"/>
        <v>4.1436127560509441E-2</v>
      </c>
      <c r="X66" s="367">
        <f t="shared" si="8"/>
        <v>1.3614254167911462E-3</v>
      </c>
      <c r="Y66" s="367">
        <f t="shared" si="9"/>
        <v>-7.1265595550297402E-4</v>
      </c>
      <c r="AA66" s="368">
        <f>'GE2024 results'!Q65</f>
        <v>0.2292890838367955</v>
      </c>
      <c r="AB66" s="368">
        <f>'GE2024 results'!R65</f>
        <v>0.36685839609368537</v>
      </c>
      <c r="AC66" s="368">
        <f>'GE2024 results'!S65</f>
        <v>0.24313084498882728</v>
      </c>
      <c r="AD66" s="368">
        <f>'GE2024 results'!T65</f>
        <v>0.12018952246958536</v>
      </c>
      <c r="AE66" s="368">
        <f>'GE2024 results'!U65</f>
        <v>3.6621699908963003E-2</v>
      </c>
      <c r="AF66" s="368">
        <f>'GE2024 results'!W65</f>
        <v>0</v>
      </c>
      <c r="AG66" s="368">
        <f>'GE2024 results'!X65</f>
        <v>0</v>
      </c>
      <c r="AH66" s="369">
        <f>'GE2024 results'!Z65</f>
        <v>3.9104527021435074E-3</v>
      </c>
      <c r="AJ66" s="368">
        <f t="shared" si="10"/>
        <v>0.38870839918566003</v>
      </c>
      <c r="AK66" s="370" t="str">
        <f t="shared" si="11"/>
        <v>Ref</v>
      </c>
      <c r="AL66" s="368">
        <f t="shared" si="12"/>
        <v>0.12682061086819424</v>
      </c>
      <c r="AM66" s="368">
        <f t="shared" si="13"/>
        <v>0.26188778831746579</v>
      </c>
      <c r="AO66" s="384" t="s">
        <v>10</v>
      </c>
      <c r="AP66" s="372" t="str">
        <f t="shared" si="14"/>
        <v>Ref</v>
      </c>
      <c r="AQ66" s="359" t="str">
        <f t="shared" si="15"/>
        <v>gain from</v>
      </c>
      <c r="AR66" s="359" t="str">
        <f t="shared" si="16"/>
        <v>CON</v>
      </c>
      <c r="AS66" s="333" t="str">
        <f t="shared" si="31"/>
        <v/>
      </c>
      <c r="AU66" s="373">
        <f t="shared" si="18"/>
        <v>5812.4610951008644</v>
      </c>
      <c r="AV66" s="374">
        <f t="shared" si="19"/>
        <v>13225.581967213115</v>
      </c>
      <c r="AW66" s="375">
        <f t="shared" si="20"/>
        <v>19630.14322967302</v>
      </c>
      <c r="AX66" s="376">
        <f t="shared" si="21"/>
        <v>5390.7520000000004</v>
      </c>
      <c r="AY66" s="377">
        <f t="shared" si="22"/>
        <v>4119.2023551575903</v>
      </c>
      <c r="AZ66" s="378">
        <f t="shared" si="23"/>
        <v>0</v>
      </c>
      <c r="BA66" s="379">
        <f t="shared" si="24"/>
        <v>0</v>
      </c>
      <c r="BB66" s="471">
        <f t="shared" si="28"/>
        <v>2092.5637845744018</v>
      </c>
      <c r="BC66" s="379">
        <f t="shared" si="29"/>
        <v>68.75327619396964</v>
      </c>
      <c r="BD66" s="381">
        <f t="shared" si="27"/>
        <v>161.49177194896041</v>
      </c>
      <c r="BE66" s="382">
        <f>'Allocation (ENG)'!AW66</f>
        <v>50500.949479861927</v>
      </c>
    </row>
    <row r="67" spans="1:57" ht="20" customHeight="1" x14ac:dyDescent="0.35">
      <c r="A67" s="333" t="s">
        <v>142</v>
      </c>
      <c r="B67" s="390" t="s">
        <v>139</v>
      </c>
      <c r="C67" s="333" t="s">
        <v>56</v>
      </c>
      <c r="D67" s="333" t="s">
        <v>71</v>
      </c>
      <c r="E67" s="462">
        <f>'Allocation (ENG)'!AY67</f>
        <v>0.10927772274150105</v>
      </c>
      <c r="F67" s="463">
        <f>'Allocation (ENG)'!AZ67</f>
        <v>0.25451944119179459</v>
      </c>
      <c r="G67" s="464">
        <f>'Allocation (ENG)'!BA67</f>
        <v>0.45034496132540242</v>
      </c>
      <c r="H67" s="465">
        <f>'Allocation (ENG)'!BB67</f>
        <v>2.7422367314255958E-2</v>
      </c>
      <c r="I67" s="466">
        <f>'Allocation (ENG)'!BC67</f>
        <v>0.1086160503339974</v>
      </c>
      <c r="J67" s="467">
        <f>'Allocation (ENG)'!BD67</f>
        <v>0</v>
      </c>
      <c r="K67" s="462">
        <f>'Allocation (ENG)'!BE67</f>
        <v>0</v>
      </c>
      <c r="L67" s="468">
        <f>'Allocation (ENG)'!BF67</f>
        <v>4.8006555306769103E-2</v>
      </c>
      <c r="M67" s="469">
        <f>'Allocation (ENG)'!BG67</f>
        <v>1.8129017862793819E-3</v>
      </c>
      <c r="N67" s="470">
        <f>'Allocation (ENG)'!BH67</f>
        <v>0</v>
      </c>
      <c r="P67" s="367">
        <f t="shared" ref="P67:P130" si="32">E67-AA67</f>
        <v>-0.12341491624651363</v>
      </c>
      <c r="Q67" s="367">
        <f t="shared" ref="Q67:Q130" si="33">F67-AB67</f>
        <v>-0.1265747433380211</v>
      </c>
      <c r="R67" s="367">
        <f t="shared" ref="R67:R130" si="34">G67-AC67</f>
        <v>0.14925963658935043</v>
      </c>
      <c r="S67" s="367">
        <f t="shared" ref="S67:S130" si="35">H67-AD67</f>
        <v>-5.5803644554878462E-3</v>
      </c>
      <c r="T67" s="367">
        <f t="shared" ref="T67:T130" si="36">I67-AE67</f>
        <v>5.6490930357623523E-2</v>
      </c>
      <c r="U67" s="367">
        <f t="shared" ref="U67:U130" si="37">J67-AF67</f>
        <v>0</v>
      </c>
      <c r="V67" s="367">
        <f t="shared" ref="V67:V130" si="38">K67-AG67</f>
        <v>0</v>
      </c>
      <c r="W67" s="367">
        <f t="shared" ref="W67:W130" si="39">L67</f>
        <v>4.8006555306769103E-2</v>
      </c>
      <c r="X67" s="367">
        <f t="shared" ref="X67:X130" si="40">M67</f>
        <v>1.8129017862793819E-3</v>
      </c>
      <c r="Y67" s="367">
        <f t="shared" ref="Y67:Y130" si="41">N67-AH67</f>
        <v>0</v>
      </c>
      <c r="AA67" s="368">
        <f>'GE2024 results'!Q66</f>
        <v>0.23269263898801468</v>
      </c>
      <c r="AB67" s="368">
        <f>'GE2024 results'!R66</f>
        <v>0.38109418452981569</v>
      </c>
      <c r="AC67" s="368">
        <f>'GE2024 results'!S66</f>
        <v>0.30108532473605198</v>
      </c>
      <c r="AD67" s="368">
        <f>'GE2024 results'!T66</f>
        <v>3.3002731769743804E-2</v>
      </c>
      <c r="AE67" s="368">
        <f>'GE2024 results'!U66</f>
        <v>5.2125119976373882E-2</v>
      </c>
      <c r="AF67" s="368">
        <f>'GE2024 results'!W66</f>
        <v>0</v>
      </c>
      <c r="AG67" s="368">
        <f>'GE2024 results'!X66</f>
        <v>0</v>
      </c>
      <c r="AH67" s="369">
        <f>'GE2024 results'!Z66</f>
        <v>0</v>
      </c>
      <c r="AJ67" s="368">
        <f t="shared" ref="AJ67:AJ130" si="42">LARGE(E67:N67,1)</f>
        <v>0.45034496132540242</v>
      </c>
      <c r="AK67" s="370" t="str">
        <f t="shared" ref="AK67:AK130" si="43">IF(E67=AJ67,"Lab",IF(F67=AJ67,"Con",IF(G67=AJ67,"Ref",IF(H67=AJ67,"LD",IF(I67=AJ67,"Grn",IF(J67=AJ67,"Ind",IF(K67=AJ67,"WPB",IF(L67=AJ67,"Res",IF(M67=AJ67,"YP",IF(N67=AJ67,"Oth","Oth "))))))))))</f>
        <v>Ref</v>
      </c>
      <c r="AL67" s="368">
        <f t="shared" ref="AL67:AL130" si="44">AJ67-AM67</f>
        <v>0.19582552013360782</v>
      </c>
      <c r="AM67" s="368">
        <f t="shared" ref="AM67:AM130" si="45">LARGE(E67:N67,2)</f>
        <v>0.25451944119179459</v>
      </c>
      <c r="AO67" s="384" t="s">
        <v>10</v>
      </c>
      <c r="AP67" s="372" t="str">
        <f t="shared" ref="AP67:AP130" si="46">AK67</f>
        <v>Ref</v>
      </c>
      <c r="AQ67" s="359" t="str">
        <f t="shared" ref="AQ67:AQ130" si="47">IF(AP67=AO67,"HOLD","gain from")</f>
        <v>gain from</v>
      </c>
      <c r="AR67" s="359" t="str">
        <f t="shared" ref="AR67:AR130" si="48">IF(AQ67="Hold","",(AO67))</f>
        <v>CON</v>
      </c>
      <c r="AS67" s="333" t="str">
        <f t="shared" si="31"/>
        <v/>
      </c>
      <c r="AU67" s="373">
        <f t="shared" ref="AU67:AU130" si="49">E67*BE67</f>
        <v>4959.1066282420743</v>
      </c>
      <c r="AV67" s="374">
        <f t="shared" ref="AV67:AV130" si="50">F67*BE67</f>
        <v>11550.286885245901</v>
      </c>
      <c r="AW67" s="375">
        <f t="shared" ref="AW67:AW130" si="51">G67*BE67</f>
        <v>20436.998746644516</v>
      </c>
      <c r="AX67" s="376">
        <f t="shared" ref="AX67:AX130" si="52">H67*BE67</f>
        <v>1244.4480000000003</v>
      </c>
      <c r="AY67" s="377">
        <f t="shared" ref="AY67:AY130" si="53">I67*BE67</f>
        <v>4929.0794283750147</v>
      </c>
      <c r="AZ67" s="378">
        <f t="shared" ref="AZ67:AZ130" si="54">J67*BE67</f>
        <v>0</v>
      </c>
      <c r="BA67" s="379">
        <f t="shared" ref="BA67:BA130" si="55">K67*BE67</f>
        <v>0</v>
      </c>
      <c r="BB67" s="471">
        <f t="shared" si="28"/>
        <v>2178.5741928757752</v>
      </c>
      <c r="BC67" s="379">
        <f t="shared" si="29"/>
        <v>82.270869479563672</v>
      </c>
      <c r="BD67" s="381">
        <f t="shared" ref="BD67:BD130" si="56">N67*BE67</f>
        <v>0</v>
      </c>
      <c r="BE67" s="382">
        <f>'Allocation (ENG)'!AW67</f>
        <v>45380.764750862851</v>
      </c>
    </row>
    <row r="68" spans="1:57" ht="20" customHeight="1" x14ac:dyDescent="0.35">
      <c r="A68" s="333" t="s">
        <v>143</v>
      </c>
      <c r="B68" s="390" t="s">
        <v>139</v>
      </c>
      <c r="C68" s="333" t="s">
        <v>56</v>
      </c>
      <c r="D68" s="333" t="s">
        <v>71</v>
      </c>
      <c r="E68" s="462">
        <f>'Allocation (ENG)'!AY68</f>
        <v>6.3976424969838339E-2</v>
      </c>
      <c r="F68" s="463">
        <f>'Allocation (ENG)'!AZ68</f>
        <v>0.23030224318896386</v>
      </c>
      <c r="G68" s="464">
        <f>'Allocation (ENG)'!BA68</f>
        <v>0.22531428381249766</v>
      </c>
      <c r="H68" s="465">
        <f>'Allocation (ENG)'!BB68</f>
        <v>0.37460991152735201</v>
      </c>
      <c r="I68" s="466">
        <f>'Allocation (ENG)'!BC68</f>
        <v>7.3802213095888428E-2</v>
      </c>
      <c r="J68" s="467">
        <f>'Allocation (ENG)'!BD68</f>
        <v>0</v>
      </c>
      <c r="K68" s="462">
        <f>'Allocation (ENG)'!BE68</f>
        <v>0</v>
      </c>
      <c r="L68" s="468">
        <f>'Allocation (ENG)'!BF68</f>
        <v>2.4018393800644959E-2</v>
      </c>
      <c r="M68" s="469">
        <f>'Allocation (ENG)'!BG68</f>
        <v>1.3668002883876935E-3</v>
      </c>
      <c r="N68" s="470">
        <f>'Allocation (ENG)'!BH68</f>
        <v>6.6097293164271639E-3</v>
      </c>
      <c r="P68" s="367">
        <f t="shared" si="32"/>
        <v>-5.6458940595269319E-2</v>
      </c>
      <c r="Q68" s="367">
        <f t="shared" si="33"/>
        <v>-7.4552240603133313E-2</v>
      </c>
      <c r="R68" s="367">
        <f t="shared" si="34"/>
        <v>9.2141320645055425E-2</v>
      </c>
      <c r="S68" s="367">
        <f t="shared" si="35"/>
        <v>-2.396253109430585E-2</v>
      </c>
      <c r="T68" s="367">
        <f t="shared" si="36"/>
        <v>4.2490595460428215E-2</v>
      </c>
      <c r="U68" s="367">
        <f t="shared" si="37"/>
        <v>-1.3605173909614324E-3</v>
      </c>
      <c r="V68" s="367">
        <f t="shared" si="38"/>
        <v>-2.070352551463049E-3</v>
      </c>
      <c r="W68" s="367">
        <f t="shared" si="39"/>
        <v>2.4018393800644959E-2</v>
      </c>
      <c r="X68" s="367">
        <f t="shared" si="40"/>
        <v>1.3668002883876935E-3</v>
      </c>
      <c r="Y68" s="367">
        <f t="shared" si="41"/>
        <v>-1.6125279593832316E-3</v>
      </c>
      <c r="AA68" s="368">
        <f>'GE2024 results'!Q67</f>
        <v>0.12043536556510766</v>
      </c>
      <c r="AB68" s="368">
        <f>'GE2024 results'!R67</f>
        <v>0.30485448379209718</v>
      </c>
      <c r="AC68" s="368">
        <f>'GE2024 results'!S67</f>
        <v>0.13317296316744223</v>
      </c>
      <c r="AD68" s="368">
        <f>'GE2024 results'!T67</f>
        <v>0.39857244262165786</v>
      </c>
      <c r="AE68" s="368">
        <f>'GE2024 results'!U67</f>
        <v>3.1311617635460212E-2</v>
      </c>
      <c r="AF68" s="368">
        <f>'GE2024 results'!W67</f>
        <v>1.3605173909614324E-3</v>
      </c>
      <c r="AG68" s="368">
        <f>'GE2024 results'!X67</f>
        <v>2.070352551463049E-3</v>
      </c>
      <c r="AH68" s="369">
        <f>'GE2024 results'!Z67</f>
        <v>8.2222572758103955E-3</v>
      </c>
      <c r="AJ68" s="368">
        <f t="shared" si="42"/>
        <v>0.37460991152735201</v>
      </c>
      <c r="AK68" s="370" t="str">
        <f t="shared" si="43"/>
        <v>LD</v>
      </c>
      <c r="AL68" s="368">
        <f t="shared" si="44"/>
        <v>0.14430766833838815</v>
      </c>
      <c r="AM68" s="368">
        <f t="shared" si="45"/>
        <v>0.23030224318896386</v>
      </c>
      <c r="AO68" s="385" t="s">
        <v>14</v>
      </c>
      <c r="AP68" s="372" t="str">
        <f t="shared" si="46"/>
        <v>LD</v>
      </c>
      <c r="AQ68" s="359" t="str">
        <f t="shared" si="47"/>
        <v>HOLD</v>
      </c>
      <c r="AR68" s="359" t="str">
        <f t="shared" si="48"/>
        <v/>
      </c>
      <c r="AS68" s="333" t="str">
        <f t="shared" si="31"/>
        <v>Con/LD</v>
      </c>
      <c r="AU68" s="373">
        <f t="shared" si="49"/>
        <v>3203.6195965417869</v>
      </c>
      <c r="AV68" s="374">
        <f t="shared" si="50"/>
        <v>11532.38524590164</v>
      </c>
      <c r="AW68" s="375">
        <f t="shared" si="51"/>
        <v>11282.613171067276</v>
      </c>
      <c r="AX68" s="376">
        <f t="shared" si="52"/>
        <v>18758.592000000004</v>
      </c>
      <c r="AY68" s="377">
        <f t="shared" si="53"/>
        <v>3695.6459547967534</v>
      </c>
      <c r="AZ68" s="378">
        <f t="shared" si="54"/>
        <v>0</v>
      </c>
      <c r="BA68" s="379">
        <f t="shared" si="55"/>
        <v>0</v>
      </c>
      <c r="BB68" s="471">
        <f t="shared" ref="BB68:BB131" si="57">L68*BE68</f>
        <v>1202.7211131831768</v>
      </c>
      <c r="BC68" s="379">
        <f t="shared" ref="BC68:BC131" si="58">M68*BE68</f>
        <v>68.442526923036439</v>
      </c>
      <c r="BD68" s="381">
        <f t="shared" si="56"/>
        <v>330.98220752293969</v>
      </c>
      <c r="BE68" s="382">
        <f>'Allocation (ENG)'!AW68</f>
        <v>50075.001815936608</v>
      </c>
    </row>
    <row r="69" spans="1:57" ht="20" customHeight="1" x14ac:dyDescent="0.35">
      <c r="A69" s="333" t="s">
        <v>144</v>
      </c>
      <c r="B69" s="390" t="s">
        <v>139</v>
      </c>
      <c r="C69" s="333" t="s">
        <v>56</v>
      </c>
      <c r="D69" s="333" t="s">
        <v>71</v>
      </c>
      <c r="E69" s="462">
        <f>'Allocation (ENG)'!AY69</f>
        <v>6.5697848929988242E-2</v>
      </c>
      <c r="F69" s="463">
        <f>'Allocation (ENG)'!AZ69</f>
        <v>0.16081966601167547</v>
      </c>
      <c r="G69" s="464">
        <f>'Allocation (ENG)'!BA69</f>
        <v>0.59630151132714426</v>
      </c>
      <c r="H69" s="465">
        <f>'Allocation (ENG)'!BB69</f>
        <v>3.1463575425820366E-2</v>
      </c>
      <c r="I69" s="466">
        <f>'Allocation (ENG)'!BC69</f>
        <v>7.573391347380469E-2</v>
      </c>
      <c r="J69" s="467">
        <f>'Allocation (ENG)'!BD69</f>
        <v>2.891921561429059E-3</v>
      </c>
      <c r="K69" s="462">
        <f>'Allocation (ENG)'!BE69</f>
        <v>0</v>
      </c>
      <c r="L69" s="468">
        <f>'Allocation (ENG)'!BF69</f>
        <v>6.356545302247138E-2</v>
      </c>
      <c r="M69" s="469">
        <f>'Allocation (ENG)'!BG69</f>
        <v>1.471153829468707E-3</v>
      </c>
      <c r="N69" s="470">
        <f>'Allocation (ENG)'!BH69</f>
        <v>2.0549564181977548E-3</v>
      </c>
      <c r="P69" s="367">
        <f t="shared" si="32"/>
        <v>-9.6363163298568269E-2</v>
      </c>
      <c r="Q69" s="367">
        <f t="shared" si="33"/>
        <v>-0.11813067995638232</v>
      </c>
      <c r="R69" s="367">
        <f t="shared" si="34"/>
        <v>0.13446679267097994</v>
      </c>
      <c r="S69" s="367">
        <f t="shared" si="35"/>
        <v>-1.2402563222510717E-2</v>
      </c>
      <c r="T69" s="367">
        <f t="shared" si="36"/>
        <v>3.3630253610451195E-2</v>
      </c>
      <c r="U69" s="367">
        <f t="shared" si="37"/>
        <v>-4.0056805970634778E-3</v>
      </c>
      <c r="V69" s="367">
        <f t="shared" si="38"/>
        <v>0</v>
      </c>
      <c r="W69" s="367">
        <f t="shared" si="39"/>
        <v>6.356545302247138E-2</v>
      </c>
      <c r="X69" s="367">
        <f t="shared" si="40"/>
        <v>1.471153829468707E-3</v>
      </c>
      <c r="Y69" s="367">
        <f t="shared" si="41"/>
        <v>-2.2315660588465027E-3</v>
      </c>
      <c r="AA69" s="368">
        <f>'GE2024 results'!Q68</f>
        <v>0.16206101222855651</v>
      </c>
      <c r="AB69" s="368">
        <f>'GE2024 results'!R68</f>
        <v>0.27895034596805779</v>
      </c>
      <c r="AC69" s="368">
        <f>'GE2024 results'!S68</f>
        <v>0.46183471865616432</v>
      </c>
      <c r="AD69" s="368">
        <f>'GE2024 results'!T68</f>
        <v>4.3866138648331082E-2</v>
      </c>
      <c r="AE69" s="368">
        <f>'GE2024 results'!U68</f>
        <v>4.2103659863353494E-2</v>
      </c>
      <c r="AF69" s="368">
        <f>'GE2024 results'!W68</f>
        <v>6.8976021584925369E-3</v>
      </c>
      <c r="AG69" s="368">
        <f>'GE2024 results'!X68</f>
        <v>0</v>
      </c>
      <c r="AH69" s="369">
        <f>'GE2024 results'!Z68</f>
        <v>4.2865224770442575E-3</v>
      </c>
      <c r="AJ69" s="368">
        <f t="shared" si="42"/>
        <v>0.59630151132714426</v>
      </c>
      <c r="AK69" s="370" t="str">
        <f t="shared" si="43"/>
        <v>Ref</v>
      </c>
      <c r="AL69" s="474">
        <f t="shared" si="44"/>
        <v>0.4354818453154688</v>
      </c>
      <c r="AM69" s="368">
        <f t="shared" si="45"/>
        <v>0.16081966601167547</v>
      </c>
      <c r="AN69" s="475"/>
      <c r="AO69" s="473" t="s">
        <v>12</v>
      </c>
      <c r="AP69" s="476" t="str">
        <f t="shared" si="46"/>
        <v>Ref</v>
      </c>
      <c r="AQ69" s="359" t="str">
        <f t="shared" si="47"/>
        <v>HOLD</v>
      </c>
      <c r="AR69" s="408" t="str">
        <f t="shared" si="48"/>
        <v/>
      </c>
      <c r="AS69" s="333" t="str">
        <f t="shared" si="31"/>
        <v/>
      </c>
      <c r="AU69" s="373">
        <f t="shared" si="49"/>
        <v>3906.4438040345813</v>
      </c>
      <c r="AV69" s="374">
        <f t="shared" si="50"/>
        <v>9562.4590163934427</v>
      </c>
      <c r="AW69" s="375">
        <f t="shared" si="51"/>
        <v>35456.539022194687</v>
      </c>
      <c r="AX69" s="376">
        <f t="shared" si="52"/>
        <v>1870.8480000000006</v>
      </c>
      <c r="AY69" s="377">
        <f t="shared" si="53"/>
        <v>4503.1957950451633</v>
      </c>
      <c r="AZ69" s="378">
        <f t="shared" si="54"/>
        <v>171.95584405567814</v>
      </c>
      <c r="BA69" s="379">
        <f t="shared" si="55"/>
        <v>0</v>
      </c>
      <c r="BB69" s="471">
        <f t="shared" si="57"/>
        <v>3779.6499300137589</v>
      </c>
      <c r="BC69" s="379">
        <f t="shared" si="58"/>
        <v>87.475919767694691</v>
      </c>
      <c r="BD69" s="381">
        <f t="shared" si="56"/>
        <v>122.18926339558546</v>
      </c>
      <c r="BE69" s="382">
        <f>'Allocation (ENG)'!AW69</f>
        <v>59460.756594900595</v>
      </c>
    </row>
    <row r="70" spans="1:57" ht="20" customHeight="1" x14ac:dyDescent="0.35">
      <c r="A70" s="333" t="s">
        <v>145</v>
      </c>
      <c r="B70" s="390" t="s">
        <v>139</v>
      </c>
      <c r="C70" s="333" t="s">
        <v>56</v>
      </c>
      <c r="D70" s="333" t="s">
        <v>71</v>
      </c>
      <c r="E70" s="462">
        <f>'Allocation (ENG)'!AY70</f>
        <v>0.2361654759675319</v>
      </c>
      <c r="F70" s="463">
        <f>'Allocation (ENG)'!AZ70</f>
        <v>0.18850501383913393</v>
      </c>
      <c r="G70" s="464">
        <f>'Allocation (ENG)'!BA70</f>
        <v>0.26656792112073541</v>
      </c>
      <c r="H70" s="465">
        <f>'Allocation (ENG)'!BB70</f>
        <v>0.14206167637504785</v>
      </c>
      <c r="I70" s="466">
        <f>'Allocation (ENG)'!BC70</f>
        <v>0.1345244983031739</v>
      </c>
      <c r="J70" s="467">
        <f>'Allocation (ENG)'!BD70</f>
        <v>0</v>
      </c>
      <c r="K70" s="462">
        <f>'Allocation (ENG)'!BE70</f>
        <v>0</v>
      </c>
      <c r="L70" s="468">
        <f>'Allocation (ENG)'!BF70</f>
        <v>2.8416011607258571E-2</v>
      </c>
      <c r="M70" s="469">
        <f>'Allocation (ENG)'!BG70</f>
        <v>2.2453376137525219E-3</v>
      </c>
      <c r="N70" s="470">
        <f>'Allocation (ENG)'!BH70</f>
        <v>1.5140651733659737E-3</v>
      </c>
      <c r="P70" s="367">
        <f t="shared" si="32"/>
        <v>-0.18260387129211669</v>
      </c>
      <c r="Q70" s="367">
        <f t="shared" si="33"/>
        <v>-4.6534961218211907E-2</v>
      </c>
      <c r="R70" s="367">
        <f t="shared" si="34"/>
        <v>0.11815912883514201</v>
      </c>
      <c r="S70" s="367">
        <f t="shared" si="35"/>
        <v>-3.118844115365671E-4</v>
      </c>
      <c r="T70" s="367">
        <f t="shared" si="36"/>
        <v>8.076417048543344E-2</v>
      </c>
      <c r="U70" s="367">
        <f t="shared" si="37"/>
        <v>0</v>
      </c>
      <c r="V70" s="367">
        <f t="shared" si="38"/>
        <v>0</v>
      </c>
      <c r="W70" s="367">
        <f t="shared" si="39"/>
        <v>2.8416011607258571E-2</v>
      </c>
      <c r="X70" s="367">
        <f t="shared" si="40"/>
        <v>2.2453376137525219E-3</v>
      </c>
      <c r="Y70" s="367">
        <f t="shared" si="41"/>
        <v>-1.3393161972134792E-4</v>
      </c>
      <c r="AA70" s="368">
        <f>'GE2024 results'!Q69</f>
        <v>0.41876934725964859</v>
      </c>
      <c r="AB70" s="368">
        <f>'GE2024 results'!R69</f>
        <v>0.23503997505734583</v>
      </c>
      <c r="AC70" s="368">
        <f>'GE2024 results'!S69</f>
        <v>0.14840879228559339</v>
      </c>
      <c r="AD70" s="368">
        <f>'GE2024 results'!T69</f>
        <v>0.14237356078658442</v>
      </c>
      <c r="AE70" s="368">
        <f>'GE2024 results'!U69</f>
        <v>5.3760327817740462E-2</v>
      </c>
      <c r="AF70" s="368">
        <f>'GE2024 results'!W69</f>
        <v>0</v>
      </c>
      <c r="AG70" s="368">
        <f>'GE2024 results'!X69</f>
        <v>0</v>
      </c>
      <c r="AH70" s="369">
        <f>'GE2024 results'!Z69</f>
        <v>1.6479967930873216E-3</v>
      </c>
      <c r="AJ70" s="368">
        <f t="shared" si="42"/>
        <v>0.26656792112073541</v>
      </c>
      <c r="AK70" s="370" t="str">
        <f t="shared" si="43"/>
        <v>Ref</v>
      </c>
      <c r="AL70" s="368">
        <f t="shared" si="44"/>
        <v>3.0402445153203506E-2</v>
      </c>
      <c r="AM70" s="368">
        <f t="shared" si="45"/>
        <v>0.2361654759675319</v>
      </c>
      <c r="AO70" s="383" t="s">
        <v>8</v>
      </c>
      <c r="AP70" s="372" t="str">
        <f t="shared" si="46"/>
        <v>Ref</v>
      </c>
      <c r="AQ70" s="359" t="str">
        <f t="shared" si="47"/>
        <v>gain from</v>
      </c>
      <c r="AR70" s="359" t="str">
        <f t="shared" si="48"/>
        <v>LAB</v>
      </c>
      <c r="AS70" s="333" t="str">
        <f t="shared" si="31"/>
        <v/>
      </c>
      <c r="AU70" s="373">
        <f t="shared" si="49"/>
        <v>9862.6167146974058</v>
      </c>
      <c r="AV70" s="374">
        <f t="shared" si="50"/>
        <v>7872.2459016393441</v>
      </c>
      <c r="AW70" s="375">
        <f t="shared" si="51"/>
        <v>11132.267422563271</v>
      </c>
      <c r="AX70" s="376">
        <f t="shared" si="52"/>
        <v>5932.7040000000006</v>
      </c>
      <c r="AY70" s="377">
        <f t="shared" si="53"/>
        <v>5617.9403872036291</v>
      </c>
      <c r="AZ70" s="378">
        <f t="shared" si="54"/>
        <v>0</v>
      </c>
      <c r="BA70" s="379">
        <f t="shared" si="55"/>
        <v>0</v>
      </c>
      <c r="BB70" s="471">
        <f t="shared" si="57"/>
        <v>1186.6943290276415</v>
      </c>
      <c r="BC70" s="379">
        <f t="shared" si="58"/>
        <v>93.768592504091913</v>
      </c>
      <c r="BD70" s="381">
        <f t="shared" si="56"/>
        <v>63.229582667846934</v>
      </c>
      <c r="BE70" s="382">
        <f>'Allocation (ENG)'!AW70</f>
        <v>41761.466930303228</v>
      </c>
    </row>
    <row r="71" spans="1:57" ht="20" customHeight="1" x14ac:dyDescent="0.35">
      <c r="A71" s="333" t="s">
        <v>146</v>
      </c>
      <c r="B71" s="390" t="s">
        <v>139</v>
      </c>
      <c r="C71" s="333" t="s">
        <v>56</v>
      </c>
      <c r="D71" s="333" t="s">
        <v>71</v>
      </c>
      <c r="E71" s="462">
        <f>'Allocation (ENG)'!AY71</f>
        <v>0.14746781199019032</v>
      </c>
      <c r="F71" s="463">
        <f>'Allocation (ENG)'!AZ71</f>
        <v>0.21845819329113825</v>
      </c>
      <c r="G71" s="464">
        <f>'Allocation (ENG)'!BA71</f>
        <v>0.30280415124493865</v>
      </c>
      <c r="H71" s="465">
        <f>'Allocation (ENG)'!BB71</f>
        <v>0.11328458848154657</v>
      </c>
      <c r="I71" s="466">
        <f>'Allocation (ENG)'!BC71</f>
        <v>0.13176697379378183</v>
      </c>
      <c r="J71" s="467">
        <f>'Allocation (ENG)'!BD71</f>
        <v>4.7914242557262871E-2</v>
      </c>
      <c r="K71" s="462">
        <f>'Allocation (ENG)'!BE71</f>
        <v>0</v>
      </c>
      <c r="L71" s="468">
        <f>'Allocation (ENG)'!BF71</f>
        <v>3.2278776232062316E-2</v>
      </c>
      <c r="M71" s="469">
        <f>'Allocation (ENG)'!BG71</f>
        <v>4.9979023332521345E-3</v>
      </c>
      <c r="N71" s="470">
        <f>'Allocation (ENG)'!BH71</f>
        <v>1.0273600758272537E-3</v>
      </c>
      <c r="P71" s="367">
        <f t="shared" si="32"/>
        <v>-0.14846301932731981</v>
      </c>
      <c r="Q71" s="367">
        <f t="shared" si="33"/>
        <v>-0.21355866777273741</v>
      </c>
      <c r="R71" s="367">
        <f t="shared" si="34"/>
        <v>0.30280415124493865</v>
      </c>
      <c r="S71" s="367">
        <f t="shared" si="35"/>
        <v>-1.2885986087945445E-2</v>
      </c>
      <c r="T71" s="367">
        <f t="shared" si="36"/>
        <v>7.2226341982893988E-2</v>
      </c>
      <c r="U71" s="367">
        <f t="shared" si="37"/>
        <v>-2.4823045781299624E-2</v>
      </c>
      <c r="V71" s="367">
        <f t="shared" si="38"/>
        <v>0</v>
      </c>
      <c r="W71" s="367">
        <f t="shared" si="39"/>
        <v>3.2278776232062316E-2</v>
      </c>
      <c r="X71" s="367">
        <f t="shared" si="40"/>
        <v>4.9979023332521345E-3</v>
      </c>
      <c r="Y71" s="367">
        <f t="shared" si="41"/>
        <v>-1.2576452823844626E-2</v>
      </c>
      <c r="AA71" s="368">
        <f>'GE2024 results'!Q70</f>
        <v>0.29593083131751013</v>
      </c>
      <c r="AB71" s="368">
        <f>'GE2024 results'!R70</f>
        <v>0.43201686106387566</v>
      </c>
      <c r="AC71" s="368">
        <f>'GE2024 results'!S70</f>
        <v>0</v>
      </c>
      <c r="AD71" s="368">
        <f>'GE2024 results'!T70</f>
        <v>0.12617057456949202</v>
      </c>
      <c r="AE71" s="368">
        <f>'GE2024 results'!U70</f>
        <v>5.954063181088784E-2</v>
      </c>
      <c r="AF71" s="368">
        <f>'GE2024 results'!W70</f>
        <v>7.2737288338562495E-2</v>
      </c>
      <c r="AG71" s="368">
        <f>'GE2024 results'!X70</f>
        <v>0</v>
      </c>
      <c r="AH71" s="369">
        <f>'GE2024 results'!Z70</f>
        <v>1.360381289967188E-2</v>
      </c>
      <c r="AJ71" s="368">
        <f t="shared" si="42"/>
        <v>0.30280415124493865</v>
      </c>
      <c r="AK71" s="370" t="str">
        <f t="shared" si="43"/>
        <v>Ref</v>
      </c>
      <c r="AL71" s="368">
        <f t="shared" si="44"/>
        <v>8.4345957953800399E-2</v>
      </c>
      <c r="AM71" s="368">
        <f t="shared" si="45"/>
        <v>0.21845819329113825</v>
      </c>
      <c r="AO71" s="384" t="s">
        <v>10</v>
      </c>
      <c r="AP71" s="372" t="str">
        <f t="shared" si="46"/>
        <v>Ref</v>
      </c>
      <c r="AQ71" s="359" t="str">
        <f t="shared" si="47"/>
        <v>gain from</v>
      </c>
      <c r="AR71" s="359" t="str">
        <f t="shared" si="48"/>
        <v>CON</v>
      </c>
      <c r="AS71" s="333" t="str">
        <f t="shared" si="31"/>
        <v/>
      </c>
      <c r="AU71" s="373">
        <f t="shared" si="49"/>
        <v>6216.1692288530257</v>
      </c>
      <c r="AV71" s="374">
        <f t="shared" si="50"/>
        <v>9208.6068179918038</v>
      </c>
      <c r="AW71" s="375">
        <f t="shared" si="51"/>
        <v>12764.018275818429</v>
      </c>
      <c r="AX71" s="376">
        <f t="shared" si="52"/>
        <v>4775.2534164480003</v>
      </c>
      <c r="AY71" s="377">
        <f t="shared" si="53"/>
        <v>5554.3362095212742</v>
      </c>
      <c r="AZ71" s="378">
        <f t="shared" si="54"/>
        <v>2019.7155988729958</v>
      </c>
      <c r="BA71" s="379">
        <f t="shared" si="55"/>
        <v>0</v>
      </c>
      <c r="BB71" s="471">
        <f t="shared" si="57"/>
        <v>1360.6381816536725</v>
      </c>
      <c r="BC71" s="379">
        <f t="shared" si="58"/>
        <v>210.67517225278502</v>
      </c>
      <c r="BD71" s="381">
        <f t="shared" si="56"/>
        <v>43.306020507948567</v>
      </c>
      <c r="BE71" s="382">
        <f>'Allocation (ENG)'!AW71</f>
        <v>42152.718921919928</v>
      </c>
    </row>
    <row r="72" spans="1:57" ht="20" customHeight="1" x14ac:dyDescent="0.35">
      <c r="A72" s="333" t="s">
        <v>147</v>
      </c>
      <c r="B72" s="390" t="s">
        <v>139</v>
      </c>
      <c r="C72" s="333" t="s">
        <v>56</v>
      </c>
      <c r="D72" s="333" t="s">
        <v>71</v>
      </c>
      <c r="E72" s="462">
        <f>'Allocation (ENG)'!AY72</f>
        <v>0.19853325090302393</v>
      </c>
      <c r="F72" s="463">
        <f>'Allocation (ENG)'!AZ72</f>
        <v>0.23900186832205392</v>
      </c>
      <c r="G72" s="464">
        <f>'Allocation (ENG)'!BA72</f>
        <v>0.36672725631476744</v>
      </c>
      <c r="H72" s="465">
        <f>'Allocation (ENG)'!BB72</f>
        <v>2.9069612951365564E-2</v>
      </c>
      <c r="I72" s="466">
        <f>'Allocation (ENG)'!BC72</f>
        <v>0.12241901634441574</v>
      </c>
      <c r="J72" s="467">
        <f>'Allocation (ENG)'!BD72</f>
        <v>0</v>
      </c>
      <c r="K72" s="462">
        <f>'Allocation (ENG)'!BE72</f>
        <v>0</v>
      </c>
      <c r="L72" s="468">
        <f>'Allocation (ENG)'!BF72</f>
        <v>3.9092948349995257E-2</v>
      </c>
      <c r="M72" s="469">
        <f>'Allocation (ENG)'!BG72</f>
        <v>2.04328598510905E-3</v>
      </c>
      <c r="N72" s="470">
        <f>'Allocation (ENG)'!BH72</f>
        <v>3.1127608292691091E-3</v>
      </c>
      <c r="P72" s="367">
        <f t="shared" si="32"/>
        <v>-0.17771510576371963</v>
      </c>
      <c r="Q72" s="367">
        <f t="shared" si="33"/>
        <v>-7.9493415023195985E-2</v>
      </c>
      <c r="R72" s="367">
        <f t="shared" si="34"/>
        <v>0.14851566418431561</v>
      </c>
      <c r="S72" s="367">
        <f t="shared" si="35"/>
        <v>-2.067227697203293E-3</v>
      </c>
      <c r="T72" s="367">
        <f t="shared" si="36"/>
        <v>7.0132188381226396E-2</v>
      </c>
      <c r="U72" s="367">
        <f t="shared" si="37"/>
        <v>0</v>
      </c>
      <c r="V72" s="367">
        <f t="shared" si="38"/>
        <v>0</v>
      </c>
      <c r="W72" s="367">
        <f t="shared" si="39"/>
        <v>3.9092948349995257E-2</v>
      </c>
      <c r="X72" s="367">
        <f t="shared" si="40"/>
        <v>2.04328598510905E-3</v>
      </c>
      <c r="Y72" s="367">
        <f t="shared" si="41"/>
        <v>-5.0833841652741726E-4</v>
      </c>
      <c r="AA72" s="368">
        <f>'GE2024 results'!Q71</f>
        <v>0.37624835666674356</v>
      </c>
      <c r="AB72" s="368">
        <f>'GE2024 results'!R71</f>
        <v>0.3184952833452499</v>
      </c>
      <c r="AC72" s="368">
        <f>'GE2024 results'!S71</f>
        <v>0.21821159213045183</v>
      </c>
      <c r="AD72" s="368">
        <f>'GE2024 results'!T71</f>
        <v>3.1136840648568857E-2</v>
      </c>
      <c r="AE72" s="368">
        <f>'GE2024 results'!U71</f>
        <v>5.2286827963189335E-2</v>
      </c>
      <c r="AF72" s="368">
        <f>'GE2024 results'!W71</f>
        <v>0</v>
      </c>
      <c r="AG72" s="368">
        <f>'GE2024 results'!X71</f>
        <v>0</v>
      </c>
      <c r="AH72" s="369">
        <f>'GE2024 results'!Z71</f>
        <v>3.6210992457965264E-3</v>
      </c>
      <c r="AJ72" s="368">
        <f t="shared" si="42"/>
        <v>0.36672725631476744</v>
      </c>
      <c r="AK72" s="370" t="str">
        <f t="shared" si="43"/>
        <v>Ref</v>
      </c>
      <c r="AL72" s="368">
        <f t="shared" si="44"/>
        <v>0.12772538799271352</v>
      </c>
      <c r="AM72" s="368">
        <f t="shared" si="45"/>
        <v>0.23900186832205392</v>
      </c>
      <c r="AO72" s="383" t="s">
        <v>8</v>
      </c>
      <c r="AP72" s="372" t="str">
        <f t="shared" si="46"/>
        <v>Ref</v>
      </c>
      <c r="AQ72" s="359" t="str">
        <f t="shared" si="47"/>
        <v>gain from</v>
      </c>
      <c r="AR72" s="359" t="str">
        <f t="shared" si="48"/>
        <v>LAB</v>
      </c>
      <c r="AS72" s="333" t="str">
        <f t="shared" si="31"/>
        <v/>
      </c>
      <c r="AU72" s="373">
        <f t="shared" si="49"/>
        <v>8556.0979827089341</v>
      </c>
      <c r="AV72" s="374">
        <f t="shared" si="50"/>
        <v>10300.155737704918</v>
      </c>
      <c r="AW72" s="375">
        <f t="shared" si="51"/>
        <v>15804.679184404427</v>
      </c>
      <c r="AX72" s="376">
        <f t="shared" si="52"/>
        <v>1252.8000000000002</v>
      </c>
      <c r="AY72" s="377">
        <f t="shared" si="53"/>
        <v>5275.8371407583381</v>
      </c>
      <c r="AZ72" s="378">
        <f t="shared" si="54"/>
        <v>0</v>
      </c>
      <c r="BA72" s="379">
        <f t="shared" si="55"/>
        <v>0</v>
      </c>
      <c r="BB72" s="471">
        <f t="shared" si="57"/>
        <v>1684.7711655057794</v>
      </c>
      <c r="BC72" s="379">
        <f t="shared" si="58"/>
        <v>88.058574650694439</v>
      </c>
      <c r="BD72" s="381">
        <f t="shared" si="56"/>
        <v>134.14924971421578</v>
      </c>
      <c r="BE72" s="382">
        <f>'Allocation (ENG)'!AW72</f>
        <v>43096.549035447308</v>
      </c>
    </row>
    <row r="73" spans="1:57" ht="20" customHeight="1" x14ac:dyDescent="0.35">
      <c r="A73" s="333" t="s">
        <v>148</v>
      </c>
      <c r="B73" s="390" t="s">
        <v>139</v>
      </c>
      <c r="C73" s="333" t="s">
        <v>56</v>
      </c>
      <c r="D73" s="333" t="s">
        <v>71</v>
      </c>
      <c r="E73" s="462">
        <f>'Allocation (ENG)'!AY73</f>
        <v>0.16637356468739792</v>
      </c>
      <c r="F73" s="463">
        <f>'Allocation (ENG)'!AZ73</f>
        <v>0.25450444533665267</v>
      </c>
      <c r="G73" s="464">
        <f>'Allocation (ENG)'!BA73</f>
        <v>0.33829199716039421</v>
      </c>
      <c r="H73" s="465">
        <f>'Allocation (ENG)'!BB73</f>
        <v>6.8245047883938939E-2</v>
      </c>
      <c r="I73" s="466">
        <f>'Allocation (ENG)'!BC73</f>
        <v>0.13428189315909636</v>
      </c>
      <c r="J73" s="467">
        <f>'Allocation (ENG)'!BD73</f>
        <v>0</v>
      </c>
      <c r="K73" s="462">
        <f>'Allocation (ENG)'!BE73</f>
        <v>0</v>
      </c>
      <c r="L73" s="468">
        <f>'Allocation (ENG)'!BF73</f>
        <v>3.6061763461772714E-2</v>
      </c>
      <c r="M73" s="469">
        <f>'Allocation (ENG)'!BG73</f>
        <v>2.2412883107470619E-3</v>
      </c>
      <c r="N73" s="470">
        <f>'Allocation (ENG)'!BH73</f>
        <v>0</v>
      </c>
      <c r="P73" s="367">
        <f t="shared" si="32"/>
        <v>-0.15334002522164189</v>
      </c>
      <c r="Q73" s="367">
        <f t="shared" si="33"/>
        <v>-8.9395810683995491E-2</v>
      </c>
      <c r="R73" s="367">
        <f t="shared" si="34"/>
        <v>0.13418317797757881</v>
      </c>
      <c r="S73" s="367">
        <f t="shared" si="35"/>
        <v>-5.8760519641138514E-3</v>
      </c>
      <c r="T73" s="367">
        <f t="shared" si="36"/>
        <v>7.6125658119652523E-2</v>
      </c>
      <c r="U73" s="367">
        <f t="shared" si="37"/>
        <v>0</v>
      </c>
      <c r="V73" s="367">
        <f t="shared" si="38"/>
        <v>0</v>
      </c>
      <c r="W73" s="367">
        <f t="shared" si="39"/>
        <v>3.6061763461772714E-2</v>
      </c>
      <c r="X73" s="367">
        <f t="shared" si="40"/>
        <v>2.2412883107470619E-3</v>
      </c>
      <c r="Y73" s="367">
        <f t="shared" si="41"/>
        <v>0</v>
      </c>
      <c r="AA73" s="368">
        <f>'GE2024 results'!Q72</f>
        <v>0.31971358990903981</v>
      </c>
      <c r="AB73" s="368">
        <f>'GE2024 results'!R72</f>
        <v>0.34390025602064817</v>
      </c>
      <c r="AC73" s="368">
        <f>'GE2024 results'!S72</f>
        <v>0.2041088191828154</v>
      </c>
      <c r="AD73" s="368">
        <f>'GE2024 results'!T72</f>
        <v>7.4121099848052791E-2</v>
      </c>
      <c r="AE73" s="368">
        <f>'GE2024 results'!U72</f>
        <v>5.8156235039443831E-2</v>
      </c>
      <c r="AF73" s="368">
        <f>'GE2024 results'!W72</f>
        <v>0</v>
      </c>
      <c r="AG73" s="368">
        <f>'GE2024 results'!X72</f>
        <v>0</v>
      </c>
      <c r="AH73" s="369">
        <f>'GE2024 results'!Z72</f>
        <v>0</v>
      </c>
      <c r="AJ73" s="368">
        <f t="shared" si="42"/>
        <v>0.33829199716039421</v>
      </c>
      <c r="AK73" s="370" t="str">
        <f t="shared" si="43"/>
        <v>Ref</v>
      </c>
      <c r="AL73" s="368">
        <f t="shared" si="44"/>
        <v>8.3787551823741535E-2</v>
      </c>
      <c r="AM73" s="368">
        <f t="shared" si="45"/>
        <v>0.25450444533665267</v>
      </c>
      <c r="AO73" s="384" t="s">
        <v>10</v>
      </c>
      <c r="AP73" s="372" t="str">
        <f t="shared" si="46"/>
        <v>Ref</v>
      </c>
      <c r="AQ73" s="359" t="str">
        <f t="shared" si="47"/>
        <v>gain from</v>
      </c>
      <c r="AR73" s="359" t="str">
        <f t="shared" si="48"/>
        <v>CON</v>
      </c>
      <c r="AS73" s="333" t="str">
        <f t="shared" si="31"/>
        <v/>
      </c>
      <c r="AU73" s="373">
        <f t="shared" si="49"/>
        <v>8056.2536023054754</v>
      </c>
      <c r="AV73" s="374">
        <f t="shared" si="50"/>
        <v>12323.786885245901</v>
      </c>
      <c r="AW73" s="375">
        <f t="shared" si="51"/>
        <v>16381.004553669783</v>
      </c>
      <c r="AX73" s="376">
        <f t="shared" si="52"/>
        <v>3304.6080000000006</v>
      </c>
      <c r="AY73" s="377">
        <f t="shared" si="53"/>
        <v>6502.2889154295517</v>
      </c>
      <c r="AZ73" s="378">
        <f t="shared" si="54"/>
        <v>0</v>
      </c>
      <c r="BA73" s="379">
        <f t="shared" si="55"/>
        <v>0</v>
      </c>
      <c r="BB73" s="471">
        <f t="shared" si="57"/>
        <v>1746.2071714353322</v>
      </c>
      <c r="BC73" s="379">
        <f t="shared" si="58"/>
        <v>108.52918287341875</v>
      </c>
      <c r="BD73" s="381">
        <f t="shared" si="56"/>
        <v>0</v>
      </c>
      <c r="BE73" s="382">
        <f>'Allocation (ENG)'!AW73</f>
        <v>48422.678310959469</v>
      </c>
    </row>
    <row r="74" spans="1:57" ht="20" customHeight="1" x14ac:dyDescent="0.35">
      <c r="A74" s="333" t="s">
        <v>149</v>
      </c>
      <c r="B74" s="390" t="s">
        <v>139</v>
      </c>
      <c r="C74" s="333" t="s">
        <v>56</v>
      </c>
      <c r="D74" s="333" t="s">
        <v>71</v>
      </c>
      <c r="E74" s="462">
        <f>'Allocation (ENG)'!AY74</f>
        <v>9.6155002662047503E-2</v>
      </c>
      <c r="F74" s="463">
        <f>'Allocation (ENG)'!AZ74</f>
        <v>0.26986840178811361</v>
      </c>
      <c r="G74" s="464">
        <f>'Allocation (ENG)'!BA74</f>
        <v>0.38895254344494418</v>
      </c>
      <c r="H74" s="465">
        <f>'Allocation (ENG)'!BB74</f>
        <v>0.10193519931311079</v>
      </c>
      <c r="I74" s="466">
        <f>'Allocation (ENG)'!BC74</f>
        <v>9.9958303542347013E-2</v>
      </c>
      <c r="J74" s="467">
        <f>'Allocation (ENG)'!BD74</f>
        <v>0</v>
      </c>
      <c r="K74" s="462">
        <f>'Allocation (ENG)'!BE74</f>
        <v>0</v>
      </c>
      <c r="L74" s="468">
        <f>'Allocation (ENG)'!BF74</f>
        <v>4.1462153220598243E-2</v>
      </c>
      <c r="M74" s="469">
        <f>'Allocation (ENG)'!BG74</f>
        <v>1.6683960288386252E-3</v>
      </c>
      <c r="N74" s="470">
        <f>'Allocation (ENG)'!BH74</f>
        <v>0</v>
      </c>
      <c r="P74" s="367">
        <f t="shared" si="32"/>
        <v>-0.10081135034050061</v>
      </c>
      <c r="Q74" s="367">
        <f t="shared" si="33"/>
        <v>-0.11884771546475048</v>
      </c>
      <c r="R74" s="367">
        <f t="shared" si="34"/>
        <v>0.13879704897252187</v>
      </c>
      <c r="S74" s="367">
        <f t="shared" si="35"/>
        <v>-1.6080089304693831E-2</v>
      </c>
      <c r="T74" s="367">
        <f t="shared" si="36"/>
        <v>5.3811556887986146E-2</v>
      </c>
      <c r="U74" s="367">
        <f t="shared" si="37"/>
        <v>0</v>
      </c>
      <c r="V74" s="367">
        <f t="shared" si="38"/>
        <v>0</v>
      </c>
      <c r="W74" s="367">
        <f t="shared" si="39"/>
        <v>4.1462153220598243E-2</v>
      </c>
      <c r="X74" s="367">
        <f t="shared" si="40"/>
        <v>1.6683960288386252E-3</v>
      </c>
      <c r="Y74" s="367">
        <f t="shared" si="41"/>
        <v>0</v>
      </c>
      <c r="AA74" s="368">
        <f>'GE2024 results'!Q73</f>
        <v>0.19696635300254811</v>
      </c>
      <c r="AB74" s="368">
        <f>'GE2024 results'!R73</f>
        <v>0.38871611725286409</v>
      </c>
      <c r="AC74" s="368">
        <f>'GE2024 results'!S73</f>
        <v>0.2501554944724223</v>
      </c>
      <c r="AD74" s="368">
        <f>'GE2024 results'!T73</f>
        <v>0.11801528861780462</v>
      </c>
      <c r="AE74" s="368">
        <f>'GE2024 results'!U73</f>
        <v>4.6146746654360866E-2</v>
      </c>
      <c r="AF74" s="368">
        <f>'GE2024 results'!W73</f>
        <v>0</v>
      </c>
      <c r="AG74" s="368">
        <f>'GE2024 results'!X73</f>
        <v>0</v>
      </c>
      <c r="AH74" s="369">
        <f>'GE2024 results'!Z73</f>
        <v>0</v>
      </c>
      <c r="AJ74" s="368">
        <f t="shared" si="42"/>
        <v>0.38895254344494418</v>
      </c>
      <c r="AK74" s="370" t="str">
        <f t="shared" si="43"/>
        <v>Ref</v>
      </c>
      <c r="AL74" s="368">
        <f t="shared" si="44"/>
        <v>0.11908414165683057</v>
      </c>
      <c r="AM74" s="368">
        <f t="shared" si="45"/>
        <v>0.26986840178811361</v>
      </c>
      <c r="AO74" s="384" t="s">
        <v>10</v>
      </c>
      <c r="AP74" s="372" t="str">
        <f t="shared" si="46"/>
        <v>Ref</v>
      </c>
      <c r="AQ74" s="359" t="str">
        <f t="shared" si="47"/>
        <v>gain from</v>
      </c>
      <c r="AR74" s="359" t="str">
        <f t="shared" si="48"/>
        <v>CON</v>
      </c>
      <c r="AS74" s="333" t="str">
        <f t="shared" si="31"/>
        <v/>
      </c>
      <c r="AU74" s="373">
        <f t="shared" si="49"/>
        <v>5148.9740634005766</v>
      </c>
      <c r="AV74" s="374">
        <f t="shared" si="50"/>
        <v>14451.098360655737</v>
      </c>
      <c r="AW74" s="375">
        <f t="shared" si="51"/>
        <v>20827.89769275493</v>
      </c>
      <c r="AX74" s="376">
        <f t="shared" si="52"/>
        <v>5458.496000000001</v>
      </c>
      <c r="AY74" s="377">
        <f t="shared" si="53"/>
        <v>5352.6358287358526</v>
      </c>
      <c r="AZ74" s="378">
        <f t="shared" si="54"/>
        <v>0</v>
      </c>
      <c r="BA74" s="379">
        <f t="shared" si="55"/>
        <v>0</v>
      </c>
      <c r="BB74" s="471">
        <f t="shared" si="57"/>
        <v>2220.2438316801672</v>
      </c>
      <c r="BC74" s="379">
        <f t="shared" si="58"/>
        <v>89.340415393293867</v>
      </c>
      <c r="BD74" s="381">
        <f t="shared" si="56"/>
        <v>0</v>
      </c>
      <c r="BE74" s="382">
        <f>'Allocation (ENG)'!AW74</f>
        <v>53548.68619262056</v>
      </c>
    </row>
    <row r="75" spans="1:57" ht="20" customHeight="1" x14ac:dyDescent="0.35">
      <c r="A75" s="333" t="s">
        <v>150</v>
      </c>
      <c r="B75" s="390" t="s">
        <v>139</v>
      </c>
      <c r="C75" s="333" t="s">
        <v>56</v>
      </c>
      <c r="D75" s="333" t="s">
        <v>71</v>
      </c>
      <c r="E75" s="462">
        <f>'Allocation (ENG)'!AY75</f>
        <v>0.17306253436456995</v>
      </c>
      <c r="F75" s="463">
        <f>'Allocation (ENG)'!AZ75</f>
        <v>0.28446788863675848</v>
      </c>
      <c r="G75" s="464">
        <f>'Allocation (ENG)'!BA75</f>
        <v>0.25233476050691206</v>
      </c>
      <c r="H75" s="465">
        <f>'Allocation (ENG)'!BB75</f>
        <v>0.11069001809882731</v>
      </c>
      <c r="I75" s="466">
        <f>'Allocation (ENG)'!BC75</f>
        <v>0.1304731330662619</v>
      </c>
      <c r="J75" s="467">
        <f>'Allocation (ENG)'!BD75</f>
        <v>7.2947071829828737E-3</v>
      </c>
      <c r="K75" s="462">
        <f>'Allocation (ENG)'!BE75</f>
        <v>0</v>
      </c>
      <c r="L75" s="468">
        <f>'Allocation (ENG)'!BF75</f>
        <v>2.689876356214517E-2</v>
      </c>
      <c r="M75" s="469">
        <f>'Allocation (ENG)'!BG75</f>
        <v>2.8296542488393476E-3</v>
      </c>
      <c r="N75" s="470">
        <f>'Allocation (ENG)'!BH75</f>
        <v>1.1948540332703024E-2</v>
      </c>
      <c r="P75" s="367">
        <f t="shared" si="32"/>
        <v>-0.13492113790402857</v>
      </c>
      <c r="Q75" s="367">
        <f t="shared" si="33"/>
        <v>-7.1506075251006773E-2</v>
      </c>
      <c r="R75" s="367">
        <f t="shared" si="34"/>
        <v>0.11134259340508437</v>
      </c>
      <c r="S75" s="367">
        <f t="shared" si="35"/>
        <v>-6.4378104065711261E-4</v>
      </c>
      <c r="T75" s="367">
        <f t="shared" si="36"/>
        <v>7.814348940796749E-2</v>
      </c>
      <c r="U75" s="367">
        <f t="shared" si="37"/>
        <v>-8.3710891616646452E-3</v>
      </c>
      <c r="V75" s="367">
        <f t="shared" si="38"/>
        <v>0</v>
      </c>
      <c r="W75" s="367">
        <f t="shared" si="39"/>
        <v>2.689876356214517E-2</v>
      </c>
      <c r="X75" s="367">
        <f t="shared" si="40"/>
        <v>2.8296542488393476E-3</v>
      </c>
      <c r="Y75" s="367">
        <f t="shared" si="41"/>
        <v>-3.7724172666791702E-3</v>
      </c>
      <c r="AA75" s="368">
        <f>'GE2024 results'!Q74</f>
        <v>0.30798367226859852</v>
      </c>
      <c r="AB75" s="368">
        <f>'GE2024 results'!R74</f>
        <v>0.35597396388776525</v>
      </c>
      <c r="AC75" s="368">
        <f>'GE2024 results'!S74</f>
        <v>0.14099216710182769</v>
      </c>
      <c r="AD75" s="368">
        <f>'GE2024 results'!T74</f>
        <v>0.11133379913948442</v>
      </c>
      <c r="AE75" s="368">
        <f>'GE2024 results'!U74</f>
        <v>5.2329643658294414E-2</v>
      </c>
      <c r="AF75" s="368">
        <f>'GE2024 results'!W74</f>
        <v>1.5665796344647518E-2</v>
      </c>
      <c r="AG75" s="368">
        <f>'GE2024 results'!X74</f>
        <v>0</v>
      </c>
      <c r="AH75" s="369">
        <f>'GE2024 results'!Z74</f>
        <v>1.5720957599382194E-2</v>
      </c>
      <c r="AJ75" s="368">
        <f t="shared" si="42"/>
        <v>0.28446788863675848</v>
      </c>
      <c r="AK75" s="370" t="str">
        <f t="shared" si="43"/>
        <v>Con</v>
      </c>
      <c r="AL75" s="368">
        <f t="shared" si="44"/>
        <v>3.2133128129846422E-2</v>
      </c>
      <c r="AM75" s="368">
        <f t="shared" si="45"/>
        <v>0.25233476050691206</v>
      </c>
      <c r="AO75" s="384" t="s">
        <v>10</v>
      </c>
      <c r="AP75" s="372" t="str">
        <f t="shared" si="46"/>
        <v>Con</v>
      </c>
      <c r="AQ75" s="359" t="str">
        <f t="shared" si="47"/>
        <v>HOLD</v>
      </c>
      <c r="AR75" s="359" t="str">
        <f t="shared" si="48"/>
        <v/>
      </c>
      <c r="AS75" s="333" t="str">
        <f t="shared" si="31"/>
        <v/>
      </c>
      <c r="AU75" s="373">
        <f t="shared" si="49"/>
        <v>8785.3025936599406</v>
      </c>
      <c r="AV75" s="374">
        <f t="shared" si="50"/>
        <v>14440.655737704918</v>
      </c>
      <c r="AW75" s="375">
        <f t="shared" si="51"/>
        <v>12809.457772541289</v>
      </c>
      <c r="AX75" s="376">
        <f t="shared" si="52"/>
        <v>5619.0400000000009</v>
      </c>
      <c r="AY75" s="377">
        <f t="shared" si="53"/>
        <v>6623.3050298183616</v>
      </c>
      <c r="AZ75" s="378">
        <f t="shared" si="54"/>
        <v>370.30666498646411</v>
      </c>
      <c r="BA75" s="379">
        <f t="shared" si="55"/>
        <v>0</v>
      </c>
      <c r="BB75" s="471">
        <f t="shared" si="57"/>
        <v>1365.4820100516138</v>
      </c>
      <c r="BC75" s="379">
        <f t="shared" si="58"/>
        <v>143.64385048886987</v>
      </c>
      <c r="BD75" s="381">
        <f t="shared" si="56"/>
        <v>606.55267045965832</v>
      </c>
      <c r="BE75" s="382">
        <f>'Allocation (ENG)'!AW75</f>
        <v>50763.74632971111</v>
      </c>
    </row>
    <row r="76" spans="1:57" ht="20" customHeight="1" x14ac:dyDescent="0.35">
      <c r="A76" s="333" t="s">
        <v>151</v>
      </c>
      <c r="B76" s="390" t="s">
        <v>139</v>
      </c>
      <c r="C76" s="333" t="s">
        <v>56</v>
      </c>
      <c r="D76" s="333" t="s">
        <v>71</v>
      </c>
      <c r="E76" s="462">
        <f>'Allocation (ENG)'!AY76</f>
        <v>0.12195171904389356</v>
      </c>
      <c r="F76" s="463">
        <f>'Allocation (ENG)'!AZ76</f>
        <v>0.26046239027019807</v>
      </c>
      <c r="G76" s="464">
        <f>'Allocation (ENG)'!BA76</f>
        <v>0.39866374906201907</v>
      </c>
      <c r="H76" s="465">
        <f>'Allocation (ENG)'!BB76</f>
        <v>7.4241586552849195E-2</v>
      </c>
      <c r="I76" s="466">
        <f>'Allocation (ENG)'!BC76</f>
        <v>0.10050566010992057</v>
      </c>
      <c r="J76" s="467">
        <f>'Allocation (ENG)'!BD76</f>
        <v>0</v>
      </c>
      <c r="K76" s="462">
        <f>'Allocation (ENG)'!BE76</f>
        <v>0</v>
      </c>
      <c r="L76" s="468">
        <f>'Allocation (ENG)'!BF76</f>
        <v>4.2497363047703768E-2</v>
      </c>
      <c r="M76" s="469">
        <f>'Allocation (ENG)'!BG76</f>
        <v>1.6775319134158539E-3</v>
      </c>
      <c r="N76" s="470">
        <f>'Allocation (ENG)'!BH76</f>
        <v>0</v>
      </c>
      <c r="P76" s="367">
        <f t="shared" si="32"/>
        <v>-0.12447372595172944</v>
      </c>
      <c r="Q76" s="367">
        <f t="shared" si="33"/>
        <v>-0.1096238992791787</v>
      </c>
      <c r="R76" s="367">
        <f t="shared" si="34"/>
        <v>0.14573532353365187</v>
      </c>
      <c r="S76" s="367">
        <f t="shared" si="35"/>
        <v>-1.0547275008699841E-2</v>
      </c>
      <c r="T76" s="367">
        <f t="shared" si="36"/>
        <v>5.4734681744836575E-2</v>
      </c>
      <c r="U76" s="367">
        <f t="shared" si="37"/>
        <v>0</v>
      </c>
      <c r="V76" s="367">
        <f t="shared" si="38"/>
        <v>0</v>
      </c>
      <c r="W76" s="367">
        <f t="shared" si="39"/>
        <v>4.2497363047703768E-2</v>
      </c>
      <c r="X76" s="367">
        <f t="shared" si="40"/>
        <v>1.6775319134158539E-3</v>
      </c>
      <c r="Y76" s="367">
        <f t="shared" si="41"/>
        <v>0</v>
      </c>
      <c r="AA76" s="368">
        <f>'GE2024 results'!Q75</f>
        <v>0.24642544499562299</v>
      </c>
      <c r="AB76" s="368">
        <f>'GE2024 results'!R75</f>
        <v>0.37008628954937678</v>
      </c>
      <c r="AC76" s="368">
        <f>'GE2024 results'!S75</f>
        <v>0.2529284255283672</v>
      </c>
      <c r="AD76" s="368">
        <f>'GE2024 results'!T75</f>
        <v>8.4788861561549037E-2</v>
      </c>
      <c r="AE76" s="368">
        <f>'GE2024 results'!U75</f>
        <v>4.5770978365083995E-2</v>
      </c>
      <c r="AF76" s="368">
        <f>'GE2024 results'!W75</f>
        <v>0</v>
      </c>
      <c r="AG76" s="368">
        <f>'GE2024 results'!X75</f>
        <v>0</v>
      </c>
      <c r="AH76" s="369">
        <f>'GE2024 results'!Z75</f>
        <v>0</v>
      </c>
      <c r="AJ76" s="368">
        <f t="shared" si="42"/>
        <v>0.39866374906201907</v>
      </c>
      <c r="AK76" s="370" t="str">
        <f t="shared" si="43"/>
        <v>Ref</v>
      </c>
      <c r="AL76" s="368">
        <f t="shared" si="44"/>
        <v>0.13820135879182099</v>
      </c>
      <c r="AM76" s="368">
        <f t="shared" si="45"/>
        <v>0.26046239027019807</v>
      </c>
      <c r="AO76" s="384" t="s">
        <v>10</v>
      </c>
      <c r="AP76" s="372" t="str">
        <f t="shared" si="46"/>
        <v>Ref</v>
      </c>
      <c r="AQ76" s="359" t="str">
        <f t="shared" si="47"/>
        <v>gain from</v>
      </c>
      <c r="AR76" s="359" t="str">
        <f t="shared" si="48"/>
        <v>CON</v>
      </c>
      <c r="AS76" s="333" t="str">
        <f t="shared" si="31"/>
        <v/>
      </c>
      <c r="AU76" s="373">
        <f t="shared" si="49"/>
        <v>6201.1123919308357</v>
      </c>
      <c r="AV76" s="374">
        <f t="shared" si="50"/>
        <v>13244.229508196719</v>
      </c>
      <c r="AW76" s="375">
        <f t="shared" si="51"/>
        <v>20271.618423290107</v>
      </c>
      <c r="AX76" s="376">
        <f t="shared" si="52"/>
        <v>3775.1040000000007</v>
      </c>
      <c r="AY76" s="377">
        <f t="shared" si="53"/>
        <v>5110.6035999582309</v>
      </c>
      <c r="AZ76" s="378">
        <f t="shared" si="54"/>
        <v>0</v>
      </c>
      <c r="BA76" s="379">
        <f t="shared" si="55"/>
        <v>0</v>
      </c>
      <c r="BB76" s="471">
        <f t="shared" si="57"/>
        <v>2160.9447303046863</v>
      </c>
      <c r="BC76" s="379">
        <f t="shared" si="58"/>
        <v>85.300674871162315</v>
      </c>
      <c r="BD76" s="381">
        <f t="shared" si="56"/>
        <v>0</v>
      </c>
      <c r="BE76" s="382">
        <f>'Allocation (ENG)'!AW76</f>
        <v>50848.913328551738</v>
      </c>
    </row>
    <row r="77" spans="1:57" ht="20" customHeight="1" x14ac:dyDescent="0.35">
      <c r="A77" s="333" t="s">
        <v>152</v>
      </c>
      <c r="B77" s="390" t="s">
        <v>139</v>
      </c>
      <c r="C77" s="333" t="s">
        <v>56</v>
      </c>
      <c r="D77" s="333" t="s">
        <v>71</v>
      </c>
      <c r="E77" s="462">
        <f>'Allocation (ENG)'!AY77</f>
        <v>0.14768983447424286</v>
      </c>
      <c r="F77" s="463">
        <f>'Allocation (ENG)'!AZ77</f>
        <v>0.17663398954479362</v>
      </c>
      <c r="G77" s="464">
        <f>'Allocation (ENG)'!BA77</f>
        <v>0.47420526126372292</v>
      </c>
      <c r="H77" s="465">
        <f>'Allocation (ENG)'!BB77</f>
        <v>2.3167501687222498E-2</v>
      </c>
      <c r="I77" s="466">
        <f>'Allocation (ENG)'!BC77</f>
        <v>9.3197610272827996E-2</v>
      </c>
      <c r="J77" s="467">
        <f>'Allocation (ENG)'!BD77</f>
        <v>2.9529904671019711E-2</v>
      </c>
      <c r="K77" s="462">
        <f>'Allocation (ENG)'!BE77</f>
        <v>0</v>
      </c>
      <c r="L77" s="468">
        <f>'Allocation (ENG)'!BF77</f>
        <v>5.055005175281331E-2</v>
      </c>
      <c r="M77" s="469">
        <f>'Allocation (ENG)'!BG77</f>
        <v>3.301251047279791E-3</v>
      </c>
      <c r="N77" s="470">
        <f>'Allocation (ENG)'!BH77</f>
        <v>1.7245952860770384E-3</v>
      </c>
      <c r="P77" s="367">
        <f t="shared" si="32"/>
        <v>-0.15775404526987205</v>
      </c>
      <c r="Q77" s="367">
        <f t="shared" si="33"/>
        <v>-8.0237233494979826E-2</v>
      </c>
      <c r="R77" s="367">
        <f t="shared" si="34"/>
        <v>0.16628344276009449</v>
      </c>
      <c r="S77" s="367">
        <f t="shared" si="35"/>
        <v>-3.9128290417466301E-3</v>
      </c>
      <c r="T77" s="367">
        <f t="shared" si="36"/>
        <v>4.9757826713193114E-2</v>
      </c>
      <c r="U77" s="367">
        <f t="shared" si="37"/>
        <v>-1.9219747659001276E-2</v>
      </c>
      <c r="V77" s="367">
        <f t="shared" si="38"/>
        <v>0</v>
      </c>
      <c r="W77" s="367">
        <f t="shared" si="39"/>
        <v>5.055005175281331E-2</v>
      </c>
      <c r="X77" s="367">
        <f t="shared" si="40"/>
        <v>3.301251047279791E-3</v>
      </c>
      <c r="Y77" s="367">
        <f t="shared" si="41"/>
        <v>-8.7687168077812145E-3</v>
      </c>
      <c r="AA77" s="368">
        <f>'GE2024 results'!Q76</f>
        <v>0.30544387974411491</v>
      </c>
      <c r="AB77" s="368">
        <f>'GE2024 results'!R76</f>
        <v>0.25687122303977344</v>
      </c>
      <c r="AC77" s="368">
        <f>'GE2024 results'!S76</f>
        <v>0.30792181850362843</v>
      </c>
      <c r="AD77" s="368">
        <f>'GE2024 results'!T76</f>
        <v>2.7080330728969128E-2</v>
      </c>
      <c r="AE77" s="368">
        <f>'GE2024 results'!U76</f>
        <v>4.3439783559634883E-2</v>
      </c>
      <c r="AF77" s="368">
        <f>'GE2024 results'!W76</f>
        <v>4.8749652330020987E-2</v>
      </c>
      <c r="AG77" s="368">
        <f>'GE2024 results'!X76</f>
        <v>0</v>
      </c>
      <c r="AH77" s="369">
        <f>'GE2024 results'!Z76</f>
        <v>1.0493312093858252E-2</v>
      </c>
      <c r="AJ77" s="368">
        <f t="shared" si="42"/>
        <v>0.47420526126372292</v>
      </c>
      <c r="AK77" s="370" t="str">
        <f t="shared" si="43"/>
        <v>Ref</v>
      </c>
      <c r="AL77" s="368">
        <f t="shared" si="44"/>
        <v>0.29757127171892928</v>
      </c>
      <c r="AM77" s="368">
        <f t="shared" si="45"/>
        <v>0.17663398954479362</v>
      </c>
      <c r="AO77" s="473" t="s">
        <v>12</v>
      </c>
      <c r="AP77" s="372" t="str">
        <f t="shared" si="46"/>
        <v>Ref</v>
      </c>
      <c r="AQ77" s="359" t="str">
        <f t="shared" si="47"/>
        <v>HOLD</v>
      </c>
      <c r="AR77" s="359" t="str">
        <f t="shared" si="48"/>
        <v/>
      </c>
      <c r="AS77" s="333" t="str">
        <f t="shared" si="31"/>
        <v/>
      </c>
      <c r="AU77" s="373">
        <f t="shared" si="49"/>
        <v>6335.9077809798282</v>
      </c>
      <c r="AV77" s="374">
        <f t="shared" si="50"/>
        <v>7577.6147540983611</v>
      </c>
      <c r="AW77" s="375">
        <f t="shared" si="51"/>
        <v>20343.450280908692</v>
      </c>
      <c r="AX77" s="376">
        <f t="shared" si="52"/>
        <v>993.88800000000015</v>
      </c>
      <c r="AY77" s="377">
        <f t="shared" si="53"/>
        <v>3998.18624076878</v>
      </c>
      <c r="AZ77" s="378">
        <f t="shared" si="54"/>
        <v>1266.8356860359027</v>
      </c>
      <c r="BA77" s="379">
        <f t="shared" si="55"/>
        <v>0</v>
      </c>
      <c r="BB77" s="471">
        <f t="shared" si="57"/>
        <v>2168.6019716234418</v>
      </c>
      <c r="BC77" s="379">
        <f t="shared" si="58"/>
        <v>141.62398022780411</v>
      </c>
      <c r="BD77" s="381">
        <f t="shared" si="56"/>
        <v>73.985299875207659</v>
      </c>
      <c r="BE77" s="382">
        <f>'Allocation (ENG)'!AW77</f>
        <v>42900.093994518029</v>
      </c>
    </row>
    <row r="78" spans="1:57" ht="20" customHeight="1" x14ac:dyDescent="0.35">
      <c r="A78" s="333" t="s">
        <v>153</v>
      </c>
      <c r="B78" s="390" t="s">
        <v>139</v>
      </c>
      <c r="C78" s="333" t="s">
        <v>56</v>
      </c>
      <c r="D78" s="333" t="s">
        <v>71</v>
      </c>
      <c r="E78" s="462">
        <f>'Allocation (ENG)'!AY78</f>
        <v>0.20716983801059352</v>
      </c>
      <c r="F78" s="463">
        <f>'Allocation (ENG)'!AZ78</f>
        <v>0.21656058725793798</v>
      </c>
      <c r="G78" s="464">
        <f>'Allocation (ENG)'!BA78</f>
        <v>0.30919303348773675</v>
      </c>
      <c r="H78" s="465">
        <f>'Allocation (ENG)'!BB78</f>
        <v>5.4024081531188949E-2</v>
      </c>
      <c r="I78" s="466">
        <f>'Allocation (ENG)'!BC78</f>
        <v>0.16217150473635422</v>
      </c>
      <c r="J78" s="467">
        <f>'Allocation (ENG)'!BD78</f>
        <v>0</v>
      </c>
      <c r="K78" s="462">
        <f>'Allocation (ENG)'!BE78</f>
        <v>0</v>
      </c>
      <c r="L78" s="468">
        <f>'Allocation (ENG)'!BF78</f>
        <v>3.2959827992549776E-2</v>
      </c>
      <c r="M78" s="469">
        <f>'Allocation (ENG)'!BG78</f>
        <v>2.7067915811345594E-3</v>
      </c>
      <c r="N78" s="470">
        <f>'Allocation (ENG)'!BH78</f>
        <v>1.5214335402504208E-2</v>
      </c>
      <c r="P78" s="367">
        <f t="shared" si="32"/>
        <v>-0.18155352326604518</v>
      </c>
      <c r="Q78" s="367">
        <f t="shared" si="33"/>
        <v>-6.9168127013347735E-2</v>
      </c>
      <c r="R78" s="367">
        <f t="shared" si="34"/>
        <v>0.1270397156410546</v>
      </c>
      <c r="S78" s="367">
        <f t="shared" si="35"/>
        <v>-3.2681111766183421E-3</v>
      </c>
      <c r="T78" s="367">
        <f t="shared" si="36"/>
        <v>9.3592573315285643E-2</v>
      </c>
      <c r="U78" s="367">
        <f t="shared" si="37"/>
        <v>0</v>
      </c>
      <c r="V78" s="367">
        <f t="shared" si="38"/>
        <v>0</v>
      </c>
      <c r="W78" s="367">
        <f t="shared" si="39"/>
        <v>3.2959827992549776E-2</v>
      </c>
      <c r="X78" s="367">
        <f t="shared" si="40"/>
        <v>2.7067915811345594E-3</v>
      </c>
      <c r="Y78" s="367">
        <f t="shared" si="41"/>
        <v>-2.3091470740133156E-3</v>
      </c>
      <c r="AA78" s="368">
        <f>'GE2024 results'!Q77</f>
        <v>0.3887233612766387</v>
      </c>
      <c r="AB78" s="368">
        <f>'GE2024 results'!R77</f>
        <v>0.28572871427128571</v>
      </c>
      <c r="AC78" s="368">
        <f>'GE2024 results'!S77</f>
        <v>0.18215331784668215</v>
      </c>
      <c r="AD78" s="368">
        <f>'GE2024 results'!T77</f>
        <v>5.7292192707807291E-2</v>
      </c>
      <c r="AE78" s="368">
        <f>'GE2024 results'!U77</f>
        <v>6.8578931421068579E-2</v>
      </c>
      <c r="AF78" s="368">
        <f>'GE2024 results'!W77</f>
        <v>0</v>
      </c>
      <c r="AG78" s="368">
        <f>'GE2024 results'!X77</f>
        <v>0</v>
      </c>
      <c r="AH78" s="369">
        <f>'GE2024 results'!Z77</f>
        <v>1.7523482476517523E-2</v>
      </c>
      <c r="AJ78" s="368">
        <f t="shared" si="42"/>
        <v>0.30919303348773675</v>
      </c>
      <c r="AK78" s="370" t="str">
        <f t="shared" si="43"/>
        <v>Ref</v>
      </c>
      <c r="AL78" s="368">
        <f t="shared" si="44"/>
        <v>9.2632446229798771E-2</v>
      </c>
      <c r="AM78" s="368">
        <f t="shared" si="45"/>
        <v>0.21656058725793798</v>
      </c>
      <c r="AO78" s="383" t="s">
        <v>8</v>
      </c>
      <c r="AP78" s="372" t="str">
        <f t="shared" si="46"/>
        <v>Ref</v>
      </c>
      <c r="AQ78" s="359" t="str">
        <f t="shared" si="47"/>
        <v>gain from</v>
      </c>
      <c r="AR78" s="359" t="str">
        <f t="shared" si="48"/>
        <v>LAB</v>
      </c>
      <c r="AS78" s="333" t="str">
        <f t="shared" si="31"/>
        <v/>
      </c>
      <c r="AU78" s="373">
        <f t="shared" si="49"/>
        <v>8074.6109510086453</v>
      </c>
      <c r="AV78" s="374">
        <f t="shared" si="50"/>
        <v>8440.622950819672</v>
      </c>
      <c r="AW78" s="375">
        <f t="shared" si="51"/>
        <v>12051.046996754416</v>
      </c>
      <c r="AX78" s="376">
        <f t="shared" si="52"/>
        <v>2105.6320000000005</v>
      </c>
      <c r="AY78" s="377">
        <f t="shared" si="53"/>
        <v>6320.7647438463364</v>
      </c>
      <c r="AZ78" s="378">
        <f t="shared" si="54"/>
        <v>0</v>
      </c>
      <c r="BA78" s="379">
        <f t="shared" si="55"/>
        <v>0</v>
      </c>
      <c r="BB78" s="471">
        <f t="shared" si="57"/>
        <v>1284.635787755913</v>
      </c>
      <c r="BC78" s="379">
        <f t="shared" si="58"/>
        <v>105.49937748182006</v>
      </c>
      <c r="BD78" s="381">
        <f t="shared" si="56"/>
        <v>592.990950966024</v>
      </c>
      <c r="BE78" s="382">
        <f>'Allocation (ENG)'!AW78</f>
        <v>38975.803758632828</v>
      </c>
    </row>
    <row r="79" spans="1:57" ht="20" customHeight="1" x14ac:dyDescent="0.35">
      <c r="A79" s="333" t="s">
        <v>154</v>
      </c>
      <c r="B79" s="390" t="s">
        <v>139</v>
      </c>
      <c r="C79" s="333" t="s">
        <v>56</v>
      </c>
      <c r="D79" s="333" t="s">
        <v>71</v>
      </c>
      <c r="E79" s="462">
        <f>'Allocation (ENG)'!AY79</f>
        <v>0.18992302268153141</v>
      </c>
      <c r="F79" s="463">
        <f>'Allocation (ENG)'!AZ79</f>
        <v>0.23864697109493191</v>
      </c>
      <c r="G79" s="464">
        <f>'Allocation (ENG)'!BA79</f>
        <v>0.29896328542247491</v>
      </c>
      <c r="H79" s="465">
        <f>'Allocation (ENG)'!BB79</f>
        <v>6.3717846549035687E-2</v>
      </c>
      <c r="I79" s="466">
        <f>'Allocation (ENG)'!BC79</f>
        <v>0.16422149767172012</v>
      </c>
      <c r="J79" s="467">
        <f>'Allocation (ENG)'!BD79</f>
        <v>0</v>
      </c>
      <c r="K79" s="462">
        <f>'Allocation (ENG)'!BE79</f>
        <v>0</v>
      </c>
      <c r="L79" s="468">
        <f>'Allocation (ENG)'!BF79</f>
        <v>3.1869341790985592E-2</v>
      </c>
      <c r="M79" s="469">
        <f>'Allocation (ENG)'!BG79</f>
        <v>2.8855367728039556E-3</v>
      </c>
      <c r="N79" s="470">
        <f>'Allocation (ENG)'!BH79</f>
        <v>9.7724980165165027E-3</v>
      </c>
      <c r="P79" s="367">
        <f t="shared" si="32"/>
        <v>-0.16646856307898641</v>
      </c>
      <c r="Q79" s="367">
        <f t="shared" si="33"/>
        <v>-7.6248276733376724E-2</v>
      </c>
      <c r="R79" s="367">
        <f t="shared" si="34"/>
        <v>0.12282208290160965</v>
      </c>
      <c r="S79" s="367">
        <f t="shared" si="35"/>
        <v>-3.8600788469786151E-3</v>
      </c>
      <c r="T79" s="367">
        <f t="shared" si="36"/>
        <v>9.4769956196673277E-2</v>
      </c>
      <c r="U79" s="367">
        <f t="shared" si="37"/>
        <v>-3.6620677908363142E-3</v>
      </c>
      <c r="V79" s="367">
        <f t="shared" si="38"/>
        <v>0</v>
      </c>
      <c r="W79" s="367">
        <f t="shared" si="39"/>
        <v>3.1869341790985592E-2</v>
      </c>
      <c r="X79" s="367">
        <f t="shared" si="40"/>
        <v>2.8855367728039556E-3</v>
      </c>
      <c r="Y79" s="367">
        <f t="shared" si="41"/>
        <v>-2.1079312118943306E-3</v>
      </c>
      <c r="AA79" s="368">
        <f>'GE2024 results'!Q78</f>
        <v>0.35639158576051783</v>
      </c>
      <c r="AB79" s="368">
        <f>'GE2024 results'!R78</f>
        <v>0.31489524782830863</v>
      </c>
      <c r="AC79" s="368">
        <f>'GE2024 results'!S78</f>
        <v>0.17614120252086526</v>
      </c>
      <c r="AD79" s="368">
        <f>'GE2024 results'!T78</f>
        <v>6.7577925396014302E-2</v>
      </c>
      <c r="AE79" s="368">
        <f>'GE2024 results'!U78</f>
        <v>6.9451541475046841E-2</v>
      </c>
      <c r="AF79" s="368">
        <f>'GE2024 results'!W78</f>
        <v>3.6620677908363142E-3</v>
      </c>
      <c r="AG79" s="368">
        <f>'GE2024 results'!X78</f>
        <v>0</v>
      </c>
      <c r="AH79" s="369">
        <f>'GE2024 results'!Z78</f>
        <v>1.1880429228410833E-2</v>
      </c>
      <c r="AJ79" s="368">
        <f t="shared" si="42"/>
        <v>0.29896328542247491</v>
      </c>
      <c r="AK79" s="370" t="str">
        <f t="shared" si="43"/>
        <v>Ref</v>
      </c>
      <c r="AL79" s="368">
        <f t="shared" si="44"/>
        <v>6.0316314327543002E-2</v>
      </c>
      <c r="AM79" s="368">
        <f t="shared" si="45"/>
        <v>0.23864697109493191</v>
      </c>
      <c r="AO79" s="383" t="s">
        <v>8</v>
      </c>
      <c r="AP79" s="372" t="str">
        <f t="shared" si="46"/>
        <v>Ref</v>
      </c>
      <c r="AQ79" s="359" t="str">
        <f t="shared" si="47"/>
        <v>gain from</v>
      </c>
      <c r="AR79" s="359" t="str">
        <f t="shared" si="48"/>
        <v>LAB</v>
      </c>
      <c r="AS79" s="333" t="str">
        <f t="shared" si="31"/>
        <v/>
      </c>
      <c r="AU79" s="373">
        <f t="shared" si="49"/>
        <v>8779.5331412103733</v>
      </c>
      <c r="AV79" s="374">
        <f t="shared" si="50"/>
        <v>11031.88524590164</v>
      </c>
      <c r="AW79" s="375">
        <f t="shared" si="51"/>
        <v>13820.115304151552</v>
      </c>
      <c r="AX79" s="376">
        <f t="shared" si="52"/>
        <v>2945.4720000000007</v>
      </c>
      <c r="AY79" s="377">
        <f t="shared" si="53"/>
        <v>7591.4339449288473</v>
      </c>
      <c r="AZ79" s="378">
        <f t="shared" si="54"/>
        <v>0</v>
      </c>
      <c r="BA79" s="379">
        <f t="shared" si="55"/>
        <v>0</v>
      </c>
      <c r="BB79" s="471">
        <f t="shared" si="57"/>
        <v>1473.2176146527129</v>
      </c>
      <c r="BC79" s="379">
        <f t="shared" si="58"/>
        <v>133.38912454807442</v>
      </c>
      <c r="BD79" s="381">
        <f t="shared" si="56"/>
        <v>451.75128848011161</v>
      </c>
      <c r="BE79" s="382">
        <f>'Allocation (ENG)'!AW79</f>
        <v>46226.797663873309</v>
      </c>
    </row>
    <row r="80" spans="1:57" ht="20" customHeight="1" x14ac:dyDescent="0.35">
      <c r="A80" s="333" t="s">
        <v>155</v>
      </c>
      <c r="B80" s="390" t="s">
        <v>139</v>
      </c>
      <c r="C80" s="333" t="s">
        <v>56</v>
      </c>
      <c r="D80" s="333" t="s">
        <v>71</v>
      </c>
      <c r="E80" s="462">
        <f>'Allocation (ENG)'!AY80</f>
        <v>0.22370301434899628</v>
      </c>
      <c r="F80" s="463">
        <f>'Allocation (ENG)'!AZ80</f>
        <v>0.15875036830259578</v>
      </c>
      <c r="G80" s="464">
        <f>'Allocation (ENG)'!BA80</f>
        <v>0.42509663361688976</v>
      </c>
      <c r="H80" s="465">
        <f>'Allocation (ENG)'!BB80</f>
        <v>2.8532263187832529E-2</v>
      </c>
      <c r="I80" s="466">
        <f>'Allocation (ENG)'!BC80</f>
        <v>0.10092875159118517</v>
      </c>
      <c r="J80" s="467">
        <f>'Allocation (ENG)'!BD80</f>
        <v>3.2685828471836985E-3</v>
      </c>
      <c r="K80" s="462">
        <f>'Allocation (ENG)'!BE80</f>
        <v>1.1550151748191635E-2</v>
      </c>
      <c r="L80" s="468">
        <f>'Allocation (ENG)'!BF80</f>
        <v>4.5315095771005946E-2</v>
      </c>
      <c r="M80" s="469">
        <f>'Allocation (ENG)'!BG80</f>
        <v>2.8551385861192214E-3</v>
      </c>
      <c r="N80" s="470">
        <f>'Allocation (ENG)'!BH80</f>
        <v>0</v>
      </c>
      <c r="P80" s="367">
        <f t="shared" si="32"/>
        <v>-0.20363603458864685</v>
      </c>
      <c r="Q80" s="367">
        <f t="shared" si="33"/>
        <v>-5.4493148391583895E-2</v>
      </c>
      <c r="R80" s="367">
        <f t="shared" si="34"/>
        <v>0.17013098049372027</v>
      </c>
      <c r="S80" s="367">
        <f t="shared" si="35"/>
        <v>-2.2734240159589386E-3</v>
      </c>
      <c r="T80" s="367">
        <f t="shared" si="36"/>
        <v>5.747595857771267E-2</v>
      </c>
      <c r="U80" s="367">
        <f t="shared" si="37"/>
        <v>-8.5265074132135528E-3</v>
      </c>
      <c r="V80" s="367">
        <f t="shared" si="38"/>
        <v>-6.8480590191548688E-3</v>
      </c>
      <c r="W80" s="367">
        <f t="shared" si="39"/>
        <v>4.5315095771005946E-2</v>
      </c>
      <c r="X80" s="367">
        <f t="shared" si="40"/>
        <v>2.8551385861192214E-3</v>
      </c>
      <c r="Y80" s="367">
        <f t="shared" si="41"/>
        <v>0</v>
      </c>
      <c r="AA80" s="368">
        <f>'GE2024 results'!Q79</f>
        <v>0.42733904893764313</v>
      </c>
      <c r="AB80" s="368">
        <f>'GE2024 results'!R79</f>
        <v>0.21324351669417968</v>
      </c>
      <c r="AC80" s="368">
        <f>'GE2024 results'!S79</f>
        <v>0.25496565312316949</v>
      </c>
      <c r="AD80" s="368">
        <f>'GE2024 results'!T79</f>
        <v>3.0805687203791468E-2</v>
      </c>
      <c r="AE80" s="368">
        <f>'GE2024 results'!U79</f>
        <v>4.3452793013472497E-2</v>
      </c>
      <c r="AF80" s="368">
        <f>'GE2024 results'!W79</f>
        <v>1.1795090260397252E-2</v>
      </c>
      <c r="AG80" s="368">
        <f>'GE2024 results'!X79</f>
        <v>1.8398210767346504E-2</v>
      </c>
      <c r="AH80" s="369">
        <f>'GE2024 results'!Z79</f>
        <v>0</v>
      </c>
      <c r="AJ80" s="368">
        <f t="shared" si="42"/>
        <v>0.42509663361688976</v>
      </c>
      <c r="AK80" s="370" t="str">
        <f t="shared" si="43"/>
        <v>Ref</v>
      </c>
      <c r="AL80" s="368">
        <f t="shared" si="44"/>
        <v>0.20139361926789348</v>
      </c>
      <c r="AM80" s="368">
        <f t="shared" si="45"/>
        <v>0.22370301434899628</v>
      </c>
      <c r="AO80" s="383" t="s">
        <v>8</v>
      </c>
      <c r="AP80" s="372" t="str">
        <f t="shared" si="46"/>
        <v>Ref</v>
      </c>
      <c r="AQ80" s="359" t="str">
        <f t="shared" si="47"/>
        <v>gain from</v>
      </c>
      <c r="AR80" s="359" t="str">
        <f t="shared" si="48"/>
        <v>LAB</v>
      </c>
      <c r="AS80" s="333" t="str">
        <f t="shared" si="31"/>
        <v/>
      </c>
      <c r="AU80" s="373">
        <f t="shared" si="49"/>
        <v>8418.1556195965422</v>
      </c>
      <c r="AV80" s="374">
        <f t="shared" si="50"/>
        <v>5973.9262295081971</v>
      </c>
      <c r="AW80" s="375">
        <f t="shared" si="51"/>
        <v>15996.787640826213</v>
      </c>
      <c r="AX80" s="376">
        <f t="shared" si="52"/>
        <v>1073.6960000000001</v>
      </c>
      <c r="AY80" s="377">
        <f t="shared" si="53"/>
        <v>3798.0442054334394</v>
      </c>
      <c r="AZ80" s="378">
        <f t="shared" si="54"/>
        <v>122.99985828626262</v>
      </c>
      <c r="BA80" s="379">
        <f t="shared" si="55"/>
        <v>434.64311435045488</v>
      </c>
      <c r="BB80" s="471">
        <f t="shared" si="57"/>
        <v>1705.2498341489638</v>
      </c>
      <c r="BC80" s="379">
        <f t="shared" si="58"/>
        <v>107.44156042515253</v>
      </c>
      <c r="BD80" s="381">
        <f t="shared" si="56"/>
        <v>0</v>
      </c>
      <c r="BE80" s="382">
        <f>'Allocation (ENG)'!AW80</f>
        <v>37630.944062575225</v>
      </c>
    </row>
    <row r="81" spans="1:66" ht="20" customHeight="1" x14ac:dyDescent="0.35">
      <c r="A81" s="333" t="s">
        <v>156</v>
      </c>
      <c r="B81" s="390" t="s">
        <v>139</v>
      </c>
      <c r="C81" s="333" t="s">
        <v>56</v>
      </c>
      <c r="D81" s="333" t="s">
        <v>71</v>
      </c>
      <c r="E81" s="462">
        <f>'Allocation (ENG)'!AY81</f>
        <v>0.1380759229652978</v>
      </c>
      <c r="F81" s="463">
        <f>'Allocation (ENG)'!AZ81</f>
        <v>0.27020236123885349</v>
      </c>
      <c r="G81" s="464">
        <f>'Allocation (ENG)'!BA81</f>
        <v>0.31724314780608553</v>
      </c>
      <c r="H81" s="465">
        <f>'Allocation (ENG)'!BB81</f>
        <v>6.1405406073188118E-2</v>
      </c>
      <c r="I81" s="466">
        <f>'Allocation (ENG)'!BC81</f>
        <v>0.15846993473276866</v>
      </c>
      <c r="J81" s="467">
        <f>'Allocation (ENG)'!BD81</f>
        <v>1.7209005472797103E-2</v>
      </c>
      <c r="K81" s="462">
        <f>'Allocation (ENG)'!BE81</f>
        <v>0</v>
      </c>
      <c r="L81" s="468">
        <f>'Allocation (ENG)'!BF81</f>
        <v>3.3817966289717012E-2</v>
      </c>
      <c r="M81" s="469">
        <f>'Allocation (ENG)'!BG81</f>
        <v>3.57625542129231E-3</v>
      </c>
      <c r="N81" s="470">
        <f>'Allocation (ENG)'!BH81</f>
        <v>0</v>
      </c>
      <c r="P81" s="367">
        <f t="shared" si="32"/>
        <v>-0.13230330356277364</v>
      </c>
      <c r="Q81" s="367">
        <f t="shared" si="33"/>
        <v>-0.10185067909472356</v>
      </c>
      <c r="R81" s="367">
        <f t="shared" si="34"/>
        <v>0.1221954233628707</v>
      </c>
      <c r="S81" s="367">
        <f t="shared" si="35"/>
        <v>-6.5549915316969742E-3</v>
      </c>
      <c r="T81" s="367">
        <f t="shared" si="36"/>
        <v>8.853336970697967E-2</v>
      </c>
      <c r="U81" s="367">
        <f t="shared" si="37"/>
        <v>-7.4140405916654772E-3</v>
      </c>
      <c r="V81" s="367">
        <f t="shared" si="38"/>
        <v>0</v>
      </c>
      <c r="W81" s="367">
        <f t="shared" si="39"/>
        <v>3.3817966289717012E-2</v>
      </c>
      <c r="X81" s="367">
        <f t="shared" si="40"/>
        <v>3.57625542129231E-3</v>
      </c>
      <c r="Y81" s="367">
        <f t="shared" si="41"/>
        <v>0</v>
      </c>
      <c r="AA81" s="368">
        <f>'GE2024 results'!Q80</f>
        <v>0.27037922652807145</v>
      </c>
      <c r="AB81" s="368">
        <f>'GE2024 results'!R80</f>
        <v>0.37205304033357706</v>
      </c>
      <c r="AC81" s="368">
        <f>'GE2024 results'!S80</f>
        <v>0.19504772444321483</v>
      </c>
      <c r="AD81" s="368">
        <f>'GE2024 results'!T80</f>
        <v>6.7960397604885092E-2</v>
      </c>
      <c r="AE81" s="368">
        <f>'GE2024 results'!U80</f>
        <v>6.9936565025788988E-2</v>
      </c>
      <c r="AF81" s="368">
        <f>'GE2024 results'!W80</f>
        <v>2.462304606446258E-2</v>
      </c>
      <c r="AG81" s="368">
        <f>'GE2024 results'!X80</f>
        <v>0</v>
      </c>
      <c r="AH81" s="369">
        <f>'GE2024 results'!Z80</f>
        <v>0</v>
      </c>
      <c r="AJ81" s="368">
        <f t="shared" si="42"/>
        <v>0.31724314780608553</v>
      </c>
      <c r="AK81" s="370" t="str">
        <f t="shared" si="43"/>
        <v>Ref</v>
      </c>
      <c r="AL81" s="368">
        <f t="shared" si="44"/>
        <v>4.704078656723204E-2</v>
      </c>
      <c r="AM81" s="368">
        <f t="shared" si="45"/>
        <v>0.27020236123885349</v>
      </c>
      <c r="AO81" s="384" t="s">
        <v>10</v>
      </c>
      <c r="AP81" s="372" t="str">
        <f t="shared" si="46"/>
        <v>Ref</v>
      </c>
      <c r="AQ81" s="359" t="str">
        <f t="shared" si="47"/>
        <v>gain from</v>
      </c>
      <c r="AR81" s="359" t="str">
        <f t="shared" si="48"/>
        <v>CON</v>
      </c>
      <c r="AS81" s="333" t="str">
        <f t="shared" si="31"/>
        <v/>
      </c>
      <c r="AU81" s="373">
        <f t="shared" si="49"/>
        <v>7176.1498559077827</v>
      </c>
      <c r="AV81" s="374">
        <f t="shared" si="50"/>
        <v>14043.090163934425</v>
      </c>
      <c r="AW81" s="375">
        <f t="shared" si="51"/>
        <v>16487.917085939298</v>
      </c>
      <c r="AX81" s="376">
        <f t="shared" si="52"/>
        <v>3191.3920000000007</v>
      </c>
      <c r="AY81" s="377">
        <f t="shared" si="53"/>
        <v>8236.0774773461653</v>
      </c>
      <c r="AZ81" s="378">
        <f t="shared" si="54"/>
        <v>894.39490601823923</v>
      </c>
      <c r="BA81" s="379">
        <f t="shared" si="55"/>
        <v>0</v>
      </c>
      <c r="BB81" s="471">
        <f t="shared" si="57"/>
        <v>1757.6039957237128</v>
      </c>
      <c r="BC81" s="379">
        <f t="shared" si="58"/>
        <v>185.86690767691792</v>
      </c>
      <c r="BD81" s="381">
        <f t="shared" si="56"/>
        <v>0</v>
      </c>
      <c r="BE81" s="382">
        <f>'Allocation (ENG)'!AW81</f>
        <v>51972.492392546541</v>
      </c>
    </row>
    <row r="82" spans="1:66" ht="20" customHeight="1" x14ac:dyDescent="0.35">
      <c r="A82" s="333" t="s">
        <v>157</v>
      </c>
      <c r="B82" s="390" t="s">
        <v>158</v>
      </c>
      <c r="C82" s="333" t="s">
        <v>56</v>
      </c>
      <c r="D82" s="333" t="s">
        <v>71</v>
      </c>
      <c r="E82" s="462">
        <f>'Allocation (ENG)'!AY82</f>
        <v>0.15667522324217542</v>
      </c>
      <c r="F82" s="463">
        <f>'Allocation (ENG)'!AZ82</f>
        <v>0.27197876964764012</v>
      </c>
      <c r="G82" s="464">
        <f>'Allocation (ENG)'!BA82</f>
        <v>0.33834802685624049</v>
      </c>
      <c r="H82" s="465">
        <f>'Allocation (ENG)'!BB82</f>
        <v>5.7530588136136124E-2</v>
      </c>
      <c r="I82" s="466">
        <f>'Allocation (ENG)'!BC82</f>
        <v>0.13209094515580455</v>
      </c>
      <c r="J82" s="467">
        <f>'Allocation (ENG)'!BD82</f>
        <v>0</v>
      </c>
      <c r="K82" s="462">
        <f>'Allocation (ENG)'!BE82</f>
        <v>0</v>
      </c>
      <c r="L82" s="468">
        <f>'Allocation (ENG)'!BF82</f>
        <v>3.6067736200280871E-2</v>
      </c>
      <c r="M82" s="469">
        <f>'Allocation (ENG)'!BG82</f>
        <v>2.2047193733147116E-3</v>
      </c>
      <c r="N82" s="470">
        <f>'Allocation (ENG)'!BH82</f>
        <v>5.1039913884076311E-3</v>
      </c>
      <c r="P82" s="367">
        <f t="shared" si="32"/>
        <v>-0.14487068847322782</v>
      </c>
      <c r="Q82" s="367">
        <f t="shared" si="33"/>
        <v>-9.6106534878342365E-2</v>
      </c>
      <c r="R82" s="367">
        <f t="shared" si="34"/>
        <v>0.13388723341239619</v>
      </c>
      <c r="S82" s="367">
        <f t="shared" si="35"/>
        <v>-5.050898174163751E-3</v>
      </c>
      <c r="T82" s="367">
        <f t="shared" si="36"/>
        <v>7.4794428113524797E-2</v>
      </c>
      <c r="U82" s="367">
        <f t="shared" si="37"/>
        <v>0</v>
      </c>
      <c r="V82" s="367">
        <f t="shared" si="38"/>
        <v>0</v>
      </c>
      <c r="W82" s="367">
        <f t="shared" si="39"/>
        <v>3.6067736200280871E-2</v>
      </c>
      <c r="X82" s="367">
        <f t="shared" si="40"/>
        <v>2.2047193733147116E-3</v>
      </c>
      <c r="Y82" s="367">
        <f t="shared" si="41"/>
        <v>-9.2599557378272076E-4</v>
      </c>
      <c r="AA82" s="368">
        <f>'GE2024 results'!Q81</f>
        <v>0.30154591171540324</v>
      </c>
      <c r="AB82" s="368">
        <f>'GE2024 results'!R81</f>
        <v>0.36808530452598248</v>
      </c>
      <c r="AC82" s="368">
        <f>'GE2024 results'!S81</f>
        <v>0.2044607934438443</v>
      </c>
      <c r="AD82" s="368">
        <f>'GE2024 results'!T81</f>
        <v>6.2581486310299875E-2</v>
      </c>
      <c r="AE82" s="368">
        <f>'GE2024 results'!U81</f>
        <v>5.7296517042279754E-2</v>
      </c>
      <c r="AF82" s="368">
        <f>'GE2024 results'!W81</f>
        <v>0</v>
      </c>
      <c r="AG82" s="368">
        <f>'GE2024 results'!X81</f>
        <v>0</v>
      </c>
      <c r="AH82" s="369">
        <f>'GE2024 results'!Z81</f>
        <v>6.0299869621903519E-3</v>
      </c>
      <c r="AJ82" s="368">
        <f t="shared" si="42"/>
        <v>0.33834802685624049</v>
      </c>
      <c r="AK82" s="370" t="str">
        <f t="shared" si="43"/>
        <v>Ref</v>
      </c>
      <c r="AL82" s="368">
        <f t="shared" si="44"/>
        <v>6.6369257208600374E-2</v>
      </c>
      <c r="AM82" s="368">
        <f t="shared" si="45"/>
        <v>0.27197876964764012</v>
      </c>
      <c r="AO82" s="384" t="s">
        <v>10</v>
      </c>
      <c r="AP82" s="372" t="str">
        <f t="shared" si="46"/>
        <v>Ref</v>
      </c>
      <c r="AQ82" s="359" t="str">
        <f t="shared" si="47"/>
        <v>gain from</v>
      </c>
      <c r="AR82" s="359" t="str">
        <f t="shared" si="48"/>
        <v>CON</v>
      </c>
      <c r="AS82" s="333" t="str">
        <f t="shared" si="31"/>
        <v/>
      </c>
      <c r="AU82" s="373">
        <f t="shared" si="49"/>
        <v>6793.268011527377</v>
      </c>
      <c r="AV82" s="374">
        <f t="shared" si="50"/>
        <v>11792.704918032785</v>
      </c>
      <c r="AW82" s="375">
        <f t="shared" si="51"/>
        <v>14670.404037357541</v>
      </c>
      <c r="AX82" s="376">
        <f t="shared" si="52"/>
        <v>2494.4640000000004</v>
      </c>
      <c r="AY82" s="377">
        <f t="shared" si="53"/>
        <v>5727.3203367473616</v>
      </c>
      <c r="AZ82" s="378">
        <f t="shared" si="54"/>
        <v>0</v>
      </c>
      <c r="BA82" s="379">
        <f t="shared" si="55"/>
        <v>0</v>
      </c>
      <c r="BB82" s="471">
        <f t="shared" si="57"/>
        <v>1563.8579828212407</v>
      </c>
      <c r="BC82" s="379">
        <f t="shared" si="58"/>
        <v>95.594244470824464</v>
      </c>
      <c r="BD82" s="381">
        <f t="shared" si="56"/>
        <v>221.30353933746426</v>
      </c>
      <c r="BE82" s="382">
        <f>'Allocation (ENG)'!AW82</f>
        <v>43358.917070294599</v>
      </c>
    </row>
    <row r="83" spans="1:66" ht="20" customHeight="1" x14ac:dyDescent="0.35">
      <c r="A83" s="333" t="s">
        <v>159</v>
      </c>
      <c r="B83" s="390" t="s">
        <v>158</v>
      </c>
      <c r="C83" s="333" t="s">
        <v>56</v>
      </c>
      <c r="D83" s="333" t="s">
        <v>71</v>
      </c>
      <c r="E83" s="462">
        <f>'Allocation (ENG)'!AY83</f>
        <v>4.0598640425629273E-2</v>
      </c>
      <c r="F83" s="463">
        <f>'Allocation (ENG)'!AZ83</f>
        <v>0.23563808442339337</v>
      </c>
      <c r="G83" s="464">
        <f>'Allocation (ENG)'!BA83</f>
        <v>0.13516458774006382</v>
      </c>
      <c r="H83" s="465">
        <f>'Allocation (ENG)'!BB83</f>
        <v>0.48257049852301748</v>
      </c>
      <c r="I83" s="466">
        <f>'Allocation (ENG)'!BC83</f>
        <v>8.6543353050225924E-2</v>
      </c>
      <c r="J83" s="467">
        <f>'Allocation (ENG)'!BD83</f>
        <v>0</v>
      </c>
      <c r="K83" s="462">
        <f>'Allocation (ENG)'!BE83</f>
        <v>0</v>
      </c>
      <c r="L83" s="468">
        <f>'Allocation (ENG)'!BF83</f>
        <v>1.4408479752416867E-2</v>
      </c>
      <c r="M83" s="469">
        <f>'Allocation (ENG)'!BG83</f>
        <v>1.444488165910162E-3</v>
      </c>
      <c r="N83" s="470">
        <f>'Allocation (ENG)'!BH83</f>
        <v>3.6318679193430062E-3</v>
      </c>
      <c r="P83" s="367">
        <f t="shared" si="32"/>
        <v>-3.4140022707468493E-2</v>
      </c>
      <c r="Q83" s="367">
        <f t="shared" si="33"/>
        <v>-6.9389889663767995E-2</v>
      </c>
      <c r="R83" s="367">
        <f t="shared" si="34"/>
        <v>5.7039587740063818E-2</v>
      </c>
      <c r="S83" s="367">
        <f t="shared" si="35"/>
        <v>-1.9527558014085011E-2</v>
      </c>
      <c r="T83" s="367">
        <f t="shared" si="36"/>
        <v>5.0637139858235349E-2</v>
      </c>
      <c r="U83" s="367">
        <f t="shared" si="37"/>
        <v>0</v>
      </c>
      <c r="V83" s="367">
        <f t="shared" si="38"/>
        <v>0</v>
      </c>
      <c r="W83" s="367">
        <f t="shared" si="39"/>
        <v>1.4408479752416867E-2</v>
      </c>
      <c r="X83" s="367">
        <f t="shared" si="40"/>
        <v>1.444488165910162E-3</v>
      </c>
      <c r="Y83" s="367">
        <f t="shared" si="41"/>
        <v>-4.7222513130481441E-4</v>
      </c>
      <c r="AA83" s="368">
        <f>'GE2024 results'!Q82</f>
        <v>7.4738663133097766E-2</v>
      </c>
      <c r="AB83" s="368">
        <f>'GE2024 results'!R82</f>
        <v>0.30502797408716137</v>
      </c>
      <c r="AC83" s="368">
        <f>'GE2024 results'!S82</f>
        <v>7.8125E-2</v>
      </c>
      <c r="AD83" s="368">
        <f>'GE2024 results'!T82</f>
        <v>0.50209805653710249</v>
      </c>
      <c r="AE83" s="368">
        <f>'GE2024 results'!U82</f>
        <v>3.5906213191990576E-2</v>
      </c>
      <c r="AF83" s="368">
        <f>'GE2024 results'!W82</f>
        <v>0</v>
      </c>
      <c r="AG83" s="368">
        <f>'GE2024 results'!X82</f>
        <v>0</v>
      </c>
      <c r="AH83" s="369">
        <f>'GE2024 results'!Z82</f>
        <v>4.1040930506478206E-3</v>
      </c>
      <c r="AJ83" s="368">
        <f t="shared" si="42"/>
        <v>0.48257049852301748</v>
      </c>
      <c r="AK83" s="370" t="str">
        <f t="shared" si="43"/>
        <v>LD</v>
      </c>
      <c r="AL83" s="368">
        <f t="shared" si="44"/>
        <v>0.2469324140996241</v>
      </c>
      <c r="AM83" s="368">
        <f t="shared" si="45"/>
        <v>0.23563808442339337</v>
      </c>
      <c r="AO83" s="385" t="s">
        <v>14</v>
      </c>
      <c r="AP83" s="372" t="str">
        <f t="shared" si="46"/>
        <v>LD</v>
      </c>
      <c r="AQ83" s="359" t="str">
        <f t="shared" si="47"/>
        <v>HOLD</v>
      </c>
      <c r="AR83" s="359" t="str">
        <f t="shared" si="48"/>
        <v/>
      </c>
      <c r="AS83" s="333" t="str">
        <f t="shared" si="31"/>
        <v>Con/LD</v>
      </c>
      <c r="AU83" s="373">
        <f t="shared" si="49"/>
        <v>2129.9769452449568</v>
      </c>
      <c r="AV83" s="374">
        <f t="shared" si="50"/>
        <v>12362.573770491803</v>
      </c>
      <c r="AW83" s="375">
        <f t="shared" si="51"/>
        <v>7091.3078044389385</v>
      </c>
      <c r="AX83" s="376">
        <f t="shared" si="52"/>
        <v>25317.696000000004</v>
      </c>
      <c r="AY83" s="377">
        <f t="shared" si="53"/>
        <v>4540.431522549412</v>
      </c>
      <c r="AZ83" s="378">
        <f t="shared" si="54"/>
        <v>0</v>
      </c>
      <c r="BA83" s="379">
        <f t="shared" si="55"/>
        <v>0</v>
      </c>
      <c r="BB83" s="471">
        <f t="shared" si="57"/>
        <v>755.92998600275178</v>
      </c>
      <c r="BC83" s="379">
        <f t="shared" si="58"/>
        <v>75.783978448833196</v>
      </c>
      <c r="BD83" s="381">
        <f t="shared" si="56"/>
        <v>190.54320182337656</v>
      </c>
      <c r="BE83" s="382">
        <f>'Allocation (ENG)'!AW83</f>
        <v>52464.24320900008</v>
      </c>
    </row>
    <row r="84" spans="1:66" ht="20" customHeight="1" x14ac:dyDescent="0.35">
      <c r="A84" s="333" t="s">
        <v>160</v>
      </c>
      <c r="B84" s="390" t="s">
        <v>158</v>
      </c>
      <c r="C84" s="333" t="s">
        <v>56</v>
      </c>
      <c r="D84" s="333" t="s">
        <v>71</v>
      </c>
      <c r="E84" s="462">
        <f>'Allocation (ENG)'!AY84</f>
        <v>0.20731288364893913</v>
      </c>
      <c r="F84" s="463">
        <f>'Allocation (ENG)'!AZ84</f>
        <v>0.2098124299492844</v>
      </c>
      <c r="G84" s="464">
        <f>'Allocation (ENG)'!BA84</f>
        <v>0.30140999491963721</v>
      </c>
      <c r="H84" s="465">
        <f>'Allocation (ENG)'!BB84</f>
        <v>0.11097279952212717</v>
      </c>
      <c r="I84" s="466">
        <f>'Allocation (ENG)'!BC84</f>
        <v>0.13609026049376419</v>
      </c>
      <c r="J84" s="467">
        <f>'Allocation (ENG)'!BD84</f>
        <v>0</v>
      </c>
      <c r="K84" s="462">
        <f>'Allocation (ENG)'!BE84</f>
        <v>0</v>
      </c>
      <c r="L84" s="468">
        <f>'Allocation (ENG)'!BF84</f>
        <v>3.213015984132956E-2</v>
      </c>
      <c r="M84" s="469">
        <f>'Allocation (ENG)'!BG84</f>
        <v>2.2714716249182861E-3</v>
      </c>
      <c r="N84" s="470">
        <f>'Allocation (ENG)'!BH84</f>
        <v>0</v>
      </c>
      <c r="P84" s="367">
        <f t="shared" si="32"/>
        <v>-0.17456795429429112</v>
      </c>
      <c r="Q84" s="367">
        <f t="shared" si="33"/>
        <v>-6.1952329278066653E-2</v>
      </c>
      <c r="R84" s="367">
        <f t="shared" si="34"/>
        <v>0.12708787648307243</v>
      </c>
      <c r="S84" s="367">
        <f t="shared" si="35"/>
        <v>-4.561797376394644E-3</v>
      </c>
      <c r="T84" s="367">
        <f t="shared" si="36"/>
        <v>7.9592572999432093E-2</v>
      </c>
      <c r="U84" s="367">
        <f t="shared" si="37"/>
        <v>0</v>
      </c>
      <c r="V84" s="367">
        <f t="shared" si="38"/>
        <v>0</v>
      </c>
      <c r="W84" s="367">
        <f t="shared" si="39"/>
        <v>3.213015984132956E-2</v>
      </c>
      <c r="X84" s="367">
        <f t="shared" si="40"/>
        <v>2.2714716249182861E-3</v>
      </c>
      <c r="Y84" s="367">
        <f t="shared" si="41"/>
        <v>0</v>
      </c>
      <c r="AA84" s="368">
        <f>'GE2024 results'!Q83</f>
        <v>0.38188083794323024</v>
      </c>
      <c r="AB84" s="368">
        <f>'GE2024 results'!R83</f>
        <v>0.27176475922735105</v>
      </c>
      <c r="AC84" s="368">
        <f>'GE2024 results'!S83</f>
        <v>0.17432211843656478</v>
      </c>
      <c r="AD84" s="368">
        <f>'GE2024 results'!T83</f>
        <v>0.11553459689852182</v>
      </c>
      <c r="AE84" s="368">
        <f>'GE2024 results'!U83</f>
        <v>5.6497687494332094E-2</v>
      </c>
      <c r="AF84" s="368">
        <f>'GE2024 results'!W83</f>
        <v>0</v>
      </c>
      <c r="AG84" s="368">
        <f>'GE2024 results'!X83</f>
        <v>0</v>
      </c>
      <c r="AH84" s="369">
        <f>'GE2024 results'!Z83</f>
        <v>0</v>
      </c>
      <c r="AJ84" s="368">
        <f t="shared" si="42"/>
        <v>0.30140999491963721</v>
      </c>
      <c r="AK84" s="370" t="str">
        <f t="shared" si="43"/>
        <v>Ref</v>
      </c>
      <c r="AL84" s="368">
        <f t="shared" si="44"/>
        <v>9.1597564970352818E-2</v>
      </c>
      <c r="AM84" s="368">
        <f t="shared" si="45"/>
        <v>0.2098124299492844</v>
      </c>
      <c r="AO84" s="383" t="s">
        <v>8</v>
      </c>
      <c r="AP84" s="372" t="str">
        <f t="shared" si="46"/>
        <v>Ref</v>
      </c>
      <c r="AQ84" s="359" t="str">
        <f t="shared" si="47"/>
        <v>gain from</v>
      </c>
      <c r="AR84" s="359" t="str">
        <f t="shared" si="48"/>
        <v>LAB</v>
      </c>
      <c r="AS84" s="333" t="str">
        <f t="shared" si="31"/>
        <v/>
      </c>
      <c r="AU84" s="373">
        <f t="shared" si="49"/>
        <v>8834.6051873198849</v>
      </c>
      <c r="AV84" s="374">
        <f t="shared" si="50"/>
        <v>8941.122950819672</v>
      </c>
      <c r="AW84" s="375">
        <f t="shared" si="51"/>
        <v>12844.538447192224</v>
      </c>
      <c r="AX84" s="376">
        <f t="shared" si="52"/>
        <v>4729.0880000000006</v>
      </c>
      <c r="AY84" s="377">
        <f t="shared" si="53"/>
        <v>5799.4645587868454</v>
      </c>
      <c r="AZ84" s="378">
        <f t="shared" si="54"/>
        <v>0</v>
      </c>
      <c r="BA84" s="379">
        <f t="shared" si="55"/>
        <v>0</v>
      </c>
      <c r="BB84" s="471">
        <f t="shared" si="57"/>
        <v>1369.221593021239</v>
      </c>
      <c r="BC84" s="379">
        <f t="shared" si="58"/>
        <v>96.798397895690599</v>
      </c>
      <c r="BD84" s="381">
        <f t="shared" si="56"/>
        <v>0</v>
      </c>
      <c r="BE84" s="382">
        <f>'Allocation (ENG)'!AW84</f>
        <v>42614.83913503556</v>
      </c>
    </row>
    <row r="85" spans="1:66" ht="20" customHeight="1" x14ac:dyDescent="0.35">
      <c r="A85" s="333" t="s">
        <v>161</v>
      </c>
      <c r="B85" s="390" t="s">
        <v>158</v>
      </c>
      <c r="C85" s="333" t="s">
        <v>56</v>
      </c>
      <c r="D85" s="333" t="s">
        <v>71</v>
      </c>
      <c r="E85" s="462">
        <f>'Allocation (ENG)'!AY85</f>
        <v>0.20696550906980934</v>
      </c>
      <c r="F85" s="463">
        <f>'Allocation (ENG)'!AZ85</f>
        <v>0.22717096676530762</v>
      </c>
      <c r="G85" s="464">
        <f>'Allocation (ENG)'!BA85</f>
        <v>0.26372943719243674</v>
      </c>
      <c r="H85" s="465">
        <f>'Allocation (ENG)'!BB85</f>
        <v>7.3332619789898842E-2</v>
      </c>
      <c r="I85" s="466">
        <f>'Allocation (ENG)'!BC85</f>
        <v>0.19299455741802976</v>
      </c>
      <c r="J85" s="467">
        <f>'Allocation (ENG)'!BD85</f>
        <v>0</v>
      </c>
      <c r="K85" s="462">
        <f>'Allocation (ENG)'!BE85</f>
        <v>0</v>
      </c>
      <c r="L85" s="468">
        <f>'Allocation (ENG)'!BF85</f>
        <v>2.8113430591829417E-2</v>
      </c>
      <c r="M85" s="469">
        <f>'Allocation (ENG)'!BG85</f>
        <v>3.2212566817652953E-3</v>
      </c>
      <c r="N85" s="470">
        <f>'Allocation (ENG)'!BH85</f>
        <v>4.4722224909231195E-3</v>
      </c>
      <c r="P85" s="367">
        <f t="shared" si="32"/>
        <v>-0.17830361274322179</v>
      </c>
      <c r="Q85" s="367">
        <f t="shared" si="33"/>
        <v>-7.0186881000805446E-2</v>
      </c>
      <c r="R85" s="367">
        <f t="shared" si="34"/>
        <v>0.10958846068852074</v>
      </c>
      <c r="S85" s="367">
        <f t="shared" si="35"/>
        <v>-3.8211879088180384E-3</v>
      </c>
      <c r="T85" s="367">
        <f t="shared" si="36"/>
        <v>0.11202657060101778</v>
      </c>
      <c r="U85" s="367">
        <f t="shared" si="37"/>
        <v>0</v>
      </c>
      <c r="V85" s="367">
        <f t="shared" si="38"/>
        <v>0</v>
      </c>
      <c r="W85" s="367">
        <f t="shared" si="39"/>
        <v>2.8113430591829417E-2</v>
      </c>
      <c r="X85" s="367">
        <f t="shared" si="40"/>
        <v>3.2212566817652953E-3</v>
      </c>
      <c r="Y85" s="367">
        <f t="shared" si="41"/>
        <v>-6.380369102877894E-4</v>
      </c>
      <c r="AA85" s="368">
        <f>'GE2024 results'!Q84</f>
        <v>0.38526912181303113</v>
      </c>
      <c r="AB85" s="368">
        <f>'GE2024 results'!R84</f>
        <v>0.29735784776611307</v>
      </c>
      <c r="AC85" s="368">
        <f>'GE2024 results'!S84</f>
        <v>0.15414097650391601</v>
      </c>
      <c r="AD85" s="368">
        <f>'GE2024 results'!T84</f>
        <v>7.7153807698716881E-2</v>
      </c>
      <c r="AE85" s="368">
        <f>'GE2024 results'!U84</f>
        <v>8.0967986817011978E-2</v>
      </c>
      <c r="AF85" s="368">
        <f>'GE2024 results'!W84</f>
        <v>0</v>
      </c>
      <c r="AG85" s="368">
        <f>'GE2024 results'!X84</f>
        <v>0</v>
      </c>
      <c r="AH85" s="369">
        <f>'GE2024 results'!Z84</f>
        <v>5.1102594012109089E-3</v>
      </c>
      <c r="AJ85" s="368">
        <f t="shared" si="42"/>
        <v>0.26372943719243674</v>
      </c>
      <c r="AK85" s="370" t="str">
        <f t="shared" si="43"/>
        <v>Ref</v>
      </c>
      <c r="AL85" s="368">
        <f t="shared" si="44"/>
        <v>3.6558470427129119E-2</v>
      </c>
      <c r="AM85" s="368">
        <f t="shared" si="45"/>
        <v>0.22717096676530762</v>
      </c>
      <c r="AO85" s="383" t="s">
        <v>8</v>
      </c>
      <c r="AP85" s="372" t="str">
        <f t="shared" si="46"/>
        <v>Ref</v>
      </c>
      <c r="AQ85" s="359" t="str">
        <f t="shared" si="47"/>
        <v>gain from</v>
      </c>
      <c r="AR85" s="359" t="str">
        <f t="shared" si="48"/>
        <v>LAB</v>
      </c>
      <c r="AS85" s="333" t="str">
        <f t="shared" si="31"/>
        <v/>
      </c>
      <c r="AU85" s="373">
        <f t="shared" si="49"/>
        <v>10913.706051873198</v>
      </c>
      <c r="AV85" s="374">
        <f t="shared" si="50"/>
        <v>11979.180327868853</v>
      </c>
      <c r="AW85" s="375">
        <f t="shared" si="51"/>
        <v>13906.98173662053</v>
      </c>
      <c r="AX85" s="376">
        <f t="shared" si="52"/>
        <v>3866.9760000000006</v>
      </c>
      <c r="AY85" s="377">
        <f t="shared" si="53"/>
        <v>10176.989773505167</v>
      </c>
      <c r="AZ85" s="378">
        <f t="shared" si="54"/>
        <v>0</v>
      </c>
      <c r="BA85" s="379">
        <f t="shared" si="55"/>
        <v>0</v>
      </c>
      <c r="BB85" s="471">
        <f t="shared" si="57"/>
        <v>1482.4775343870219</v>
      </c>
      <c r="BC85" s="379">
        <f t="shared" si="58"/>
        <v>169.86332022385832</v>
      </c>
      <c r="BD85" s="381">
        <f t="shared" si="56"/>
        <v>235.82925427467237</v>
      </c>
      <c r="BE85" s="382">
        <f>'Allocation (ENG)'!AW85</f>
        <v>52732.003998753295</v>
      </c>
    </row>
    <row r="86" spans="1:66" ht="20" customHeight="1" x14ac:dyDescent="0.35">
      <c r="A86" s="333" t="s">
        <v>162</v>
      </c>
      <c r="B86" s="390" t="s">
        <v>158</v>
      </c>
      <c r="C86" s="333" t="s">
        <v>56</v>
      </c>
      <c r="D86" s="333" t="s">
        <v>71</v>
      </c>
      <c r="E86" s="462">
        <f>'Allocation (ENG)'!AY86</f>
        <v>0.15883708387644335</v>
      </c>
      <c r="F86" s="463">
        <f>'Allocation (ENG)'!AZ86</f>
        <v>0.36001973124299008</v>
      </c>
      <c r="G86" s="464">
        <f>'Allocation (ENG)'!BA86</f>
        <v>0.24747746753259239</v>
      </c>
      <c r="H86" s="465">
        <f>'Allocation (ENG)'!BB86</f>
        <v>7.7467418635585858E-2</v>
      </c>
      <c r="I86" s="466">
        <f>'Allocation (ENG)'!BC86</f>
        <v>0.11871034843976508</v>
      </c>
      <c r="J86" s="467">
        <f>'Allocation (ENG)'!BD86</f>
        <v>8.6571165267164737E-3</v>
      </c>
      <c r="K86" s="462">
        <f>'Allocation (ENG)'!BE86</f>
        <v>0</v>
      </c>
      <c r="L86" s="468">
        <f>'Allocation (ENG)'!BF86</f>
        <v>2.6380978477736572E-2</v>
      </c>
      <c r="M86" s="469">
        <f>'Allocation (ENG)'!BG86</f>
        <v>2.4498552681702607E-3</v>
      </c>
      <c r="N86" s="470">
        <f>'Allocation (ENG)'!BH86</f>
        <v>0</v>
      </c>
      <c r="P86" s="367">
        <f t="shared" si="32"/>
        <v>-0.12151786436027212</v>
      </c>
      <c r="Q86" s="367">
        <f t="shared" si="33"/>
        <v>-8.6810939284224675E-2</v>
      </c>
      <c r="R86" s="367">
        <f t="shared" si="34"/>
        <v>0.11033080142140028</v>
      </c>
      <c r="S86" s="367">
        <f t="shared" si="35"/>
        <v>1.8702202675797974E-4</v>
      </c>
      <c r="T86" s="367">
        <f t="shared" si="36"/>
        <v>7.1488068355610682E-2</v>
      </c>
      <c r="U86" s="367">
        <f t="shared" si="37"/>
        <v>-2.5079219051788743E-3</v>
      </c>
      <c r="V86" s="367">
        <f t="shared" si="38"/>
        <v>0</v>
      </c>
      <c r="W86" s="367">
        <f t="shared" si="39"/>
        <v>2.6380978477736572E-2</v>
      </c>
      <c r="X86" s="367">
        <f t="shared" si="40"/>
        <v>2.4498552681702607E-3</v>
      </c>
      <c r="Y86" s="367">
        <f t="shared" si="41"/>
        <v>0</v>
      </c>
      <c r="AA86" s="368">
        <f>'GE2024 results'!Q85</f>
        <v>0.28035494823671547</v>
      </c>
      <c r="AB86" s="368">
        <f>'GE2024 results'!R85</f>
        <v>0.44683067052721476</v>
      </c>
      <c r="AC86" s="368">
        <f>'GE2024 results'!S85</f>
        <v>0.13714666611119211</v>
      </c>
      <c r="AD86" s="368">
        <f>'GE2024 results'!T85</f>
        <v>7.7280396608827878E-2</v>
      </c>
      <c r="AE86" s="368">
        <f>'GE2024 results'!U85</f>
        <v>4.7222280084154397E-2</v>
      </c>
      <c r="AF86" s="368">
        <f>'GE2024 results'!W85</f>
        <v>1.1165038431895348E-2</v>
      </c>
      <c r="AG86" s="368">
        <f>'GE2024 results'!X85</f>
        <v>0</v>
      </c>
      <c r="AH86" s="369">
        <f>'GE2024 results'!Z85</f>
        <v>0</v>
      </c>
      <c r="AJ86" s="368">
        <f t="shared" si="42"/>
        <v>0.36001973124299008</v>
      </c>
      <c r="AK86" s="370" t="str">
        <f t="shared" si="43"/>
        <v>Con</v>
      </c>
      <c r="AL86" s="368">
        <f t="shared" si="44"/>
        <v>0.11254226371039769</v>
      </c>
      <c r="AM86" s="368">
        <f t="shared" si="45"/>
        <v>0.24747746753259239</v>
      </c>
      <c r="AO86" s="384" t="s">
        <v>10</v>
      </c>
      <c r="AP86" s="372" t="str">
        <f t="shared" si="46"/>
        <v>Con</v>
      </c>
      <c r="AQ86" s="359" t="str">
        <f t="shared" si="47"/>
        <v>HOLD</v>
      </c>
      <c r="AR86" s="359" t="str">
        <f t="shared" si="48"/>
        <v/>
      </c>
      <c r="AS86" s="333" t="str">
        <f t="shared" si="31"/>
        <v/>
      </c>
      <c r="AU86" s="373">
        <f t="shared" si="49"/>
        <v>7059.1873198847261</v>
      </c>
      <c r="AV86" s="374">
        <f t="shared" si="50"/>
        <v>16000.336065573771</v>
      </c>
      <c r="AW86" s="375">
        <f t="shared" si="51"/>
        <v>10998.626757226377</v>
      </c>
      <c r="AX86" s="376">
        <f t="shared" si="52"/>
        <v>3442.880000000001</v>
      </c>
      <c r="AY86" s="377">
        <f t="shared" si="53"/>
        <v>5275.8371407583381</v>
      </c>
      <c r="AZ86" s="378">
        <f t="shared" si="54"/>
        <v>384.74772843160213</v>
      </c>
      <c r="BA86" s="379">
        <f t="shared" si="55"/>
        <v>0</v>
      </c>
      <c r="BB86" s="471">
        <f t="shared" si="57"/>
        <v>1172.4482986671655</v>
      </c>
      <c r="BC86" s="379">
        <f t="shared" si="58"/>
        <v>108.87877580321857</v>
      </c>
      <c r="BD86" s="381">
        <f t="shared" si="56"/>
        <v>0</v>
      </c>
      <c r="BE86" s="382">
        <f>'Allocation (ENG)'!AW86</f>
        <v>44442.942086345196</v>
      </c>
    </row>
    <row r="87" spans="1:66" ht="20" customHeight="1" x14ac:dyDescent="0.35">
      <c r="A87" s="333" t="s">
        <v>163</v>
      </c>
      <c r="B87" s="390" t="s">
        <v>158</v>
      </c>
      <c r="C87" s="333" t="s">
        <v>56</v>
      </c>
      <c r="D87" s="333" t="s">
        <v>71</v>
      </c>
      <c r="E87" s="462">
        <f>'Allocation (ENG)'!AY87</f>
        <v>0.25911806686501787</v>
      </c>
      <c r="F87" s="463">
        <f>'Allocation (ENG)'!AZ87</f>
        <v>0.23895699969616796</v>
      </c>
      <c r="G87" s="464">
        <f>'Allocation (ENG)'!BA87</f>
        <v>0.24185774773230723</v>
      </c>
      <c r="H87" s="465">
        <f>'Allocation (ENG)'!BB87</f>
        <v>9.7647112753846632E-2</v>
      </c>
      <c r="I87" s="466">
        <f>'Allocation (ENG)'!BC87</f>
        <v>0.13113703951380251</v>
      </c>
      <c r="J87" s="467">
        <f>'Allocation (ENG)'!BD87</f>
        <v>0</v>
      </c>
      <c r="K87" s="462">
        <f>'Allocation (ENG)'!BE87</f>
        <v>0</v>
      </c>
      <c r="L87" s="468">
        <f>'Allocation (ENG)'!BF87</f>
        <v>2.5781919062023474E-2</v>
      </c>
      <c r="M87" s="469">
        <f>'Allocation (ENG)'!BG87</f>
        <v>2.1887978107370835E-3</v>
      </c>
      <c r="N87" s="470">
        <f>'Allocation (ENG)'!BH87</f>
        <v>3.3123165660972811E-3</v>
      </c>
      <c r="P87" s="367">
        <f t="shared" si="32"/>
        <v>-0.18016968784837006</v>
      </c>
      <c r="Q87" s="367">
        <f t="shared" si="33"/>
        <v>-4.5903026965420313E-2</v>
      </c>
      <c r="R87" s="367">
        <f t="shared" si="34"/>
        <v>0.11312036437675591</v>
      </c>
      <c r="S87" s="367">
        <f t="shared" si="35"/>
        <v>4.083981921624194E-3</v>
      </c>
      <c r="T87" s="367">
        <f t="shared" si="36"/>
        <v>8.1032297559888972E-2</v>
      </c>
      <c r="U87" s="367">
        <f t="shared" si="37"/>
        <v>0</v>
      </c>
      <c r="V87" s="367">
        <f t="shared" si="38"/>
        <v>0</v>
      </c>
      <c r="W87" s="367">
        <f t="shared" si="39"/>
        <v>2.5781919062023474E-2</v>
      </c>
      <c r="X87" s="367">
        <f t="shared" si="40"/>
        <v>2.1887978107370835E-3</v>
      </c>
      <c r="Y87" s="367">
        <f t="shared" si="41"/>
        <v>-1.3464591723922606E-4</v>
      </c>
      <c r="AA87" s="368">
        <f>'GE2024 results'!Q86</f>
        <v>0.43928775471338793</v>
      </c>
      <c r="AB87" s="368">
        <f>'GE2024 results'!R86</f>
        <v>0.28486002666158827</v>
      </c>
      <c r="AC87" s="368">
        <f>'GE2024 results'!S86</f>
        <v>0.12873738335555132</v>
      </c>
      <c r="AD87" s="368">
        <f>'GE2024 results'!T86</f>
        <v>9.3563130832222438E-2</v>
      </c>
      <c r="AE87" s="368">
        <f>'GE2024 results'!U86</f>
        <v>5.010474195391354E-2</v>
      </c>
      <c r="AF87" s="368">
        <f>'GE2024 results'!W86</f>
        <v>0</v>
      </c>
      <c r="AG87" s="368">
        <f>'GE2024 results'!X86</f>
        <v>0</v>
      </c>
      <c r="AH87" s="369">
        <f>'GE2024 results'!Z86</f>
        <v>3.4469624833365071E-3</v>
      </c>
      <c r="AJ87" s="368">
        <f t="shared" si="42"/>
        <v>0.25911806686501787</v>
      </c>
      <c r="AK87" s="370" t="str">
        <f t="shared" si="43"/>
        <v>Lab</v>
      </c>
      <c r="AL87" s="368">
        <f t="shared" si="44"/>
        <v>1.7260319132710644E-2</v>
      </c>
      <c r="AM87" s="368">
        <f t="shared" si="45"/>
        <v>0.24185774773230723</v>
      </c>
      <c r="AO87" s="383" t="s">
        <v>8</v>
      </c>
      <c r="AP87" s="372" t="str">
        <f t="shared" si="46"/>
        <v>Lab</v>
      </c>
      <c r="AQ87" s="359" t="str">
        <f t="shared" si="47"/>
        <v>HOLD</v>
      </c>
      <c r="AR87" s="359" t="str">
        <f t="shared" si="48"/>
        <v/>
      </c>
      <c r="AS87" s="333" t="str">
        <f t="shared" si="31"/>
        <v/>
      </c>
      <c r="AU87" s="373">
        <f t="shared" si="49"/>
        <v>12098.541786743515</v>
      </c>
      <c r="AV87" s="374">
        <f t="shared" si="50"/>
        <v>11157.196721311477</v>
      </c>
      <c r="AW87" s="375">
        <f t="shared" si="51"/>
        <v>11292.636220967543</v>
      </c>
      <c r="AX87" s="376">
        <f t="shared" si="52"/>
        <v>4559.264000000001</v>
      </c>
      <c r="AY87" s="377">
        <f t="shared" si="53"/>
        <v>6122.9499414800121</v>
      </c>
      <c r="AZ87" s="378">
        <f t="shared" si="54"/>
        <v>0</v>
      </c>
      <c r="BA87" s="379">
        <f t="shared" si="55"/>
        <v>0</v>
      </c>
      <c r="BB87" s="471">
        <f t="shared" si="57"/>
        <v>1203.7895654602125</v>
      </c>
      <c r="BC87" s="379">
        <f t="shared" si="58"/>
        <v>102.19766647815486</v>
      </c>
      <c r="BD87" s="381">
        <f t="shared" si="56"/>
        <v>154.65614139027426</v>
      </c>
      <c r="BE87" s="382">
        <f>'Allocation (ENG)'!AW87</f>
        <v>46691.232043831187</v>
      </c>
    </row>
    <row r="88" spans="1:66" ht="20" customHeight="1" x14ac:dyDescent="0.35">
      <c r="A88" s="333" t="s">
        <v>164</v>
      </c>
      <c r="B88" s="390" t="s">
        <v>158</v>
      </c>
      <c r="C88" s="333" t="s">
        <v>56</v>
      </c>
      <c r="D88" s="333" t="s">
        <v>71</v>
      </c>
      <c r="E88" s="462">
        <f>'Allocation (ENG)'!AY88</f>
        <v>0.1866144560390316</v>
      </c>
      <c r="F88" s="463">
        <f>'Allocation (ENG)'!AZ88</f>
        <v>0.23759061109631821</v>
      </c>
      <c r="G88" s="464">
        <f>'Allocation (ENG)'!BA88</f>
        <v>0.27400026794424492</v>
      </c>
      <c r="H88" s="465">
        <f>'Allocation (ENG)'!BB88</f>
        <v>9.8237584767539618E-2</v>
      </c>
      <c r="I88" s="466">
        <f>'Allocation (ENG)'!BC88</f>
        <v>0.17148651627320211</v>
      </c>
      <c r="J88" s="467">
        <f>'Allocation (ENG)'!BD88</f>
        <v>0</v>
      </c>
      <c r="K88" s="462">
        <f>'Allocation (ENG)'!BE88</f>
        <v>0</v>
      </c>
      <c r="L88" s="468">
        <f>'Allocation (ENG)'!BF88</f>
        <v>2.9208296187931582E-2</v>
      </c>
      <c r="M88" s="469">
        <f>'Allocation (ENG)'!BG88</f>
        <v>2.8622676917318055E-3</v>
      </c>
      <c r="N88" s="470">
        <f>'Allocation (ENG)'!BH88</f>
        <v>0</v>
      </c>
      <c r="P88" s="367">
        <f t="shared" si="32"/>
        <v>-0.16292857518716797</v>
      </c>
      <c r="Q88" s="367">
        <f t="shared" si="33"/>
        <v>-7.5337797129119727E-2</v>
      </c>
      <c r="R88" s="367">
        <f t="shared" si="34"/>
        <v>0.11286165408285878</v>
      </c>
      <c r="S88" s="367">
        <f t="shared" si="35"/>
        <v>-5.7608920032143768E-3</v>
      </c>
      <c r="T88" s="367">
        <f t="shared" si="36"/>
        <v>9.9095046356979716E-2</v>
      </c>
      <c r="U88" s="367">
        <f t="shared" si="37"/>
        <v>0</v>
      </c>
      <c r="V88" s="367">
        <f t="shared" si="38"/>
        <v>0</v>
      </c>
      <c r="W88" s="367">
        <f t="shared" si="39"/>
        <v>2.9208296187931582E-2</v>
      </c>
      <c r="X88" s="367">
        <f t="shared" si="40"/>
        <v>2.8622676917318055E-3</v>
      </c>
      <c r="Y88" s="367">
        <f t="shared" si="41"/>
        <v>0</v>
      </c>
      <c r="AA88" s="368">
        <f>'GE2024 results'!Q87</f>
        <v>0.34954303122619956</v>
      </c>
      <c r="AB88" s="368">
        <f>'GE2024 results'!R87</f>
        <v>0.31292840822543794</v>
      </c>
      <c r="AC88" s="368">
        <f>'GE2024 results'!S87</f>
        <v>0.16113861386138614</v>
      </c>
      <c r="AD88" s="368">
        <f>'GE2024 results'!T87</f>
        <v>0.10399847677075399</v>
      </c>
      <c r="AE88" s="368">
        <f>'GE2024 results'!U87</f>
        <v>7.239146991622239E-2</v>
      </c>
      <c r="AF88" s="368">
        <f>'GE2024 results'!W87</f>
        <v>0</v>
      </c>
      <c r="AG88" s="368">
        <f>'GE2024 results'!X87</f>
        <v>0</v>
      </c>
      <c r="AH88" s="369">
        <f>'GE2024 results'!Z87</f>
        <v>0</v>
      </c>
      <c r="AJ88" s="368">
        <f t="shared" si="42"/>
        <v>0.27400026794424492</v>
      </c>
      <c r="AK88" s="370" t="str">
        <f t="shared" si="43"/>
        <v>Ref</v>
      </c>
      <c r="AL88" s="368">
        <f t="shared" si="44"/>
        <v>3.6409656847926714E-2</v>
      </c>
      <c r="AM88" s="368">
        <f t="shared" si="45"/>
        <v>0.23759061109631821</v>
      </c>
      <c r="AO88" s="383" t="s">
        <v>8</v>
      </c>
      <c r="AP88" s="372" t="str">
        <f t="shared" si="46"/>
        <v>Ref</v>
      </c>
      <c r="AQ88" s="359" t="str">
        <f t="shared" si="47"/>
        <v>gain from</v>
      </c>
      <c r="AR88" s="359" t="str">
        <f t="shared" si="48"/>
        <v>LAB</v>
      </c>
      <c r="AS88" s="333" t="str">
        <f t="shared" si="31"/>
        <v/>
      </c>
      <c r="AU88" s="373">
        <f t="shared" si="49"/>
        <v>9628.6916426512962</v>
      </c>
      <c r="AV88" s="374">
        <f t="shared" si="50"/>
        <v>12258.893442622952</v>
      </c>
      <c r="AW88" s="375">
        <f t="shared" si="51"/>
        <v>14137.511884326675</v>
      </c>
      <c r="AX88" s="376">
        <f t="shared" si="52"/>
        <v>5068.7360000000008</v>
      </c>
      <c r="AY88" s="377">
        <f t="shared" si="53"/>
        <v>8848.1397481972654</v>
      </c>
      <c r="AZ88" s="378">
        <f t="shared" si="54"/>
        <v>0</v>
      </c>
      <c r="BA88" s="379">
        <f t="shared" si="55"/>
        <v>0</v>
      </c>
      <c r="BB88" s="471">
        <f t="shared" si="57"/>
        <v>1507.0519367588431</v>
      </c>
      <c r="BC88" s="379">
        <f t="shared" si="58"/>
        <v>147.68359101100145</v>
      </c>
      <c r="BD88" s="381">
        <f t="shared" si="56"/>
        <v>0</v>
      </c>
      <c r="BE88" s="382">
        <f>'Allocation (ENG)'!AW88</f>
        <v>51596.708245568043</v>
      </c>
    </row>
    <row r="89" spans="1:66" ht="20" customHeight="1" x14ac:dyDescent="0.35">
      <c r="A89" s="333" t="s">
        <v>165</v>
      </c>
      <c r="B89" s="390" t="s">
        <v>158</v>
      </c>
      <c r="C89" s="333" t="s">
        <v>56</v>
      </c>
      <c r="D89" s="333" t="s">
        <v>71</v>
      </c>
      <c r="E89" s="462">
        <f>'Allocation (ENG)'!AY89</f>
        <v>0.10591081444802426</v>
      </c>
      <c r="F89" s="463">
        <f>'Allocation (ENG)'!AZ89</f>
        <v>0.25722617231418415</v>
      </c>
      <c r="G89" s="464">
        <f>'Allocation (ENG)'!BA89</f>
        <v>0.23767032058940227</v>
      </c>
      <c r="H89" s="465">
        <f>'Allocation (ENG)'!BB89</f>
        <v>0.23337704375261012</v>
      </c>
      <c r="I89" s="466">
        <f>'Allocation (ENG)'!BC89</f>
        <v>0.12346961606390025</v>
      </c>
      <c r="J89" s="467">
        <f>'Allocation (ENG)'!BD89</f>
        <v>0</v>
      </c>
      <c r="K89" s="462">
        <f>'Allocation (ENG)'!BE89</f>
        <v>0</v>
      </c>
      <c r="L89" s="468">
        <f>'Allocation (ENG)'!BF89</f>
        <v>2.533554135161831E-2</v>
      </c>
      <c r="M89" s="469">
        <f>'Allocation (ENG)'!BG89</f>
        <v>2.0608214607801072E-3</v>
      </c>
      <c r="N89" s="470">
        <f>'Allocation (ENG)'!BH89</f>
        <v>1.4949670019480554E-2</v>
      </c>
      <c r="P89" s="367">
        <f t="shared" si="32"/>
        <v>-9.3803198898019594E-2</v>
      </c>
      <c r="Q89" s="367">
        <f t="shared" si="33"/>
        <v>-8.3843998034387968E-2</v>
      </c>
      <c r="R89" s="367">
        <f t="shared" si="34"/>
        <v>9.6956597374746489E-2</v>
      </c>
      <c r="S89" s="367">
        <f t="shared" si="35"/>
        <v>-1.534845050693312E-2</v>
      </c>
      <c r="T89" s="367">
        <f t="shared" si="36"/>
        <v>7.0997282164119921E-2</v>
      </c>
      <c r="U89" s="367">
        <f t="shared" si="37"/>
        <v>0</v>
      </c>
      <c r="V89" s="367">
        <f t="shared" si="38"/>
        <v>0</v>
      </c>
      <c r="W89" s="367">
        <f t="shared" si="39"/>
        <v>2.533554135161831E-2</v>
      </c>
      <c r="X89" s="367">
        <f t="shared" si="40"/>
        <v>2.0608214607801072E-3</v>
      </c>
      <c r="Y89" s="367">
        <f t="shared" si="41"/>
        <v>-2.3545949119240968E-3</v>
      </c>
      <c r="AA89" s="368">
        <f>'GE2024 results'!Q88</f>
        <v>0.19971401334604386</v>
      </c>
      <c r="AB89" s="368">
        <f>'GE2024 results'!R88</f>
        <v>0.34107017034857212</v>
      </c>
      <c r="AC89" s="368">
        <f>'GE2024 results'!S88</f>
        <v>0.14071372321465578</v>
      </c>
      <c r="AD89" s="368">
        <f>'GE2024 results'!T88</f>
        <v>0.24872549425954324</v>
      </c>
      <c r="AE89" s="368">
        <f>'GE2024 results'!U88</f>
        <v>5.247233389978033E-2</v>
      </c>
      <c r="AF89" s="368">
        <f>'GE2024 results'!W88</f>
        <v>0</v>
      </c>
      <c r="AG89" s="368">
        <f>'GE2024 results'!X88</f>
        <v>0</v>
      </c>
      <c r="AH89" s="369">
        <f>'GE2024 results'!Z88</f>
        <v>1.7304264931404651E-2</v>
      </c>
      <c r="AJ89" s="368">
        <f t="shared" si="42"/>
        <v>0.25722617231418415</v>
      </c>
      <c r="AK89" s="370" t="str">
        <f t="shared" si="43"/>
        <v>Con</v>
      </c>
      <c r="AL89" s="368">
        <f t="shared" si="44"/>
        <v>1.9555851724781886E-2</v>
      </c>
      <c r="AM89" s="368">
        <f t="shared" si="45"/>
        <v>0.23767032058940227</v>
      </c>
      <c r="AO89" s="384" t="s">
        <v>10</v>
      </c>
      <c r="AP89" s="372" t="str">
        <f t="shared" si="46"/>
        <v>Con</v>
      </c>
      <c r="AQ89" s="359" t="str">
        <f t="shared" si="47"/>
        <v>HOLD</v>
      </c>
      <c r="AR89" s="359" t="str">
        <f t="shared" si="48"/>
        <v/>
      </c>
      <c r="AU89" s="373">
        <f t="shared" si="49"/>
        <v>5054.564841498559</v>
      </c>
      <c r="AV89" s="374">
        <f t="shared" si="50"/>
        <v>12276.049180327867</v>
      </c>
      <c r="AW89" s="375">
        <f t="shared" si="51"/>
        <v>11342.751470468878</v>
      </c>
      <c r="AX89" s="376">
        <f t="shared" si="52"/>
        <v>11137.856000000002</v>
      </c>
      <c r="AY89" s="377">
        <f t="shared" si="53"/>
        <v>5892.5538775474688</v>
      </c>
      <c r="AZ89" s="378">
        <f t="shared" si="54"/>
        <v>0</v>
      </c>
      <c r="BA89" s="379">
        <f t="shared" si="55"/>
        <v>0</v>
      </c>
      <c r="BB89" s="471">
        <f t="shared" si="57"/>
        <v>1209.1318268453908</v>
      </c>
      <c r="BC89" s="379">
        <f t="shared" si="58"/>
        <v>98.352144250356574</v>
      </c>
      <c r="BD89" s="381">
        <f t="shared" si="56"/>
        <v>713.46893956286738</v>
      </c>
      <c r="BE89" s="382">
        <f>'Allocation (ENG)'!AW89</f>
        <v>47724.728280501389</v>
      </c>
    </row>
    <row r="90" spans="1:66" ht="20" customHeight="1" x14ac:dyDescent="0.35">
      <c r="A90" s="333" t="s">
        <v>166</v>
      </c>
      <c r="B90" s="390" t="s">
        <v>158</v>
      </c>
      <c r="C90" s="333" t="s">
        <v>56</v>
      </c>
      <c r="D90" s="333" t="s">
        <v>71</v>
      </c>
      <c r="E90" s="462">
        <f>'Allocation (ENG)'!AY90</f>
        <v>5.1566460231878677E-2</v>
      </c>
      <c r="F90" s="463">
        <f>'Allocation (ENG)'!AZ90</f>
        <v>0.13267722487034075</v>
      </c>
      <c r="G90" s="464">
        <f>'Allocation (ENG)'!BA90</f>
        <v>0.1372396659105482</v>
      </c>
      <c r="H90" s="465">
        <f>'Allocation (ENG)'!BB90</f>
        <v>0.51380656512414591</v>
      </c>
      <c r="I90" s="466">
        <f>'Allocation (ENG)'!BC90</f>
        <v>0.14432035968152407</v>
      </c>
      <c r="J90" s="467">
        <f>'Allocation (ENG)'!BD90</f>
        <v>0</v>
      </c>
      <c r="K90" s="462">
        <f>'Allocation (ENG)'!BE90</f>
        <v>0</v>
      </c>
      <c r="L90" s="468">
        <f>'Allocation (ENG)'!BF90</f>
        <v>1.462968208287938E-2</v>
      </c>
      <c r="M90" s="469">
        <f>'Allocation (ENG)'!BG90</f>
        <v>2.408839550495269E-3</v>
      </c>
      <c r="N90" s="470">
        <f>'Allocation (ENG)'!BH90</f>
        <v>3.3512025481876565E-3</v>
      </c>
      <c r="P90" s="367">
        <f t="shared" si="32"/>
        <v>-4.8966330623492829E-2</v>
      </c>
      <c r="Q90" s="367">
        <f t="shared" si="33"/>
        <v>-4.9207886047028221E-2</v>
      </c>
      <c r="R90" s="367">
        <f t="shared" si="34"/>
        <v>5.3233078678154522E-2</v>
      </c>
      <c r="S90" s="367">
        <f t="shared" si="35"/>
        <v>-5.2346684900071883E-2</v>
      </c>
      <c r="T90" s="367">
        <f t="shared" si="36"/>
        <v>8.0908560785854206E-2</v>
      </c>
      <c r="U90" s="367">
        <f t="shared" si="37"/>
        <v>0</v>
      </c>
      <c r="V90" s="367">
        <f t="shared" si="38"/>
        <v>0</v>
      </c>
      <c r="W90" s="367">
        <f t="shared" si="39"/>
        <v>1.462968208287938E-2</v>
      </c>
      <c r="X90" s="367">
        <f t="shared" si="40"/>
        <v>2.408839550495269E-3</v>
      </c>
      <c r="Y90" s="367">
        <f t="shared" si="41"/>
        <v>-6.5925952679054796E-4</v>
      </c>
      <c r="AA90" s="368">
        <f>'GE2024 results'!Q89</f>
        <v>0.10053279085537151</v>
      </c>
      <c r="AB90" s="368">
        <f>'GE2024 results'!R89</f>
        <v>0.18188511091736898</v>
      </c>
      <c r="AC90" s="368">
        <f>'GE2024 results'!S89</f>
        <v>8.4006587232393681E-2</v>
      </c>
      <c r="AD90" s="368">
        <f>'GE2024 results'!T89</f>
        <v>0.56615325002421779</v>
      </c>
      <c r="AE90" s="368">
        <f>'GE2024 results'!U89</f>
        <v>6.3411798895669863E-2</v>
      </c>
      <c r="AF90" s="368">
        <f>'GE2024 results'!W89</f>
        <v>0</v>
      </c>
      <c r="AG90" s="368">
        <f>'GE2024 results'!X89</f>
        <v>0</v>
      </c>
      <c r="AH90" s="369">
        <f>'GE2024 results'!Z89</f>
        <v>4.0104620749782044E-3</v>
      </c>
      <c r="AJ90" s="368">
        <f t="shared" si="42"/>
        <v>0.51380656512414591</v>
      </c>
      <c r="AK90" s="370" t="str">
        <f t="shared" si="43"/>
        <v>LD</v>
      </c>
      <c r="AL90" s="368">
        <f t="shared" si="44"/>
        <v>0.36948620544262184</v>
      </c>
      <c r="AM90" s="368">
        <f t="shared" si="45"/>
        <v>0.14432035968152407</v>
      </c>
      <c r="AO90" s="385" t="s">
        <v>14</v>
      </c>
      <c r="AP90" s="372" t="str">
        <f t="shared" si="46"/>
        <v>LD</v>
      </c>
      <c r="AQ90" s="359" t="str">
        <f t="shared" si="47"/>
        <v>HOLD</v>
      </c>
      <c r="AR90" s="359" t="str">
        <f t="shared" si="48"/>
        <v/>
      </c>
      <c r="AS90" s="333" t="str">
        <f t="shared" ref="AS90:AS121" si="59">IF(AD90&gt;AA90,"Con/LD","")</f>
        <v>Con/LD</v>
      </c>
      <c r="AU90" s="373">
        <f t="shared" si="49"/>
        <v>2721.6080691642651</v>
      </c>
      <c r="AV90" s="374">
        <f t="shared" si="50"/>
        <v>7002.5245901639355</v>
      </c>
      <c r="AW90" s="375">
        <f t="shared" si="51"/>
        <v>7243.3240612596537</v>
      </c>
      <c r="AX90" s="376">
        <f t="shared" si="52"/>
        <v>27118.016000000003</v>
      </c>
      <c r="AY90" s="377">
        <f t="shared" si="53"/>
        <v>7617.0335075880193</v>
      </c>
      <c r="AZ90" s="378">
        <f t="shared" si="54"/>
        <v>0</v>
      </c>
      <c r="BA90" s="379">
        <f t="shared" si="55"/>
        <v>0</v>
      </c>
      <c r="BB90" s="471">
        <f t="shared" si="57"/>
        <v>772.13484553779313</v>
      </c>
      <c r="BC90" s="379">
        <f t="shared" si="58"/>
        <v>127.13529547054385</v>
      </c>
      <c r="BD90" s="381">
        <f t="shared" si="56"/>
        <v>176.87194070600427</v>
      </c>
      <c r="BE90" s="382">
        <f>'Allocation (ENG)'!AW90</f>
        <v>52778.648309890224</v>
      </c>
    </row>
    <row r="91" spans="1:66" ht="20" customHeight="1" x14ac:dyDescent="0.35">
      <c r="A91" s="333" t="s">
        <v>167</v>
      </c>
      <c r="B91" s="390" t="s">
        <v>158</v>
      </c>
      <c r="C91" s="333" t="s">
        <v>56</v>
      </c>
      <c r="D91" s="333" t="s">
        <v>71</v>
      </c>
      <c r="E91" s="462">
        <f>'Allocation (ENG)'!AY91</f>
        <v>0.22450854320090721</v>
      </c>
      <c r="F91" s="463">
        <f>'Allocation (ENG)'!AZ91</f>
        <v>0.19988862929707721</v>
      </c>
      <c r="G91" s="464">
        <f>'Allocation (ENG)'!BA91</f>
        <v>0.30977108238790657</v>
      </c>
      <c r="H91" s="465">
        <f>'Allocation (ENG)'!BB91</f>
        <v>7.7815943176443261E-2</v>
      </c>
      <c r="I91" s="466">
        <f>'Allocation (ENG)'!BC91</f>
        <v>0.14944147796273155</v>
      </c>
      <c r="J91" s="467">
        <f>'Allocation (ENG)'!BD91</f>
        <v>0</v>
      </c>
      <c r="K91" s="462">
        <f>'Allocation (ENG)'!BE91</f>
        <v>0</v>
      </c>
      <c r="L91" s="468">
        <f>'Allocation (ENG)'!BF91</f>
        <v>3.3021447726041077E-2</v>
      </c>
      <c r="M91" s="469">
        <f>'Allocation (ENG)'!BG91</f>
        <v>2.4943157250679974E-3</v>
      </c>
      <c r="N91" s="470">
        <f>'Allocation (ENG)'!BH91</f>
        <v>3.0585605238252524E-3</v>
      </c>
      <c r="P91" s="367">
        <f t="shared" si="32"/>
        <v>-0.18981897640578835</v>
      </c>
      <c r="Q91" s="367">
        <f t="shared" si="33"/>
        <v>-5.9505026327410698E-2</v>
      </c>
      <c r="R91" s="367">
        <f t="shared" si="34"/>
        <v>0.13027910064847079</v>
      </c>
      <c r="S91" s="367">
        <f t="shared" si="35"/>
        <v>-3.3499236150819622E-3</v>
      </c>
      <c r="T91" s="367">
        <f t="shared" si="36"/>
        <v>8.728532672780237E-2</v>
      </c>
      <c r="U91" s="367">
        <f t="shared" si="37"/>
        <v>0</v>
      </c>
      <c r="V91" s="367">
        <f t="shared" si="38"/>
        <v>0</v>
      </c>
      <c r="W91" s="367">
        <f t="shared" si="39"/>
        <v>3.3021447726041077E-2</v>
      </c>
      <c r="X91" s="367">
        <f t="shared" si="40"/>
        <v>2.4943157250679974E-3</v>
      </c>
      <c r="Y91" s="367">
        <f t="shared" si="41"/>
        <v>-4.0626447910112025E-4</v>
      </c>
      <c r="AA91" s="368">
        <f>'GE2024 results'!Q90</f>
        <v>0.41432751960669556</v>
      </c>
      <c r="AB91" s="368">
        <f>'GE2024 results'!R90</f>
        <v>0.25939365562448791</v>
      </c>
      <c r="AC91" s="368">
        <f>'GE2024 results'!S90</f>
        <v>0.17949198173943579</v>
      </c>
      <c r="AD91" s="368">
        <f>'GE2024 results'!T90</f>
        <v>8.1165866791525224E-2</v>
      </c>
      <c r="AE91" s="368">
        <f>'GE2024 results'!U90</f>
        <v>6.215615123492918E-2</v>
      </c>
      <c r="AF91" s="368">
        <f>'GE2024 results'!W90</f>
        <v>0</v>
      </c>
      <c r="AG91" s="368">
        <f>'GE2024 results'!X90</f>
        <v>0</v>
      </c>
      <c r="AH91" s="369">
        <f>'GE2024 results'!Z90</f>
        <v>3.4648250029263726E-3</v>
      </c>
      <c r="AJ91" s="368">
        <f t="shared" si="42"/>
        <v>0.30977108238790657</v>
      </c>
      <c r="AK91" s="370" t="str">
        <f t="shared" si="43"/>
        <v>Ref</v>
      </c>
      <c r="AL91" s="368">
        <f t="shared" si="44"/>
        <v>8.5262539186999359E-2</v>
      </c>
      <c r="AM91" s="368">
        <f t="shared" si="45"/>
        <v>0.22450854320090721</v>
      </c>
      <c r="AO91" s="383" t="s">
        <v>8</v>
      </c>
      <c r="AP91" s="372" t="str">
        <f t="shared" si="46"/>
        <v>Ref</v>
      </c>
      <c r="AQ91" s="359" t="str">
        <f t="shared" si="47"/>
        <v>gain from</v>
      </c>
      <c r="AR91" s="359" t="str">
        <f t="shared" si="48"/>
        <v>LAB</v>
      </c>
      <c r="AS91" s="333" t="str">
        <f t="shared" si="59"/>
        <v/>
      </c>
      <c r="AU91" s="373">
        <f t="shared" si="49"/>
        <v>9282.5244956772331</v>
      </c>
      <c r="AV91" s="374">
        <f t="shared" si="50"/>
        <v>8264.5901639344265</v>
      </c>
      <c r="AW91" s="375">
        <f t="shared" si="51"/>
        <v>12807.787264224578</v>
      </c>
      <c r="AX91" s="376">
        <f t="shared" si="52"/>
        <v>3217.3760000000007</v>
      </c>
      <c r="AY91" s="377">
        <f t="shared" si="53"/>
        <v>6178.8035327363859</v>
      </c>
      <c r="AZ91" s="378">
        <f t="shared" si="54"/>
        <v>0</v>
      </c>
      <c r="BA91" s="379">
        <f t="shared" si="55"/>
        <v>0</v>
      </c>
      <c r="BB91" s="471">
        <f t="shared" si="57"/>
        <v>1365.303934672108</v>
      </c>
      <c r="BC91" s="379">
        <f t="shared" si="58"/>
        <v>103.12991429095445</v>
      </c>
      <c r="BD91" s="381">
        <f t="shared" si="56"/>
        <v>126.45916533569387</v>
      </c>
      <c r="BE91" s="382">
        <f>'Allocation (ENG)'!AW91</f>
        <v>41345.974470871377</v>
      </c>
      <c r="BG91" s="372"/>
      <c r="BH91" s="372"/>
      <c r="BI91" s="372"/>
      <c r="BJ91" s="372"/>
      <c r="BK91" s="372"/>
      <c r="BL91" s="372"/>
      <c r="BM91" s="372"/>
      <c r="BN91" s="372"/>
    </row>
    <row r="92" spans="1:66" ht="20" customHeight="1" x14ac:dyDescent="0.35">
      <c r="A92" s="333" t="s">
        <v>168</v>
      </c>
      <c r="B92" s="390" t="s">
        <v>158</v>
      </c>
      <c r="C92" s="333" t="s">
        <v>56</v>
      </c>
      <c r="D92" s="333" t="s">
        <v>71</v>
      </c>
      <c r="E92" s="462">
        <f>'Allocation (ENG)'!AY92</f>
        <v>0.20370065054331599</v>
      </c>
      <c r="F92" s="463">
        <f>'Allocation (ENG)'!AZ92</f>
        <v>0.20258684131865548</v>
      </c>
      <c r="G92" s="464">
        <f>'Allocation (ENG)'!BA92</f>
        <v>0.20362222166313113</v>
      </c>
      <c r="H92" s="465">
        <f>'Allocation (ENG)'!BB92</f>
        <v>0.17385007150725532</v>
      </c>
      <c r="I92" s="466">
        <f>'Allocation (ENG)'!BC92</f>
        <v>0.13970699563389602</v>
      </c>
      <c r="J92" s="467">
        <f>'Allocation (ENG)'!BD92</f>
        <v>0</v>
      </c>
      <c r="K92" s="462">
        <f>'Allocation (ENG)'!BE92</f>
        <v>4.9941661187129414E-2</v>
      </c>
      <c r="L92" s="468">
        <f>'Allocation (ENG)'!BF92</f>
        <v>2.1706030455384859E-2</v>
      </c>
      <c r="M92" s="469">
        <f>'Allocation (ENG)'!BG92</f>
        <v>4.8855276912319256E-3</v>
      </c>
      <c r="N92" s="470">
        <f>'Allocation (ENG)'!BH92</f>
        <v>0</v>
      </c>
      <c r="P92" s="367">
        <f t="shared" si="32"/>
        <v>-0.14964542976261136</v>
      </c>
      <c r="Q92" s="367">
        <f t="shared" si="33"/>
        <v>-4.4516971525793952E-2</v>
      </c>
      <c r="R92" s="367">
        <f t="shared" si="34"/>
        <v>9.2723560095253496E-2</v>
      </c>
      <c r="S92" s="367">
        <f t="shared" si="35"/>
        <v>3.4080514870101219E-3</v>
      </c>
      <c r="T92" s="367">
        <f t="shared" si="36"/>
        <v>8.5089967178154258E-2</v>
      </c>
      <c r="U92" s="367">
        <f t="shared" si="37"/>
        <v>0</v>
      </c>
      <c r="V92" s="367">
        <f t="shared" si="38"/>
        <v>-9.8716331554642225E-3</v>
      </c>
      <c r="W92" s="367">
        <f t="shared" si="39"/>
        <v>2.1706030455384859E-2</v>
      </c>
      <c r="X92" s="367">
        <f t="shared" si="40"/>
        <v>4.8855276912319256E-3</v>
      </c>
      <c r="Y92" s="367">
        <f t="shared" si="41"/>
        <v>-3.7791024631649984E-3</v>
      </c>
      <c r="AA92" s="368">
        <f>'GE2024 results'!Q91</f>
        <v>0.35334608030592735</v>
      </c>
      <c r="AB92" s="368">
        <f>'GE2024 results'!R91</f>
        <v>0.24710381284444943</v>
      </c>
      <c r="AC92" s="368">
        <f>'GE2024 results'!S91</f>
        <v>0.11089866156787763</v>
      </c>
      <c r="AD92" s="368">
        <f>'GE2024 results'!T91</f>
        <v>0.17044202002024519</v>
      </c>
      <c r="AE92" s="368">
        <f>'GE2024 results'!U91</f>
        <v>5.4617028455741762E-2</v>
      </c>
      <c r="AF92" s="368">
        <f>'GE2024 results'!W91</f>
        <v>0</v>
      </c>
      <c r="AG92" s="368">
        <f>'GE2024 results'!X91</f>
        <v>5.9813294342593637E-2</v>
      </c>
      <c r="AH92" s="369">
        <f>'GE2024 results'!Z91</f>
        <v>3.7791024631649984E-3</v>
      </c>
      <c r="AJ92" s="368">
        <f t="shared" si="42"/>
        <v>0.20370065054331599</v>
      </c>
      <c r="AK92" s="370" t="str">
        <f t="shared" si="43"/>
        <v>Lab</v>
      </c>
      <c r="AL92" s="368">
        <f t="shared" si="44"/>
        <v>7.8428880184860938E-5</v>
      </c>
      <c r="AM92" s="368">
        <f t="shared" si="45"/>
        <v>0.20362222166313113</v>
      </c>
      <c r="AO92" s="383" t="s">
        <v>8</v>
      </c>
      <c r="AP92" s="372" t="str">
        <f t="shared" si="46"/>
        <v>Lab</v>
      </c>
      <c r="AQ92" s="359" t="str">
        <f t="shared" si="47"/>
        <v>HOLD</v>
      </c>
      <c r="AR92" s="359" t="str">
        <f t="shared" si="48"/>
        <v/>
      </c>
      <c r="AS92" s="333" t="str">
        <f t="shared" si="59"/>
        <v/>
      </c>
      <c r="AU92" s="373">
        <f t="shared" si="49"/>
        <v>8238.7780979827075</v>
      </c>
      <c r="AV92" s="374">
        <f t="shared" si="50"/>
        <v>8193.7295081967222</v>
      </c>
      <c r="AW92" s="375">
        <f t="shared" si="51"/>
        <v>8235.6060013860933</v>
      </c>
      <c r="AX92" s="376">
        <f t="shared" si="52"/>
        <v>7031.4560000000001</v>
      </c>
      <c r="AY92" s="377">
        <f t="shared" si="53"/>
        <v>5650.5216487698463</v>
      </c>
      <c r="AZ92" s="378">
        <f t="shared" si="54"/>
        <v>0</v>
      </c>
      <c r="BA92" s="379">
        <f t="shared" si="55"/>
        <v>2019.9163000606136</v>
      </c>
      <c r="BB92" s="471">
        <f t="shared" si="57"/>
        <v>877.91162096432663</v>
      </c>
      <c r="BC92" s="379">
        <f t="shared" si="58"/>
        <v>197.59769265464604</v>
      </c>
      <c r="BD92" s="381">
        <f t="shared" si="56"/>
        <v>0</v>
      </c>
      <c r="BE92" s="382">
        <f>'Allocation (ENG)'!AW92</f>
        <v>40445.516870014952</v>
      </c>
      <c r="BG92" s="372"/>
      <c r="BH92" s="372"/>
      <c r="BI92" s="372"/>
      <c r="BJ92" s="372"/>
      <c r="BK92" s="372"/>
      <c r="BL92" s="372"/>
      <c r="BM92" s="372"/>
      <c r="BN92" s="372"/>
    </row>
    <row r="93" spans="1:66" ht="20" customHeight="1" x14ac:dyDescent="0.35">
      <c r="A93" s="333" t="s">
        <v>169</v>
      </c>
      <c r="B93" s="390" t="s">
        <v>158</v>
      </c>
      <c r="C93" s="333" t="s">
        <v>56</v>
      </c>
      <c r="D93" s="333" t="s">
        <v>71</v>
      </c>
      <c r="E93" s="462">
        <f>'Allocation (ENG)'!AY93</f>
        <v>0.23586303962796282</v>
      </c>
      <c r="F93" s="463">
        <f>'Allocation (ENG)'!AZ93</f>
        <v>0.27131932389214575</v>
      </c>
      <c r="G93" s="464">
        <f>'Allocation (ENG)'!BA93</f>
        <v>0.24176427865479852</v>
      </c>
      <c r="H93" s="465">
        <f>'Allocation (ENG)'!BB93</f>
        <v>6.5441300093671773E-2</v>
      </c>
      <c r="I93" s="466">
        <f>'Allocation (ENG)'!BC93</f>
        <v>0.15721602240498508</v>
      </c>
      <c r="J93" s="467">
        <f>'Allocation (ENG)'!BD93</f>
        <v>0</v>
      </c>
      <c r="K93" s="462">
        <f>'Allocation (ENG)'!BE93</f>
        <v>0</v>
      </c>
      <c r="L93" s="468">
        <f>'Allocation (ENG)'!BF93</f>
        <v>2.5771955303517793E-2</v>
      </c>
      <c r="M93" s="469">
        <f>'Allocation (ENG)'!BG93</f>
        <v>2.6240800229183517E-3</v>
      </c>
      <c r="N93" s="470">
        <f>'Allocation (ENG)'!BH93</f>
        <v>0</v>
      </c>
      <c r="P93" s="367">
        <f t="shared" si="32"/>
        <v>-0.17435262439019836</v>
      </c>
      <c r="Q93" s="367">
        <f t="shared" si="33"/>
        <v>-6.049369849976427E-2</v>
      </c>
      <c r="R93" s="367">
        <f t="shared" si="34"/>
        <v>0.10974487921201656</v>
      </c>
      <c r="S93" s="367">
        <f t="shared" si="35"/>
        <v>1.113573336887122E-3</v>
      </c>
      <c r="T93" s="367">
        <f t="shared" si="36"/>
        <v>9.55918350146229E-2</v>
      </c>
      <c r="U93" s="367">
        <f t="shared" si="37"/>
        <v>0</v>
      </c>
      <c r="V93" s="367">
        <f t="shared" si="38"/>
        <v>0</v>
      </c>
      <c r="W93" s="367">
        <f t="shared" si="39"/>
        <v>2.5771955303517793E-2</v>
      </c>
      <c r="X93" s="367">
        <f t="shared" si="40"/>
        <v>2.6240800229183517E-3</v>
      </c>
      <c r="Y93" s="367">
        <f t="shared" si="41"/>
        <v>0</v>
      </c>
      <c r="AA93" s="368">
        <f>'GE2024 results'!Q92</f>
        <v>0.41021566401816117</v>
      </c>
      <c r="AB93" s="368">
        <f>'GE2024 results'!R92</f>
        <v>0.33181302239191002</v>
      </c>
      <c r="AC93" s="368">
        <f>'GE2024 results'!S92</f>
        <v>0.13201939944278196</v>
      </c>
      <c r="AD93" s="368">
        <f>'GE2024 results'!T92</f>
        <v>6.4327726756784651E-2</v>
      </c>
      <c r="AE93" s="368">
        <f>'GE2024 results'!U92</f>
        <v>6.1624187390362191E-2</v>
      </c>
      <c r="AF93" s="368">
        <f>'GE2024 results'!W92</f>
        <v>0</v>
      </c>
      <c r="AG93" s="368">
        <f>'GE2024 results'!X92</f>
        <v>0</v>
      </c>
      <c r="AH93" s="369">
        <f>'GE2024 results'!Z92</f>
        <v>0</v>
      </c>
      <c r="AJ93" s="368">
        <f t="shared" si="42"/>
        <v>0.27131932389214575</v>
      </c>
      <c r="AK93" s="370" t="str">
        <f t="shared" si="43"/>
        <v>Con</v>
      </c>
      <c r="AL93" s="368">
        <f t="shared" si="44"/>
        <v>2.9555045237347227E-2</v>
      </c>
      <c r="AM93" s="368">
        <f t="shared" si="45"/>
        <v>0.24176427865479852</v>
      </c>
      <c r="AO93" s="383" t="s">
        <v>8</v>
      </c>
      <c r="AP93" s="372" t="str">
        <f t="shared" si="46"/>
        <v>Con</v>
      </c>
      <c r="AQ93" s="359" t="str">
        <f t="shared" si="47"/>
        <v>gain from</v>
      </c>
      <c r="AR93" s="359" t="str">
        <f t="shared" si="48"/>
        <v>LAB</v>
      </c>
      <c r="AS93" s="333" t="str">
        <f t="shared" si="59"/>
        <v/>
      </c>
      <c r="AU93" s="373">
        <f t="shared" si="49"/>
        <v>10425.400576368877</v>
      </c>
      <c r="AV93" s="374">
        <f t="shared" si="50"/>
        <v>11992.606557377052</v>
      </c>
      <c r="AW93" s="375">
        <f t="shared" si="51"/>
        <v>10686.241702001387</v>
      </c>
      <c r="AX93" s="376">
        <f t="shared" si="52"/>
        <v>2892.5760000000005</v>
      </c>
      <c r="AY93" s="377">
        <f t="shared" si="53"/>
        <v>6949.1176454805463</v>
      </c>
      <c r="AZ93" s="378">
        <f t="shared" si="54"/>
        <v>0</v>
      </c>
      <c r="BA93" s="379">
        <f t="shared" si="55"/>
        <v>0</v>
      </c>
      <c r="BB93" s="471">
        <f t="shared" si="57"/>
        <v>1139.1482026995532</v>
      </c>
      <c r="BC93" s="379">
        <f t="shared" si="58"/>
        <v>115.98716537581545</v>
      </c>
      <c r="BD93" s="381">
        <f t="shared" si="56"/>
        <v>0</v>
      </c>
      <c r="BE93" s="382">
        <f>'Allocation (ENG)'!AW93</f>
        <v>44201.077849303227</v>
      </c>
      <c r="BG93" s="372"/>
      <c r="BH93" s="372"/>
      <c r="BI93" s="372"/>
      <c r="BJ93" s="372"/>
      <c r="BK93" s="372"/>
      <c r="BL93" s="372"/>
      <c r="BM93" s="372"/>
      <c r="BN93" s="372"/>
    </row>
    <row r="94" spans="1:66" ht="20" customHeight="1" x14ac:dyDescent="0.35">
      <c r="A94" s="333" t="s">
        <v>170</v>
      </c>
      <c r="B94" s="390" t="s">
        <v>171</v>
      </c>
      <c r="C94" s="333" t="s">
        <v>56</v>
      </c>
      <c r="D94" s="333" t="s">
        <v>71</v>
      </c>
      <c r="E94" s="462">
        <f>'Allocation (ENG)'!AY94</f>
        <v>0.16553064342137661</v>
      </c>
      <c r="F94" s="463">
        <f>'Allocation (ENG)'!AZ94</f>
        <v>0.24625401304381545</v>
      </c>
      <c r="G94" s="464">
        <f>'Allocation (ENG)'!BA94</f>
        <v>0.29933791223666867</v>
      </c>
      <c r="H94" s="465">
        <f>'Allocation (ENG)'!BB94</f>
        <v>0.10372590633223906</v>
      </c>
      <c r="I94" s="466">
        <f>'Allocation (ENG)'!BC94</f>
        <v>0.15072648447184334</v>
      </c>
      <c r="J94" s="467">
        <f>'Allocation (ENG)'!BD94</f>
        <v>0</v>
      </c>
      <c r="K94" s="462">
        <f>'Allocation (ENG)'!BE94</f>
        <v>0</v>
      </c>
      <c r="L94" s="468">
        <f>'Allocation (ENG)'!BF94</f>
        <v>3.1909276828389059E-2</v>
      </c>
      <c r="M94" s="469">
        <f>'Allocation (ENG)'!BG94</f>
        <v>2.5157636656678063E-3</v>
      </c>
      <c r="N94" s="470">
        <f>'Allocation (ENG)'!BH94</f>
        <v>0</v>
      </c>
      <c r="P94" s="367">
        <f t="shared" si="32"/>
        <v>-0.14960508125142999</v>
      </c>
      <c r="Q94" s="367">
        <f t="shared" si="33"/>
        <v>-8.3403443734339333E-2</v>
      </c>
      <c r="R94" s="367">
        <f t="shared" si="34"/>
        <v>0.12041159134476367</v>
      </c>
      <c r="S94" s="367">
        <f t="shared" si="35"/>
        <v>-7.8834005024676773E-3</v>
      </c>
      <c r="T94" s="367">
        <f t="shared" si="36"/>
        <v>8.6055293649416456E-2</v>
      </c>
      <c r="U94" s="367">
        <f t="shared" si="37"/>
        <v>0</v>
      </c>
      <c r="V94" s="367">
        <f t="shared" si="38"/>
        <v>0</v>
      </c>
      <c r="W94" s="367">
        <f t="shared" si="39"/>
        <v>3.1909276828389059E-2</v>
      </c>
      <c r="X94" s="367">
        <f t="shared" si="40"/>
        <v>2.5157636656678063E-3</v>
      </c>
      <c r="Y94" s="367">
        <f t="shared" si="41"/>
        <v>0</v>
      </c>
      <c r="AA94" s="368">
        <f>'GE2024 results'!Q93</f>
        <v>0.31513572467280659</v>
      </c>
      <c r="AB94" s="368">
        <f>'GE2024 results'!R93</f>
        <v>0.32965745677815478</v>
      </c>
      <c r="AC94" s="368">
        <f>'GE2024 results'!S93</f>
        <v>0.17892632089190499</v>
      </c>
      <c r="AD94" s="368">
        <f>'GE2024 results'!T93</f>
        <v>0.11160930683470674</v>
      </c>
      <c r="AE94" s="368">
        <f>'GE2024 results'!U93</f>
        <v>6.467119082242688E-2</v>
      </c>
      <c r="AF94" s="368">
        <f>'GE2024 results'!W93</f>
        <v>0</v>
      </c>
      <c r="AG94" s="368">
        <f>'GE2024 results'!X93</f>
        <v>0</v>
      </c>
      <c r="AH94" s="369">
        <f>'GE2024 results'!Z93</f>
        <v>0</v>
      </c>
      <c r="AJ94" s="368">
        <f t="shared" si="42"/>
        <v>0.29933791223666867</v>
      </c>
      <c r="AK94" s="370" t="str">
        <f t="shared" si="43"/>
        <v>Ref</v>
      </c>
      <c r="AL94" s="368">
        <f t="shared" si="44"/>
        <v>5.3083899192853223E-2</v>
      </c>
      <c r="AM94" s="368">
        <f t="shared" si="45"/>
        <v>0.24625401304381545</v>
      </c>
      <c r="AO94" s="384" t="s">
        <v>10</v>
      </c>
      <c r="AP94" s="372" t="str">
        <f t="shared" si="46"/>
        <v>Ref</v>
      </c>
      <c r="AQ94" s="359" t="str">
        <f t="shared" si="47"/>
        <v>gain from</v>
      </c>
      <c r="AR94" s="359" t="str">
        <f t="shared" si="48"/>
        <v>CON</v>
      </c>
      <c r="AS94" s="333" t="str">
        <f t="shared" si="59"/>
        <v/>
      </c>
      <c r="AU94" s="373">
        <f t="shared" si="49"/>
        <v>8183.7060518731978</v>
      </c>
      <c r="AV94" s="374">
        <f t="shared" si="50"/>
        <v>12174.60655737705</v>
      </c>
      <c r="AW94" s="375">
        <f t="shared" si="51"/>
        <v>14799.033177744299</v>
      </c>
      <c r="AX94" s="376">
        <f t="shared" si="52"/>
        <v>5128.1280000000006</v>
      </c>
      <c r="AY94" s="377">
        <f t="shared" si="53"/>
        <v>7451.7999667879121</v>
      </c>
      <c r="AZ94" s="378">
        <f t="shared" si="54"/>
        <v>0</v>
      </c>
      <c r="BA94" s="379">
        <f t="shared" si="55"/>
        <v>0</v>
      </c>
      <c r="BB94" s="471">
        <f t="shared" si="57"/>
        <v>1577.5697870431986</v>
      </c>
      <c r="BC94" s="379">
        <f t="shared" si="58"/>
        <v>124.37739569101174</v>
      </c>
      <c r="BD94" s="381">
        <f t="shared" si="56"/>
        <v>0</v>
      </c>
      <c r="BE94" s="382">
        <f>'Allocation (ENG)'!AW94</f>
        <v>49439.220936516671</v>
      </c>
      <c r="BG94" s="372"/>
      <c r="BH94" s="372"/>
      <c r="BI94" s="372"/>
      <c r="BJ94" s="372"/>
      <c r="BK94" s="372"/>
      <c r="BL94" s="372"/>
      <c r="BM94" s="372"/>
      <c r="BN94" s="372"/>
    </row>
    <row r="95" spans="1:66" ht="20" customHeight="1" x14ac:dyDescent="0.35">
      <c r="A95" s="333" t="s">
        <v>172</v>
      </c>
      <c r="B95" s="390" t="s">
        <v>171</v>
      </c>
      <c r="C95" s="333" t="s">
        <v>56</v>
      </c>
      <c r="D95" s="333" t="s">
        <v>71</v>
      </c>
      <c r="E95" s="462">
        <f>'Seat polls or by-elections'!I39</f>
        <v>0.15729458860911619</v>
      </c>
      <c r="F95" s="463">
        <f>'Seat polls or by-elections'!J39</f>
        <v>0.14726294821700323</v>
      </c>
      <c r="G95" s="464">
        <f>'Seat polls or by-elections'!K39</f>
        <v>0.35607900555918404</v>
      </c>
      <c r="H95" s="465">
        <f>'Seat polls or by-elections'!L39</f>
        <v>3.4742962053369582E-2</v>
      </c>
      <c r="I95" s="466">
        <f>'Seat polls or by-elections'!M39</f>
        <v>7.0342697640801796E-2</v>
      </c>
      <c r="J95" s="467">
        <v>0</v>
      </c>
      <c r="K95" s="462">
        <f>'Seat polls or by-elections'!O39</f>
        <v>0</v>
      </c>
      <c r="L95" s="468">
        <f>'Seat polls or by-elections'!N39</f>
        <v>0.23427779792052528</v>
      </c>
      <c r="M95" s="469">
        <f>'Allocation (ENG)'!BG95</f>
        <v>1.6487912721709988E-3</v>
      </c>
      <c r="N95" s="470">
        <f>'Allocation (ENG)'!BH95</f>
        <v>4.8485589003346647E-3</v>
      </c>
      <c r="P95" s="367">
        <f t="shared" si="32"/>
        <v>-0.16073329005977552</v>
      </c>
      <c r="Q95" s="367">
        <f t="shared" si="33"/>
        <v>-9.898226627205145E-2</v>
      </c>
      <c r="R95" s="367">
        <f t="shared" si="34"/>
        <v>3.0555442850110914E-3</v>
      </c>
      <c r="S95" s="367">
        <f t="shared" si="35"/>
        <v>7.6986899418549047E-3</v>
      </c>
      <c r="T95" s="367">
        <f t="shared" si="36"/>
        <v>2.773937968654637E-2</v>
      </c>
      <c r="U95" s="367">
        <f t="shared" si="37"/>
        <v>-5.6444488073034262E-3</v>
      </c>
      <c r="V95" s="367">
        <f t="shared" si="38"/>
        <v>0</v>
      </c>
      <c r="W95" s="367">
        <f t="shared" si="39"/>
        <v>0.23427779792052528</v>
      </c>
      <c r="X95" s="367">
        <f t="shared" si="40"/>
        <v>1.6487912721709988E-3</v>
      </c>
      <c r="Y95" s="367">
        <f t="shared" si="41"/>
        <v>-2.5628477944724427E-3</v>
      </c>
      <c r="AA95" s="368">
        <f>'GE2024 results'!Q94</f>
        <v>0.31802787866889171</v>
      </c>
      <c r="AB95" s="368">
        <f>'GE2024 results'!R94</f>
        <v>0.24624521448905468</v>
      </c>
      <c r="AC95" s="368">
        <f>'GE2024 results'!S94</f>
        <v>0.35302346127417294</v>
      </c>
      <c r="AD95" s="368">
        <f>'GE2024 results'!T94</f>
        <v>2.7044272111514677E-2</v>
      </c>
      <c r="AE95" s="368">
        <f>'GE2024 results'!U94</f>
        <v>4.2603317954255426E-2</v>
      </c>
      <c r="AF95" s="368">
        <f>'GE2024 results'!W94</f>
        <v>5.6444488073034262E-3</v>
      </c>
      <c r="AG95" s="368">
        <f>'GE2024 results'!X94</f>
        <v>0</v>
      </c>
      <c r="AH95" s="369">
        <f>'GE2024 results'!Z94</f>
        <v>7.4114066948071074E-3</v>
      </c>
      <c r="AJ95" s="368">
        <f t="shared" si="42"/>
        <v>0.35607900555918404</v>
      </c>
      <c r="AK95" s="370" t="str">
        <f t="shared" si="43"/>
        <v>Ref</v>
      </c>
      <c r="AL95" s="368">
        <f t="shared" si="44"/>
        <v>0.12180120763865876</v>
      </c>
      <c r="AM95" s="368">
        <f t="shared" si="45"/>
        <v>0.23427779792052528</v>
      </c>
      <c r="AO95" s="473" t="s">
        <v>12</v>
      </c>
      <c r="AP95" s="372" t="str">
        <f t="shared" si="46"/>
        <v>Ref</v>
      </c>
      <c r="AQ95" s="359" t="str">
        <f t="shared" si="47"/>
        <v>HOLD</v>
      </c>
      <c r="AR95" s="359" t="str">
        <f t="shared" si="48"/>
        <v/>
      </c>
      <c r="AS95" s="333" t="str">
        <f t="shared" si="59"/>
        <v/>
      </c>
      <c r="AU95" s="373">
        <f t="shared" si="49"/>
        <v>7285.3722458012217</v>
      </c>
      <c r="AV95" s="374">
        <f t="shared" si="50"/>
        <v>6820.7393862806966</v>
      </c>
      <c r="AW95" s="375">
        <f t="shared" si="51"/>
        <v>16492.417999579106</v>
      </c>
      <c r="AX95" s="376">
        <f t="shared" si="52"/>
        <v>1609.1806699691776</v>
      </c>
      <c r="AY95" s="377">
        <f t="shared" si="53"/>
        <v>3258.0442952211233</v>
      </c>
      <c r="AZ95" s="378">
        <f t="shared" si="54"/>
        <v>0</v>
      </c>
      <c r="BA95" s="379">
        <f t="shared" si="55"/>
        <v>0</v>
      </c>
      <c r="BB95" s="471">
        <f t="shared" si="57"/>
        <v>10850.983380102769</v>
      </c>
      <c r="BC95" s="379">
        <f t="shared" si="58"/>
        <v>76.366633331832944</v>
      </c>
      <c r="BD95" s="381">
        <f t="shared" si="56"/>
        <v>224.5694321526293</v>
      </c>
      <c r="BE95" s="382">
        <f>'Allocation (ENG)'!AW95</f>
        <v>46316.737976954086</v>
      </c>
      <c r="BG95" s="372"/>
      <c r="BH95" s="372"/>
      <c r="BI95" s="372"/>
      <c r="BJ95" s="372"/>
      <c r="BK95" s="372"/>
      <c r="BL95" s="372"/>
      <c r="BM95" s="372"/>
      <c r="BN95" s="372"/>
    </row>
    <row r="96" spans="1:66" ht="20" customHeight="1" x14ac:dyDescent="0.35">
      <c r="A96" s="333" t="s">
        <v>173</v>
      </c>
      <c r="B96" s="390" t="s">
        <v>171</v>
      </c>
      <c r="C96" s="333" t="s">
        <v>56</v>
      </c>
      <c r="D96" s="333" t="s">
        <v>71</v>
      </c>
      <c r="E96" s="462">
        <f>'Allocation (ENG)'!AY96</f>
        <v>0.15374212967615403</v>
      </c>
      <c r="F96" s="463">
        <f>'Allocation (ENG)'!AZ96</f>
        <v>0.26732410861258687</v>
      </c>
      <c r="G96" s="464">
        <f>'Allocation (ENG)'!BA96</f>
        <v>0.33654694477365144</v>
      </c>
      <c r="H96" s="465">
        <f>'Allocation (ENG)'!BB96</f>
        <v>6.1995540829328878E-2</v>
      </c>
      <c r="I96" s="466">
        <f>'Allocation (ENG)'!BC96</f>
        <v>0.14214303636622597</v>
      </c>
      <c r="J96" s="467">
        <f>'Allocation (ENG)'!BD96</f>
        <v>0</v>
      </c>
      <c r="K96" s="462">
        <f>'Allocation (ENG)'!BE96</f>
        <v>0</v>
      </c>
      <c r="L96" s="468">
        <f>'Allocation (ENG)'!BF96</f>
        <v>3.5875741720415105E-2</v>
      </c>
      <c r="M96" s="469">
        <f>'Allocation (ENG)'!BG96</f>
        <v>2.3724980216376676E-3</v>
      </c>
      <c r="N96" s="470">
        <f>'Allocation (ENG)'!BH96</f>
        <v>0</v>
      </c>
      <c r="P96" s="367">
        <f t="shared" si="32"/>
        <v>-0.14510093196186152</v>
      </c>
      <c r="Q96" s="367">
        <f t="shared" si="33"/>
        <v>-9.8059249776850321E-2</v>
      </c>
      <c r="R96" s="367">
        <f t="shared" si="34"/>
        <v>0.13115225666767502</v>
      </c>
      <c r="S96" s="367">
        <f t="shared" si="35"/>
        <v>-6.1134859044445697E-3</v>
      </c>
      <c r="T96" s="367">
        <f t="shared" si="36"/>
        <v>7.9873171233428616E-2</v>
      </c>
      <c r="U96" s="367">
        <f t="shared" si="37"/>
        <v>0</v>
      </c>
      <c r="V96" s="367">
        <f t="shared" si="38"/>
        <v>0</v>
      </c>
      <c r="W96" s="367">
        <f t="shared" si="39"/>
        <v>3.5875741720415105E-2</v>
      </c>
      <c r="X96" s="367">
        <f t="shared" si="40"/>
        <v>2.3724980216376676E-3</v>
      </c>
      <c r="Y96" s="367">
        <f t="shared" si="41"/>
        <v>0</v>
      </c>
      <c r="AA96" s="368">
        <f>'GE2024 results'!Q95</f>
        <v>0.29884306163801555</v>
      </c>
      <c r="AB96" s="368">
        <f>'GE2024 results'!R95</f>
        <v>0.3653833583894372</v>
      </c>
      <c r="AC96" s="368">
        <f>'GE2024 results'!S95</f>
        <v>0.20539468810597641</v>
      </c>
      <c r="AD96" s="368">
        <f>'GE2024 results'!T95</f>
        <v>6.8109026733773448E-2</v>
      </c>
      <c r="AE96" s="368">
        <f>'GE2024 results'!U95</f>
        <v>6.226986513279735E-2</v>
      </c>
      <c r="AF96" s="368">
        <f>'GE2024 results'!W95</f>
        <v>0</v>
      </c>
      <c r="AG96" s="368">
        <f>'GE2024 results'!X95</f>
        <v>0</v>
      </c>
      <c r="AH96" s="369">
        <f>'GE2024 results'!Z95</f>
        <v>0</v>
      </c>
      <c r="AJ96" s="368">
        <f t="shared" si="42"/>
        <v>0.33654694477365144</v>
      </c>
      <c r="AK96" s="370" t="str">
        <f t="shared" si="43"/>
        <v>Ref</v>
      </c>
      <c r="AL96" s="368">
        <f t="shared" si="44"/>
        <v>6.922283616106456E-2</v>
      </c>
      <c r="AM96" s="368">
        <f t="shared" si="45"/>
        <v>0.26732410861258687</v>
      </c>
      <c r="AO96" s="384" t="s">
        <v>10</v>
      </c>
      <c r="AP96" s="372" t="str">
        <f t="shared" si="46"/>
        <v>Ref</v>
      </c>
      <c r="AQ96" s="359" t="str">
        <f t="shared" si="47"/>
        <v>gain from</v>
      </c>
      <c r="AR96" s="359" t="str">
        <f t="shared" si="48"/>
        <v>CON</v>
      </c>
      <c r="AS96" s="333" t="str">
        <f t="shared" si="59"/>
        <v/>
      </c>
      <c r="AU96" s="373">
        <f t="shared" si="49"/>
        <v>7193.9827089337168</v>
      </c>
      <c r="AV96" s="374">
        <f t="shared" si="50"/>
        <v>12508.77049180328</v>
      </c>
      <c r="AW96" s="375">
        <f t="shared" si="51"/>
        <v>15747.881901636247</v>
      </c>
      <c r="AX96" s="376">
        <f t="shared" si="52"/>
        <v>2900.9280000000003</v>
      </c>
      <c r="AY96" s="377">
        <f t="shared" si="53"/>
        <v>6651.2318254465499</v>
      </c>
      <c r="AZ96" s="378">
        <f t="shared" si="54"/>
        <v>0</v>
      </c>
      <c r="BA96" s="379">
        <f t="shared" si="55"/>
        <v>0</v>
      </c>
      <c r="BB96" s="471">
        <f t="shared" si="57"/>
        <v>1678.7166026025777</v>
      </c>
      <c r="BC96" s="379">
        <f t="shared" si="58"/>
        <v>111.0151770408843</v>
      </c>
      <c r="BD96" s="381">
        <f t="shared" si="56"/>
        <v>0</v>
      </c>
      <c r="BE96" s="382">
        <f>'Allocation (ENG)'!AW96</f>
        <v>46792.526707463257</v>
      </c>
    </row>
    <row r="97" spans="1:60" ht="20" customHeight="1" x14ac:dyDescent="0.35">
      <c r="A97" s="333" t="s">
        <v>174</v>
      </c>
      <c r="B97" s="390" t="s">
        <v>171</v>
      </c>
      <c r="C97" s="333" t="s">
        <v>56</v>
      </c>
      <c r="D97" s="333" t="s">
        <v>71</v>
      </c>
      <c r="E97" s="462">
        <f>'Allocation (ENG)'!AY97</f>
        <v>3.1912733719729955E-2</v>
      </c>
      <c r="F97" s="463">
        <f>'Allocation (ENG)'!AZ97</f>
        <v>0.26654875526665639</v>
      </c>
      <c r="G97" s="464">
        <f>'Allocation (ENG)'!BA97</f>
        <v>0.22489665838601094</v>
      </c>
      <c r="H97" s="465">
        <f>'Allocation (ENG)'!BB97</f>
        <v>0.38233719781893533</v>
      </c>
      <c r="I97" s="466">
        <f>'Allocation (ENG)'!BC97</f>
        <v>6.9176165839877859E-2</v>
      </c>
      <c r="J97" s="467">
        <f>'Allocation (ENG)'!BD97</f>
        <v>0</v>
      </c>
      <c r="K97" s="462">
        <f>'Allocation (ENG)'!BE97</f>
        <v>0</v>
      </c>
      <c r="L97" s="468">
        <f>'Allocation (ENG)'!BF97</f>
        <v>2.3973875131944544E-2</v>
      </c>
      <c r="M97" s="469">
        <f>'Allocation (ENG)'!BG97</f>
        <v>1.1546138368448797E-3</v>
      </c>
      <c r="N97" s="470">
        <f>'Allocation (ENG)'!BH97</f>
        <v>0</v>
      </c>
      <c r="P97" s="367">
        <f t="shared" si="32"/>
        <v>-2.9265337406686305E-2</v>
      </c>
      <c r="Q97" s="367">
        <f t="shared" si="33"/>
        <v>-9.2760812575530538E-2</v>
      </c>
      <c r="R97" s="367">
        <f t="shared" si="34"/>
        <v>8.9531141731035713E-2</v>
      </c>
      <c r="S97" s="367">
        <f t="shared" si="35"/>
        <v>-3.192209686890346E-2</v>
      </c>
      <c r="T97" s="367">
        <f t="shared" si="36"/>
        <v>3.9288616151295072E-2</v>
      </c>
      <c r="U97" s="367">
        <f t="shared" si="37"/>
        <v>0</v>
      </c>
      <c r="V97" s="367">
        <f t="shared" si="38"/>
        <v>0</v>
      </c>
      <c r="W97" s="367">
        <f t="shared" si="39"/>
        <v>2.3973875131944544E-2</v>
      </c>
      <c r="X97" s="367">
        <f t="shared" si="40"/>
        <v>1.1546138368448797E-3</v>
      </c>
      <c r="Y97" s="367">
        <f t="shared" si="41"/>
        <v>0</v>
      </c>
      <c r="AA97" s="368">
        <f>'GE2024 results'!Q96</f>
        <v>6.117807112641626E-2</v>
      </c>
      <c r="AB97" s="368">
        <f>'GE2024 results'!R96</f>
        <v>0.35930956784218693</v>
      </c>
      <c r="AC97" s="368">
        <f>'GE2024 results'!S96</f>
        <v>0.13536551665497523</v>
      </c>
      <c r="AD97" s="368">
        <f>'GE2024 results'!T96</f>
        <v>0.41425929468783879</v>
      </c>
      <c r="AE97" s="368">
        <f>'GE2024 results'!U96</f>
        <v>2.9887549688582787E-2</v>
      </c>
      <c r="AF97" s="368">
        <f>'GE2024 results'!W96</f>
        <v>0</v>
      </c>
      <c r="AG97" s="368">
        <f>'GE2024 results'!X96</f>
        <v>0</v>
      </c>
      <c r="AH97" s="369">
        <f>'GE2024 results'!Z96</f>
        <v>0</v>
      </c>
      <c r="AJ97" s="368">
        <f t="shared" si="42"/>
        <v>0.38233719781893533</v>
      </c>
      <c r="AK97" s="370" t="str">
        <f t="shared" si="43"/>
        <v>LD</v>
      </c>
      <c r="AL97" s="368">
        <f t="shared" si="44"/>
        <v>0.11578844255227894</v>
      </c>
      <c r="AM97" s="368">
        <f t="shared" si="45"/>
        <v>0.26654875526665639</v>
      </c>
      <c r="AO97" s="385" t="s">
        <v>14</v>
      </c>
      <c r="AP97" s="372" t="str">
        <f t="shared" si="46"/>
        <v>LD</v>
      </c>
      <c r="AQ97" s="359" t="str">
        <f t="shared" si="47"/>
        <v>HOLD</v>
      </c>
      <c r="AR97" s="359" t="str">
        <f t="shared" si="48"/>
        <v/>
      </c>
      <c r="AS97" s="333" t="str">
        <f t="shared" si="59"/>
        <v>Con/LD</v>
      </c>
      <c r="AU97" s="373">
        <f t="shared" si="49"/>
        <v>1509.4985590778097</v>
      </c>
      <c r="AV97" s="374">
        <f t="shared" si="50"/>
        <v>12607.975409836068</v>
      </c>
      <c r="AW97" s="375">
        <f t="shared" si="51"/>
        <v>10637.796960816762</v>
      </c>
      <c r="AX97" s="376">
        <f t="shared" si="52"/>
        <v>18084.864000000001</v>
      </c>
      <c r="AY97" s="377">
        <f t="shared" si="53"/>
        <v>3272.0895544359164</v>
      </c>
      <c r="AZ97" s="378">
        <f t="shared" si="54"/>
        <v>0</v>
      </c>
      <c r="BA97" s="379">
        <f t="shared" si="55"/>
        <v>0</v>
      </c>
      <c r="BB97" s="471">
        <f t="shared" si="57"/>
        <v>1133.9840166938807</v>
      </c>
      <c r="BC97" s="379">
        <f t="shared" si="58"/>
        <v>54.614184366509214</v>
      </c>
      <c r="BD97" s="381">
        <f t="shared" si="56"/>
        <v>0</v>
      </c>
      <c r="BE97" s="382">
        <f>'Allocation (ENG)'!AW97</f>
        <v>47300.822685226951</v>
      </c>
      <c r="BH97" s="372"/>
    </row>
    <row r="98" spans="1:60" ht="20" customHeight="1" x14ac:dyDescent="0.35">
      <c r="A98" s="333" t="s">
        <v>175</v>
      </c>
      <c r="B98" s="390" t="s">
        <v>171</v>
      </c>
      <c r="C98" s="333" t="s">
        <v>56</v>
      </c>
      <c r="D98" s="333" t="s">
        <v>71</v>
      </c>
      <c r="E98" s="462">
        <f>'Allocation (ENG)'!AY98</f>
        <v>0.12985009898577435</v>
      </c>
      <c r="F98" s="463">
        <f>'Allocation (ENG)'!AZ98</f>
        <v>0.26676248047027301</v>
      </c>
      <c r="G98" s="464">
        <f>'Allocation (ENG)'!BA98</f>
        <v>0.3227872363569666</v>
      </c>
      <c r="H98" s="465">
        <f>'Allocation (ENG)'!BB98</f>
        <v>0.13385195806746081</v>
      </c>
      <c r="I98" s="466">
        <f>'Allocation (ENG)'!BC98</f>
        <v>0.11049499949272645</v>
      </c>
      <c r="J98" s="467">
        <f>'Allocation (ENG)'!BD98</f>
        <v>0</v>
      </c>
      <c r="K98" s="462">
        <f>'Allocation (ENG)'!BE98</f>
        <v>0</v>
      </c>
      <c r="L98" s="468">
        <f>'Allocation (ENG)'!BF98</f>
        <v>3.4408963450782586E-2</v>
      </c>
      <c r="M98" s="469">
        <f>'Allocation (ENG)'!BG98</f>
        <v>1.8442631760161048E-3</v>
      </c>
      <c r="N98" s="470">
        <f>'Allocation (ENG)'!BH98</f>
        <v>0</v>
      </c>
      <c r="P98" s="367">
        <f t="shared" si="32"/>
        <v>-0.12018355895974467</v>
      </c>
      <c r="Q98" s="367">
        <f t="shared" si="33"/>
        <v>-9.4432152209348252E-2</v>
      </c>
      <c r="R98" s="367">
        <f t="shared" si="34"/>
        <v>0.12763846823777258</v>
      </c>
      <c r="S98" s="367">
        <f t="shared" si="35"/>
        <v>-1.1819630138795084E-2</v>
      </c>
      <c r="T98" s="367">
        <f t="shared" si="36"/>
        <v>6.2543646443316586E-2</v>
      </c>
      <c r="U98" s="367">
        <f t="shared" si="37"/>
        <v>0</v>
      </c>
      <c r="V98" s="367">
        <f t="shared" si="38"/>
        <v>0</v>
      </c>
      <c r="W98" s="367">
        <f t="shared" si="39"/>
        <v>3.4408963450782586E-2</v>
      </c>
      <c r="X98" s="367">
        <f t="shared" si="40"/>
        <v>1.8442631760161048E-3</v>
      </c>
      <c r="Y98" s="367">
        <f t="shared" si="41"/>
        <v>0</v>
      </c>
      <c r="AA98" s="368">
        <f>'GE2024 results'!Q97</f>
        <v>0.25003365794551902</v>
      </c>
      <c r="AB98" s="368">
        <f>'GE2024 results'!R97</f>
        <v>0.36119463267962126</v>
      </c>
      <c r="AC98" s="368">
        <f>'GE2024 results'!S97</f>
        <v>0.19514876811919402</v>
      </c>
      <c r="AD98" s="368">
        <f>'GE2024 results'!T97</f>
        <v>0.14567158820625589</v>
      </c>
      <c r="AE98" s="368">
        <f>'GE2024 results'!U97</f>
        <v>4.7951353049409867E-2</v>
      </c>
      <c r="AF98" s="368">
        <f>'GE2024 results'!W97</f>
        <v>0</v>
      </c>
      <c r="AG98" s="368">
        <f>'GE2024 results'!X97</f>
        <v>0</v>
      </c>
      <c r="AH98" s="369">
        <f>'GE2024 results'!Z97</f>
        <v>0</v>
      </c>
      <c r="AJ98" s="368">
        <f t="shared" si="42"/>
        <v>0.3227872363569666</v>
      </c>
      <c r="AK98" s="370" t="str">
        <f t="shared" si="43"/>
        <v>Ref</v>
      </c>
      <c r="AL98" s="368">
        <f t="shared" si="44"/>
        <v>5.6024755886693589E-2</v>
      </c>
      <c r="AM98" s="368">
        <f t="shared" si="45"/>
        <v>0.26676248047027301</v>
      </c>
      <c r="AO98" s="384" t="s">
        <v>10</v>
      </c>
      <c r="AP98" s="372" t="str">
        <f t="shared" si="46"/>
        <v>Ref</v>
      </c>
      <c r="AQ98" s="359" t="str">
        <f t="shared" si="47"/>
        <v>gain from</v>
      </c>
      <c r="AR98" s="359" t="str">
        <f t="shared" si="48"/>
        <v>CON</v>
      </c>
      <c r="AS98" s="333" t="str">
        <f t="shared" si="59"/>
        <v/>
      </c>
      <c r="AU98" s="373">
        <f t="shared" si="49"/>
        <v>5844.4553314121031</v>
      </c>
      <c r="AV98" s="374">
        <f t="shared" si="50"/>
        <v>12006.778688524591</v>
      </c>
      <c r="AW98" s="375">
        <f t="shared" si="51"/>
        <v>14528.410830437087</v>
      </c>
      <c r="AX98" s="376">
        <f t="shared" si="52"/>
        <v>6024.576</v>
      </c>
      <c r="AY98" s="377">
        <f t="shared" si="53"/>
        <v>4973.2968547863111</v>
      </c>
      <c r="AZ98" s="378">
        <f t="shared" si="54"/>
        <v>0</v>
      </c>
      <c r="BA98" s="379">
        <f t="shared" si="55"/>
        <v>0</v>
      </c>
      <c r="BB98" s="471">
        <f t="shared" si="57"/>
        <v>1548.7215755632349</v>
      </c>
      <c r="BC98" s="379">
        <f t="shared" si="58"/>
        <v>83.008898998030006</v>
      </c>
      <c r="BD98" s="381">
        <f t="shared" si="56"/>
        <v>0</v>
      </c>
      <c r="BE98" s="382">
        <f>'Allocation (ENG)'!AW98</f>
        <v>45009.248179721362</v>
      </c>
    </row>
    <row r="99" spans="1:60" ht="20" customHeight="1" x14ac:dyDescent="0.35">
      <c r="A99" s="333" t="s">
        <v>176</v>
      </c>
      <c r="B99" s="390" t="s">
        <v>171</v>
      </c>
      <c r="C99" s="333" t="s">
        <v>56</v>
      </c>
      <c r="D99" s="333" t="s">
        <v>71</v>
      </c>
      <c r="E99" s="462">
        <f>'Allocation (ENG)'!AY99</f>
        <v>0.23672979726786403</v>
      </c>
      <c r="F99" s="463">
        <f>'Allocation (ENG)'!AZ99</f>
        <v>0.16099620932168701</v>
      </c>
      <c r="G99" s="464">
        <f>'Allocation (ENG)'!BA99</f>
        <v>0.29837929110266248</v>
      </c>
      <c r="H99" s="465">
        <f>'Allocation (ENG)'!BB99</f>
        <v>4.1756131023900238E-2</v>
      </c>
      <c r="I99" s="466">
        <f>'Allocation (ENG)'!BC99</f>
        <v>0.22084775425763359</v>
      </c>
      <c r="J99" s="467">
        <f>'Allocation (ENG)'!BD99</f>
        <v>5.4999526862420248E-3</v>
      </c>
      <c r="K99" s="462">
        <f>'Allocation (ENG)'!BE99</f>
        <v>0</v>
      </c>
      <c r="L99" s="468">
        <f>'Allocation (ENG)'!BF99</f>
        <v>3.1807088278632746E-2</v>
      </c>
      <c r="M99" s="469">
        <f>'Allocation (ENG)'!BG99</f>
        <v>3.9837760613779909E-3</v>
      </c>
      <c r="N99" s="470">
        <f>'Allocation (ENG)'!BH99</f>
        <v>0</v>
      </c>
      <c r="P99" s="367">
        <f t="shared" si="32"/>
        <v>-0.21763489190508473</v>
      </c>
      <c r="Q99" s="367">
        <f t="shared" si="33"/>
        <v>-5.6287741295596938E-2</v>
      </c>
      <c r="R99" s="367">
        <f t="shared" si="34"/>
        <v>0.11856939270869329</v>
      </c>
      <c r="S99" s="367">
        <f t="shared" si="35"/>
        <v>-3.5404930337857646E-3</v>
      </c>
      <c r="T99" s="367">
        <f t="shared" si="36"/>
        <v>0.12531623453732332</v>
      </c>
      <c r="U99" s="367">
        <f t="shared" si="37"/>
        <v>-2.2133653515597892E-3</v>
      </c>
      <c r="V99" s="367">
        <f t="shared" si="38"/>
        <v>0</v>
      </c>
      <c r="W99" s="367">
        <f t="shared" si="39"/>
        <v>3.1807088278632746E-2</v>
      </c>
      <c r="X99" s="367">
        <f t="shared" si="40"/>
        <v>3.9837760613779909E-3</v>
      </c>
      <c r="Y99" s="367">
        <f t="shared" si="41"/>
        <v>0</v>
      </c>
      <c r="AA99" s="368">
        <f>'GE2024 results'!Q98</f>
        <v>0.45436468917294875</v>
      </c>
      <c r="AB99" s="368">
        <f>'GE2024 results'!R98</f>
        <v>0.21728395061728395</v>
      </c>
      <c r="AC99" s="368">
        <f>'GE2024 results'!S98</f>
        <v>0.17980989839396919</v>
      </c>
      <c r="AD99" s="368">
        <f>'GE2024 results'!T98</f>
        <v>4.5296624057686002E-2</v>
      </c>
      <c r="AE99" s="368">
        <f>'GE2024 results'!U98</f>
        <v>9.5531519720310279E-2</v>
      </c>
      <c r="AF99" s="368">
        <f>'GE2024 results'!W98</f>
        <v>7.713318037801814E-3</v>
      </c>
      <c r="AG99" s="368">
        <f>'GE2024 results'!X98</f>
        <v>0</v>
      </c>
      <c r="AH99" s="369">
        <f>'GE2024 results'!Z98</f>
        <v>0</v>
      </c>
      <c r="AJ99" s="368">
        <f t="shared" si="42"/>
        <v>0.29837929110266248</v>
      </c>
      <c r="AK99" s="370" t="str">
        <f t="shared" si="43"/>
        <v>Ref</v>
      </c>
      <c r="AL99" s="368">
        <f t="shared" si="44"/>
        <v>6.1649493834798452E-2</v>
      </c>
      <c r="AM99" s="368">
        <f t="shared" si="45"/>
        <v>0.23672979726786403</v>
      </c>
      <c r="AO99" s="383" t="s">
        <v>8</v>
      </c>
      <c r="AP99" s="372" t="str">
        <f t="shared" si="46"/>
        <v>Ref</v>
      </c>
      <c r="AQ99" s="359" t="str">
        <f t="shared" si="47"/>
        <v>gain from</v>
      </c>
      <c r="AR99" s="359" t="str">
        <f t="shared" si="48"/>
        <v>LAB</v>
      </c>
      <c r="AS99" s="333" t="str">
        <f t="shared" si="59"/>
        <v/>
      </c>
      <c r="AU99" s="373">
        <f t="shared" si="49"/>
        <v>10906.363112391931</v>
      </c>
      <c r="AV99" s="374">
        <f t="shared" si="50"/>
        <v>7417.2459016393441</v>
      </c>
      <c r="AW99" s="375">
        <f t="shared" si="51"/>
        <v>13746.612938216262</v>
      </c>
      <c r="AX99" s="376">
        <f t="shared" si="52"/>
        <v>1923.7440000000004</v>
      </c>
      <c r="AY99" s="377">
        <f t="shared" si="53"/>
        <v>10174.66254053615</v>
      </c>
      <c r="AZ99" s="378">
        <f t="shared" si="54"/>
        <v>253.38796294096181</v>
      </c>
      <c r="BA99" s="379">
        <f t="shared" si="55"/>
        <v>0</v>
      </c>
      <c r="BB99" s="471">
        <f t="shared" si="57"/>
        <v>1465.3822979544511</v>
      </c>
      <c r="BC99" s="379">
        <f t="shared" si="58"/>
        <v>183.53628814491893</v>
      </c>
      <c r="BD99" s="381">
        <f t="shared" si="56"/>
        <v>0</v>
      </c>
      <c r="BE99" s="382">
        <f>'Allocation (ENG)'!AW99</f>
        <v>46070.935041824014</v>
      </c>
    </row>
    <row r="100" spans="1:60" ht="20" customHeight="1" x14ac:dyDescent="0.35">
      <c r="A100" s="333" t="s">
        <v>177</v>
      </c>
      <c r="B100" s="390" t="s">
        <v>171</v>
      </c>
      <c r="C100" s="333" t="s">
        <v>56</v>
      </c>
      <c r="D100" s="333" t="s">
        <v>71</v>
      </c>
      <c r="E100" s="462">
        <f>'Allocation (ENG)'!AY100</f>
        <v>0.23217451478497367</v>
      </c>
      <c r="F100" s="463">
        <f>'Allocation (ENG)'!AZ100</f>
        <v>8.9231066313173263E-2</v>
      </c>
      <c r="G100" s="464">
        <f>'Allocation (ENG)'!BA100</f>
        <v>0.17991137881386005</v>
      </c>
      <c r="H100" s="465">
        <f>'Allocation (ENG)'!BB100</f>
        <v>6.8395008218248329E-2</v>
      </c>
      <c r="I100" s="466">
        <f>'Allocation (ENG)'!BC100</f>
        <v>0.39535570534840297</v>
      </c>
      <c r="J100" s="467">
        <f>'Allocation (ENG)'!BD100</f>
        <v>1.8063067940826097E-3</v>
      </c>
      <c r="K100" s="462">
        <f>'Allocation (ENG)'!BE100</f>
        <v>0</v>
      </c>
      <c r="L100" s="468">
        <f>'Allocation (ENG)'!BF100</f>
        <v>1.9178466062827648E-2</v>
      </c>
      <c r="M100" s="469">
        <f>'Allocation (ENG)'!BG100</f>
        <v>6.8397544332255665E-3</v>
      </c>
      <c r="N100" s="470">
        <f>'Allocation (ENG)'!BH100</f>
        <v>7.1077992312058901E-3</v>
      </c>
      <c r="P100" s="367">
        <f t="shared" si="32"/>
        <v>-0.2442419393673714</v>
      </c>
      <c r="Q100" s="367">
        <f t="shared" si="33"/>
        <v>-3.9519349475716864E-2</v>
      </c>
      <c r="R100" s="367">
        <f t="shared" si="34"/>
        <v>6.4000523951901964E-2</v>
      </c>
      <c r="S100" s="367">
        <f t="shared" si="35"/>
        <v>-1.0926424313074432E-2</v>
      </c>
      <c r="T100" s="367">
        <f t="shared" si="36"/>
        <v>0.21251947073259192</v>
      </c>
      <c r="U100" s="367">
        <f t="shared" si="37"/>
        <v>-4.8684908553241982E-3</v>
      </c>
      <c r="V100" s="367">
        <f t="shared" si="38"/>
        <v>0</v>
      </c>
      <c r="W100" s="367">
        <f t="shared" si="39"/>
        <v>1.9178466062827648E-2</v>
      </c>
      <c r="X100" s="367">
        <f t="shared" si="40"/>
        <v>6.8397544332255665E-3</v>
      </c>
      <c r="Y100" s="367">
        <f t="shared" si="41"/>
        <v>-2.9820111690602143E-3</v>
      </c>
      <c r="AA100" s="368">
        <f>'GE2024 results'!Q99</f>
        <v>0.47641645415234507</v>
      </c>
      <c r="AB100" s="368">
        <f>'GE2024 results'!R99</f>
        <v>0.12875041578889013</v>
      </c>
      <c r="AC100" s="368">
        <f>'GE2024 results'!S99</f>
        <v>0.11591085486195808</v>
      </c>
      <c r="AD100" s="368">
        <f>'GE2024 results'!T99</f>
        <v>7.9321432531322761E-2</v>
      </c>
      <c r="AE100" s="368">
        <f>'GE2024 results'!U99</f>
        <v>0.18283623461581106</v>
      </c>
      <c r="AF100" s="368">
        <f>'GE2024 results'!W99</f>
        <v>6.6747976494068075E-3</v>
      </c>
      <c r="AG100" s="368">
        <f>'GE2024 results'!X99</f>
        <v>0</v>
      </c>
      <c r="AH100" s="369">
        <f>'GE2024 results'!Z99</f>
        <v>1.0089810400266104E-2</v>
      </c>
      <c r="AJ100" s="368">
        <f t="shared" si="42"/>
        <v>0.39535570534840297</v>
      </c>
      <c r="AK100" s="370" t="str">
        <f t="shared" si="43"/>
        <v>Grn</v>
      </c>
      <c r="AL100" s="368">
        <f t="shared" si="44"/>
        <v>0.16318119056342931</v>
      </c>
      <c r="AM100" s="368">
        <f t="shared" si="45"/>
        <v>0.23217451478497367</v>
      </c>
      <c r="AO100" s="383" t="s">
        <v>8</v>
      </c>
      <c r="AP100" s="372" t="str">
        <f t="shared" si="46"/>
        <v>Grn</v>
      </c>
      <c r="AQ100" s="359" t="str">
        <f t="shared" si="47"/>
        <v>gain from</v>
      </c>
      <c r="AR100" s="359" t="str">
        <f t="shared" si="48"/>
        <v>LAB</v>
      </c>
      <c r="AS100" s="333" t="str">
        <f t="shared" si="59"/>
        <v/>
      </c>
      <c r="AU100" s="373">
        <f t="shared" si="49"/>
        <v>11268.265129682997</v>
      </c>
      <c r="AV100" s="374">
        <f t="shared" si="50"/>
        <v>4330.7049180327867</v>
      </c>
      <c r="AW100" s="375">
        <f t="shared" si="51"/>
        <v>8731.7469714493127</v>
      </c>
      <c r="AX100" s="376">
        <f t="shared" si="52"/>
        <v>3319.4560000000001</v>
      </c>
      <c r="AY100" s="377">
        <f t="shared" si="53"/>
        <v>19188.035829533521</v>
      </c>
      <c r="AZ100" s="378">
        <f t="shared" si="54"/>
        <v>87.666572190841777</v>
      </c>
      <c r="BA100" s="379">
        <f t="shared" si="55"/>
        <v>0</v>
      </c>
      <c r="BB100" s="471">
        <f t="shared" si="57"/>
        <v>930.80000867759338</v>
      </c>
      <c r="BC100" s="379">
        <f t="shared" si="58"/>
        <v>331.95790867438672</v>
      </c>
      <c r="BD100" s="381">
        <f t="shared" si="56"/>
        <v>344.96708779584162</v>
      </c>
      <c r="BE100" s="382">
        <f>'Allocation (ENG)'!AW100</f>
        <v>48533.600426037279</v>
      </c>
    </row>
    <row r="101" spans="1:60" ht="20" customHeight="1" x14ac:dyDescent="0.35">
      <c r="A101" s="333" t="s">
        <v>178</v>
      </c>
      <c r="B101" s="390" t="s">
        <v>171</v>
      </c>
      <c r="C101" s="333" t="s">
        <v>56</v>
      </c>
      <c r="D101" s="333" t="s">
        <v>71</v>
      </c>
      <c r="E101" s="462">
        <f>'Allocation (ENG)'!AY101</f>
        <v>0.18593621679592551</v>
      </c>
      <c r="F101" s="463">
        <f>'Allocation (ENG)'!AZ101</f>
        <v>0.22136298802773749</v>
      </c>
      <c r="G101" s="464">
        <f>'Allocation (ENG)'!BA101</f>
        <v>0.25878387303953188</v>
      </c>
      <c r="H101" s="465">
        <f>'Allocation (ENG)'!BB101</f>
        <v>0.10893341233787687</v>
      </c>
      <c r="I101" s="466">
        <f>'Allocation (ENG)'!BC101</f>
        <v>0.18955428512267994</v>
      </c>
      <c r="J101" s="467">
        <f>'Allocation (ENG)'!BD101</f>
        <v>2.9810504610744402E-3</v>
      </c>
      <c r="K101" s="462">
        <f>'Allocation (ENG)'!BE101</f>
        <v>0</v>
      </c>
      <c r="L101" s="468">
        <f>'Allocation (ENG)'!BF101</f>
        <v>2.7586235842429179E-2</v>
      </c>
      <c r="M101" s="469">
        <f>'Allocation (ENG)'!BG101</f>
        <v>3.3653939844145845E-3</v>
      </c>
      <c r="N101" s="470">
        <f>'Allocation (ENG)'!BH101</f>
        <v>1.496544388330011E-3</v>
      </c>
      <c r="P101" s="367">
        <f t="shared" si="32"/>
        <v>-0.16407084264456342</v>
      </c>
      <c r="Q101" s="367">
        <f t="shared" si="33"/>
        <v>-7.1644131922241311E-2</v>
      </c>
      <c r="R101" s="367">
        <f t="shared" si="34"/>
        <v>0.10583605238965996</v>
      </c>
      <c r="S101" s="367">
        <f t="shared" si="35"/>
        <v>-6.9624306601666491E-3</v>
      </c>
      <c r="T101" s="367">
        <f t="shared" si="36"/>
        <v>0.1091371730389348</v>
      </c>
      <c r="U101" s="367">
        <f t="shared" si="37"/>
        <v>-2.1420863508822348E-3</v>
      </c>
      <c r="V101" s="367">
        <f t="shared" si="38"/>
        <v>0</v>
      </c>
      <c r="W101" s="367">
        <f t="shared" si="39"/>
        <v>2.7586235842429179E-2</v>
      </c>
      <c r="X101" s="367">
        <f t="shared" si="40"/>
        <v>3.3653939844145845E-3</v>
      </c>
      <c r="Y101" s="367">
        <f t="shared" si="41"/>
        <v>-1.1053636775849934E-3</v>
      </c>
      <c r="AA101" s="368">
        <f>'GE2024 results'!Q100</f>
        <v>0.35000705944048893</v>
      </c>
      <c r="AB101" s="368">
        <f>'GE2024 results'!R100</f>
        <v>0.2930071199499788</v>
      </c>
      <c r="AC101" s="368">
        <f>'GE2024 results'!S100</f>
        <v>0.15294782064987192</v>
      </c>
      <c r="AD101" s="368">
        <f>'GE2024 results'!T100</f>
        <v>0.11589584299804352</v>
      </c>
      <c r="AE101" s="368">
        <f>'GE2024 results'!U100</f>
        <v>8.0417112083745135E-2</v>
      </c>
      <c r="AF101" s="368">
        <f>'GE2024 results'!W100</f>
        <v>5.123136811956675E-3</v>
      </c>
      <c r="AG101" s="368">
        <f>'GE2024 results'!X100</f>
        <v>0</v>
      </c>
      <c r="AH101" s="369">
        <f>'GE2024 results'!Z100</f>
        <v>2.6019080659150044E-3</v>
      </c>
      <c r="AJ101" s="368">
        <f t="shared" si="42"/>
        <v>0.25878387303953188</v>
      </c>
      <c r="AK101" s="370" t="str">
        <f t="shared" si="43"/>
        <v>Ref</v>
      </c>
      <c r="AL101" s="368">
        <f t="shared" si="44"/>
        <v>3.7420885011794386E-2</v>
      </c>
      <c r="AM101" s="368">
        <f t="shared" si="45"/>
        <v>0.22136298802773749</v>
      </c>
      <c r="AO101" s="383" t="s">
        <v>8</v>
      </c>
      <c r="AP101" s="372" t="str">
        <f t="shared" si="46"/>
        <v>Ref</v>
      </c>
      <c r="AQ101" s="359" t="str">
        <f t="shared" si="47"/>
        <v>gain from</v>
      </c>
      <c r="AR101" s="359" t="str">
        <f t="shared" si="48"/>
        <v>LAB</v>
      </c>
      <c r="AS101" s="333" t="str">
        <f t="shared" si="59"/>
        <v/>
      </c>
      <c r="AU101" s="373">
        <f t="shared" si="49"/>
        <v>9101.573487031701</v>
      </c>
      <c r="AV101" s="374">
        <f t="shared" si="50"/>
        <v>10835.713114754099</v>
      </c>
      <c r="AW101" s="375">
        <f t="shared" si="51"/>
        <v>12667.464565620841</v>
      </c>
      <c r="AX101" s="376">
        <f t="shared" si="52"/>
        <v>5332.2880000000005</v>
      </c>
      <c r="AY101" s="377">
        <f t="shared" si="53"/>
        <v>9278.6778474651492</v>
      </c>
      <c r="AZ101" s="378">
        <f t="shared" si="54"/>
        <v>145.92235072631269</v>
      </c>
      <c r="BA101" s="379">
        <f t="shared" si="55"/>
        <v>0</v>
      </c>
      <c r="BB101" s="471">
        <f t="shared" si="57"/>
        <v>1350.3456027936081</v>
      </c>
      <c r="BC101" s="379">
        <f t="shared" si="58"/>
        <v>164.73595725346055</v>
      </c>
      <c r="BD101" s="381">
        <f t="shared" si="56"/>
        <v>73.255812997099667</v>
      </c>
      <c r="BE101" s="382">
        <f>'Allocation (ENG)'!AW101</f>
        <v>48949.976738642275</v>
      </c>
    </row>
    <row r="102" spans="1:60" ht="20" customHeight="1" x14ac:dyDescent="0.35">
      <c r="A102" s="333" t="s">
        <v>179</v>
      </c>
      <c r="B102" s="390" t="s">
        <v>171</v>
      </c>
      <c r="C102" s="333" t="s">
        <v>56</v>
      </c>
      <c r="D102" s="333" t="s">
        <v>71</v>
      </c>
      <c r="E102" s="462">
        <f>'Allocation (ENG)'!AY102</f>
        <v>0.14008043757581692</v>
      </c>
      <c r="F102" s="463">
        <f>'Allocation (ENG)'!AZ102</f>
        <v>0.18861901370060993</v>
      </c>
      <c r="G102" s="464">
        <f>'Allocation (ENG)'!BA102</f>
        <v>0.375014406747187</v>
      </c>
      <c r="H102" s="465">
        <f>'Allocation (ENG)'!BB102</f>
        <v>5.4770260493467789E-2</v>
      </c>
      <c r="I102" s="466">
        <f>'Allocation (ENG)'!BC102</f>
        <v>9.6430086396787656E-2</v>
      </c>
      <c r="J102" s="467">
        <f>'Allocation (ENG)'!BD102</f>
        <v>9.7998887981513211E-2</v>
      </c>
      <c r="K102" s="462">
        <f>'Allocation (ENG)'!BE102</f>
        <v>0</v>
      </c>
      <c r="L102" s="468">
        <f>'Allocation (ENG)'!BF102</f>
        <v>3.9976354582405629E-2</v>
      </c>
      <c r="M102" s="469">
        <f>'Allocation (ENG)'!BG102</f>
        <v>7.1105525222118753E-3</v>
      </c>
      <c r="N102" s="470">
        <f>'Allocation (ENG)'!BH102</f>
        <v>0</v>
      </c>
      <c r="P102" s="367">
        <f t="shared" si="32"/>
        <v>-0.12713508063778409</v>
      </c>
      <c r="Q102" s="367">
        <f t="shared" si="33"/>
        <v>-6.4386512407431123E-2</v>
      </c>
      <c r="R102" s="367">
        <f t="shared" si="34"/>
        <v>0.15040630930724114</v>
      </c>
      <c r="S102" s="367">
        <f t="shared" si="35"/>
        <v>-4.2801511451924096E-3</v>
      </c>
      <c r="T102" s="367">
        <f t="shared" si="36"/>
        <v>5.4972998317392142E-2</v>
      </c>
      <c r="U102" s="367">
        <f t="shared" si="37"/>
        <v>-4.3695033299641639E-2</v>
      </c>
      <c r="V102" s="367">
        <f t="shared" si="38"/>
        <v>0</v>
      </c>
      <c r="W102" s="367">
        <f t="shared" si="39"/>
        <v>3.9976354582405629E-2</v>
      </c>
      <c r="X102" s="367">
        <f t="shared" si="40"/>
        <v>7.1105525222118753E-3</v>
      </c>
      <c r="Y102" s="367">
        <f t="shared" si="41"/>
        <v>-1.2969437239201534E-2</v>
      </c>
      <c r="AA102" s="368">
        <f>'GE2024 results'!Q101</f>
        <v>0.26721551821360101</v>
      </c>
      <c r="AB102" s="368">
        <f>'GE2024 results'!R101</f>
        <v>0.25300552610804106</v>
      </c>
      <c r="AC102" s="368">
        <f>'GE2024 results'!S101</f>
        <v>0.22460809743994586</v>
      </c>
      <c r="AD102" s="368">
        <f>'GE2024 results'!T101</f>
        <v>5.9050411638660198E-2</v>
      </c>
      <c r="AE102" s="368">
        <f>'GE2024 results'!U101</f>
        <v>4.1457088079395514E-2</v>
      </c>
      <c r="AF102" s="368">
        <f>'GE2024 results'!W101</f>
        <v>0.14169392128115485</v>
      </c>
      <c r="AG102" s="368">
        <f>'GE2024 results'!X101</f>
        <v>0</v>
      </c>
      <c r="AH102" s="369">
        <f>'GE2024 results'!Z101</f>
        <v>1.2969437239201534E-2</v>
      </c>
      <c r="AJ102" s="368">
        <f t="shared" si="42"/>
        <v>0.375014406747187</v>
      </c>
      <c r="AK102" s="370" t="str">
        <f t="shared" si="43"/>
        <v>Ref</v>
      </c>
      <c r="AL102" s="368">
        <f t="shared" si="44"/>
        <v>0.18639539304657707</v>
      </c>
      <c r="AM102" s="368">
        <f t="shared" si="45"/>
        <v>0.18861901370060993</v>
      </c>
      <c r="AO102" s="383" t="s">
        <v>8</v>
      </c>
      <c r="AP102" s="372" t="str">
        <f t="shared" si="46"/>
        <v>Ref</v>
      </c>
      <c r="AQ102" s="359" t="str">
        <f t="shared" si="47"/>
        <v>gain from</v>
      </c>
      <c r="AR102" s="359" t="str">
        <f t="shared" si="48"/>
        <v>LAB</v>
      </c>
      <c r="AS102" s="333" t="str">
        <f t="shared" si="59"/>
        <v/>
      </c>
      <c r="AU102" s="373">
        <f t="shared" si="49"/>
        <v>6213.7002881844383</v>
      </c>
      <c r="AV102" s="374">
        <f t="shared" si="50"/>
        <v>8366.7786885245914</v>
      </c>
      <c r="AW102" s="375">
        <f t="shared" si="51"/>
        <v>16634.921817809882</v>
      </c>
      <c r="AX102" s="376">
        <f t="shared" si="52"/>
        <v>2429.5040000000004</v>
      </c>
      <c r="AY102" s="377">
        <f t="shared" si="53"/>
        <v>4277.4541970506507</v>
      </c>
      <c r="AZ102" s="378">
        <f t="shared" si="54"/>
        <v>4347.043234805029</v>
      </c>
      <c r="BA102" s="379">
        <f t="shared" si="55"/>
        <v>0</v>
      </c>
      <c r="BB102" s="471">
        <f t="shared" si="57"/>
        <v>1773.2746291202361</v>
      </c>
      <c r="BC102" s="379">
        <f t="shared" si="58"/>
        <v>315.41050999719403</v>
      </c>
      <c r="BD102" s="381">
        <f t="shared" si="56"/>
        <v>0</v>
      </c>
      <c r="BE102" s="382">
        <f>'Allocation (ENG)'!AW102</f>
        <v>44358.087365492021</v>
      </c>
    </row>
    <row r="103" spans="1:60" ht="20" customHeight="1" x14ac:dyDescent="0.35">
      <c r="A103" s="333" t="s">
        <v>180</v>
      </c>
      <c r="B103" s="390" t="s">
        <v>181</v>
      </c>
      <c r="C103" s="333" t="s">
        <v>56</v>
      </c>
      <c r="D103" s="333" t="s">
        <v>71</v>
      </c>
      <c r="E103" s="462">
        <f>'Allocation (ENG)'!AY103</f>
        <v>0.16435356517380428</v>
      </c>
      <c r="F103" s="463">
        <f>'Allocation (ENG)'!AZ103</f>
        <v>0.21346482141829401</v>
      </c>
      <c r="G103" s="464">
        <f>'Allocation (ENG)'!BA103</f>
        <v>0.26868695860193936</v>
      </c>
      <c r="H103" s="465">
        <f>'Allocation (ENG)'!BB103</f>
        <v>5.4772394740121376E-2</v>
      </c>
      <c r="I103" s="466">
        <f>'Allocation (ENG)'!BC103</f>
        <v>0.25089372541102517</v>
      </c>
      <c r="J103" s="467">
        <f>'Allocation (ENG)'!BD103</f>
        <v>8.2237485014783479E-3</v>
      </c>
      <c r="K103" s="462">
        <f>'Allocation (ENG)'!BE103</f>
        <v>0</v>
      </c>
      <c r="L103" s="468">
        <f>'Allocation (ENG)'!BF103</f>
        <v>2.864189997900618E-2</v>
      </c>
      <c r="M103" s="469">
        <f>'Allocation (ENG)'!BG103</f>
        <v>4.7829747615211549E-3</v>
      </c>
      <c r="N103" s="470">
        <f>'Allocation (ENG)'!BH103</f>
        <v>6.179911412810127E-3</v>
      </c>
      <c r="P103" s="367">
        <f t="shared" si="32"/>
        <v>-0.16467007265458078</v>
      </c>
      <c r="Q103" s="367">
        <f t="shared" si="33"/>
        <v>-8.7028370179764641E-2</v>
      </c>
      <c r="R103" s="367">
        <f t="shared" si="34"/>
        <v>9.9803222135234709E-2</v>
      </c>
      <c r="S103" s="367">
        <f t="shared" si="35"/>
        <v>-7.2007646334663472E-3</v>
      </c>
      <c r="T103" s="367">
        <f t="shared" si="36"/>
        <v>0.13769544666935146</v>
      </c>
      <c r="U103" s="367">
        <f t="shared" si="37"/>
        <v>-7.8688379052966502E-3</v>
      </c>
      <c r="V103" s="367">
        <f t="shared" si="38"/>
        <v>0</v>
      </c>
      <c r="W103" s="367">
        <f t="shared" si="39"/>
        <v>2.864189997900618E-2</v>
      </c>
      <c r="X103" s="367">
        <f t="shared" si="40"/>
        <v>4.7829747615211549E-3</v>
      </c>
      <c r="Y103" s="367">
        <f t="shared" si="41"/>
        <v>-4.155498172005073E-3</v>
      </c>
      <c r="AA103" s="368">
        <f>'GE2024 results'!Q102</f>
        <v>0.32902363782838506</v>
      </c>
      <c r="AB103" s="368">
        <f>'GE2024 results'!R102</f>
        <v>0.30049319159805865</v>
      </c>
      <c r="AC103" s="368">
        <f>'GE2024 results'!S102</f>
        <v>0.16888373646670465</v>
      </c>
      <c r="AD103" s="368">
        <f>'GE2024 results'!T102</f>
        <v>6.1973159373587723E-2</v>
      </c>
      <c r="AE103" s="368">
        <f>'GE2024 results'!U102</f>
        <v>0.11319827874167371</v>
      </c>
      <c r="AF103" s="368">
        <f>'GE2024 results'!W102</f>
        <v>1.6092586406774998E-2</v>
      </c>
      <c r="AG103" s="368">
        <f>'GE2024 results'!X102</f>
        <v>0</v>
      </c>
      <c r="AH103" s="369">
        <f>'GE2024 results'!Z102</f>
        <v>1.03354095848152E-2</v>
      </c>
      <c r="AJ103" s="368">
        <f t="shared" si="42"/>
        <v>0.26868695860193936</v>
      </c>
      <c r="AK103" s="370" t="str">
        <f t="shared" si="43"/>
        <v>Ref</v>
      </c>
      <c r="AL103" s="368">
        <f t="shared" si="44"/>
        <v>1.7793233190914193E-2</v>
      </c>
      <c r="AM103" s="368">
        <f t="shared" si="45"/>
        <v>0.25089372541102517</v>
      </c>
      <c r="AO103" s="383" t="s">
        <v>8</v>
      </c>
      <c r="AP103" s="372" t="str">
        <f t="shared" si="46"/>
        <v>Ref</v>
      </c>
      <c r="AQ103" s="359" t="str">
        <f t="shared" si="47"/>
        <v>gain from</v>
      </c>
      <c r="AR103" s="359" t="str">
        <f t="shared" si="48"/>
        <v>LAB</v>
      </c>
      <c r="AS103" s="333" t="str">
        <f t="shared" si="59"/>
        <v/>
      </c>
      <c r="AU103" s="373">
        <f t="shared" si="49"/>
        <v>8782.6801152737753</v>
      </c>
      <c r="AV103" s="374">
        <f t="shared" si="50"/>
        <v>11407.073770491805</v>
      </c>
      <c r="AW103" s="375">
        <f t="shared" si="51"/>
        <v>14358.018982132548</v>
      </c>
      <c r="AX103" s="376">
        <f t="shared" si="52"/>
        <v>2926.9120000000003</v>
      </c>
      <c r="AY103" s="377">
        <f t="shared" si="53"/>
        <v>13407.189134498802</v>
      </c>
      <c r="AZ103" s="378">
        <f t="shared" si="54"/>
        <v>439.45838570989707</v>
      </c>
      <c r="BA103" s="379">
        <f t="shared" si="55"/>
        <v>0</v>
      </c>
      <c r="BB103" s="471">
        <f t="shared" si="57"/>
        <v>1530.5578868536281</v>
      </c>
      <c r="BC103" s="379">
        <f t="shared" si="58"/>
        <v>255.59127534255381</v>
      </c>
      <c r="BD103" s="381">
        <f t="shared" si="56"/>
        <v>330.2403876791098</v>
      </c>
      <c r="BE103" s="382">
        <f>'Allocation (ENG)'!AW103</f>
        <v>53437.721937982118</v>
      </c>
    </row>
    <row r="104" spans="1:60" ht="20" customHeight="1" x14ac:dyDescent="0.35">
      <c r="A104" s="333" t="s">
        <v>182</v>
      </c>
      <c r="B104" s="390" t="s">
        <v>181</v>
      </c>
      <c r="C104" s="333" t="s">
        <v>56</v>
      </c>
      <c r="D104" s="333" t="s">
        <v>71</v>
      </c>
      <c r="E104" s="462">
        <f>'Allocation (ENG)'!AY104</f>
        <v>0.10919135197146247</v>
      </c>
      <c r="F104" s="463">
        <f>'Allocation (ENG)'!AZ104</f>
        <v>0.21665996840583523</v>
      </c>
      <c r="G104" s="464">
        <f>'Allocation (ENG)'!BA104</f>
        <v>0.28215245677532347</v>
      </c>
      <c r="H104" s="465">
        <f>'Allocation (ENG)'!BB104</f>
        <v>9.6241162157043647E-2</v>
      </c>
      <c r="I104" s="466">
        <f>'Allocation (ENG)'!BC104</f>
        <v>0.25228912284815452</v>
      </c>
      <c r="J104" s="467">
        <f>'Allocation (ENG)'!BD104</f>
        <v>0</v>
      </c>
      <c r="K104" s="462">
        <f>'Allocation (ENG)'!BE104</f>
        <v>0</v>
      </c>
      <c r="L104" s="468">
        <f>'Allocation (ENG)'!BF104</f>
        <v>3.0077315578841603E-2</v>
      </c>
      <c r="M104" s="469">
        <f>'Allocation (ENG)'!BG104</f>
        <v>4.2109375185696366E-3</v>
      </c>
      <c r="N104" s="470">
        <f>'Allocation (ENG)'!BH104</f>
        <v>9.1776847447695101E-3</v>
      </c>
      <c r="P104" s="367">
        <f t="shared" si="32"/>
        <v>-0.12461516634919755</v>
      </c>
      <c r="Q104" s="367">
        <f t="shared" si="33"/>
        <v>-0.10955763924554446</v>
      </c>
      <c r="R104" s="367">
        <f t="shared" si="34"/>
        <v>9.2462001613011685E-2</v>
      </c>
      <c r="S104" s="367">
        <f t="shared" si="35"/>
        <v>-2.0231276074005614E-2</v>
      </c>
      <c r="T104" s="367">
        <f t="shared" si="36"/>
        <v>0.13053912823341612</v>
      </c>
      <c r="U104" s="367">
        <f t="shared" si="37"/>
        <v>0</v>
      </c>
      <c r="V104" s="367">
        <f t="shared" si="38"/>
        <v>0</v>
      </c>
      <c r="W104" s="367">
        <f t="shared" si="39"/>
        <v>3.0077315578841603E-2</v>
      </c>
      <c r="X104" s="367">
        <f t="shared" si="40"/>
        <v>4.2109375185696366E-3</v>
      </c>
      <c r="Y104" s="367">
        <f t="shared" si="41"/>
        <v>-2.885301275091335E-3</v>
      </c>
      <c r="AA104" s="368">
        <f>'GE2024 results'!Q103</f>
        <v>0.23380651832066002</v>
      </c>
      <c r="AB104" s="368">
        <f>'GE2024 results'!R103</f>
        <v>0.32621760765137969</v>
      </c>
      <c r="AC104" s="368">
        <f>'GE2024 results'!S103</f>
        <v>0.18969045516231178</v>
      </c>
      <c r="AD104" s="368">
        <f>'GE2024 results'!T103</f>
        <v>0.11647243823104926</v>
      </c>
      <c r="AE104" s="368">
        <f>'GE2024 results'!U103</f>
        <v>0.12174999461473839</v>
      </c>
      <c r="AF104" s="368">
        <f>'GE2024 results'!W103</f>
        <v>0</v>
      </c>
      <c r="AG104" s="368">
        <f>'GE2024 results'!X103</f>
        <v>0</v>
      </c>
      <c r="AH104" s="369">
        <f>'GE2024 results'!Z103</f>
        <v>1.2062986019860845E-2</v>
      </c>
      <c r="AJ104" s="368">
        <f t="shared" si="42"/>
        <v>0.28215245677532347</v>
      </c>
      <c r="AK104" s="370" t="str">
        <f t="shared" si="43"/>
        <v>Ref</v>
      </c>
      <c r="AL104" s="368">
        <f t="shared" si="44"/>
        <v>2.9863333927168945E-2</v>
      </c>
      <c r="AM104" s="368">
        <f t="shared" si="45"/>
        <v>0.25228912284815452</v>
      </c>
      <c r="AO104" s="384" t="s">
        <v>10</v>
      </c>
      <c r="AP104" s="372" t="str">
        <f t="shared" si="46"/>
        <v>Ref</v>
      </c>
      <c r="AQ104" s="359" t="str">
        <f t="shared" si="47"/>
        <v>gain from</v>
      </c>
      <c r="AR104" s="359" t="str">
        <f t="shared" si="48"/>
        <v>CON</v>
      </c>
      <c r="AS104" s="333" t="str">
        <f t="shared" si="59"/>
        <v/>
      </c>
      <c r="AU104" s="373">
        <f t="shared" si="49"/>
        <v>5692.8760806916425</v>
      </c>
      <c r="AV104" s="374">
        <f t="shared" si="50"/>
        <v>11295.934426229509</v>
      </c>
      <c r="AW104" s="375">
        <f t="shared" si="51"/>
        <v>14710.496236958606</v>
      </c>
      <c r="AX104" s="376">
        <f t="shared" si="52"/>
        <v>5017.6960000000008</v>
      </c>
      <c r="AY104" s="377">
        <f t="shared" si="53"/>
        <v>13153.520740876102</v>
      </c>
      <c r="AZ104" s="378">
        <f t="shared" si="54"/>
        <v>0</v>
      </c>
      <c r="BA104" s="379">
        <f t="shared" si="55"/>
        <v>0</v>
      </c>
      <c r="BB104" s="471">
        <f t="shared" si="57"/>
        <v>1568.1317919293833</v>
      </c>
      <c r="BC104" s="379">
        <f t="shared" si="58"/>
        <v>219.54435991430307</v>
      </c>
      <c r="BD104" s="381">
        <f t="shared" si="56"/>
        <v>478.49413910803088</v>
      </c>
      <c r="BE104" s="382">
        <f>'Allocation (ENG)'!AW104</f>
        <v>52136.693775707572</v>
      </c>
    </row>
    <row r="105" spans="1:60" ht="20" customHeight="1" x14ac:dyDescent="0.35">
      <c r="A105" s="333" t="s">
        <v>183</v>
      </c>
      <c r="B105" s="390" t="s">
        <v>181</v>
      </c>
      <c r="C105" s="333" t="s">
        <v>56</v>
      </c>
      <c r="D105" s="333" t="s">
        <v>71</v>
      </c>
      <c r="E105" s="462">
        <f>'Allocation (ENG)'!AY105</f>
        <v>0.23429009805584144</v>
      </c>
      <c r="F105" s="463">
        <f>'Allocation (ENG)'!AZ105</f>
        <v>0.20404234846232813</v>
      </c>
      <c r="G105" s="464">
        <f>'Allocation (ENG)'!BA105</f>
        <v>0.2745490769299469</v>
      </c>
      <c r="H105" s="465">
        <f>'Allocation (ENG)'!BB105</f>
        <v>4.8639737781290888E-2</v>
      </c>
      <c r="I105" s="466">
        <f>'Allocation (ENG)'!BC105</f>
        <v>0.19877969589045749</v>
      </c>
      <c r="J105" s="467">
        <f>'Allocation (ENG)'!BD105</f>
        <v>0</v>
      </c>
      <c r="K105" s="462">
        <f>'Allocation (ENG)'!BE105</f>
        <v>0</v>
      </c>
      <c r="L105" s="468">
        <f>'Allocation (ENG)'!BF105</f>
        <v>2.9266798960666984E-2</v>
      </c>
      <c r="M105" s="469">
        <f>'Allocation (ENG)'!BG105</f>
        <v>3.3178159641023657E-3</v>
      </c>
      <c r="N105" s="470">
        <f>'Allocation (ENG)'!BH105</f>
        <v>7.1144279553656048E-3</v>
      </c>
      <c r="P105" s="367">
        <f t="shared" si="32"/>
        <v>-0.19907878397542628</v>
      </c>
      <c r="Q105" s="367">
        <f t="shared" si="33"/>
        <v>-6.134759049980118E-2</v>
      </c>
      <c r="R105" s="367">
        <f t="shared" si="34"/>
        <v>0.11510182136506297</v>
      </c>
      <c r="S105" s="367">
        <f t="shared" si="35"/>
        <v>-2.2100273703961615E-3</v>
      </c>
      <c r="T105" s="367">
        <f t="shared" si="36"/>
        <v>0.11591341193956008</v>
      </c>
      <c r="U105" s="367">
        <f t="shared" si="37"/>
        <v>0</v>
      </c>
      <c r="V105" s="367">
        <f t="shared" si="38"/>
        <v>0</v>
      </c>
      <c r="W105" s="367">
        <f t="shared" si="39"/>
        <v>2.9266798960666984E-2</v>
      </c>
      <c r="X105" s="367">
        <f t="shared" si="40"/>
        <v>3.3178159641023657E-3</v>
      </c>
      <c r="Y105" s="367">
        <f t="shared" si="41"/>
        <v>-9.6344638376897381E-4</v>
      </c>
      <c r="AA105" s="368">
        <f>'GE2024 results'!Q104</f>
        <v>0.43336888203126772</v>
      </c>
      <c r="AB105" s="368">
        <f>'GE2024 results'!R104</f>
        <v>0.26538993896212931</v>
      </c>
      <c r="AC105" s="368">
        <f>'GE2024 results'!S104</f>
        <v>0.15944725556488393</v>
      </c>
      <c r="AD105" s="368">
        <f>'GE2024 results'!T104</f>
        <v>5.084976515168705E-2</v>
      </c>
      <c r="AE105" s="368">
        <f>'GE2024 results'!U104</f>
        <v>8.2866283950897415E-2</v>
      </c>
      <c r="AF105" s="368">
        <f>'GE2024 results'!W104</f>
        <v>0</v>
      </c>
      <c r="AG105" s="368">
        <f>'GE2024 results'!X104</f>
        <v>0</v>
      </c>
      <c r="AH105" s="369">
        <f>'GE2024 results'!Z104</f>
        <v>8.0778743391345786E-3</v>
      </c>
      <c r="AJ105" s="368">
        <f t="shared" si="42"/>
        <v>0.2745490769299469</v>
      </c>
      <c r="AK105" s="370" t="str">
        <f t="shared" si="43"/>
        <v>Ref</v>
      </c>
      <c r="AL105" s="368">
        <f t="shared" si="44"/>
        <v>4.0258978874105456E-2</v>
      </c>
      <c r="AM105" s="368">
        <f t="shared" si="45"/>
        <v>0.23429009805584144</v>
      </c>
      <c r="AO105" s="383" t="s">
        <v>8</v>
      </c>
      <c r="AP105" s="372" t="str">
        <f t="shared" si="46"/>
        <v>Ref</v>
      </c>
      <c r="AQ105" s="359" t="str">
        <f t="shared" si="47"/>
        <v>gain from</v>
      </c>
      <c r="AR105" s="359" t="str">
        <f t="shared" si="48"/>
        <v>LAB</v>
      </c>
      <c r="AS105" s="333" t="str">
        <f t="shared" si="59"/>
        <v/>
      </c>
      <c r="AU105" s="373">
        <f t="shared" si="49"/>
        <v>10017.342939481268</v>
      </c>
      <c r="AV105" s="374">
        <f t="shared" si="50"/>
        <v>8724.0655737704928</v>
      </c>
      <c r="AW105" s="375">
        <f t="shared" si="51"/>
        <v>11738.661941529426</v>
      </c>
      <c r="AX105" s="376">
        <f t="shared" si="52"/>
        <v>2079.6480000000001</v>
      </c>
      <c r="AY105" s="377">
        <f t="shared" si="53"/>
        <v>8499.0548028449266</v>
      </c>
      <c r="AZ105" s="378">
        <f t="shared" si="54"/>
        <v>0</v>
      </c>
      <c r="BA105" s="379">
        <f t="shared" si="55"/>
        <v>0</v>
      </c>
      <c r="BB105" s="471">
        <f t="shared" si="57"/>
        <v>1251.3356917883007</v>
      </c>
      <c r="BC105" s="379">
        <f t="shared" si="58"/>
        <v>141.85704218100403</v>
      </c>
      <c r="BD105" s="381">
        <f t="shared" si="56"/>
        <v>304.18555986153387</v>
      </c>
      <c r="BE105" s="382">
        <f>'Allocation (ENG)'!AW105</f>
        <v>42756.151551456962</v>
      </c>
    </row>
    <row r="106" spans="1:60" ht="20" customHeight="1" x14ac:dyDescent="0.35">
      <c r="A106" s="333" t="s">
        <v>184</v>
      </c>
      <c r="B106" s="390" t="s">
        <v>181</v>
      </c>
      <c r="C106" s="333" t="s">
        <v>56</v>
      </c>
      <c r="D106" s="333" t="s">
        <v>71</v>
      </c>
      <c r="E106" s="462">
        <f>'Allocation (ENG)'!AY106</f>
        <v>0.16983659903992779</v>
      </c>
      <c r="F106" s="463">
        <f>'Allocation (ENG)'!AZ106</f>
        <v>0.20786534934178305</v>
      </c>
      <c r="G106" s="464">
        <f>'Allocation (ENG)'!BA106</f>
        <v>0.38624763176611232</v>
      </c>
      <c r="H106" s="465">
        <f>'Allocation (ENG)'!BB106</f>
        <v>3.0934537848277051E-2</v>
      </c>
      <c r="I106" s="466">
        <f>'Allocation (ENG)'!BC106</f>
        <v>0.16125064940286299</v>
      </c>
      <c r="J106" s="467">
        <f>'Allocation (ENG)'!BD106</f>
        <v>0</v>
      </c>
      <c r="K106" s="462">
        <f>'Allocation (ENG)'!BE106</f>
        <v>0</v>
      </c>
      <c r="L106" s="468">
        <f>'Allocation (ENG)'!BF106</f>
        <v>4.1173810942430861E-2</v>
      </c>
      <c r="M106" s="469">
        <f>'Allocation (ENG)'!BG106</f>
        <v>2.6914216586060051E-3</v>
      </c>
      <c r="N106" s="470">
        <f>'Allocation (ENG)'!BH106</f>
        <v>0</v>
      </c>
      <c r="P106" s="367">
        <f t="shared" si="32"/>
        <v>-0.17599354633115102</v>
      </c>
      <c r="Q106" s="367">
        <f t="shared" si="33"/>
        <v>-8.9762806740848938E-2</v>
      </c>
      <c r="R106" s="367">
        <f t="shared" si="34"/>
        <v>0.13930807553045815</v>
      </c>
      <c r="S106" s="367">
        <f t="shared" si="35"/>
        <v>-4.6670306291521774E-3</v>
      </c>
      <c r="T106" s="367">
        <f t="shared" si="36"/>
        <v>8.7250075569657179E-2</v>
      </c>
      <c r="U106" s="367">
        <f t="shared" si="37"/>
        <v>0</v>
      </c>
      <c r="V106" s="367">
        <f t="shared" si="38"/>
        <v>0</v>
      </c>
      <c r="W106" s="367">
        <f t="shared" si="39"/>
        <v>4.1173810942430861E-2</v>
      </c>
      <c r="X106" s="367">
        <f t="shared" si="40"/>
        <v>2.6914216586060051E-3</v>
      </c>
      <c r="Y106" s="367">
        <f t="shared" si="41"/>
        <v>0</v>
      </c>
      <c r="AA106" s="368">
        <f>'GE2024 results'!Q105</f>
        <v>0.34583014537107881</v>
      </c>
      <c r="AB106" s="368">
        <f>'GE2024 results'!R105</f>
        <v>0.29762815608263199</v>
      </c>
      <c r="AC106" s="368">
        <f>'GE2024 results'!S105</f>
        <v>0.24693955623565417</v>
      </c>
      <c r="AD106" s="368">
        <f>'GE2024 results'!T105</f>
        <v>3.5601568477429228E-2</v>
      </c>
      <c r="AE106" s="368">
        <f>'GE2024 results'!U105</f>
        <v>7.400057383320581E-2</v>
      </c>
      <c r="AF106" s="368">
        <f>'GE2024 results'!W105</f>
        <v>0</v>
      </c>
      <c r="AG106" s="368">
        <f>'GE2024 results'!X105</f>
        <v>0</v>
      </c>
      <c r="AH106" s="369">
        <f>'GE2024 results'!Z105</f>
        <v>0</v>
      </c>
      <c r="AJ106" s="368">
        <f t="shared" si="42"/>
        <v>0.38624763176611232</v>
      </c>
      <c r="AK106" s="370" t="str">
        <f t="shared" si="43"/>
        <v>Ref</v>
      </c>
      <c r="AL106" s="368">
        <f t="shared" si="44"/>
        <v>0.17838228242432927</v>
      </c>
      <c r="AM106" s="368">
        <f t="shared" si="45"/>
        <v>0.20786534934178305</v>
      </c>
      <c r="AO106" s="383" t="s">
        <v>8</v>
      </c>
      <c r="AP106" s="372" t="str">
        <f t="shared" si="46"/>
        <v>Ref</v>
      </c>
      <c r="AQ106" s="359" t="str">
        <f t="shared" si="47"/>
        <v>gain from</v>
      </c>
      <c r="AR106" s="359" t="str">
        <f t="shared" si="48"/>
        <v>LAB</v>
      </c>
      <c r="AS106" s="333" t="str">
        <f t="shared" si="59"/>
        <v/>
      </c>
      <c r="AU106" s="373">
        <f t="shared" si="49"/>
        <v>7586.3054755043231</v>
      </c>
      <c r="AV106" s="374">
        <f t="shared" si="50"/>
        <v>9284.9836065573763</v>
      </c>
      <c r="AW106" s="375">
        <f t="shared" si="51"/>
        <v>17253.009894993014</v>
      </c>
      <c r="AX106" s="376">
        <f t="shared" si="52"/>
        <v>1381.7920000000001</v>
      </c>
      <c r="AY106" s="377">
        <f t="shared" si="53"/>
        <v>7202.7860391032445</v>
      </c>
      <c r="AZ106" s="378">
        <f t="shared" si="54"/>
        <v>0</v>
      </c>
      <c r="BA106" s="379">
        <f t="shared" si="55"/>
        <v>0</v>
      </c>
      <c r="BB106" s="471">
        <f t="shared" si="57"/>
        <v>1839.162519537437</v>
      </c>
      <c r="BC106" s="379">
        <f t="shared" si="58"/>
        <v>120.22112419228024</v>
      </c>
      <c r="BD106" s="381">
        <f t="shared" si="56"/>
        <v>0</v>
      </c>
      <c r="BE106" s="382">
        <f>'Allocation (ENG)'!AW106</f>
        <v>44668.260659887674</v>
      </c>
    </row>
    <row r="107" spans="1:60" ht="20" customHeight="1" x14ac:dyDescent="0.35">
      <c r="A107" s="333" t="s">
        <v>185</v>
      </c>
      <c r="B107" s="390" t="s">
        <v>181</v>
      </c>
      <c r="C107" s="333" t="s">
        <v>56</v>
      </c>
      <c r="D107" s="333" t="s">
        <v>71</v>
      </c>
      <c r="E107" s="462">
        <f>'Allocation (ENG)'!AY107</f>
        <v>0.13306296676245202</v>
      </c>
      <c r="F107" s="463">
        <f>'Allocation (ENG)'!AZ107</f>
        <v>0.23346719900438054</v>
      </c>
      <c r="G107" s="464">
        <f>'Allocation (ENG)'!BA107</f>
        <v>0.30080740267308981</v>
      </c>
      <c r="H107" s="465">
        <f>'Allocation (ENG)'!BB107</f>
        <v>0.116026652358265</v>
      </c>
      <c r="I107" s="466">
        <f>'Allocation (ENG)'!BC107</f>
        <v>0.18153978933657311</v>
      </c>
      <c r="J107" s="467">
        <f>'Allocation (ENG)'!BD107</f>
        <v>0</v>
      </c>
      <c r="K107" s="462">
        <f>'Allocation (ENG)'!BE107</f>
        <v>0</v>
      </c>
      <c r="L107" s="468">
        <f>'Allocation (ENG)'!BF107</f>
        <v>3.2065923798971788E-2</v>
      </c>
      <c r="M107" s="469">
        <f>'Allocation (ENG)'!BG107</f>
        <v>3.0300660662675705E-3</v>
      </c>
      <c r="N107" s="470">
        <f>'Allocation (ENG)'!BH107</f>
        <v>0</v>
      </c>
      <c r="P107" s="367">
        <f t="shared" si="32"/>
        <v>-0.13404221550840309</v>
      </c>
      <c r="Q107" s="367">
        <f t="shared" si="33"/>
        <v>-9.6075228404893881E-2</v>
      </c>
      <c r="R107" s="367">
        <f t="shared" si="34"/>
        <v>0.11122112370339657</v>
      </c>
      <c r="S107" s="367">
        <f t="shared" si="35"/>
        <v>-1.5609994431759797E-2</v>
      </c>
      <c r="T107" s="367">
        <f t="shared" si="36"/>
        <v>9.9410324776420658E-2</v>
      </c>
      <c r="U107" s="367">
        <f t="shared" si="37"/>
        <v>0</v>
      </c>
      <c r="V107" s="367">
        <f t="shared" si="38"/>
        <v>0</v>
      </c>
      <c r="W107" s="367">
        <f t="shared" si="39"/>
        <v>3.2065923798971788E-2</v>
      </c>
      <c r="X107" s="367">
        <f t="shared" si="40"/>
        <v>3.0300660662675705E-3</v>
      </c>
      <c r="Y107" s="367">
        <f t="shared" si="41"/>
        <v>0</v>
      </c>
      <c r="AA107" s="368">
        <f>'GE2024 results'!Q106</f>
        <v>0.26710518227085511</v>
      </c>
      <c r="AB107" s="368">
        <f>'GE2024 results'!R106</f>
        <v>0.32954242740927442</v>
      </c>
      <c r="AC107" s="368">
        <f>'GE2024 results'!S106</f>
        <v>0.18958627896969324</v>
      </c>
      <c r="AD107" s="368">
        <f>'GE2024 results'!T106</f>
        <v>0.13163664679002479</v>
      </c>
      <c r="AE107" s="368">
        <f>'GE2024 results'!U106</f>
        <v>8.2129464560152451E-2</v>
      </c>
      <c r="AF107" s="368">
        <f>'GE2024 results'!W106</f>
        <v>0</v>
      </c>
      <c r="AG107" s="368">
        <f>'GE2024 results'!X106</f>
        <v>0</v>
      </c>
      <c r="AH107" s="369">
        <f>'GE2024 results'!Z106</f>
        <v>0</v>
      </c>
      <c r="AJ107" s="368">
        <f t="shared" si="42"/>
        <v>0.30080740267308981</v>
      </c>
      <c r="AK107" s="370" t="str">
        <f t="shared" si="43"/>
        <v>Ref</v>
      </c>
      <c r="AL107" s="368">
        <f t="shared" si="44"/>
        <v>6.734020366870927E-2</v>
      </c>
      <c r="AM107" s="368">
        <f t="shared" si="45"/>
        <v>0.23346719900438054</v>
      </c>
      <c r="AO107" s="384" t="s">
        <v>10</v>
      </c>
      <c r="AP107" s="372" t="str">
        <f t="shared" si="46"/>
        <v>Ref</v>
      </c>
      <c r="AQ107" s="359" t="str">
        <f t="shared" si="47"/>
        <v>gain from</v>
      </c>
      <c r="AR107" s="359" t="str">
        <f t="shared" si="48"/>
        <v>CON</v>
      </c>
      <c r="AS107" s="333" t="str">
        <f t="shared" si="59"/>
        <v/>
      </c>
      <c r="AU107" s="373">
        <f t="shared" si="49"/>
        <v>6836.8011527377521</v>
      </c>
      <c r="AV107" s="374">
        <f t="shared" si="50"/>
        <v>11995.590163934427</v>
      </c>
      <c r="AW107" s="375">
        <f t="shared" si="51"/>
        <v>15455.542946211792</v>
      </c>
      <c r="AX107" s="376">
        <f t="shared" si="52"/>
        <v>5961.4720000000007</v>
      </c>
      <c r="AY107" s="377">
        <f t="shared" si="53"/>
        <v>9327.5497398144762</v>
      </c>
      <c r="AZ107" s="378">
        <f t="shared" si="54"/>
        <v>0</v>
      </c>
      <c r="BA107" s="379">
        <f t="shared" si="55"/>
        <v>0</v>
      </c>
      <c r="BB107" s="471">
        <f t="shared" si="57"/>
        <v>1647.5534111890365</v>
      </c>
      <c r="BC107" s="379">
        <f t="shared" si="58"/>
        <v>155.68538473753122</v>
      </c>
      <c r="BD107" s="381">
        <f t="shared" si="56"/>
        <v>0</v>
      </c>
      <c r="BE107" s="382">
        <f>'Allocation (ENG)'!AW107</f>
        <v>51380.194798625023</v>
      </c>
    </row>
    <row r="108" spans="1:60" ht="20" customHeight="1" x14ac:dyDescent="0.35">
      <c r="A108" s="333" t="s">
        <v>186</v>
      </c>
      <c r="B108" s="390" t="s">
        <v>181</v>
      </c>
      <c r="C108" s="333" t="s">
        <v>56</v>
      </c>
      <c r="D108" s="333" t="s">
        <v>71</v>
      </c>
      <c r="E108" s="462">
        <f>'Allocation (ENG)'!AY108</f>
        <v>0.16298592701495779</v>
      </c>
      <c r="F108" s="463">
        <f>'Allocation (ENG)'!AZ108</f>
        <v>0.21596216696283221</v>
      </c>
      <c r="G108" s="464">
        <f>'Allocation (ENG)'!BA108</f>
        <v>0.26001719544312674</v>
      </c>
      <c r="H108" s="465">
        <f>'Allocation (ENG)'!BB108</f>
        <v>0.12782889827768612</v>
      </c>
      <c r="I108" s="466">
        <f>'Allocation (ENG)'!BC108</f>
        <v>0.20211462587356255</v>
      </c>
      <c r="J108" s="467">
        <f>'Allocation (ENG)'!BD108</f>
        <v>0</v>
      </c>
      <c r="K108" s="462">
        <f>'Allocation (ENG)'!BE108</f>
        <v>0</v>
      </c>
      <c r="L108" s="468">
        <f>'Allocation (ENG)'!BF108</f>
        <v>2.7717707414810052E-2</v>
      </c>
      <c r="M108" s="469">
        <f>'Allocation (ENG)'!BG108</f>
        <v>3.3734790130246608E-3</v>
      </c>
      <c r="N108" s="470">
        <f>'Allocation (ENG)'!BH108</f>
        <v>0</v>
      </c>
      <c r="P108" s="367">
        <f t="shared" si="32"/>
        <v>-0.15393385216038752</v>
      </c>
      <c r="Q108" s="367">
        <f t="shared" si="33"/>
        <v>-7.9320031577136629E-2</v>
      </c>
      <c r="R108" s="367">
        <f t="shared" si="34"/>
        <v>0.10127419732377627</v>
      </c>
      <c r="S108" s="367">
        <f t="shared" si="35"/>
        <v>-1.2653599548444805E-2</v>
      </c>
      <c r="T108" s="367">
        <f t="shared" si="36"/>
        <v>0.11354209953435808</v>
      </c>
      <c r="U108" s="367">
        <f t="shared" si="37"/>
        <v>0</v>
      </c>
      <c r="V108" s="367">
        <f t="shared" si="38"/>
        <v>0</v>
      </c>
      <c r="W108" s="367">
        <f t="shared" si="39"/>
        <v>2.7717707414810052E-2</v>
      </c>
      <c r="X108" s="367">
        <f t="shared" si="40"/>
        <v>3.3734790130246608E-3</v>
      </c>
      <c r="Y108" s="367">
        <f t="shared" si="41"/>
        <v>0</v>
      </c>
      <c r="AA108" s="368">
        <f>'GE2024 results'!Q107</f>
        <v>0.31691977917534531</v>
      </c>
      <c r="AB108" s="368">
        <f>'GE2024 results'!R107</f>
        <v>0.29528219853996884</v>
      </c>
      <c r="AC108" s="368">
        <f>'GE2024 results'!S107</f>
        <v>0.15874299811935047</v>
      </c>
      <c r="AD108" s="368">
        <f>'GE2024 results'!T107</f>
        <v>0.14048249782613093</v>
      </c>
      <c r="AE108" s="368">
        <f>'GE2024 results'!U107</f>
        <v>8.8572526339204469E-2</v>
      </c>
      <c r="AF108" s="368">
        <f>'GE2024 results'!W107</f>
        <v>0</v>
      </c>
      <c r="AG108" s="368">
        <f>'GE2024 results'!X107</f>
        <v>0</v>
      </c>
      <c r="AH108" s="369">
        <f>'GE2024 results'!Z107</f>
        <v>0</v>
      </c>
      <c r="AJ108" s="368">
        <f t="shared" si="42"/>
        <v>0.26001719544312674</v>
      </c>
      <c r="AK108" s="370" t="str">
        <f t="shared" si="43"/>
        <v>Ref</v>
      </c>
      <c r="AL108" s="368">
        <f t="shared" si="44"/>
        <v>4.4055028480294522E-2</v>
      </c>
      <c r="AM108" s="368">
        <f t="shared" si="45"/>
        <v>0.21596216696283221</v>
      </c>
      <c r="AO108" s="383" t="s">
        <v>8</v>
      </c>
      <c r="AP108" s="372" t="str">
        <f t="shared" si="46"/>
        <v>Ref</v>
      </c>
      <c r="AQ108" s="359" t="str">
        <f t="shared" si="47"/>
        <v>gain from</v>
      </c>
      <c r="AR108" s="359" t="str">
        <f t="shared" si="48"/>
        <v>LAB</v>
      </c>
      <c r="AS108" s="333" t="str">
        <f t="shared" si="59"/>
        <v/>
      </c>
      <c r="AU108" s="373">
        <f t="shared" si="49"/>
        <v>8219.8962536023046</v>
      </c>
      <c r="AV108" s="374">
        <f t="shared" si="50"/>
        <v>10891.655737704918</v>
      </c>
      <c r="AW108" s="375">
        <f t="shared" si="51"/>
        <v>13113.490286182725</v>
      </c>
      <c r="AX108" s="376">
        <f t="shared" si="52"/>
        <v>6446.8160000000007</v>
      </c>
      <c r="AY108" s="377">
        <f t="shared" si="53"/>
        <v>10193.280404288274</v>
      </c>
      <c r="AZ108" s="378">
        <f t="shared" si="54"/>
        <v>0</v>
      </c>
      <c r="BA108" s="379">
        <f t="shared" si="55"/>
        <v>0</v>
      </c>
      <c r="BB108" s="471">
        <f t="shared" si="57"/>
        <v>1397.8917291216965</v>
      </c>
      <c r="BC108" s="379">
        <f t="shared" si="58"/>
        <v>170.13522583592484</v>
      </c>
      <c r="BD108" s="381">
        <f t="shared" si="56"/>
        <v>0</v>
      </c>
      <c r="BE108" s="382">
        <f>'Allocation (ENG)'!AW108</f>
        <v>50433.165636735837</v>
      </c>
    </row>
    <row r="109" spans="1:60" ht="20" customHeight="1" x14ac:dyDescent="0.35">
      <c r="A109" s="333" t="s">
        <v>187</v>
      </c>
      <c r="B109" s="390" t="s">
        <v>181</v>
      </c>
      <c r="C109" s="333" t="s">
        <v>56</v>
      </c>
      <c r="D109" s="333" t="s">
        <v>71</v>
      </c>
      <c r="E109" s="462">
        <f>'Allocation (ENG)'!AY109</f>
        <v>3.1252697686506445E-2</v>
      </c>
      <c r="F109" s="463">
        <f>'Allocation (ENG)'!AZ109</f>
        <v>0.14305062803445373</v>
      </c>
      <c r="G109" s="464">
        <f>'Allocation (ENG)'!BA109</f>
        <v>0.16756451076430987</v>
      </c>
      <c r="H109" s="465">
        <f>'Allocation (ENG)'!BB109</f>
        <v>1.4527011896997613E-2</v>
      </c>
      <c r="I109" s="466">
        <f>'Allocation (ENG)'!BC109</f>
        <v>0.61419132713489388</v>
      </c>
      <c r="J109" s="467">
        <f>'Allocation (ENG)'!BD109</f>
        <v>0</v>
      </c>
      <c r="K109" s="462">
        <f>'Allocation (ENG)'!BE109</f>
        <v>0</v>
      </c>
      <c r="L109" s="468">
        <f>'Allocation (ENG)'!BF109</f>
        <v>1.786229589376068E-2</v>
      </c>
      <c r="M109" s="469">
        <f>'Allocation (ENG)'!BG109</f>
        <v>1.0251418189634093E-2</v>
      </c>
      <c r="N109" s="470">
        <f>'Allocation (ENG)'!BH109</f>
        <v>1.3001103994439286E-3</v>
      </c>
      <c r="P109" s="367">
        <f t="shared" si="32"/>
        <v>-6.2915055818547352E-2</v>
      </c>
      <c r="Q109" s="367">
        <f t="shared" si="33"/>
        <v>-0.16003463443701677</v>
      </c>
      <c r="R109" s="367">
        <f t="shared" si="34"/>
        <v>9.0423392612123676E-3</v>
      </c>
      <c r="S109" s="367">
        <f t="shared" si="35"/>
        <v>-1.0212146890090748E-2</v>
      </c>
      <c r="T109" s="367">
        <f t="shared" si="36"/>
        <v>0.19711030333313323</v>
      </c>
      <c r="U109" s="367">
        <f t="shared" si="37"/>
        <v>0</v>
      </c>
      <c r="V109" s="367">
        <f t="shared" si="38"/>
        <v>0</v>
      </c>
      <c r="W109" s="367">
        <f t="shared" si="39"/>
        <v>1.786229589376068E-2</v>
      </c>
      <c r="X109" s="367">
        <f t="shared" si="40"/>
        <v>1.0251418189634093E-2</v>
      </c>
      <c r="Y109" s="367">
        <f t="shared" si="41"/>
        <v>-1.104519532085253E-3</v>
      </c>
      <c r="AA109" s="368">
        <f>'GE2024 results'!Q108</f>
        <v>9.4167753505053797E-2</v>
      </c>
      <c r="AB109" s="368">
        <f>'GE2024 results'!R108</f>
        <v>0.3030852624714705</v>
      </c>
      <c r="AC109" s="368">
        <f>'GE2024 results'!S108</f>
        <v>0.1585221715030975</v>
      </c>
      <c r="AD109" s="368">
        <f>'GE2024 results'!T108</f>
        <v>2.473915878708836E-2</v>
      </c>
      <c r="AE109" s="368">
        <f>'GE2024 results'!U108</f>
        <v>0.41708102380176065</v>
      </c>
      <c r="AF109" s="368">
        <f>'GE2024 results'!W108</f>
        <v>0</v>
      </c>
      <c r="AG109" s="368">
        <f>'GE2024 results'!X108</f>
        <v>0</v>
      </c>
      <c r="AH109" s="369">
        <f>'GE2024 results'!Z108</f>
        <v>2.4046299315291816E-3</v>
      </c>
      <c r="AJ109" s="368">
        <f t="shared" si="42"/>
        <v>0.61419132713489388</v>
      </c>
      <c r="AK109" s="370" t="str">
        <f t="shared" si="43"/>
        <v>Grn</v>
      </c>
      <c r="AL109" s="368">
        <f t="shared" si="44"/>
        <v>0.44662681637058399</v>
      </c>
      <c r="AM109" s="368">
        <f t="shared" si="45"/>
        <v>0.16756451076430987</v>
      </c>
      <c r="AO109" s="477" t="s">
        <v>16</v>
      </c>
      <c r="AP109" s="372" t="str">
        <f t="shared" si="46"/>
        <v>Grn</v>
      </c>
      <c r="AQ109" s="359" t="str">
        <f t="shared" si="47"/>
        <v>HOLD</v>
      </c>
      <c r="AR109" s="359" t="str">
        <f t="shared" si="48"/>
        <v/>
      </c>
      <c r="AS109" s="333" t="str">
        <f t="shared" si="59"/>
        <v/>
      </c>
      <c r="AU109" s="373">
        <f t="shared" si="49"/>
        <v>2423.6945244956769</v>
      </c>
      <c r="AV109" s="374">
        <f t="shared" si="50"/>
        <v>11093.795081967213</v>
      </c>
      <c r="AW109" s="375">
        <f t="shared" si="51"/>
        <v>12994.884195696231</v>
      </c>
      <c r="AX109" s="376">
        <f t="shared" si="52"/>
        <v>1126.5920000000001</v>
      </c>
      <c r="AY109" s="377">
        <f t="shared" si="53"/>
        <v>47631.477176842032</v>
      </c>
      <c r="AZ109" s="378">
        <f t="shared" si="54"/>
        <v>0</v>
      </c>
      <c r="BA109" s="379">
        <f t="shared" si="55"/>
        <v>0</v>
      </c>
      <c r="BB109" s="471">
        <f t="shared" si="57"/>
        <v>1385.2483771767743</v>
      </c>
      <c r="BC109" s="379">
        <f t="shared" si="58"/>
        <v>795.01316602371548</v>
      </c>
      <c r="BD109" s="381">
        <f t="shared" si="56"/>
        <v>100.82555074062078</v>
      </c>
      <c r="BE109" s="382">
        <f>'Allocation (ENG)'!AW109</f>
        <v>77551.530072942245</v>
      </c>
    </row>
    <row r="110" spans="1:60" ht="20" customHeight="1" x14ac:dyDescent="0.35">
      <c r="A110" s="333" t="s">
        <v>188</v>
      </c>
      <c r="B110" s="390" t="s">
        <v>181</v>
      </c>
      <c r="C110" s="333" t="s">
        <v>56</v>
      </c>
      <c r="D110" s="333" t="s">
        <v>71</v>
      </c>
      <c r="E110" s="462">
        <f>'Allocation (ENG)'!AY110</f>
        <v>0.13845394211921294</v>
      </c>
      <c r="F110" s="463">
        <f>'Allocation (ENG)'!AZ110</f>
        <v>0.24777363571049732</v>
      </c>
      <c r="G110" s="464">
        <f>'Allocation (ENG)'!BA110</f>
        <v>0.33766879291118845</v>
      </c>
      <c r="H110" s="465">
        <f>'Allocation (ENG)'!BB110</f>
        <v>8.3508221749214406E-2</v>
      </c>
      <c r="I110" s="466">
        <f>'Allocation (ENG)'!BC110</f>
        <v>0.14225405244364345</v>
      </c>
      <c r="J110" s="467">
        <f>'Allocation (ENG)'!BD110</f>
        <v>4.4794910543546418E-3</v>
      </c>
      <c r="K110" s="462">
        <f>'Allocation (ENG)'!BE110</f>
        <v>0</v>
      </c>
      <c r="L110" s="468">
        <f>'Allocation (ENG)'!BF110</f>
        <v>3.5995330189889624E-2</v>
      </c>
      <c r="M110" s="469">
        <f>'Allocation (ENG)'!BG110</f>
        <v>2.7700761457641315E-3</v>
      </c>
      <c r="N110" s="470">
        <f>'Allocation (ENG)'!BH110</f>
        <v>7.0964576762349747E-3</v>
      </c>
      <c r="P110" s="367">
        <f t="shared" si="32"/>
        <v>-0.13378886024642037</v>
      </c>
      <c r="Q110" s="367">
        <f t="shared" si="33"/>
        <v>-9.4809930503406192E-2</v>
      </c>
      <c r="R110" s="367">
        <f t="shared" si="34"/>
        <v>0.12920277181112563</v>
      </c>
      <c r="S110" s="367">
        <f t="shared" si="35"/>
        <v>-9.2973933804404996E-3</v>
      </c>
      <c r="T110" s="367">
        <f t="shared" si="36"/>
        <v>7.9213823679101958E-2</v>
      </c>
      <c r="U110" s="367">
        <f t="shared" si="37"/>
        <v>-6.027213739735607E-3</v>
      </c>
      <c r="V110" s="367">
        <f t="shared" si="38"/>
        <v>0</v>
      </c>
      <c r="W110" s="367">
        <f t="shared" si="39"/>
        <v>3.5995330189889624E-2</v>
      </c>
      <c r="X110" s="367">
        <f t="shared" si="40"/>
        <v>2.7700761457641315E-3</v>
      </c>
      <c r="Y110" s="367">
        <f t="shared" si="41"/>
        <v>-3.2586039558787135E-3</v>
      </c>
      <c r="AA110" s="368">
        <f>'GE2024 results'!Q109</f>
        <v>0.27224280236563331</v>
      </c>
      <c r="AB110" s="368">
        <f>'GE2024 results'!R109</f>
        <v>0.34258356621390351</v>
      </c>
      <c r="AC110" s="368">
        <f>'GE2024 results'!S109</f>
        <v>0.20846602110006282</v>
      </c>
      <c r="AD110" s="368">
        <f>'GE2024 results'!T109</f>
        <v>9.2805615129654906E-2</v>
      </c>
      <c r="AE110" s="368">
        <f>'GE2024 results'!U109</f>
        <v>6.3040228764541489E-2</v>
      </c>
      <c r="AF110" s="368">
        <f>'GE2024 results'!W109</f>
        <v>1.0506704794090249E-2</v>
      </c>
      <c r="AG110" s="368">
        <f>'GE2024 results'!X109</f>
        <v>0</v>
      </c>
      <c r="AH110" s="369">
        <f>'GE2024 results'!Z109</f>
        <v>1.0355061632113688E-2</v>
      </c>
      <c r="AJ110" s="368">
        <f t="shared" si="42"/>
        <v>0.33766879291118845</v>
      </c>
      <c r="AK110" s="370" t="str">
        <f t="shared" si="43"/>
        <v>Ref</v>
      </c>
      <c r="AL110" s="368">
        <f t="shared" si="44"/>
        <v>8.9895157200691134E-2</v>
      </c>
      <c r="AM110" s="368">
        <f t="shared" si="45"/>
        <v>0.24777363571049732</v>
      </c>
      <c r="AO110" s="384" t="s">
        <v>10</v>
      </c>
      <c r="AP110" s="372" t="str">
        <f t="shared" si="46"/>
        <v>Ref</v>
      </c>
      <c r="AQ110" s="359" t="str">
        <f t="shared" si="47"/>
        <v>gain from</v>
      </c>
      <c r="AR110" s="359" t="str">
        <f t="shared" si="48"/>
        <v>CON</v>
      </c>
      <c r="AS110" s="333" t="str">
        <f t="shared" si="59"/>
        <v/>
      </c>
      <c r="AU110" s="373">
        <f t="shared" si="49"/>
        <v>6591.337175792507</v>
      </c>
      <c r="AV110" s="374">
        <f t="shared" si="50"/>
        <v>11795.688524590165</v>
      </c>
      <c r="AW110" s="375">
        <f t="shared" si="51"/>
        <v>16075.301531711635</v>
      </c>
      <c r="AX110" s="376">
        <f t="shared" si="52"/>
        <v>3975.5520000000006</v>
      </c>
      <c r="AY110" s="377">
        <f t="shared" si="53"/>
        <v>6772.2479398353598</v>
      </c>
      <c r="AZ110" s="378">
        <f t="shared" si="54"/>
        <v>213.2538479097627</v>
      </c>
      <c r="BA110" s="379">
        <f t="shared" si="55"/>
        <v>0</v>
      </c>
      <c r="BB110" s="471">
        <f t="shared" si="57"/>
        <v>1713.6193769857434</v>
      </c>
      <c r="BC110" s="379">
        <f t="shared" si="58"/>
        <v>131.8742218522751</v>
      </c>
      <c r="BD110" s="381">
        <f t="shared" si="56"/>
        <v>337.83902850184586</v>
      </c>
      <c r="BE110" s="382">
        <f>'Allocation (ENG)'!AW110</f>
        <v>47606.713647179298</v>
      </c>
    </row>
    <row r="111" spans="1:60" ht="20" customHeight="1" x14ac:dyDescent="0.35">
      <c r="A111" s="333" t="s">
        <v>189</v>
      </c>
      <c r="B111" s="391" t="s">
        <v>190</v>
      </c>
      <c r="C111" s="333" t="s">
        <v>57</v>
      </c>
      <c r="D111" s="333" t="s">
        <v>71</v>
      </c>
      <c r="E111" s="462">
        <f>'Allocation (ENG)'!AY111</f>
        <v>0.19995193954913271</v>
      </c>
      <c r="F111" s="463">
        <f>'Allocation (ENG)'!AZ111</f>
        <v>7.5246979852219481E-2</v>
      </c>
      <c r="G111" s="464">
        <f>'Allocation (ENG)'!BA111</f>
        <v>0.32831079260368468</v>
      </c>
      <c r="H111" s="465">
        <f>'Allocation (ENG)'!BB111</f>
        <v>2.2128882882870331E-2</v>
      </c>
      <c r="I111" s="466">
        <f>'Allocation (ENG)'!BC111</f>
        <v>0.25172662541834645</v>
      </c>
      <c r="J111" s="467">
        <f>'Allocation (ENG)'!BD111</f>
        <v>0</v>
      </c>
      <c r="K111" s="462">
        <f>'Allocation (ENG)'!BE111</f>
        <v>6.1003367955571736E-2</v>
      </c>
      <c r="L111" s="468">
        <f>'Allocation (ENG)'!BF111</f>
        <v>5.4917061179958163E-2</v>
      </c>
      <c r="M111" s="469">
        <f>'Allocation (ENG)'!BG111</f>
        <v>6.7143505582167107E-3</v>
      </c>
      <c r="N111" s="470">
        <f>'Allocation (ENG)'!BH111</f>
        <v>0</v>
      </c>
      <c r="P111" s="367">
        <f t="shared" si="32"/>
        <v>-0.24490372292311008</v>
      </c>
      <c r="Q111" s="367">
        <f t="shared" si="33"/>
        <v>-4.247103423885161E-2</v>
      </c>
      <c r="R111" s="367">
        <f t="shared" si="34"/>
        <v>0.18649540208363094</v>
      </c>
      <c r="S111" s="367">
        <f t="shared" si="35"/>
        <v>-5.6968703314839199E-3</v>
      </c>
      <c r="T111" s="367">
        <f t="shared" si="36"/>
        <v>0.11498292390780557</v>
      </c>
      <c r="U111" s="367">
        <f t="shared" si="37"/>
        <v>-2.0643144995476603E-2</v>
      </c>
      <c r="V111" s="367">
        <f t="shared" si="38"/>
        <v>-3.7085838941925311E-2</v>
      </c>
      <c r="W111" s="367">
        <f t="shared" si="39"/>
        <v>5.4917061179958163E-2</v>
      </c>
      <c r="X111" s="367">
        <f t="shared" si="40"/>
        <v>6.7143505582167107E-3</v>
      </c>
      <c r="Y111" s="367">
        <f t="shared" si="41"/>
        <v>-1.2309126298763604E-2</v>
      </c>
      <c r="AA111" s="368">
        <f>'GE2024 results'!Q110</f>
        <v>0.44485566247224279</v>
      </c>
      <c r="AB111" s="368">
        <f>'GE2024 results'!R110</f>
        <v>0.11771801409107109</v>
      </c>
      <c r="AC111" s="368">
        <f>'GE2024 results'!S110</f>
        <v>0.14181539052005374</v>
      </c>
      <c r="AD111" s="368">
        <f>'GE2024 results'!T110</f>
        <v>2.7825753214354251E-2</v>
      </c>
      <c r="AE111" s="368">
        <f>'GE2024 results'!U110</f>
        <v>0.13674370151054088</v>
      </c>
      <c r="AF111" s="368">
        <f>'GE2024 results'!W110</f>
        <v>2.0643144995476603E-2</v>
      </c>
      <c r="AG111" s="368">
        <f>'GE2024 results'!X110</f>
        <v>9.8089206897497047E-2</v>
      </c>
      <c r="AH111" s="369">
        <f>'GE2024 results'!Z110</f>
        <v>1.2309126298763604E-2</v>
      </c>
      <c r="AJ111" s="368">
        <f t="shared" si="42"/>
        <v>0.32831079260368468</v>
      </c>
      <c r="AK111" s="370" t="str">
        <f t="shared" si="43"/>
        <v>Ref</v>
      </c>
      <c r="AL111" s="366">
        <f t="shared" si="44"/>
        <v>7.6584167185338226E-2</v>
      </c>
      <c r="AM111" s="368">
        <f t="shared" si="45"/>
        <v>0.25172662541834645</v>
      </c>
      <c r="AO111" s="383" t="s">
        <v>8</v>
      </c>
      <c r="AP111" s="372" t="str">
        <f t="shared" si="46"/>
        <v>Ref</v>
      </c>
      <c r="AQ111" s="359" t="str">
        <f t="shared" si="47"/>
        <v>gain from</v>
      </c>
      <c r="AR111" s="359" t="str">
        <f t="shared" si="48"/>
        <v>LAB</v>
      </c>
      <c r="AS111" s="333" t="str">
        <f t="shared" si="59"/>
        <v/>
      </c>
      <c r="AU111" s="373">
        <f t="shared" si="49"/>
        <v>8510.9913544668598</v>
      </c>
      <c r="AV111" s="374">
        <f t="shared" si="50"/>
        <v>3202.9016393442625</v>
      </c>
      <c r="AW111" s="375">
        <f t="shared" si="51"/>
        <v>13974.609717359168</v>
      </c>
      <c r="AX111" s="376">
        <f t="shared" si="52"/>
        <v>941.92</v>
      </c>
      <c r="AY111" s="377">
        <f t="shared" si="53"/>
        <v>10714.790451423542</v>
      </c>
      <c r="AZ111" s="378">
        <f t="shared" si="54"/>
        <v>0</v>
      </c>
      <c r="BA111" s="379">
        <f t="shared" si="55"/>
        <v>2596.6196598740808</v>
      </c>
      <c r="BB111" s="471">
        <f t="shared" si="57"/>
        <v>2337.5548842850867</v>
      </c>
      <c r="BC111" s="379">
        <f t="shared" si="58"/>
        <v>285.79757556090198</v>
      </c>
      <c r="BD111" s="381">
        <f t="shared" si="56"/>
        <v>0</v>
      </c>
      <c r="BE111" s="382">
        <f>'Allocation (ENG)'!AW111</f>
        <v>42565.185282313891</v>
      </c>
    </row>
    <row r="112" spans="1:60" ht="20" customHeight="1" x14ac:dyDescent="0.35">
      <c r="A112" s="333" t="s">
        <v>192</v>
      </c>
      <c r="B112" s="390" t="s">
        <v>190</v>
      </c>
      <c r="C112" s="333" t="s">
        <v>57</v>
      </c>
      <c r="D112" s="333" t="s">
        <v>71</v>
      </c>
      <c r="E112" s="462">
        <f>'Allocation (ENG)'!AY112</f>
        <v>0.27716969304051114</v>
      </c>
      <c r="F112" s="463">
        <f>'Allocation (ENG)'!AZ112</f>
        <v>0.1876958872774224</v>
      </c>
      <c r="G112" s="464">
        <f>'Allocation (ENG)'!BA112</f>
        <v>0.17547399838284486</v>
      </c>
      <c r="H112" s="465">
        <f>'Allocation (ENG)'!BB112</f>
        <v>0.1029751431585044</v>
      </c>
      <c r="I112" s="466">
        <f>'Allocation (ENG)'!BC112</f>
        <v>0.20937159636159131</v>
      </c>
      <c r="J112" s="467">
        <f>'Allocation (ENG)'!BD112</f>
        <v>0</v>
      </c>
      <c r="K112" s="462">
        <f>'Allocation (ENG)'!BE112</f>
        <v>5.5018580922809399E-3</v>
      </c>
      <c r="L112" s="468">
        <f>'Allocation (ENG)'!BF112</f>
        <v>2.9351810911422409E-2</v>
      </c>
      <c r="M112" s="469">
        <f>'Allocation (ENG)'!BG112</f>
        <v>3.4933519425954696E-3</v>
      </c>
      <c r="N112" s="470">
        <f>'Allocation (ENG)'!BH112</f>
        <v>8.9666608328269788E-3</v>
      </c>
      <c r="P112" s="367">
        <f t="shared" si="32"/>
        <v>-0.21097864390354393</v>
      </c>
      <c r="Q112" s="367">
        <f t="shared" si="33"/>
        <v>-4.4749633303691416E-2</v>
      </c>
      <c r="R112" s="367">
        <f t="shared" si="34"/>
        <v>0.11547229921968272</v>
      </c>
      <c r="S112" s="367">
        <f t="shared" si="35"/>
        <v>4.7312540224934974E-4</v>
      </c>
      <c r="T112" s="367">
        <f t="shared" si="36"/>
        <v>0.11933718830755792</v>
      </c>
      <c r="U112" s="367">
        <f t="shared" si="37"/>
        <v>-4.5877405377851409E-3</v>
      </c>
      <c r="V112" s="367">
        <f t="shared" si="38"/>
        <v>-5.0966721315838064E-3</v>
      </c>
      <c r="W112" s="367">
        <f t="shared" si="39"/>
        <v>2.9351810911422409E-2</v>
      </c>
      <c r="X112" s="367">
        <f t="shared" si="40"/>
        <v>3.4933519425954696E-3</v>
      </c>
      <c r="Y112" s="367">
        <f t="shared" si="41"/>
        <v>-2.7150859069037039E-3</v>
      </c>
      <c r="AA112" s="368">
        <f>'GE2024 results'!Q111</f>
        <v>0.48814833694405507</v>
      </c>
      <c r="AB112" s="368">
        <f>'GE2024 results'!R111</f>
        <v>0.23244552058111381</v>
      </c>
      <c r="AC112" s="368">
        <f>'GE2024 results'!S111</f>
        <v>6.0001699163162142E-2</v>
      </c>
      <c r="AD112" s="368">
        <f>'GE2024 results'!T111</f>
        <v>0.10250201775625505</v>
      </c>
      <c r="AE112" s="368">
        <f>'GE2024 results'!U111</f>
        <v>9.0034408054033385E-2</v>
      </c>
      <c r="AF112" s="368">
        <f>'GE2024 results'!W111</f>
        <v>4.5877405377851409E-3</v>
      </c>
      <c r="AG112" s="368">
        <f>'GE2024 results'!X111</f>
        <v>1.0598530223864746E-2</v>
      </c>
      <c r="AH112" s="369">
        <f>'GE2024 results'!Z111</f>
        <v>1.1681746739730683E-2</v>
      </c>
      <c r="AJ112" s="368">
        <f t="shared" si="42"/>
        <v>0.27716969304051114</v>
      </c>
      <c r="AK112" s="370" t="str">
        <f t="shared" si="43"/>
        <v>Lab</v>
      </c>
      <c r="AL112" s="368">
        <f t="shared" si="44"/>
        <v>6.7798096678919839E-2</v>
      </c>
      <c r="AM112" s="368">
        <f t="shared" si="45"/>
        <v>0.20937159636159131</v>
      </c>
      <c r="AO112" s="383" t="s">
        <v>8</v>
      </c>
      <c r="AP112" s="372" t="str">
        <f t="shared" si="46"/>
        <v>Lab</v>
      </c>
      <c r="AQ112" s="359" t="str">
        <f t="shared" si="47"/>
        <v>HOLD</v>
      </c>
      <c r="AR112" s="359" t="str">
        <f t="shared" si="48"/>
        <v/>
      </c>
      <c r="AS112" s="333" t="str">
        <f t="shared" si="59"/>
        <v/>
      </c>
      <c r="AU112" s="373">
        <f t="shared" si="49"/>
        <v>12054.484149855909</v>
      </c>
      <c r="AV112" s="374">
        <f t="shared" si="50"/>
        <v>8163.1475409836057</v>
      </c>
      <c r="AW112" s="375">
        <f t="shared" si="51"/>
        <v>7631.6010925071805</v>
      </c>
      <c r="AX112" s="376">
        <f t="shared" si="52"/>
        <v>4478.5280000000002</v>
      </c>
      <c r="AY112" s="377">
        <f t="shared" si="53"/>
        <v>9105.8533928597408</v>
      </c>
      <c r="AZ112" s="378">
        <f t="shared" si="54"/>
        <v>0</v>
      </c>
      <c r="BA112" s="379">
        <f t="shared" si="55"/>
        <v>239.28323634742929</v>
      </c>
      <c r="BB112" s="471">
        <f t="shared" si="57"/>
        <v>1276.5498836468914</v>
      </c>
      <c r="BC112" s="379">
        <f t="shared" si="58"/>
        <v>151.930592266199</v>
      </c>
      <c r="BD112" s="381">
        <f t="shared" si="56"/>
        <v>389.97218527297059</v>
      </c>
      <c r="BE112" s="382">
        <f>'Allocation (ENG)'!AW112</f>
        <v>43491.35007373993</v>
      </c>
    </row>
    <row r="113" spans="1:57" ht="20" customHeight="1" x14ac:dyDescent="0.35">
      <c r="A113" s="333" t="s">
        <v>193</v>
      </c>
      <c r="B113" s="390" t="s">
        <v>190</v>
      </c>
      <c r="C113" s="333" t="s">
        <v>57</v>
      </c>
      <c r="D113" s="333" t="s">
        <v>71</v>
      </c>
      <c r="E113" s="462">
        <f>'Allocation (ENG)'!AY113</f>
        <v>0.25758634838139888</v>
      </c>
      <c r="F113" s="463">
        <f>'Allocation (ENG)'!AZ113</f>
        <v>0.18275538854767545</v>
      </c>
      <c r="G113" s="464">
        <f>'Allocation (ENG)'!BA113</f>
        <v>0.27587337368175369</v>
      </c>
      <c r="H113" s="465">
        <f>'Allocation (ENG)'!BB113</f>
        <v>7.850414990291664E-2</v>
      </c>
      <c r="I113" s="466">
        <f>'Allocation (ENG)'!BC113</f>
        <v>0.1568950032712865</v>
      </c>
      <c r="J113" s="467">
        <f>'Allocation (ENG)'!BD113</f>
        <v>0</v>
      </c>
      <c r="K113" s="462">
        <f>'Allocation (ENG)'!BE113</f>
        <v>0</v>
      </c>
      <c r="L113" s="468">
        <f>'Allocation (ENG)'!BF113</f>
        <v>4.6145771877474061E-2</v>
      </c>
      <c r="M113" s="469">
        <f>'Allocation (ENG)'!BG113</f>
        <v>2.2399643374947081E-3</v>
      </c>
      <c r="N113" s="470">
        <f>'Allocation (ENG)'!BH113</f>
        <v>0</v>
      </c>
      <c r="P113" s="367">
        <f t="shared" si="32"/>
        <v>-0.23555830329796995</v>
      </c>
      <c r="Q113" s="367">
        <f t="shared" si="33"/>
        <v>-6.3271190288830242E-2</v>
      </c>
      <c r="R113" s="367">
        <f t="shared" si="34"/>
        <v>0.17333038413711732</v>
      </c>
      <c r="S113" s="367">
        <f t="shared" si="35"/>
        <v>-6.4408924164123804E-3</v>
      </c>
      <c r="T113" s="367">
        <f t="shared" si="36"/>
        <v>8.3554265651126419E-2</v>
      </c>
      <c r="U113" s="367">
        <f t="shared" si="37"/>
        <v>0</v>
      </c>
      <c r="V113" s="367">
        <f t="shared" si="38"/>
        <v>0</v>
      </c>
      <c r="W113" s="367">
        <f t="shared" si="39"/>
        <v>4.6145771877474061E-2</v>
      </c>
      <c r="X113" s="367">
        <f t="shared" si="40"/>
        <v>2.2399643374947081E-3</v>
      </c>
      <c r="Y113" s="367">
        <f t="shared" si="41"/>
        <v>0</v>
      </c>
      <c r="AA113" s="368">
        <f>'GE2024 results'!Q112</f>
        <v>0.49314465167936883</v>
      </c>
      <c r="AB113" s="368">
        <f>'GE2024 results'!R112</f>
        <v>0.24602657883650569</v>
      </c>
      <c r="AC113" s="368">
        <f>'GE2024 results'!S112</f>
        <v>0.10254298954463636</v>
      </c>
      <c r="AD113" s="368">
        <f>'GE2024 results'!T112</f>
        <v>8.494504231932902E-2</v>
      </c>
      <c r="AE113" s="368">
        <f>'GE2024 results'!U112</f>
        <v>7.3340737620160079E-2</v>
      </c>
      <c r="AF113" s="368">
        <f>'GE2024 results'!W112</f>
        <v>0</v>
      </c>
      <c r="AG113" s="368">
        <f>'GE2024 results'!X112</f>
        <v>0</v>
      </c>
      <c r="AH113" s="369">
        <f>'GE2024 results'!Z112</f>
        <v>0</v>
      </c>
      <c r="AJ113" s="368">
        <f t="shared" si="42"/>
        <v>0.27587337368175369</v>
      </c>
      <c r="AK113" s="370" t="str">
        <f t="shared" si="43"/>
        <v>Ref</v>
      </c>
      <c r="AL113" s="368">
        <f t="shared" si="44"/>
        <v>1.8287025300354809E-2</v>
      </c>
      <c r="AM113" s="368">
        <f t="shared" si="45"/>
        <v>0.25758634838139888</v>
      </c>
      <c r="AO113" s="383" t="s">
        <v>8</v>
      </c>
      <c r="AP113" s="372" t="str">
        <f t="shared" si="46"/>
        <v>Ref</v>
      </c>
      <c r="AQ113" s="359" t="str">
        <f t="shared" si="47"/>
        <v>gain from</v>
      </c>
      <c r="AR113" s="359" t="str">
        <f t="shared" si="48"/>
        <v>LAB</v>
      </c>
      <c r="AS113" s="333" t="str">
        <f t="shared" si="59"/>
        <v/>
      </c>
      <c r="AU113" s="373">
        <f t="shared" si="49"/>
        <v>13507.337175792509</v>
      </c>
      <c r="AV113" s="374">
        <f t="shared" si="50"/>
        <v>9583.3442622950824</v>
      </c>
      <c r="AW113" s="375">
        <f t="shared" si="51"/>
        <v>14466.273929336618</v>
      </c>
      <c r="AX113" s="376">
        <f t="shared" si="52"/>
        <v>4116.6080000000002</v>
      </c>
      <c r="AY113" s="377">
        <f t="shared" si="53"/>
        <v>8227.2749456600159</v>
      </c>
      <c r="AZ113" s="378">
        <f t="shared" si="54"/>
        <v>0</v>
      </c>
      <c r="BA113" s="379">
        <f t="shared" si="55"/>
        <v>0</v>
      </c>
      <c r="BB113" s="471">
        <f t="shared" si="57"/>
        <v>2419.7963281164971</v>
      </c>
      <c r="BC113" s="379">
        <f t="shared" si="58"/>
        <v>117.45946071448166</v>
      </c>
      <c r="BD113" s="381">
        <f t="shared" si="56"/>
        <v>0</v>
      </c>
      <c r="BE113" s="382">
        <f>'Allocation (ENG)'!AW113</f>
        <v>52438.094101915209</v>
      </c>
    </row>
    <row r="114" spans="1:57" ht="20" customHeight="1" x14ac:dyDescent="0.35">
      <c r="A114" s="333" t="s">
        <v>194</v>
      </c>
      <c r="B114" s="390" t="s">
        <v>190</v>
      </c>
      <c r="C114" s="333" t="s">
        <v>57</v>
      </c>
      <c r="D114" s="333" t="s">
        <v>71</v>
      </c>
      <c r="E114" s="462">
        <f>'Allocation (ENG)'!AY114</f>
        <v>0.21881768298580817</v>
      </c>
      <c r="F114" s="463">
        <f>'Allocation (ENG)'!AZ114</f>
        <v>5.3147573546014633E-2</v>
      </c>
      <c r="G114" s="464">
        <f>'Allocation (ENG)'!BA114</f>
        <v>0.22711874058448814</v>
      </c>
      <c r="H114" s="465">
        <f>'Allocation (ENG)'!BB114</f>
        <v>0.20831257067026224</v>
      </c>
      <c r="I114" s="466">
        <f>'Allocation (ENG)'!BC114</f>
        <v>0.23801511998443989</v>
      </c>
      <c r="J114" s="467">
        <f>'Allocation (ENG)'!BD114</f>
        <v>2.914056923349406E-3</v>
      </c>
      <c r="K114" s="462">
        <f>'Allocation (ENG)'!BE114</f>
        <v>0</v>
      </c>
      <c r="L114" s="468">
        <f>'Allocation (ENG)'!BF114</f>
        <v>3.7990507935721757E-2</v>
      </c>
      <c r="M114" s="469">
        <f>'Allocation (ENG)'!BG114</f>
        <v>3.7039853957171473E-3</v>
      </c>
      <c r="N114" s="470">
        <f>'Allocation (ENG)'!BH114</f>
        <v>9.9797619741987809E-3</v>
      </c>
      <c r="P114" s="367">
        <f t="shared" si="32"/>
        <v>-0.22947101738384318</v>
      </c>
      <c r="Q114" s="367">
        <f t="shared" si="33"/>
        <v>-2.3415466636949496E-2</v>
      </c>
      <c r="R114" s="367">
        <f t="shared" si="34"/>
        <v>0.13678020376561731</v>
      </c>
      <c r="S114" s="367">
        <f t="shared" si="35"/>
        <v>-3.2891588572351388E-2</v>
      </c>
      <c r="T114" s="367">
        <f t="shared" si="36"/>
        <v>0.11895547048838905</v>
      </c>
      <c r="U114" s="367">
        <f t="shared" si="37"/>
        <v>-7.8031730848946174E-3</v>
      </c>
      <c r="V114" s="367">
        <f t="shared" si="38"/>
        <v>0</v>
      </c>
      <c r="W114" s="367">
        <f t="shared" si="39"/>
        <v>3.7990507935721757E-2</v>
      </c>
      <c r="X114" s="367">
        <f t="shared" si="40"/>
        <v>3.7039853957171473E-3</v>
      </c>
      <c r="Y114" s="367">
        <f t="shared" si="41"/>
        <v>-3.8489219074064104E-3</v>
      </c>
      <c r="AA114" s="368">
        <f>'GE2024 results'!Q113</f>
        <v>0.44828870036965135</v>
      </c>
      <c r="AB114" s="368">
        <f>'GE2024 results'!R113</f>
        <v>7.6563040182964129E-2</v>
      </c>
      <c r="AC114" s="368">
        <f>'GE2024 results'!S113</f>
        <v>9.0338536818870829E-2</v>
      </c>
      <c r="AD114" s="368">
        <f>'GE2024 results'!T113</f>
        <v>0.24120415924261362</v>
      </c>
      <c r="AE114" s="368">
        <f>'GE2024 results'!U113</f>
        <v>0.11905964949605084</v>
      </c>
      <c r="AF114" s="368">
        <f>'GE2024 results'!W113</f>
        <v>1.0717230008244023E-2</v>
      </c>
      <c r="AG114" s="368">
        <f>'GE2024 results'!X113</f>
        <v>0</v>
      </c>
      <c r="AH114" s="369">
        <f>'GE2024 results'!Z113</f>
        <v>1.3828683881605191E-2</v>
      </c>
      <c r="AJ114" s="368">
        <f t="shared" si="42"/>
        <v>0.23801511998443989</v>
      </c>
      <c r="AK114" s="370" t="str">
        <f t="shared" si="43"/>
        <v>Grn</v>
      </c>
      <c r="AL114" s="368">
        <f t="shared" si="44"/>
        <v>1.089637939995175E-2</v>
      </c>
      <c r="AM114" s="368">
        <f t="shared" si="45"/>
        <v>0.22711874058448814</v>
      </c>
      <c r="AO114" s="383" t="s">
        <v>8</v>
      </c>
      <c r="AP114" s="372" t="str">
        <f t="shared" si="46"/>
        <v>Grn</v>
      </c>
      <c r="AQ114" s="359" t="str">
        <f t="shared" si="47"/>
        <v>gain from</v>
      </c>
      <c r="AR114" s="359" t="str">
        <f t="shared" si="48"/>
        <v>LAB</v>
      </c>
      <c r="AS114" s="333" t="str">
        <f t="shared" si="59"/>
        <v/>
      </c>
      <c r="AU114" s="373">
        <f t="shared" si="49"/>
        <v>8841.4236311239201</v>
      </c>
      <c r="AV114" s="374">
        <f t="shared" si="50"/>
        <v>2147.4508196721313</v>
      </c>
      <c r="AW114" s="375">
        <f t="shared" si="51"/>
        <v>9176.8314730077491</v>
      </c>
      <c r="AX114" s="376">
        <f t="shared" si="52"/>
        <v>8416.9600000000009</v>
      </c>
      <c r="AY114" s="377">
        <f t="shared" si="53"/>
        <v>9617.1044208145941</v>
      </c>
      <c r="AZ114" s="378">
        <f t="shared" si="54"/>
        <v>117.74373712846919</v>
      </c>
      <c r="BA114" s="379">
        <f t="shared" si="55"/>
        <v>0</v>
      </c>
      <c r="BB114" s="471">
        <f t="shared" si="57"/>
        <v>1535.022992831324</v>
      </c>
      <c r="BC114" s="379">
        <f t="shared" si="58"/>
        <v>149.66114054482259</v>
      </c>
      <c r="BD114" s="381">
        <f t="shared" si="56"/>
        <v>403.23662213988285</v>
      </c>
      <c r="BE114" s="382">
        <f>'Allocation (ENG)'!AW114</f>
        <v>40405.434837262888</v>
      </c>
    </row>
    <row r="115" spans="1:57" ht="20" customHeight="1" x14ac:dyDescent="0.35">
      <c r="A115" s="333" t="s">
        <v>195</v>
      </c>
      <c r="B115" s="390" t="s">
        <v>190</v>
      </c>
      <c r="C115" s="333" t="s">
        <v>57</v>
      </c>
      <c r="D115" s="333" t="s">
        <v>71</v>
      </c>
      <c r="E115" s="462">
        <f>'Allocation (ENG)'!AY115</f>
        <v>0.18900841092611548</v>
      </c>
      <c r="F115" s="463">
        <f>'Allocation (ENG)'!AZ115</f>
        <v>3.2466401408183715E-2</v>
      </c>
      <c r="G115" s="464">
        <f>'Allocation (ENG)'!BA115</f>
        <v>0.12027906857751915</v>
      </c>
      <c r="H115" s="465">
        <f>'Allocation (ENG)'!BB115</f>
        <v>0.10049734328317758</v>
      </c>
      <c r="I115" s="466">
        <f>'Allocation (ENG)'!BC115</f>
        <v>0.31122710877376097</v>
      </c>
      <c r="J115" s="467">
        <f>'Allocation (ENG)'!BD115</f>
        <v>0.21208165246096672</v>
      </c>
      <c r="K115" s="462">
        <f>'Allocation (ENG)'!BE115</f>
        <v>0</v>
      </c>
      <c r="L115" s="468">
        <f>'Allocation (ENG)'!BF115</f>
        <v>2.0119268438773433E-2</v>
      </c>
      <c r="M115" s="469">
        <f>'Allocation (ENG)'!BG115</f>
        <v>1.4320746131503085E-2</v>
      </c>
      <c r="N115" s="470">
        <f>'Allocation (ENG)'!BH115</f>
        <v>0</v>
      </c>
      <c r="P115" s="367">
        <f t="shared" si="32"/>
        <v>-0.15176377163653593</v>
      </c>
      <c r="Q115" s="367">
        <f t="shared" si="33"/>
        <v>-8.6938018203197229E-3</v>
      </c>
      <c r="R115" s="367">
        <f t="shared" si="34"/>
        <v>7.8175610691695832E-2</v>
      </c>
      <c r="S115" s="367">
        <f t="shared" si="35"/>
        <v>-1.9100998535729052E-3</v>
      </c>
      <c r="T115" s="367">
        <f t="shared" si="36"/>
        <v>0.17421936979804978</v>
      </c>
      <c r="U115" s="367">
        <f t="shared" si="37"/>
        <v>-9.2482413824110543E-2</v>
      </c>
      <c r="V115" s="367">
        <f t="shared" si="38"/>
        <v>0</v>
      </c>
      <c r="W115" s="367">
        <f t="shared" si="39"/>
        <v>2.0119268438773433E-2</v>
      </c>
      <c r="X115" s="367">
        <f t="shared" si="40"/>
        <v>1.4320746131503085E-2</v>
      </c>
      <c r="Y115" s="367">
        <f t="shared" si="41"/>
        <v>-3.1984907925482885E-2</v>
      </c>
      <c r="AA115" s="368">
        <f>'GE2024 results'!Q114</f>
        <v>0.3407721825626514</v>
      </c>
      <c r="AB115" s="368">
        <f>'GE2024 results'!R114</f>
        <v>4.1160203228503438E-2</v>
      </c>
      <c r="AC115" s="368">
        <f>'GE2024 results'!S114</f>
        <v>4.2103457885823314E-2</v>
      </c>
      <c r="AD115" s="368">
        <f>'GE2024 results'!T114</f>
        <v>0.10240744313675049</v>
      </c>
      <c r="AE115" s="368">
        <f>'GE2024 results'!U114</f>
        <v>0.1370077389757112</v>
      </c>
      <c r="AF115" s="368">
        <f>'GE2024 results'!W114</f>
        <v>0.30456406628507726</v>
      </c>
      <c r="AG115" s="368">
        <f>'GE2024 results'!X114</f>
        <v>0</v>
      </c>
      <c r="AH115" s="369">
        <f>'GE2024 results'!Z114</f>
        <v>3.1984907925482885E-2</v>
      </c>
      <c r="AJ115" s="368">
        <f t="shared" si="42"/>
        <v>0.31122710877376097</v>
      </c>
      <c r="AK115" s="370" t="str">
        <f t="shared" si="43"/>
        <v>Grn</v>
      </c>
      <c r="AL115" s="368">
        <f t="shared" si="44"/>
        <v>9.9145456312794256E-2</v>
      </c>
      <c r="AM115" s="368">
        <f t="shared" si="45"/>
        <v>0.21208165246096672</v>
      </c>
      <c r="AO115" s="383" t="s">
        <v>8</v>
      </c>
      <c r="AP115" s="372" t="str">
        <f t="shared" si="46"/>
        <v>Grn</v>
      </c>
      <c r="AQ115" s="359" t="str">
        <f t="shared" si="47"/>
        <v>gain from</v>
      </c>
      <c r="AR115" s="359" t="str">
        <f t="shared" si="48"/>
        <v>LAB</v>
      </c>
      <c r="AS115" s="333" t="str">
        <f t="shared" si="59"/>
        <v/>
      </c>
      <c r="AU115" s="373">
        <f t="shared" si="49"/>
        <v>8337.3832853025961</v>
      </c>
      <c r="AV115" s="374">
        <f t="shared" si="50"/>
        <v>1432.1311475409839</v>
      </c>
      <c r="AW115" s="375">
        <f t="shared" si="51"/>
        <v>5305.6511666138413</v>
      </c>
      <c r="AX115" s="376">
        <f t="shared" si="52"/>
        <v>4433.0560000000005</v>
      </c>
      <c r="AY115" s="377">
        <f t="shared" si="53"/>
        <v>13728.593780081766</v>
      </c>
      <c r="AZ115" s="378">
        <f t="shared" si="54"/>
        <v>9355.1711042035076</v>
      </c>
      <c r="BA115" s="379">
        <f t="shared" si="55"/>
        <v>0</v>
      </c>
      <c r="BB115" s="471">
        <f t="shared" si="57"/>
        <v>887.48459167521946</v>
      </c>
      <c r="BC115" s="379">
        <f t="shared" si="58"/>
        <v>631.70495347177359</v>
      </c>
      <c r="BD115" s="381">
        <f t="shared" si="56"/>
        <v>0</v>
      </c>
      <c r="BE115" s="382">
        <f>'Allocation (ENG)'!AW115</f>
        <v>44111.176028889684</v>
      </c>
    </row>
    <row r="116" spans="1:57" ht="20" customHeight="1" x14ac:dyDescent="0.35">
      <c r="A116" s="333" t="s">
        <v>196</v>
      </c>
      <c r="B116" s="390" t="s">
        <v>190</v>
      </c>
      <c r="C116" s="333" t="s">
        <v>57</v>
      </c>
      <c r="D116" s="333" t="s">
        <v>71</v>
      </c>
      <c r="E116" s="462">
        <f>'Allocation (ENG)'!AY116</f>
        <v>0.14706502384967407</v>
      </c>
      <c r="F116" s="463">
        <f>'Allocation (ENG)'!AZ116</f>
        <v>0.18101480261041591</v>
      </c>
      <c r="G116" s="464">
        <f>'Allocation (ENG)'!BA116</f>
        <v>0.4752432963014302</v>
      </c>
      <c r="H116" s="465">
        <f>'Allocation (ENG)'!BB116</f>
        <v>3.648861656302322E-2</v>
      </c>
      <c r="I116" s="466">
        <f>'Allocation (ENG)'!BC116</f>
        <v>7.9557736354163883E-2</v>
      </c>
      <c r="J116" s="467">
        <f>'Allocation (ENG)'!BD116</f>
        <v>0</v>
      </c>
      <c r="K116" s="462">
        <f>'Allocation (ENG)'!BE116</f>
        <v>0</v>
      </c>
      <c r="L116" s="468">
        <f>'Allocation (ENG)'!BF116</f>
        <v>7.9494691512793453E-2</v>
      </c>
      <c r="M116" s="469">
        <f>'Allocation (ENG)'!BG116</f>
        <v>1.1358328084993075E-3</v>
      </c>
      <c r="N116" s="470">
        <f>'Allocation (ENG)'!BH116</f>
        <v>0</v>
      </c>
      <c r="P116" s="367">
        <f t="shared" si="32"/>
        <v>-0.21456954507418868</v>
      </c>
      <c r="Q116" s="367">
        <f t="shared" si="33"/>
        <v>-0.13197845571313854</v>
      </c>
      <c r="R116" s="367">
        <f t="shared" si="34"/>
        <v>0.24835021975003929</v>
      </c>
      <c r="S116" s="367">
        <f t="shared" si="35"/>
        <v>-1.4223516153665308E-2</v>
      </c>
      <c r="T116" s="367">
        <f t="shared" si="36"/>
        <v>3.1790772869660533E-2</v>
      </c>
      <c r="U116" s="367">
        <f t="shared" si="37"/>
        <v>0</v>
      </c>
      <c r="V116" s="367">
        <f t="shared" si="38"/>
        <v>0</v>
      </c>
      <c r="W116" s="367">
        <f t="shared" si="39"/>
        <v>7.9494691512793453E-2</v>
      </c>
      <c r="X116" s="367">
        <f t="shared" si="40"/>
        <v>1.1358328084993075E-3</v>
      </c>
      <c r="Y116" s="367">
        <f t="shared" si="41"/>
        <v>0</v>
      </c>
      <c r="AA116" s="368">
        <f>'GE2024 results'!Q115</f>
        <v>0.36163456892386275</v>
      </c>
      <c r="AB116" s="368">
        <f>'GE2024 results'!R115</f>
        <v>0.31299325832355446</v>
      </c>
      <c r="AC116" s="368">
        <f>'GE2024 results'!S115</f>
        <v>0.2268930765513909</v>
      </c>
      <c r="AD116" s="368">
        <f>'GE2024 results'!T115</f>
        <v>5.0712132716688528E-2</v>
      </c>
      <c r="AE116" s="368">
        <f>'GE2024 results'!U115</f>
        <v>4.776696348450335E-2</v>
      </c>
      <c r="AF116" s="368">
        <f>'GE2024 results'!W115</f>
        <v>0</v>
      </c>
      <c r="AG116" s="368">
        <f>'GE2024 results'!X115</f>
        <v>0</v>
      </c>
      <c r="AH116" s="369">
        <f>'GE2024 results'!Z115</f>
        <v>0</v>
      </c>
      <c r="AJ116" s="368">
        <f t="shared" si="42"/>
        <v>0.4752432963014302</v>
      </c>
      <c r="AK116" s="370" t="str">
        <f t="shared" si="43"/>
        <v>Ref</v>
      </c>
      <c r="AL116" s="368">
        <f t="shared" si="44"/>
        <v>0.29422849369101428</v>
      </c>
      <c r="AM116" s="368">
        <f t="shared" si="45"/>
        <v>0.18101480261041591</v>
      </c>
      <c r="AO116" s="383" t="s">
        <v>8</v>
      </c>
      <c r="AP116" s="372" t="str">
        <f t="shared" si="46"/>
        <v>Ref</v>
      </c>
      <c r="AQ116" s="359" t="str">
        <f t="shared" si="47"/>
        <v>gain from</v>
      </c>
      <c r="AR116" s="359" t="str">
        <f t="shared" si="48"/>
        <v>LAB</v>
      </c>
      <c r="AS116" s="333" t="str">
        <f t="shared" si="59"/>
        <v/>
      </c>
      <c r="AU116" s="373">
        <f t="shared" si="49"/>
        <v>8243.4985590778106</v>
      </c>
      <c r="AV116" s="374">
        <f t="shared" si="50"/>
        <v>10146.5</v>
      </c>
      <c r="AW116" s="375">
        <f t="shared" si="51"/>
        <v>26639.015353349845</v>
      </c>
      <c r="AX116" s="376">
        <f t="shared" si="52"/>
        <v>2045.3120000000006</v>
      </c>
      <c r="AY116" s="377">
        <f t="shared" si="53"/>
        <v>4459.4837564465251</v>
      </c>
      <c r="AZ116" s="378">
        <f t="shared" si="54"/>
        <v>0</v>
      </c>
      <c r="BA116" s="379">
        <f t="shared" si="55"/>
        <v>0</v>
      </c>
      <c r="BB116" s="471">
        <f t="shared" si="57"/>
        <v>4455.9498770414148</v>
      </c>
      <c r="BC116" s="379">
        <f t="shared" si="58"/>
        <v>63.667321264559774</v>
      </c>
      <c r="BD116" s="381">
        <f t="shared" si="56"/>
        <v>0</v>
      </c>
      <c r="BE116" s="382">
        <f>'Allocation (ENG)'!AW116</f>
        <v>56053.426867180155</v>
      </c>
    </row>
    <row r="117" spans="1:57" ht="20" customHeight="1" x14ac:dyDescent="0.35">
      <c r="A117" s="333" t="s">
        <v>197</v>
      </c>
      <c r="B117" s="390" t="s">
        <v>190</v>
      </c>
      <c r="C117" s="333" t="s">
        <v>57</v>
      </c>
      <c r="D117" s="333" t="s">
        <v>71</v>
      </c>
      <c r="E117" s="462">
        <f>'Allocation (ENG)'!AY117</f>
        <v>0.30551780545122414</v>
      </c>
      <c r="F117" s="463">
        <f>'Allocation (ENG)'!AZ117</f>
        <v>0.14183053312588914</v>
      </c>
      <c r="G117" s="464">
        <f>'Allocation (ENG)'!BA117</f>
        <v>0.16442683959937424</v>
      </c>
      <c r="H117" s="465">
        <f>'Allocation (ENG)'!BB117</f>
        <v>7.3534913801754712E-2</v>
      </c>
      <c r="I117" s="466">
        <f>'Allocation (ENG)'!BC117</f>
        <v>0.2408876930408039</v>
      </c>
      <c r="J117" s="467">
        <f>'Allocation (ENG)'!BD117</f>
        <v>2.0930614036486054E-2</v>
      </c>
      <c r="K117" s="462">
        <f>'Allocation (ENG)'!BE117</f>
        <v>8.6620712992472905E-3</v>
      </c>
      <c r="L117" s="468">
        <f>'Allocation (ENG)'!BF117</f>
        <v>2.7503935336071126E-2</v>
      </c>
      <c r="M117" s="469">
        <f>'Allocation (ENG)'!BG117</f>
        <v>6.1118289475072364E-3</v>
      </c>
      <c r="N117" s="470">
        <f>'Allocation (ENG)'!BH117</f>
        <v>1.0593765361642343E-2</v>
      </c>
      <c r="P117" s="367">
        <f t="shared" si="32"/>
        <v>-0.20688894551433318</v>
      </c>
      <c r="Q117" s="367">
        <f t="shared" si="33"/>
        <v>-2.5435749081401476E-2</v>
      </c>
      <c r="R117" s="367">
        <f t="shared" si="34"/>
        <v>0.11088469897189421</v>
      </c>
      <c r="S117" s="367">
        <f t="shared" si="35"/>
        <v>3.8296072042201951E-3</v>
      </c>
      <c r="T117" s="367">
        <f t="shared" si="36"/>
        <v>0.14224211873256626</v>
      </c>
      <c r="U117" s="367">
        <f t="shared" si="37"/>
        <v>-2.790278102197646E-2</v>
      </c>
      <c r="V117" s="367">
        <f t="shared" si="38"/>
        <v>-1.9167144086182052E-2</v>
      </c>
      <c r="W117" s="367">
        <f t="shared" si="39"/>
        <v>2.7503935336071126E-2</v>
      </c>
      <c r="X117" s="367">
        <f t="shared" si="40"/>
        <v>6.1118289475072364E-3</v>
      </c>
      <c r="Y117" s="367">
        <f t="shared" si="41"/>
        <v>-1.1177569488365593E-2</v>
      </c>
      <c r="AA117" s="368">
        <f>'GE2024 results'!Q116</f>
        <v>0.51240675096555732</v>
      </c>
      <c r="AB117" s="368">
        <f>'GE2024 results'!R116</f>
        <v>0.16726628220729062</v>
      </c>
      <c r="AC117" s="368">
        <f>'GE2024 results'!S116</f>
        <v>5.3542140627480028E-2</v>
      </c>
      <c r="AD117" s="368">
        <f>'GE2024 results'!T116</f>
        <v>6.9705306597534517E-2</v>
      </c>
      <c r="AE117" s="368">
        <f>'GE2024 results'!U116</f>
        <v>9.8645574308237657E-2</v>
      </c>
      <c r="AF117" s="368">
        <f>'GE2024 results'!W116</f>
        <v>4.8833395058462514E-2</v>
      </c>
      <c r="AG117" s="368">
        <f>'GE2024 results'!X116</f>
        <v>2.7829215385429342E-2</v>
      </c>
      <c r="AH117" s="369">
        <f>'GE2024 results'!Z116</f>
        <v>2.1771334850007935E-2</v>
      </c>
      <c r="AJ117" s="368">
        <f t="shared" si="42"/>
        <v>0.30551780545122414</v>
      </c>
      <c r="AK117" s="370" t="str">
        <f t="shared" si="43"/>
        <v>Lab</v>
      </c>
      <c r="AL117" s="368">
        <f t="shared" si="44"/>
        <v>6.4630112410420243E-2</v>
      </c>
      <c r="AM117" s="368">
        <f t="shared" si="45"/>
        <v>0.2408876930408039</v>
      </c>
      <c r="AO117" s="383" t="s">
        <v>8</v>
      </c>
      <c r="AP117" s="372" t="str">
        <f t="shared" si="46"/>
        <v>Lab</v>
      </c>
      <c r="AQ117" s="359" t="str">
        <f t="shared" si="47"/>
        <v>HOLD</v>
      </c>
      <c r="AR117" s="359" t="str">
        <f t="shared" si="48"/>
        <v/>
      </c>
      <c r="AS117" s="333" t="str">
        <f t="shared" si="59"/>
        <v/>
      </c>
      <c r="AU117" s="373">
        <f t="shared" si="49"/>
        <v>10159.481268011528</v>
      </c>
      <c r="AV117" s="374">
        <f t="shared" si="50"/>
        <v>4716.3360655737706</v>
      </c>
      <c r="AW117" s="375">
        <f t="shared" si="51"/>
        <v>5467.7382694635526</v>
      </c>
      <c r="AX117" s="376">
        <f t="shared" si="52"/>
        <v>2445.2800000000002</v>
      </c>
      <c r="AY117" s="377">
        <f t="shared" si="53"/>
        <v>8010.3154758136288</v>
      </c>
      <c r="AZ117" s="378">
        <f t="shared" si="54"/>
        <v>696.01240070967924</v>
      </c>
      <c r="BA117" s="379">
        <f t="shared" si="55"/>
        <v>288.04262644172684</v>
      </c>
      <c r="BB117" s="471">
        <f t="shared" si="57"/>
        <v>914.5971555756845</v>
      </c>
      <c r="BC117" s="379">
        <f t="shared" si="58"/>
        <v>203.23860212920886</v>
      </c>
      <c r="BD117" s="381">
        <f t="shared" si="56"/>
        <v>352.27786671993954</v>
      </c>
      <c r="BE117" s="382">
        <f>'Allocation (ENG)'!AW117</f>
        <v>33253.319730438714</v>
      </c>
    </row>
    <row r="118" spans="1:57" ht="20" customHeight="1" x14ac:dyDescent="0.35">
      <c r="A118" s="333" t="s">
        <v>198</v>
      </c>
      <c r="B118" s="390" t="s">
        <v>190</v>
      </c>
      <c r="C118" s="333" t="s">
        <v>57</v>
      </c>
      <c r="D118" s="333" t="s">
        <v>71</v>
      </c>
      <c r="E118" s="462">
        <f>'Allocation (ENG)'!AY118</f>
        <v>0.24602878356749841</v>
      </c>
      <c r="F118" s="463">
        <f>'Allocation (ENG)'!AZ118</f>
        <v>0.27298668259470038</v>
      </c>
      <c r="G118" s="464">
        <f>'Allocation (ENG)'!BA118</f>
        <v>0.1513312929510735</v>
      </c>
      <c r="H118" s="465">
        <f>'Allocation (ENG)'!BB118</f>
        <v>7.5997735074867401E-2</v>
      </c>
      <c r="I118" s="466">
        <f>'Allocation (ENG)'!BC118</f>
        <v>0.16377350522476722</v>
      </c>
      <c r="J118" s="467">
        <f>'Allocation (ENG)'!BD118</f>
        <v>0</v>
      </c>
      <c r="K118" s="462">
        <f>'Allocation (ENG)'!BE118</f>
        <v>5.9918083415410321E-2</v>
      </c>
      <c r="L118" s="468">
        <f>'Allocation (ENG)'!BF118</f>
        <v>2.5313422710012377E-2</v>
      </c>
      <c r="M118" s="469">
        <f>'Allocation (ENG)'!BG118</f>
        <v>4.6504944616704638E-3</v>
      </c>
      <c r="N118" s="470">
        <f>'Allocation (ENG)'!BH118</f>
        <v>0</v>
      </c>
      <c r="P118" s="367">
        <f t="shared" si="32"/>
        <v>-0.1710729179019525</v>
      </c>
      <c r="Q118" s="367">
        <f t="shared" si="33"/>
        <v>-5.2443518488052898E-2</v>
      </c>
      <c r="R118" s="367">
        <f t="shared" si="34"/>
        <v>0.10151980803228</v>
      </c>
      <c r="S118" s="367">
        <f t="shared" si="35"/>
        <v>3.1777428088194531E-3</v>
      </c>
      <c r="T118" s="367">
        <f t="shared" si="36"/>
        <v>9.5980581790892514E-2</v>
      </c>
      <c r="U118" s="367">
        <f t="shared" si="37"/>
        <v>0</v>
      </c>
      <c r="V118" s="367">
        <f t="shared" si="38"/>
        <v>-7.1256134136693447E-3</v>
      </c>
      <c r="W118" s="367">
        <f t="shared" si="39"/>
        <v>2.5313422710012377E-2</v>
      </c>
      <c r="X118" s="367">
        <f t="shared" si="40"/>
        <v>4.6504944616704638E-3</v>
      </c>
      <c r="Y118" s="367">
        <f t="shared" si="41"/>
        <v>0</v>
      </c>
      <c r="AA118" s="368">
        <f>'GE2024 results'!Q117</f>
        <v>0.41710170146945091</v>
      </c>
      <c r="AB118" s="368">
        <f>'GE2024 results'!R117</f>
        <v>0.32543020108275328</v>
      </c>
      <c r="AC118" s="368">
        <f>'GE2024 results'!S117</f>
        <v>4.9811484918793503E-2</v>
      </c>
      <c r="AD118" s="368">
        <f>'GE2024 results'!T117</f>
        <v>7.2819992266047948E-2</v>
      </c>
      <c r="AE118" s="368">
        <f>'GE2024 results'!U117</f>
        <v>6.7792923433874705E-2</v>
      </c>
      <c r="AF118" s="368">
        <f>'GE2024 results'!W117</f>
        <v>0</v>
      </c>
      <c r="AG118" s="368">
        <f>'GE2024 results'!X117</f>
        <v>6.7043696829079666E-2</v>
      </c>
      <c r="AH118" s="369">
        <f>'GE2024 results'!Z117</f>
        <v>0</v>
      </c>
      <c r="AJ118" s="368">
        <f t="shared" si="42"/>
        <v>0.27298668259470038</v>
      </c>
      <c r="AK118" s="370" t="str">
        <f t="shared" si="43"/>
        <v>Con</v>
      </c>
      <c r="AL118" s="368">
        <f t="shared" si="44"/>
        <v>2.695789902720197E-2</v>
      </c>
      <c r="AM118" s="368">
        <f t="shared" si="45"/>
        <v>0.24602878356749841</v>
      </c>
      <c r="AO118" s="383" t="s">
        <v>8</v>
      </c>
      <c r="AP118" s="372" t="str">
        <f t="shared" si="46"/>
        <v>Con</v>
      </c>
      <c r="AQ118" s="359" t="str">
        <f t="shared" si="47"/>
        <v>gain from</v>
      </c>
      <c r="AR118" s="359" t="str">
        <f t="shared" si="48"/>
        <v>LAB</v>
      </c>
      <c r="AS118" s="333" t="str">
        <f t="shared" si="59"/>
        <v/>
      </c>
      <c r="AU118" s="373">
        <f t="shared" si="49"/>
        <v>9051.7463976945255</v>
      </c>
      <c r="AV118" s="374">
        <f t="shared" si="50"/>
        <v>10043.565573770491</v>
      </c>
      <c r="AW118" s="375">
        <f t="shared" si="51"/>
        <v>5567.6919828875398</v>
      </c>
      <c r="AX118" s="376">
        <f t="shared" si="52"/>
        <v>2796.0640000000003</v>
      </c>
      <c r="AY118" s="377">
        <f t="shared" si="53"/>
        <v>6025.4585437536152</v>
      </c>
      <c r="AZ118" s="378">
        <f t="shared" si="54"/>
        <v>0</v>
      </c>
      <c r="BA118" s="379">
        <f t="shared" si="55"/>
        <v>2204.4709072156274</v>
      </c>
      <c r="BB118" s="471">
        <f t="shared" si="57"/>
        <v>931.31656998097117</v>
      </c>
      <c r="BC118" s="379">
        <f t="shared" si="58"/>
        <v>171.0982588318781</v>
      </c>
      <c r="BD118" s="381">
        <f t="shared" si="56"/>
        <v>0</v>
      </c>
      <c r="BE118" s="382">
        <f>'Allocation (ENG)'!AW118</f>
        <v>36791.412234134645</v>
      </c>
    </row>
    <row r="119" spans="1:57" ht="20" customHeight="1" x14ac:dyDescent="0.35">
      <c r="A119" s="333" t="s">
        <v>199</v>
      </c>
      <c r="B119" s="390" t="s">
        <v>190</v>
      </c>
      <c r="C119" s="333" t="s">
        <v>57</v>
      </c>
      <c r="D119" s="333" t="s">
        <v>71</v>
      </c>
      <c r="E119" s="462">
        <f>'Allocation (ENG)'!AY119</f>
        <v>0.23289087803152642</v>
      </c>
      <c r="F119" s="463">
        <f>'Allocation (ENG)'!AZ119</f>
        <v>0.16857217810145067</v>
      </c>
      <c r="G119" s="464">
        <f>'Allocation (ENG)'!BA119</f>
        <v>0.2362229148169708</v>
      </c>
      <c r="H119" s="465">
        <f>'Allocation (ENG)'!BB119</f>
        <v>7.9561191283740978E-2</v>
      </c>
      <c r="I119" s="466">
        <f>'Allocation (ENG)'!BC119</f>
        <v>0.19208042035511111</v>
      </c>
      <c r="J119" s="467">
        <f>'Allocation (ENG)'!BD119</f>
        <v>0</v>
      </c>
      <c r="K119" s="462">
        <f>'Allocation (ENG)'!BE119</f>
        <v>4.6216908913103136E-2</v>
      </c>
      <c r="L119" s="468">
        <f>'Allocation (ENG)'!BF119</f>
        <v>3.9513377437979592E-2</v>
      </c>
      <c r="M119" s="469">
        <f>'Allocation (ENG)'!BG119</f>
        <v>4.9421310601174377E-3</v>
      </c>
      <c r="N119" s="470">
        <f>'Allocation (ENG)'!BH119</f>
        <v>0</v>
      </c>
      <c r="P119" s="367">
        <f t="shared" si="32"/>
        <v>-0.20921368731076379</v>
      </c>
      <c r="Q119" s="367">
        <f t="shared" si="33"/>
        <v>-5.6446604768571856E-2</v>
      </c>
      <c r="R119" s="367">
        <f t="shared" si="34"/>
        <v>0.14915878788896444</v>
      </c>
      <c r="S119" s="367">
        <f t="shared" si="35"/>
        <v>-5.8014285951647482E-3</v>
      </c>
      <c r="T119" s="367">
        <f t="shared" si="36"/>
        <v>0.10304961644827415</v>
      </c>
      <c r="U119" s="367">
        <f t="shared" si="37"/>
        <v>-1.0739382154063729E-2</v>
      </c>
      <c r="V119" s="367">
        <f t="shared" si="38"/>
        <v>-1.4462810006771354E-2</v>
      </c>
      <c r="W119" s="367">
        <f t="shared" si="39"/>
        <v>3.9513377437979592E-2</v>
      </c>
      <c r="X119" s="367">
        <f t="shared" si="40"/>
        <v>4.9421310601174377E-3</v>
      </c>
      <c r="Y119" s="367">
        <f t="shared" si="41"/>
        <v>0</v>
      </c>
      <c r="AA119" s="368">
        <f>'GE2024 results'!Q118</f>
        <v>0.4421045653422902</v>
      </c>
      <c r="AB119" s="368">
        <f>'GE2024 results'!R118</f>
        <v>0.22501878287002253</v>
      </c>
      <c r="AC119" s="368">
        <f>'GE2024 results'!S118</f>
        <v>8.7064126928006358E-2</v>
      </c>
      <c r="AD119" s="368">
        <f>'GE2024 results'!T118</f>
        <v>8.5362619878905727E-2</v>
      </c>
      <c r="AE119" s="368">
        <f>'GE2024 results'!U118</f>
        <v>8.9030803906836958E-2</v>
      </c>
      <c r="AF119" s="368">
        <f>'GE2024 results'!W118</f>
        <v>1.0739382154063729E-2</v>
      </c>
      <c r="AG119" s="368">
        <f>'GE2024 results'!X118</f>
        <v>6.067971891987449E-2</v>
      </c>
      <c r="AH119" s="369">
        <f>'GE2024 results'!Z118</f>
        <v>0</v>
      </c>
      <c r="AJ119" s="368">
        <f t="shared" si="42"/>
        <v>0.2362229148169708</v>
      </c>
      <c r="AK119" s="370" t="str">
        <f t="shared" si="43"/>
        <v>Ref</v>
      </c>
      <c r="AL119" s="368">
        <f t="shared" si="44"/>
        <v>3.3320367854443866E-3</v>
      </c>
      <c r="AM119" s="368">
        <f t="shared" si="45"/>
        <v>0.23289087803152642</v>
      </c>
      <c r="AO119" s="383" t="s">
        <v>8</v>
      </c>
      <c r="AP119" s="372" t="str">
        <f t="shared" si="46"/>
        <v>Ref</v>
      </c>
      <c r="AQ119" s="359" t="str">
        <f t="shared" si="47"/>
        <v>gain from</v>
      </c>
      <c r="AR119" s="359" t="str">
        <f t="shared" si="48"/>
        <v>LAB</v>
      </c>
      <c r="AS119" s="333" t="str">
        <f t="shared" si="59"/>
        <v/>
      </c>
      <c r="AU119" s="373">
        <f t="shared" si="49"/>
        <v>10493.585014409224</v>
      </c>
      <c r="AV119" s="374">
        <f t="shared" si="50"/>
        <v>7595.5163934426237</v>
      </c>
      <c r="AW119" s="375">
        <f t="shared" si="51"/>
        <v>10643.719753797626</v>
      </c>
      <c r="AX119" s="376">
        <f t="shared" si="52"/>
        <v>3584.8640000000005</v>
      </c>
      <c r="AY119" s="377">
        <f t="shared" si="53"/>
        <v>8654.7495446642824</v>
      </c>
      <c r="AZ119" s="378">
        <f t="shared" si="54"/>
        <v>0</v>
      </c>
      <c r="BA119" s="379">
        <f t="shared" si="55"/>
        <v>2082.439067094776</v>
      </c>
      <c r="BB119" s="471">
        <f t="shared" si="57"/>
        <v>1780.391696130532</v>
      </c>
      <c r="BC119" s="379">
        <f t="shared" si="58"/>
        <v>222.68228309343374</v>
      </c>
      <c r="BD119" s="381">
        <f t="shared" si="56"/>
        <v>0</v>
      </c>
      <c r="BE119" s="382">
        <f>'Allocation (ENG)'!AW119</f>
        <v>45057.947752632492</v>
      </c>
    </row>
    <row r="120" spans="1:57" ht="20" customHeight="1" x14ac:dyDescent="0.35">
      <c r="A120" s="333" t="s">
        <v>200</v>
      </c>
      <c r="B120" s="390" t="s">
        <v>190</v>
      </c>
      <c r="C120" s="333" t="s">
        <v>57</v>
      </c>
      <c r="D120" s="333" t="s">
        <v>71</v>
      </c>
      <c r="E120" s="462">
        <f>'Allocation (ENG)'!AY120</f>
        <v>0.14716901742067809</v>
      </c>
      <c r="F120" s="463">
        <f>'Allocation (ENG)'!AZ120</f>
        <v>0.21333835344811247</v>
      </c>
      <c r="G120" s="464">
        <f>'Allocation (ENG)'!BA120</f>
        <v>0.39789527859305662</v>
      </c>
      <c r="H120" s="465">
        <f>'Allocation (ENG)'!BB120</f>
        <v>7.2516315176319845E-2</v>
      </c>
      <c r="I120" s="466">
        <f>'Allocation (ENG)'!BC120</f>
        <v>9.9627792673059656E-2</v>
      </c>
      <c r="J120" s="467">
        <f>'Allocation (ENG)'!BD120</f>
        <v>0</v>
      </c>
      <c r="K120" s="462">
        <f>'Allocation (ENG)'!BE120</f>
        <v>0</v>
      </c>
      <c r="L120" s="468">
        <f>'Allocation (ENG)'!BF120</f>
        <v>6.655656728314982E-2</v>
      </c>
      <c r="M120" s="469">
        <f>'Allocation (ENG)'!BG120</f>
        <v>1.4223697247075519E-3</v>
      </c>
      <c r="N120" s="470">
        <f>'Allocation (ENG)'!BH120</f>
        <v>1.4743056809158805E-3</v>
      </c>
      <c r="P120" s="367">
        <f t="shared" si="32"/>
        <v>-0.18682687896301006</v>
      </c>
      <c r="Q120" s="367">
        <f t="shared" si="33"/>
        <v>-0.12711218942612879</v>
      </c>
      <c r="R120" s="367">
        <f t="shared" si="34"/>
        <v>0.22257254626852896</v>
      </c>
      <c r="S120" s="367">
        <f t="shared" si="35"/>
        <v>-2.0498987892843185E-2</v>
      </c>
      <c r="T120" s="367">
        <f t="shared" si="36"/>
        <v>4.4421329477368453E-2</v>
      </c>
      <c r="U120" s="367">
        <f t="shared" si="37"/>
        <v>0</v>
      </c>
      <c r="V120" s="367">
        <f t="shared" si="38"/>
        <v>0</v>
      </c>
      <c r="W120" s="367">
        <f t="shared" si="39"/>
        <v>6.655656728314982E-2</v>
      </c>
      <c r="X120" s="367">
        <f t="shared" si="40"/>
        <v>1.4223697247075519E-3</v>
      </c>
      <c r="Y120" s="367">
        <f t="shared" si="41"/>
        <v>-5.3475647177284296E-4</v>
      </c>
      <c r="AA120" s="368">
        <f>'GE2024 results'!Q119</f>
        <v>0.33399589638368815</v>
      </c>
      <c r="AB120" s="368">
        <f>'GE2024 results'!R119</f>
        <v>0.34045054287424126</v>
      </c>
      <c r="AC120" s="368">
        <f>'GE2024 results'!S119</f>
        <v>0.17532273232452766</v>
      </c>
      <c r="AD120" s="368">
        <f>'GE2024 results'!T119</f>
        <v>9.301530306916303E-2</v>
      </c>
      <c r="AE120" s="368">
        <f>'GE2024 results'!U119</f>
        <v>5.5206463195691204E-2</v>
      </c>
      <c r="AF120" s="368">
        <f>'GE2024 results'!W119</f>
        <v>0</v>
      </c>
      <c r="AG120" s="368">
        <f>'GE2024 results'!X119</f>
        <v>0</v>
      </c>
      <c r="AH120" s="369">
        <f>'GE2024 results'!Z119</f>
        <v>2.0090621526887235E-3</v>
      </c>
      <c r="AJ120" s="368">
        <f t="shared" si="42"/>
        <v>0.39789527859305662</v>
      </c>
      <c r="AK120" s="370" t="str">
        <f t="shared" si="43"/>
        <v>Ref</v>
      </c>
      <c r="AL120" s="368">
        <f t="shared" si="44"/>
        <v>0.18455692514494415</v>
      </c>
      <c r="AM120" s="368">
        <f t="shared" si="45"/>
        <v>0.21333835344811247</v>
      </c>
      <c r="AO120" s="384" t="s">
        <v>10</v>
      </c>
      <c r="AP120" s="372" t="str">
        <f t="shared" si="46"/>
        <v>Ref</v>
      </c>
      <c r="AQ120" s="359" t="str">
        <f t="shared" si="47"/>
        <v>gain from</v>
      </c>
      <c r="AR120" s="359" t="str">
        <f t="shared" si="48"/>
        <v>CON</v>
      </c>
      <c r="AS120" s="333" t="str">
        <f t="shared" si="59"/>
        <v/>
      </c>
      <c r="AU120" s="373">
        <f t="shared" si="49"/>
        <v>8196.2939481268022</v>
      </c>
      <c r="AV120" s="374">
        <f t="shared" si="50"/>
        <v>11881.467213114754</v>
      </c>
      <c r="AW120" s="375">
        <f t="shared" si="51"/>
        <v>22160.008411269526</v>
      </c>
      <c r="AX120" s="376">
        <f t="shared" si="52"/>
        <v>4038.6559999999999</v>
      </c>
      <c r="AY120" s="377">
        <f t="shared" si="53"/>
        <v>5548.5773328041305</v>
      </c>
      <c r="AZ120" s="378">
        <f t="shared" si="54"/>
        <v>0</v>
      </c>
      <c r="BA120" s="379">
        <f t="shared" si="55"/>
        <v>0</v>
      </c>
      <c r="BB120" s="471">
        <f t="shared" si="57"/>
        <v>3706.7393612585665</v>
      </c>
      <c r="BC120" s="379">
        <f t="shared" si="58"/>
        <v>79.216132382638676</v>
      </c>
      <c r="BD120" s="381">
        <f t="shared" si="56"/>
        <v>82.108605071667384</v>
      </c>
      <c r="BE120" s="382">
        <f>'Allocation (ENG)'!AW120</f>
        <v>55693.067004028089</v>
      </c>
    </row>
    <row r="121" spans="1:57" ht="20" customHeight="1" x14ac:dyDescent="0.35">
      <c r="A121" s="333" t="s">
        <v>201</v>
      </c>
      <c r="B121" s="390" t="s">
        <v>190</v>
      </c>
      <c r="C121" s="333" t="s">
        <v>57</v>
      </c>
      <c r="D121" s="333" t="s">
        <v>71</v>
      </c>
      <c r="E121" s="462">
        <f>'Allocation (ENG)'!AY121</f>
        <v>5.9819595005084526E-2</v>
      </c>
      <c r="F121" s="463">
        <f>'Allocation (ENG)'!AZ121</f>
        <v>0.17021225783125518</v>
      </c>
      <c r="G121" s="464">
        <f>'Allocation (ENG)'!BA121</f>
        <v>0.29968105474742512</v>
      </c>
      <c r="H121" s="465">
        <f>'Allocation (ENG)'!BB121</f>
        <v>0.34874498523643627</v>
      </c>
      <c r="I121" s="466">
        <f>'Allocation (ENG)'!BC121</f>
        <v>6.0847865039302111E-2</v>
      </c>
      <c r="J121" s="467">
        <f>'Allocation (ENG)'!BD121</f>
        <v>0</v>
      </c>
      <c r="K121" s="462">
        <f>'Allocation (ENG)'!BE121</f>
        <v>5.3325037500107728E-3</v>
      </c>
      <c r="L121" s="468">
        <f>'Allocation (ENG)'!BF121</f>
        <v>5.0128120027736291E-2</v>
      </c>
      <c r="M121" s="469">
        <f>'Allocation (ENG)'!BG121</f>
        <v>1.1212551295805286E-3</v>
      </c>
      <c r="N121" s="470">
        <f>'Allocation (ENG)'!BH121</f>
        <v>4.112363233169318E-3</v>
      </c>
      <c r="P121" s="367">
        <f t="shared" si="32"/>
        <v>-7.1056770968774496E-2</v>
      </c>
      <c r="Q121" s="367">
        <f t="shared" si="33"/>
        <v>-9.1647609321091089E-2</v>
      </c>
      <c r="R121" s="367">
        <f t="shared" si="34"/>
        <v>0.17238300460814937</v>
      </c>
      <c r="S121" s="367">
        <f t="shared" si="35"/>
        <v>-8.2495640433158768E-2</v>
      </c>
      <c r="T121" s="367">
        <f t="shared" si="36"/>
        <v>2.8343043955093843E-2</v>
      </c>
      <c r="U121" s="367">
        <f t="shared" si="37"/>
        <v>0</v>
      </c>
      <c r="V121" s="367">
        <f t="shared" si="38"/>
        <v>-4.1168212982000685E-3</v>
      </c>
      <c r="W121" s="367">
        <f t="shared" si="39"/>
        <v>5.0128120027736291E-2</v>
      </c>
      <c r="X121" s="367">
        <f t="shared" si="40"/>
        <v>1.1212551295805286E-3</v>
      </c>
      <c r="Y121" s="367">
        <f t="shared" si="41"/>
        <v>-2.6585816993355028E-3</v>
      </c>
      <c r="AA121" s="368">
        <f>'GE2024 results'!Q120</f>
        <v>0.13087636597385902</v>
      </c>
      <c r="AB121" s="368">
        <f>'GE2024 results'!R120</f>
        <v>0.26185986715234627</v>
      </c>
      <c r="AC121" s="368">
        <f>'GE2024 results'!S120</f>
        <v>0.12729805013927575</v>
      </c>
      <c r="AD121" s="368">
        <f>'GE2024 results'!T120</f>
        <v>0.43124062566959503</v>
      </c>
      <c r="AE121" s="368">
        <f>'GE2024 results'!U120</f>
        <v>3.2504821084208269E-2</v>
      </c>
      <c r="AF121" s="368">
        <f>'GE2024 results'!W120</f>
        <v>0</v>
      </c>
      <c r="AG121" s="368">
        <f>'GE2024 results'!X120</f>
        <v>9.4493250482108413E-3</v>
      </c>
      <c r="AH121" s="369">
        <f>'GE2024 results'!Z120</f>
        <v>6.7709449325048209E-3</v>
      </c>
      <c r="AJ121" s="368">
        <f t="shared" si="42"/>
        <v>0.34874498523643627</v>
      </c>
      <c r="AK121" s="370" t="str">
        <f t="shared" si="43"/>
        <v>LD</v>
      </c>
      <c r="AL121" s="368">
        <f t="shared" si="44"/>
        <v>4.9063930489011143E-2</v>
      </c>
      <c r="AM121" s="368">
        <f t="shared" si="45"/>
        <v>0.29968105474742512</v>
      </c>
      <c r="AO121" s="385" t="s">
        <v>14</v>
      </c>
      <c r="AP121" s="372" t="str">
        <f t="shared" si="46"/>
        <v>LD</v>
      </c>
      <c r="AQ121" s="359" t="str">
        <f t="shared" si="47"/>
        <v>HOLD</v>
      </c>
      <c r="AR121" s="359" t="str">
        <f t="shared" si="48"/>
        <v/>
      </c>
      <c r="AS121" s="333" t="str">
        <f t="shared" si="59"/>
        <v>Con/LD</v>
      </c>
      <c r="AU121" s="373">
        <f t="shared" si="49"/>
        <v>3203.6195965417874</v>
      </c>
      <c r="AV121" s="374">
        <f t="shared" si="50"/>
        <v>9115.6639344262294</v>
      </c>
      <c r="AW121" s="375">
        <f t="shared" si="51"/>
        <v>16049.324633835453</v>
      </c>
      <c r="AX121" s="376">
        <f t="shared" si="52"/>
        <v>18676.928000000004</v>
      </c>
      <c r="AY121" s="377">
        <f t="shared" si="53"/>
        <v>3258.6882748214739</v>
      </c>
      <c r="AZ121" s="378">
        <f t="shared" si="54"/>
        <v>0</v>
      </c>
      <c r="BA121" s="379">
        <f t="shared" si="55"/>
        <v>285.5805611976316</v>
      </c>
      <c r="BB121" s="471">
        <f t="shared" si="57"/>
        <v>2684.5957022110383</v>
      </c>
      <c r="BC121" s="379">
        <f t="shared" si="58"/>
        <v>60.048465816959549</v>
      </c>
      <c r="BD121" s="381">
        <f t="shared" si="56"/>
        <v>220.23631956651283</v>
      </c>
      <c r="BE121" s="382">
        <f>'Allocation (ENG)'!AW121</f>
        <v>53554.685488417083</v>
      </c>
    </row>
    <row r="122" spans="1:57" ht="20" customHeight="1" x14ac:dyDescent="0.35">
      <c r="A122" s="333" t="s">
        <v>202</v>
      </c>
      <c r="B122" s="390" t="s">
        <v>190</v>
      </c>
      <c r="C122" s="333" t="s">
        <v>57</v>
      </c>
      <c r="D122" s="333" t="s">
        <v>71</v>
      </c>
      <c r="E122" s="462">
        <f>'Allocation (ENG)'!AY122</f>
        <v>0.22501886182592643</v>
      </c>
      <c r="F122" s="463">
        <f>'Allocation (ENG)'!AZ122</f>
        <v>0.31738502573653637</v>
      </c>
      <c r="G122" s="464">
        <f>'Allocation (ENG)'!BA122</f>
        <v>0.19636875801120207</v>
      </c>
      <c r="H122" s="465">
        <f>'Allocation (ENG)'!BB122</f>
        <v>7.7476164259231386E-2</v>
      </c>
      <c r="I122" s="466">
        <f>'Allocation (ENG)'!BC122</f>
        <v>0.13896249208547162</v>
      </c>
      <c r="J122" s="467">
        <f>'Allocation (ENG)'!BD122</f>
        <v>0</v>
      </c>
      <c r="K122" s="462">
        <f>'Allocation (ENG)'!BE122</f>
        <v>9.5763698491616173E-3</v>
      </c>
      <c r="L122" s="468">
        <f>'Allocation (ENG)'!BF122</f>
        <v>3.2846910124429925E-2</v>
      </c>
      <c r="M122" s="469">
        <f>'Allocation (ENG)'!BG122</f>
        <v>2.3654181080405338E-3</v>
      </c>
      <c r="N122" s="470">
        <f>'Allocation (ENG)'!BH122</f>
        <v>0</v>
      </c>
      <c r="P122" s="367">
        <f t="shared" si="32"/>
        <v>-0.16881762684034404</v>
      </c>
      <c r="Q122" s="367">
        <f t="shared" si="33"/>
        <v>-7.3225382617313706E-2</v>
      </c>
      <c r="R122" s="367">
        <f t="shared" si="34"/>
        <v>0.12963983365429571</v>
      </c>
      <c r="S122" s="367">
        <f t="shared" si="35"/>
        <v>8.3553262666495598E-4</v>
      </c>
      <c r="T122" s="367">
        <f t="shared" si="36"/>
        <v>7.9577145281838041E-2</v>
      </c>
      <c r="U122" s="367">
        <f t="shared" si="37"/>
        <v>0</v>
      </c>
      <c r="V122" s="367">
        <f t="shared" si="38"/>
        <v>-1.842256519800094E-3</v>
      </c>
      <c r="W122" s="367">
        <f t="shared" si="39"/>
        <v>3.2846910124429925E-2</v>
      </c>
      <c r="X122" s="367">
        <f t="shared" si="40"/>
        <v>2.3654181080405338E-3</v>
      </c>
      <c r="Y122" s="367">
        <f t="shared" si="41"/>
        <v>-1.3795738178113593E-3</v>
      </c>
      <c r="AA122" s="368">
        <f>'GE2024 results'!Q121</f>
        <v>0.39383648866627047</v>
      </c>
      <c r="AB122" s="368">
        <f>'GE2024 results'!R121</f>
        <v>0.39061040835385008</v>
      </c>
      <c r="AC122" s="368">
        <f>'GE2024 results'!S121</f>
        <v>6.6728924356906361E-2</v>
      </c>
      <c r="AD122" s="368">
        <f>'GE2024 results'!T121</f>
        <v>7.6640631632566431E-2</v>
      </c>
      <c r="AE122" s="368">
        <f>'GE2024 results'!U121</f>
        <v>5.9385346803633582E-2</v>
      </c>
      <c r="AF122" s="368">
        <f>'GE2024 results'!W121</f>
        <v>0</v>
      </c>
      <c r="AG122" s="368">
        <f>'GE2024 results'!X121</f>
        <v>1.1418626368961711E-2</v>
      </c>
      <c r="AH122" s="369">
        <f>'GE2024 results'!Z121</f>
        <v>1.3795738178113593E-3</v>
      </c>
      <c r="AJ122" s="368">
        <f t="shared" si="42"/>
        <v>0.31738502573653637</v>
      </c>
      <c r="AK122" s="370" t="str">
        <f t="shared" si="43"/>
        <v>Con</v>
      </c>
      <c r="AL122" s="368">
        <f t="shared" si="44"/>
        <v>9.236616391060995E-2</v>
      </c>
      <c r="AM122" s="368">
        <f t="shared" si="45"/>
        <v>0.22501886182592643</v>
      </c>
      <c r="AO122" s="383" t="s">
        <v>8</v>
      </c>
      <c r="AP122" s="372" t="str">
        <f t="shared" si="46"/>
        <v>Con</v>
      </c>
      <c r="AQ122" s="359" t="str">
        <f t="shared" si="47"/>
        <v>gain from</v>
      </c>
      <c r="AR122" s="359" t="str">
        <f t="shared" si="48"/>
        <v>LAB</v>
      </c>
      <c r="AS122" s="333" t="str">
        <f t="shared" ref="AS122:AS153" si="60">IF(AD122&gt;AA122,"Con/LD","")</f>
        <v/>
      </c>
      <c r="AU122" s="373">
        <f t="shared" si="49"/>
        <v>9732.5417867435172</v>
      </c>
      <c r="AV122" s="374">
        <f t="shared" si="50"/>
        <v>13727.573770491803</v>
      </c>
      <c r="AW122" s="375">
        <f t="shared" si="51"/>
        <v>8493.3641893248059</v>
      </c>
      <c r="AX122" s="376">
        <f t="shared" si="52"/>
        <v>3351.0080000000003</v>
      </c>
      <c r="AY122" s="377">
        <f t="shared" si="53"/>
        <v>6010.4217488137656</v>
      </c>
      <c r="AZ122" s="378">
        <f t="shared" si="54"/>
        <v>0</v>
      </c>
      <c r="BA122" s="379">
        <f t="shared" si="55"/>
        <v>414.19825416403148</v>
      </c>
      <c r="BB122" s="471">
        <f t="shared" si="57"/>
        <v>1420.6983483843633</v>
      </c>
      <c r="BC122" s="379">
        <f t="shared" si="58"/>
        <v>102.30933706096887</v>
      </c>
      <c r="BD122" s="381">
        <f t="shared" si="56"/>
        <v>0</v>
      </c>
      <c r="BE122" s="382">
        <f>'Allocation (ENG)'!AW122</f>
        <v>43252.115434983258</v>
      </c>
    </row>
    <row r="123" spans="1:57" ht="20" customHeight="1" x14ac:dyDescent="0.35">
      <c r="A123" s="333" t="s">
        <v>203</v>
      </c>
      <c r="B123" s="390" t="s">
        <v>190</v>
      </c>
      <c r="C123" s="333" t="s">
        <v>57</v>
      </c>
      <c r="D123" s="333" t="s">
        <v>71</v>
      </c>
      <c r="E123" s="462">
        <f>'Allocation (ENG)'!AY123</f>
        <v>0.14911769587115364</v>
      </c>
      <c r="F123" s="463">
        <f>'Allocation (ENG)'!AZ123</f>
        <v>0.29263705834223841</v>
      </c>
      <c r="G123" s="464">
        <f>'Allocation (ENG)'!BA123</f>
        <v>0.22404010742677746</v>
      </c>
      <c r="H123" s="465">
        <f>'Allocation (ENG)'!BB123</f>
        <v>2.6861920019207685E-2</v>
      </c>
      <c r="I123" s="466">
        <f>'Allocation (ENG)'!BC123</f>
        <v>6.5056689141786514E-2</v>
      </c>
      <c r="J123" s="467">
        <f>'Allocation (ENG)'!BD123</f>
        <v>0.19521729600321996</v>
      </c>
      <c r="K123" s="462">
        <f>'Allocation (ENG)'!BE123</f>
        <v>0</v>
      </c>
      <c r="L123" s="468">
        <f>'Allocation (ENG)'!BF123</f>
        <v>3.7475540139104924E-2</v>
      </c>
      <c r="M123" s="469">
        <f>'Allocation (ENG)'!BG123</f>
        <v>9.5936930565112735E-3</v>
      </c>
      <c r="N123" s="470">
        <f>'Allocation (ENG)'!BH123</f>
        <v>0</v>
      </c>
      <c r="P123" s="367">
        <f t="shared" si="32"/>
        <v>-0.10902994074734523</v>
      </c>
      <c r="Q123" s="367">
        <f t="shared" si="33"/>
        <v>-6.3591425919063138E-2</v>
      </c>
      <c r="R123" s="367">
        <f t="shared" si="34"/>
        <v>0.14873759871741257</v>
      </c>
      <c r="S123" s="367">
        <f t="shared" si="35"/>
        <v>5.7922124985640422E-4</v>
      </c>
      <c r="T123" s="367">
        <f t="shared" si="36"/>
        <v>3.7557771370559365E-2</v>
      </c>
      <c r="U123" s="367">
        <f t="shared" si="37"/>
        <v>-6.1322457867036273E-2</v>
      </c>
      <c r="V123" s="367">
        <f t="shared" si="38"/>
        <v>0</v>
      </c>
      <c r="W123" s="367">
        <f t="shared" si="39"/>
        <v>3.7475540139104924E-2</v>
      </c>
      <c r="X123" s="367">
        <f t="shared" si="40"/>
        <v>9.5936930565112735E-3</v>
      </c>
      <c r="Y123" s="367">
        <f t="shared" si="41"/>
        <v>0</v>
      </c>
      <c r="AA123" s="368">
        <f>'GE2024 results'!Q122</f>
        <v>0.25814763661849888</v>
      </c>
      <c r="AB123" s="368">
        <f>'GE2024 results'!R122</f>
        <v>0.35622848426130155</v>
      </c>
      <c r="AC123" s="368">
        <f>'GE2024 results'!S122</f>
        <v>7.530250870936489E-2</v>
      </c>
      <c r="AD123" s="368">
        <f>'GE2024 results'!T122</f>
        <v>2.6282698769351281E-2</v>
      </c>
      <c r="AE123" s="368">
        <f>'GE2024 results'!U122</f>
        <v>2.7498917771227146E-2</v>
      </c>
      <c r="AF123" s="368">
        <f>'GE2024 results'!W122</f>
        <v>0.25653975387025624</v>
      </c>
      <c r="AG123" s="368">
        <f>'GE2024 results'!X122</f>
        <v>0</v>
      </c>
      <c r="AH123" s="369">
        <f>'GE2024 results'!Z122</f>
        <v>0</v>
      </c>
      <c r="AJ123" s="368">
        <f t="shared" si="42"/>
        <v>0.29263705834223841</v>
      </c>
      <c r="AK123" s="370" t="str">
        <f t="shared" si="43"/>
        <v>Con</v>
      </c>
      <c r="AL123" s="368">
        <f t="shared" si="44"/>
        <v>6.8596950915460947E-2</v>
      </c>
      <c r="AM123" s="368">
        <f t="shared" si="45"/>
        <v>0.22404010742677746</v>
      </c>
      <c r="AO123" s="384" t="s">
        <v>10</v>
      </c>
      <c r="AP123" s="372" t="str">
        <f t="shared" si="46"/>
        <v>Con</v>
      </c>
      <c r="AQ123" s="359" t="str">
        <f t="shared" si="47"/>
        <v>HOLD</v>
      </c>
      <c r="AR123" s="359" t="str">
        <f t="shared" si="48"/>
        <v/>
      </c>
      <c r="AS123" s="333" t="str">
        <f t="shared" si="60"/>
        <v/>
      </c>
      <c r="AU123" s="373">
        <f t="shared" si="49"/>
        <v>6568.2593659942377</v>
      </c>
      <c r="AV123" s="374">
        <f t="shared" si="50"/>
        <v>12889.926229508197</v>
      </c>
      <c r="AW123" s="375">
        <f t="shared" si="51"/>
        <v>9868.4031118331786</v>
      </c>
      <c r="AX123" s="376">
        <f t="shared" si="52"/>
        <v>1183.2</v>
      </c>
      <c r="AY123" s="377">
        <f t="shared" si="53"/>
        <v>2865.583492822575</v>
      </c>
      <c r="AZ123" s="378">
        <f t="shared" si="54"/>
        <v>8598.830778508991</v>
      </c>
      <c r="BA123" s="379">
        <f t="shared" si="55"/>
        <v>0</v>
      </c>
      <c r="BB123" s="471">
        <f t="shared" si="57"/>
        <v>1650.7032654733077</v>
      </c>
      <c r="BC123" s="379">
        <f t="shared" si="58"/>
        <v>422.57804417358818</v>
      </c>
      <c r="BD123" s="381">
        <f t="shared" si="56"/>
        <v>0</v>
      </c>
      <c r="BE123" s="382">
        <f>'Allocation (ENG)'!AW123</f>
        <v>44047.484288314081</v>
      </c>
    </row>
    <row r="124" spans="1:57" ht="20" customHeight="1" x14ac:dyDescent="0.35">
      <c r="A124" s="333" t="s">
        <v>204</v>
      </c>
      <c r="B124" s="390" t="s">
        <v>190</v>
      </c>
      <c r="C124" s="333" t="s">
        <v>57</v>
      </c>
      <c r="D124" s="333" t="s">
        <v>71</v>
      </c>
      <c r="E124" s="462">
        <f>'Allocation (ENG)'!AY124</f>
        <v>0.23554251147504379</v>
      </c>
      <c r="F124" s="463">
        <f>'Allocation (ENG)'!AZ124</f>
        <v>0.28975068798107328</v>
      </c>
      <c r="G124" s="464">
        <f>'Allocation (ENG)'!BA124</f>
        <v>0.22403188804447396</v>
      </c>
      <c r="H124" s="465">
        <f>'Allocation (ENG)'!BB124</f>
        <v>5.046948750496659E-2</v>
      </c>
      <c r="I124" s="466">
        <f>'Allocation (ENG)'!BC124</f>
        <v>0.15383084951629306</v>
      </c>
      <c r="J124" s="467">
        <f>'Allocation (ENG)'!BD124</f>
        <v>1.7936425659788126E-4</v>
      </c>
      <c r="K124" s="462">
        <f>'Allocation (ENG)'!BE124</f>
        <v>0</v>
      </c>
      <c r="L124" s="468">
        <f>'Allocation (ENG)'!BF124</f>
        <v>3.7474165270136285E-2</v>
      </c>
      <c r="M124" s="469">
        <f>'Allocation (ENG)'!BG124</f>
        <v>2.3123456487922664E-3</v>
      </c>
      <c r="N124" s="470">
        <f>'Allocation (ENG)'!BH124</f>
        <v>6.4087003026228485E-3</v>
      </c>
      <c r="P124" s="367">
        <f t="shared" si="32"/>
        <v>-0.18886614775930999</v>
      </c>
      <c r="Q124" s="367">
        <f t="shared" si="33"/>
        <v>-7.7362310701559078E-2</v>
      </c>
      <c r="R124" s="367">
        <f t="shared" si="34"/>
        <v>0.14565834550529702</v>
      </c>
      <c r="S124" s="367">
        <f t="shared" si="35"/>
        <v>-9.2751204280273197E-4</v>
      </c>
      <c r="T124" s="367">
        <f t="shared" si="36"/>
        <v>8.6153545597615927E-2</v>
      </c>
      <c r="U124" s="367">
        <f t="shared" si="37"/>
        <v>-3.3991567524663943E-3</v>
      </c>
      <c r="V124" s="367">
        <f t="shared" si="38"/>
        <v>0</v>
      </c>
      <c r="W124" s="367">
        <f t="shared" si="39"/>
        <v>3.7474165270136285E-2</v>
      </c>
      <c r="X124" s="367">
        <f t="shared" si="40"/>
        <v>2.3123456487922664E-3</v>
      </c>
      <c r="Y124" s="367">
        <f t="shared" si="41"/>
        <v>-1.0432747657033083E-3</v>
      </c>
      <c r="AA124" s="368">
        <f>'GE2024 results'!Q123</f>
        <v>0.42440865923435378</v>
      </c>
      <c r="AB124" s="368">
        <f>'GE2024 results'!R123</f>
        <v>0.36711299868263236</v>
      </c>
      <c r="AC124" s="368">
        <f>'GE2024 results'!S123</f>
        <v>7.8373542539176944E-2</v>
      </c>
      <c r="AD124" s="368">
        <f>'GE2024 results'!T123</f>
        <v>5.1396999547769322E-2</v>
      </c>
      <c r="AE124" s="368">
        <f>'GE2024 results'!U123</f>
        <v>6.7677303918677129E-2</v>
      </c>
      <c r="AF124" s="368">
        <f>'GE2024 results'!W123</f>
        <v>3.5785210090642757E-3</v>
      </c>
      <c r="AG124" s="368">
        <f>'GE2024 results'!X123</f>
        <v>0</v>
      </c>
      <c r="AH124" s="369">
        <f>'GE2024 results'!Z123</f>
        <v>7.4519750683261568E-3</v>
      </c>
      <c r="AJ124" s="368">
        <f t="shared" si="42"/>
        <v>0.28975068798107328</v>
      </c>
      <c r="AK124" s="370" t="str">
        <f t="shared" si="43"/>
        <v>Con</v>
      </c>
      <c r="AL124" s="368">
        <f t="shared" si="44"/>
        <v>5.4208176506029493E-2</v>
      </c>
      <c r="AM124" s="368">
        <f t="shared" si="45"/>
        <v>0.23554251147504379</v>
      </c>
      <c r="AO124" s="383" t="s">
        <v>8</v>
      </c>
      <c r="AP124" s="372" t="str">
        <f t="shared" si="46"/>
        <v>Con</v>
      </c>
      <c r="AQ124" s="359" t="str">
        <f t="shared" si="47"/>
        <v>gain from</v>
      </c>
      <c r="AR124" s="359" t="str">
        <f t="shared" si="48"/>
        <v>LAB</v>
      </c>
      <c r="AS124" s="333" t="str">
        <f t="shared" si="60"/>
        <v/>
      </c>
      <c r="AU124" s="373">
        <f t="shared" si="49"/>
        <v>11321.239193083575</v>
      </c>
      <c r="AV124" s="374">
        <f t="shared" si="50"/>
        <v>13926.72950819672</v>
      </c>
      <c r="AW124" s="375">
        <f t="shared" si="51"/>
        <v>10767.986532649069</v>
      </c>
      <c r="AX124" s="376">
        <f t="shared" si="52"/>
        <v>2425.7920000000004</v>
      </c>
      <c r="AY124" s="377">
        <f t="shared" si="53"/>
        <v>7393.8068832798353</v>
      </c>
      <c r="AZ124" s="378">
        <f t="shared" si="54"/>
        <v>8.621057994660049</v>
      </c>
      <c r="BA124" s="379">
        <f t="shared" si="55"/>
        <v>0</v>
      </c>
      <c r="BB124" s="471">
        <f t="shared" si="57"/>
        <v>1801.1779951208885</v>
      </c>
      <c r="BC124" s="379">
        <f t="shared" si="58"/>
        <v>111.14179781443382</v>
      </c>
      <c r="BD124" s="381">
        <f t="shared" si="56"/>
        <v>308.03114303410001</v>
      </c>
      <c r="BE124" s="382">
        <f>'Allocation (ENG)'!AW124</f>
        <v>48064.526111173283</v>
      </c>
    </row>
    <row r="125" spans="1:57" ht="20" customHeight="1" x14ac:dyDescent="0.35">
      <c r="A125" s="333" t="s">
        <v>205</v>
      </c>
      <c r="B125" s="390" t="s">
        <v>190</v>
      </c>
      <c r="C125" s="333" t="s">
        <v>57</v>
      </c>
      <c r="D125" s="333" t="s">
        <v>71</v>
      </c>
      <c r="E125" s="462">
        <f>'Allocation (ENG)'!AY125</f>
        <v>0.21656157985820995</v>
      </c>
      <c r="F125" s="463">
        <f>'Allocation (ENG)'!AZ125</f>
        <v>0.2534758282552802</v>
      </c>
      <c r="G125" s="464">
        <f>'Allocation (ENG)'!BA125</f>
        <v>0.20060277623418571</v>
      </c>
      <c r="H125" s="465">
        <f>'Allocation (ENG)'!BB125</f>
        <v>0.10854963769293194</v>
      </c>
      <c r="I125" s="466">
        <f>'Allocation (ENG)'!BC125</f>
        <v>0.16484589221354595</v>
      </c>
      <c r="J125" s="467">
        <f>'Allocation (ENG)'!BD125</f>
        <v>0</v>
      </c>
      <c r="K125" s="462">
        <f>'Allocation (ENG)'!BE125</f>
        <v>1.3639153167997985E-2</v>
      </c>
      <c r="L125" s="468">
        <f>'Allocation (ENG)'!BF125</f>
        <v>3.3555140992945209E-2</v>
      </c>
      <c r="M125" s="469">
        <f>'Allocation (ENG)'!BG125</f>
        <v>2.9550877323595579E-3</v>
      </c>
      <c r="N125" s="470">
        <f>'Allocation (ENG)'!BH125</f>
        <v>5.8149038525434132E-3</v>
      </c>
      <c r="P125" s="367">
        <f t="shared" si="32"/>
        <v>-0.17674536508601457</v>
      </c>
      <c r="Q125" s="367">
        <f t="shared" si="33"/>
        <v>-7.022745658510432E-2</v>
      </c>
      <c r="R125" s="367">
        <f t="shared" si="34"/>
        <v>0.12986818516854032</v>
      </c>
      <c r="S125" s="367">
        <f t="shared" si="35"/>
        <v>-2.8727650213023759E-3</v>
      </c>
      <c r="T125" s="367">
        <f t="shared" si="36"/>
        <v>9.1746627318671128E-2</v>
      </c>
      <c r="U125" s="367">
        <f t="shared" si="37"/>
        <v>0</v>
      </c>
      <c r="V125" s="367">
        <f t="shared" si="38"/>
        <v>-5.0469106781954043E-3</v>
      </c>
      <c r="W125" s="367">
        <f t="shared" si="39"/>
        <v>3.3555140992945209E-2</v>
      </c>
      <c r="X125" s="367">
        <f t="shared" si="40"/>
        <v>2.9550877323595579E-3</v>
      </c>
      <c r="Y125" s="367">
        <f t="shared" si="41"/>
        <v>-3.2325438418996039E-3</v>
      </c>
      <c r="AA125" s="368">
        <f>'GE2024 results'!Q124</f>
        <v>0.39330694494422452</v>
      </c>
      <c r="AB125" s="368">
        <f>'GE2024 results'!R124</f>
        <v>0.32370328484038452</v>
      </c>
      <c r="AC125" s="368">
        <f>'GE2024 results'!S124</f>
        <v>7.0734591065645405E-2</v>
      </c>
      <c r="AD125" s="368">
        <f>'GE2024 results'!T124</f>
        <v>0.11142240271423431</v>
      </c>
      <c r="AE125" s="368">
        <f>'GE2024 results'!U124</f>
        <v>7.3099264894874824E-2</v>
      </c>
      <c r="AF125" s="368">
        <f>'GE2024 results'!W124</f>
        <v>0</v>
      </c>
      <c r="AG125" s="368">
        <f>'GE2024 results'!X124</f>
        <v>1.8686063846193389E-2</v>
      </c>
      <c r="AH125" s="369">
        <f>'GE2024 results'!Z124</f>
        <v>9.0474476944430171E-3</v>
      </c>
      <c r="AJ125" s="368">
        <f t="shared" si="42"/>
        <v>0.2534758282552802</v>
      </c>
      <c r="AK125" s="370" t="str">
        <f t="shared" si="43"/>
        <v>Con</v>
      </c>
      <c r="AL125" s="368">
        <f t="shared" si="44"/>
        <v>3.6914248397070248E-2</v>
      </c>
      <c r="AM125" s="368">
        <f t="shared" si="45"/>
        <v>0.21656157985820995</v>
      </c>
      <c r="AO125" s="383" t="s">
        <v>8</v>
      </c>
      <c r="AP125" s="372" t="str">
        <f t="shared" si="46"/>
        <v>Con</v>
      </c>
      <c r="AQ125" s="359" t="str">
        <f t="shared" si="47"/>
        <v>gain from</v>
      </c>
      <c r="AR125" s="359" t="str">
        <f t="shared" si="48"/>
        <v>LAB</v>
      </c>
      <c r="AS125" s="333" t="str">
        <f t="shared" si="60"/>
        <v/>
      </c>
      <c r="AU125" s="373">
        <f t="shared" si="49"/>
        <v>8025.8328530259378</v>
      </c>
      <c r="AV125" s="374">
        <f t="shared" si="50"/>
        <v>9393.8852459016398</v>
      </c>
      <c r="AW125" s="375">
        <f t="shared" si="51"/>
        <v>7434.3951173733667</v>
      </c>
      <c r="AX125" s="376">
        <f t="shared" si="52"/>
        <v>4022.8800000000006</v>
      </c>
      <c r="AY125" s="377">
        <f t="shared" si="53"/>
        <v>6109.2349727042001</v>
      </c>
      <c r="AZ125" s="378">
        <f t="shared" si="54"/>
        <v>0</v>
      </c>
      <c r="BA125" s="379">
        <f t="shared" si="55"/>
        <v>505.47083954061361</v>
      </c>
      <c r="BB125" s="471">
        <f t="shared" si="57"/>
        <v>1243.5629309013257</v>
      </c>
      <c r="BC125" s="379">
        <f t="shared" si="58"/>
        <v>109.51637968966422</v>
      </c>
      <c r="BD125" s="381">
        <f t="shared" si="56"/>
        <v>215.50196672690535</v>
      </c>
      <c r="BE125" s="382">
        <f>'Allocation (ENG)'!AW125</f>
        <v>37060.280305863656</v>
      </c>
    </row>
    <row r="126" spans="1:57" ht="20" customHeight="1" x14ac:dyDescent="0.35">
      <c r="A126" s="333" t="s">
        <v>206</v>
      </c>
      <c r="B126" s="390" t="s">
        <v>190</v>
      </c>
      <c r="C126" s="333" t="s">
        <v>57</v>
      </c>
      <c r="D126" s="333" t="s">
        <v>71</v>
      </c>
      <c r="E126" s="462">
        <f>'Allocation (ENG)'!AY126</f>
        <v>0.31635411620670906</v>
      </c>
      <c r="F126" s="463">
        <f>'Allocation (ENG)'!AZ126</f>
        <v>8.1169871078092065E-2</v>
      </c>
      <c r="G126" s="464">
        <f>'Allocation (ENG)'!BA126</f>
        <v>0.11853398503754584</v>
      </c>
      <c r="H126" s="465">
        <f>'Allocation (ENG)'!BB126</f>
        <v>0.14270066279822557</v>
      </c>
      <c r="I126" s="466">
        <f>'Allocation (ENG)'!BC126</f>
        <v>0.30924970509793537</v>
      </c>
      <c r="J126" s="467">
        <f>'Allocation (ENG)'!BD126</f>
        <v>6.0605346256728141E-3</v>
      </c>
      <c r="K126" s="462">
        <f>'Allocation (ENG)'!BE126</f>
        <v>0</v>
      </c>
      <c r="L126" s="468">
        <f>'Allocation (ENG)'!BF126</f>
        <v>1.9827365578167389E-2</v>
      </c>
      <c r="M126" s="469">
        <f>'Allocation (ENG)'!BG126</f>
        <v>4.7258796649521425E-3</v>
      </c>
      <c r="N126" s="470">
        <f>'Allocation (ENG)'!BH126</f>
        <v>1.3778799126998216E-3</v>
      </c>
      <c r="P126" s="367">
        <f t="shared" si="32"/>
        <v>-0.24905146625509578</v>
      </c>
      <c r="Q126" s="367">
        <f t="shared" si="33"/>
        <v>-2.0839908758598702E-2</v>
      </c>
      <c r="R126" s="367">
        <f t="shared" si="34"/>
        <v>7.7402518763944383E-2</v>
      </c>
      <c r="S126" s="367">
        <f t="shared" si="35"/>
        <v>-1.4466430673367725E-3</v>
      </c>
      <c r="T126" s="367">
        <f t="shared" si="36"/>
        <v>0.17429731746077198</v>
      </c>
      <c r="U126" s="367">
        <f t="shared" si="37"/>
        <v>-3.4385412031566467E-3</v>
      </c>
      <c r="V126" s="367">
        <f t="shared" si="38"/>
        <v>0</v>
      </c>
      <c r="W126" s="367">
        <f t="shared" si="39"/>
        <v>1.9827365578167389E-2</v>
      </c>
      <c r="X126" s="367">
        <f t="shared" si="40"/>
        <v>4.7258796649521425E-3</v>
      </c>
      <c r="Y126" s="367">
        <f t="shared" si="41"/>
        <v>-1.4765221836479474E-3</v>
      </c>
      <c r="AA126" s="368">
        <f>'GE2024 results'!Q125</f>
        <v>0.56540558246180483</v>
      </c>
      <c r="AB126" s="368">
        <f>'GE2024 results'!R125</f>
        <v>0.10200977983669077</v>
      </c>
      <c r="AC126" s="368">
        <f>'GE2024 results'!S125</f>
        <v>4.1131466273601459E-2</v>
      </c>
      <c r="AD126" s="368">
        <f>'GE2024 results'!T125</f>
        <v>0.14414730586556235</v>
      </c>
      <c r="AE126" s="368">
        <f>'GE2024 results'!U125</f>
        <v>0.13495238763716338</v>
      </c>
      <c r="AF126" s="368">
        <f>'GE2024 results'!W125</f>
        <v>9.4990758288294608E-3</v>
      </c>
      <c r="AG126" s="368">
        <f>'GE2024 results'!X125</f>
        <v>0</v>
      </c>
      <c r="AH126" s="369">
        <f>'GE2024 results'!Z125</f>
        <v>2.854402096347769E-3</v>
      </c>
      <c r="AJ126" s="368">
        <f t="shared" si="42"/>
        <v>0.31635411620670906</v>
      </c>
      <c r="AK126" s="370" t="str">
        <f t="shared" si="43"/>
        <v>Lab</v>
      </c>
      <c r="AL126" s="368">
        <f t="shared" si="44"/>
        <v>7.1044111087736894E-3</v>
      </c>
      <c r="AM126" s="368">
        <f t="shared" si="45"/>
        <v>0.30924970509793537</v>
      </c>
      <c r="AO126" s="383" t="s">
        <v>8</v>
      </c>
      <c r="AP126" s="372" t="str">
        <f t="shared" si="46"/>
        <v>Lab</v>
      </c>
      <c r="AQ126" s="359" t="str">
        <f t="shared" si="47"/>
        <v>HOLD</v>
      </c>
      <c r="AR126" s="359" t="str">
        <f t="shared" si="48"/>
        <v/>
      </c>
      <c r="AS126" s="333" t="str">
        <f t="shared" si="60"/>
        <v/>
      </c>
      <c r="AU126" s="373">
        <f t="shared" si="49"/>
        <v>12674.962536023057</v>
      </c>
      <c r="AV126" s="374">
        <f t="shared" si="50"/>
        <v>3252.1311475409834</v>
      </c>
      <c r="AW126" s="375">
        <f t="shared" si="51"/>
        <v>4749.1521134965042</v>
      </c>
      <c r="AX126" s="376">
        <f t="shared" si="52"/>
        <v>5717.4080000000013</v>
      </c>
      <c r="AY126" s="377">
        <f t="shared" si="53"/>
        <v>12390.319030435243</v>
      </c>
      <c r="AZ126" s="378">
        <f t="shared" si="54"/>
        <v>242.81981928909178</v>
      </c>
      <c r="BA126" s="379">
        <f t="shared" si="55"/>
        <v>0</v>
      </c>
      <c r="BB126" s="471">
        <f t="shared" si="57"/>
        <v>794.39812228362314</v>
      </c>
      <c r="BC126" s="379">
        <f t="shared" si="58"/>
        <v>189.34587740240462</v>
      </c>
      <c r="BD126" s="381">
        <f t="shared" si="56"/>
        <v>55.205781679152935</v>
      </c>
      <c r="BE126" s="382">
        <f>'Allocation (ENG)'!AW126</f>
        <v>40065.742428150057</v>
      </c>
    </row>
    <row r="127" spans="1:57" ht="20" customHeight="1" x14ac:dyDescent="0.35">
      <c r="A127" s="333" t="s">
        <v>207</v>
      </c>
      <c r="B127" s="390" t="s">
        <v>190</v>
      </c>
      <c r="C127" s="333" t="s">
        <v>57</v>
      </c>
      <c r="D127" s="333" t="s">
        <v>71</v>
      </c>
      <c r="E127" s="462">
        <f>'Allocation (ENG)'!AY127</f>
        <v>0.19773074043065234</v>
      </c>
      <c r="F127" s="463">
        <f>'Allocation (ENG)'!AZ127</f>
        <v>0.17768879827367001</v>
      </c>
      <c r="G127" s="464">
        <f>'Allocation (ENG)'!BA127</f>
        <v>0.32198982570385021</v>
      </c>
      <c r="H127" s="465">
        <f>'Allocation (ENG)'!BB127</f>
        <v>6.7229971029388352E-2</v>
      </c>
      <c r="I127" s="466">
        <f>'Allocation (ENG)'!BC127</f>
        <v>0.17894613666170445</v>
      </c>
      <c r="J127" s="467">
        <f>'Allocation (ENG)'!BD127</f>
        <v>0</v>
      </c>
      <c r="K127" s="462">
        <f>'Allocation (ENG)'!BE127</f>
        <v>0</v>
      </c>
      <c r="L127" s="468">
        <f>'Allocation (ENG)'!BF127</f>
        <v>5.3859743133232447E-2</v>
      </c>
      <c r="M127" s="469">
        <f>'Allocation (ENG)'!BG127</f>
        <v>2.5547847675020828E-3</v>
      </c>
      <c r="N127" s="470">
        <f>'Allocation (ENG)'!BH127</f>
        <v>0</v>
      </c>
      <c r="P127" s="367">
        <f t="shared" si="32"/>
        <v>-0.2257828162974593</v>
      </c>
      <c r="Q127" s="367">
        <f t="shared" si="33"/>
        <v>-8.9928095670915309E-2</v>
      </c>
      <c r="R127" s="367">
        <f t="shared" si="34"/>
        <v>0.18809001072406539</v>
      </c>
      <c r="S127" s="367">
        <f t="shared" si="35"/>
        <v>-1.4156081644267973E-2</v>
      </c>
      <c r="T127" s="367">
        <f t="shared" si="36"/>
        <v>8.5362454987842548E-2</v>
      </c>
      <c r="U127" s="367">
        <f t="shared" si="37"/>
        <v>0</v>
      </c>
      <c r="V127" s="367">
        <f t="shared" si="38"/>
        <v>0</v>
      </c>
      <c r="W127" s="367">
        <f t="shared" si="39"/>
        <v>5.3859743133232447E-2</v>
      </c>
      <c r="X127" s="367">
        <f t="shared" si="40"/>
        <v>2.5547847675020828E-3</v>
      </c>
      <c r="Y127" s="367">
        <f t="shared" si="41"/>
        <v>0</v>
      </c>
      <c r="AA127" s="368">
        <f>'GE2024 results'!Q126</f>
        <v>0.42351355672811164</v>
      </c>
      <c r="AB127" s="368">
        <f>'GE2024 results'!R126</f>
        <v>0.26761689394458532</v>
      </c>
      <c r="AC127" s="368">
        <f>'GE2024 results'!S126</f>
        <v>0.13389981497978481</v>
      </c>
      <c r="AD127" s="368">
        <f>'GE2024 results'!T126</f>
        <v>8.1386052673656326E-2</v>
      </c>
      <c r="AE127" s="368">
        <f>'GE2024 results'!U126</f>
        <v>9.3583681673861899E-2</v>
      </c>
      <c r="AF127" s="368">
        <f>'GE2024 results'!W126</f>
        <v>0</v>
      </c>
      <c r="AG127" s="368">
        <f>'GE2024 results'!X126</f>
        <v>0</v>
      </c>
      <c r="AH127" s="369">
        <f>'GE2024 results'!Z126</f>
        <v>0</v>
      </c>
      <c r="AJ127" s="368">
        <f t="shared" si="42"/>
        <v>0.32198982570385021</v>
      </c>
      <c r="AK127" s="370" t="str">
        <f t="shared" si="43"/>
        <v>Ref</v>
      </c>
      <c r="AL127" s="368">
        <f t="shared" si="44"/>
        <v>0.12425908527319787</v>
      </c>
      <c r="AM127" s="368">
        <f t="shared" si="45"/>
        <v>0.19773074043065234</v>
      </c>
      <c r="AO127" s="383" t="s">
        <v>8</v>
      </c>
      <c r="AP127" s="372" t="str">
        <f t="shared" si="46"/>
        <v>Ref</v>
      </c>
      <c r="AQ127" s="359" t="str">
        <f t="shared" si="47"/>
        <v>gain from</v>
      </c>
      <c r="AR127" s="359" t="str">
        <f t="shared" si="48"/>
        <v>LAB</v>
      </c>
      <c r="AS127" s="333" t="str">
        <f t="shared" si="60"/>
        <v/>
      </c>
      <c r="AU127" s="373">
        <f t="shared" si="49"/>
        <v>9724.6743515850158</v>
      </c>
      <c r="AV127" s="374">
        <f t="shared" si="50"/>
        <v>8738.9836065573763</v>
      </c>
      <c r="AW127" s="375">
        <f t="shared" si="51"/>
        <v>15835.909948416669</v>
      </c>
      <c r="AX127" s="376">
        <f t="shared" si="52"/>
        <v>3306.4640000000004</v>
      </c>
      <c r="AY127" s="377">
        <f t="shared" si="53"/>
        <v>8800.8212669370987</v>
      </c>
      <c r="AZ127" s="378">
        <f t="shared" si="54"/>
        <v>0</v>
      </c>
      <c r="BA127" s="379">
        <f t="shared" si="55"/>
        <v>0</v>
      </c>
      <c r="BB127" s="471">
        <f t="shared" si="57"/>
        <v>2648.8974930754257</v>
      </c>
      <c r="BC127" s="379">
        <f t="shared" si="58"/>
        <v>125.64788787133975</v>
      </c>
      <c r="BD127" s="381">
        <f t="shared" si="56"/>
        <v>0</v>
      </c>
      <c r="BE127" s="382">
        <f>'Allocation (ENG)'!AW127</f>
        <v>49181.398554442931</v>
      </c>
    </row>
    <row r="128" spans="1:57" ht="20" customHeight="1" x14ac:dyDescent="0.35">
      <c r="A128" s="333" t="s">
        <v>208</v>
      </c>
      <c r="B128" s="390" t="s">
        <v>190</v>
      </c>
      <c r="C128" s="333" t="s">
        <v>57</v>
      </c>
      <c r="D128" s="333" t="s">
        <v>71</v>
      </c>
      <c r="E128" s="462">
        <f>'Allocation (ENG)'!AY128</f>
        <v>0.19164200789575422</v>
      </c>
      <c r="F128" s="463">
        <f>'Allocation (ENG)'!AZ128</f>
        <v>0.30867771929865406</v>
      </c>
      <c r="G128" s="464">
        <f>'Allocation (ENG)'!BA128</f>
        <v>0.23477041380286578</v>
      </c>
      <c r="H128" s="465">
        <f>'Allocation (ENG)'!BB128</f>
        <v>8.5216019267630505E-2</v>
      </c>
      <c r="I128" s="466">
        <f>'Allocation (ENG)'!BC128</f>
        <v>0.12863943199748643</v>
      </c>
      <c r="J128" s="467">
        <f>'Allocation (ENG)'!BD128</f>
        <v>0</v>
      </c>
      <c r="K128" s="462">
        <f>'Allocation (ENG)'!BE128</f>
        <v>9.4431600322021532E-3</v>
      </c>
      <c r="L128" s="468">
        <f>'Allocation (ENG)'!BF128</f>
        <v>3.927041531534281E-2</v>
      </c>
      <c r="M128" s="469">
        <f>'Allocation (ENG)'!BG128</f>
        <v>2.340832390064068E-3</v>
      </c>
      <c r="N128" s="470">
        <f>'Allocation (ENG)'!BH128</f>
        <v>0</v>
      </c>
      <c r="P128" s="367">
        <f t="shared" si="32"/>
        <v>-0.16163272984169971</v>
      </c>
      <c r="Q128" s="367">
        <f t="shared" si="33"/>
        <v>-9.1439741918892203E-2</v>
      </c>
      <c r="R128" s="367">
        <f t="shared" si="34"/>
        <v>0.15074513938915929</v>
      </c>
      <c r="S128" s="367">
        <f t="shared" si="35"/>
        <v>-3.5684596501061455E-3</v>
      </c>
      <c r="T128" s="367">
        <f t="shared" si="36"/>
        <v>7.0739152520796406E-2</v>
      </c>
      <c r="U128" s="367">
        <f t="shared" si="37"/>
        <v>-3.5035845923285674E-3</v>
      </c>
      <c r="V128" s="367">
        <f t="shared" si="38"/>
        <v>-2.9510236123358995E-3</v>
      </c>
      <c r="W128" s="367">
        <f t="shared" si="39"/>
        <v>3.927041531534281E-2</v>
      </c>
      <c r="X128" s="367">
        <f t="shared" si="40"/>
        <v>2.340832390064068E-3</v>
      </c>
      <c r="Y128" s="367">
        <f t="shared" si="41"/>
        <v>0</v>
      </c>
      <c r="AA128" s="368">
        <f>'GE2024 results'!Q127</f>
        <v>0.35327473773745394</v>
      </c>
      <c r="AB128" s="368">
        <f>'GE2024 results'!R127</f>
        <v>0.40011746121754627</v>
      </c>
      <c r="AC128" s="368">
        <f>'GE2024 results'!S127</f>
        <v>8.4025274413706511E-2</v>
      </c>
      <c r="AD128" s="368">
        <f>'GE2024 results'!T127</f>
        <v>8.8784478917736651E-2</v>
      </c>
      <c r="AE128" s="368">
        <f>'GE2024 results'!U127</f>
        <v>5.7900279476690027E-2</v>
      </c>
      <c r="AF128" s="368">
        <f>'GE2024 results'!W127</f>
        <v>3.5035845923285674E-3</v>
      </c>
      <c r="AG128" s="368">
        <f>'GE2024 results'!X127</f>
        <v>1.2394183644538053E-2</v>
      </c>
      <c r="AH128" s="369">
        <f>'GE2024 results'!Z127</f>
        <v>0</v>
      </c>
      <c r="AJ128" s="368">
        <f t="shared" si="42"/>
        <v>0.30867771929865406</v>
      </c>
      <c r="AK128" s="370" t="str">
        <f t="shared" si="43"/>
        <v>Con</v>
      </c>
      <c r="AL128" s="368">
        <f t="shared" si="44"/>
        <v>7.3907305495788278E-2</v>
      </c>
      <c r="AM128" s="368">
        <f t="shared" si="45"/>
        <v>0.23477041380286578</v>
      </c>
      <c r="AO128" s="384" t="s">
        <v>10</v>
      </c>
      <c r="AP128" s="372" t="str">
        <f t="shared" si="46"/>
        <v>Con</v>
      </c>
      <c r="AQ128" s="359" t="str">
        <f t="shared" si="47"/>
        <v>HOLD</v>
      </c>
      <c r="AR128" s="359" t="str">
        <f t="shared" si="48"/>
        <v/>
      </c>
      <c r="AS128" s="333" t="str">
        <f t="shared" si="60"/>
        <v/>
      </c>
      <c r="AU128" s="373">
        <f t="shared" si="49"/>
        <v>9149.3025936599443</v>
      </c>
      <c r="AV128" s="374">
        <f t="shared" si="50"/>
        <v>14736.77868852459</v>
      </c>
      <c r="AW128" s="375">
        <f t="shared" si="51"/>
        <v>11208.323162057448</v>
      </c>
      <c r="AX128" s="376">
        <f t="shared" si="52"/>
        <v>4068.3520000000003</v>
      </c>
      <c r="AY128" s="377">
        <f t="shared" si="53"/>
        <v>6141.4566761467322</v>
      </c>
      <c r="AZ128" s="378">
        <f t="shared" si="54"/>
        <v>0</v>
      </c>
      <c r="BA128" s="379">
        <f t="shared" si="55"/>
        <v>450.83188974919528</v>
      </c>
      <c r="BB128" s="471">
        <f t="shared" si="57"/>
        <v>1874.8337937171514</v>
      </c>
      <c r="BC128" s="379">
        <f t="shared" si="58"/>
        <v>111.75516314453556</v>
      </c>
      <c r="BD128" s="381">
        <f t="shared" si="56"/>
        <v>0</v>
      </c>
      <c r="BE128" s="382">
        <f>'Allocation (ENG)'!AW128</f>
        <v>47741.633966999594</v>
      </c>
    </row>
    <row r="129" spans="1:57" ht="20" customHeight="1" x14ac:dyDescent="0.35">
      <c r="A129" s="333" t="s">
        <v>209</v>
      </c>
      <c r="B129" s="390" t="s">
        <v>190</v>
      </c>
      <c r="C129" s="333" t="s">
        <v>57</v>
      </c>
      <c r="D129" s="333" t="s">
        <v>71</v>
      </c>
      <c r="E129" s="462">
        <f>'Allocation (ENG)'!AY129</f>
        <v>0.30767888144418909</v>
      </c>
      <c r="F129" s="463">
        <f>'Allocation (ENG)'!AZ129</f>
        <v>0.13556454379296778</v>
      </c>
      <c r="G129" s="464">
        <f>'Allocation (ENG)'!BA129</f>
        <v>0.1651456457165135</v>
      </c>
      <c r="H129" s="465">
        <f>'Allocation (ENG)'!BB129</f>
        <v>9.6848863164558194E-2</v>
      </c>
      <c r="I129" s="466">
        <f>'Allocation (ENG)'!BC129</f>
        <v>0.23543249053655202</v>
      </c>
      <c r="J129" s="467">
        <f>'Allocation (ENG)'!BD129</f>
        <v>0</v>
      </c>
      <c r="K129" s="462">
        <f>'Allocation (ENG)'!BE129</f>
        <v>1.1630439881479158E-2</v>
      </c>
      <c r="L129" s="468">
        <f>'Allocation (ENG)'!BF129</f>
        <v>2.762417116261344E-2</v>
      </c>
      <c r="M129" s="469">
        <f>'Allocation (ENG)'!BG129</f>
        <v>3.9791880331017555E-3</v>
      </c>
      <c r="N129" s="470">
        <f>'Allocation (ENG)'!BH129</f>
        <v>1.6095776268025067E-2</v>
      </c>
      <c r="P129" s="367">
        <f t="shared" si="32"/>
        <v>-0.23300628722482097</v>
      </c>
      <c r="Q129" s="367">
        <f t="shared" si="33"/>
        <v>-3.1950277045393272E-2</v>
      </c>
      <c r="R129" s="367">
        <f t="shared" si="34"/>
        <v>0.10880022837219788</v>
      </c>
      <c r="S129" s="367">
        <f t="shared" si="35"/>
        <v>6.5768746548679202E-4</v>
      </c>
      <c r="T129" s="367">
        <f t="shared" si="36"/>
        <v>0.13441470553051876</v>
      </c>
      <c r="U129" s="367">
        <f t="shared" si="37"/>
        <v>0</v>
      </c>
      <c r="V129" s="367">
        <f t="shared" si="38"/>
        <v>-6.9415133213958213E-3</v>
      </c>
      <c r="W129" s="367">
        <f t="shared" si="39"/>
        <v>2.762417116261344E-2</v>
      </c>
      <c r="X129" s="367">
        <f t="shared" si="40"/>
        <v>3.9791880331017555E-3</v>
      </c>
      <c r="Y129" s="367">
        <f t="shared" si="41"/>
        <v>-3.5779029723085991E-3</v>
      </c>
      <c r="AA129" s="368">
        <f>'GE2024 results'!Q128</f>
        <v>0.54068516866901006</v>
      </c>
      <c r="AB129" s="368">
        <f>'GE2024 results'!R128</f>
        <v>0.16751482083836106</v>
      </c>
      <c r="AC129" s="368">
        <f>'GE2024 results'!S128</f>
        <v>5.6345417344315619E-2</v>
      </c>
      <c r="AD129" s="368">
        <f>'GE2024 results'!T128</f>
        <v>9.6191175699071402E-2</v>
      </c>
      <c r="AE129" s="368">
        <f>'GE2024 results'!U128</f>
        <v>0.10101778500603326</v>
      </c>
      <c r="AF129" s="368">
        <f>'GE2024 results'!W128</f>
        <v>0</v>
      </c>
      <c r="AG129" s="368">
        <f>'GE2024 results'!X128</f>
        <v>1.8571953202874979E-2</v>
      </c>
      <c r="AH129" s="369">
        <f>'GE2024 results'!Z128</f>
        <v>1.9673679240333666E-2</v>
      </c>
      <c r="AJ129" s="368">
        <f t="shared" si="42"/>
        <v>0.30767888144418909</v>
      </c>
      <c r="AK129" s="370" t="str">
        <f t="shared" si="43"/>
        <v>Lab</v>
      </c>
      <c r="AL129" s="368">
        <f t="shared" si="44"/>
        <v>7.224639090763707E-2</v>
      </c>
      <c r="AM129" s="368">
        <f t="shared" si="45"/>
        <v>0.23543249053655202</v>
      </c>
      <c r="AO129" s="383" t="s">
        <v>8</v>
      </c>
      <c r="AP129" s="372" t="str">
        <f t="shared" si="46"/>
        <v>Lab</v>
      </c>
      <c r="AQ129" s="359" t="str">
        <f t="shared" si="47"/>
        <v>HOLD</v>
      </c>
      <c r="AR129" s="359" t="str">
        <f t="shared" si="48"/>
        <v/>
      </c>
      <c r="AS129" s="333" t="str">
        <f t="shared" si="60"/>
        <v/>
      </c>
      <c r="AU129" s="373">
        <f t="shared" si="49"/>
        <v>10810.90489913545</v>
      </c>
      <c r="AV129" s="374">
        <f t="shared" si="50"/>
        <v>4763.3278688524588</v>
      </c>
      <c r="AW129" s="375">
        <f t="shared" si="51"/>
        <v>5802.7182820196194</v>
      </c>
      <c r="AX129" s="376">
        <f t="shared" si="52"/>
        <v>3402.9760000000006</v>
      </c>
      <c r="AY129" s="377">
        <f t="shared" si="53"/>
        <v>8272.385330479563</v>
      </c>
      <c r="AZ129" s="378">
        <f t="shared" si="54"/>
        <v>0</v>
      </c>
      <c r="BA129" s="379">
        <f t="shared" si="55"/>
        <v>408.65846529213593</v>
      </c>
      <c r="BB129" s="471">
        <f t="shared" si="57"/>
        <v>970.62978763664535</v>
      </c>
      <c r="BC129" s="379">
        <f t="shared" si="58"/>
        <v>139.81662699668976</v>
      </c>
      <c r="BD129" s="381">
        <f t="shared" si="56"/>
        <v>565.55687440947918</v>
      </c>
      <c r="BE129" s="382">
        <f>'Allocation (ENG)'!AW129</f>
        <v>35136.974134822041</v>
      </c>
    </row>
    <row r="130" spans="1:57" ht="20" customHeight="1" x14ac:dyDescent="0.35">
      <c r="A130" s="333" t="s">
        <v>210</v>
      </c>
      <c r="B130" s="390" t="s">
        <v>190</v>
      </c>
      <c r="C130" s="333" t="s">
        <v>57</v>
      </c>
      <c r="D130" s="333" t="s">
        <v>71</v>
      </c>
      <c r="E130" s="462">
        <f>'Allocation (ENG)'!AY130</f>
        <v>0.16061912556155347</v>
      </c>
      <c r="F130" s="463">
        <f>'Allocation (ENG)'!AZ130</f>
        <v>9.5470825014973754E-2</v>
      </c>
      <c r="G130" s="464">
        <f>'Allocation (ENG)'!BA130</f>
        <v>0.46917976860411775</v>
      </c>
      <c r="H130" s="465">
        <f>'Allocation (ENG)'!BB130</f>
        <v>1.7715561600049525E-2</v>
      </c>
      <c r="I130" s="466">
        <f>'Allocation (ENG)'!BC130</f>
        <v>0.16609461019563393</v>
      </c>
      <c r="J130" s="467">
        <f>'Allocation (ENG)'!BD130</f>
        <v>9.6404671626134867E-3</v>
      </c>
      <c r="K130" s="462">
        <f>'Allocation (ENG)'!BE130</f>
        <v>0</v>
      </c>
      <c r="L130" s="468">
        <f>'Allocation (ENG)'!BF130</f>
        <v>7.8480435725224396E-2</v>
      </c>
      <c r="M130" s="469">
        <f>'Allocation (ENG)'!BG130</f>
        <v>2.7992061358335404E-3</v>
      </c>
      <c r="N130" s="470">
        <f>'Allocation (ENG)'!BH130</f>
        <v>0</v>
      </c>
      <c r="P130" s="367">
        <f t="shared" si="32"/>
        <v>-0.2657322779427046</v>
      </c>
      <c r="Q130" s="367">
        <f t="shared" si="33"/>
        <v>-8.272661754555316E-2</v>
      </c>
      <c r="R130" s="367">
        <f t="shared" si="34"/>
        <v>0.22738081319207154</v>
      </c>
      <c r="S130" s="367">
        <f t="shared" si="35"/>
        <v>-8.8622550567544478E-3</v>
      </c>
      <c r="T130" s="367">
        <f t="shared" si="36"/>
        <v>5.844544766701068E-2</v>
      </c>
      <c r="U130" s="367">
        <f t="shared" si="37"/>
        <v>-9.784752175128043E-3</v>
      </c>
      <c r="V130" s="367">
        <f t="shared" si="38"/>
        <v>0</v>
      </c>
      <c r="W130" s="367">
        <f t="shared" si="39"/>
        <v>7.8480435725224396E-2</v>
      </c>
      <c r="X130" s="367">
        <f t="shared" si="40"/>
        <v>2.7992061358335404E-3</v>
      </c>
      <c r="Y130" s="367">
        <f t="shared" si="41"/>
        <v>0</v>
      </c>
      <c r="AA130" s="368">
        <f>'GE2024 results'!Q129</f>
        <v>0.4263514035042581</v>
      </c>
      <c r="AB130" s="368">
        <f>'GE2024 results'!R129</f>
        <v>0.17819744256052691</v>
      </c>
      <c r="AC130" s="368">
        <f>'GE2024 results'!S129</f>
        <v>0.24179895541204621</v>
      </c>
      <c r="AD130" s="368">
        <f>'GE2024 results'!T129</f>
        <v>2.6577816656803973E-2</v>
      </c>
      <c r="AE130" s="368">
        <f>'GE2024 results'!U129</f>
        <v>0.10764916252862325</v>
      </c>
      <c r="AF130" s="368">
        <f>'GE2024 results'!W129</f>
        <v>1.942521933774153E-2</v>
      </c>
      <c r="AG130" s="368">
        <f>'GE2024 results'!X129</f>
        <v>0</v>
      </c>
      <c r="AH130" s="369">
        <f>'GE2024 results'!Z129</f>
        <v>0</v>
      </c>
      <c r="AJ130" s="368">
        <f t="shared" si="42"/>
        <v>0.46917976860411775</v>
      </c>
      <c r="AK130" s="370" t="str">
        <f t="shared" si="43"/>
        <v>Ref</v>
      </c>
      <c r="AL130" s="368">
        <f t="shared" si="44"/>
        <v>0.30308515840848382</v>
      </c>
      <c r="AM130" s="368">
        <f t="shared" si="45"/>
        <v>0.16609461019563393</v>
      </c>
      <c r="AO130" s="383" t="s">
        <v>8</v>
      </c>
      <c r="AP130" s="372" t="str">
        <f t="shared" si="46"/>
        <v>Ref</v>
      </c>
      <c r="AQ130" s="359" t="str">
        <f t="shared" si="47"/>
        <v>gain from</v>
      </c>
      <c r="AR130" s="359" t="str">
        <f t="shared" si="48"/>
        <v>LAB</v>
      </c>
      <c r="AS130" s="333" t="str">
        <f t="shared" si="60"/>
        <v/>
      </c>
      <c r="AU130" s="373">
        <f t="shared" si="49"/>
        <v>8691.4178674351606</v>
      </c>
      <c r="AV130" s="374">
        <f t="shared" si="50"/>
        <v>5166.1147540983602</v>
      </c>
      <c r="AW130" s="375">
        <f t="shared" si="51"/>
        <v>25388.243209692911</v>
      </c>
      <c r="AX130" s="376">
        <f t="shared" si="52"/>
        <v>958.62400000000014</v>
      </c>
      <c r="AY130" s="377">
        <f t="shared" si="53"/>
        <v>8987.7071469037874</v>
      </c>
      <c r="AZ130" s="378">
        <f t="shared" si="54"/>
        <v>521.6647037183036</v>
      </c>
      <c r="BA130" s="379">
        <f t="shared" si="55"/>
        <v>0</v>
      </c>
      <c r="BB130" s="471">
        <f t="shared" si="57"/>
        <v>4246.7312589428266</v>
      </c>
      <c r="BC130" s="379">
        <f t="shared" si="58"/>
        <v>151.47056826862269</v>
      </c>
      <c r="BD130" s="381">
        <f t="shared" si="56"/>
        <v>0</v>
      </c>
      <c r="BE130" s="382">
        <f>'Allocation (ENG)'!AW130</f>
        <v>54111.973509059979</v>
      </c>
    </row>
    <row r="131" spans="1:57" ht="20" customHeight="1" x14ac:dyDescent="0.35">
      <c r="A131" s="333" t="s">
        <v>211</v>
      </c>
      <c r="B131" s="390" t="s">
        <v>190</v>
      </c>
      <c r="C131" s="333" t="s">
        <v>57</v>
      </c>
      <c r="D131" s="333" t="s">
        <v>71</v>
      </c>
      <c r="E131" s="462">
        <f>'Allocation (ENG)'!AY131</f>
        <v>0.31863838826704244</v>
      </c>
      <c r="F131" s="463">
        <f>'Allocation (ENG)'!AZ131</f>
        <v>6.4155315791020531E-2</v>
      </c>
      <c r="G131" s="464">
        <f>'Allocation (ENG)'!BA131</f>
        <v>0.10804744724100422</v>
      </c>
      <c r="H131" s="465">
        <f>'Allocation (ENG)'!BB131</f>
        <v>7.1821479474972388E-2</v>
      </c>
      <c r="I131" s="466">
        <f>'Allocation (ENG)'!BC131</f>
        <v>0.40868584169076927</v>
      </c>
      <c r="J131" s="467">
        <f>'Allocation (ENG)'!BD131</f>
        <v>4.5419233507650236E-3</v>
      </c>
      <c r="K131" s="462">
        <f>'Allocation (ENG)'!BE131</f>
        <v>0</v>
      </c>
      <c r="L131" s="468">
        <f>'Allocation (ENG)'!BF131</f>
        <v>1.8073265954540955E-2</v>
      </c>
      <c r="M131" s="469">
        <f>'Allocation (ENG)'!BG131</f>
        <v>6.0363382298850351E-3</v>
      </c>
      <c r="N131" s="470">
        <f>'Allocation (ENG)'!BH131</f>
        <v>0</v>
      </c>
      <c r="P131" s="367">
        <f t="shared" ref="P131:P194" si="61">E131-AA131</f>
        <v>-0.2842088064087917</v>
      </c>
      <c r="Q131" s="367">
        <f t="shared" ref="Q131:Q194" si="62">F131-AB131</f>
        <v>-2.1194413152520394E-2</v>
      </c>
      <c r="R131" s="367">
        <f t="shared" ref="R131:R194" si="63">G131-AC131</f>
        <v>6.835861124118052E-2</v>
      </c>
      <c r="S131" s="367">
        <f t="shared" ref="S131:S194" si="64">H131-AD131</f>
        <v>-4.9778505968685882E-3</v>
      </c>
      <c r="T131" s="367">
        <f t="shared" ref="T131:T194" si="65">I131-AE131</f>
        <v>0.21989391608805431</v>
      </c>
      <c r="U131" s="367">
        <f t="shared" ref="U131:U194" si="66">J131-AF131</f>
        <v>-1.9810613554802937E-3</v>
      </c>
      <c r="V131" s="367">
        <f t="shared" ref="V131:V194" si="67">K131-AG131</f>
        <v>0</v>
      </c>
      <c r="W131" s="367">
        <f t="shared" ref="W131:W194" si="68">L131</f>
        <v>1.8073265954540955E-2</v>
      </c>
      <c r="X131" s="367">
        <f t="shared" ref="X131:X194" si="69">M131</f>
        <v>6.0363382298850351E-3</v>
      </c>
      <c r="Y131" s="367">
        <f t="shared" ref="Y131:Y194" si="70">N131-AH131</f>
        <v>0</v>
      </c>
      <c r="AA131" s="368">
        <f>'GE2024 results'!Q130</f>
        <v>0.60284719467583414</v>
      </c>
      <c r="AB131" s="368">
        <f>'GE2024 results'!R130</f>
        <v>8.5349728943540926E-2</v>
      </c>
      <c r="AC131" s="368">
        <f>'GE2024 results'!S130</f>
        <v>3.9688835999823702E-2</v>
      </c>
      <c r="AD131" s="368">
        <f>'GE2024 results'!T130</f>
        <v>7.6799330071840977E-2</v>
      </c>
      <c r="AE131" s="368">
        <f>'GE2024 results'!U130</f>
        <v>0.18879192560271496</v>
      </c>
      <c r="AF131" s="368">
        <f>'GE2024 results'!W130</f>
        <v>6.5229847062453173E-3</v>
      </c>
      <c r="AG131" s="368">
        <f>'GE2024 results'!X130</f>
        <v>0</v>
      </c>
      <c r="AH131" s="369">
        <f>'GE2024 results'!Z130</f>
        <v>0</v>
      </c>
      <c r="AJ131" s="368">
        <f t="shared" ref="AJ131:AJ194" si="71">LARGE(E131:N131,1)</f>
        <v>0.40868584169076927</v>
      </c>
      <c r="AK131" s="370" t="str">
        <f t="shared" ref="AK131:AK194" si="72">IF(E131=AJ131,"Lab",IF(F131=AJ131,"Con",IF(G131=AJ131,"Ref",IF(H131=AJ131,"LD",IF(I131=AJ131,"Grn",IF(J131=AJ131,"Ind",IF(K131=AJ131,"WPB",IF(L131=AJ131,"Res",IF(M131=AJ131,"YP",IF(N131=AJ131,"Oth","Oth "))))))))))</f>
        <v>Grn</v>
      </c>
      <c r="AL131" s="368">
        <f t="shared" ref="AL131:AL194" si="73">AJ131-AM131</f>
        <v>9.0047453423726831E-2</v>
      </c>
      <c r="AM131" s="368">
        <f t="shared" ref="AM131:AM194" si="74">LARGE(E131:N131,2)</f>
        <v>0.31863838826704244</v>
      </c>
      <c r="AO131" s="383" t="s">
        <v>8</v>
      </c>
      <c r="AP131" s="372" t="str">
        <f t="shared" ref="AP131:AP194" si="75">AK131</f>
        <v>Grn</v>
      </c>
      <c r="AQ131" s="359" t="str">
        <f t="shared" ref="AQ131:AQ194" si="76">IF(AP131=AO131,"HOLD","gain from")</f>
        <v>gain from</v>
      </c>
      <c r="AR131" s="359" t="str">
        <f t="shared" ref="AR131:AR194" si="77">IF(AQ131="Hold","",(AO131))</f>
        <v>LAB</v>
      </c>
      <c r="AS131" s="333" t="str">
        <f t="shared" si="60"/>
        <v/>
      </c>
      <c r="AU131" s="373">
        <f t="shared" ref="AU131:AU194" si="78">E131*BE131</f>
        <v>14348.103746397699</v>
      </c>
      <c r="AV131" s="374">
        <f t="shared" ref="AV131:AV194" si="79">F131*BE131</f>
        <v>2888.8770491803275</v>
      </c>
      <c r="AW131" s="375">
        <f t="shared" ref="AW131:AW194" si="80">G131*BE131</f>
        <v>4865.3145372054632</v>
      </c>
      <c r="AX131" s="376">
        <f t="shared" ref="AX131:AX194" si="81">H131*BE131</f>
        <v>3234.0800000000004</v>
      </c>
      <c r="AY131" s="377">
        <f t="shared" ref="AY131:AY194" si="82">I131*BE131</f>
        <v>18402.888892811843</v>
      </c>
      <c r="AZ131" s="378">
        <f t="shared" ref="AZ131:AZ194" si="83">J131*BE131</f>
        <v>204.52020172267268</v>
      </c>
      <c r="BA131" s="379">
        <f t="shared" ref="BA131:BA194" si="84">K131*BE131</f>
        <v>0</v>
      </c>
      <c r="BB131" s="471">
        <f t="shared" si="57"/>
        <v>813.82879307895644</v>
      </c>
      <c r="BC131" s="379">
        <f t="shared" si="58"/>
        <v>271.81284603458249</v>
      </c>
      <c r="BD131" s="381">
        <f t="shared" ref="BD131:BD194" si="85">N131*BE131</f>
        <v>0</v>
      </c>
      <c r="BE131" s="382">
        <f>'Allocation (ENG)'!AW131</f>
        <v>45029.426066431552</v>
      </c>
    </row>
    <row r="132" spans="1:57" ht="20" customHeight="1" x14ac:dyDescent="0.35">
      <c r="A132" s="333" t="s">
        <v>212</v>
      </c>
      <c r="B132" s="390" t="s">
        <v>190</v>
      </c>
      <c r="C132" s="333" t="s">
        <v>57</v>
      </c>
      <c r="D132" s="333" t="s">
        <v>71</v>
      </c>
      <c r="E132" s="462">
        <f>'Allocation (ENG)'!AY132</f>
        <v>0.25127557869388578</v>
      </c>
      <c r="F132" s="463">
        <f>'Allocation (ENG)'!AZ132</f>
        <v>0.13348519570086101</v>
      </c>
      <c r="G132" s="464">
        <f>'Allocation (ENG)'!BA132</f>
        <v>0.17988047004117622</v>
      </c>
      <c r="H132" s="465">
        <f>'Allocation (ENG)'!BB132</f>
        <v>0.12051997768504447</v>
      </c>
      <c r="I132" s="466">
        <f>'Allocation (ENG)'!BC132</f>
        <v>0.2507844206752573</v>
      </c>
      <c r="J132" s="467">
        <f>'Allocation (ENG)'!BD132</f>
        <v>0</v>
      </c>
      <c r="K132" s="462">
        <f>'Allocation (ENG)'!BE132</f>
        <v>2.6957111389678125E-2</v>
      </c>
      <c r="L132" s="468">
        <f>'Allocation (ENG)'!BF132</f>
        <v>3.0088888336532976E-2</v>
      </c>
      <c r="M132" s="469">
        <f>'Allocation (ENG)'!BG132</f>
        <v>4.9411474879524327E-3</v>
      </c>
      <c r="N132" s="470">
        <f>'Allocation (ENG)'!BH132</f>
        <v>2.0672099896116773E-3</v>
      </c>
      <c r="P132" s="367">
        <f t="shared" si="61"/>
        <v>-0.21639173692921709</v>
      </c>
      <c r="Q132" s="367">
        <f t="shared" si="62"/>
        <v>-4.1209690103740315E-2</v>
      </c>
      <c r="R132" s="367">
        <f t="shared" si="63"/>
        <v>0.11488015602999742</v>
      </c>
      <c r="S132" s="367">
        <f t="shared" si="64"/>
        <v>-6.2568022349873409E-3</v>
      </c>
      <c r="T132" s="367">
        <f t="shared" si="65"/>
        <v>0.13681929685018246</v>
      </c>
      <c r="U132" s="367">
        <f t="shared" si="66"/>
        <v>-6.3430258117188974E-3</v>
      </c>
      <c r="V132" s="367">
        <f t="shared" si="67"/>
        <v>-1.0012471394135646E-2</v>
      </c>
      <c r="W132" s="367">
        <f t="shared" si="68"/>
        <v>3.0088888336532976E-2</v>
      </c>
      <c r="X132" s="367">
        <f t="shared" si="69"/>
        <v>4.9411474879524327E-3</v>
      </c>
      <c r="Y132" s="367">
        <f t="shared" si="70"/>
        <v>-6.5157622308660377E-3</v>
      </c>
      <c r="AA132" s="368">
        <f>'GE2024 results'!Q131</f>
        <v>0.46766731562310287</v>
      </c>
      <c r="AB132" s="368">
        <f>'GE2024 results'!R131</f>
        <v>0.17469488580460132</v>
      </c>
      <c r="AC132" s="368">
        <f>'GE2024 results'!S131</f>
        <v>6.5000314011178797E-2</v>
      </c>
      <c r="AD132" s="368">
        <f>'GE2024 results'!T131</f>
        <v>0.12677677992003181</v>
      </c>
      <c r="AE132" s="368">
        <f>'GE2024 results'!U131</f>
        <v>0.11396512382507484</v>
      </c>
      <c r="AF132" s="368">
        <f>'GE2024 results'!W131</f>
        <v>6.3430258117188974E-3</v>
      </c>
      <c r="AG132" s="368">
        <f>'GE2024 results'!X131</f>
        <v>3.6969582783813772E-2</v>
      </c>
      <c r="AH132" s="369">
        <f>'GE2024 results'!Z131</f>
        <v>8.5829722204777154E-3</v>
      </c>
      <c r="AJ132" s="368">
        <f t="shared" si="71"/>
        <v>0.25127557869388578</v>
      </c>
      <c r="AK132" s="370" t="str">
        <f t="shared" si="72"/>
        <v>Lab</v>
      </c>
      <c r="AL132" s="368">
        <f t="shared" si="73"/>
        <v>4.9115801862847919E-4</v>
      </c>
      <c r="AM132" s="368">
        <f t="shared" si="74"/>
        <v>0.2507844206752573</v>
      </c>
      <c r="AO132" s="383" t="s">
        <v>8</v>
      </c>
      <c r="AP132" s="372" t="str">
        <f t="shared" si="75"/>
        <v>Lab</v>
      </c>
      <c r="AQ132" s="359" t="str">
        <f t="shared" si="76"/>
        <v>HOLD</v>
      </c>
      <c r="AR132" s="359" t="str">
        <f t="shared" si="77"/>
        <v/>
      </c>
      <c r="AS132" s="333" t="str">
        <f t="shared" si="60"/>
        <v/>
      </c>
      <c r="AU132" s="373">
        <f t="shared" si="78"/>
        <v>11717.233429394815</v>
      </c>
      <c r="AV132" s="374">
        <f t="shared" si="79"/>
        <v>6224.5491803278683</v>
      </c>
      <c r="AW132" s="375">
        <f t="shared" si="80"/>
        <v>8388.0075724724957</v>
      </c>
      <c r="AX132" s="376">
        <f t="shared" si="81"/>
        <v>5619.9680000000008</v>
      </c>
      <c r="AY132" s="377">
        <f t="shared" si="82"/>
        <v>11694.330236076534</v>
      </c>
      <c r="AZ132" s="378">
        <f t="shared" si="83"/>
        <v>0</v>
      </c>
      <c r="BA132" s="379">
        <f t="shared" si="84"/>
        <v>1257.0372671187963</v>
      </c>
      <c r="BB132" s="471">
        <f t="shared" ref="BB132:BB195" si="86">L132*BE132</f>
        <v>1403.0751818490614</v>
      </c>
      <c r="BC132" s="379">
        <f t="shared" ref="BC132:BC195" si="87">M132*BE132</f>
        <v>230.41068625271555</v>
      </c>
      <c r="BD132" s="381">
        <f t="shared" si="85"/>
        <v>96.396084815568429</v>
      </c>
      <c r="BE132" s="382">
        <f>'Allocation (ENG)'!AW132</f>
        <v>46631.007638307856</v>
      </c>
    </row>
    <row r="133" spans="1:57" ht="20" customHeight="1" x14ac:dyDescent="0.35">
      <c r="A133" s="333" t="s">
        <v>213</v>
      </c>
      <c r="B133" s="390" t="s">
        <v>190</v>
      </c>
      <c r="C133" s="333" t="s">
        <v>57</v>
      </c>
      <c r="D133" s="333" t="s">
        <v>71</v>
      </c>
      <c r="E133" s="462">
        <f>'Allocation (ENG)'!AY133</f>
        <v>0.2519620693363594</v>
      </c>
      <c r="F133" s="463">
        <f>'Allocation (ENG)'!AZ133</f>
        <v>0.14122747818789361</v>
      </c>
      <c r="G133" s="464">
        <f>'Allocation (ENG)'!BA133</f>
        <v>0.2479557768879406</v>
      </c>
      <c r="H133" s="465">
        <f>'Allocation (ENG)'!BB133</f>
        <v>5.4864852252361075E-2</v>
      </c>
      <c r="I133" s="466">
        <f>'Allocation (ENG)'!BC133</f>
        <v>0.2025606402831828</v>
      </c>
      <c r="J133" s="467">
        <f>'Allocation (ENG)'!BD133</f>
        <v>0</v>
      </c>
      <c r="K133" s="462">
        <f>'Allocation (ENG)'!BE133</f>
        <v>5.4467414725956807E-2</v>
      </c>
      <c r="L133" s="468">
        <f>'Allocation (ENG)'!BF133</f>
        <v>4.147595167764298E-2</v>
      </c>
      <c r="M133" s="469">
        <f>'Allocation (ENG)'!BG133</f>
        <v>5.4858166486627278E-3</v>
      </c>
      <c r="N133" s="470">
        <f>'Allocation (ENG)'!BH133</f>
        <v>0</v>
      </c>
      <c r="P133" s="367">
        <f t="shared" si="61"/>
        <v>-0.2259940742609759</v>
      </c>
      <c r="Q133" s="367">
        <f t="shared" si="62"/>
        <v>-4.7151500346525349E-2</v>
      </c>
      <c r="R133" s="367">
        <f t="shared" si="63"/>
        <v>0.15663453336462452</v>
      </c>
      <c r="S133" s="367">
        <f t="shared" si="64"/>
        <v>-3.9573165115175321E-3</v>
      </c>
      <c r="T133" s="367">
        <f t="shared" si="65"/>
        <v>0.10874124724099182</v>
      </c>
      <c r="U133" s="367">
        <f t="shared" si="66"/>
        <v>-1.154237601776462E-2</v>
      </c>
      <c r="V133" s="367">
        <f t="shared" si="67"/>
        <v>-1.8140838419861104E-2</v>
      </c>
      <c r="W133" s="367">
        <f t="shared" si="68"/>
        <v>4.147595167764298E-2</v>
      </c>
      <c r="X133" s="367">
        <f t="shared" si="69"/>
        <v>5.4858166486627278E-3</v>
      </c>
      <c r="Y133" s="367">
        <f t="shared" si="70"/>
        <v>-5.5514433752775726E-3</v>
      </c>
      <c r="AA133" s="368">
        <f>'GE2024 results'!Q132</f>
        <v>0.47795614359733529</v>
      </c>
      <c r="AB133" s="368">
        <f>'GE2024 results'!R132</f>
        <v>0.18837897853441896</v>
      </c>
      <c r="AC133" s="368">
        <f>'GE2024 results'!S132</f>
        <v>9.1321243523316067E-2</v>
      </c>
      <c r="AD133" s="368">
        <f>'GE2024 results'!T132</f>
        <v>5.8822168763878607E-2</v>
      </c>
      <c r="AE133" s="368">
        <f>'GE2024 results'!U132</f>
        <v>9.3819393042190974E-2</v>
      </c>
      <c r="AF133" s="368">
        <f>'GE2024 results'!W132</f>
        <v>1.154237601776462E-2</v>
      </c>
      <c r="AG133" s="368">
        <f>'GE2024 results'!X132</f>
        <v>7.2608253145817911E-2</v>
      </c>
      <c r="AH133" s="369">
        <f>'GE2024 results'!Z132</f>
        <v>5.5514433752775726E-3</v>
      </c>
      <c r="AJ133" s="368">
        <f t="shared" si="71"/>
        <v>0.2519620693363594</v>
      </c>
      <c r="AK133" s="370" t="str">
        <f t="shared" si="72"/>
        <v>Lab</v>
      </c>
      <c r="AL133" s="368">
        <f t="shared" si="73"/>
        <v>4.0062924484187967E-3</v>
      </c>
      <c r="AM133" s="368">
        <f t="shared" si="74"/>
        <v>0.2479557768879406</v>
      </c>
      <c r="AO133" s="383" t="s">
        <v>8</v>
      </c>
      <c r="AP133" s="372" t="str">
        <f t="shared" si="75"/>
        <v>Lab</v>
      </c>
      <c r="AQ133" s="359" t="str">
        <f t="shared" si="76"/>
        <v>HOLD</v>
      </c>
      <c r="AR133" s="359" t="str">
        <f t="shared" si="77"/>
        <v/>
      </c>
      <c r="AS133" s="333" t="str">
        <f t="shared" si="60"/>
        <v/>
      </c>
      <c r="AU133" s="373">
        <f t="shared" si="78"/>
        <v>10837.654178674353</v>
      </c>
      <c r="AV133" s="374">
        <f t="shared" si="79"/>
        <v>6074.622950819672</v>
      </c>
      <c r="AW133" s="375">
        <f t="shared" si="80"/>
        <v>10665.33136751092</v>
      </c>
      <c r="AX133" s="376">
        <f t="shared" si="81"/>
        <v>2359.9040000000005</v>
      </c>
      <c r="AY133" s="377">
        <f t="shared" si="82"/>
        <v>8712.7486108608427</v>
      </c>
      <c r="AZ133" s="378">
        <f t="shared" si="83"/>
        <v>0</v>
      </c>
      <c r="BA133" s="379">
        <f t="shared" si="84"/>
        <v>2342.8090043915658</v>
      </c>
      <c r="BB133" s="471">
        <f t="shared" si="86"/>
        <v>1784.006704650594</v>
      </c>
      <c r="BC133" s="379">
        <f t="shared" si="87"/>
        <v>235.96164249013623</v>
      </c>
      <c r="BD133" s="381">
        <f t="shared" si="85"/>
        <v>0</v>
      </c>
      <c r="BE133" s="382">
        <f>'Allocation (ENG)'!AW133</f>
        <v>43013.038459398085</v>
      </c>
    </row>
    <row r="134" spans="1:57" ht="20" customHeight="1" x14ac:dyDescent="0.35">
      <c r="A134" s="333" t="s">
        <v>214</v>
      </c>
      <c r="B134" s="390" t="s">
        <v>190</v>
      </c>
      <c r="C134" s="333" t="s">
        <v>57</v>
      </c>
      <c r="D134" s="333" t="s">
        <v>71</v>
      </c>
      <c r="E134" s="462">
        <f>'Allocation (ENG)'!AY134</f>
        <v>0.29324867373044</v>
      </c>
      <c r="F134" s="463">
        <f>'Allocation (ENG)'!AZ134</f>
        <v>0.13067797353467969</v>
      </c>
      <c r="G134" s="464">
        <f>'Allocation (ENG)'!BA134</f>
        <v>0.16975558210933286</v>
      </c>
      <c r="H134" s="465">
        <f>'Allocation (ENG)'!BB134</f>
        <v>6.3886270007975934E-2</v>
      </c>
      <c r="I134" s="466">
        <f>'Allocation (ENG)'!BC134</f>
        <v>0.2274633419745718</v>
      </c>
      <c r="J134" s="467">
        <f>'Allocation (ENG)'!BD134</f>
        <v>0</v>
      </c>
      <c r="K134" s="462">
        <f>'Allocation (ENG)'!BE134</f>
        <v>7.3006942777849637E-2</v>
      </c>
      <c r="L134" s="468">
        <f>'Allocation (ENG)'!BF134</f>
        <v>2.8395282452962578E-2</v>
      </c>
      <c r="M134" s="469">
        <f>'Allocation (ENG)'!BG134</f>
        <v>6.957877876635165E-3</v>
      </c>
      <c r="N134" s="470">
        <f>'Allocation (ENG)'!BH134</f>
        <v>6.608055535552112E-3</v>
      </c>
      <c r="P134" s="367">
        <f t="shared" si="61"/>
        <v>-0.20687092008547253</v>
      </c>
      <c r="Q134" s="367">
        <f t="shared" si="62"/>
        <v>-2.6033413971028208E-2</v>
      </c>
      <c r="R134" s="367">
        <f t="shared" si="63"/>
        <v>0.11354648863045748</v>
      </c>
      <c r="S134" s="367">
        <f t="shared" si="64"/>
        <v>2.3063269781209705E-3</v>
      </c>
      <c r="T134" s="367">
        <f t="shared" si="65"/>
        <v>0.13274503977187113</v>
      </c>
      <c r="U134" s="367">
        <f t="shared" si="66"/>
        <v>-1.6090804322772836E-2</v>
      </c>
      <c r="V134" s="367">
        <f t="shared" si="67"/>
        <v>-1.9123784135107805E-2</v>
      </c>
      <c r="W134" s="367">
        <f t="shared" si="68"/>
        <v>2.8395282452962578E-2</v>
      </c>
      <c r="X134" s="367">
        <f t="shared" si="69"/>
        <v>6.957877876635165E-3</v>
      </c>
      <c r="Y134" s="367">
        <f t="shared" si="70"/>
        <v>-1.5832093195666225E-2</v>
      </c>
      <c r="AA134" s="368">
        <f>'GE2024 results'!Q133</f>
        <v>0.50011959381591253</v>
      </c>
      <c r="AB134" s="368">
        <f>'GE2024 results'!R133</f>
        <v>0.1567113875057079</v>
      </c>
      <c r="AC134" s="368">
        <f>'GE2024 results'!S133</f>
        <v>5.6209093478875385E-2</v>
      </c>
      <c r="AD134" s="368">
        <f>'GE2024 results'!T133</f>
        <v>6.1579943029854964E-2</v>
      </c>
      <c r="AE134" s="368">
        <f>'GE2024 results'!U133</f>
        <v>9.4718302202700652E-2</v>
      </c>
      <c r="AF134" s="368">
        <f>'GE2024 results'!W133</f>
        <v>1.6090804322772836E-2</v>
      </c>
      <c r="AG134" s="368">
        <f>'GE2024 results'!X133</f>
        <v>9.2130726912957442E-2</v>
      </c>
      <c r="AH134" s="369">
        <f>'GE2024 results'!Z133</f>
        <v>2.2440148731218336E-2</v>
      </c>
      <c r="AJ134" s="368">
        <f t="shared" si="71"/>
        <v>0.29324867373044</v>
      </c>
      <c r="AK134" s="370" t="str">
        <f t="shared" si="72"/>
        <v>Lab</v>
      </c>
      <c r="AL134" s="368">
        <f t="shared" si="73"/>
        <v>6.5785331755868204E-2</v>
      </c>
      <c r="AM134" s="368">
        <f t="shared" si="74"/>
        <v>0.2274633419745718</v>
      </c>
      <c r="AO134" s="383" t="s">
        <v>8</v>
      </c>
      <c r="AP134" s="372" t="str">
        <f t="shared" si="75"/>
        <v>Lab</v>
      </c>
      <c r="AQ134" s="359" t="str">
        <f t="shared" si="76"/>
        <v>HOLD</v>
      </c>
      <c r="AR134" s="359" t="str">
        <f t="shared" si="77"/>
        <v/>
      </c>
      <c r="AS134" s="333" t="str">
        <f t="shared" si="60"/>
        <v/>
      </c>
      <c r="AU134" s="373">
        <f t="shared" si="78"/>
        <v>12063.400576368877</v>
      </c>
      <c r="AV134" s="374">
        <f t="shared" si="79"/>
        <v>5375.7131147540977</v>
      </c>
      <c r="AW134" s="375">
        <f t="shared" si="80"/>
        <v>6983.2526811083417</v>
      </c>
      <c r="AX134" s="376">
        <f t="shared" si="81"/>
        <v>2628.0960000000005</v>
      </c>
      <c r="AY134" s="377">
        <f t="shared" si="82"/>
        <v>9357.1826797114954</v>
      </c>
      <c r="AZ134" s="378">
        <f t="shared" si="83"/>
        <v>0</v>
      </c>
      <c r="BA134" s="379">
        <f t="shared" si="84"/>
        <v>3003.2940452266425</v>
      </c>
      <c r="BB134" s="471">
        <f t="shared" si="86"/>
        <v>1168.0996280450317</v>
      </c>
      <c r="BC134" s="379">
        <f t="shared" si="87"/>
        <v>286.22693129197319</v>
      </c>
      <c r="BD134" s="381">
        <f t="shared" si="85"/>
        <v>271.83625399626897</v>
      </c>
      <c r="BE134" s="382">
        <f>'Allocation (ENG)'!AW134</f>
        <v>41137.101910502737</v>
      </c>
    </row>
    <row r="135" spans="1:57" ht="20" customHeight="1" x14ac:dyDescent="0.35">
      <c r="A135" s="333" t="s">
        <v>215</v>
      </c>
      <c r="B135" s="390" t="s">
        <v>190</v>
      </c>
      <c r="C135" s="333" t="s">
        <v>57</v>
      </c>
      <c r="D135" s="333" t="s">
        <v>71</v>
      </c>
      <c r="E135" s="462">
        <f>'Allocation (ENG)'!AY135</f>
        <v>0.31823964855967518</v>
      </c>
      <c r="F135" s="463">
        <f>'Allocation (ENG)'!AZ135</f>
        <v>8.9636910083727053E-2</v>
      </c>
      <c r="G135" s="464">
        <f>'Allocation (ENG)'!BA135</f>
        <v>0.11223377094705451</v>
      </c>
      <c r="H135" s="465">
        <f>'Allocation (ENG)'!BB135</f>
        <v>3.4814077667493067E-2</v>
      </c>
      <c r="I135" s="466">
        <f>'Allocation (ENG)'!BC135</f>
        <v>0.28145455217514542</v>
      </c>
      <c r="J135" s="467">
        <v>0</v>
      </c>
      <c r="K135" s="462">
        <f>'Allocation (ENG)'!BE135</f>
        <v>0</v>
      </c>
      <c r="L135" s="468">
        <f>'Allocation (ENG)'!BF135</f>
        <v>1.8773518886407846E-2</v>
      </c>
      <c r="M135" s="469">
        <f>'Allocation (ENG)'!BD135+'Allocation (ENG)'!BG135</f>
        <v>0.14484752168049697</v>
      </c>
      <c r="N135" s="470">
        <f>'Allocation (ENG)'!BH135</f>
        <v>0</v>
      </c>
      <c r="P135" s="367">
        <f t="shared" si="61"/>
        <v>-0.19822820745214792</v>
      </c>
      <c r="Q135" s="367">
        <f t="shared" si="62"/>
        <v>-1.2653810912789359E-2</v>
      </c>
      <c r="R135" s="367">
        <f t="shared" si="63"/>
        <v>7.6870105793460097E-2</v>
      </c>
      <c r="S135" s="367">
        <f t="shared" si="64"/>
        <v>2.8812158496951124E-3</v>
      </c>
      <c r="T135" s="367">
        <f t="shared" si="65"/>
        <v>0.16992705296686927</v>
      </c>
      <c r="U135" s="367">
        <f t="shared" si="66"/>
        <v>-0.17700306133220733</v>
      </c>
      <c r="V135" s="367">
        <f t="shared" si="67"/>
        <v>0</v>
      </c>
      <c r="W135" s="367">
        <f t="shared" si="68"/>
        <v>1.8773518886407846E-2</v>
      </c>
      <c r="X135" s="367">
        <f t="shared" si="69"/>
        <v>0.14484752168049697</v>
      </c>
      <c r="Y135" s="367">
        <f t="shared" si="70"/>
        <v>-2.5414335479784653E-2</v>
      </c>
      <c r="AA135" s="368">
        <f>'GE2024 results'!Q134</f>
        <v>0.5164678560118231</v>
      </c>
      <c r="AB135" s="368">
        <f>'GE2024 results'!R134</f>
        <v>0.10229072099651641</v>
      </c>
      <c r="AC135" s="368">
        <f>'GE2024 results'!S134</f>
        <v>3.5363665153594424E-2</v>
      </c>
      <c r="AD135" s="368">
        <f>'GE2024 results'!T134</f>
        <v>3.1932861817797954E-2</v>
      </c>
      <c r="AE135" s="368">
        <f>'GE2024 results'!U134</f>
        <v>0.11152749920827615</v>
      </c>
      <c r="AF135" s="368">
        <f>'GE2024 results'!W134</f>
        <v>0.17700306133220733</v>
      </c>
      <c r="AG135" s="368">
        <f>'GE2024 results'!X134</f>
        <v>0</v>
      </c>
      <c r="AH135" s="369">
        <f>'GE2024 results'!Z134</f>
        <v>2.5414335479784653E-2</v>
      </c>
      <c r="AJ135" s="368">
        <f t="shared" si="71"/>
        <v>0.31823964855967518</v>
      </c>
      <c r="AK135" s="370" t="str">
        <f t="shared" si="72"/>
        <v>Lab</v>
      </c>
      <c r="AL135" s="368">
        <f t="shared" si="73"/>
        <v>3.6785096384529758E-2</v>
      </c>
      <c r="AM135" s="368">
        <f t="shared" si="74"/>
        <v>0.28145455217514542</v>
      </c>
      <c r="AO135" s="383" t="s">
        <v>8</v>
      </c>
      <c r="AP135" s="372" t="str">
        <f t="shared" si="75"/>
        <v>Lab</v>
      </c>
      <c r="AQ135" s="359" t="str">
        <f t="shared" si="76"/>
        <v>HOLD</v>
      </c>
      <c r="AR135" s="359" t="str">
        <f t="shared" si="77"/>
        <v/>
      </c>
      <c r="AS135" s="333" t="str">
        <f t="shared" si="60"/>
        <v/>
      </c>
      <c r="AU135" s="373">
        <f t="shared" si="78"/>
        <v>10264.380403458214</v>
      </c>
      <c r="AV135" s="374">
        <f t="shared" si="79"/>
        <v>2891.1147540983607</v>
      </c>
      <c r="AW135" s="375">
        <f t="shared" si="80"/>
        <v>3619.9452969768577</v>
      </c>
      <c r="AX135" s="376">
        <f t="shared" si="81"/>
        <v>1122.8800000000001</v>
      </c>
      <c r="AY135" s="377">
        <f t="shared" si="82"/>
        <v>9077.9279165428798</v>
      </c>
      <c r="AZ135" s="378">
        <f t="shared" si="83"/>
        <v>0</v>
      </c>
      <c r="BA135" s="379">
        <f t="shared" si="84"/>
        <v>0</v>
      </c>
      <c r="BB135" s="471">
        <f t="shared" si="86"/>
        <v>605.51392711038397</v>
      </c>
      <c r="BC135" s="379">
        <f t="shared" si="87"/>
        <v>4671.8567901761244</v>
      </c>
      <c r="BD135" s="381">
        <f t="shared" si="85"/>
        <v>0</v>
      </c>
      <c r="BE135" s="382">
        <f>'Allocation (ENG)'!AW135</f>
        <v>32253.619088362819</v>
      </c>
    </row>
    <row r="136" spans="1:57" ht="20" customHeight="1" x14ac:dyDescent="0.35">
      <c r="A136" s="333" t="s">
        <v>216</v>
      </c>
      <c r="B136" s="390" t="s">
        <v>190</v>
      </c>
      <c r="C136" s="333" t="s">
        <v>57</v>
      </c>
      <c r="D136" s="333" t="s">
        <v>71</v>
      </c>
      <c r="E136" s="462">
        <f>'Allocation (ENG)'!AY136</f>
        <v>0.31664265139592435</v>
      </c>
      <c r="F136" s="463">
        <f>'Allocation (ENG)'!AZ136</f>
        <v>1.7292505517826663E-2</v>
      </c>
      <c r="G136" s="464">
        <f>'Allocation (ENG)'!BA136</f>
        <v>0.27825274916984416</v>
      </c>
      <c r="H136" s="465">
        <f>'Allocation (ENG)'!BB136</f>
        <v>7.4289367673143064E-2</v>
      </c>
      <c r="I136" s="466">
        <f>'Allocation (ENG)'!BC136</f>
        <v>0.23263400548554161</v>
      </c>
      <c r="J136" s="467">
        <f>'Allocation (ENG)'!BD136</f>
        <v>2.5155947495934961E-2</v>
      </c>
      <c r="K136" s="462">
        <f>'Allocation (ENG)'!BE136</f>
        <v>3.1386765636568399E-3</v>
      </c>
      <c r="L136" s="468">
        <f>'Allocation (ENG)'!BF136</f>
        <v>4.6543773747023579E-2</v>
      </c>
      <c r="M136" s="469">
        <f>'Allocation (ENG)'!BG136</f>
        <v>5.4578671071876771E-3</v>
      </c>
      <c r="N136" s="470">
        <f>'Allocation (ENG)'!BH136</f>
        <v>5.9245584391709612E-4</v>
      </c>
      <c r="P136" s="367">
        <f t="shared" si="61"/>
        <v>-0.28786463981043892</v>
      </c>
      <c r="Q136" s="367">
        <f t="shared" si="62"/>
        <v>-5.9215171659264682E-3</v>
      </c>
      <c r="R136" s="367">
        <f t="shared" si="63"/>
        <v>0.17511532097717955</v>
      </c>
      <c r="S136" s="367">
        <f t="shared" si="64"/>
        <v>-5.8697131929638796E-3</v>
      </c>
      <c r="T136" s="367">
        <f t="shared" si="65"/>
        <v>0.12419388175597909</v>
      </c>
      <c r="U136" s="367">
        <f t="shared" si="66"/>
        <v>-2.4925065908100976E-2</v>
      </c>
      <c r="V136" s="367">
        <f t="shared" si="67"/>
        <v>-1.6540215762164343E-2</v>
      </c>
      <c r="W136" s="367">
        <f t="shared" si="68"/>
        <v>4.6543773747023579E-2</v>
      </c>
      <c r="X136" s="367">
        <f t="shared" si="69"/>
        <v>5.4578671071876771E-3</v>
      </c>
      <c r="Y136" s="367">
        <f t="shared" si="70"/>
        <v>-1.0189691747775348E-2</v>
      </c>
      <c r="AA136" s="368">
        <f>'GE2024 results'!Q135</f>
        <v>0.60450729120636326</v>
      </c>
      <c r="AB136" s="368">
        <f>'GE2024 results'!R135</f>
        <v>2.3214022683753131E-2</v>
      </c>
      <c r="AC136" s="368">
        <f>'GE2024 results'!S135</f>
        <v>0.10313742819266461</v>
      </c>
      <c r="AD136" s="368">
        <f>'GE2024 results'!T135</f>
        <v>8.0159080866106944E-2</v>
      </c>
      <c r="AE136" s="368">
        <f>'GE2024 results'!U135</f>
        <v>0.10844012372956252</v>
      </c>
      <c r="AF136" s="368">
        <f>'GE2024 results'!W135</f>
        <v>5.0081013404035937E-2</v>
      </c>
      <c r="AG136" s="368">
        <f>'GE2024 results'!X135</f>
        <v>1.9678892325821182E-2</v>
      </c>
      <c r="AH136" s="369">
        <f>'GE2024 results'!Z135</f>
        <v>1.0782147591692444E-2</v>
      </c>
      <c r="AJ136" s="368">
        <f t="shared" si="71"/>
        <v>0.31664265139592435</v>
      </c>
      <c r="AK136" s="370" t="str">
        <f t="shared" si="72"/>
        <v>Lab</v>
      </c>
      <c r="AL136" s="368">
        <f t="shared" si="73"/>
        <v>3.8389902226080186E-2</v>
      </c>
      <c r="AM136" s="368">
        <f t="shared" si="74"/>
        <v>0.27825274916984416</v>
      </c>
      <c r="AO136" s="383" t="s">
        <v>8</v>
      </c>
      <c r="AP136" s="372" t="str">
        <f t="shared" si="75"/>
        <v>Lab</v>
      </c>
      <c r="AQ136" s="359" t="str">
        <f t="shared" si="76"/>
        <v>HOLD</v>
      </c>
      <c r="AR136" s="359" t="str">
        <f t="shared" si="77"/>
        <v/>
      </c>
      <c r="AS136" s="333" t="str">
        <f t="shared" si="60"/>
        <v/>
      </c>
      <c r="AU136" s="373">
        <f t="shared" si="78"/>
        <v>10762.651296829972</v>
      </c>
      <c r="AV136" s="374">
        <f t="shared" si="79"/>
        <v>587.77049180327867</v>
      </c>
      <c r="AW136" s="375">
        <f t="shared" si="80"/>
        <v>9457.7824512805819</v>
      </c>
      <c r="AX136" s="376">
        <f t="shared" si="81"/>
        <v>2525.0880000000002</v>
      </c>
      <c r="AY136" s="377">
        <f t="shared" si="82"/>
        <v>7907.2060247975251</v>
      </c>
      <c r="AZ136" s="378">
        <f t="shared" si="83"/>
        <v>855.04807942495643</v>
      </c>
      <c r="BA136" s="379">
        <f t="shared" si="84"/>
        <v>106.68329499910806</v>
      </c>
      <c r="BB136" s="471">
        <f t="shared" si="86"/>
        <v>1582.01810359213</v>
      </c>
      <c r="BC136" s="379">
        <f t="shared" si="87"/>
        <v>185.51234408926879</v>
      </c>
      <c r="BD136" s="381">
        <f t="shared" si="85"/>
        <v>20.137513467432086</v>
      </c>
      <c r="BE136" s="382">
        <f>'Allocation (ENG)'!AW136</f>
        <v>33989.897600284254</v>
      </c>
    </row>
    <row r="137" spans="1:57" ht="20" customHeight="1" x14ac:dyDescent="0.35">
      <c r="A137" s="333" t="s">
        <v>217</v>
      </c>
      <c r="B137" s="390" t="s">
        <v>190</v>
      </c>
      <c r="C137" s="333" t="s">
        <v>57</v>
      </c>
      <c r="D137" s="333" t="s">
        <v>71</v>
      </c>
      <c r="E137" s="462">
        <f>'Allocation (ENG)'!AY137</f>
        <v>0.20265274489375296</v>
      </c>
      <c r="F137" s="463">
        <f>'Allocation (ENG)'!AZ137</f>
        <v>0.16715500556797483</v>
      </c>
      <c r="G137" s="464">
        <f>'Allocation (ENG)'!BA137</f>
        <v>0.38632601012246753</v>
      </c>
      <c r="H137" s="465">
        <f>'Allocation (ENG)'!BB137</f>
        <v>4.3289865328405314E-2</v>
      </c>
      <c r="I137" s="466">
        <f>'Allocation (ENG)'!BC137</f>
        <v>0.12733616630877015</v>
      </c>
      <c r="J137" s="467">
        <f>'Allocation (ENG)'!BD137</f>
        <v>3.9481901911560729E-4</v>
      </c>
      <c r="K137" s="462">
        <f>'Allocation (ENG)'!BE137</f>
        <v>3.1896972204068529E-3</v>
      </c>
      <c r="L137" s="468">
        <f>'Allocation (ENG)'!BF137</f>
        <v>6.46213576015916E-2</v>
      </c>
      <c r="M137" s="469">
        <f>'Allocation (ENG)'!BG137</f>
        <v>2.209417838705078E-3</v>
      </c>
      <c r="N137" s="470">
        <f>'Allocation (ENG)'!BH137</f>
        <v>2.8249160988099474E-3</v>
      </c>
      <c r="P137" s="367">
        <f t="shared" si="61"/>
        <v>-0.2377853010176722</v>
      </c>
      <c r="Q137" s="367">
        <f t="shared" si="62"/>
        <v>-8.8298622136892851E-2</v>
      </c>
      <c r="R137" s="367">
        <f t="shared" si="63"/>
        <v>0.22330972605101074</v>
      </c>
      <c r="S137" s="367">
        <f t="shared" si="64"/>
        <v>-9.8857480675478074E-3</v>
      </c>
      <c r="T137" s="367">
        <f t="shared" si="65"/>
        <v>5.9763853619484275E-2</v>
      </c>
      <c r="U137" s="367">
        <f t="shared" si="66"/>
        <v>-6.3426606806605418E-3</v>
      </c>
      <c r="V137" s="367">
        <f t="shared" si="67"/>
        <v>-4.6231456887798218E-3</v>
      </c>
      <c r="W137" s="367">
        <f t="shared" si="68"/>
        <v>6.46213576015916E-2</v>
      </c>
      <c r="X137" s="367">
        <f t="shared" si="69"/>
        <v>2.209417838705078E-3</v>
      </c>
      <c r="Y137" s="367">
        <f t="shared" si="70"/>
        <v>-2.9688775192385974E-3</v>
      </c>
      <c r="AA137" s="368">
        <f>'GE2024 results'!Q136</f>
        <v>0.44043804591142516</v>
      </c>
      <c r="AB137" s="368">
        <f>'GE2024 results'!R136</f>
        <v>0.25545362770486768</v>
      </c>
      <c r="AC137" s="368">
        <f>'GE2024 results'!S136</f>
        <v>0.1630162840714568</v>
      </c>
      <c r="AD137" s="368">
        <f>'GE2024 results'!T136</f>
        <v>5.3175613395953121E-2</v>
      </c>
      <c r="AE137" s="368">
        <f>'GE2024 results'!U136</f>
        <v>6.7572312689285874E-2</v>
      </c>
      <c r="AF137" s="368">
        <f>'GE2024 results'!W136</f>
        <v>6.7374796997761487E-3</v>
      </c>
      <c r="AG137" s="368">
        <f>'GE2024 results'!X136</f>
        <v>7.8128429091866743E-3</v>
      </c>
      <c r="AH137" s="369">
        <f>'GE2024 results'!Z136</f>
        <v>5.7937936180485448E-3</v>
      </c>
      <c r="AJ137" s="368">
        <f t="shared" si="71"/>
        <v>0.38632601012246753</v>
      </c>
      <c r="AK137" s="370" t="str">
        <f t="shared" si="72"/>
        <v>Ref</v>
      </c>
      <c r="AL137" s="368">
        <f t="shared" si="73"/>
        <v>0.18367326522871458</v>
      </c>
      <c r="AM137" s="368">
        <f t="shared" si="74"/>
        <v>0.20265274489375296</v>
      </c>
      <c r="AO137" s="383" t="s">
        <v>8</v>
      </c>
      <c r="AP137" s="372" t="str">
        <f t="shared" si="75"/>
        <v>Ref</v>
      </c>
      <c r="AQ137" s="359" t="str">
        <f t="shared" si="76"/>
        <v>gain from</v>
      </c>
      <c r="AR137" s="359" t="str">
        <f t="shared" si="77"/>
        <v>LAB</v>
      </c>
      <c r="AS137" s="333" t="str">
        <f t="shared" si="60"/>
        <v/>
      </c>
      <c r="AU137" s="373">
        <f t="shared" si="78"/>
        <v>10526.103746397695</v>
      </c>
      <c r="AV137" s="374">
        <f t="shared" si="79"/>
        <v>8682.2950819672133</v>
      </c>
      <c r="AW137" s="375">
        <f t="shared" si="80"/>
        <v>20066.383332794103</v>
      </c>
      <c r="AX137" s="376">
        <f t="shared" si="81"/>
        <v>2248.5440000000003</v>
      </c>
      <c r="AY137" s="377">
        <f t="shared" si="82"/>
        <v>6614.0416599705468</v>
      </c>
      <c r="AZ137" s="378">
        <f t="shared" si="83"/>
        <v>20.507523638235057</v>
      </c>
      <c r="BA137" s="379">
        <f t="shared" si="84"/>
        <v>165.67791311783949</v>
      </c>
      <c r="BB137" s="471">
        <f t="shared" si="86"/>
        <v>3356.5354108775605</v>
      </c>
      <c r="BC137" s="379">
        <f t="shared" si="87"/>
        <v>114.76065326203404</v>
      </c>
      <c r="BD137" s="381">
        <f t="shared" si="85"/>
        <v>146.73060533442191</v>
      </c>
      <c r="BE137" s="382">
        <f>'Allocation (ENG)'!AW137</f>
        <v>51941.579927359657</v>
      </c>
    </row>
    <row r="138" spans="1:57" ht="20" customHeight="1" x14ac:dyDescent="0.35">
      <c r="A138" s="333" t="s">
        <v>218</v>
      </c>
      <c r="B138" s="390" t="s">
        <v>190</v>
      </c>
      <c r="C138" s="333" t="s">
        <v>57</v>
      </c>
      <c r="D138" s="333" t="s">
        <v>71</v>
      </c>
      <c r="E138" s="462">
        <f>'Allocation (ENG)'!AY138</f>
        <v>0.24690759462753645</v>
      </c>
      <c r="F138" s="463">
        <f>'Allocation (ENG)'!AZ138</f>
        <v>0.141847489469898</v>
      </c>
      <c r="G138" s="464">
        <f>'Allocation (ENG)'!BA138</f>
        <v>0.30626378930938891</v>
      </c>
      <c r="H138" s="465">
        <f>'Allocation (ENG)'!BB138</f>
        <v>5.145882343084885E-2</v>
      </c>
      <c r="I138" s="466">
        <f>'Allocation (ENG)'!BC138</f>
        <v>0.17571581322466695</v>
      </c>
      <c r="J138" s="467">
        <f>'Allocation (ENG)'!BD138</f>
        <v>1.7493339177081107E-2</v>
      </c>
      <c r="K138" s="462">
        <f>'Allocation (ENG)'!BE138</f>
        <v>5.1455978439799484E-3</v>
      </c>
      <c r="L138" s="468">
        <f>'Allocation (ENG)'!BF138</f>
        <v>5.1229224361845627E-2</v>
      </c>
      <c r="M138" s="469">
        <f>'Allocation (ENG)'!BG138</f>
        <v>3.9383285547540323E-3</v>
      </c>
      <c r="N138" s="470">
        <f>'Allocation (ENG)'!BH138</f>
        <v>0</v>
      </c>
      <c r="P138" s="367">
        <f t="shared" si="61"/>
        <v>-0.24440115180858976</v>
      </c>
      <c r="Q138" s="367">
        <f t="shared" si="62"/>
        <v>-5.6625792972850086E-2</v>
      </c>
      <c r="R138" s="367">
        <f t="shared" si="63"/>
        <v>0.18794317862236601</v>
      </c>
      <c r="S138" s="367">
        <f t="shared" si="64"/>
        <v>-6.4138887920886997E-3</v>
      </c>
      <c r="T138" s="367">
        <f t="shared" si="65"/>
        <v>9.0343790783758274E-2</v>
      </c>
      <c r="U138" s="367">
        <f t="shared" si="66"/>
        <v>-1.5800140083472556E-2</v>
      </c>
      <c r="V138" s="367">
        <f t="shared" si="67"/>
        <v>-1.0213548665722985E-2</v>
      </c>
      <c r="W138" s="367">
        <f t="shared" si="68"/>
        <v>5.1229224361845627E-2</v>
      </c>
      <c r="X138" s="367">
        <f t="shared" si="69"/>
        <v>3.9383285547540323E-3</v>
      </c>
      <c r="Y138" s="367">
        <f t="shared" si="70"/>
        <v>0</v>
      </c>
      <c r="AA138" s="368">
        <f>'GE2024 results'!Q137</f>
        <v>0.49130874643612621</v>
      </c>
      <c r="AB138" s="368">
        <f>'GE2024 results'!R137</f>
        <v>0.19847328244274809</v>
      </c>
      <c r="AC138" s="368">
        <f>'GE2024 results'!S137</f>
        <v>0.1183206106870229</v>
      </c>
      <c r="AD138" s="368">
        <f>'GE2024 results'!T137</f>
        <v>5.787271222293755E-2</v>
      </c>
      <c r="AE138" s="368">
        <f>'GE2024 results'!U137</f>
        <v>8.5372022440908676E-2</v>
      </c>
      <c r="AF138" s="368">
        <f>'GE2024 results'!W137</f>
        <v>3.3293479260553663E-2</v>
      </c>
      <c r="AG138" s="368">
        <f>'GE2024 results'!X137</f>
        <v>1.5359146509702933E-2</v>
      </c>
      <c r="AH138" s="369">
        <f>'GE2024 results'!Z137</f>
        <v>0</v>
      </c>
      <c r="AJ138" s="368">
        <f t="shared" si="71"/>
        <v>0.30626378930938891</v>
      </c>
      <c r="AK138" s="370" t="str">
        <f t="shared" si="72"/>
        <v>Ref</v>
      </c>
      <c r="AL138" s="368">
        <f t="shared" si="73"/>
        <v>5.9356194681852464E-2</v>
      </c>
      <c r="AM138" s="368">
        <f t="shared" si="74"/>
        <v>0.24690759462753645</v>
      </c>
      <c r="AO138" s="383" t="s">
        <v>8</v>
      </c>
      <c r="AP138" s="372" t="str">
        <f t="shared" si="75"/>
        <v>Ref</v>
      </c>
      <c r="AQ138" s="359" t="str">
        <f t="shared" si="76"/>
        <v>gain from</v>
      </c>
      <c r="AR138" s="359" t="str">
        <f t="shared" si="77"/>
        <v>LAB</v>
      </c>
      <c r="AS138" s="333" t="str">
        <f t="shared" si="60"/>
        <v/>
      </c>
      <c r="AU138" s="373">
        <f t="shared" si="78"/>
        <v>11207.42363112392</v>
      </c>
      <c r="AV138" s="374">
        <f t="shared" si="79"/>
        <v>6438.622950819673</v>
      </c>
      <c r="AW138" s="375">
        <f t="shared" si="80"/>
        <v>13901.670521076794</v>
      </c>
      <c r="AX138" s="376">
        <f t="shared" si="81"/>
        <v>2335.7760000000003</v>
      </c>
      <c r="AY138" s="377">
        <f t="shared" si="82"/>
        <v>7975.9456588082612</v>
      </c>
      <c r="AZ138" s="378">
        <f t="shared" si="83"/>
        <v>794.04306366613287</v>
      </c>
      <c r="BA138" s="379">
        <f t="shared" si="84"/>
        <v>233.56468625388175</v>
      </c>
      <c r="BB138" s="471">
        <f t="shared" si="86"/>
        <v>2325.3542305298774</v>
      </c>
      <c r="BC138" s="379">
        <f t="shared" si="87"/>
        <v>178.76532545814973</v>
      </c>
      <c r="BD138" s="381">
        <f t="shared" si="85"/>
        <v>0</v>
      </c>
      <c r="BE138" s="382">
        <f>'Allocation (ENG)'!AW138</f>
        <v>45391.166067736696</v>
      </c>
    </row>
    <row r="139" spans="1:57" ht="20" customHeight="1" x14ac:dyDescent="0.35">
      <c r="A139" s="333" t="s">
        <v>219</v>
      </c>
      <c r="B139" s="390" t="s">
        <v>190</v>
      </c>
      <c r="C139" s="333" t="s">
        <v>57</v>
      </c>
      <c r="D139" s="333" t="s">
        <v>71</v>
      </c>
      <c r="E139" s="462">
        <f>'Allocation (ENG)'!AY139</f>
        <v>0.26082755046647943</v>
      </c>
      <c r="F139" s="463">
        <f>'Allocation (ENG)'!AZ139</f>
        <v>9.2774431046368885E-2</v>
      </c>
      <c r="G139" s="464">
        <f>'Allocation (ENG)'!BA139</f>
        <v>0.35895137955030315</v>
      </c>
      <c r="H139" s="465">
        <f>'Allocation (ENG)'!BB139</f>
        <v>3.8834117230404155E-2</v>
      </c>
      <c r="I139" s="466">
        <f>'Allocation (ENG)'!BC139</f>
        <v>0.16720359877021243</v>
      </c>
      <c r="J139" s="467">
        <f>'Allocation (ENG)'!BD139</f>
        <v>0</v>
      </c>
      <c r="K139" s="462">
        <f>'Allocation (ENG)'!BE139</f>
        <v>1.8108070719409081E-2</v>
      </c>
      <c r="L139" s="468">
        <f>'Allocation (ENG)'!BF139</f>
        <v>6.0042360213208364E-2</v>
      </c>
      <c r="M139" s="469">
        <f>'Allocation (ENG)'!BG139</f>
        <v>3.2584920036145375E-3</v>
      </c>
      <c r="N139" s="470">
        <f>'Allocation (ENG)'!BH139</f>
        <v>0</v>
      </c>
      <c r="P139" s="367">
        <f t="shared" si="61"/>
        <v>-0.2901023883631102</v>
      </c>
      <c r="Q139" s="367">
        <f t="shared" si="62"/>
        <v>-4.5019967031840094E-2</v>
      </c>
      <c r="R139" s="367">
        <f t="shared" si="63"/>
        <v>0.21174614910873699</v>
      </c>
      <c r="S139" s="367">
        <f t="shared" si="64"/>
        <v>-7.526614833292318E-3</v>
      </c>
      <c r="T139" s="367">
        <f t="shared" si="65"/>
        <v>8.0970655903871022E-2</v>
      </c>
      <c r="U139" s="367">
        <f t="shared" si="66"/>
        <v>-4.9530696649248375E-3</v>
      </c>
      <c r="V139" s="367">
        <f t="shared" si="67"/>
        <v>-8.4156173362634201E-3</v>
      </c>
      <c r="W139" s="367">
        <f t="shared" si="68"/>
        <v>6.0042360213208364E-2</v>
      </c>
      <c r="X139" s="367">
        <f t="shared" si="69"/>
        <v>3.2584920036145375E-3</v>
      </c>
      <c r="Y139" s="367">
        <f t="shared" si="70"/>
        <v>0</v>
      </c>
      <c r="AA139" s="368">
        <f>'GE2024 results'!Q138</f>
        <v>0.55092993882958963</v>
      </c>
      <c r="AB139" s="368">
        <f>'GE2024 results'!R138</f>
        <v>0.13779439807820898</v>
      </c>
      <c r="AC139" s="368">
        <f>'GE2024 results'!S138</f>
        <v>0.14720523044156616</v>
      </c>
      <c r="AD139" s="368">
        <f>'GE2024 results'!T138</f>
        <v>4.6360732063696473E-2</v>
      </c>
      <c r="AE139" s="368">
        <f>'GE2024 results'!U138</f>
        <v>8.6232942866341408E-2</v>
      </c>
      <c r="AF139" s="368">
        <f>'GE2024 results'!W138</f>
        <v>4.9530696649248375E-3</v>
      </c>
      <c r="AG139" s="368">
        <f>'GE2024 results'!X138</f>
        <v>2.6523688055672501E-2</v>
      </c>
      <c r="AH139" s="369">
        <f>'GE2024 results'!Z138</f>
        <v>0</v>
      </c>
      <c r="AJ139" s="368">
        <f t="shared" si="71"/>
        <v>0.35895137955030315</v>
      </c>
      <c r="AK139" s="370" t="str">
        <f t="shared" si="72"/>
        <v>Ref</v>
      </c>
      <c r="AL139" s="368">
        <f t="shared" si="73"/>
        <v>9.8123829083823721E-2</v>
      </c>
      <c r="AM139" s="368">
        <f t="shared" si="74"/>
        <v>0.26082755046647943</v>
      </c>
      <c r="AO139" s="383" t="s">
        <v>8</v>
      </c>
      <c r="AP139" s="372" t="str">
        <f t="shared" si="75"/>
        <v>Ref</v>
      </c>
      <c r="AQ139" s="359" t="str">
        <f t="shared" si="76"/>
        <v>gain from</v>
      </c>
      <c r="AR139" s="359" t="str">
        <f t="shared" si="77"/>
        <v>LAB</v>
      </c>
      <c r="AS139" s="333" t="str">
        <f t="shared" si="60"/>
        <v/>
      </c>
      <c r="AU139" s="373">
        <f t="shared" si="78"/>
        <v>11667.930835734873</v>
      </c>
      <c r="AV139" s="374">
        <f t="shared" si="79"/>
        <v>4150.1967213114749</v>
      </c>
      <c r="AW139" s="375">
        <f t="shared" si="80"/>
        <v>16057.428988977941</v>
      </c>
      <c r="AX139" s="376">
        <f t="shared" si="81"/>
        <v>1737.2160000000001</v>
      </c>
      <c r="AY139" s="377">
        <f t="shared" si="82"/>
        <v>7479.7314257932576</v>
      </c>
      <c r="AZ139" s="378">
        <f t="shared" si="83"/>
        <v>0</v>
      </c>
      <c r="BA139" s="379">
        <f t="shared" si="84"/>
        <v>810.05137817990726</v>
      </c>
      <c r="BB139" s="471">
        <f t="shared" si="86"/>
        <v>2685.9513304060611</v>
      </c>
      <c r="BC139" s="379">
        <f t="shared" si="87"/>
        <v>145.76627069867658</v>
      </c>
      <c r="BD139" s="381">
        <f t="shared" si="85"/>
        <v>0</v>
      </c>
      <c r="BE139" s="382">
        <f>'Allocation (ENG)'!AW139</f>
        <v>44734.27295110219</v>
      </c>
    </row>
    <row r="140" spans="1:57" ht="20" customHeight="1" x14ac:dyDescent="0.35">
      <c r="A140" s="333" t="s">
        <v>220</v>
      </c>
      <c r="B140" s="390" t="s">
        <v>190</v>
      </c>
      <c r="C140" s="333" t="s">
        <v>57</v>
      </c>
      <c r="D140" s="333" t="s">
        <v>71</v>
      </c>
      <c r="E140" s="462">
        <f>'Allocation (ENG)'!AY140</f>
        <v>0.21349632080195854</v>
      </c>
      <c r="F140" s="463">
        <f>'Allocation (ENG)'!AZ140</f>
        <v>0.15417089015949079</v>
      </c>
      <c r="G140" s="464">
        <f>'Allocation (ENG)'!BA140</f>
        <v>0.34953159185758337</v>
      </c>
      <c r="H140" s="465">
        <f>'Allocation (ENG)'!BB140</f>
        <v>4.2621603285359841E-2</v>
      </c>
      <c r="I140" s="466">
        <f>'Allocation (ENG)'!BC140</f>
        <v>0.13777659827955147</v>
      </c>
      <c r="J140" s="467">
        <f>'Allocation (ENG)'!BD140</f>
        <v>1.9539780898801793E-2</v>
      </c>
      <c r="K140" s="462">
        <f>'Allocation (ENG)'!BE140</f>
        <v>0</v>
      </c>
      <c r="L140" s="468">
        <f>'Allocation (ENG)'!BF140</f>
        <v>5.84666975524692E-2</v>
      </c>
      <c r="M140" s="469">
        <f>'Allocation (ENG)'!BG140</f>
        <v>3.2494792685031715E-3</v>
      </c>
      <c r="N140" s="470">
        <f>'Allocation (ENG)'!BH140</f>
        <v>2.114703789628191E-2</v>
      </c>
      <c r="P140" s="367">
        <f t="shared" si="61"/>
        <v>-0.22642626547073405</v>
      </c>
      <c r="Q140" s="367">
        <f t="shared" si="62"/>
        <v>-6.9211326489912267E-2</v>
      </c>
      <c r="R140" s="367">
        <f t="shared" si="63"/>
        <v>0.20969623231988507</v>
      </c>
      <c r="S140" s="367">
        <f t="shared" si="64"/>
        <v>-7.015860597320199E-3</v>
      </c>
      <c r="T140" s="367">
        <f t="shared" si="65"/>
        <v>6.8458602313787961E-2</v>
      </c>
      <c r="U140" s="367">
        <f t="shared" si="66"/>
        <v>-2.5654571170107329E-2</v>
      </c>
      <c r="V140" s="367">
        <f t="shared" si="67"/>
        <v>0</v>
      </c>
      <c r="W140" s="367">
        <f t="shared" si="68"/>
        <v>5.84666975524692E-2</v>
      </c>
      <c r="X140" s="367">
        <f t="shared" si="69"/>
        <v>3.2494792685031715E-3</v>
      </c>
      <c r="Y140" s="367">
        <f t="shared" si="70"/>
        <v>-1.1562987726571494E-2</v>
      </c>
      <c r="AA140" s="368">
        <f>'GE2024 results'!Q139</f>
        <v>0.4399225862726926</v>
      </c>
      <c r="AB140" s="368">
        <f>'GE2024 results'!R139</f>
        <v>0.22338221664940305</v>
      </c>
      <c r="AC140" s="368">
        <f>'GE2024 results'!S139</f>
        <v>0.13983535953769829</v>
      </c>
      <c r="AD140" s="368">
        <f>'GE2024 results'!T139</f>
        <v>4.963746388268004E-2</v>
      </c>
      <c r="AE140" s="368">
        <f>'GE2024 results'!U139</f>
        <v>6.9317995965763504E-2</v>
      </c>
      <c r="AF140" s="368">
        <f>'GE2024 results'!W139</f>
        <v>4.5194352068909122E-2</v>
      </c>
      <c r="AG140" s="368">
        <f>'GE2024 results'!X139</f>
        <v>0</v>
      </c>
      <c r="AH140" s="369">
        <f>'GE2024 results'!Z139</f>
        <v>3.2710025622853404E-2</v>
      </c>
      <c r="AJ140" s="368">
        <f t="shared" si="71"/>
        <v>0.34953159185758337</v>
      </c>
      <c r="AK140" s="370" t="str">
        <f t="shared" si="72"/>
        <v>Ref</v>
      </c>
      <c r="AL140" s="368">
        <f t="shared" si="73"/>
        <v>0.13603527105562482</v>
      </c>
      <c r="AM140" s="368">
        <f t="shared" si="74"/>
        <v>0.21349632080195854</v>
      </c>
      <c r="AO140" s="383" t="s">
        <v>8</v>
      </c>
      <c r="AP140" s="372" t="str">
        <f t="shared" si="75"/>
        <v>Ref</v>
      </c>
      <c r="AQ140" s="359" t="str">
        <f t="shared" si="76"/>
        <v>gain from</v>
      </c>
      <c r="AR140" s="359" t="str">
        <f t="shared" si="77"/>
        <v>LAB</v>
      </c>
      <c r="AS140" s="333" t="str">
        <f t="shared" si="60"/>
        <v/>
      </c>
      <c r="AU140" s="373">
        <f t="shared" si="78"/>
        <v>8464.8357348703175</v>
      </c>
      <c r="AV140" s="374">
        <f t="shared" si="79"/>
        <v>6112.6639344262294</v>
      </c>
      <c r="AW140" s="375">
        <f t="shared" si="80"/>
        <v>13858.447293650206</v>
      </c>
      <c r="AX140" s="376">
        <f t="shared" si="81"/>
        <v>1689.8880000000001</v>
      </c>
      <c r="AY140" s="377">
        <f t="shared" si="82"/>
        <v>5462.652790290711</v>
      </c>
      <c r="AZ140" s="378">
        <f t="shared" si="83"/>
        <v>774.72546122769791</v>
      </c>
      <c r="BA140" s="379">
        <f t="shared" si="84"/>
        <v>0</v>
      </c>
      <c r="BB140" s="471">
        <f t="shared" si="86"/>
        <v>2318.1242134897534</v>
      </c>
      <c r="BC140" s="379">
        <f t="shared" si="87"/>
        <v>128.83738758786879</v>
      </c>
      <c r="BD140" s="381">
        <f t="shared" si="85"/>
        <v>838.45099249814245</v>
      </c>
      <c r="BE140" s="382">
        <f>'Allocation (ENG)'!AW140</f>
        <v>39648.625808040924</v>
      </c>
    </row>
    <row r="141" spans="1:57" ht="20" customHeight="1" x14ac:dyDescent="0.35">
      <c r="A141" s="333" t="s">
        <v>221</v>
      </c>
      <c r="B141" s="390" t="s">
        <v>190</v>
      </c>
      <c r="C141" s="333" t="s">
        <v>57</v>
      </c>
      <c r="D141" s="333" t="s">
        <v>71</v>
      </c>
      <c r="E141" s="462">
        <f>'Allocation (ENG)'!AY141</f>
        <v>0.2658595565632712</v>
      </c>
      <c r="F141" s="463">
        <f>'Allocation (ENG)'!AZ141</f>
        <v>0.29884401846313902</v>
      </c>
      <c r="G141" s="464">
        <f>'Allocation (ENG)'!BA141</f>
        <v>0.16276318012547936</v>
      </c>
      <c r="H141" s="465">
        <f>'Allocation (ENG)'!BB141</f>
        <v>7.263426797439837E-2</v>
      </c>
      <c r="I141" s="466">
        <f>'Allocation (ENG)'!BC141</f>
        <v>0.15478123266177629</v>
      </c>
      <c r="J141" s="467">
        <f>'Allocation (ENG)'!BD141</f>
        <v>0</v>
      </c>
      <c r="K141" s="462">
        <f>'Allocation (ENG)'!BE141</f>
        <v>0</v>
      </c>
      <c r="L141" s="468">
        <f>'Allocation (ENG)'!BF141</f>
        <v>2.7225652406698199E-2</v>
      </c>
      <c r="M141" s="469">
        <f>'Allocation (ENG)'!BG141</f>
        <v>2.403240481844831E-3</v>
      </c>
      <c r="N141" s="470">
        <f>'Allocation (ENG)'!BH141</f>
        <v>1.5488851323392571E-2</v>
      </c>
      <c r="P141" s="367">
        <f t="shared" si="61"/>
        <v>-0.17758624270228501</v>
      </c>
      <c r="Q141" s="367">
        <f t="shared" si="62"/>
        <v>-5.1660150824125894E-2</v>
      </c>
      <c r="R141" s="367">
        <f t="shared" si="63"/>
        <v>0.11005365061585246</v>
      </c>
      <c r="S141" s="367">
        <f t="shared" si="64"/>
        <v>4.1605720178969213E-3</v>
      </c>
      <c r="T141" s="367">
        <f t="shared" si="65"/>
        <v>9.1744855376783702E-2</v>
      </c>
      <c r="U141" s="367">
        <f t="shared" si="66"/>
        <v>-5.5184726815313764E-3</v>
      </c>
      <c r="V141" s="367">
        <f t="shared" si="67"/>
        <v>0</v>
      </c>
      <c r="W141" s="367">
        <f t="shared" si="68"/>
        <v>2.7225652406698199E-2</v>
      </c>
      <c r="X141" s="367">
        <f t="shared" si="69"/>
        <v>2.403240481844831E-3</v>
      </c>
      <c r="Y141" s="367">
        <f t="shared" si="70"/>
        <v>-8.2310469113399537E-4</v>
      </c>
      <c r="AA141" s="368">
        <f>'GE2024 results'!Q140</f>
        <v>0.44344579926555622</v>
      </c>
      <c r="AB141" s="368">
        <f>'GE2024 results'!R140</f>
        <v>0.35050416928726491</v>
      </c>
      <c r="AC141" s="368">
        <f>'GE2024 results'!S140</f>
        <v>5.2709529509626894E-2</v>
      </c>
      <c r="AD141" s="368">
        <f>'GE2024 results'!T140</f>
        <v>6.8473695956501449E-2</v>
      </c>
      <c r="AE141" s="368">
        <f>'GE2024 results'!U140</f>
        <v>6.303637728499259E-2</v>
      </c>
      <c r="AF141" s="368">
        <f>'GE2024 results'!W140</f>
        <v>5.5184726815313764E-3</v>
      </c>
      <c r="AG141" s="368">
        <f>'GE2024 results'!X140</f>
        <v>0</v>
      </c>
      <c r="AH141" s="369">
        <f>'GE2024 results'!Z140</f>
        <v>1.6311956014526566E-2</v>
      </c>
      <c r="AJ141" s="368">
        <f t="shared" si="71"/>
        <v>0.29884401846313902</v>
      </c>
      <c r="AK141" s="370" t="str">
        <f t="shared" si="72"/>
        <v>Con</v>
      </c>
      <c r="AL141" s="368">
        <f t="shared" si="73"/>
        <v>3.2984461899867812E-2</v>
      </c>
      <c r="AM141" s="368">
        <f t="shared" si="74"/>
        <v>0.2658595565632712</v>
      </c>
      <c r="AO141" s="383" t="s">
        <v>8</v>
      </c>
      <c r="AP141" s="372" t="str">
        <f t="shared" si="75"/>
        <v>Con</v>
      </c>
      <c r="AQ141" s="359" t="str">
        <f t="shared" si="76"/>
        <v>gain from</v>
      </c>
      <c r="AR141" s="359" t="str">
        <f t="shared" si="77"/>
        <v>LAB</v>
      </c>
      <c r="AS141" s="333" t="str">
        <f t="shared" si="60"/>
        <v/>
      </c>
      <c r="AU141" s="373">
        <f t="shared" si="78"/>
        <v>11463.902017291068</v>
      </c>
      <c r="AV141" s="374">
        <f t="shared" si="79"/>
        <v>12886.196721311477</v>
      </c>
      <c r="AW141" s="375">
        <f t="shared" si="80"/>
        <v>7018.3715533924442</v>
      </c>
      <c r="AX141" s="376">
        <f t="shared" si="81"/>
        <v>3132</v>
      </c>
      <c r="AY141" s="377">
        <f t="shared" si="82"/>
        <v>6674.1888397299399</v>
      </c>
      <c r="AZ141" s="378">
        <f t="shared" si="83"/>
        <v>0</v>
      </c>
      <c r="BA141" s="379">
        <f t="shared" si="84"/>
        <v>0</v>
      </c>
      <c r="BB141" s="471">
        <f t="shared" si="86"/>
        <v>1173.9740168901326</v>
      </c>
      <c r="BC141" s="379">
        <f t="shared" si="87"/>
        <v>103.6280725206876</v>
      </c>
      <c r="BD141" s="381">
        <f t="shared" si="85"/>
        <v>667.88147933100106</v>
      </c>
      <c r="BE141" s="382">
        <f>'Allocation (ENG)'!AW141</f>
        <v>43120.142700466757</v>
      </c>
    </row>
    <row r="142" spans="1:57" ht="20" customHeight="1" x14ac:dyDescent="0.35">
      <c r="A142" s="333" t="s">
        <v>222</v>
      </c>
      <c r="B142" s="390" t="s">
        <v>190</v>
      </c>
      <c r="C142" s="333" t="s">
        <v>57</v>
      </c>
      <c r="D142" s="333" t="s">
        <v>71</v>
      </c>
      <c r="E142" s="462">
        <f>'Allocation (ENG)'!AY142</f>
        <v>0.29329895305797404</v>
      </c>
      <c r="F142" s="463">
        <f>'Allocation (ENG)'!AZ142</f>
        <v>8.4520349657014729E-2</v>
      </c>
      <c r="G142" s="464">
        <f>'Allocation (ENG)'!BA142</f>
        <v>0.20803869795137225</v>
      </c>
      <c r="H142" s="465">
        <f>'Allocation (ENG)'!BB142</f>
        <v>8.357433474940977E-2</v>
      </c>
      <c r="I142" s="466">
        <f>'Allocation (ENG)'!BC142</f>
        <v>0.28195022288727728</v>
      </c>
      <c r="J142" s="467">
        <f>'Allocation (ENG)'!BD142</f>
        <v>0</v>
      </c>
      <c r="K142" s="462">
        <f>'Allocation (ENG)'!BE142</f>
        <v>8.2393340218202011E-3</v>
      </c>
      <c r="L142" s="468">
        <f>'Allocation (ENG)'!BF142</f>
        <v>3.4798959280591513E-2</v>
      </c>
      <c r="M142" s="469">
        <f>'Allocation (ENG)'!BG142</f>
        <v>4.6549223055093623E-3</v>
      </c>
      <c r="N142" s="470">
        <f>'Allocation (ENG)'!BH142</f>
        <v>9.2422608903088043E-4</v>
      </c>
      <c r="P142" s="367">
        <f t="shared" si="61"/>
        <v>-0.26848854196765859</v>
      </c>
      <c r="Q142" s="367">
        <f t="shared" si="62"/>
        <v>-2.9316584728153461E-2</v>
      </c>
      <c r="R142" s="367">
        <f t="shared" si="63"/>
        <v>0.13067265473875023</v>
      </c>
      <c r="S142" s="367">
        <f t="shared" si="64"/>
        <v>-6.9006295521890498E-3</v>
      </c>
      <c r="T142" s="367">
        <f t="shared" si="65"/>
        <v>0.150088522004766</v>
      </c>
      <c r="U142" s="367">
        <f t="shared" si="66"/>
        <v>-7.2801329619139026E-3</v>
      </c>
      <c r="V142" s="367">
        <f t="shared" si="67"/>
        <v>-5.1036749437454714E-3</v>
      </c>
      <c r="W142" s="367">
        <f t="shared" si="68"/>
        <v>3.4798959280591513E-2</v>
      </c>
      <c r="X142" s="367">
        <f t="shared" si="69"/>
        <v>4.6549223055093623E-3</v>
      </c>
      <c r="Y142" s="367">
        <f t="shared" si="70"/>
        <v>-3.1254941759565956E-3</v>
      </c>
      <c r="AA142" s="368">
        <f>'GE2024 results'!Q141</f>
        <v>0.56178749502563263</v>
      </c>
      <c r="AB142" s="368">
        <f>'GE2024 results'!R141</f>
        <v>0.11383693438516819</v>
      </c>
      <c r="AC142" s="368">
        <f>'GE2024 results'!S141</f>
        <v>7.7366043212622013E-2</v>
      </c>
      <c r="AD142" s="368">
        <f>'GE2024 results'!T141</f>
        <v>9.047496430159882E-2</v>
      </c>
      <c r="AE142" s="368">
        <f>'GE2024 results'!U141</f>
        <v>0.13186170088251128</v>
      </c>
      <c r="AF142" s="368">
        <f>'GE2024 results'!W141</f>
        <v>7.2801329619139026E-3</v>
      </c>
      <c r="AG142" s="368">
        <f>'GE2024 results'!X141</f>
        <v>1.3343008965565673E-2</v>
      </c>
      <c r="AH142" s="369">
        <f>'GE2024 results'!Z141</f>
        <v>4.0497202649874761E-3</v>
      </c>
      <c r="AJ142" s="368">
        <f t="shared" si="71"/>
        <v>0.29329895305797404</v>
      </c>
      <c r="AK142" s="370" t="str">
        <f t="shared" si="72"/>
        <v>Lab</v>
      </c>
      <c r="AL142" s="368">
        <f t="shared" si="73"/>
        <v>1.1348730170696764E-2</v>
      </c>
      <c r="AM142" s="368">
        <f t="shared" si="74"/>
        <v>0.28195022288727728</v>
      </c>
      <c r="AO142" s="383" t="s">
        <v>8</v>
      </c>
      <c r="AP142" s="372" t="str">
        <f t="shared" si="75"/>
        <v>Lab</v>
      </c>
      <c r="AQ142" s="359" t="str">
        <f t="shared" si="76"/>
        <v>HOLD</v>
      </c>
      <c r="AR142" s="359" t="str">
        <f t="shared" si="77"/>
        <v/>
      </c>
      <c r="AS142" s="333" t="str">
        <f t="shared" si="60"/>
        <v/>
      </c>
      <c r="AU142" s="373">
        <f t="shared" si="78"/>
        <v>12587.371757925073</v>
      </c>
      <c r="AV142" s="374">
        <f t="shared" si="79"/>
        <v>3627.3196721311483</v>
      </c>
      <c r="AW142" s="375">
        <f t="shared" si="80"/>
        <v>8928.2979153048618</v>
      </c>
      <c r="AX142" s="376">
        <f t="shared" si="81"/>
        <v>3586.72</v>
      </c>
      <c r="AY142" s="377">
        <f t="shared" si="82"/>
        <v>12100.323699452447</v>
      </c>
      <c r="AZ142" s="378">
        <f t="shared" si="83"/>
        <v>0</v>
      </c>
      <c r="BA142" s="379">
        <f t="shared" si="84"/>
        <v>353.60358190528893</v>
      </c>
      <c r="BB142" s="471">
        <f t="shared" si="86"/>
        <v>1493.4503948506112</v>
      </c>
      <c r="BC142" s="379">
        <f t="shared" si="87"/>
        <v>199.77308801413406</v>
      </c>
      <c r="BD142" s="381">
        <f t="shared" si="85"/>
        <v>39.66457176103637</v>
      </c>
      <c r="BE142" s="382">
        <f>'Allocation (ENG)'!AW142</f>
        <v>42916.524681344599</v>
      </c>
    </row>
    <row r="143" spans="1:57" ht="20" customHeight="1" x14ac:dyDescent="0.35">
      <c r="A143" s="333" t="s">
        <v>223</v>
      </c>
      <c r="B143" s="390" t="s">
        <v>190</v>
      </c>
      <c r="C143" s="333" t="s">
        <v>57</v>
      </c>
      <c r="D143" s="333" t="s">
        <v>71</v>
      </c>
      <c r="E143" s="462">
        <f>'Allocation (ENG)'!AY143</f>
        <v>0.30666512048983574</v>
      </c>
      <c r="F143" s="463">
        <f>'Allocation (ENG)'!AZ143</f>
        <v>6.1903510332492508E-2</v>
      </c>
      <c r="G143" s="464">
        <f>'Allocation (ENG)'!BA143</f>
        <v>8.3206681505118979E-2</v>
      </c>
      <c r="H143" s="465">
        <f>'Allocation (ENG)'!BB143</f>
        <v>3.4798725770311623E-2</v>
      </c>
      <c r="I143" s="466">
        <f>'Allocation (ENG)'!BC143</f>
        <v>0.47830562831034612</v>
      </c>
      <c r="J143" s="467">
        <f>'Allocation (ENG)'!BD143</f>
        <v>7.2885179996823287E-3</v>
      </c>
      <c r="K143" s="462">
        <f>'Allocation (ENG)'!BE143</f>
        <v>0</v>
      </c>
      <c r="L143" s="468">
        <f>'Allocation (ENG)'!BF143</f>
        <v>1.3918112111269743E-2</v>
      </c>
      <c r="M143" s="469">
        <f>'Allocation (ENG)'!BG143</f>
        <v>7.2859007528156836E-3</v>
      </c>
      <c r="N143" s="470">
        <f>'Allocation (ENG)'!BH143</f>
        <v>6.6278027281271353E-3</v>
      </c>
      <c r="P143" s="367">
        <f t="shared" si="61"/>
        <v>-0.28795388876331984</v>
      </c>
      <c r="Q143" s="367">
        <f t="shared" si="62"/>
        <v>-2.2497964312884582E-2</v>
      </c>
      <c r="R143" s="367">
        <f t="shared" si="63"/>
        <v>5.1882674571355945E-2</v>
      </c>
      <c r="S143" s="367">
        <f t="shared" si="64"/>
        <v>-3.3369709019704166E-3</v>
      </c>
      <c r="T143" s="367">
        <f t="shared" si="65"/>
        <v>0.25185967015707089</v>
      </c>
      <c r="U143" s="367">
        <f t="shared" si="66"/>
        <v>-7.8729849666986859E-3</v>
      </c>
      <c r="V143" s="367">
        <f t="shared" si="67"/>
        <v>0</v>
      </c>
      <c r="W143" s="367">
        <f t="shared" si="68"/>
        <v>1.3918112111269743E-2</v>
      </c>
      <c r="X143" s="367">
        <f t="shared" si="69"/>
        <v>7.2859007528156836E-3</v>
      </c>
      <c r="Y143" s="367">
        <f t="shared" si="70"/>
        <v>-3.2845486476388748E-3</v>
      </c>
      <c r="AA143" s="368">
        <f>'GE2024 results'!Q142</f>
        <v>0.59461900925315558</v>
      </c>
      <c r="AB143" s="368">
        <f>'GE2024 results'!R142</f>
        <v>8.4401474645377089E-2</v>
      </c>
      <c r="AC143" s="368">
        <f>'GE2024 results'!S142</f>
        <v>3.1324006933763034E-2</v>
      </c>
      <c r="AD143" s="368">
        <f>'GE2024 results'!T142</f>
        <v>3.8135696672282039E-2</v>
      </c>
      <c r="AE143" s="368">
        <f>'GE2024 results'!U142</f>
        <v>0.22644595815327523</v>
      </c>
      <c r="AF143" s="368">
        <f>'GE2024 results'!W142</f>
        <v>1.5161502966381015E-2</v>
      </c>
      <c r="AG143" s="368">
        <f>'GE2024 results'!X142</f>
        <v>0</v>
      </c>
      <c r="AH143" s="369">
        <f>'GE2024 results'!Z142</f>
        <v>9.9123513757660101E-3</v>
      </c>
      <c r="AJ143" s="368">
        <f t="shared" si="71"/>
        <v>0.47830562831034612</v>
      </c>
      <c r="AK143" s="370" t="str">
        <f t="shared" si="72"/>
        <v>Grn</v>
      </c>
      <c r="AL143" s="368">
        <f t="shared" si="73"/>
        <v>0.17164050782051038</v>
      </c>
      <c r="AM143" s="368">
        <f t="shared" si="74"/>
        <v>0.30666512048983574</v>
      </c>
      <c r="AO143" s="383" t="s">
        <v>8</v>
      </c>
      <c r="AP143" s="372" t="str">
        <f t="shared" si="75"/>
        <v>Grn</v>
      </c>
      <c r="AQ143" s="359" t="str">
        <f t="shared" si="76"/>
        <v>gain from</v>
      </c>
      <c r="AR143" s="359" t="str">
        <f t="shared" si="77"/>
        <v>LAB</v>
      </c>
      <c r="AS143" s="333" t="str">
        <f t="shared" si="60"/>
        <v/>
      </c>
      <c r="AU143" s="373">
        <f t="shared" si="78"/>
        <v>12774.092219020175</v>
      </c>
      <c r="AV143" s="374">
        <f t="shared" si="79"/>
        <v>2578.5819672131147</v>
      </c>
      <c r="AW143" s="375">
        <f t="shared" si="80"/>
        <v>3465.9625492696327</v>
      </c>
      <c r="AX143" s="376">
        <f t="shared" si="81"/>
        <v>1449.5360000000001</v>
      </c>
      <c r="AY143" s="377">
        <f t="shared" si="82"/>
        <v>19923.753295299386</v>
      </c>
      <c r="AZ143" s="378">
        <f t="shared" si="83"/>
        <v>303.60218638238126</v>
      </c>
      <c r="BA143" s="379">
        <f t="shared" si="84"/>
        <v>0</v>
      </c>
      <c r="BB143" s="471">
        <f t="shared" si="86"/>
        <v>579.75699140494226</v>
      </c>
      <c r="BC143" s="379">
        <f t="shared" si="87"/>
        <v>303.49316533433688</v>
      </c>
      <c r="BD143" s="381">
        <f t="shared" si="85"/>
        <v>276.08018519789789</v>
      </c>
      <c r="BE143" s="382">
        <f>'Allocation (ENG)'!AW143</f>
        <v>41654.858559121873</v>
      </c>
    </row>
    <row r="144" spans="1:57" ht="20" customHeight="1" x14ac:dyDescent="0.35">
      <c r="A144" s="333" t="s">
        <v>224</v>
      </c>
      <c r="B144" s="390" t="s">
        <v>190</v>
      </c>
      <c r="C144" s="333" t="s">
        <v>57</v>
      </c>
      <c r="D144" s="333" t="s">
        <v>71</v>
      </c>
      <c r="E144" s="462">
        <f>'Allocation (ENG)'!AY144</f>
        <v>0.29413551901010254</v>
      </c>
      <c r="F144" s="463">
        <f>'Allocation (ENG)'!AZ144</f>
        <v>3.5123334083751102E-2</v>
      </c>
      <c r="G144" s="464">
        <f>'Allocation (ENG)'!BA144</f>
        <v>9.8101436105524534E-2</v>
      </c>
      <c r="H144" s="465">
        <f>'Allocation (ENG)'!BB144</f>
        <v>4.2014126329614362E-2</v>
      </c>
      <c r="I144" s="466">
        <f>'Allocation (ENG)'!BC144</f>
        <v>0.48660785013102775</v>
      </c>
      <c r="J144" s="467">
        <f>'Allocation (ENG)'!BD144</f>
        <v>0</v>
      </c>
      <c r="K144" s="462">
        <f>'Allocation (ENG)'!BE144</f>
        <v>1.6707933706183998E-2</v>
      </c>
      <c r="L144" s="468">
        <f>'Allocation (ENG)'!BF144</f>
        <v>1.6409581073236954E-2</v>
      </c>
      <c r="M144" s="469">
        <f>'Allocation (ENG)'!BG144</f>
        <v>7.6477165825537636E-3</v>
      </c>
      <c r="N144" s="470">
        <f>'Allocation (ENG)'!BH144</f>
        <v>3.25250297800495E-3</v>
      </c>
      <c r="P144" s="367">
        <f t="shared" si="61"/>
        <v>-0.298751941722254</v>
      </c>
      <c r="Q144" s="367">
        <f t="shared" si="62"/>
        <v>-1.4659644741696731E-2</v>
      </c>
      <c r="R144" s="367">
        <f t="shared" si="63"/>
        <v>5.9709071414030326E-2</v>
      </c>
      <c r="S144" s="367">
        <f t="shared" si="64"/>
        <v>-5.8504332732728578E-3</v>
      </c>
      <c r="T144" s="367">
        <f t="shared" si="65"/>
        <v>0.24711719043461761</v>
      </c>
      <c r="U144" s="367">
        <f t="shared" si="66"/>
        <v>0</v>
      </c>
      <c r="V144" s="367">
        <f t="shared" si="67"/>
        <v>-7.4401682577976795E-3</v>
      </c>
      <c r="W144" s="367">
        <f t="shared" si="68"/>
        <v>1.6409581073236954E-2</v>
      </c>
      <c r="X144" s="367">
        <f t="shared" si="69"/>
        <v>7.6477165825537636E-3</v>
      </c>
      <c r="Y144" s="367">
        <f t="shared" si="70"/>
        <v>-4.1813715094174142E-3</v>
      </c>
      <c r="AA144" s="368">
        <f>'GE2024 results'!Q143</f>
        <v>0.59288746073235654</v>
      </c>
      <c r="AB144" s="368">
        <f>'GE2024 results'!R143</f>
        <v>4.9782978825447834E-2</v>
      </c>
      <c r="AC144" s="368">
        <f>'GE2024 results'!S143</f>
        <v>3.8392364691494207E-2</v>
      </c>
      <c r="AD144" s="368">
        <f>'GE2024 results'!T143</f>
        <v>4.786455960288722E-2</v>
      </c>
      <c r="AE144" s="368">
        <f>'GE2024 results'!U143</f>
        <v>0.23949065969641015</v>
      </c>
      <c r="AF144" s="368">
        <f>'GE2024 results'!W143</f>
        <v>0</v>
      </c>
      <c r="AG144" s="368">
        <f>'GE2024 results'!X143</f>
        <v>2.4148101963981677E-2</v>
      </c>
      <c r="AH144" s="369">
        <f>'GE2024 results'!Z143</f>
        <v>7.4338744874223638E-3</v>
      </c>
      <c r="AJ144" s="368">
        <f t="shared" si="71"/>
        <v>0.48660785013102775</v>
      </c>
      <c r="AK144" s="370" t="str">
        <f t="shared" si="72"/>
        <v>Grn</v>
      </c>
      <c r="AL144" s="368">
        <f t="shared" si="73"/>
        <v>0.19247233112092521</v>
      </c>
      <c r="AM144" s="368">
        <f t="shared" si="74"/>
        <v>0.29413551901010254</v>
      </c>
      <c r="AO144" s="383" t="s">
        <v>8</v>
      </c>
      <c r="AP144" s="372" t="str">
        <f t="shared" si="75"/>
        <v>Grn</v>
      </c>
      <c r="AQ144" s="359" t="str">
        <f t="shared" si="76"/>
        <v>gain from</v>
      </c>
      <c r="AR144" s="359" t="str">
        <f t="shared" si="77"/>
        <v>LAB</v>
      </c>
      <c r="AS144" s="333" t="str">
        <f t="shared" si="60"/>
        <v/>
      </c>
      <c r="AU144" s="373">
        <f t="shared" si="78"/>
        <v>12967.631123919307</v>
      </c>
      <c r="AV144" s="374">
        <f t="shared" si="79"/>
        <v>1548.4918032786884</v>
      </c>
      <c r="AW144" s="375">
        <f t="shared" si="80"/>
        <v>4325.0241943730962</v>
      </c>
      <c r="AX144" s="376">
        <f t="shared" si="81"/>
        <v>1852.2880000000002</v>
      </c>
      <c r="AY144" s="377">
        <f t="shared" si="82"/>
        <v>21453.210152038271</v>
      </c>
      <c r="AZ144" s="378">
        <f t="shared" si="83"/>
        <v>0</v>
      </c>
      <c r="BA144" s="379">
        <f t="shared" si="84"/>
        <v>736.60713222890456</v>
      </c>
      <c r="BB144" s="471">
        <f t="shared" si="86"/>
        <v>723.45358007740651</v>
      </c>
      <c r="BC144" s="379">
        <f t="shared" si="87"/>
        <v>337.16692195692201</v>
      </c>
      <c r="BD144" s="381">
        <f t="shared" si="85"/>
        <v>143.39396680197805</v>
      </c>
      <c r="BE144" s="382">
        <f>'Allocation (ENG)'!AW144</f>
        <v>44087.266874674577</v>
      </c>
    </row>
    <row r="145" spans="1:57" ht="20" customHeight="1" x14ac:dyDescent="0.35">
      <c r="A145" s="333" t="s">
        <v>225</v>
      </c>
      <c r="B145" s="390" t="s">
        <v>190</v>
      </c>
      <c r="C145" s="333" t="s">
        <v>57</v>
      </c>
      <c r="D145" s="333" t="s">
        <v>71</v>
      </c>
      <c r="E145" s="462">
        <f>'Allocation (ENG)'!AY145</f>
        <v>0.29274025837387052</v>
      </c>
      <c r="F145" s="463">
        <f>'Allocation (ENG)'!AZ145</f>
        <v>0.15189195333223185</v>
      </c>
      <c r="G145" s="464">
        <f>'Allocation (ENG)'!BA145</f>
        <v>0.18345388101714999</v>
      </c>
      <c r="H145" s="465">
        <f>'Allocation (ENG)'!BB145</f>
        <v>9.2345983781454366E-2</v>
      </c>
      <c r="I145" s="466">
        <f>'Allocation (ENG)'!BC145</f>
        <v>0.22252598105712623</v>
      </c>
      <c r="J145" s="467">
        <f>'Allocation (ENG)'!BD145</f>
        <v>0</v>
      </c>
      <c r="K145" s="462">
        <f>'Allocation (ENG)'!BE145</f>
        <v>3.1523230136795339E-3</v>
      </c>
      <c r="L145" s="468">
        <f>'Allocation (ENG)'!BF145</f>
        <v>3.0686618394787805E-2</v>
      </c>
      <c r="M145" s="469">
        <f>'Allocation (ENG)'!BG145</f>
        <v>3.4891176148138517E-3</v>
      </c>
      <c r="N145" s="470">
        <f>'Allocation (ENG)'!BH145</f>
        <v>1.971388341488603E-2</v>
      </c>
      <c r="P145" s="367">
        <f t="shared" si="61"/>
        <v>-0.23034702786502037</v>
      </c>
      <c r="Q145" s="367">
        <f t="shared" si="62"/>
        <v>-3.8955703172407347E-2</v>
      </c>
      <c r="R145" s="367">
        <f t="shared" si="63"/>
        <v>0.11980902323483322</v>
      </c>
      <c r="S145" s="367">
        <f t="shared" si="64"/>
        <v>-9.1578801837614854E-4</v>
      </c>
      <c r="T145" s="367">
        <f t="shared" si="65"/>
        <v>0.12543986819560649</v>
      </c>
      <c r="U145" s="367">
        <f t="shared" si="66"/>
        <v>0</v>
      </c>
      <c r="V145" s="367">
        <f t="shared" si="67"/>
        <v>-6.3868004299657589E-3</v>
      </c>
      <c r="W145" s="367">
        <f t="shared" si="68"/>
        <v>3.0686618394787805E-2</v>
      </c>
      <c r="X145" s="367">
        <f t="shared" si="69"/>
        <v>3.4891176148138517E-3</v>
      </c>
      <c r="Y145" s="367">
        <f t="shared" si="70"/>
        <v>-2.8193079542715299E-3</v>
      </c>
      <c r="AA145" s="368">
        <f>'GE2024 results'!Q144</f>
        <v>0.52308728623889089</v>
      </c>
      <c r="AB145" s="368">
        <f>'GE2024 results'!R144</f>
        <v>0.1908476565046392</v>
      </c>
      <c r="AC145" s="368">
        <f>'GE2024 results'!S144</f>
        <v>6.3644857782316766E-2</v>
      </c>
      <c r="AD145" s="368">
        <f>'GE2024 results'!T144</f>
        <v>9.3261771799830515E-2</v>
      </c>
      <c r="AE145" s="368">
        <f>'GE2024 results'!U144</f>
        <v>9.7086112861519747E-2</v>
      </c>
      <c r="AF145" s="368">
        <f>'GE2024 results'!W144</f>
        <v>0</v>
      </c>
      <c r="AG145" s="368">
        <f>'GE2024 results'!X144</f>
        <v>9.5391234436452924E-3</v>
      </c>
      <c r="AH145" s="369">
        <f>'GE2024 results'!Z144</f>
        <v>2.253319136915756E-2</v>
      </c>
      <c r="AJ145" s="368">
        <f t="shared" si="71"/>
        <v>0.29274025837387052</v>
      </c>
      <c r="AK145" s="370" t="str">
        <f t="shared" si="72"/>
        <v>Lab</v>
      </c>
      <c r="AL145" s="368">
        <f t="shared" si="73"/>
        <v>7.0214277316744289E-2</v>
      </c>
      <c r="AM145" s="368">
        <f t="shared" si="74"/>
        <v>0.22252598105712623</v>
      </c>
      <c r="AO145" s="383" t="s">
        <v>8</v>
      </c>
      <c r="AP145" s="372" t="str">
        <f t="shared" si="75"/>
        <v>Lab</v>
      </c>
      <c r="AQ145" s="359" t="str">
        <f t="shared" si="76"/>
        <v>HOLD</v>
      </c>
      <c r="AR145" s="359" t="str">
        <f t="shared" si="77"/>
        <v/>
      </c>
      <c r="AS145" s="333" t="str">
        <f t="shared" si="60"/>
        <v/>
      </c>
      <c r="AU145" s="373">
        <f t="shared" si="78"/>
        <v>12626.184438040347</v>
      </c>
      <c r="AV145" s="374">
        <f t="shared" si="79"/>
        <v>6551.254098360655</v>
      </c>
      <c r="AW145" s="375">
        <f t="shared" si="80"/>
        <v>7912.5520707800106</v>
      </c>
      <c r="AX145" s="376">
        <f t="shared" si="81"/>
        <v>3982.9760000000006</v>
      </c>
      <c r="AY145" s="377">
        <f t="shared" si="82"/>
        <v>9597.7713987490733</v>
      </c>
      <c r="AZ145" s="378">
        <f t="shared" si="83"/>
        <v>0</v>
      </c>
      <c r="BA145" s="379">
        <f t="shared" si="84"/>
        <v>135.96289078956971</v>
      </c>
      <c r="BB145" s="471">
        <f t="shared" si="86"/>
        <v>1323.5449944076977</v>
      </c>
      <c r="BC145" s="379">
        <f t="shared" si="87"/>
        <v>150.48918374045991</v>
      </c>
      <c r="BD145" s="381">
        <f t="shared" si="85"/>
        <v>850.27979878490487</v>
      </c>
      <c r="BE145" s="382">
        <f>'Allocation (ENG)'!AW145</f>
        <v>43131.014873652712</v>
      </c>
    </row>
    <row r="146" spans="1:57" ht="20" customHeight="1" x14ac:dyDescent="0.35">
      <c r="A146" s="333" t="s">
        <v>226</v>
      </c>
      <c r="B146" s="390" t="s">
        <v>190</v>
      </c>
      <c r="C146" s="333" t="s">
        <v>57</v>
      </c>
      <c r="D146" s="333" t="s">
        <v>71</v>
      </c>
      <c r="E146" s="462">
        <f>'Allocation (ENG)'!AY146</f>
        <v>0.25300452871283935</v>
      </c>
      <c r="F146" s="463">
        <f>'Allocation (ENG)'!AZ146</f>
        <v>0.12993663207574341</v>
      </c>
      <c r="G146" s="464">
        <f>'Allocation (ENG)'!BA146</f>
        <v>0.16350143282288132</v>
      </c>
      <c r="H146" s="465">
        <f>'Allocation (ENG)'!BB146</f>
        <v>0.11808201157980606</v>
      </c>
      <c r="I146" s="466">
        <f>'Allocation (ENG)'!BC146</f>
        <v>0.29318907865033805</v>
      </c>
      <c r="J146" s="467">
        <f>'Allocation (ENG)'!BD146</f>
        <v>1.9208340378066256E-3</v>
      </c>
      <c r="K146" s="462">
        <f>'Allocation (ENG)'!BE146</f>
        <v>0</v>
      </c>
      <c r="L146" s="468">
        <f>'Allocation (ENG)'!BF146</f>
        <v>2.7349141093219797E-2</v>
      </c>
      <c r="M146" s="469">
        <f>'Allocation (ENG)'!BG146</f>
        <v>4.42130400935034E-3</v>
      </c>
      <c r="N146" s="470">
        <f>'Allocation (ENG)'!BH146</f>
        <v>8.595037018015143E-3</v>
      </c>
      <c r="P146" s="367">
        <f t="shared" si="61"/>
        <v>-0.2296319285477168</v>
      </c>
      <c r="Q146" s="367">
        <f t="shared" si="62"/>
        <v>-4.4357909633834347E-2</v>
      </c>
      <c r="R146" s="367">
        <f t="shared" si="63"/>
        <v>0.10294530511948277</v>
      </c>
      <c r="S146" s="367">
        <f t="shared" si="64"/>
        <v>-9.230037853767567E-3</v>
      </c>
      <c r="T146" s="367">
        <f t="shared" si="65"/>
        <v>0.15662883148246987</v>
      </c>
      <c r="U146" s="367">
        <f t="shared" si="66"/>
        <v>-5.761967198032715E-3</v>
      </c>
      <c r="V146" s="367">
        <f t="shared" si="67"/>
        <v>0</v>
      </c>
      <c r="W146" s="367">
        <f t="shared" si="68"/>
        <v>2.7349141093219797E-2</v>
      </c>
      <c r="X146" s="367">
        <f t="shared" si="69"/>
        <v>4.42130400935034E-3</v>
      </c>
      <c r="Y146" s="367">
        <f t="shared" si="70"/>
        <v>-2.3627384711712631E-3</v>
      </c>
      <c r="AA146" s="368">
        <f>'GE2024 results'!Q145</f>
        <v>0.48263645726055615</v>
      </c>
      <c r="AB146" s="368">
        <f>'GE2024 results'!R145</f>
        <v>0.17429454170957775</v>
      </c>
      <c r="AC146" s="368">
        <f>'GE2024 results'!S145</f>
        <v>6.0556127703398556E-2</v>
      </c>
      <c r="AD146" s="368">
        <f>'GE2024 results'!T145</f>
        <v>0.12731204943357363</v>
      </c>
      <c r="AE146" s="368">
        <f>'GE2024 results'!U145</f>
        <v>0.13656024716786819</v>
      </c>
      <c r="AF146" s="368">
        <f>'GE2024 results'!W145</f>
        <v>7.6828012358393406E-3</v>
      </c>
      <c r="AG146" s="368">
        <f>'GE2024 results'!X145</f>
        <v>0</v>
      </c>
      <c r="AH146" s="369">
        <f>'GE2024 results'!Z145</f>
        <v>1.0957775489186406E-2</v>
      </c>
      <c r="AJ146" s="368">
        <f t="shared" si="71"/>
        <v>0.29318907865033805</v>
      </c>
      <c r="AK146" s="370" t="str">
        <f t="shared" si="72"/>
        <v>Grn</v>
      </c>
      <c r="AL146" s="368">
        <f t="shared" si="73"/>
        <v>4.0184549937498704E-2</v>
      </c>
      <c r="AM146" s="368">
        <f t="shared" si="74"/>
        <v>0.25300452871283935</v>
      </c>
      <c r="AO146" s="383" t="s">
        <v>8</v>
      </c>
      <c r="AP146" s="372" t="str">
        <f t="shared" si="75"/>
        <v>Grn</v>
      </c>
      <c r="AQ146" s="359" t="str">
        <f t="shared" si="76"/>
        <v>gain from</v>
      </c>
      <c r="AR146" s="359" t="str">
        <f t="shared" si="77"/>
        <v>LAB</v>
      </c>
      <c r="AS146" s="333" t="str">
        <f t="shared" si="60"/>
        <v/>
      </c>
      <c r="AU146" s="373">
        <f t="shared" si="78"/>
        <v>12289.982708933721</v>
      </c>
      <c r="AV146" s="374">
        <f t="shared" si="79"/>
        <v>6311.8196721311479</v>
      </c>
      <c r="AW146" s="375">
        <f t="shared" si="80"/>
        <v>7942.268039635791</v>
      </c>
      <c r="AX146" s="376">
        <f t="shared" si="81"/>
        <v>5735.9680000000008</v>
      </c>
      <c r="AY146" s="377">
        <f t="shared" si="82"/>
        <v>14241.992921599453</v>
      </c>
      <c r="AZ146" s="378">
        <f t="shared" si="83"/>
        <v>93.306697834522879</v>
      </c>
      <c r="BA146" s="379">
        <f t="shared" si="84"/>
        <v>0</v>
      </c>
      <c r="BB146" s="471">
        <f t="shared" si="86"/>
        <v>1328.5156311227827</v>
      </c>
      <c r="BC146" s="379">
        <f t="shared" si="87"/>
        <v>214.76987033512142</v>
      </c>
      <c r="BD146" s="381">
        <f t="shared" si="85"/>
        <v>417.51369776445728</v>
      </c>
      <c r="BE146" s="382">
        <f>'Allocation (ENG)'!AW146</f>
        <v>48576.137239356991</v>
      </c>
    </row>
    <row r="147" spans="1:57" ht="20" customHeight="1" x14ac:dyDescent="0.35">
      <c r="A147" s="333" t="s">
        <v>227</v>
      </c>
      <c r="B147" s="390" t="s">
        <v>190</v>
      </c>
      <c r="C147" s="333" t="s">
        <v>57</v>
      </c>
      <c r="D147" s="333" t="s">
        <v>71</v>
      </c>
      <c r="E147" s="462">
        <f>'Allocation (ENG)'!AY147</f>
        <v>0.17918107900844776</v>
      </c>
      <c r="F147" s="463">
        <f>'Allocation (ENG)'!AZ147</f>
        <v>0.47071090154305628</v>
      </c>
      <c r="G147" s="464">
        <f>'Allocation (ENG)'!BA147</f>
        <v>0.14647263254952228</v>
      </c>
      <c r="H147" s="465">
        <f>'Allocation (ENG)'!BB147</f>
        <v>3.4747566979358852E-2</v>
      </c>
      <c r="I147" s="466">
        <f>'Allocation (ENG)'!BC147</f>
        <v>0.10678251024613733</v>
      </c>
      <c r="J147" s="467">
        <f>'Allocation (ENG)'!BD147</f>
        <v>3.0367879204485547E-2</v>
      </c>
      <c r="K147" s="462">
        <f>'Allocation (ENG)'!BE147</f>
        <v>3.5690682545713513E-3</v>
      </c>
      <c r="L147" s="468">
        <f>'Allocation (ENG)'!BF147</f>
        <v>2.4500706964640215E-2</v>
      </c>
      <c r="M147" s="469">
        <f>'Allocation (ENG)'!BG147</f>
        <v>3.6676552497803745E-3</v>
      </c>
      <c r="N147" s="470">
        <f>'Allocation (ENG)'!BH147</f>
        <v>0</v>
      </c>
      <c r="P147" s="367">
        <f t="shared" si="61"/>
        <v>-0.10936780434546728</v>
      </c>
      <c r="Q147" s="367">
        <f t="shared" si="62"/>
        <v>-6.2307077819398482E-2</v>
      </c>
      <c r="R147" s="367">
        <f t="shared" si="63"/>
        <v>0.1006765381944979</v>
      </c>
      <c r="S147" s="367">
        <f t="shared" si="64"/>
        <v>3.121470740582874E-3</v>
      </c>
      <c r="T147" s="367">
        <f t="shared" si="65"/>
        <v>6.4795780229602168E-2</v>
      </c>
      <c r="U147" s="367">
        <f t="shared" si="66"/>
        <v>-1.3523532981294224E-2</v>
      </c>
      <c r="V147" s="367">
        <f t="shared" si="67"/>
        <v>-1.1563736232943562E-2</v>
      </c>
      <c r="W147" s="367">
        <f t="shared" si="68"/>
        <v>2.4500706964640215E-2</v>
      </c>
      <c r="X147" s="367">
        <f t="shared" si="69"/>
        <v>3.6676552497803745E-3</v>
      </c>
      <c r="Y147" s="367">
        <f t="shared" si="70"/>
        <v>0</v>
      </c>
      <c r="AA147" s="368">
        <f>'GE2024 results'!Q146</f>
        <v>0.28854888335391504</v>
      </c>
      <c r="AB147" s="368">
        <f>'GE2024 results'!R146</f>
        <v>0.53301797936245476</v>
      </c>
      <c r="AC147" s="368">
        <f>'GE2024 results'!S146</f>
        <v>4.5796094355024387E-2</v>
      </c>
      <c r="AD147" s="368">
        <f>'GE2024 results'!T146</f>
        <v>3.1626096238775978E-2</v>
      </c>
      <c r="AE147" s="368">
        <f>'GE2024 results'!U146</f>
        <v>4.1986730016535155E-2</v>
      </c>
      <c r="AF147" s="368">
        <f>'GE2024 results'!W146</f>
        <v>4.3891412185779771E-2</v>
      </c>
      <c r="AG147" s="368">
        <f>'GE2024 results'!X146</f>
        <v>1.5132804487514914E-2</v>
      </c>
      <c r="AH147" s="369">
        <f>'GE2024 results'!Z146</f>
        <v>0</v>
      </c>
      <c r="AJ147" s="368">
        <f t="shared" si="71"/>
        <v>0.47071090154305628</v>
      </c>
      <c r="AK147" s="370" t="str">
        <f t="shared" si="72"/>
        <v>Con</v>
      </c>
      <c r="AL147" s="368">
        <f t="shared" si="73"/>
        <v>0.29152982253460852</v>
      </c>
      <c r="AM147" s="368">
        <f t="shared" si="74"/>
        <v>0.17918107900844776</v>
      </c>
      <c r="AO147" s="384" t="s">
        <v>10</v>
      </c>
      <c r="AP147" s="372" t="str">
        <f t="shared" si="75"/>
        <v>Con</v>
      </c>
      <c r="AQ147" s="359" t="str">
        <f t="shared" si="76"/>
        <v>HOLD</v>
      </c>
      <c r="AR147" s="359" t="str">
        <f t="shared" si="77"/>
        <v/>
      </c>
      <c r="AS147" s="333" t="str">
        <f t="shared" si="60"/>
        <v/>
      </c>
      <c r="AU147" s="373">
        <f t="shared" si="78"/>
        <v>7230.6974063400585</v>
      </c>
      <c r="AV147" s="374">
        <f t="shared" si="79"/>
        <v>18995.131147540982</v>
      </c>
      <c r="AW147" s="375">
        <f t="shared" si="80"/>
        <v>5910.776350586093</v>
      </c>
      <c r="AX147" s="376">
        <f t="shared" si="81"/>
        <v>1402.2080000000001</v>
      </c>
      <c r="AY147" s="377">
        <f t="shared" si="82"/>
        <v>4309.1158070480396</v>
      </c>
      <c r="AZ147" s="378">
        <f t="shared" si="83"/>
        <v>1225.4694893849221</v>
      </c>
      <c r="BA147" s="379">
        <f t="shared" si="84"/>
        <v>144.02666126462498</v>
      </c>
      <c r="BB147" s="471">
        <f t="shared" si="86"/>
        <v>988.70483023695533</v>
      </c>
      <c r="BC147" s="379">
        <f t="shared" si="87"/>
        <v>148.00505415354789</v>
      </c>
      <c r="BD147" s="381">
        <f t="shared" si="85"/>
        <v>0</v>
      </c>
      <c r="BE147" s="382">
        <f>'Allocation (ENG)'!AW147</f>
        <v>40354.134746555224</v>
      </c>
    </row>
    <row r="148" spans="1:57" ht="20" customHeight="1" x14ac:dyDescent="0.35">
      <c r="A148" s="333" t="s">
        <v>228</v>
      </c>
      <c r="B148" s="390" t="s">
        <v>190</v>
      </c>
      <c r="C148" s="333" t="s">
        <v>57</v>
      </c>
      <c r="D148" s="333" t="s">
        <v>71</v>
      </c>
      <c r="E148" s="462">
        <f>'Allocation (ENG)'!AY148</f>
        <v>0.2673742440517084</v>
      </c>
      <c r="F148" s="463">
        <f>'Allocation (ENG)'!AZ148</f>
        <v>0.2528998237104147</v>
      </c>
      <c r="G148" s="464">
        <f>'Allocation (ENG)'!BA148</f>
        <v>0.18324234638196046</v>
      </c>
      <c r="H148" s="465">
        <f>'Allocation (ENG)'!BB148</f>
        <v>5.7341847867169463E-2</v>
      </c>
      <c r="I148" s="466">
        <f>'Allocation (ENG)'!BC148</f>
        <v>0.13461088610140576</v>
      </c>
      <c r="J148" s="467">
        <f>'Allocation (ENG)'!BD148</f>
        <v>6.8276329322237941E-2</v>
      </c>
      <c r="K148" s="462">
        <f>'Allocation (ENG)'!BE148</f>
        <v>0</v>
      </c>
      <c r="L148" s="468">
        <f>'Allocation (ENG)'!BF148</f>
        <v>3.0651234664602581E-2</v>
      </c>
      <c r="M148" s="469">
        <f>'Allocation (ENG)'!BG148</f>
        <v>5.1695160203726756E-3</v>
      </c>
      <c r="N148" s="470">
        <f>'Allocation (ENG)'!BH148</f>
        <v>4.3377188012778999E-4</v>
      </c>
      <c r="P148" s="367">
        <f t="shared" si="61"/>
        <v>-0.17101129119287062</v>
      </c>
      <c r="Q148" s="367">
        <f t="shared" si="62"/>
        <v>-3.8671980626359459E-2</v>
      </c>
      <c r="R148" s="367">
        <f t="shared" si="63"/>
        <v>0.12491030243951887</v>
      </c>
      <c r="S148" s="367">
        <f t="shared" si="64"/>
        <v>4.2042072314629128E-3</v>
      </c>
      <c r="T148" s="367">
        <f t="shared" si="65"/>
        <v>8.072171477451201E-2</v>
      </c>
      <c r="U148" s="367">
        <f t="shared" si="66"/>
        <v>-2.2791507374563633E-2</v>
      </c>
      <c r="V148" s="367">
        <f t="shared" si="67"/>
        <v>0</v>
      </c>
      <c r="W148" s="367">
        <f t="shared" si="68"/>
        <v>3.0651234664602581E-2</v>
      </c>
      <c r="X148" s="367">
        <f t="shared" si="69"/>
        <v>5.1695160203726756E-3</v>
      </c>
      <c r="Y148" s="367">
        <f t="shared" si="70"/>
        <v>-1.3182195936675552E-2</v>
      </c>
      <c r="AA148" s="368">
        <f>'GE2024 results'!Q147</f>
        <v>0.43838553524457902</v>
      </c>
      <c r="AB148" s="368">
        <f>'GE2024 results'!R147</f>
        <v>0.29157180433677415</v>
      </c>
      <c r="AC148" s="368">
        <f>'GE2024 results'!S147</f>
        <v>5.833204394244159E-2</v>
      </c>
      <c r="AD148" s="368">
        <f>'GE2024 results'!T147</f>
        <v>5.313764063570655E-2</v>
      </c>
      <c r="AE148" s="368">
        <f>'GE2024 results'!U147</f>
        <v>5.3889171326893748E-2</v>
      </c>
      <c r="AF148" s="368">
        <f>'GE2024 results'!W147</f>
        <v>9.1067836696801574E-2</v>
      </c>
      <c r="AG148" s="368">
        <f>'GE2024 results'!X147</f>
        <v>0</v>
      </c>
      <c r="AH148" s="369">
        <f>'GE2024 results'!Z147</f>
        <v>1.3615967816803342E-2</v>
      </c>
      <c r="AJ148" s="368">
        <f t="shared" si="71"/>
        <v>0.2673742440517084</v>
      </c>
      <c r="AK148" s="370" t="str">
        <f t="shared" si="72"/>
        <v>Lab</v>
      </c>
      <c r="AL148" s="368">
        <f t="shared" si="73"/>
        <v>1.4474420341293703E-2</v>
      </c>
      <c r="AM148" s="368">
        <f t="shared" si="74"/>
        <v>0.2528998237104147</v>
      </c>
      <c r="AO148" s="383" t="s">
        <v>8</v>
      </c>
      <c r="AP148" s="372" t="str">
        <f t="shared" si="75"/>
        <v>Lab</v>
      </c>
      <c r="AQ148" s="359" t="str">
        <f t="shared" si="76"/>
        <v>HOLD</v>
      </c>
      <c r="AR148" s="359" t="str">
        <f t="shared" si="77"/>
        <v/>
      </c>
      <c r="AS148" s="333" t="str">
        <f t="shared" si="60"/>
        <v/>
      </c>
      <c r="AU148" s="373">
        <f t="shared" si="78"/>
        <v>10402.322766570605</v>
      </c>
      <c r="AV148" s="374">
        <f t="shared" si="79"/>
        <v>9839.1885245901649</v>
      </c>
      <c r="AW148" s="375">
        <f t="shared" si="80"/>
        <v>7129.1310736730802</v>
      </c>
      <c r="AX148" s="376">
        <f t="shared" si="81"/>
        <v>2230.9120000000003</v>
      </c>
      <c r="AY148" s="377">
        <f t="shared" si="82"/>
        <v>5237.1008661929818</v>
      </c>
      <c r="AZ148" s="378">
        <f t="shared" si="83"/>
        <v>2656.3232275627629</v>
      </c>
      <c r="BA148" s="379">
        <f t="shared" si="84"/>
        <v>0</v>
      </c>
      <c r="BB148" s="471">
        <f t="shared" si="86"/>
        <v>1192.5009355554503</v>
      </c>
      <c r="BC148" s="379">
        <f t="shared" si="87"/>
        <v>201.12249174035787</v>
      </c>
      <c r="BD148" s="381">
        <f t="shared" si="85"/>
        <v>16.876102334220377</v>
      </c>
      <c r="BE148" s="382">
        <f>'Allocation (ENG)'!AW148</f>
        <v>38905.477988219631</v>
      </c>
    </row>
    <row r="149" spans="1:57" ht="20" customHeight="1" x14ac:dyDescent="0.35">
      <c r="A149" s="333" t="s">
        <v>229</v>
      </c>
      <c r="B149" s="390" t="s">
        <v>190</v>
      </c>
      <c r="C149" s="333" t="s">
        <v>57</v>
      </c>
      <c r="D149" s="333" t="s">
        <v>71</v>
      </c>
      <c r="E149" s="462">
        <f>'Allocation (ENG)'!AY149</f>
        <v>0.28603920475093991</v>
      </c>
      <c r="F149" s="463">
        <f>'Allocation (ENG)'!AZ149</f>
        <v>0.16694044538721559</v>
      </c>
      <c r="G149" s="464">
        <f>'Allocation (ENG)'!BA149</f>
        <v>0.29703562961627511</v>
      </c>
      <c r="H149" s="465">
        <f>'Allocation (ENG)'!BB149</f>
        <v>3.2640057498597226E-2</v>
      </c>
      <c r="I149" s="466">
        <f>'Allocation (ENG)'!BC149</f>
        <v>0.12234542573311945</v>
      </c>
      <c r="J149" s="467">
        <f>'Allocation (ENG)'!BD149</f>
        <v>0</v>
      </c>
      <c r="K149" s="462">
        <f>'Allocation (ENG)'!BE149</f>
        <v>4.1948077780237084E-2</v>
      </c>
      <c r="L149" s="468">
        <f>'Allocation (ENG)'!BF149</f>
        <v>4.9685615617137351E-2</v>
      </c>
      <c r="M149" s="469">
        <f>'Allocation (ENG)'!BG149</f>
        <v>3.3655436164782273E-3</v>
      </c>
      <c r="N149" s="470">
        <f>'Allocation (ENG)'!BH149</f>
        <v>0</v>
      </c>
      <c r="P149" s="367">
        <f t="shared" si="61"/>
        <v>-0.24651984522948556</v>
      </c>
      <c r="Q149" s="367">
        <f t="shared" si="62"/>
        <v>-5.161625564371225E-2</v>
      </c>
      <c r="R149" s="367">
        <f t="shared" si="63"/>
        <v>0.18966253813774189</v>
      </c>
      <c r="S149" s="367">
        <f t="shared" si="64"/>
        <v>-1.7068040438796075E-3</v>
      </c>
      <c r="T149" s="367">
        <f t="shared" si="65"/>
        <v>6.6727521518060079E-2</v>
      </c>
      <c r="U149" s="367">
        <f t="shared" si="66"/>
        <v>0</v>
      </c>
      <c r="V149" s="367">
        <f t="shared" si="67"/>
        <v>-9.5983139723402333E-3</v>
      </c>
      <c r="W149" s="367">
        <f t="shared" si="68"/>
        <v>4.9685615617137351E-2</v>
      </c>
      <c r="X149" s="367">
        <f t="shared" si="69"/>
        <v>3.3655436164782273E-3</v>
      </c>
      <c r="Y149" s="367">
        <f t="shared" si="70"/>
        <v>0</v>
      </c>
      <c r="AA149" s="368">
        <f>'GE2024 results'!Q148</f>
        <v>0.53255904998042547</v>
      </c>
      <c r="AB149" s="368">
        <f>'GE2024 results'!R148</f>
        <v>0.21855670103092784</v>
      </c>
      <c r="AC149" s="368">
        <f>'GE2024 results'!S148</f>
        <v>0.10737309147853322</v>
      </c>
      <c r="AD149" s="368">
        <f>'GE2024 results'!T148</f>
        <v>3.4346861542476834E-2</v>
      </c>
      <c r="AE149" s="368">
        <f>'GE2024 results'!U148</f>
        <v>5.5617904215059376E-2</v>
      </c>
      <c r="AF149" s="368">
        <f>'GE2024 results'!W148</f>
        <v>0</v>
      </c>
      <c r="AG149" s="368">
        <f>'GE2024 results'!X148</f>
        <v>5.1546391752577317E-2</v>
      </c>
      <c r="AH149" s="369">
        <f>'GE2024 results'!Z148</f>
        <v>0</v>
      </c>
      <c r="AJ149" s="368">
        <f t="shared" si="71"/>
        <v>0.29703562961627511</v>
      </c>
      <c r="AK149" s="370" t="str">
        <f t="shared" si="72"/>
        <v>Ref</v>
      </c>
      <c r="AL149" s="368">
        <f t="shared" si="73"/>
        <v>1.0996424865335197E-2</v>
      </c>
      <c r="AM149" s="368">
        <f t="shared" si="74"/>
        <v>0.28603920475093991</v>
      </c>
      <c r="AO149" s="383" t="s">
        <v>8</v>
      </c>
      <c r="AP149" s="372" t="str">
        <f t="shared" si="75"/>
        <v>Ref</v>
      </c>
      <c r="AQ149" s="359" t="str">
        <f t="shared" si="76"/>
        <v>gain from</v>
      </c>
      <c r="AR149" s="359" t="str">
        <f t="shared" si="77"/>
        <v>LAB</v>
      </c>
      <c r="AS149" s="333" t="str">
        <f t="shared" si="60"/>
        <v/>
      </c>
      <c r="AU149" s="373">
        <f t="shared" si="78"/>
        <v>10702.334293948128</v>
      </c>
      <c r="AV149" s="374">
        <f t="shared" si="79"/>
        <v>6246.1803278688531</v>
      </c>
      <c r="AW149" s="375">
        <f t="shared" si="80"/>
        <v>11113.772352061784</v>
      </c>
      <c r="AX149" s="376">
        <f t="shared" si="81"/>
        <v>1221.248</v>
      </c>
      <c r="AY149" s="377">
        <f t="shared" si="82"/>
        <v>4577.6300024024786</v>
      </c>
      <c r="AZ149" s="378">
        <f t="shared" si="83"/>
        <v>0</v>
      </c>
      <c r="BA149" s="379">
        <f t="shared" si="84"/>
        <v>1569.5133531906506</v>
      </c>
      <c r="BB149" s="471">
        <f t="shared" si="86"/>
        <v>1859.0181314418803</v>
      </c>
      <c r="BC149" s="379">
        <f t="shared" si="87"/>
        <v>125.92390226988555</v>
      </c>
      <c r="BD149" s="381">
        <f t="shared" si="85"/>
        <v>0</v>
      </c>
      <c r="BE149" s="382">
        <f>'Allocation (ENG)'!AW149</f>
        <v>37415.620363183662</v>
      </c>
    </row>
    <row r="150" spans="1:57" ht="20" customHeight="1" x14ac:dyDescent="0.35">
      <c r="A150" s="333" t="s">
        <v>230</v>
      </c>
      <c r="B150" s="390" t="s">
        <v>190</v>
      </c>
      <c r="C150" s="333" t="s">
        <v>57</v>
      </c>
      <c r="D150" s="333" t="s">
        <v>71</v>
      </c>
      <c r="E150" s="462">
        <f>'Allocation (ENG)'!AY150</f>
        <v>0.21512820743193914</v>
      </c>
      <c r="F150" s="463">
        <f>'Allocation (ENG)'!AZ150</f>
        <v>0.30565108219093745</v>
      </c>
      <c r="G150" s="464">
        <f>'Allocation (ENG)'!BA150</f>
        <v>0.21231182221489373</v>
      </c>
      <c r="H150" s="465">
        <f>'Allocation (ENG)'!BB150</f>
        <v>4.7197684040496429E-2</v>
      </c>
      <c r="I150" s="466">
        <f>'Allocation (ENG)'!BC150</f>
        <v>0.14820725095293602</v>
      </c>
      <c r="J150" s="467">
        <f>'Allocation (ENG)'!BD150</f>
        <v>0</v>
      </c>
      <c r="K150" s="462">
        <f>'Allocation (ENG)'!BE150</f>
        <v>2.9231699567676829E-2</v>
      </c>
      <c r="L150" s="468">
        <f>'Allocation (ENG)'!BF150</f>
        <v>3.5513731477838921E-2</v>
      </c>
      <c r="M150" s="469">
        <f>'Allocation (ENG)'!BG150</f>
        <v>3.3202737340466688E-3</v>
      </c>
      <c r="N150" s="470">
        <f>'Allocation (ENG)'!BH150</f>
        <v>3.438248389234583E-3</v>
      </c>
      <c r="P150" s="367">
        <f t="shared" si="61"/>
        <v>-0.16917952962448904</v>
      </c>
      <c r="Q150" s="367">
        <f t="shared" si="62"/>
        <v>-7.8293071386723978E-2</v>
      </c>
      <c r="R150" s="367">
        <f t="shared" si="63"/>
        <v>0.13867404831533972</v>
      </c>
      <c r="S150" s="367">
        <f t="shared" si="64"/>
        <v>-4.5599057652897373E-4</v>
      </c>
      <c r="T150" s="367">
        <f t="shared" si="65"/>
        <v>8.3562108428212351E-2</v>
      </c>
      <c r="U150" s="367">
        <f t="shared" si="66"/>
        <v>0</v>
      </c>
      <c r="V150" s="367">
        <f t="shared" si="67"/>
        <v>-7.5629484835157273E-3</v>
      </c>
      <c r="W150" s="367">
        <f t="shared" si="68"/>
        <v>3.5513731477838921E-2</v>
      </c>
      <c r="X150" s="367">
        <f t="shared" si="69"/>
        <v>3.3202737340466688E-3</v>
      </c>
      <c r="Y150" s="367">
        <f t="shared" si="70"/>
        <v>-5.5786218841801932E-3</v>
      </c>
      <c r="AA150" s="368">
        <f>'GE2024 results'!Q149</f>
        <v>0.38430773705642818</v>
      </c>
      <c r="AB150" s="368">
        <f>'GE2024 results'!R149</f>
        <v>0.38394415357766143</v>
      </c>
      <c r="AC150" s="368">
        <f>'GE2024 results'!S149</f>
        <v>7.3637773899554004E-2</v>
      </c>
      <c r="AD150" s="368">
        <f>'GE2024 results'!T149</f>
        <v>4.7653674617025403E-2</v>
      </c>
      <c r="AE150" s="368">
        <f>'GE2024 results'!U149</f>
        <v>6.464514252472367E-2</v>
      </c>
      <c r="AF150" s="368">
        <f>'GE2024 results'!W149</f>
        <v>0</v>
      </c>
      <c r="AG150" s="368">
        <f>'GE2024 results'!X149</f>
        <v>3.6794648051192556E-2</v>
      </c>
      <c r="AH150" s="369">
        <f>'GE2024 results'!Z149</f>
        <v>9.0168702734147767E-3</v>
      </c>
      <c r="AJ150" s="368">
        <f t="shared" si="71"/>
        <v>0.30565108219093745</v>
      </c>
      <c r="AK150" s="370" t="str">
        <f t="shared" si="72"/>
        <v>Con</v>
      </c>
      <c r="AL150" s="368">
        <f t="shared" si="73"/>
        <v>9.0522874758998312E-2</v>
      </c>
      <c r="AM150" s="368">
        <f t="shared" si="74"/>
        <v>0.21512820743193914</v>
      </c>
      <c r="AO150" s="383" t="s">
        <v>8</v>
      </c>
      <c r="AP150" s="372" t="str">
        <f t="shared" si="75"/>
        <v>Con</v>
      </c>
      <c r="AQ150" s="359" t="str">
        <f t="shared" si="76"/>
        <v>gain from</v>
      </c>
      <c r="AR150" s="359" t="str">
        <f t="shared" si="77"/>
        <v>LAB</v>
      </c>
      <c r="AS150" s="333" t="str">
        <f t="shared" si="60"/>
        <v/>
      </c>
      <c r="AU150" s="373">
        <f t="shared" si="78"/>
        <v>8315.8789625360259</v>
      </c>
      <c r="AV150" s="374">
        <f t="shared" si="79"/>
        <v>11815.081967213115</v>
      </c>
      <c r="AW150" s="375">
        <f t="shared" si="80"/>
        <v>8207.0103076236519</v>
      </c>
      <c r="AX150" s="376">
        <f t="shared" si="81"/>
        <v>1824.4480000000003</v>
      </c>
      <c r="AY150" s="377">
        <f t="shared" si="82"/>
        <v>5729.0188720823135</v>
      </c>
      <c r="AZ150" s="378">
        <f t="shared" si="83"/>
        <v>0</v>
      </c>
      <c r="BA150" s="379">
        <f t="shared" si="84"/>
        <v>1129.9646772305466</v>
      </c>
      <c r="BB150" s="471">
        <f t="shared" si="86"/>
        <v>1372.7994854935425</v>
      </c>
      <c r="BC150" s="379">
        <f t="shared" si="87"/>
        <v>128.3466953237874</v>
      </c>
      <c r="BD150" s="381">
        <f t="shared" si="85"/>
        <v>132.90705941969517</v>
      </c>
      <c r="BE150" s="382">
        <f>'Allocation (ENG)'!AW150</f>
        <v>38655.456026922686</v>
      </c>
    </row>
    <row r="151" spans="1:57" ht="20" customHeight="1" x14ac:dyDescent="0.35">
      <c r="A151" s="333" t="s">
        <v>231</v>
      </c>
      <c r="B151" s="390" t="s">
        <v>190</v>
      </c>
      <c r="C151" s="333" t="s">
        <v>57</v>
      </c>
      <c r="D151" s="333" t="s">
        <v>71</v>
      </c>
      <c r="E151" s="462">
        <f>'Allocation (ENG)'!AY151</f>
        <v>0.2807674559576282</v>
      </c>
      <c r="F151" s="463">
        <f>'Allocation (ENG)'!AZ151</f>
        <v>5.8696456718328731E-2</v>
      </c>
      <c r="G151" s="464">
        <f>'Allocation (ENG)'!BA151</f>
        <v>0.18156813188367976</v>
      </c>
      <c r="H151" s="465">
        <f>'Allocation (ENG)'!BB151</f>
        <v>5.8820760783112221E-2</v>
      </c>
      <c r="I151" s="466">
        <f>'Allocation (ENG)'!BC151</f>
        <v>0.2453992014866746</v>
      </c>
      <c r="J151" s="467">
        <f>'Allocation (ENG)'!BD151</f>
        <v>0.13451651596179459</v>
      </c>
      <c r="K151" s="462">
        <f>'Allocation (ENG)'!BE151</f>
        <v>0</v>
      </c>
      <c r="L151" s="468">
        <f>'Allocation (ENG)'!BF151</f>
        <v>3.037118617974683E-2</v>
      </c>
      <c r="M151" s="469">
        <f>'Allocation (ENG)'!BG151</f>
        <v>9.8602910290350055E-3</v>
      </c>
      <c r="N151" s="470">
        <f>'Allocation (ENG)'!BH151</f>
        <v>0</v>
      </c>
      <c r="P151" s="367">
        <f t="shared" si="61"/>
        <v>-0.2084299949516511</v>
      </c>
      <c r="Q151" s="367">
        <f t="shared" si="62"/>
        <v>-1.3216915645797474E-2</v>
      </c>
      <c r="R151" s="367">
        <f t="shared" si="63"/>
        <v>0.12014644388823911</v>
      </c>
      <c r="S151" s="367">
        <f t="shared" si="64"/>
        <v>8.9630091056675659E-4</v>
      </c>
      <c r="T151" s="367">
        <f t="shared" si="65"/>
        <v>0.14100046566987756</v>
      </c>
      <c r="U151" s="367">
        <f t="shared" si="66"/>
        <v>-5.4903721331609895E-2</v>
      </c>
      <c r="V151" s="367">
        <f t="shared" si="67"/>
        <v>0</v>
      </c>
      <c r="W151" s="367">
        <f t="shared" si="68"/>
        <v>3.037118617974683E-2</v>
      </c>
      <c r="X151" s="367">
        <f t="shared" si="69"/>
        <v>9.8602910290350055E-3</v>
      </c>
      <c r="Y151" s="367">
        <f t="shared" si="70"/>
        <v>-2.5724055748406818E-2</v>
      </c>
      <c r="AA151" s="368">
        <f>'GE2024 results'!Q150</f>
        <v>0.4891974509092793</v>
      </c>
      <c r="AB151" s="368">
        <f>'GE2024 results'!R150</f>
        <v>7.1913372364126205E-2</v>
      </c>
      <c r="AC151" s="368">
        <f>'GE2024 results'!S150</f>
        <v>6.1421687995440649E-2</v>
      </c>
      <c r="AD151" s="368">
        <f>'GE2024 results'!T150</f>
        <v>5.7924459872545464E-2</v>
      </c>
      <c r="AE151" s="368">
        <f>'GE2024 results'!U150</f>
        <v>0.10439873581679705</v>
      </c>
      <c r="AF151" s="368">
        <f>'GE2024 results'!W150</f>
        <v>0.18942023729340449</v>
      </c>
      <c r="AG151" s="368">
        <f>'GE2024 results'!X150</f>
        <v>0</v>
      </c>
      <c r="AH151" s="369">
        <f>'GE2024 results'!Z150</f>
        <v>2.5724055748406818E-2</v>
      </c>
      <c r="AJ151" s="368">
        <f t="shared" si="71"/>
        <v>0.2807674559576282</v>
      </c>
      <c r="AK151" s="370" t="str">
        <f t="shared" si="72"/>
        <v>Lab</v>
      </c>
      <c r="AL151" s="368">
        <f t="shared" si="73"/>
        <v>3.5368254470953597E-2</v>
      </c>
      <c r="AM151" s="368">
        <f t="shared" si="74"/>
        <v>0.2453992014866746</v>
      </c>
      <c r="AO151" s="383" t="s">
        <v>8</v>
      </c>
      <c r="AP151" s="372" t="str">
        <f t="shared" si="75"/>
        <v>Lab</v>
      </c>
      <c r="AQ151" s="359" t="str">
        <f t="shared" si="76"/>
        <v>HOLD</v>
      </c>
      <c r="AR151" s="359" t="str">
        <f t="shared" si="77"/>
        <v/>
      </c>
      <c r="AS151" s="333" t="str">
        <f t="shared" si="60"/>
        <v/>
      </c>
      <c r="AU151" s="373">
        <f t="shared" si="78"/>
        <v>9904.5763688760817</v>
      </c>
      <c r="AV151" s="374">
        <f t="shared" si="79"/>
        <v>2070.622950819672</v>
      </c>
      <c r="AW151" s="375">
        <f t="shared" si="80"/>
        <v>6405.1420142777079</v>
      </c>
      <c r="AX151" s="376">
        <f t="shared" si="81"/>
        <v>2075.0080000000003</v>
      </c>
      <c r="AY151" s="377">
        <f t="shared" si="82"/>
        <v>8656.8976582271189</v>
      </c>
      <c r="AZ151" s="378">
        <f t="shared" si="83"/>
        <v>4745.3117409013394</v>
      </c>
      <c r="BA151" s="379">
        <f t="shared" si="84"/>
        <v>0</v>
      </c>
      <c r="BB151" s="471">
        <f t="shared" si="86"/>
        <v>1071.3981501333735</v>
      </c>
      <c r="BC151" s="379">
        <f t="shared" si="87"/>
        <v>347.83947870069215</v>
      </c>
      <c r="BD151" s="381">
        <f t="shared" si="85"/>
        <v>0</v>
      </c>
      <c r="BE151" s="382">
        <f>'Allocation (ENG)'!AW151</f>
        <v>35276.796361935987</v>
      </c>
    </row>
    <row r="152" spans="1:57" ht="20" customHeight="1" x14ac:dyDescent="0.35">
      <c r="A152" s="333" t="s">
        <v>232</v>
      </c>
      <c r="B152" s="390" t="s">
        <v>190</v>
      </c>
      <c r="C152" s="333" t="s">
        <v>57</v>
      </c>
      <c r="D152" s="333" t="s">
        <v>71</v>
      </c>
      <c r="E152" s="462">
        <f>'Allocation (ENG)'!AY152</f>
        <v>9.9255774913161482E-2</v>
      </c>
      <c r="F152" s="463">
        <f>'Allocation (ENG)'!AZ152</f>
        <v>0.16647508816136972</v>
      </c>
      <c r="G152" s="464">
        <f>'Allocation (ENG)'!BA152</f>
        <v>0.52615871400818492</v>
      </c>
      <c r="H152" s="465">
        <f>'Allocation (ENG)'!BB152</f>
        <v>3.2451943458323008E-2</v>
      </c>
      <c r="I152" s="466">
        <f>'Allocation (ENG)'!BC152</f>
        <v>8.2313617198641151E-2</v>
      </c>
      <c r="J152" s="467">
        <f>'Allocation (ENG)'!BD152</f>
        <v>3.9815656544571866E-3</v>
      </c>
      <c r="K152" s="462">
        <f>'Allocation (ENG)'!BE152</f>
        <v>0</v>
      </c>
      <c r="L152" s="468">
        <f>'Allocation (ENG)'!BF152</f>
        <v>8.8011393285008024E-2</v>
      </c>
      <c r="M152" s="469">
        <f>'Allocation (ENG)'!BG152</f>
        <v>1.3519033208546885E-3</v>
      </c>
      <c r="N152" s="470">
        <f>'Allocation (ENG)'!BH152</f>
        <v>0</v>
      </c>
      <c r="P152" s="367">
        <f t="shared" si="61"/>
        <v>-0.17650561124655381</v>
      </c>
      <c r="Q152" s="367">
        <f t="shared" si="62"/>
        <v>-0.15875242190874814</v>
      </c>
      <c r="R152" s="367">
        <f t="shared" si="63"/>
        <v>0.24234123356232912</v>
      </c>
      <c r="S152" s="367">
        <f t="shared" si="64"/>
        <v>-1.8506049764327827E-2</v>
      </c>
      <c r="T152" s="367">
        <f t="shared" si="65"/>
        <v>2.6475080083063901E-2</v>
      </c>
      <c r="U152" s="367">
        <f t="shared" si="66"/>
        <v>-4.4155273316258048E-3</v>
      </c>
      <c r="V152" s="367">
        <f t="shared" si="67"/>
        <v>0</v>
      </c>
      <c r="W152" s="367">
        <f t="shared" si="68"/>
        <v>8.8011393285008024E-2</v>
      </c>
      <c r="X152" s="367">
        <f t="shared" si="69"/>
        <v>1.3519033208546885E-3</v>
      </c>
      <c r="Y152" s="367">
        <f t="shared" si="70"/>
        <v>0</v>
      </c>
      <c r="AA152" s="368">
        <f>'GE2024 results'!Q151</f>
        <v>0.27576138615971529</v>
      </c>
      <c r="AB152" s="368">
        <f>'GE2024 results'!R151</f>
        <v>0.32522751007011785</v>
      </c>
      <c r="AC152" s="368">
        <f>'GE2024 results'!S151</f>
        <v>0.28381748044585581</v>
      </c>
      <c r="AD152" s="368">
        <f>'GE2024 results'!T151</f>
        <v>5.0957993222650835E-2</v>
      </c>
      <c r="AE152" s="368">
        <f>'GE2024 results'!U151</f>
        <v>5.583853711557725E-2</v>
      </c>
      <c r="AF152" s="368">
        <f>'GE2024 results'!W151</f>
        <v>8.3970929860829914E-3</v>
      </c>
      <c r="AG152" s="368">
        <f>'GE2024 results'!X151</f>
        <v>0</v>
      </c>
      <c r="AH152" s="369">
        <f>'GE2024 results'!Z151</f>
        <v>0</v>
      </c>
      <c r="AJ152" s="368">
        <f t="shared" si="71"/>
        <v>0.52615871400818492</v>
      </c>
      <c r="AK152" s="370" t="str">
        <f t="shared" si="72"/>
        <v>Ref</v>
      </c>
      <c r="AL152" s="368">
        <f t="shared" si="73"/>
        <v>0.35968362584681524</v>
      </c>
      <c r="AM152" s="368">
        <f t="shared" si="74"/>
        <v>0.16647508816136972</v>
      </c>
      <c r="AO152" s="384" t="s">
        <v>10</v>
      </c>
      <c r="AP152" s="372" t="str">
        <f t="shared" si="75"/>
        <v>Ref</v>
      </c>
      <c r="AQ152" s="359" t="str">
        <f t="shared" si="76"/>
        <v>gain from</v>
      </c>
      <c r="AR152" s="359" t="str">
        <f t="shared" si="77"/>
        <v>CON</v>
      </c>
      <c r="AS152" s="333" t="str">
        <f t="shared" si="60"/>
        <v/>
      </c>
      <c r="AU152" s="373">
        <f t="shared" si="78"/>
        <v>6786.4495677233435</v>
      </c>
      <c r="AV152" s="374">
        <f t="shared" si="79"/>
        <v>11382.459016393443</v>
      </c>
      <c r="AW152" s="375">
        <f t="shared" si="80"/>
        <v>35975.232477493148</v>
      </c>
      <c r="AX152" s="376">
        <f t="shared" si="81"/>
        <v>2218.8480000000004</v>
      </c>
      <c r="AY152" s="377">
        <f t="shared" si="82"/>
        <v>5628.0575346290452</v>
      </c>
      <c r="AZ152" s="378">
        <f t="shared" si="83"/>
        <v>272.23297121193593</v>
      </c>
      <c r="BA152" s="379">
        <f t="shared" si="84"/>
        <v>0</v>
      </c>
      <c r="BB152" s="471">
        <f t="shared" si="86"/>
        <v>6017.6335577081963</v>
      </c>
      <c r="BC152" s="379">
        <f t="shared" si="87"/>
        <v>92.434155246330988</v>
      </c>
      <c r="BD152" s="381">
        <f t="shared" si="85"/>
        <v>0</v>
      </c>
      <c r="BE152" s="382">
        <f>'Allocation (ENG)'!AW152</f>
        <v>68373.347280405433</v>
      </c>
    </row>
    <row r="153" spans="1:57" ht="20" customHeight="1" x14ac:dyDescent="0.35">
      <c r="A153" s="333" t="s">
        <v>233</v>
      </c>
      <c r="B153" s="390" t="s">
        <v>190</v>
      </c>
      <c r="C153" s="333" t="s">
        <v>57</v>
      </c>
      <c r="D153" s="333" t="s">
        <v>71</v>
      </c>
      <c r="E153" s="462">
        <f>'Allocation (ENG)'!AY153</f>
        <v>0.32585940517152079</v>
      </c>
      <c r="F153" s="463">
        <f>'Allocation (ENG)'!AZ153</f>
        <v>6.5139540990444653E-2</v>
      </c>
      <c r="G153" s="464">
        <f>'Allocation (ENG)'!BA153</f>
        <v>0.11698830880291534</v>
      </c>
      <c r="H153" s="465">
        <f>'Allocation (ENG)'!BB153</f>
        <v>0.12323017916567279</v>
      </c>
      <c r="I153" s="466">
        <f>'Allocation (ENG)'!BC153</f>
        <v>0.33019645668100089</v>
      </c>
      <c r="J153" s="467">
        <f>'Allocation (ENG)'!BD153</f>
        <v>0</v>
      </c>
      <c r="K153" s="462">
        <f>'Allocation (ENG)'!BE153</f>
        <v>1.244013734158925E-2</v>
      </c>
      <c r="L153" s="468">
        <f>'Allocation (ENG)'!BF153</f>
        <v>1.9568817890263393E-2</v>
      </c>
      <c r="M153" s="469">
        <f>'Allocation (ENG)'!BG153</f>
        <v>5.22564066274539E-3</v>
      </c>
      <c r="N153" s="470">
        <f>'Allocation (ENG)'!BH153</f>
        <v>1.35151329384743E-3</v>
      </c>
      <c r="P153" s="367">
        <f t="shared" si="61"/>
        <v>-0.26077354577621981</v>
      </c>
      <c r="Q153" s="367">
        <f t="shared" si="62"/>
        <v>-1.7320061821939708E-2</v>
      </c>
      <c r="R153" s="367">
        <f t="shared" si="63"/>
        <v>7.6097720422503345E-2</v>
      </c>
      <c r="S153" s="367">
        <f t="shared" si="64"/>
        <v>-2.1552901818047004E-3</v>
      </c>
      <c r="T153" s="367">
        <f t="shared" si="65"/>
        <v>0.1850543983774772</v>
      </c>
      <c r="U153" s="367">
        <f t="shared" si="66"/>
        <v>0</v>
      </c>
      <c r="V153" s="367">
        <f t="shared" si="67"/>
        <v>-3.3075704006910837E-3</v>
      </c>
      <c r="W153" s="367">
        <f t="shared" si="68"/>
        <v>1.9568817890263393E-2</v>
      </c>
      <c r="X153" s="367">
        <f t="shared" si="69"/>
        <v>5.22564066274539E-3</v>
      </c>
      <c r="Y153" s="367">
        <f t="shared" si="70"/>
        <v>-2.390109172334059E-3</v>
      </c>
      <c r="AA153" s="368">
        <f>'GE2024 results'!Q152</f>
        <v>0.58663295094774059</v>
      </c>
      <c r="AB153" s="368">
        <f>'GE2024 results'!R152</f>
        <v>8.2459602812384361E-2</v>
      </c>
      <c r="AC153" s="368">
        <f>'GE2024 results'!S152</f>
        <v>4.0890588380411992E-2</v>
      </c>
      <c r="AD153" s="368">
        <f>'GE2024 results'!T152</f>
        <v>0.12538546934747749</v>
      </c>
      <c r="AE153" s="368">
        <f>'GE2024 results'!U152</f>
        <v>0.1451420583035237</v>
      </c>
      <c r="AF153" s="368">
        <f>'GE2024 results'!W152</f>
        <v>0</v>
      </c>
      <c r="AG153" s="368">
        <f>'GE2024 results'!X152</f>
        <v>1.5747707742280334E-2</v>
      </c>
      <c r="AH153" s="369">
        <f>'GE2024 results'!Z152</f>
        <v>3.7416224661814892E-3</v>
      </c>
      <c r="AJ153" s="368">
        <f t="shared" si="71"/>
        <v>0.33019645668100089</v>
      </c>
      <c r="AK153" s="370" t="str">
        <f t="shared" si="72"/>
        <v>Grn</v>
      </c>
      <c r="AL153" s="368">
        <f t="shared" si="73"/>
        <v>4.3370515094801054E-3</v>
      </c>
      <c r="AM153" s="368">
        <f t="shared" si="74"/>
        <v>0.32585940517152079</v>
      </c>
      <c r="AO153" s="383" t="s">
        <v>8</v>
      </c>
      <c r="AP153" s="372" t="str">
        <f t="shared" si="75"/>
        <v>Grn</v>
      </c>
      <c r="AQ153" s="359" t="str">
        <f t="shared" si="76"/>
        <v>gain from</v>
      </c>
      <c r="AR153" s="359" t="str">
        <f t="shared" si="77"/>
        <v>LAB</v>
      </c>
      <c r="AS153" s="333" t="str">
        <f t="shared" si="60"/>
        <v/>
      </c>
      <c r="AU153" s="373">
        <f t="shared" si="78"/>
        <v>14966.484149855911</v>
      </c>
      <c r="AV153" s="374">
        <f t="shared" si="79"/>
        <v>2991.8114754098365</v>
      </c>
      <c r="AW153" s="375">
        <f t="shared" si="80"/>
        <v>5373.1874594678884</v>
      </c>
      <c r="AX153" s="376">
        <f t="shared" si="81"/>
        <v>5659.8720000000003</v>
      </c>
      <c r="AY153" s="377">
        <f t="shared" si="82"/>
        <v>15165.681753618723</v>
      </c>
      <c r="AZ153" s="378">
        <f t="shared" si="83"/>
        <v>0</v>
      </c>
      <c r="BA153" s="379">
        <f t="shared" si="84"/>
        <v>571.36640953151232</v>
      </c>
      <c r="BB153" s="471">
        <f t="shared" si="86"/>
        <v>898.78149330041322</v>
      </c>
      <c r="BC153" s="379">
        <f t="shared" si="87"/>
        <v>240.00985366880766</v>
      </c>
      <c r="BD153" s="381">
        <f t="shared" si="85"/>
        <v>62.074017105751885</v>
      </c>
      <c r="BE153" s="382">
        <f>'Allocation (ENG)'!AW153</f>
        <v>45929.268611958847</v>
      </c>
    </row>
    <row r="154" spans="1:57" ht="20" customHeight="1" x14ac:dyDescent="0.35">
      <c r="A154" s="333" t="s">
        <v>234</v>
      </c>
      <c r="B154" s="390" t="s">
        <v>190</v>
      </c>
      <c r="C154" s="333" t="s">
        <v>57</v>
      </c>
      <c r="D154" s="333" t="s">
        <v>71</v>
      </c>
      <c r="E154" s="462">
        <f>'Allocation (ENG)'!AY154</f>
        <v>0.19251958779995396</v>
      </c>
      <c r="F154" s="463">
        <f>'Allocation (ENG)'!AZ154</f>
        <v>0.16831135401265093</v>
      </c>
      <c r="G154" s="464">
        <f>'Allocation (ENG)'!BA154</f>
        <v>0.22947092249792128</v>
      </c>
      <c r="H154" s="465">
        <f>'Allocation (ENG)'!BB154</f>
        <v>2.3685295040396428E-2</v>
      </c>
      <c r="I154" s="466">
        <f>'Allocation (ENG)'!BC154</f>
        <v>9.0402742008994161E-2</v>
      </c>
      <c r="J154" s="467">
        <v>0</v>
      </c>
      <c r="K154" s="462">
        <f>'Allocation (ENG)'!BE154</f>
        <v>0</v>
      </c>
      <c r="L154" s="468">
        <f>'Allocation (ENG)'!BF154</f>
        <v>3.8383961093389742E-2</v>
      </c>
      <c r="M154" s="469">
        <f>'Allocation (ENG)'!BD154+'Allocation (ENG)'!BG154</f>
        <v>0.25722613754669343</v>
      </c>
      <c r="N154" s="470">
        <f>'Allocation (ENG)'!BH154</f>
        <v>0</v>
      </c>
      <c r="P154" s="367">
        <f t="shared" si="61"/>
        <v>-0.14119052992739631</v>
      </c>
      <c r="Q154" s="367">
        <f t="shared" si="62"/>
        <v>-3.6837084820312727E-2</v>
      </c>
      <c r="R154" s="367">
        <f t="shared" si="63"/>
        <v>0.15224434000346643</v>
      </c>
      <c r="S154" s="367">
        <f t="shared" si="64"/>
        <v>4.8106368056022308E-4</v>
      </c>
      <c r="T154" s="367">
        <f t="shared" si="65"/>
        <v>5.2141353167499536E-2</v>
      </c>
      <c r="U154" s="367">
        <f t="shared" si="66"/>
        <v>-0.32244924074390036</v>
      </c>
      <c r="V154" s="367">
        <f t="shared" si="67"/>
        <v>0</v>
      </c>
      <c r="W154" s="367">
        <f t="shared" si="68"/>
        <v>3.8383961093389742E-2</v>
      </c>
      <c r="X154" s="367">
        <f t="shared" si="69"/>
        <v>0.25722613754669343</v>
      </c>
      <c r="Y154" s="367">
        <f t="shared" si="70"/>
        <v>0</v>
      </c>
      <c r="AA154" s="368">
        <f>'GE2024 results'!Q153</f>
        <v>0.33371011772735026</v>
      </c>
      <c r="AB154" s="368">
        <f>'GE2024 results'!R153</f>
        <v>0.20514843883296366</v>
      </c>
      <c r="AC154" s="368">
        <f>'GE2024 results'!S153</f>
        <v>7.7226582494454868E-2</v>
      </c>
      <c r="AD154" s="368">
        <f>'GE2024 results'!T153</f>
        <v>2.3204231359836205E-2</v>
      </c>
      <c r="AE154" s="368">
        <f>'GE2024 results'!U153</f>
        <v>3.8261388841494624E-2</v>
      </c>
      <c r="AF154" s="368">
        <f>'GE2024 results'!W153</f>
        <v>0.32244924074390036</v>
      </c>
      <c r="AG154" s="368">
        <f>'GE2024 results'!X153</f>
        <v>0</v>
      </c>
      <c r="AH154" s="369">
        <f>'GE2024 results'!Z153</f>
        <v>0</v>
      </c>
      <c r="AJ154" s="368">
        <f t="shared" si="71"/>
        <v>0.25722613754669343</v>
      </c>
      <c r="AK154" s="370" t="str">
        <f t="shared" si="72"/>
        <v>YP</v>
      </c>
      <c r="AL154" s="368">
        <f t="shared" si="73"/>
        <v>2.7755215048772153E-2</v>
      </c>
      <c r="AM154" s="368">
        <f t="shared" si="74"/>
        <v>0.22947092249792128</v>
      </c>
      <c r="AO154" s="383" t="s">
        <v>8</v>
      </c>
      <c r="AP154" s="372" t="str">
        <f t="shared" si="75"/>
        <v>YP</v>
      </c>
      <c r="AQ154" s="359" t="str">
        <f t="shared" si="76"/>
        <v>gain from</v>
      </c>
      <c r="AR154" s="359" t="str">
        <f t="shared" si="77"/>
        <v>LAB</v>
      </c>
      <c r="AS154" s="333" t="str">
        <f t="shared" ref="AS154:AS184" si="88">IF(AD154&gt;AA154,"Con/LD","")</f>
        <v/>
      </c>
      <c r="AU154" s="373">
        <f t="shared" si="78"/>
        <v>8206.7838616714707</v>
      </c>
      <c r="AV154" s="374">
        <f t="shared" si="79"/>
        <v>7174.8278688524588</v>
      </c>
      <c r="AW154" s="375">
        <f t="shared" si="80"/>
        <v>9781.9566569800008</v>
      </c>
      <c r="AX154" s="376">
        <f t="shared" si="81"/>
        <v>1009.6640000000002</v>
      </c>
      <c r="AY154" s="377">
        <f t="shared" si="82"/>
        <v>3853.7157317269111</v>
      </c>
      <c r="AZ154" s="378">
        <f t="shared" si="83"/>
        <v>0</v>
      </c>
      <c r="BA154" s="379">
        <f t="shared" si="84"/>
        <v>0</v>
      </c>
      <c r="BB154" s="471">
        <f t="shared" si="86"/>
        <v>1636.2432313930599</v>
      </c>
      <c r="BC154" s="379">
        <f t="shared" si="87"/>
        <v>10965.114451687989</v>
      </c>
      <c r="BD154" s="381">
        <f t="shared" si="85"/>
        <v>0</v>
      </c>
      <c r="BE154" s="382">
        <f>'Allocation (ENG)'!AW154</f>
        <v>42628.305802311894</v>
      </c>
    </row>
    <row r="155" spans="1:57" ht="20" customHeight="1" x14ac:dyDescent="0.35">
      <c r="A155" s="333" t="s">
        <v>235</v>
      </c>
      <c r="B155" s="390" t="s">
        <v>190</v>
      </c>
      <c r="C155" s="333" t="s">
        <v>57</v>
      </c>
      <c r="D155" s="333" t="s">
        <v>71</v>
      </c>
      <c r="E155" s="462">
        <f>'Allocation (ENG)'!AY155</f>
        <v>0.24085972975927625</v>
      </c>
      <c r="F155" s="463">
        <f>'Allocation (ENG)'!AZ155</f>
        <v>0.12722045043627248</v>
      </c>
      <c r="G155" s="464">
        <f>'Allocation (ENG)'!BA155</f>
        <v>0.17471582892867302</v>
      </c>
      <c r="H155" s="465">
        <f>'Allocation (ENG)'!BB155</f>
        <v>3.4531729458197491E-2</v>
      </c>
      <c r="I155" s="466">
        <f>'Allocation (ENG)'!BC155</f>
        <v>0.21098804700955606</v>
      </c>
      <c r="J155" s="467">
        <v>0</v>
      </c>
      <c r="K155" s="462">
        <f>'Allocation (ENG)'!BE155</f>
        <v>0</v>
      </c>
      <c r="L155" s="468">
        <f>'Allocation (ENG)'!BF155</f>
        <v>2.9224990717759781E-2</v>
      </c>
      <c r="M155" s="469">
        <f>'Allocation (ENG)'!BD155+'Allocation (ENG)'!BG155</f>
        <v>0.18245922369026474</v>
      </c>
      <c r="N155" s="470">
        <f>'Allocation (ENG)'!BH155</f>
        <v>0</v>
      </c>
      <c r="P155" s="367">
        <f t="shared" si="61"/>
        <v>-0.15984295984576372</v>
      </c>
      <c r="Q155" s="367">
        <f t="shared" si="62"/>
        <v>-2.1604361775988234E-2</v>
      </c>
      <c r="R155" s="367">
        <f t="shared" si="63"/>
        <v>0.11828258444115181</v>
      </c>
      <c r="S155" s="367">
        <f t="shared" si="64"/>
        <v>2.0626235701432169E-3</v>
      </c>
      <c r="T155" s="367">
        <f t="shared" si="65"/>
        <v>0.12528414587071429</v>
      </c>
      <c r="U155" s="367">
        <f t="shared" si="66"/>
        <v>-0.23365640901381149</v>
      </c>
      <c r="V155" s="367">
        <f t="shared" si="67"/>
        <v>-3.3099103464986672E-2</v>
      </c>
      <c r="W155" s="367">
        <f t="shared" si="68"/>
        <v>2.9224990717759781E-2</v>
      </c>
      <c r="X155" s="367">
        <f t="shared" si="69"/>
        <v>0.18245922369026474</v>
      </c>
      <c r="Y155" s="367">
        <f t="shared" si="70"/>
        <v>-9.1107341894838875E-3</v>
      </c>
      <c r="AA155" s="368">
        <f>'GE2024 results'!Q154</f>
        <v>0.40070268960503996</v>
      </c>
      <c r="AB155" s="368">
        <f>'GE2024 results'!R154</f>
        <v>0.14882481221226071</v>
      </c>
      <c r="AC155" s="368">
        <f>'GE2024 results'!S154</f>
        <v>5.6433244487521204E-2</v>
      </c>
      <c r="AD155" s="368">
        <f>'GE2024 results'!T154</f>
        <v>3.2469105888054274E-2</v>
      </c>
      <c r="AE155" s="368">
        <f>'GE2024 results'!U154</f>
        <v>8.570390113884177E-2</v>
      </c>
      <c r="AF155" s="368">
        <f>'GE2024 results'!W154</f>
        <v>0.23365640901381149</v>
      </c>
      <c r="AG155" s="368">
        <f>'GE2024 results'!X154</f>
        <v>3.3099103464986672E-2</v>
      </c>
      <c r="AH155" s="369">
        <f>'GE2024 results'!Z154</f>
        <v>9.1107341894838875E-3</v>
      </c>
      <c r="AJ155" s="368">
        <f t="shared" si="71"/>
        <v>0.24085972975927625</v>
      </c>
      <c r="AK155" s="370" t="str">
        <f t="shared" si="72"/>
        <v>Lab</v>
      </c>
      <c r="AL155" s="368">
        <f t="shared" si="73"/>
        <v>2.9871682749720185E-2</v>
      </c>
      <c r="AM155" s="368">
        <f t="shared" si="74"/>
        <v>0.21098804700955606</v>
      </c>
      <c r="AO155" s="383" t="s">
        <v>8</v>
      </c>
      <c r="AP155" s="372" t="str">
        <f t="shared" si="75"/>
        <v>Lab</v>
      </c>
      <c r="AQ155" s="359" t="str">
        <f t="shared" si="76"/>
        <v>HOLD</v>
      </c>
      <c r="AR155" s="359" t="str">
        <f t="shared" si="77"/>
        <v/>
      </c>
      <c r="AS155" s="333" t="str">
        <f t="shared" si="88"/>
        <v/>
      </c>
      <c r="AU155" s="373">
        <f t="shared" si="78"/>
        <v>8673.5850144092219</v>
      </c>
      <c r="AV155" s="374">
        <f t="shared" si="79"/>
        <v>4581.3278688524588</v>
      </c>
      <c r="AW155" s="375">
        <f t="shared" si="80"/>
        <v>6291.6810422829112</v>
      </c>
      <c r="AX155" s="376">
        <f t="shared" si="81"/>
        <v>1243.5200000000002</v>
      </c>
      <c r="AY155" s="377">
        <f t="shared" si="82"/>
        <v>7597.877671749211</v>
      </c>
      <c r="AZ155" s="378">
        <f t="shared" si="83"/>
        <v>0</v>
      </c>
      <c r="BA155" s="379">
        <f t="shared" si="84"/>
        <v>0</v>
      </c>
      <c r="BB155" s="471">
        <f t="shared" si="86"/>
        <v>1052.419355403048</v>
      </c>
      <c r="BC155" s="379">
        <f t="shared" si="87"/>
        <v>6570.5279580040324</v>
      </c>
      <c r="BD155" s="381">
        <f t="shared" si="85"/>
        <v>0</v>
      </c>
      <c r="BE155" s="382">
        <f>'Allocation (ENG)'!AW155</f>
        <v>36010.93891070089</v>
      </c>
    </row>
    <row r="156" spans="1:57" ht="20" customHeight="1" x14ac:dyDescent="0.35">
      <c r="A156" s="333" t="s">
        <v>236</v>
      </c>
      <c r="B156" s="390" t="s">
        <v>190</v>
      </c>
      <c r="C156" s="333" t="s">
        <v>57</v>
      </c>
      <c r="D156" s="333" t="s">
        <v>71</v>
      </c>
      <c r="E156" s="462">
        <f>'Allocation (ENG)'!AY156</f>
        <v>0.21889801722021726</v>
      </c>
      <c r="F156" s="463">
        <f>'Allocation (ENG)'!AZ156</f>
        <v>3.5976903480499936E-2</v>
      </c>
      <c r="G156" s="464">
        <f>'Allocation (ENG)'!BA156</f>
        <v>0.11426176485796262</v>
      </c>
      <c r="H156" s="465">
        <f>'Allocation (ENG)'!BB156</f>
        <v>3.8126348799597608E-2</v>
      </c>
      <c r="I156" s="466">
        <f>'Allocation (ENG)'!BC156</f>
        <v>0.14133394513832992</v>
      </c>
      <c r="J156" s="467">
        <v>0</v>
      </c>
      <c r="K156" s="462">
        <f>'Allocation (ENG)'!BE156</f>
        <v>0</v>
      </c>
      <c r="L156" s="468">
        <f>'Allocation (ENG)'!BF156</f>
        <v>1.911274460845824E-2</v>
      </c>
      <c r="M156" s="469">
        <f>'Allocation (ENG)'!BD156+'Allocation (ENG)'!BG156</f>
        <v>0.43229027589493452</v>
      </c>
      <c r="N156" s="470">
        <f>'Allocation (ENG)'!BH156</f>
        <v>0</v>
      </c>
      <c r="P156" s="367">
        <f t="shared" si="61"/>
        <v>-0.12540676178643498</v>
      </c>
      <c r="Q156" s="367">
        <f t="shared" si="62"/>
        <v>-3.8141425138681004E-3</v>
      </c>
      <c r="R156" s="367">
        <f t="shared" si="63"/>
        <v>7.9368078370593731E-2</v>
      </c>
      <c r="S156" s="367">
        <f t="shared" si="64"/>
        <v>4.2325398782410359E-3</v>
      </c>
      <c r="T156" s="367">
        <f t="shared" si="65"/>
        <v>8.705487726908942E-2</v>
      </c>
      <c r="U156" s="367">
        <f t="shared" si="66"/>
        <v>-0.49218463045341387</v>
      </c>
      <c r="V156" s="367">
        <f t="shared" si="67"/>
        <v>0</v>
      </c>
      <c r="W156" s="367">
        <f t="shared" si="68"/>
        <v>1.911274460845824E-2</v>
      </c>
      <c r="X156" s="367">
        <f t="shared" si="69"/>
        <v>0.43229027589493452</v>
      </c>
      <c r="Y156" s="367">
        <f t="shared" si="70"/>
        <v>-6.5298126759988568E-4</v>
      </c>
      <c r="AA156" s="368">
        <f>'GE2024 results'!Q155</f>
        <v>0.34430477900665224</v>
      </c>
      <c r="AB156" s="368">
        <f>'GE2024 results'!R155</f>
        <v>3.9791045994368036E-2</v>
      </c>
      <c r="AC156" s="368">
        <f>'GE2024 results'!S155</f>
        <v>3.4893686487368895E-2</v>
      </c>
      <c r="AD156" s="368">
        <f>'GE2024 results'!T155</f>
        <v>3.3893808921356572E-2</v>
      </c>
      <c r="AE156" s="368">
        <f>'GE2024 results'!U155</f>
        <v>5.4279067869240499E-2</v>
      </c>
      <c r="AF156" s="368">
        <f>'GE2024 results'!W155</f>
        <v>0.49218463045341387</v>
      </c>
      <c r="AG156" s="368">
        <f>'GE2024 results'!X155</f>
        <v>0</v>
      </c>
      <c r="AH156" s="369">
        <f>'GE2024 results'!Z155</f>
        <v>6.5298126759988568E-4</v>
      </c>
      <c r="AJ156" s="368">
        <f t="shared" si="71"/>
        <v>0.43229027589493452</v>
      </c>
      <c r="AK156" s="370" t="str">
        <f t="shared" si="72"/>
        <v>YP</v>
      </c>
      <c r="AL156" s="470">
        <f t="shared" si="73"/>
        <v>0.21339225867471726</v>
      </c>
      <c r="AM156" s="368">
        <f t="shared" si="74"/>
        <v>0.21889801722021726</v>
      </c>
      <c r="AO156" s="472" t="s">
        <v>25</v>
      </c>
      <c r="AP156" s="372" t="str">
        <f t="shared" si="75"/>
        <v>YP</v>
      </c>
      <c r="AQ156" s="359" t="str">
        <f t="shared" si="76"/>
        <v>gain from</v>
      </c>
      <c r="AR156" s="357" t="str">
        <f t="shared" si="77"/>
        <v>IND</v>
      </c>
      <c r="AS156" s="333" t="str">
        <f t="shared" si="88"/>
        <v/>
      </c>
      <c r="AU156" s="373">
        <f t="shared" si="78"/>
        <v>8849.8155619596546</v>
      </c>
      <c r="AV156" s="374">
        <f t="shared" si="79"/>
        <v>1454.5081967213114</v>
      </c>
      <c r="AW156" s="375">
        <f t="shared" si="80"/>
        <v>4619.4824312167366</v>
      </c>
      <c r="AX156" s="376">
        <f t="shared" si="81"/>
        <v>1541.4080000000001</v>
      </c>
      <c r="AY156" s="377">
        <f t="shared" si="82"/>
        <v>5713.9820771424656</v>
      </c>
      <c r="AZ156" s="378">
        <f t="shared" si="83"/>
        <v>0</v>
      </c>
      <c r="BA156" s="379">
        <f t="shared" si="84"/>
        <v>0</v>
      </c>
      <c r="BB156" s="471">
        <f t="shared" si="86"/>
        <v>772.70807116325113</v>
      </c>
      <c r="BC156" s="379">
        <f t="shared" si="87"/>
        <v>17477.039122972405</v>
      </c>
      <c r="BD156" s="381">
        <f t="shared" si="85"/>
        <v>0</v>
      </c>
      <c r="BE156" s="382">
        <f>'Allocation (ENG)'!AW156</f>
        <v>40428.943461175819</v>
      </c>
    </row>
    <row r="157" spans="1:57" ht="20" customHeight="1" x14ac:dyDescent="0.35">
      <c r="A157" s="333" t="s">
        <v>237</v>
      </c>
      <c r="B157" s="390" t="s">
        <v>190</v>
      </c>
      <c r="C157" s="333" t="s">
        <v>57</v>
      </c>
      <c r="D157" s="333" t="s">
        <v>71</v>
      </c>
      <c r="E157" s="462">
        <f>'Allocation (ENG)'!AY157</f>
        <v>0.26039748061673107</v>
      </c>
      <c r="F157" s="463">
        <f>'Allocation (ENG)'!AZ157</f>
        <v>5.7841219151385417E-2</v>
      </c>
      <c r="G157" s="464">
        <f>'Allocation (ENG)'!BA157</f>
        <v>0.19802885966319411</v>
      </c>
      <c r="H157" s="465">
        <f>'Allocation (ENG)'!BB157</f>
        <v>8.1218390299401352E-2</v>
      </c>
      <c r="I157" s="466">
        <f>'Allocation (ENG)'!BC157</f>
        <v>0.34816483904719747</v>
      </c>
      <c r="J157" s="467">
        <f>'Allocation (ENG)'!BD157</f>
        <v>3.6182924358009079E-3</v>
      </c>
      <c r="K157" s="462">
        <f>'Allocation (ENG)'!BE157</f>
        <v>0</v>
      </c>
      <c r="L157" s="468">
        <f>'Allocation (ENG)'!BF157</f>
        <v>3.3124597931353313E-2</v>
      </c>
      <c r="M157" s="469">
        <f>'Allocation (ENG)'!BG157</f>
        <v>5.3482554944531378E-3</v>
      </c>
      <c r="N157" s="470">
        <f>'Allocation (ENG)'!BH157</f>
        <v>1.2258065360483182E-2</v>
      </c>
      <c r="P157" s="367">
        <f t="shared" si="61"/>
        <v>-0.27630084000823973</v>
      </c>
      <c r="Q157" s="367">
        <f t="shared" si="62"/>
        <v>-2.5987194564290314E-2</v>
      </c>
      <c r="R157" s="367">
        <f t="shared" si="63"/>
        <v>0.1187848123225944</v>
      </c>
      <c r="S157" s="367">
        <f t="shared" si="64"/>
        <v>-1.3392640247448059E-2</v>
      </c>
      <c r="T157" s="367">
        <f t="shared" si="65"/>
        <v>0.17295316294671564</v>
      </c>
      <c r="U157" s="367">
        <f t="shared" si="66"/>
        <v>-9.6904038265371185E-3</v>
      </c>
      <c r="V157" s="367">
        <f t="shared" si="67"/>
        <v>0</v>
      </c>
      <c r="W157" s="367">
        <f t="shared" si="68"/>
        <v>3.3124597931353313E-2</v>
      </c>
      <c r="X157" s="367">
        <f t="shared" si="69"/>
        <v>5.3482554944531378E-3</v>
      </c>
      <c r="Y157" s="367">
        <f t="shared" si="70"/>
        <v>-4.8397500486013472E-3</v>
      </c>
      <c r="AA157" s="368">
        <f>'GE2024 results'!Q156</f>
        <v>0.5366983206249708</v>
      </c>
      <c r="AB157" s="368">
        <f>'GE2024 results'!R156</f>
        <v>8.3828413715675731E-2</v>
      </c>
      <c r="AC157" s="368">
        <f>'GE2024 results'!S156</f>
        <v>7.9244047340599713E-2</v>
      </c>
      <c r="AD157" s="368">
        <f>'GE2024 results'!T156</f>
        <v>9.4611030546849412E-2</v>
      </c>
      <c r="AE157" s="368">
        <f>'GE2024 results'!U156</f>
        <v>0.17521167610048183</v>
      </c>
      <c r="AF157" s="368">
        <f>'GE2024 results'!W156</f>
        <v>1.3308696262338026E-2</v>
      </c>
      <c r="AG157" s="368">
        <f>'GE2024 results'!X156</f>
        <v>0</v>
      </c>
      <c r="AH157" s="369">
        <f>'GE2024 results'!Z156</f>
        <v>1.7097815409084529E-2</v>
      </c>
      <c r="AJ157" s="368">
        <f t="shared" si="71"/>
        <v>0.34816483904719747</v>
      </c>
      <c r="AK157" s="370" t="str">
        <f t="shared" si="72"/>
        <v>Grn</v>
      </c>
      <c r="AL157" s="368">
        <f t="shared" si="73"/>
        <v>8.7767358430466402E-2</v>
      </c>
      <c r="AM157" s="368">
        <f t="shared" si="74"/>
        <v>0.26039748061673107</v>
      </c>
      <c r="AO157" s="383" t="s">
        <v>8</v>
      </c>
      <c r="AP157" s="372" t="str">
        <f t="shared" si="75"/>
        <v>Grn</v>
      </c>
      <c r="AQ157" s="359" t="str">
        <f t="shared" si="76"/>
        <v>gain from</v>
      </c>
      <c r="AR157" s="359" t="str">
        <f t="shared" si="77"/>
        <v>LAB</v>
      </c>
      <c r="AS157" s="333" t="str">
        <f t="shared" si="88"/>
        <v/>
      </c>
      <c r="AU157" s="373">
        <f t="shared" si="78"/>
        <v>12035.077809798273</v>
      </c>
      <c r="AV157" s="374">
        <f t="shared" si="79"/>
        <v>2673.311475409836</v>
      </c>
      <c r="AW157" s="375">
        <f t="shared" si="80"/>
        <v>9152.5184075802936</v>
      </c>
      <c r="AX157" s="376">
        <f t="shared" si="81"/>
        <v>3753.7600000000007</v>
      </c>
      <c r="AY157" s="377">
        <f t="shared" si="82"/>
        <v>16091.518699200829</v>
      </c>
      <c r="AZ157" s="378">
        <f t="shared" si="83"/>
        <v>167.23061567390027</v>
      </c>
      <c r="BA157" s="379">
        <f t="shared" si="84"/>
        <v>0</v>
      </c>
      <c r="BB157" s="471">
        <f t="shared" si="86"/>
        <v>1530.9561082462544</v>
      </c>
      <c r="BC157" s="379">
        <f t="shared" si="87"/>
        <v>247.18622803099794</v>
      </c>
      <c r="BD157" s="381">
        <f t="shared" si="85"/>
        <v>566.54453822518713</v>
      </c>
      <c r="BE157" s="382">
        <f>'Allocation (ENG)'!AW157</f>
        <v>46218.103882165575</v>
      </c>
    </row>
    <row r="158" spans="1:57" ht="20" customHeight="1" x14ac:dyDescent="0.35">
      <c r="A158" s="333" t="s">
        <v>238</v>
      </c>
      <c r="B158" s="390" t="s">
        <v>190</v>
      </c>
      <c r="C158" s="333" t="s">
        <v>57</v>
      </c>
      <c r="D158" s="333" t="s">
        <v>71</v>
      </c>
      <c r="E158" s="462">
        <f>'Allocation (ENG)'!AY158</f>
        <v>0.23767831382578924</v>
      </c>
      <c r="F158" s="463">
        <f>'Allocation (ENG)'!AZ158</f>
        <v>0.28037435841775232</v>
      </c>
      <c r="G158" s="464">
        <f>'Allocation (ENG)'!BA158</f>
        <v>0.18076860505194445</v>
      </c>
      <c r="H158" s="465">
        <f>'Allocation (ENG)'!BB158</f>
        <v>7.1878911078837773E-2</v>
      </c>
      <c r="I158" s="466">
        <f>'Allocation (ENG)'!BC158</f>
        <v>0.15620626785625427</v>
      </c>
      <c r="J158" s="467">
        <f>'Allocation (ENG)'!BD158</f>
        <v>2.7120574863737593E-2</v>
      </c>
      <c r="K158" s="462">
        <f>'Allocation (ENG)'!BE158</f>
        <v>0</v>
      </c>
      <c r="L158" s="468">
        <f>'Allocation (ENG)'!BF158</f>
        <v>3.0237448072676948E-2</v>
      </c>
      <c r="M158" s="469">
        <f>'Allocation (ENG)'!BG158</f>
        <v>3.7190624238783135E-3</v>
      </c>
      <c r="N158" s="470">
        <f>'Allocation (ENG)'!BH158</f>
        <v>1.2016458409129188E-2</v>
      </c>
      <c r="P158" s="367">
        <f t="shared" si="61"/>
        <v>-0.16856870345014852</v>
      </c>
      <c r="Q158" s="367">
        <f t="shared" si="62"/>
        <v>-5.6601875236919841E-2</v>
      </c>
      <c r="R158" s="367">
        <f t="shared" si="63"/>
        <v>0.12078005871234342</v>
      </c>
      <c r="S158" s="367">
        <f t="shared" si="64"/>
        <v>2.4410949100871771E-3</v>
      </c>
      <c r="T158" s="367">
        <f t="shared" si="65"/>
        <v>9.1015850752121416E-2</v>
      </c>
      <c r="U158" s="367">
        <f t="shared" si="66"/>
        <v>-1.6403334652345256E-2</v>
      </c>
      <c r="V158" s="367">
        <f t="shared" si="67"/>
        <v>0</v>
      </c>
      <c r="W158" s="367">
        <f t="shared" si="68"/>
        <v>3.0237448072676948E-2</v>
      </c>
      <c r="X158" s="367">
        <f t="shared" si="69"/>
        <v>3.7190624238783135E-3</v>
      </c>
      <c r="Y158" s="367">
        <f t="shared" si="70"/>
        <v>-6.6196015316935652E-3</v>
      </c>
      <c r="AA158" s="368">
        <f>'GE2024 results'!Q157</f>
        <v>0.40624701727593776</v>
      </c>
      <c r="AB158" s="368">
        <f>'GE2024 results'!R157</f>
        <v>0.33697623365467216</v>
      </c>
      <c r="AC158" s="368">
        <f>'GE2024 results'!S157</f>
        <v>5.9988546339601032E-2</v>
      </c>
      <c r="AD158" s="368">
        <f>'GE2024 results'!T157</f>
        <v>6.9437816168750596E-2</v>
      </c>
      <c r="AE158" s="368">
        <f>'GE2024 results'!U157</f>
        <v>6.5190417104132856E-2</v>
      </c>
      <c r="AF158" s="368">
        <f>'GE2024 results'!W157</f>
        <v>4.352390951608285E-2</v>
      </c>
      <c r="AG158" s="368">
        <f>'GE2024 results'!X157</f>
        <v>0</v>
      </c>
      <c r="AH158" s="369">
        <f>'GE2024 results'!Z157</f>
        <v>1.8636059940822753E-2</v>
      </c>
      <c r="AJ158" s="368">
        <f t="shared" si="71"/>
        <v>0.28037435841775232</v>
      </c>
      <c r="AK158" s="370" t="str">
        <f t="shared" si="72"/>
        <v>Con</v>
      </c>
      <c r="AL158" s="368">
        <f t="shared" si="73"/>
        <v>4.2696044591963078E-2</v>
      </c>
      <c r="AM158" s="368">
        <f t="shared" si="74"/>
        <v>0.23767831382578924</v>
      </c>
      <c r="AO158" s="383" t="s">
        <v>8</v>
      </c>
      <c r="AP158" s="372" t="str">
        <f t="shared" si="75"/>
        <v>Con</v>
      </c>
      <c r="AQ158" s="359" t="str">
        <f t="shared" si="76"/>
        <v>gain from</v>
      </c>
      <c r="AR158" s="359" t="str">
        <f t="shared" si="77"/>
        <v>LAB</v>
      </c>
      <c r="AS158" s="333" t="str">
        <f t="shared" si="88"/>
        <v/>
      </c>
      <c r="AU158" s="373">
        <f t="shared" si="78"/>
        <v>8929.5389048991365</v>
      </c>
      <c r="AV158" s="374">
        <f t="shared" si="79"/>
        <v>10533.622950819672</v>
      </c>
      <c r="AW158" s="375">
        <f t="shared" si="80"/>
        <v>6791.44960940285</v>
      </c>
      <c r="AX158" s="376">
        <f t="shared" si="81"/>
        <v>2700.4800000000005</v>
      </c>
      <c r="AY158" s="377">
        <f t="shared" si="82"/>
        <v>5868.6462536666222</v>
      </c>
      <c r="AZ158" s="378">
        <f t="shared" si="83"/>
        <v>1018.9159644850079</v>
      </c>
      <c r="BA158" s="379">
        <f t="shared" si="84"/>
        <v>0</v>
      </c>
      <c r="BB158" s="471">
        <f t="shared" si="86"/>
        <v>1136.0164274294814</v>
      </c>
      <c r="BC158" s="379">
        <f t="shared" si="87"/>
        <v>139.72462219717451</v>
      </c>
      <c r="BD158" s="381">
        <f t="shared" si="85"/>
        <v>451.45655544354815</v>
      </c>
      <c r="BE158" s="382">
        <f>'Allocation (ENG)'!AW158</f>
        <v>37569.851288343489</v>
      </c>
    </row>
    <row r="159" spans="1:57" ht="20" customHeight="1" x14ac:dyDescent="0.35">
      <c r="A159" s="333" t="s">
        <v>239</v>
      </c>
      <c r="B159" s="390" t="s">
        <v>190</v>
      </c>
      <c r="C159" s="333" t="s">
        <v>57</v>
      </c>
      <c r="D159" s="333" t="s">
        <v>71</v>
      </c>
      <c r="E159" s="462">
        <f>'Allocation (ENG)'!AY159</f>
        <v>6.0631164698236401E-2</v>
      </c>
      <c r="F159" s="463">
        <f>'Allocation (ENG)'!AZ159</f>
        <v>0.1134822305599513</v>
      </c>
      <c r="G159" s="464">
        <f>'Allocation (ENG)'!BA159</f>
        <v>0.22784767263082364</v>
      </c>
      <c r="H159" s="465">
        <f>'Allocation (ENG)'!BB159</f>
        <v>0.42298830983538999</v>
      </c>
      <c r="I159" s="466">
        <f>'Allocation (ENG)'!BC159</f>
        <v>0.11388417627603864</v>
      </c>
      <c r="J159" s="467">
        <f>'Allocation (ENG)'!BD159</f>
        <v>0</v>
      </c>
      <c r="K159" s="462">
        <f>'Allocation (ENG)'!BE159</f>
        <v>4.4104032731803088E-4</v>
      </c>
      <c r="L159" s="468">
        <f>'Allocation (ENG)'!BF159</f>
        <v>3.8112437542321569E-2</v>
      </c>
      <c r="M159" s="469">
        <f>'Allocation (ENG)'!BG159</f>
        <v>1.8393430682252883E-3</v>
      </c>
      <c r="N159" s="470">
        <f>'Allocation (ENG)'!BH159</f>
        <v>2.0773625061695344E-2</v>
      </c>
      <c r="P159" s="367">
        <f t="shared" si="61"/>
        <v>-6.8869072156334893E-2</v>
      </c>
      <c r="Q159" s="367">
        <f t="shared" si="62"/>
        <v>-5.6954371366465889E-2</v>
      </c>
      <c r="R159" s="367">
        <f t="shared" si="63"/>
        <v>0.13336243656576757</v>
      </c>
      <c r="S159" s="367">
        <f t="shared" si="64"/>
        <v>-8.7630670110923015E-2</v>
      </c>
      <c r="T159" s="367">
        <f t="shared" si="65"/>
        <v>5.4492892524262232E-2</v>
      </c>
      <c r="U159" s="367">
        <f t="shared" si="66"/>
        <v>0</v>
      </c>
      <c r="V159" s="367">
        <f t="shared" si="67"/>
        <v>-7.3554226444173237E-3</v>
      </c>
      <c r="W159" s="367">
        <f t="shared" si="68"/>
        <v>3.8112437542321569E-2</v>
      </c>
      <c r="X159" s="367">
        <f t="shared" si="69"/>
        <v>1.8393430682252883E-3</v>
      </c>
      <c r="Y159" s="367">
        <f t="shared" si="70"/>
        <v>-6.9975734224353991E-3</v>
      </c>
      <c r="AA159" s="368">
        <f>'GE2024 results'!Q158</f>
        <v>0.12950023685457129</v>
      </c>
      <c r="AB159" s="368">
        <f>'GE2024 results'!R158</f>
        <v>0.17043660192641719</v>
      </c>
      <c r="AC159" s="368">
        <f>'GE2024 results'!S158</f>
        <v>9.4485236065056058E-2</v>
      </c>
      <c r="AD159" s="368">
        <f>'GE2024 results'!T158</f>
        <v>0.510618979946313</v>
      </c>
      <c r="AE159" s="368">
        <f>'GE2024 results'!U158</f>
        <v>5.9391283751776408E-2</v>
      </c>
      <c r="AF159" s="368">
        <f>'GE2024 results'!W158</f>
        <v>0</v>
      </c>
      <c r="AG159" s="368">
        <f>'GE2024 results'!X158</f>
        <v>7.7964629717353542E-3</v>
      </c>
      <c r="AH159" s="369">
        <f>'GE2024 results'!Z158</f>
        <v>2.7771198484130743E-2</v>
      </c>
      <c r="AJ159" s="368">
        <f t="shared" si="71"/>
        <v>0.42298830983538999</v>
      </c>
      <c r="AK159" s="370" t="str">
        <f t="shared" si="72"/>
        <v>LD</v>
      </c>
      <c r="AL159" s="368">
        <f t="shared" si="73"/>
        <v>0.19514063720456634</v>
      </c>
      <c r="AM159" s="368">
        <f t="shared" si="74"/>
        <v>0.22784767263082364</v>
      </c>
      <c r="AO159" s="385" t="s">
        <v>14</v>
      </c>
      <c r="AP159" s="372" t="str">
        <f t="shared" si="75"/>
        <v>LD</v>
      </c>
      <c r="AQ159" s="359" t="str">
        <f t="shared" si="76"/>
        <v>HOLD</v>
      </c>
      <c r="AR159" s="359" t="str">
        <f t="shared" si="77"/>
        <v/>
      </c>
      <c r="AS159" s="333" t="str">
        <f t="shared" si="88"/>
        <v>Con/LD</v>
      </c>
      <c r="AU159" s="373">
        <f t="shared" si="78"/>
        <v>3441.2161383285311</v>
      </c>
      <c r="AV159" s="374">
        <f t="shared" si="79"/>
        <v>6440.8606557377043</v>
      </c>
      <c r="AW159" s="375">
        <f t="shared" si="80"/>
        <v>12931.849355692699</v>
      </c>
      <c r="AX159" s="376">
        <f t="shared" si="81"/>
        <v>24007.360000000004</v>
      </c>
      <c r="AY159" s="377">
        <f t="shared" si="82"/>
        <v>6463.6737105720604</v>
      </c>
      <c r="AZ159" s="378">
        <f t="shared" si="83"/>
        <v>0</v>
      </c>
      <c r="BA159" s="379">
        <f t="shared" si="84"/>
        <v>25.031930354203666</v>
      </c>
      <c r="BB159" s="471">
        <f t="shared" si="86"/>
        <v>2163.1307231920955</v>
      </c>
      <c r="BC159" s="379">
        <f t="shared" si="87"/>
        <v>104.39477918331477</v>
      </c>
      <c r="BD159" s="381">
        <f t="shared" si="85"/>
        <v>1179.0394291398363</v>
      </c>
      <c r="BE159" s="382">
        <f>'Allocation (ENG)'!AW159</f>
        <v>56756.556722200439</v>
      </c>
    </row>
    <row r="160" spans="1:57" ht="20" customHeight="1" x14ac:dyDescent="0.35">
      <c r="A160" s="333" t="s">
        <v>240</v>
      </c>
      <c r="B160" s="390" t="s">
        <v>190</v>
      </c>
      <c r="C160" s="333" t="s">
        <v>57</v>
      </c>
      <c r="D160" s="333" t="s">
        <v>71</v>
      </c>
      <c r="E160" s="462">
        <f>'Allocation (ENG)'!AY160</f>
        <v>0.2967280558009508</v>
      </c>
      <c r="F160" s="463">
        <f>'Allocation (ENG)'!AZ160</f>
        <v>7.8540189140965611E-2</v>
      </c>
      <c r="G160" s="464">
        <f>'Allocation (ENG)'!BA160</f>
        <v>0.22421286171943838</v>
      </c>
      <c r="H160" s="465">
        <f>'Allocation (ENG)'!BB160</f>
        <v>5.4863023036470691E-2</v>
      </c>
      <c r="I160" s="466">
        <f>'Allocation (ENG)'!BC160</f>
        <v>0.28642128764305769</v>
      </c>
      <c r="J160" s="467">
        <f>'Allocation (ENG)'!BD160</f>
        <v>0</v>
      </c>
      <c r="K160" s="462">
        <f>'Allocation (ENG)'!BE160</f>
        <v>8.5146024398181554E-3</v>
      </c>
      <c r="L160" s="468">
        <f>'Allocation (ENG)'!BF160</f>
        <v>3.7504437020574828E-2</v>
      </c>
      <c r="M160" s="469">
        <f>'Allocation (ENG)'!BG160</f>
        <v>4.5125638188794797E-3</v>
      </c>
      <c r="N160" s="470">
        <f>'Allocation (ENG)'!BH160</f>
        <v>8.7029793798441366E-3</v>
      </c>
      <c r="P160" s="367">
        <f t="shared" si="61"/>
        <v>-0.28515544937905762</v>
      </c>
      <c r="Q160" s="367">
        <f t="shared" si="62"/>
        <v>-2.9760128303727651E-2</v>
      </c>
      <c r="R160" s="367">
        <f t="shared" si="63"/>
        <v>0.13884730815987445</v>
      </c>
      <c r="S160" s="367">
        <f t="shared" si="64"/>
        <v>-5.9436309980298863E-3</v>
      </c>
      <c r="T160" s="367">
        <f t="shared" si="65"/>
        <v>0.14928025853165675</v>
      </c>
      <c r="U160" s="367">
        <f t="shared" si="66"/>
        <v>0</v>
      </c>
      <c r="V160" s="367">
        <f t="shared" si="67"/>
        <v>-5.6842803517264968E-3</v>
      </c>
      <c r="W160" s="367">
        <f t="shared" si="68"/>
        <v>3.7504437020574828E-2</v>
      </c>
      <c r="X160" s="367">
        <f t="shared" si="69"/>
        <v>4.5125638188794797E-3</v>
      </c>
      <c r="Y160" s="367">
        <f t="shared" si="70"/>
        <v>-3.6010784984441234E-3</v>
      </c>
      <c r="AA160" s="368">
        <f>'GE2024 results'!Q159</f>
        <v>0.58188350518000842</v>
      </c>
      <c r="AB160" s="368">
        <f>'GE2024 results'!R159</f>
        <v>0.10830031744469326</v>
      </c>
      <c r="AC160" s="368">
        <f>'GE2024 results'!S159</f>
        <v>8.5365553559563948E-2</v>
      </c>
      <c r="AD160" s="368">
        <f>'GE2024 results'!T159</f>
        <v>6.0806654034500578E-2</v>
      </c>
      <c r="AE160" s="368">
        <f>'GE2024 results'!U159</f>
        <v>0.13714102911140094</v>
      </c>
      <c r="AF160" s="368">
        <f>'GE2024 results'!W159</f>
        <v>0</v>
      </c>
      <c r="AG160" s="368">
        <f>'GE2024 results'!X159</f>
        <v>1.4198882791544652E-2</v>
      </c>
      <c r="AH160" s="369">
        <f>'GE2024 results'!Z159</f>
        <v>1.230405787828826E-2</v>
      </c>
      <c r="AJ160" s="368">
        <f t="shared" si="71"/>
        <v>0.2967280558009508</v>
      </c>
      <c r="AK160" s="370" t="str">
        <f t="shared" si="72"/>
        <v>Lab</v>
      </c>
      <c r="AL160" s="368">
        <f t="shared" si="73"/>
        <v>1.0306768157893109E-2</v>
      </c>
      <c r="AM160" s="368">
        <f t="shared" si="74"/>
        <v>0.28642128764305769</v>
      </c>
      <c r="AO160" s="383" t="s">
        <v>8</v>
      </c>
      <c r="AP160" s="372" t="str">
        <f t="shared" si="75"/>
        <v>Lab</v>
      </c>
      <c r="AQ160" s="359" t="str">
        <f t="shared" si="76"/>
        <v>HOLD</v>
      </c>
      <c r="AR160" s="359" t="str">
        <f t="shared" si="77"/>
        <v/>
      </c>
      <c r="AS160" s="333" t="str">
        <f t="shared" si="88"/>
        <v/>
      </c>
      <c r="AU160" s="373">
        <f t="shared" si="78"/>
        <v>12402.224783861673</v>
      </c>
      <c r="AV160" s="374">
        <f t="shared" si="79"/>
        <v>3282.7131147540986</v>
      </c>
      <c r="AW160" s="375">
        <f t="shared" si="80"/>
        <v>9371.3359964274023</v>
      </c>
      <c r="AX160" s="376">
        <f t="shared" si="81"/>
        <v>2293.0880000000002</v>
      </c>
      <c r="AY160" s="377">
        <f t="shared" si="82"/>
        <v>11971.436885682317</v>
      </c>
      <c r="AZ160" s="378">
        <f t="shared" si="83"/>
        <v>0</v>
      </c>
      <c r="BA160" s="379">
        <f t="shared" si="84"/>
        <v>355.88145892978758</v>
      </c>
      <c r="BB160" s="471">
        <f t="shared" si="86"/>
        <v>1567.5580695118817</v>
      </c>
      <c r="BC160" s="379">
        <f t="shared" si="87"/>
        <v>188.60983900628258</v>
      </c>
      <c r="BD160" s="381">
        <f t="shared" si="85"/>
        <v>363.7549751296358</v>
      </c>
      <c r="BE160" s="382">
        <f>'Allocation (ENG)'!AW160</f>
        <v>41796.603123303088</v>
      </c>
    </row>
    <row r="161" spans="1:57" ht="20" customHeight="1" x14ac:dyDescent="0.35">
      <c r="A161" s="333" t="s">
        <v>241</v>
      </c>
      <c r="B161" s="390" t="s">
        <v>190</v>
      </c>
      <c r="C161" s="333" t="s">
        <v>57</v>
      </c>
      <c r="D161" s="333" t="s">
        <v>71</v>
      </c>
      <c r="E161" s="462">
        <f>'Allocation (ENG)'!AY161</f>
        <v>0.28853004712871116</v>
      </c>
      <c r="F161" s="463">
        <f>'Allocation (ENG)'!AZ161</f>
        <v>4.3518858072395056E-2</v>
      </c>
      <c r="G161" s="464">
        <f>'Allocation (ENG)'!BA161</f>
        <v>0.11670744198152523</v>
      </c>
      <c r="H161" s="465">
        <f>'Allocation (ENG)'!BB161</f>
        <v>6.582979002755078E-2</v>
      </c>
      <c r="I161" s="466">
        <f>'Allocation (ENG)'!BC161</f>
        <v>0.44939497030960174</v>
      </c>
      <c r="J161" s="467">
        <f>'Allocation (ENG)'!BD161</f>
        <v>0</v>
      </c>
      <c r="K161" s="462">
        <f>'Allocation (ENG)'!BE161</f>
        <v>5.3036847721543677E-3</v>
      </c>
      <c r="L161" s="468">
        <f>'Allocation (ENG)'!BF161</f>
        <v>1.9521836856556351E-2</v>
      </c>
      <c r="M161" s="469">
        <f>'Allocation (ENG)'!BG161</f>
        <v>6.8796615710037534E-3</v>
      </c>
      <c r="N161" s="470">
        <f>'Allocation (ENG)'!BH161</f>
        <v>4.313709280501417E-3</v>
      </c>
      <c r="P161" s="367">
        <f t="shared" si="61"/>
        <v>-0.28807692187529638</v>
      </c>
      <c r="Q161" s="367">
        <f t="shared" si="62"/>
        <v>-1.7635397367186535E-2</v>
      </c>
      <c r="R161" s="367">
        <f t="shared" si="63"/>
        <v>7.1424764869654378E-2</v>
      </c>
      <c r="S161" s="367">
        <f t="shared" si="64"/>
        <v>-8.5243657901411668E-3</v>
      </c>
      <c r="T161" s="367">
        <f t="shared" si="65"/>
        <v>0.23011360639536713</v>
      </c>
      <c r="U161" s="367">
        <f t="shared" si="66"/>
        <v>-5.5018452690923083E-3</v>
      </c>
      <c r="V161" s="367">
        <f t="shared" si="67"/>
        <v>-5.0434069479081221E-3</v>
      </c>
      <c r="W161" s="367">
        <f t="shared" si="68"/>
        <v>1.9521836856556351E-2</v>
      </c>
      <c r="X161" s="367">
        <f t="shared" si="69"/>
        <v>6.8796615710037534E-3</v>
      </c>
      <c r="Y161" s="367">
        <f t="shared" si="70"/>
        <v>-3.1579324429572737E-3</v>
      </c>
      <c r="AA161" s="368">
        <f>'GE2024 results'!Q160</f>
        <v>0.57660696900400754</v>
      </c>
      <c r="AB161" s="368">
        <f>'GE2024 results'!R160</f>
        <v>6.1154255439581591E-2</v>
      </c>
      <c r="AC161" s="368">
        <f>'GE2024 results'!S160</f>
        <v>4.5282677111870853E-2</v>
      </c>
      <c r="AD161" s="368">
        <f>'GE2024 results'!T160</f>
        <v>7.4354155817691947E-2</v>
      </c>
      <c r="AE161" s="368">
        <f>'GE2024 results'!U160</f>
        <v>0.21928136391423461</v>
      </c>
      <c r="AF161" s="368">
        <f>'GE2024 results'!W160</f>
        <v>5.5018452690923083E-3</v>
      </c>
      <c r="AG161" s="368">
        <f>'GE2024 results'!X160</f>
        <v>1.034709172006249E-2</v>
      </c>
      <c r="AH161" s="369">
        <f>'GE2024 results'!Z160</f>
        <v>7.4716417234586907E-3</v>
      </c>
      <c r="AJ161" s="368">
        <f t="shared" si="71"/>
        <v>0.44939497030960174</v>
      </c>
      <c r="AK161" s="370" t="str">
        <f t="shared" si="72"/>
        <v>Grn</v>
      </c>
      <c r="AL161" s="368">
        <f t="shared" si="73"/>
        <v>0.16086492318089057</v>
      </c>
      <c r="AM161" s="368">
        <f t="shared" si="74"/>
        <v>0.28853004712871116</v>
      </c>
      <c r="AO161" s="383" t="s">
        <v>8</v>
      </c>
      <c r="AP161" s="372" t="str">
        <f t="shared" si="75"/>
        <v>Grn</v>
      </c>
      <c r="AQ161" s="359" t="str">
        <f t="shared" si="76"/>
        <v>gain from</v>
      </c>
      <c r="AR161" s="359" t="str">
        <f t="shared" si="77"/>
        <v>LAB</v>
      </c>
      <c r="AS161" s="333" t="str">
        <f t="shared" si="88"/>
        <v/>
      </c>
      <c r="AU161" s="373">
        <f t="shared" si="78"/>
        <v>13357.331412103749</v>
      </c>
      <c r="AV161" s="374">
        <f t="shared" si="79"/>
        <v>2014.6803278688526</v>
      </c>
      <c r="AW161" s="375">
        <f t="shared" si="80"/>
        <v>5402.903428323667</v>
      </c>
      <c r="AX161" s="376">
        <f t="shared" si="81"/>
        <v>3047.5520000000006</v>
      </c>
      <c r="AY161" s="377">
        <f t="shared" si="82"/>
        <v>20804.479856061946</v>
      </c>
      <c r="AZ161" s="378">
        <f t="shared" si="83"/>
        <v>0</v>
      </c>
      <c r="BA161" s="379">
        <f t="shared" si="84"/>
        <v>245.53101457537718</v>
      </c>
      <c r="BB161" s="471">
        <f t="shared" si="86"/>
        <v>903.75213001549844</v>
      </c>
      <c r="BC161" s="379">
        <f t="shared" si="87"/>
        <v>318.48994765532427</v>
      </c>
      <c r="BD161" s="381">
        <f t="shared" si="85"/>
        <v>199.7006725938021</v>
      </c>
      <c r="BE161" s="382">
        <f>'Allocation (ENG)'!AW161</f>
        <v>46294.420789198222</v>
      </c>
    </row>
    <row r="162" spans="1:57" ht="20" customHeight="1" x14ac:dyDescent="0.35">
      <c r="A162" s="333" t="s">
        <v>242</v>
      </c>
      <c r="B162" s="390" t="s">
        <v>190</v>
      </c>
      <c r="C162" s="333" t="s">
        <v>57</v>
      </c>
      <c r="D162" s="333" t="s">
        <v>71</v>
      </c>
      <c r="E162" s="462">
        <f>'Allocation (ENG)'!AY162</f>
        <v>0.30297652736388447</v>
      </c>
      <c r="F162" s="463">
        <f>'Allocation (ENG)'!AZ162</f>
        <v>5.4664788136998016E-2</v>
      </c>
      <c r="G162" s="464">
        <f>'Allocation (ENG)'!BA162</f>
        <v>0.12720430077823344</v>
      </c>
      <c r="H162" s="465">
        <f>'Allocation (ENG)'!BB162</f>
        <v>6.9594566965743343E-2</v>
      </c>
      <c r="I162" s="466">
        <f>'Allocation (ENG)'!BC162</f>
        <v>0.40790144238087422</v>
      </c>
      <c r="J162" s="467">
        <f>'Allocation (ENG)'!BD162</f>
        <v>0</v>
      </c>
      <c r="K162" s="462">
        <f>'Allocation (ENG)'!BE162</f>
        <v>5.8411106750863575E-3</v>
      </c>
      <c r="L162" s="468">
        <f>'Allocation (ENG)'!BF162</f>
        <v>2.1277662890067429E-2</v>
      </c>
      <c r="M162" s="469">
        <f>'Allocation (ENG)'!BG162</f>
        <v>6.0995609832870043E-3</v>
      </c>
      <c r="N162" s="470">
        <f>'Allocation (ENG)'!BH162</f>
        <v>4.4400398258255475E-3</v>
      </c>
      <c r="P162" s="367">
        <f t="shared" si="61"/>
        <v>-0.28749186579335262</v>
      </c>
      <c r="Q162" s="367">
        <f t="shared" si="62"/>
        <v>-2.0247953708134925E-2</v>
      </c>
      <c r="R162" s="367">
        <f t="shared" si="63"/>
        <v>7.9072271649091364E-2</v>
      </c>
      <c r="S162" s="367">
        <f t="shared" si="64"/>
        <v>-7.0633379767309074E-3</v>
      </c>
      <c r="T162" s="367">
        <f t="shared" si="65"/>
        <v>0.21380052455435636</v>
      </c>
      <c r="U162" s="367">
        <f t="shared" si="66"/>
        <v>0</v>
      </c>
      <c r="V162" s="367">
        <f t="shared" si="67"/>
        <v>-3.3586997269475114E-3</v>
      </c>
      <c r="W162" s="367">
        <f t="shared" si="68"/>
        <v>2.1277662890067429E-2</v>
      </c>
      <c r="X162" s="367">
        <f t="shared" si="69"/>
        <v>6.0995609832870043E-3</v>
      </c>
      <c r="Y162" s="367">
        <f t="shared" si="70"/>
        <v>-2.0881628716364255E-3</v>
      </c>
      <c r="AA162" s="368">
        <f>'GE2024 results'!Q161</f>
        <v>0.59046839315723709</v>
      </c>
      <c r="AB162" s="368">
        <f>'GE2024 results'!R161</f>
        <v>7.4912741845132941E-2</v>
      </c>
      <c r="AC162" s="368">
        <f>'GE2024 results'!S161</f>
        <v>4.8132029129142072E-2</v>
      </c>
      <c r="AD162" s="368">
        <f>'GE2024 results'!T161</f>
        <v>7.665790494247425E-2</v>
      </c>
      <c r="AE162" s="368">
        <f>'GE2024 results'!U161</f>
        <v>0.19410091782651787</v>
      </c>
      <c r="AF162" s="368">
        <f>'GE2024 results'!W161</f>
        <v>0</v>
      </c>
      <c r="AG162" s="368">
        <f>'GE2024 results'!X161</f>
        <v>9.199810402033869E-3</v>
      </c>
      <c r="AH162" s="369">
        <f>'GE2024 results'!Z161</f>
        <v>6.528202697461973E-3</v>
      </c>
      <c r="AJ162" s="368">
        <f t="shared" si="71"/>
        <v>0.40790144238087422</v>
      </c>
      <c r="AK162" s="370" t="str">
        <f t="shared" si="72"/>
        <v>Grn</v>
      </c>
      <c r="AL162" s="368">
        <f t="shared" si="73"/>
        <v>0.10492491501698975</v>
      </c>
      <c r="AM162" s="368">
        <f t="shared" si="74"/>
        <v>0.30297652736388447</v>
      </c>
      <c r="AO162" s="383" t="s">
        <v>8</v>
      </c>
      <c r="AP162" s="372" t="str">
        <f t="shared" si="75"/>
        <v>Grn</v>
      </c>
      <c r="AQ162" s="359" t="str">
        <f t="shared" si="76"/>
        <v>gain from</v>
      </c>
      <c r="AR162" s="359" t="str">
        <f t="shared" si="77"/>
        <v>LAB</v>
      </c>
      <c r="AS162" s="333" t="str">
        <f t="shared" si="88"/>
        <v/>
      </c>
      <c r="AU162" s="373">
        <f t="shared" si="78"/>
        <v>14374.328530259369</v>
      </c>
      <c r="AV162" s="374">
        <f t="shared" si="79"/>
        <v>2593.5</v>
      </c>
      <c r="AW162" s="375">
        <f t="shared" si="80"/>
        <v>6035.0431294375367</v>
      </c>
      <c r="AX162" s="376">
        <f t="shared" si="81"/>
        <v>3301.8240000000005</v>
      </c>
      <c r="AY162" s="377">
        <f t="shared" si="82"/>
        <v>19352.35508758514</v>
      </c>
      <c r="AZ162" s="378">
        <f t="shared" si="83"/>
        <v>0</v>
      </c>
      <c r="BA162" s="379">
        <f t="shared" si="84"/>
        <v>277.12392295148095</v>
      </c>
      <c r="BB162" s="471">
        <f t="shared" si="86"/>
        <v>1009.4911292273117</v>
      </c>
      <c r="BC162" s="379">
        <f t="shared" si="87"/>
        <v>289.3857627419971</v>
      </c>
      <c r="BD162" s="381">
        <f t="shared" si="85"/>
        <v>210.65193300337432</v>
      </c>
      <c r="BE162" s="382">
        <f>'Allocation (ENG)'!AW162</f>
        <v>47443.703495206217</v>
      </c>
    </row>
    <row r="163" spans="1:57" ht="20" customHeight="1" x14ac:dyDescent="0.35">
      <c r="A163" s="333" t="s">
        <v>243</v>
      </c>
      <c r="B163" s="390" t="s">
        <v>190</v>
      </c>
      <c r="C163" s="333" t="s">
        <v>57</v>
      </c>
      <c r="D163" s="333" t="s">
        <v>71</v>
      </c>
      <c r="E163" s="462">
        <f>'Allocation (ENG)'!AY163</f>
        <v>0.25562400435305593</v>
      </c>
      <c r="F163" s="463">
        <f>'Allocation (ENG)'!AZ163</f>
        <v>8.4879332258064086E-2</v>
      </c>
      <c r="G163" s="464">
        <f>'Allocation (ENG)'!BA163</f>
        <v>0.15700352222521208</v>
      </c>
      <c r="H163" s="465">
        <f>'Allocation (ENG)'!BB163</f>
        <v>6.1342766491033936E-2</v>
      </c>
      <c r="I163" s="466">
        <f>'Allocation (ENG)'!BC163</f>
        <v>0.34255313819681865</v>
      </c>
      <c r="J163" s="467">
        <f>'Allocation (ENG)'!BD163</f>
        <v>5.4084615180004285E-2</v>
      </c>
      <c r="K163" s="462">
        <f>'Allocation (ENG)'!BE163</f>
        <v>9.178598535711173E-3</v>
      </c>
      <c r="L163" s="468">
        <f>'Allocation (ENG)'!BF163</f>
        <v>2.6262225396650348E-2</v>
      </c>
      <c r="M163" s="469">
        <f>'Allocation (ENG)'!BG163</f>
        <v>9.0717973634497177E-3</v>
      </c>
      <c r="N163" s="470">
        <f>'Allocation (ENG)'!BH163</f>
        <v>0</v>
      </c>
      <c r="P163" s="367">
        <f t="shared" si="61"/>
        <v>-0.21897125769761633</v>
      </c>
      <c r="Q163" s="367">
        <f t="shared" si="62"/>
        <v>-2.5931972964656116E-2</v>
      </c>
      <c r="R163" s="367">
        <f t="shared" si="63"/>
        <v>0.10040880897175923</v>
      </c>
      <c r="S163" s="367">
        <f t="shared" si="64"/>
        <v>-3.026574037640721E-3</v>
      </c>
      <c r="T163" s="367">
        <f t="shared" si="65"/>
        <v>0.18726639164966782</v>
      </c>
      <c r="U163" s="367">
        <f t="shared" si="66"/>
        <v>-4.1337501347938642E-2</v>
      </c>
      <c r="V163" s="367">
        <f t="shared" si="67"/>
        <v>-2.8162478936162971E-2</v>
      </c>
      <c r="W163" s="367">
        <f t="shared" si="68"/>
        <v>2.6262225396650348E-2</v>
      </c>
      <c r="X163" s="367">
        <f t="shared" si="69"/>
        <v>9.0717973634497177E-3</v>
      </c>
      <c r="Y163" s="367">
        <f t="shared" si="70"/>
        <v>-5.5794383975121195E-3</v>
      </c>
      <c r="AA163" s="368">
        <f>'GE2024 results'!Q162</f>
        <v>0.47459526205067226</v>
      </c>
      <c r="AB163" s="368">
        <f>'GE2024 results'!R162</f>
        <v>0.1108113052227202</v>
      </c>
      <c r="AC163" s="368">
        <f>'GE2024 results'!S162</f>
        <v>5.6594713253452847E-2</v>
      </c>
      <c r="AD163" s="368">
        <f>'GE2024 results'!T162</f>
        <v>6.4369340528674657E-2</v>
      </c>
      <c r="AE163" s="368">
        <f>'GE2024 results'!U162</f>
        <v>0.15528674654715083</v>
      </c>
      <c r="AF163" s="368">
        <f>'GE2024 results'!W162</f>
        <v>9.5422116527942927E-2</v>
      </c>
      <c r="AG163" s="368">
        <f>'GE2024 results'!X162</f>
        <v>3.7341077471874144E-2</v>
      </c>
      <c r="AH163" s="369">
        <f>'GE2024 results'!Z162</f>
        <v>5.5794383975121195E-3</v>
      </c>
      <c r="AJ163" s="368">
        <f t="shared" si="71"/>
        <v>0.34255313819681865</v>
      </c>
      <c r="AK163" s="370" t="str">
        <f t="shared" si="72"/>
        <v>Grn</v>
      </c>
      <c r="AL163" s="368">
        <f t="shared" si="73"/>
        <v>8.6929133843762718E-2</v>
      </c>
      <c r="AM163" s="368">
        <f t="shared" si="74"/>
        <v>0.25562400435305593</v>
      </c>
      <c r="AO163" s="383" t="s">
        <v>8</v>
      </c>
      <c r="AP163" s="372" t="str">
        <f t="shared" si="75"/>
        <v>Grn</v>
      </c>
      <c r="AQ163" s="359" t="str">
        <f t="shared" si="76"/>
        <v>gain from</v>
      </c>
      <c r="AR163" s="359" t="str">
        <f t="shared" si="77"/>
        <v>LAB</v>
      </c>
      <c r="AS163" s="333" t="str">
        <f t="shared" si="88"/>
        <v/>
      </c>
      <c r="AU163" s="373">
        <f t="shared" si="78"/>
        <v>10885.907780979831</v>
      </c>
      <c r="AV163" s="374">
        <f t="shared" si="79"/>
        <v>3614.6393442622948</v>
      </c>
      <c r="AW163" s="375">
        <f t="shared" si="80"/>
        <v>6686.0929925505397</v>
      </c>
      <c r="AX163" s="376">
        <f t="shared" si="81"/>
        <v>2612.3200000000002</v>
      </c>
      <c r="AY163" s="377">
        <f t="shared" si="82"/>
        <v>14587.839205215971</v>
      </c>
      <c r="AZ163" s="378">
        <f t="shared" si="83"/>
        <v>2303.2270960208434</v>
      </c>
      <c r="BA163" s="379">
        <f t="shared" si="84"/>
        <v>390.87634774857497</v>
      </c>
      <c r="BB163" s="471">
        <f t="shared" si="86"/>
        <v>1118.3932608941793</v>
      </c>
      <c r="BC163" s="379">
        <f t="shared" si="87"/>
        <v>386.32815316457584</v>
      </c>
      <c r="BD163" s="381">
        <f t="shared" si="85"/>
        <v>0</v>
      </c>
      <c r="BE163" s="382">
        <f>'Allocation (ENG)'!AW163</f>
        <v>42585.624180836799</v>
      </c>
    </row>
    <row r="164" spans="1:57" ht="20" customHeight="1" x14ac:dyDescent="0.35">
      <c r="A164" s="333" t="s">
        <v>244</v>
      </c>
      <c r="B164" s="390" t="s">
        <v>190</v>
      </c>
      <c r="C164" s="333" t="s">
        <v>57</v>
      </c>
      <c r="D164" s="333" t="s">
        <v>71</v>
      </c>
      <c r="E164" s="462">
        <f>'Allocation (ENG)'!AY164</f>
        <v>0.28994208830604556</v>
      </c>
      <c r="F164" s="463">
        <f>'Allocation (ENG)'!AZ164</f>
        <v>0.10395099889184294</v>
      </c>
      <c r="G164" s="464">
        <f>'Allocation (ENG)'!BA164</f>
        <v>0.24616594246431014</v>
      </c>
      <c r="H164" s="465">
        <f>'Allocation (ENG)'!BB164</f>
        <v>7.4071589834525137E-2</v>
      </c>
      <c r="I164" s="466">
        <f>'Allocation (ENG)'!BC164</f>
        <v>0.21941293137959042</v>
      </c>
      <c r="J164" s="467">
        <f>'Allocation (ENG)'!BD164</f>
        <v>0</v>
      </c>
      <c r="K164" s="462">
        <f>'Allocation (ENG)'!BE164</f>
        <v>1.7463986721500416E-2</v>
      </c>
      <c r="L164" s="468">
        <f>'Allocation (ENG)'!BF164</f>
        <v>4.1176563266543252E-2</v>
      </c>
      <c r="M164" s="469">
        <f>'Allocation (ENG)'!BG164</f>
        <v>3.8698650120816071E-3</v>
      </c>
      <c r="N164" s="470">
        <f>'Allocation (ENG)'!BH164</f>
        <v>3.9460341235604129E-3</v>
      </c>
      <c r="P164" s="367">
        <f t="shared" si="61"/>
        <v>-0.26436130358435334</v>
      </c>
      <c r="Q164" s="367">
        <f t="shared" si="62"/>
        <v>-3.5790466139645302E-2</v>
      </c>
      <c r="R164" s="367">
        <f t="shared" si="63"/>
        <v>0.15479482325096355</v>
      </c>
      <c r="S164" s="367">
        <f t="shared" si="64"/>
        <v>-5.9637653748439989E-3</v>
      </c>
      <c r="T164" s="367">
        <f t="shared" si="65"/>
        <v>0.11699330923839055</v>
      </c>
      <c r="U164" s="367">
        <f t="shared" si="66"/>
        <v>0</v>
      </c>
      <c r="V164" s="367">
        <f t="shared" si="67"/>
        <v>-6.6438466670754315E-3</v>
      </c>
      <c r="W164" s="367">
        <f t="shared" si="68"/>
        <v>4.1176563266543252E-2</v>
      </c>
      <c r="X164" s="367">
        <f t="shared" si="69"/>
        <v>3.8698650120816071E-3</v>
      </c>
      <c r="Y164" s="367">
        <f t="shared" si="70"/>
        <v>-4.0751790020610648E-3</v>
      </c>
      <c r="AA164" s="368">
        <f>'GE2024 results'!Q163</f>
        <v>0.5543033918903989</v>
      </c>
      <c r="AB164" s="368">
        <f>'GE2024 results'!R163</f>
        <v>0.13974146503148824</v>
      </c>
      <c r="AC164" s="368">
        <f>'GE2024 results'!S163</f>
        <v>9.1371119213346591E-2</v>
      </c>
      <c r="AD164" s="368">
        <f>'GE2024 results'!T163</f>
        <v>8.0035355209369136E-2</v>
      </c>
      <c r="AE164" s="368">
        <f>'GE2024 results'!U163</f>
        <v>0.10241962214119987</v>
      </c>
      <c r="AF164" s="368">
        <f>'GE2024 results'!W163</f>
        <v>0</v>
      </c>
      <c r="AG164" s="368">
        <f>'GE2024 results'!X163</f>
        <v>2.4107833388575847E-2</v>
      </c>
      <c r="AH164" s="369">
        <f>'GE2024 results'!Z163</f>
        <v>8.0212131256214778E-3</v>
      </c>
      <c r="AJ164" s="368">
        <f t="shared" si="71"/>
        <v>0.28994208830604556</v>
      </c>
      <c r="AK164" s="370" t="str">
        <f t="shared" si="72"/>
        <v>Lab</v>
      </c>
      <c r="AL164" s="368">
        <f t="shared" si="73"/>
        <v>4.377614584173542E-2</v>
      </c>
      <c r="AM164" s="368">
        <f t="shared" si="74"/>
        <v>0.24616594246431014</v>
      </c>
      <c r="AO164" s="383" t="s">
        <v>8</v>
      </c>
      <c r="AP164" s="372" t="str">
        <f t="shared" si="75"/>
        <v>Lab</v>
      </c>
      <c r="AQ164" s="359" t="str">
        <f t="shared" si="76"/>
        <v>HOLD</v>
      </c>
      <c r="AR164" s="359" t="str">
        <f t="shared" si="77"/>
        <v/>
      </c>
      <c r="AS164" s="333" t="str">
        <f t="shared" si="88"/>
        <v/>
      </c>
      <c r="AU164" s="373">
        <f t="shared" si="78"/>
        <v>13156.974063400581</v>
      </c>
      <c r="AV164" s="374">
        <f t="shared" si="79"/>
        <v>4717.0819672131147</v>
      </c>
      <c r="AW164" s="375">
        <f t="shared" si="80"/>
        <v>11170.502838059183</v>
      </c>
      <c r="AX164" s="376">
        <f t="shared" si="81"/>
        <v>3361.2160000000003</v>
      </c>
      <c r="AY164" s="377">
        <f t="shared" si="82"/>
        <v>9956.5063637426028</v>
      </c>
      <c r="AZ164" s="378">
        <f t="shared" si="83"/>
        <v>0</v>
      </c>
      <c r="BA164" s="379">
        <f t="shared" si="84"/>
        <v>792.47970407048388</v>
      </c>
      <c r="BB164" s="471">
        <f t="shared" si="86"/>
        <v>1868.5075288070429</v>
      </c>
      <c r="BC164" s="379">
        <f t="shared" si="87"/>
        <v>175.60649400812582</v>
      </c>
      <c r="BD164" s="381">
        <f t="shared" si="85"/>
        <v>179.06289121494009</v>
      </c>
      <c r="BE164" s="382">
        <f>'Allocation (ENG)'!AW164</f>
        <v>45377.937850516078</v>
      </c>
    </row>
    <row r="165" spans="1:57" ht="20" customHeight="1" x14ac:dyDescent="0.35">
      <c r="A165" s="333" t="s">
        <v>245</v>
      </c>
      <c r="B165" s="390" t="s">
        <v>190</v>
      </c>
      <c r="C165" s="333" t="s">
        <v>57</v>
      </c>
      <c r="D165" s="333" t="s">
        <v>71</v>
      </c>
      <c r="E165" s="462">
        <f>'Allocation (ENG)'!AY165</f>
        <v>0.12278246681371678</v>
      </c>
      <c r="F165" s="463">
        <f>'Allocation (ENG)'!AZ165</f>
        <v>0.21774924929398234</v>
      </c>
      <c r="G165" s="464">
        <f>'Allocation (ENG)'!BA165</f>
        <v>0.45723704328709297</v>
      </c>
      <c r="H165" s="465">
        <f>'Allocation (ENG)'!BB165</f>
        <v>2.9148030131454641E-2</v>
      </c>
      <c r="I165" s="466">
        <f>'Allocation (ENG)'!BC165</f>
        <v>9.1070371525484431E-2</v>
      </c>
      <c r="J165" s="467">
        <f>'Allocation (ENG)'!BD165</f>
        <v>9.6551310664681398E-4</v>
      </c>
      <c r="K165" s="462">
        <f>'Allocation (ENG)'!BE165</f>
        <v>0</v>
      </c>
      <c r="L165" s="468">
        <f>'Allocation (ENG)'!BF165</f>
        <v>7.6482757331257617E-2</v>
      </c>
      <c r="M165" s="469">
        <f>'Allocation (ENG)'!BG165</f>
        <v>1.3991737411864498E-3</v>
      </c>
      <c r="N165" s="470">
        <f>'Allocation (ENG)'!BH165</f>
        <v>3.1653947691778614E-3</v>
      </c>
      <c r="P165" s="367">
        <f t="shared" si="61"/>
        <v>-0.17873118968492913</v>
      </c>
      <c r="Q165" s="367">
        <f t="shared" si="62"/>
        <v>-0.15825058275522721</v>
      </c>
      <c r="R165" s="367">
        <f t="shared" si="63"/>
        <v>0.23923691732400015</v>
      </c>
      <c r="S165" s="367">
        <f t="shared" si="64"/>
        <v>-1.1307116510579241E-2</v>
      </c>
      <c r="T165" s="367">
        <f t="shared" si="65"/>
        <v>3.6465370790699725E-2</v>
      </c>
      <c r="U165" s="367">
        <f t="shared" si="66"/>
        <v>-3.191268956208769E-3</v>
      </c>
      <c r="V165" s="367">
        <f t="shared" si="67"/>
        <v>0</v>
      </c>
      <c r="W165" s="367">
        <f t="shared" si="68"/>
        <v>7.6482757331257617E-2</v>
      </c>
      <c r="X165" s="367">
        <f t="shared" si="69"/>
        <v>1.3991737411864498E-3</v>
      </c>
      <c r="Y165" s="367">
        <f t="shared" si="70"/>
        <v>-2.1040612801996707E-3</v>
      </c>
      <c r="AA165" s="368">
        <f>'GE2024 results'!Q164</f>
        <v>0.30151365649864592</v>
      </c>
      <c r="AB165" s="368">
        <f>'GE2024 results'!R164</f>
        <v>0.37599983204920956</v>
      </c>
      <c r="AC165" s="368">
        <f>'GE2024 results'!S164</f>
        <v>0.21800012596309282</v>
      </c>
      <c r="AD165" s="368">
        <f>'GE2024 results'!T164</f>
        <v>4.0455146642033882E-2</v>
      </c>
      <c r="AE165" s="368">
        <f>'GE2024 results'!U164</f>
        <v>5.4605000734784706E-2</v>
      </c>
      <c r="AF165" s="368">
        <f>'GE2024 results'!W164</f>
        <v>4.1567820628555831E-3</v>
      </c>
      <c r="AG165" s="368">
        <f>'GE2024 results'!X164</f>
        <v>0</v>
      </c>
      <c r="AH165" s="369">
        <f>'GE2024 results'!Z164</f>
        <v>5.2694560493775321E-3</v>
      </c>
      <c r="AJ165" s="368">
        <f t="shared" si="71"/>
        <v>0.45723704328709297</v>
      </c>
      <c r="AK165" s="370" t="str">
        <f t="shared" si="72"/>
        <v>Ref</v>
      </c>
      <c r="AL165" s="368">
        <f t="shared" si="73"/>
        <v>0.23948779399311063</v>
      </c>
      <c r="AM165" s="368">
        <f t="shared" si="74"/>
        <v>0.21774924929398234</v>
      </c>
      <c r="AO165" s="384" t="s">
        <v>10</v>
      </c>
      <c r="AP165" s="372" t="str">
        <f t="shared" si="75"/>
        <v>Ref</v>
      </c>
      <c r="AQ165" s="359" t="str">
        <f t="shared" si="76"/>
        <v>gain from</v>
      </c>
      <c r="AR165" s="359" t="str">
        <f t="shared" si="77"/>
        <v>CON</v>
      </c>
      <c r="AS165" s="333" t="str">
        <f t="shared" si="88"/>
        <v/>
      </c>
      <c r="AU165" s="373">
        <f t="shared" si="78"/>
        <v>7532.8069164265144</v>
      </c>
      <c r="AV165" s="374">
        <f t="shared" si="79"/>
        <v>13359.098360655738</v>
      </c>
      <c r="AW165" s="375">
        <f t="shared" si="80"/>
        <v>28051.874599856485</v>
      </c>
      <c r="AX165" s="376">
        <f t="shared" si="81"/>
        <v>1788.2560000000003</v>
      </c>
      <c r="AY165" s="377">
        <f t="shared" si="82"/>
        <v>5587.2433769351701</v>
      </c>
      <c r="AZ165" s="378">
        <f t="shared" si="83"/>
        <v>59.23503572121632</v>
      </c>
      <c r="BA165" s="379">
        <f t="shared" si="84"/>
        <v>0</v>
      </c>
      <c r="BB165" s="471">
        <f t="shared" si="86"/>
        <v>4692.2810590404679</v>
      </c>
      <c r="BC165" s="379">
        <f t="shared" si="87"/>
        <v>85.840477947737369</v>
      </c>
      <c r="BD165" s="381">
        <f t="shared" si="85"/>
        <v>194.19961358700695</v>
      </c>
      <c r="BE165" s="382">
        <f>'Allocation (ENG)'!AW165</f>
        <v>61350.83544017034</v>
      </c>
    </row>
    <row r="166" spans="1:57" ht="20" customHeight="1" x14ac:dyDescent="0.35">
      <c r="A166" s="333" t="s">
        <v>246</v>
      </c>
      <c r="B166" s="390" t="s">
        <v>190</v>
      </c>
      <c r="C166" s="333" t="s">
        <v>57</v>
      </c>
      <c r="D166" s="333" t="s">
        <v>71</v>
      </c>
      <c r="E166" s="462">
        <f>'Allocation (ENG)'!AY166</f>
        <v>0.11346540185232944</v>
      </c>
      <c r="F166" s="463">
        <f>'Allocation (ENG)'!AZ166</f>
        <v>0.22803910772012609</v>
      </c>
      <c r="G166" s="464">
        <f>'Allocation (ENG)'!BA166</f>
        <v>0.41974202200917021</v>
      </c>
      <c r="H166" s="465">
        <f>'Allocation (ENG)'!BB166</f>
        <v>7.6633014701610699E-2</v>
      </c>
      <c r="I166" s="466">
        <f>'Allocation (ENG)'!BC166</f>
        <v>8.7005849666250468E-2</v>
      </c>
      <c r="J166" s="467">
        <f>'Allocation (ENG)'!BD166</f>
        <v>0</v>
      </c>
      <c r="K166" s="462">
        <f>'Allocation (ENG)'!BE166</f>
        <v>0</v>
      </c>
      <c r="L166" s="468">
        <f>'Allocation (ENG)'!BF166</f>
        <v>7.021090631736436E-2</v>
      </c>
      <c r="M166" s="469">
        <f>'Allocation (ENG)'!BG166</f>
        <v>1.2421683058245225E-3</v>
      </c>
      <c r="N166" s="470">
        <f>'Allocation (ENG)'!BH166</f>
        <v>3.661529427324341E-3</v>
      </c>
      <c r="P166" s="367">
        <f t="shared" si="61"/>
        <v>-0.15536883946036995</v>
      </c>
      <c r="Q166" s="367">
        <f t="shared" si="62"/>
        <v>-0.15187971675407791</v>
      </c>
      <c r="R166" s="367">
        <f t="shared" si="63"/>
        <v>0.22665713498206105</v>
      </c>
      <c r="S166" s="367">
        <f t="shared" si="64"/>
        <v>-2.5986740903624475E-2</v>
      </c>
      <c r="T166" s="367">
        <f t="shared" si="65"/>
        <v>3.6672682735510123E-2</v>
      </c>
      <c r="U166" s="367">
        <f t="shared" si="66"/>
        <v>0</v>
      </c>
      <c r="V166" s="367">
        <f t="shared" si="67"/>
        <v>0</v>
      </c>
      <c r="W166" s="367">
        <f t="shared" si="68"/>
        <v>7.021090631736436E-2</v>
      </c>
      <c r="X166" s="367">
        <f t="shared" si="69"/>
        <v>1.2421683058245225E-3</v>
      </c>
      <c r="Y166" s="367">
        <f t="shared" si="70"/>
        <v>-1.5475952226875964E-3</v>
      </c>
      <c r="AA166" s="368">
        <f>'GE2024 results'!Q165</f>
        <v>0.2688342413126994</v>
      </c>
      <c r="AB166" s="368">
        <f>'GE2024 results'!R165</f>
        <v>0.379918824474204</v>
      </c>
      <c r="AC166" s="368">
        <f>'GE2024 results'!S165</f>
        <v>0.19308488702710916</v>
      </c>
      <c r="AD166" s="368">
        <f>'GE2024 results'!T165</f>
        <v>0.10261975560523517</v>
      </c>
      <c r="AE166" s="368">
        <f>'GE2024 results'!U165</f>
        <v>5.0333166930740345E-2</v>
      </c>
      <c r="AF166" s="368">
        <f>'GE2024 results'!W165</f>
        <v>0</v>
      </c>
      <c r="AG166" s="368">
        <f>'GE2024 results'!X165</f>
        <v>0</v>
      </c>
      <c r="AH166" s="369">
        <f>'GE2024 results'!Z165</f>
        <v>5.2091246500119374E-3</v>
      </c>
      <c r="AJ166" s="368">
        <f t="shared" si="71"/>
        <v>0.41974202200917021</v>
      </c>
      <c r="AK166" s="370" t="str">
        <f t="shared" si="72"/>
        <v>Ref</v>
      </c>
      <c r="AL166" s="368">
        <f t="shared" si="73"/>
        <v>0.19170291428904412</v>
      </c>
      <c r="AM166" s="368">
        <f t="shared" si="74"/>
        <v>0.22803910772012609</v>
      </c>
      <c r="AO166" s="384" t="s">
        <v>10</v>
      </c>
      <c r="AP166" s="372" t="str">
        <f t="shared" si="75"/>
        <v>Ref</v>
      </c>
      <c r="AQ166" s="359" t="str">
        <f t="shared" si="76"/>
        <v>gain from</v>
      </c>
      <c r="AR166" s="359" t="str">
        <f t="shared" si="77"/>
        <v>CON</v>
      </c>
      <c r="AS166" s="333" t="str">
        <f t="shared" si="88"/>
        <v/>
      </c>
      <c r="AU166" s="373">
        <f t="shared" si="78"/>
        <v>6496.4034582132572</v>
      </c>
      <c r="AV166" s="374">
        <f t="shared" si="79"/>
        <v>13056.262295081968</v>
      </c>
      <c r="AW166" s="375">
        <f t="shared" si="80"/>
        <v>24032.114449183675</v>
      </c>
      <c r="AX166" s="376">
        <f t="shared" si="81"/>
        <v>4387.5840000000007</v>
      </c>
      <c r="AY166" s="377">
        <f t="shared" si="82"/>
        <v>4981.4753522155552</v>
      </c>
      <c r="AZ166" s="378">
        <f t="shared" si="83"/>
        <v>0</v>
      </c>
      <c r="BA166" s="379">
        <f t="shared" si="84"/>
        <v>0</v>
      </c>
      <c r="BB166" s="471">
        <f t="shared" si="86"/>
        <v>4019.8894743089368</v>
      </c>
      <c r="BC166" s="379">
        <f t="shared" si="87"/>
        <v>71.119710025295802</v>
      </c>
      <c r="BD166" s="381">
        <f t="shared" si="85"/>
        <v>209.63899167234223</v>
      </c>
      <c r="BE166" s="382">
        <f>'Allocation (ENG)'!AW166</f>
        <v>57254.487730701025</v>
      </c>
    </row>
    <row r="167" spans="1:57" ht="20" customHeight="1" x14ac:dyDescent="0.35">
      <c r="A167" s="333" t="s">
        <v>247</v>
      </c>
      <c r="B167" s="390" t="s">
        <v>190</v>
      </c>
      <c r="C167" s="333" t="s">
        <v>57</v>
      </c>
      <c r="D167" s="333" t="s">
        <v>71</v>
      </c>
      <c r="E167" s="462">
        <f>'Allocation (ENG)'!AY167</f>
        <v>0.30456499243031265</v>
      </c>
      <c r="F167" s="463">
        <f>'Allocation (ENG)'!AZ167</f>
        <v>4.3212509548710157E-2</v>
      </c>
      <c r="G167" s="464">
        <f>'Allocation (ENG)'!BA167</f>
        <v>0.12308522091794868</v>
      </c>
      <c r="H167" s="465">
        <f>'Allocation (ENG)'!BB167</f>
        <v>6.4344398976543968E-2</v>
      </c>
      <c r="I167" s="466">
        <f>'Allocation (ENG)'!BC167</f>
        <v>0.41473290280381814</v>
      </c>
      <c r="J167" s="467">
        <f>'Allocation (ENG)'!BD167</f>
        <v>1.4695376728237866E-3</v>
      </c>
      <c r="K167" s="462">
        <f>'Allocation (ENG)'!BE167</f>
        <v>0</v>
      </c>
      <c r="L167" s="468">
        <f>'Allocation (ENG)'!BF167</f>
        <v>2.0588657941742583E-2</v>
      </c>
      <c r="M167" s="469">
        <f>'Allocation (ENG)'!BG167</f>
        <v>6.3543232299765528E-3</v>
      </c>
      <c r="N167" s="470">
        <f>'Allocation (ENG)'!BH167</f>
        <v>2.1647456478123529E-2</v>
      </c>
      <c r="P167" s="367">
        <f t="shared" si="61"/>
        <v>-0.28344438973841168</v>
      </c>
      <c r="Q167" s="367">
        <f t="shared" si="62"/>
        <v>-1.5451820167505015E-2</v>
      </c>
      <c r="R167" s="367">
        <f t="shared" si="63"/>
        <v>7.6947632960116891E-2</v>
      </c>
      <c r="S167" s="367">
        <f t="shared" si="64"/>
        <v>-5.8672153235307806E-3</v>
      </c>
      <c r="T167" s="367">
        <f t="shared" si="65"/>
        <v>0.21922809573110633</v>
      </c>
      <c r="U167" s="367">
        <f t="shared" si="66"/>
        <v>-1.2835692112984395E-2</v>
      </c>
      <c r="V167" s="367">
        <f t="shared" si="67"/>
        <v>0</v>
      </c>
      <c r="W167" s="367">
        <f t="shared" si="68"/>
        <v>2.0588657941742583E-2</v>
      </c>
      <c r="X167" s="367">
        <f t="shared" si="69"/>
        <v>6.3543232299765528E-3</v>
      </c>
      <c r="Y167" s="367">
        <f t="shared" si="70"/>
        <v>-5.519592520510385E-3</v>
      </c>
      <c r="AA167" s="368">
        <f>'GE2024 results'!Q166</f>
        <v>0.58800938216872434</v>
      </c>
      <c r="AB167" s="368">
        <f>'GE2024 results'!R166</f>
        <v>5.8664329716215172E-2</v>
      </c>
      <c r="AC167" s="368">
        <f>'GE2024 results'!S166</f>
        <v>4.6137587957831794E-2</v>
      </c>
      <c r="AD167" s="368">
        <f>'GE2024 results'!T166</f>
        <v>7.0211614300074748E-2</v>
      </c>
      <c r="AE167" s="368">
        <f>'GE2024 results'!U166</f>
        <v>0.19550480707271181</v>
      </c>
      <c r="AF167" s="368">
        <f>'GE2024 results'!W166</f>
        <v>1.4305229785808182E-2</v>
      </c>
      <c r="AG167" s="368">
        <f>'GE2024 results'!X166</f>
        <v>0</v>
      </c>
      <c r="AH167" s="369">
        <f>'GE2024 results'!Z166</f>
        <v>2.7167048998633914E-2</v>
      </c>
      <c r="AJ167" s="368">
        <f t="shared" si="71"/>
        <v>0.41473290280381814</v>
      </c>
      <c r="AK167" s="370" t="str">
        <f t="shared" si="72"/>
        <v>Grn</v>
      </c>
      <c r="AL167" s="368">
        <f t="shared" si="73"/>
        <v>0.11016791037350548</v>
      </c>
      <c r="AM167" s="368">
        <f t="shared" si="74"/>
        <v>0.30456499243031265</v>
      </c>
      <c r="AO167" s="383" t="s">
        <v>8</v>
      </c>
      <c r="AP167" s="372" t="str">
        <f t="shared" si="75"/>
        <v>Grn</v>
      </c>
      <c r="AQ167" s="359" t="str">
        <f t="shared" si="76"/>
        <v>gain from</v>
      </c>
      <c r="AR167" s="359" t="str">
        <f t="shared" si="77"/>
        <v>LAB</v>
      </c>
      <c r="AS167" s="333" t="str">
        <f t="shared" si="88"/>
        <v/>
      </c>
      <c r="AU167" s="373">
        <f t="shared" si="78"/>
        <v>11965.319884726227</v>
      </c>
      <c r="AV167" s="374">
        <f t="shared" si="79"/>
        <v>1697.672131147541</v>
      </c>
      <c r="AW167" s="375">
        <f t="shared" si="80"/>
        <v>4835.5985683496829</v>
      </c>
      <c r="AX167" s="376">
        <f t="shared" si="81"/>
        <v>2527.8720000000003</v>
      </c>
      <c r="AY167" s="377">
        <f t="shared" si="82"/>
        <v>16293.441374107369</v>
      </c>
      <c r="AZ167" s="378">
        <f t="shared" si="83"/>
        <v>57.733123553311941</v>
      </c>
      <c r="BA167" s="379">
        <f t="shared" si="84"/>
        <v>0</v>
      </c>
      <c r="BB167" s="471">
        <f t="shared" si="86"/>
        <v>808.8581563638711</v>
      </c>
      <c r="BC167" s="379">
        <f t="shared" si="87"/>
        <v>249.63968935140485</v>
      </c>
      <c r="BD167" s="381">
        <f t="shared" si="85"/>
        <v>850.45474000332774</v>
      </c>
      <c r="BE167" s="382">
        <f>'Allocation (ENG)'!AW167</f>
        <v>39286.589667602733</v>
      </c>
    </row>
    <row r="168" spans="1:57" ht="20" customHeight="1" x14ac:dyDescent="0.35">
      <c r="A168" s="333" t="s">
        <v>248</v>
      </c>
      <c r="B168" s="390" t="s">
        <v>190</v>
      </c>
      <c r="C168" s="333" t="s">
        <v>57</v>
      </c>
      <c r="D168" s="333" t="s">
        <v>71</v>
      </c>
      <c r="E168" s="462">
        <f>'Allocation (ENG)'!AY168</f>
        <v>0.22145304963069717</v>
      </c>
      <c r="F168" s="463">
        <f>'Allocation (ENG)'!AZ168</f>
        <v>8.0505171552962343E-2</v>
      </c>
      <c r="G168" s="464">
        <f>'Allocation (ENG)'!BA168</f>
        <v>0.20941429313618054</v>
      </c>
      <c r="H168" s="465">
        <f>'Allocation (ENG)'!BB168</f>
        <v>8.8553452567598973E-2</v>
      </c>
      <c r="I168" s="466">
        <f>'Allocation (ENG)'!BC168</f>
        <v>0.29237639609430038</v>
      </c>
      <c r="J168" s="467">
        <f>'Allocation (ENG)'!BD168</f>
        <v>6.0012309069459147E-2</v>
      </c>
      <c r="K168" s="462">
        <f>'Allocation (ENG)'!BE168</f>
        <v>4.2785088648512881E-3</v>
      </c>
      <c r="L168" s="468">
        <f>'Allocation (ENG)'!BF168</f>
        <v>3.5029057244547773E-2</v>
      </c>
      <c r="M168" s="469">
        <f>'Allocation (ENG)'!BG168</f>
        <v>8.3777618394022847E-3</v>
      </c>
      <c r="N168" s="470">
        <f>'Allocation (ENG)'!BH168</f>
        <v>0</v>
      </c>
      <c r="P168" s="367">
        <f t="shared" si="61"/>
        <v>-0.2090828264232853</v>
      </c>
      <c r="Q168" s="367">
        <f t="shared" si="62"/>
        <v>-2.9550343998360512E-2</v>
      </c>
      <c r="R168" s="367">
        <f t="shared" si="63"/>
        <v>0.13036851022753732</v>
      </c>
      <c r="S168" s="367">
        <f t="shared" si="64"/>
        <v>-8.7497459643747361E-3</v>
      </c>
      <c r="T168" s="367">
        <f t="shared" si="65"/>
        <v>0.15358751778717628</v>
      </c>
      <c r="U168" s="367">
        <f t="shared" si="66"/>
        <v>-4.5769205877928834E-2</v>
      </c>
      <c r="V168" s="367">
        <f t="shared" si="67"/>
        <v>-2.9704441589261277E-2</v>
      </c>
      <c r="W168" s="367">
        <f t="shared" si="68"/>
        <v>3.5029057244547773E-2</v>
      </c>
      <c r="X168" s="367">
        <f t="shared" si="69"/>
        <v>8.3777618394022847E-3</v>
      </c>
      <c r="Y168" s="367">
        <f t="shared" si="70"/>
        <v>-4.5062832454530674E-3</v>
      </c>
      <c r="AA168" s="368">
        <f>'GE2024 results'!Q167</f>
        <v>0.43053587605398247</v>
      </c>
      <c r="AB168" s="368">
        <f>'GE2024 results'!R167</f>
        <v>0.11005551555132286</v>
      </c>
      <c r="AC168" s="368">
        <f>'GE2024 results'!S167</f>
        <v>7.9045782908643239E-2</v>
      </c>
      <c r="AD168" s="368">
        <f>'GE2024 results'!T167</f>
        <v>9.7303198531973709E-2</v>
      </c>
      <c r="AE168" s="368">
        <f>'GE2024 results'!U167</f>
        <v>0.13878887830712411</v>
      </c>
      <c r="AF168" s="368">
        <f>'GE2024 results'!W167</f>
        <v>0.10578151494738798</v>
      </c>
      <c r="AG168" s="368">
        <f>'GE2024 results'!X167</f>
        <v>3.3982950454112565E-2</v>
      </c>
      <c r="AH168" s="369">
        <f>'GE2024 results'!Z167</f>
        <v>4.5062832454530674E-3</v>
      </c>
      <c r="AJ168" s="368">
        <f t="shared" si="71"/>
        <v>0.29237639609430038</v>
      </c>
      <c r="AK168" s="370" t="str">
        <f t="shared" si="72"/>
        <v>Grn</v>
      </c>
      <c r="AL168" s="368">
        <f t="shared" si="73"/>
        <v>7.092334646360321E-2</v>
      </c>
      <c r="AM168" s="368">
        <f t="shared" si="74"/>
        <v>0.22145304963069717</v>
      </c>
      <c r="AO168" s="383" t="s">
        <v>8</v>
      </c>
      <c r="AP168" s="372" t="str">
        <f t="shared" si="75"/>
        <v>Grn</v>
      </c>
      <c r="AQ168" s="359" t="str">
        <f t="shared" si="76"/>
        <v>gain from</v>
      </c>
      <c r="AR168" s="359" t="str">
        <f t="shared" si="77"/>
        <v>LAB</v>
      </c>
      <c r="AS168" s="333" t="str">
        <f t="shared" si="88"/>
        <v/>
      </c>
      <c r="AU168" s="373">
        <f t="shared" si="78"/>
        <v>9721.5273775216156</v>
      </c>
      <c r="AV168" s="374">
        <f t="shared" si="79"/>
        <v>3534.0819672131147</v>
      </c>
      <c r="AW168" s="375">
        <f t="shared" si="80"/>
        <v>9193.04018329272</v>
      </c>
      <c r="AX168" s="376">
        <f t="shared" si="81"/>
        <v>3887.3920000000003</v>
      </c>
      <c r="AY168" s="377">
        <f t="shared" si="82"/>
        <v>12834.978537942192</v>
      </c>
      <c r="AZ168" s="378">
        <f t="shared" si="83"/>
        <v>2634.4695030389189</v>
      </c>
      <c r="BA168" s="379">
        <f t="shared" si="84"/>
        <v>187.82148692006606</v>
      </c>
      <c r="BB168" s="471">
        <f t="shared" si="86"/>
        <v>1537.7342492213706</v>
      </c>
      <c r="BC168" s="379">
        <f t="shared" si="87"/>
        <v>367.7738519289984</v>
      </c>
      <c r="BD168" s="381">
        <f t="shared" si="85"/>
        <v>0</v>
      </c>
      <c r="BE168" s="382">
        <f>'Allocation (ENG)'!AW168</f>
        <v>43898.819157079</v>
      </c>
    </row>
    <row r="169" spans="1:57" ht="20" customHeight="1" x14ac:dyDescent="0.35">
      <c r="A169" s="333" t="s">
        <v>249</v>
      </c>
      <c r="B169" s="390" t="s">
        <v>190</v>
      </c>
      <c r="C169" s="333" t="s">
        <v>57</v>
      </c>
      <c r="D169" s="333" t="s">
        <v>71</v>
      </c>
      <c r="E169" s="462">
        <f>'Allocation (ENG)'!AY169</f>
        <v>0.28066327126164509</v>
      </c>
      <c r="F169" s="463">
        <f>'Allocation (ENG)'!AZ169</f>
        <v>0.19071164280735242</v>
      </c>
      <c r="G169" s="464">
        <f>'Allocation (ENG)'!BA169</f>
        <v>0.18497464714084796</v>
      </c>
      <c r="H169" s="465">
        <f>'Allocation (ENG)'!BB169</f>
        <v>0.12298434461425252</v>
      </c>
      <c r="I169" s="466">
        <f>'Allocation (ENG)'!BC169</f>
        <v>0.17457240567063248</v>
      </c>
      <c r="J169" s="467">
        <f>'Allocation (ENG)'!BD169</f>
        <v>0</v>
      </c>
      <c r="K169" s="462">
        <f>'Allocation (ENG)'!BE169</f>
        <v>7.2728885072405099E-3</v>
      </c>
      <c r="L169" s="468">
        <f>'Allocation (ENG)'!BF169</f>
        <v>3.0940999329368724E-2</v>
      </c>
      <c r="M169" s="469">
        <f>'Allocation (ENG)'!BG169</f>
        <v>2.8314944481256463E-3</v>
      </c>
      <c r="N169" s="470">
        <f>'Allocation (ENG)'!BH169</f>
        <v>5.0483062205346338E-3</v>
      </c>
      <c r="P169" s="367">
        <f t="shared" si="61"/>
        <v>-0.20959107508929203</v>
      </c>
      <c r="Q169" s="367">
        <f t="shared" si="62"/>
        <v>-4.3535028695092765E-2</v>
      </c>
      <c r="R169" s="367">
        <f t="shared" si="63"/>
        <v>0.12224212029057771</v>
      </c>
      <c r="S169" s="367">
        <f t="shared" si="64"/>
        <v>1.5673055146432774E-3</v>
      </c>
      <c r="T169" s="367">
        <f t="shared" si="65"/>
        <v>0.10011701572749188</v>
      </c>
      <c r="U169" s="367">
        <f t="shared" si="66"/>
        <v>0</v>
      </c>
      <c r="V169" s="367">
        <f t="shared" si="67"/>
        <v>-2.8588474592522242E-3</v>
      </c>
      <c r="W169" s="367">
        <f t="shared" si="68"/>
        <v>3.0940999329368724E-2</v>
      </c>
      <c r="X169" s="367">
        <f t="shared" si="69"/>
        <v>2.8314944481256463E-3</v>
      </c>
      <c r="Y169" s="367">
        <f t="shared" si="70"/>
        <v>-1.7139840665702172E-3</v>
      </c>
      <c r="AA169" s="368">
        <f>'GE2024 results'!Q168</f>
        <v>0.49025434635093712</v>
      </c>
      <c r="AB169" s="368">
        <f>'GE2024 results'!R168</f>
        <v>0.23424667150244519</v>
      </c>
      <c r="AC169" s="368">
        <f>'GE2024 results'!S168</f>
        <v>6.2732526850270254E-2</v>
      </c>
      <c r="AD169" s="368">
        <f>'GE2024 results'!T168</f>
        <v>0.12141703909960924</v>
      </c>
      <c r="AE169" s="368">
        <f>'GE2024 results'!U168</f>
        <v>7.4455389943140604E-2</v>
      </c>
      <c r="AF169" s="368">
        <f>'GE2024 results'!W168</f>
        <v>0</v>
      </c>
      <c r="AG169" s="368">
        <f>'GE2024 results'!X168</f>
        <v>1.0131735966492734E-2</v>
      </c>
      <c r="AH169" s="369">
        <f>'GE2024 results'!Z168</f>
        <v>6.762290287104851E-3</v>
      </c>
      <c r="AJ169" s="368">
        <f t="shared" si="71"/>
        <v>0.28066327126164509</v>
      </c>
      <c r="AK169" s="370" t="str">
        <f t="shared" si="72"/>
        <v>Lab</v>
      </c>
      <c r="AL169" s="368">
        <f t="shared" si="73"/>
        <v>8.9951628454292665E-2</v>
      </c>
      <c r="AM169" s="368">
        <f t="shared" si="74"/>
        <v>0.19071164280735242</v>
      </c>
      <c r="AO169" s="383" t="s">
        <v>8</v>
      </c>
      <c r="AP169" s="372" t="str">
        <f t="shared" si="75"/>
        <v>Lab</v>
      </c>
      <c r="AQ169" s="359" t="str">
        <f t="shared" si="76"/>
        <v>HOLD</v>
      </c>
      <c r="AR169" s="359" t="str">
        <f t="shared" si="77"/>
        <v/>
      </c>
      <c r="AS169" s="333" t="str">
        <f t="shared" si="88"/>
        <v/>
      </c>
      <c r="AU169" s="373">
        <f t="shared" si="78"/>
        <v>10989.233429394815</v>
      </c>
      <c r="AV169" s="374">
        <f t="shared" si="79"/>
        <v>7467.2213114754104</v>
      </c>
      <c r="AW169" s="375">
        <f t="shared" si="80"/>
        <v>7242.5920456678768</v>
      </c>
      <c r="AX169" s="376">
        <f t="shared" si="81"/>
        <v>4815.3920000000007</v>
      </c>
      <c r="AY169" s="377">
        <f t="shared" si="82"/>
        <v>6835.2973569426022</v>
      </c>
      <c r="AZ169" s="378">
        <f t="shared" si="83"/>
        <v>0</v>
      </c>
      <c r="BA169" s="379">
        <f t="shared" si="84"/>
        <v>284.76640050817707</v>
      </c>
      <c r="BB169" s="471">
        <f t="shared" si="86"/>
        <v>1211.4797302857758</v>
      </c>
      <c r="BC169" s="379">
        <f t="shared" si="87"/>
        <v>110.86578341588803</v>
      </c>
      <c r="BD169" s="381">
        <f t="shared" si="85"/>
        <v>197.66396661429627</v>
      </c>
      <c r="BE169" s="382">
        <f>'Allocation (ENG)'!AW169</f>
        <v>39154.512024304844</v>
      </c>
    </row>
    <row r="170" spans="1:57" ht="20" customHeight="1" x14ac:dyDescent="0.35">
      <c r="A170" s="333" t="s">
        <v>250</v>
      </c>
      <c r="B170" s="390" t="s">
        <v>190</v>
      </c>
      <c r="C170" s="333" t="s">
        <v>57</v>
      </c>
      <c r="D170" s="333" t="s">
        <v>71</v>
      </c>
      <c r="E170" s="462">
        <f>'Allocation (ENG)'!AY170</f>
        <v>0.28610841788755426</v>
      </c>
      <c r="F170" s="463">
        <f>'Allocation (ENG)'!AZ170</f>
        <v>0.10286317341802402</v>
      </c>
      <c r="G170" s="464">
        <f>'Allocation (ENG)'!BA170</f>
        <v>0.15420087229314178</v>
      </c>
      <c r="H170" s="465">
        <f>'Allocation (ENG)'!BB170</f>
        <v>8.594571111400201E-2</v>
      </c>
      <c r="I170" s="466">
        <f>'Allocation (ENG)'!BC170</f>
        <v>0.30351224450144348</v>
      </c>
      <c r="J170" s="467">
        <f>'Allocation (ENG)'!BD170</f>
        <v>0</v>
      </c>
      <c r="K170" s="462">
        <f>'Allocation (ENG)'!BE170</f>
        <v>3.5253834229738823E-2</v>
      </c>
      <c r="L170" s="468">
        <f>'Allocation (ENG)'!BF170</f>
        <v>2.579342174702039E-2</v>
      </c>
      <c r="M170" s="469">
        <f>'Allocation (ENG)'!BG170</f>
        <v>6.322324809075278E-3</v>
      </c>
      <c r="N170" s="470">
        <f>'Allocation (ENG)'!BH170</f>
        <v>0</v>
      </c>
      <c r="P170" s="367">
        <f t="shared" si="61"/>
        <v>-0.23878530456504465</v>
      </c>
      <c r="Q170" s="367">
        <f t="shared" si="62"/>
        <v>-2.983379864988929E-2</v>
      </c>
      <c r="R170" s="367">
        <f t="shared" si="63"/>
        <v>9.9275592581069161E-2</v>
      </c>
      <c r="S170" s="367">
        <f t="shared" si="64"/>
        <v>-3.1709464245317509E-3</v>
      </c>
      <c r="T170" s="367">
        <f t="shared" si="65"/>
        <v>0.16755522496723907</v>
      </c>
      <c r="U170" s="367">
        <f t="shared" si="66"/>
        <v>-1.5674308217927653E-2</v>
      </c>
      <c r="V170" s="367">
        <f t="shared" si="67"/>
        <v>-1.1482206247010518E-2</v>
      </c>
      <c r="W170" s="367">
        <f t="shared" si="68"/>
        <v>2.579342174702039E-2</v>
      </c>
      <c r="X170" s="367">
        <f t="shared" si="69"/>
        <v>6.322324809075278E-3</v>
      </c>
      <c r="Y170" s="367">
        <f t="shared" si="70"/>
        <v>0</v>
      </c>
      <c r="AA170" s="368">
        <f>'GE2024 results'!Q169</f>
        <v>0.52489372245259891</v>
      </c>
      <c r="AB170" s="368">
        <f>'GE2024 results'!R169</f>
        <v>0.13269697206791331</v>
      </c>
      <c r="AC170" s="368">
        <f>'GE2024 results'!S169</f>
        <v>5.492527971207261E-2</v>
      </c>
      <c r="AD170" s="368">
        <f>'GE2024 results'!T169</f>
        <v>8.9116657538533761E-2</v>
      </c>
      <c r="AE170" s="368">
        <f>'GE2024 results'!U169</f>
        <v>0.13595701953420442</v>
      </c>
      <c r="AF170" s="368">
        <f>'GE2024 results'!W169</f>
        <v>1.5674308217927653E-2</v>
      </c>
      <c r="AG170" s="368">
        <f>'GE2024 results'!X169</f>
        <v>4.6736040476749341E-2</v>
      </c>
      <c r="AH170" s="369">
        <f>'GE2024 results'!Z169</f>
        <v>0</v>
      </c>
      <c r="AJ170" s="368">
        <f t="shared" si="71"/>
        <v>0.30351224450144348</v>
      </c>
      <c r="AK170" s="370" t="str">
        <f t="shared" si="72"/>
        <v>Grn</v>
      </c>
      <c r="AL170" s="368">
        <f t="shared" si="73"/>
        <v>1.7403826613889228E-2</v>
      </c>
      <c r="AM170" s="368">
        <f t="shared" si="74"/>
        <v>0.28610841788755426</v>
      </c>
      <c r="AO170" s="383" t="s">
        <v>8</v>
      </c>
      <c r="AP170" s="372" t="str">
        <f t="shared" si="75"/>
        <v>Grn</v>
      </c>
      <c r="AQ170" s="359" t="str">
        <f t="shared" si="76"/>
        <v>gain from</v>
      </c>
      <c r="AR170" s="359" t="str">
        <f t="shared" si="77"/>
        <v>LAB</v>
      </c>
      <c r="AS170" s="333" t="str">
        <f t="shared" si="88"/>
        <v/>
      </c>
      <c r="AU170" s="373">
        <f t="shared" si="78"/>
        <v>10556.000000000002</v>
      </c>
      <c r="AV170" s="374">
        <f t="shared" si="79"/>
        <v>3795.1475409836066</v>
      </c>
      <c r="AW170" s="375">
        <f t="shared" si="80"/>
        <v>5689.2573100248228</v>
      </c>
      <c r="AX170" s="376">
        <f t="shared" si="81"/>
        <v>3170.9760000000006</v>
      </c>
      <c r="AY170" s="377">
        <f t="shared" si="82"/>
        <v>11198.116003061534</v>
      </c>
      <c r="AZ170" s="378">
        <f t="shared" si="83"/>
        <v>0</v>
      </c>
      <c r="BA170" s="379">
        <f t="shared" si="84"/>
        <v>1300.6939008532793</v>
      </c>
      <c r="BB170" s="471">
        <f t="shared" si="86"/>
        <v>951.65099290631986</v>
      </c>
      <c r="BC170" s="379">
        <f t="shared" si="87"/>
        <v>233.2628350376886</v>
      </c>
      <c r="BD170" s="381">
        <f t="shared" si="85"/>
        <v>0</v>
      </c>
      <c r="BE170" s="382">
        <f>'Allocation (ENG)'!AW170</f>
        <v>36895.10458286725</v>
      </c>
    </row>
    <row r="171" spans="1:57" ht="20" customHeight="1" x14ac:dyDescent="0.35">
      <c r="A171" s="333" t="s">
        <v>251</v>
      </c>
      <c r="B171" s="390" t="s">
        <v>190</v>
      </c>
      <c r="C171" s="333" t="s">
        <v>57</v>
      </c>
      <c r="D171" s="333" t="s">
        <v>71</v>
      </c>
      <c r="E171" s="462">
        <f>'Allocation (ENG)'!AY171</f>
        <v>4.8732452765746163E-2</v>
      </c>
      <c r="F171" s="463">
        <f>'Allocation (ENG)'!AZ171</f>
        <v>0.15613979753446938</v>
      </c>
      <c r="G171" s="464">
        <f>'Allocation (ENG)'!BA171</f>
        <v>0.16199637648753115</v>
      </c>
      <c r="H171" s="465">
        <f>'Allocation (ENG)'!BB171</f>
        <v>0.48727744929554145</v>
      </c>
      <c r="I171" s="466">
        <f>'Allocation (ENG)'!BC171</f>
        <v>0.10785955253707653</v>
      </c>
      <c r="J171" s="467">
        <f>'Allocation (ENG)'!BD171</f>
        <v>0</v>
      </c>
      <c r="K171" s="462">
        <f>'Allocation (ENG)'!BE171</f>
        <v>0</v>
      </c>
      <c r="L171" s="468">
        <f>'Allocation (ENG)'!BF171</f>
        <v>2.7097387959574004E-2</v>
      </c>
      <c r="M171" s="469">
        <f>'Allocation (ENG)'!BG171</f>
        <v>1.5398932158689339E-3</v>
      </c>
      <c r="N171" s="470">
        <f>'Allocation (ENG)'!BH171</f>
        <v>9.3570902041923993E-3</v>
      </c>
      <c r="P171" s="367">
        <f t="shared" si="61"/>
        <v>-4.9254619462838579E-2</v>
      </c>
      <c r="Q171" s="367">
        <f t="shared" si="62"/>
        <v>-6.4622281002712528E-2</v>
      </c>
      <c r="R171" s="367">
        <f t="shared" si="63"/>
        <v>9.8755116320984188E-2</v>
      </c>
      <c r="S171" s="367">
        <f t="shared" si="64"/>
        <v>-6.6481504059661634E-2</v>
      </c>
      <c r="T171" s="367">
        <f t="shared" si="65"/>
        <v>5.4906158511803325E-2</v>
      </c>
      <c r="U171" s="367">
        <f t="shared" si="66"/>
        <v>0</v>
      </c>
      <c r="V171" s="367">
        <f t="shared" si="67"/>
        <v>0</v>
      </c>
      <c r="W171" s="367">
        <f t="shared" si="68"/>
        <v>2.7097387959574004E-2</v>
      </c>
      <c r="X171" s="367">
        <f t="shared" si="69"/>
        <v>1.5398932158689339E-3</v>
      </c>
      <c r="Y171" s="367">
        <f t="shared" si="70"/>
        <v>-1.9401514830176478E-3</v>
      </c>
      <c r="AA171" s="368">
        <f>'GE2024 results'!Q170</f>
        <v>9.7987072228584743E-2</v>
      </c>
      <c r="AB171" s="368">
        <f>'GE2024 results'!R170</f>
        <v>0.22076207853718191</v>
      </c>
      <c r="AC171" s="368">
        <f>'GE2024 results'!S170</f>
        <v>6.3241260166546964E-2</v>
      </c>
      <c r="AD171" s="368">
        <f>'GE2024 results'!T170</f>
        <v>0.55375895335520309</v>
      </c>
      <c r="AE171" s="368">
        <f>'GE2024 results'!U170</f>
        <v>5.2953394025273208E-2</v>
      </c>
      <c r="AF171" s="368">
        <f>'GE2024 results'!W170</f>
        <v>0</v>
      </c>
      <c r="AG171" s="368">
        <f>'GE2024 results'!X170</f>
        <v>0</v>
      </c>
      <c r="AH171" s="369">
        <f>'GE2024 results'!Z170</f>
        <v>1.1297241687210047E-2</v>
      </c>
      <c r="AJ171" s="368">
        <f t="shared" si="71"/>
        <v>0.48727744929554145</v>
      </c>
      <c r="AK171" s="370" t="str">
        <f t="shared" si="72"/>
        <v>LD</v>
      </c>
      <c r="AL171" s="368">
        <f t="shared" si="73"/>
        <v>0.32528107280801033</v>
      </c>
      <c r="AM171" s="368">
        <f t="shared" si="74"/>
        <v>0.16199637648753115</v>
      </c>
      <c r="AO171" s="385" t="s">
        <v>14</v>
      </c>
      <c r="AP171" s="372" t="str">
        <f t="shared" si="75"/>
        <v>LD</v>
      </c>
      <c r="AQ171" s="359" t="str">
        <f t="shared" si="76"/>
        <v>HOLD</v>
      </c>
      <c r="AR171" s="359" t="str">
        <f t="shared" si="77"/>
        <v/>
      </c>
      <c r="AS171" s="333" t="str">
        <f t="shared" si="88"/>
        <v>Con/LD</v>
      </c>
      <c r="AU171" s="373">
        <f t="shared" si="78"/>
        <v>2647.6541786743519</v>
      </c>
      <c r="AV171" s="374">
        <f t="shared" si="79"/>
        <v>8483.1393442622939</v>
      </c>
      <c r="AW171" s="375">
        <f t="shared" si="80"/>
        <v>8801.3296847392558</v>
      </c>
      <c r="AX171" s="376">
        <f t="shared" si="81"/>
        <v>26473.984000000004</v>
      </c>
      <c r="AY171" s="377">
        <f t="shared" si="82"/>
        <v>5860.0537994152801</v>
      </c>
      <c r="AZ171" s="378">
        <f t="shared" si="83"/>
        <v>0</v>
      </c>
      <c r="BA171" s="379">
        <f t="shared" si="84"/>
        <v>0</v>
      </c>
      <c r="BB171" s="471">
        <f t="shared" si="86"/>
        <v>1472.2122197952469</v>
      </c>
      <c r="BC171" s="379">
        <f t="shared" si="87"/>
        <v>83.663031025876222</v>
      </c>
      <c r="BD171" s="381">
        <f t="shared" si="85"/>
        <v>508.37455480542997</v>
      </c>
      <c r="BE171" s="382">
        <f>'Allocation (ENG)'!AW171</f>
        <v>54330.410812717739</v>
      </c>
    </row>
    <row r="172" spans="1:57" ht="20" customHeight="1" x14ac:dyDescent="0.35">
      <c r="A172" s="333" t="s">
        <v>252</v>
      </c>
      <c r="B172" s="390" t="s">
        <v>190</v>
      </c>
      <c r="C172" s="333" t="s">
        <v>57</v>
      </c>
      <c r="D172" s="333" t="s">
        <v>71</v>
      </c>
      <c r="E172" s="462">
        <f>'Allocation (ENG)'!AY172</f>
        <v>0.12899453114817203</v>
      </c>
      <c r="F172" s="463">
        <f>'Allocation (ENG)'!AZ172</f>
        <v>0.20278867755766186</v>
      </c>
      <c r="G172" s="464">
        <f>'Allocation (ENG)'!BA172</f>
        <v>0.46080577973285475</v>
      </c>
      <c r="H172" s="465">
        <f>'Allocation (ENG)'!BB172</f>
        <v>3.1168958053706258E-2</v>
      </c>
      <c r="I172" s="466">
        <f>'Allocation (ENG)'!BC172</f>
        <v>8.4523078317971012E-2</v>
      </c>
      <c r="J172" s="467">
        <f>'Allocation (ENG)'!BD172</f>
        <v>0</v>
      </c>
      <c r="K172" s="462">
        <f>'Allocation (ENG)'!BE172</f>
        <v>1.1938916597998598E-2</v>
      </c>
      <c r="L172" s="468">
        <f>'Allocation (ENG)'!BF172</f>
        <v>7.7079705473512658E-2</v>
      </c>
      <c r="M172" s="469">
        <f>'Allocation (ENG)'!BG172</f>
        <v>1.6948467441994946E-3</v>
      </c>
      <c r="N172" s="470">
        <f>'Allocation (ENG)'!BH172</f>
        <v>1.0055063739233469E-3</v>
      </c>
      <c r="P172" s="367">
        <f t="shared" si="61"/>
        <v>-0.18603259896284577</v>
      </c>
      <c r="Q172" s="367">
        <f t="shared" si="62"/>
        <v>-0.1454529734060814</v>
      </c>
      <c r="R172" s="367">
        <f t="shared" si="63"/>
        <v>0.24231189819722235</v>
      </c>
      <c r="S172" s="367">
        <f t="shared" si="64"/>
        <v>-1.1853268204608726E-2</v>
      </c>
      <c r="T172" s="367">
        <f t="shared" si="65"/>
        <v>3.4122369983691718E-2</v>
      </c>
      <c r="U172" s="367">
        <f t="shared" si="66"/>
        <v>0</v>
      </c>
      <c r="V172" s="367">
        <f t="shared" si="67"/>
        <v>-8.4483969534350969E-3</v>
      </c>
      <c r="W172" s="367">
        <f t="shared" si="68"/>
        <v>7.7079705473512658E-2</v>
      </c>
      <c r="X172" s="367">
        <f t="shared" si="69"/>
        <v>1.6948467441994946E-3</v>
      </c>
      <c r="Y172" s="367">
        <f t="shared" si="70"/>
        <v>-3.4215828716552396E-3</v>
      </c>
      <c r="AA172" s="368">
        <f>'GE2024 results'!Q171</f>
        <v>0.31502713011101779</v>
      </c>
      <c r="AB172" s="368">
        <f>'GE2024 results'!R171</f>
        <v>0.34824165096374327</v>
      </c>
      <c r="AC172" s="368">
        <f>'GE2024 results'!S171</f>
        <v>0.2184938815356324</v>
      </c>
      <c r="AD172" s="368">
        <f>'GE2024 results'!T171</f>
        <v>4.3022226258314984E-2</v>
      </c>
      <c r="AE172" s="368">
        <f>'GE2024 results'!U171</f>
        <v>5.0400708334279294E-2</v>
      </c>
      <c r="AF172" s="368">
        <f>'GE2024 results'!W171</f>
        <v>0</v>
      </c>
      <c r="AG172" s="368">
        <f>'GE2024 results'!X171</f>
        <v>2.0387313551433695E-2</v>
      </c>
      <c r="AH172" s="369">
        <f>'GE2024 results'!Z171</f>
        <v>4.4270892455785865E-3</v>
      </c>
      <c r="AJ172" s="368">
        <f t="shared" si="71"/>
        <v>0.46080577973285475</v>
      </c>
      <c r="AK172" s="370" t="str">
        <f t="shared" si="72"/>
        <v>Ref</v>
      </c>
      <c r="AL172" s="368">
        <f t="shared" si="73"/>
        <v>0.25801710217519291</v>
      </c>
      <c r="AM172" s="368">
        <f t="shared" si="74"/>
        <v>0.20278867755766186</v>
      </c>
      <c r="AO172" s="384" t="s">
        <v>10</v>
      </c>
      <c r="AP172" s="372" t="str">
        <f t="shared" si="75"/>
        <v>Ref</v>
      </c>
      <c r="AQ172" s="359" t="str">
        <f t="shared" si="76"/>
        <v>gain from</v>
      </c>
      <c r="AR172" s="359" t="str">
        <f t="shared" si="77"/>
        <v>CON</v>
      </c>
      <c r="AS172" s="333" t="str">
        <f t="shared" si="88"/>
        <v/>
      </c>
      <c r="AU172" s="373">
        <f t="shared" si="78"/>
        <v>7277.9020172910668</v>
      </c>
      <c r="AV172" s="374">
        <f t="shared" si="79"/>
        <v>11441.38524590164</v>
      </c>
      <c r="AW172" s="375">
        <f t="shared" si="80"/>
        <v>25998.771297093488</v>
      </c>
      <c r="AX172" s="376">
        <f t="shared" si="81"/>
        <v>1758.5600000000002</v>
      </c>
      <c r="AY172" s="377">
        <f t="shared" si="82"/>
        <v>4768.8121094948401</v>
      </c>
      <c r="AZ172" s="378">
        <f t="shared" si="83"/>
        <v>0</v>
      </c>
      <c r="BA172" s="379">
        <f t="shared" si="84"/>
        <v>673.5965038163954</v>
      </c>
      <c r="BB172" s="471">
        <f t="shared" si="86"/>
        <v>4348.8552496345783</v>
      </c>
      <c r="BC172" s="379">
        <f t="shared" si="87"/>
        <v>95.623654962860002</v>
      </c>
      <c r="BD172" s="381">
        <f t="shared" si="85"/>
        <v>56.730907907791988</v>
      </c>
      <c r="BE172" s="382">
        <f>'Allocation (ENG)'!AW172</f>
        <v>56420.23698610266</v>
      </c>
    </row>
    <row r="173" spans="1:57" ht="20" customHeight="1" x14ac:dyDescent="0.35">
      <c r="A173" s="333" t="s">
        <v>253</v>
      </c>
      <c r="B173" s="390" t="s">
        <v>190</v>
      </c>
      <c r="C173" s="333" t="s">
        <v>57</v>
      </c>
      <c r="D173" s="333" t="s">
        <v>71</v>
      </c>
      <c r="E173" s="462">
        <f>'Allocation (ENG)'!AY173</f>
        <v>0.14968768725164783</v>
      </c>
      <c r="F173" s="463">
        <f>'Allocation (ENG)'!AZ173</f>
        <v>0.32994547787720424</v>
      </c>
      <c r="G173" s="464">
        <f>'Allocation (ENG)'!BA173</f>
        <v>0.26124288511471677</v>
      </c>
      <c r="H173" s="465">
        <f>'Allocation (ENG)'!BB173</f>
        <v>8.3440173856887623E-2</v>
      </c>
      <c r="I173" s="466">
        <f>'Allocation (ENG)'!BC173</f>
        <v>0.13012746029210151</v>
      </c>
      <c r="J173" s="467">
        <f>'Allocation (ENG)'!BD173</f>
        <v>0</v>
      </c>
      <c r="K173" s="462">
        <f>'Allocation (ENG)'!BE173</f>
        <v>0</v>
      </c>
      <c r="L173" s="468">
        <f>'Allocation (ENG)'!BF173</f>
        <v>4.3698507109365937E-2</v>
      </c>
      <c r="M173" s="469">
        <f>'Allocation (ENG)'!BG173</f>
        <v>1.8578084980760518E-3</v>
      </c>
      <c r="N173" s="470">
        <f>'Allocation (ENG)'!BH173</f>
        <v>0</v>
      </c>
      <c r="P173" s="367">
        <f t="shared" si="61"/>
        <v>-0.14304340786206815</v>
      </c>
      <c r="Q173" s="367">
        <f t="shared" si="62"/>
        <v>-0.12377179293887525</v>
      </c>
      <c r="R173" s="367">
        <f t="shared" si="63"/>
        <v>0.16205195691187546</v>
      </c>
      <c r="S173" s="367">
        <f t="shared" si="64"/>
        <v>-8.7855168271071954E-3</v>
      </c>
      <c r="T173" s="367">
        <f t="shared" si="65"/>
        <v>6.7992445108733146E-2</v>
      </c>
      <c r="U173" s="367">
        <f t="shared" si="66"/>
        <v>0</v>
      </c>
      <c r="V173" s="367">
        <f t="shared" si="67"/>
        <v>0</v>
      </c>
      <c r="W173" s="367">
        <f t="shared" si="68"/>
        <v>4.3698507109365937E-2</v>
      </c>
      <c r="X173" s="367">
        <f t="shared" si="69"/>
        <v>1.8578084980760518E-3</v>
      </c>
      <c r="Y173" s="367">
        <f t="shared" si="70"/>
        <v>0</v>
      </c>
      <c r="AA173" s="368">
        <f>'GE2024 results'!Q172</f>
        <v>0.29273109511371598</v>
      </c>
      <c r="AB173" s="368">
        <f>'GE2024 results'!R172</f>
        <v>0.45371727081607949</v>
      </c>
      <c r="AC173" s="368">
        <f>'GE2024 results'!S172</f>
        <v>9.9190928202841311E-2</v>
      </c>
      <c r="AD173" s="368">
        <f>'GE2024 results'!T172</f>
        <v>9.2225690683994818E-2</v>
      </c>
      <c r="AE173" s="368">
        <f>'GE2024 results'!U172</f>
        <v>6.2135015183368371E-2</v>
      </c>
      <c r="AF173" s="368">
        <f>'GE2024 results'!W172</f>
        <v>0</v>
      </c>
      <c r="AG173" s="368">
        <f>'GE2024 results'!X172</f>
        <v>0</v>
      </c>
      <c r="AH173" s="369">
        <f>'GE2024 results'!Z172</f>
        <v>0</v>
      </c>
      <c r="AJ173" s="368">
        <f t="shared" si="71"/>
        <v>0.32994547787720424</v>
      </c>
      <c r="AK173" s="370" t="str">
        <f t="shared" si="72"/>
        <v>Con</v>
      </c>
      <c r="AL173" s="368">
        <f t="shared" si="73"/>
        <v>6.8702592762487469E-2</v>
      </c>
      <c r="AM173" s="368">
        <f t="shared" si="74"/>
        <v>0.26124288511471677</v>
      </c>
      <c r="AO173" s="384" t="s">
        <v>10</v>
      </c>
      <c r="AP173" s="372" t="str">
        <f t="shared" si="75"/>
        <v>Con</v>
      </c>
      <c r="AQ173" s="359" t="str">
        <f t="shared" si="76"/>
        <v>HOLD</v>
      </c>
      <c r="AR173" s="359" t="str">
        <f t="shared" si="77"/>
        <v/>
      </c>
      <c r="AS173" s="333" t="str">
        <f t="shared" si="88"/>
        <v/>
      </c>
      <c r="AU173" s="373">
        <f t="shared" si="78"/>
        <v>7230.1729106628245</v>
      </c>
      <c r="AV173" s="374">
        <f t="shared" si="79"/>
        <v>15936.934426229509</v>
      </c>
      <c r="AW173" s="375">
        <f t="shared" si="80"/>
        <v>12618.480956849926</v>
      </c>
      <c r="AX173" s="376">
        <f t="shared" si="81"/>
        <v>4030.3040000000005</v>
      </c>
      <c r="AY173" s="377">
        <f t="shared" si="82"/>
        <v>6285.380284856712</v>
      </c>
      <c r="AZ173" s="378">
        <f t="shared" si="83"/>
        <v>0</v>
      </c>
      <c r="BA173" s="379">
        <f t="shared" si="84"/>
        <v>0</v>
      </c>
      <c r="BB173" s="471">
        <f t="shared" si="86"/>
        <v>2110.7130996511964</v>
      </c>
      <c r="BC173" s="379">
        <f t="shared" si="87"/>
        <v>89.735347793883363</v>
      </c>
      <c r="BD173" s="381">
        <f t="shared" si="85"/>
        <v>0</v>
      </c>
      <c r="BE173" s="382">
        <f>'Allocation (ENG)'!AW173</f>
        <v>48301.721026044055</v>
      </c>
    </row>
    <row r="174" spans="1:57" ht="20" customHeight="1" x14ac:dyDescent="0.35">
      <c r="A174" s="333" t="s">
        <v>254</v>
      </c>
      <c r="B174" s="390" t="s">
        <v>190</v>
      </c>
      <c r="C174" s="333" t="s">
        <v>57</v>
      </c>
      <c r="D174" s="333" t="s">
        <v>71</v>
      </c>
      <c r="E174" s="462">
        <f>'Allocation (ENG)'!AY174</f>
        <v>0.27125605065081076</v>
      </c>
      <c r="F174" s="463">
        <f>'Allocation (ENG)'!AZ174</f>
        <v>0.13285197801018087</v>
      </c>
      <c r="G174" s="464">
        <f>'Allocation (ENG)'!BA174</f>
        <v>0.18840240710765618</v>
      </c>
      <c r="H174" s="465">
        <f>'Allocation (ENG)'!BB174</f>
        <v>8.0719810237435533E-2</v>
      </c>
      <c r="I174" s="466">
        <f>'Allocation (ENG)'!BC174</f>
        <v>0.26691949114132746</v>
      </c>
      <c r="J174" s="467">
        <f>'Allocation (ENG)'!BD174</f>
        <v>0</v>
      </c>
      <c r="K174" s="462">
        <f>'Allocation (ENG)'!BE174</f>
        <v>1.1098506620927729E-2</v>
      </c>
      <c r="L174" s="468">
        <f>'Allocation (ENG)'!BF174</f>
        <v>3.1514366114890918E-2</v>
      </c>
      <c r="M174" s="469">
        <f>'Allocation (ENG)'!BG174</f>
        <v>4.3769097415865587E-3</v>
      </c>
      <c r="N174" s="470">
        <f>'Allocation (ENG)'!BH174</f>
        <v>1.2860480375183961E-2</v>
      </c>
      <c r="P174" s="367">
        <f t="shared" si="61"/>
        <v>-0.23972465920883762</v>
      </c>
      <c r="Q174" s="367">
        <f t="shared" si="62"/>
        <v>-4.3124024266975314E-2</v>
      </c>
      <c r="R174" s="367">
        <f t="shared" si="63"/>
        <v>0.1194965368617671</v>
      </c>
      <c r="S174" s="367">
        <f t="shared" si="64"/>
        <v>-5.2209399103606557E-3</v>
      </c>
      <c r="T174" s="367">
        <f t="shared" si="65"/>
        <v>0.14415011889197887</v>
      </c>
      <c r="U174" s="367">
        <f t="shared" si="66"/>
        <v>0</v>
      </c>
      <c r="V174" s="367">
        <f t="shared" si="67"/>
        <v>-7.1406385696746229E-3</v>
      </c>
      <c r="W174" s="367">
        <f t="shared" si="68"/>
        <v>3.1514366114890918E-2</v>
      </c>
      <c r="X174" s="367">
        <f t="shared" si="69"/>
        <v>4.3769097415865587E-3</v>
      </c>
      <c r="Y174" s="367">
        <f t="shared" si="70"/>
        <v>-4.3276696543752789E-3</v>
      </c>
      <c r="AA174" s="368">
        <f>'GE2024 results'!Q173</f>
        <v>0.51098070985964839</v>
      </c>
      <c r="AB174" s="368">
        <f>'GE2024 results'!R173</f>
        <v>0.17597600227715618</v>
      </c>
      <c r="AC174" s="368">
        <f>'GE2024 results'!S173</f>
        <v>6.8905870245889081E-2</v>
      </c>
      <c r="AD174" s="368">
        <f>'GE2024 results'!T173</f>
        <v>8.5940750147796188E-2</v>
      </c>
      <c r="AE174" s="368">
        <f>'GE2024 results'!U173</f>
        <v>0.1227693722493486</v>
      </c>
      <c r="AF174" s="368">
        <f>'GE2024 results'!W173</f>
        <v>0</v>
      </c>
      <c r="AG174" s="368">
        <f>'GE2024 results'!X173</f>
        <v>1.8239145190602352E-2</v>
      </c>
      <c r="AH174" s="369">
        <f>'GE2024 results'!Z173</f>
        <v>1.718815002955924E-2</v>
      </c>
      <c r="AJ174" s="368">
        <f t="shared" si="71"/>
        <v>0.27125605065081076</v>
      </c>
      <c r="AK174" s="370" t="str">
        <f t="shared" si="72"/>
        <v>Lab</v>
      </c>
      <c r="AL174" s="368">
        <f t="shared" si="73"/>
        <v>4.3365595094833065E-3</v>
      </c>
      <c r="AM174" s="368">
        <f t="shared" si="74"/>
        <v>0.26691949114132746</v>
      </c>
      <c r="AO174" s="383" t="s">
        <v>8</v>
      </c>
      <c r="AP174" s="372" t="str">
        <f t="shared" si="75"/>
        <v>Lab</v>
      </c>
      <c r="AQ174" s="359" t="str">
        <f t="shared" si="76"/>
        <v>HOLD</v>
      </c>
      <c r="AR174" s="359" t="str">
        <f t="shared" si="77"/>
        <v/>
      </c>
      <c r="AS174" s="333" t="str">
        <f t="shared" si="88"/>
        <v/>
      </c>
      <c r="AU174" s="373">
        <f t="shared" si="78"/>
        <v>12240.155619596546</v>
      </c>
      <c r="AV174" s="374">
        <f t="shared" si="79"/>
        <v>5994.811475409836</v>
      </c>
      <c r="AW174" s="375">
        <f t="shared" si="80"/>
        <v>8501.4685444672905</v>
      </c>
      <c r="AX174" s="376">
        <f t="shared" si="81"/>
        <v>3642.4000000000005</v>
      </c>
      <c r="AY174" s="377">
        <f t="shared" si="82"/>
        <v>12044.472746818723</v>
      </c>
      <c r="AZ174" s="378">
        <f t="shared" si="83"/>
        <v>0</v>
      </c>
      <c r="BA174" s="379">
        <f t="shared" si="84"/>
        <v>500.8089141582139</v>
      </c>
      <c r="BB174" s="471">
        <f t="shared" si="86"/>
        <v>1422.0539765793869</v>
      </c>
      <c r="BC174" s="379">
        <f t="shared" si="87"/>
        <v>197.50363629275765</v>
      </c>
      <c r="BD174" s="381">
        <f t="shared" si="85"/>
        <v>580.31620219104059</v>
      </c>
      <c r="BE174" s="382">
        <f>'Allocation (ENG)'!AW174</f>
        <v>45123.991115513796</v>
      </c>
    </row>
    <row r="175" spans="1:57" ht="20" customHeight="1" x14ac:dyDescent="0.35">
      <c r="A175" s="333" t="s">
        <v>255</v>
      </c>
      <c r="B175" s="390" t="s">
        <v>190</v>
      </c>
      <c r="C175" s="333" t="s">
        <v>57</v>
      </c>
      <c r="D175" s="333" t="s">
        <v>71</v>
      </c>
      <c r="E175" s="462">
        <f>'Allocation (ENG)'!AY175</f>
        <v>0.24281149004955466</v>
      </c>
      <c r="F175" s="463">
        <f>'Allocation (ENG)'!AZ175</f>
        <v>5.6165822105023917E-2</v>
      </c>
      <c r="G175" s="464">
        <f>'Allocation (ENG)'!BA175</f>
        <v>0.13672199533288662</v>
      </c>
      <c r="H175" s="465">
        <f>'Allocation (ENG)'!BB175</f>
        <v>4.321914879961479E-2</v>
      </c>
      <c r="I175" s="466">
        <f>'Allocation (ENG)'!BC175</f>
        <v>0.39014581199799792</v>
      </c>
      <c r="J175" s="467">
        <f>'Allocation (ENG)'!BD175</f>
        <v>0</v>
      </c>
      <c r="K175" s="462">
        <f>'Allocation (ENG)'!BE175</f>
        <v>3.1279956779858273E-2</v>
      </c>
      <c r="L175" s="468">
        <f>'Allocation (ENG)'!BF175</f>
        <v>2.2869702585152911E-2</v>
      </c>
      <c r="M175" s="469">
        <f>'Allocation (ENG)'!BG175</f>
        <v>9.7629719655561911E-3</v>
      </c>
      <c r="N175" s="470">
        <f>'Allocation (ENG)'!BH175</f>
        <v>6.7023100384354828E-2</v>
      </c>
      <c r="P175" s="367">
        <f t="shared" si="61"/>
        <v>-0.19796207965229867</v>
      </c>
      <c r="Q175" s="367">
        <f t="shared" si="62"/>
        <v>-1.552751276316993E-2</v>
      </c>
      <c r="R175" s="367">
        <f t="shared" si="63"/>
        <v>8.8535049321605386E-2</v>
      </c>
      <c r="S175" s="367">
        <f t="shared" si="64"/>
        <v>-1.122971610192966E-3</v>
      </c>
      <c r="T175" s="367">
        <f t="shared" si="65"/>
        <v>0.21722075156286497</v>
      </c>
      <c r="U175" s="367">
        <f t="shared" si="66"/>
        <v>-5.4794520547945202E-2</v>
      </c>
      <c r="V175" s="367">
        <f t="shared" si="67"/>
        <v>-4.409704333525627E-2</v>
      </c>
      <c r="W175" s="367">
        <f t="shared" si="68"/>
        <v>2.2869702585152911E-2</v>
      </c>
      <c r="X175" s="367">
        <f t="shared" si="69"/>
        <v>9.7629719655561911E-3</v>
      </c>
      <c r="Y175" s="367">
        <f t="shared" si="70"/>
        <v>-2.4884347526316283E-2</v>
      </c>
      <c r="AA175" s="368">
        <f>'GE2024 results'!Q174</f>
        <v>0.44077356970185333</v>
      </c>
      <c r="AB175" s="368">
        <f>'GE2024 results'!R174</f>
        <v>7.1693334868193848E-2</v>
      </c>
      <c r="AC175" s="368">
        <f>'GE2024 results'!S174</f>
        <v>4.8186946011281227E-2</v>
      </c>
      <c r="AD175" s="368">
        <f>'GE2024 results'!T174</f>
        <v>4.4342120409807756E-2</v>
      </c>
      <c r="AE175" s="368">
        <f>'GE2024 results'!U174</f>
        <v>0.17292506043513295</v>
      </c>
      <c r="AF175" s="368">
        <f>'GE2024 results'!W174</f>
        <v>5.4794520547945202E-2</v>
      </c>
      <c r="AG175" s="368">
        <f>'GE2024 results'!X174</f>
        <v>7.5377000115114542E-2</v>
      </c>
      <c r="AH175" s="369">
        <f>'GE2024 results'!Z174</f>
        <v>9.1907447910671111E-2</v>
      </c>
      <c r="AJ175" s="368">
        <f t="shared" si="71"/>
        <v>0.39014581199799792</v>
      </c>
      <c r="AK175" s="370" t="str">
        <f t="shared" si="72"/>
        <v>Grn</v>
      </c>
      <c r="AL175" s="368">
        <f t="shared" si="73"/>
        <v>0.14733432194844326</v>
      </c>
      <c r="AM175" s="368">
        <f t="shared" si="74"/>
        <v>0.24281149004955466</v>
      </c>
      <c r="AO175" s="383" t="s">
        <v>8</v>
      </c>
      <c r="AP175" s="372" t="str">
        <f t="shared" si="75"/>
        <v>Grn</v>
      </c>
      <c r="AQ175" s="359" t="str">
        <f t="shared" si="76"/>
        <v>gain from</v>
      </c>
      <c r="AR175" s="359" t="str">
        <f t="shared" si="77"/>
        <v>LAB</v>
      </c>
      <c r="AS175" s="333" t="str">
        <f t="shared" si="88"/>
        <v/>
      </c>
      <c r="AU175" s="373">
        <f t="shared" si="78"/>
        <v>10041.469740634007</v>
      </c>
      <c r="AV175" s="374">
        <f t="shared" si="79"/>
        <v>2322.7377049180327</v>
      </c>
      <c r="AW175" s="375">
        <f t="shared" si="80"/>
        <v>5654.1384377407185</v>
      </c>
      <c r="AX175" s="376">
        <f t="shared" si="81"/>
        <v>1787.3280000000004</v>
      </c>
      <c r="AY175" s="377">
        <f t="shared" si="82"/>
        <v>16134.480970457542</v>
      </c>
      <c r="AZ175" s="378">
        <f t="shared" si="83"/>
        <v>0</v>
      </c>
      <c r="BA175" s="379">
        <f t="shared" si="84"/>
        <v>1293.5826860136783</v>
      </c>
      <c r="BB175" s="471">
        <f t="shared" si="86"/>
        <v>945.77660406121913</v>
      </c>
      <c r="BC175" s="379">
        <f t="shared" si="87"/>
        <v>403.74772853946507</v>
      </c>
      <c r="BD175" s="381">
        <f t="shared" si="85"/>
        <v>2771.740473630889</v>
      </c>
      <c r="BE175" s="382">
        <f>'Allocation (ENG)'!AW175</f>
        <v>41355.002345995548</v>
      </c>
    </row>
    <row r="176" spans="1:57" ht="20" customHeight="1" x14ac:dyDescent="0.35">
      <c r="A176" s="333" t="s">
        <v>256</v>
      </c>
      <c r="B176" s="390" t="s">
        <v>190</v>
      </c>
      <c r="C176" s="333" t="s">
        <v>57</v>
      </c>
      <c r="D176" s="333" t="s">
        <v>71</v>
      </c>
      <c r="E176" s="462">
        <f>'Allocation (ENG)'!AY176</f>
        <v>0.27283934775918611</v>
      </c>
      <c r="F176" s="463">
        <f>'Allocation (ENG)'!AZ176</f>
        <v>8.8986529244348411E-2</v>
      </c>
      <c r="G176" s="464">
        <f>'Allocation (ENG)'!BA176</f>
        <v>0.12061487018811994</v>
      </c>
      <c r="H176" s="465">
        <f>'Allocation (ENG)'!BB176</f>
        <v>0.104539587954129</v>
      </c>
      <c r="I176" s="466">
        <f>'Allocation (ENG)'!BC176</f>
        <v>0.36694700090053556</v>
      </c>
      <c r="J176" s="467">
        <f>'Allocation (ENG)'!BD176</f>
        <v>0</v>
      </c>
      <c r="K176" s="462">
        <f>'Allocation (ENG)'!BE176</f>
        <v>1.422047106570283E-2</v>
      </c>
      <c r="L176" s="468">
        <f>'Allocation (ENG)'!BF176</f>
        <v>2.0175438500827873E-2</v>
      </c>
      <c r="M176" s="469">
        <f>'Allocation (ENG)'!BG176</f>
        <v>5.8637403681940465E-3</v>
      </c>
      <c r="N176" s="470">
        <f>'Allocation (ENG)'!BH176</f>
        <v>5.8130140189561873E-3</v>
      </c>
      <c r="P176" s="367">
        <f t="shared" si="61"/>
        <v>-0.24860701948881064</v>
      </c>
      <c r="Q176" s="367">
        <f t="shared" si="62"/>
        <v>-3.0601377293931836E-2</v>
      </c>
      <c r="R176" s="367">
        <f t="shared" si="63"/>
        <v>7.5859185946879168E-2</v>
      </c>
      <c r="S176" s="367">
        <f t="shared" si="64"/>
        <v>-8.382100821037658E-3</v>
      </c>
      <c r="T176" s="367">
        <f t="shared" si="65"/>
        <v>0.19571274058136512</v>
      </c>
      <c r="U176" s="367">
        <f t="shared" si="66"/>
        <v>0</v>
      </c>
      <c r="V176" s="367">
        <f t="shared" si="67"/>
        <v>-6.2046405990559966E-3</v>
      </c>
      <c r="W176" s="367">
        <f t="shared" si="68"/>
        <v>2.0175438500827873E-2</v>
      </c>
      <c r="X176" s="367">
        <f t="shared" si="69"/>
        <v>5.8637403681940465E-3</v>
      </c>
      <c r="Y176" s="367">
        <f t="shared" si="70"/>
        <v>-3.8159671944301161E-3</v>
      </c>
      <c r="AA176" s="368">
        <f>'GE2024 results'!Q175</f>
        <v>0.52144636724799676</v>
      </c>
      <c r="AB176" s="368">
        <f>'GE2024 results'!R175</f>
        <v>0.11958790653828025</v>
      </c>
      <c r="AC176" s="368">
        <f>'GE2024 results'!S175</f>
        <v>4.4755684241240767E-2</v>
      </c>
      <c r="AD176" s="368">
        <f>'GE2024 results'!T175</f>
        <v>0.11292168877516666</v>
      </c>
      <c r="AE176" s="368">
        <f>'GE2024 results'!U175</f>
        <v>0.17123426031917044</v>
      </c>
      <c r="AF176" s="368">
        <f>'GE2024 results'!W175</f>
        <v>0</v>
      </c>
      <c r="AG176" s="368">
        <f>'GE2024 results'!X175</f>
        <v>2.0425111664758827E-2</v>
      </c>
      <c r="AH176" s="369">
        <f>'GE2024 results'!Z175</f>
        <v>9.6289812133863034E-3</v>
      </c>
      <c r="AJ176" s="368">
        <f t="shared" si="71"/>
        <v>0.36694700090053556</v>
      </c>
      <c r="AK176" s="370" t="str">
        <f t="shared" si="72"/>
        <v>Grn</v>
      </c>
      <c r="AL176" s="368">
        <f t="shared" si="73"/>
        <v>9.4107653141349445E-2</v>
      </c>
      <c r="AM176" s="368">
        <f t="shared" si="74"/>
        <v>0.27283934775918611</v>
      </c>
      <c r="AO176" s="383" t="s">
        <v>8</v>
      </c>
      <c r="AP176" s="372" t="str">
        <f t="shared" si="75"/>
        <v>Grn</v>
      </c>
      <c r="AQ176" s="359" t="str">
        <f t="shared" si="76"/>
        <v>gain from</v>
      </c>
      <c r="AR176" s="359" t="str">
        <f t="shared" si="77"/>
        <v>LAB</v>
      </c>
      <c r="AS176" s="333" t="str">
        <f t="shared" si="88"/>
        <v/>
      </c>
      <c r="AU176" s="373">
        <f t="shared" si="78"/>
        <v>12185.083573487032</v>
      </c>
      <c r="AV176" s="374">
        <f t="shared" si="79"/>
        <v>3974.1639344262289</v>
      </c>
      <c r="AW176" s="375">
        <f t="shared" si="80"/>
        <v>5386.6947180386969</v>
      </c>
      <c r="AX176" s="376">
        <f t="shared" si="81"/>
        <v>4668.7680000000009</v>
      </c>
      <c r="AY176" s="377">
        <f t="shared" si="82"/>
        <v>16387.958370872133</v>
      </c>
      <c r="AZ176" s="378">
        <f t="shared" si="83"/>
        <v>0</v>
      </c>
      <c r="BA176" s="379">
        <f t="shared" si="84"/>
        <v>635.09031894799045</v>
      </c>
      <c r="BB176" s="471">
        <f t="shared" si="86"/>
        <v>901.04087362545192</v>
      </c>
      <c r="BC176" s="379">
        <f t="shared" si="87"/>
        <v>261.87632768693442</v>
      </c>
      <c r="BD176" s="381">
        <f t="shared" si="85"/>
        <v>259.61087437194277</v>
      </c>
      <c r="BE176" s="382">
        <f>'Allocation (ENG)'!AW176</f>
        <v>44660.286991456414</v>
      </c>
    </row>
    <row r="177" spans="1:57" ht="20" customHeight="1" x14ac:dyDescent="0.35">
      <c r="A177" s="333" t="s">
        <v>257</v>
      </c>
      <c r="B177" s="390" t="s">
        <v>190</v>
      </c>
      <c r="C177" s="333" t="s">
        <v>57</v>
      </c>
      <c r="D177" s="333" t="s">
        <v>71</v>
      </c>
      <c r="E177" s="462">
        <f>'Allocation (ENG)'!AY177</f>
        <v>8.3058471912080822E-2</v>
      </c>
      <c r="F177" s="463">
        <f>'Allocation (ENG)'!AZ177</f>
        <v>0.19301346982593043</v>
      </c>
      <c r="G177" s="464">
        <f>'Allocation (ENG)'!BA177</f>
        <v>0.29367375799268347</v>
      </c>
      <c r="H177" s="465">
        <f>'Allocation (ENG)'!BB177</f>
        <v>0.30639556106555932</v>
      </c>
      <c r="I177" s="466">
        <f>'Allocation (ENG)'!BC177</f>
        <v>6.9446850782909034E-2</v>
      </c>
      <c r="J177" s="467">
        <f>'Allocation (ENG)'!BD177</f>
        <v>4.1145108562559464E-3</v>
      </c>
      <c r="K177" s="462">
        <f>'Allocation (ENG)'!BE177</f>
        <v>0</v>
      </c>
      <c r="L177" s="468">
        <f>'Allocation (ENG)'!BF177</f>
        <v>4.9123270078119945E-2</v>
      </c>
      <c r="M177" s="469">
        <f>'Allocation (ENG)'!BG177</f>
        <v>1.1741074864610212E-3</v>
      </c>
      <c r="N177" s="470">
        <f>'Allocation (ENG)'!BH177</f>
        <v>0</v>
      </c>
      <c r="P177" s="367">
        <f t="shared" si="61"/>
        <v>-9.4020047602266121E-2</v>
      </c>
      <c r="Q177" s="367">
        <f t="shared" si="62"/>
        <v>-9.6340813247631718E-2</v>
      </c>
      <c r="R177" s="367">
        <f t="shared" si="63"/>
        <v>0.1721134504684218</v>
      </c>
      <c r="S177" s="367">
        <f t="shared" si="64"/>
        <v>-6.2801598956286675E-2</v>
      </c>
      <c r="T177" s="367">
        <f t="shared" si="65"/>
        <v>3.3295945434843661E-2</v>
      </c>
      <c r="U177" s="367">
        <f t="shared" si="66"/>
        <v>-2.5443136616619634E-3</v>
      </c>
      <c r="V177" s="367">
        <f t="shared" si="67"/>
        <v>0</v>
      </c>
      <c r="W177" s="367">
        <f t="shared" si="68"/>
        <v>4.9123270078119945E-2</v>
      </c>
      <c r="X177" s="367">
        <f t="shared" si="69"/>
        <v>1.1741074864610212E-3</v>
      </c>
      <c r="Y177" s="367">
        <f t="shared" si="70"/>
        <v>0</v>
      </c>
      <c r="AA177" s="368">
        <f>'GE2024 results'!Q176</f>
        <v>0.17707851951434694</v>
      </c>
      <c r="AB177" s="368">
        <f>'GE2024 results'!R176</f>
        <v>0.28935428307356215</v>
      </c>
      <c r="AC177" s="368">
        <f>'GE2024 results'!S176</f>
        <v>0.12156030752426165</v>
      </c>
      <c r="AD177" s="368">
        <f>'GE2024 results'!T176</f>
        <v>0.36919716002184599</v>
      </c>
      <c r="AE177" s="368">
        <f>'GE2024 results'!U176</f>
        <v>3.6150905348065372E-2</v>
      </c>
      <c r="AF177" s="368">
        <f>'GE2024 results'!W176</f>
        <v>6.6588245179179098E-3</v>
      </c>
      <c r="AG177" s="368">
        <f>'GE2024 results'!X176</f>
        <v>0</v>
      </c>
      <c r="AH177" s="369">
        <f>'GE2024 results'!Z176</f>
        <v>0</v>
      </c>
      <c r="AJ177" s="368">
        <f t="shared" si="71"/>
        <v>0.30639556106555932</v>
      </c>
      <c r="AK177" s="370" t="str">
        <f t="shared" si="72"/>
        <v>LD</v>
      </c>
      <c r="AL177" s="368">
        <f t="shared" si="73"/>
        <v>1.2721803072875848E-2</v>
      </c>
      <c r="AM177" s="368">
        <f t="shared" si="74"/>
        <v>0.29367375799268347</v>
      </c>
      <c r="AO177" s="385" t="s">
        <v>14</v>
      </c>
      <c r="AP177" s="372" t="str">
        <f t="shared" si="75"/>
        <v>LD</v>
      </c>
      <c r="AQ177" s="359" t="str">
        <f t="shared" si="76"/>
        <v>HOLD</v>
      </c>
      <c r="AR177" s="359" t="str">
        <f t="shared" si="77"/>
        <v/>
      </c>
      <c r="AS177" s="333" t="str">
        <f t="shared" si="88"/>
        <v>Con/LD</v>
      </c>
      <c r="AU177" s="373">
        <f t="shared" si="78"/>
        <v>4421.4985590778106</v>
      </c>
      <c r="AV177" s="374">
        <f t="shared" si="79"/>
        <v>10274.795081967213</v>
      </c>
      <c r="AW177" s="375">
        <f t="shared" si="80"/>
        <v>15633.301069854531</v>
      </c>
      <c r="AX177" s="376">
        <f t="shared" si="81"/>
        <v>16310.528000000002</v>
      </c>
      <c r="AY177" s="377">
        <f t="shared" si="82"/>
        <v>3696.9034416399177</v>
      </c>
      <c r="AZ177" s="378">
        <f t="shared" si="83"/>
        <v>219.03008089894337</v>
      </c>
      <c r="BA177" s="379">
        <f t="shared" si="84"/>
        <v>0</v>
      </c>
      <c r="BB177" s="471">
        <f t="shared" si="86"/>
        <v>2615.0067881998448</v>
      </c>
      <c r="BC177" s="379">
        <f t="shared" si="87"/>
        <v>62.501927137366472</v>
      </c>
      <c r="BD177" s="381">
        <f t="shared" si="85"/>
        <v>0</v>
      </c>
      <c r="BE177" s="382">
        <f>'Allocation (ENG)'!AW177</f>
        <v>53233.564948775631</v>
      </c>
    </row>
    <row r="178" spans="1:57" ht="20" customHeight="1" x14ac:dyDescent="0.35">
      <c r="A178" s="333" t="s">
        <v>258</v>
      </c>
      <c r="B178" s="390" t="s">
        <v>190</v>
      </c>
      <c r="C178" s="333" t="s">
        <v>57</v>
      </c>
      <c r="D178" s="333" t="s">
        <v>71</v>
      </c>
      <c r="E178" s="462">
        <f>'Allocation (ENG)'!AY178</f>
        <v>0.32027525743607499</v>
      </c>
      <c r="F178" s="463">
        <f>'Allocation (ENG)'!AZ178</f>
        <v>0.15160096488329047</v>
      </c>
      <c r="G178" s="464">
        <f>'Allocation (ENG)'!BA178</f>
        <v>0.14378725596234712</v>
      </c>
      <c r="H178" s="465">
        <f>'Allocation (ENG)'!BB178</f>
        <v>8.6099387342772754E-2</v>
      </c>
      <c r="I178" s="466">
        <f>'Allocation (ENG)'!BC178</f>
        <v>0.25471718494528534</v>
      </c>
      <c r="J178" s="467">
        <f>'Allocation (ENG)'!BD178</f>
        <v>0</v>
      </c>
      <c r="K178" s="462">
        <f>'Allocation (ENG)'!BE178</f>
        <v>1.1050756012632735E-2</v>
      </c>
      <c r="L178" s="468">
        <f>'Allocation (ENG)'!BF178</f>
        <v>2.4051519811334701E-2</v>
      </c>
      <c r="M178" s="469">
        <f>'Allocation (ENG)'!BG178</f>
        <v>4.2687213522789001E-3</v>
      </c>
      <c r="N178" s="470">
        <f>'Allocation (ENG)'!BH178</f>
        <v>4.1489522539828062E-3</v>
      </c>
      <c r="P178" s="367">
        <f t="shared" si="61"/>
        <v>-0.23143129489378922</v>
      </c>
      <c r="Q178" s="367">
        <f t="shared" si="62"/>
        <v>-3.2030487811116726E-2</v>
      </c>
      <c r="R178" s="367">
        <f t="shared" si="63"/>
        <v>9.5697801265786669E-2</v>
      </c>
      <c r="S178" s="367">
        <f t="shared" si="64"/>
        <v>2.2733857939372104E-3</v>
      </c>
      <c r="T178" s="367">
        <f t="shared" si="65"/>
        <v>0.14758309734163613</v>
      </c>
      <c r="U178" s="367">
        <f t="shared" si="66"/>
        <v>-3.3809946546285627E-3</v>
      </c>
      <c r="V178" s="367">
        <f t="shared" si="67"/>
        <v>-4.1920522906368184E-3</v>
      </c>
      <c r="W178" s="367">
        <f t="shared" si="68"/>
        <v>2.4051519811334701E-2</v>
      </c>
      <c r="X178" s="367">
        <f t="shared" si="69"/>
        <v>4.2687213522789001E-3</v>
      </c>
      <c r="Y178" s="367">
        <f t="shared" si="70"/>
        <v>-2.8396959148024913E-3</v>
      </c>
      <c r="AA178" s="368">
        <f>'GE2024 results'!Q177</f>
        <v>0.55170655232986421</v>
      </c>
      <c r="AB178" s="368">
        <f>'GE2024 results'!R177</f>
        <v>0.1836314526944072</v>
      </c>
      <c r="AC178" s="368">
        <f>'GE2024 results'!S177</f>
        <v>4.8089454696560452E-2</v>
      </c>
      <c r="AD178" s="368">
        <f>'GE2024 results'!T177</f>
        <v>8.3826001548835544E-2</v>
      </c>
      <c r="AE178" s="368">
        <f>'GE2024 results'!U177</f>
        <v>0.1071340876036492</v>
      </c>
      <c r="AF178" s="368">
        <f>'GE2024 results'!W177</f>
        <v>3.3809946546285627E-3</v>
      </c>
      <c r="AG178" s="368">
        <f>'GE2024 results'!X177</f>
        <v>1.5242808303269554E-2</v>
      </c>
      <c r="AH178" s="369">
        <f>'GE2024 results'!Z177</f>
        <v>6.9886481687852975E-3</v>
      </c>
      <c r="AJ178" s="368">
        <f t="shared" si="71"/>
        <v>0.32027525743607499</v>
      </c>
      <c r="AK178" s="370" t="str">
        <f t="shared" si="72"/>
        <v>Lab</v>
      </c>
      <c r="AL178" s="368">
        <f t="shared" si="73"/>
        <v>6.5558072490789654E-2</v>
      </c>
      <c r="AM178" s="368">
        <f t="shared" si="74"/>
        <v>0.25471718494528534</v>
      </c>
      <c r="AO178" s="383" t="s">
        <v>8</v>
      </c>
      <c r="AP178" s="372" t="str">
        <f t="shared" si="75"/>
        <v>Lab</v>
      </c>
      <c r="AQ178" s="359" t="str">
        <f t="shared" si="76"/>
        <v>HOLD</v>
      </c>
      <c r="AR178" s="359" t="str">
        <f t="shared" si="77"/>
        <v/>
      </c>
      <c r="AS178" s="333" t="str">
        <f t="shared" si="88"/>
        <v/>
      </c>
      <c r="AU178" s="373">
        <f t="shared" si="78"/>
        <v>15319.994236311239</v>
      </c>
      <c r="AV178" s="374">
        <f t="shared" si="79"/>
        <v>7251.6557377049176</v>
      </c>
      <c r="AW178" s="375">
        <f t="shared" si="80"/>
        <v>6877.8960642560296</v>
      </c>
      <c r="AX178" s="376">
        <f t="shared" si="81"/>
        <v>4118.4640000000009</v>
      </c>
      <c r="AY178" s="377">
        <f t="shared" si="82"/>
        <v>12184.100128403032</v>
      </c>
      <c r="AZ178" s="378">
        <f t="shared" si="83"/>
        <v>0</v>
      </c>
      <c r="BA178" s="379">
        <f t="shared" si="84"/>
        <v>528.60005414001125</v>
      </c>
      <c r="BB178" s="471">
        <f t="shared" si="86"/>
        <v>1150.4764615097295</v>
      </c>
      <c r="BC178" s="379">
        <f t="shared" si="87"/>
        <v>204.18931839086656</v>
      </c>
      <c r="BD178" s="381">
        <f t="shared" si="85"/>
        <v>198.4603029487337</v>
      </c>
      <c r="BE178" s="382">
        <f>'Allocation (ENG)'!AW178</f>
        <v>47833.836303664568</v>
      </c>
    </row>
    <row r="179" spans="1:57" ht="20" customHeight="1" x14ac:dyDescent="0.35">
      <c r="A179" s="333" t="s">
        <v>259</v>
      </c>
      <c r="B179" s="390" t="s">
        <v>190</v>
      </c>
      <c r="C179" s="333" t="s">
        <v>57</v>
      </c>
      <c r="D179" s="333" t="s">
        <v>71</v>
      </c>
      <c r="E179" s="462">
        <f>'Allocation (ENG)'!AY179</f>
        <v>0.31210219798197625</v>
      </c>
      <c r="F179" s="463">
        <f>'Allocation (ENG)'!AZ179</f>
        <v>4.4642876795348868E-2</v>
      </c>
      <c r="G179" s="464">
        <f>'Allocation (ENG)'!BA179</f>
        <v>0.11164578905042673</v>
      </c>
      <c r="H179" s="465">
        <f>'Allocation (ENG)'!BB179</f>
        <v>4.6157006190306722E-2</v>
      </c>
      <c r="I179" s="466">
        <f>'Allocation (ENG)'!BC179</f>
        <v>0.42293947824476719</v>
      </c>
      <c r="J179" s="467">
        <f>'Allocation (ENG)'!BD179</f>
        <v>3.1870801541758448E-2</v>
      </c>
      <c r="K179" s="462">
        <f>'Allocation (ENG)'!BE179</f>
        <v>0</v>
      </c>
      <c r="L179" s="468">
        <f>'Allocation (ENG)'!BF179</f>
        <v>1.8675166232406632E-2</v>
      </c>
      <c r="M179" s="469">
        <f>'Allocation (ENG)'!BG179</f>
        <v>8.4172972420250031E-3</v>
      </c>
      <c r="N179" s="470">
        <f>'Allocation (ENG)'!BH179</f>
        <v>3.5493867209840302E-3</v>
      </c>
      <c r="P179" s="367">
        <f t="shared" si="61"/>
        <v>-0.26242206225514642</v>
      </c>
      <c r="Q179" s="367">
        <f t="shared" si="62"/>
        <v>-1.3143314297607192E-2</v>
      </c>
      <c r="R179" s="367">
        <f t="shared" si="63"/>
        <v>7.1743427787101036E-2</v>
      </c>
      <c r="S179" s="367">
        <f t="shared" si="64"/>
        <v>-1.865311235218832E-3</v>
      </c>
      <c r="T179" s="367">
        <f t="shared" si="65"/>
        <v>0.2328428358217324</v>
      </c>
      <c r="U179" s="367">
        <f t="shared" si="66"/>
        <v>-2.6612809098871225E-2</v>
      </c>
      <c r="V179" s="367">
        <f t="shared" si="67"/>
        <v>-1.6414267211318122E-2</v>
      </c>
      <c r="W179" s="367">
        <f t="shared" si="68"/>
        <v>1.8675166232406632E-2</v>
      </c>
      <c r="X179" s="367">
        <f t="shared" si="69"/>
        <v>8.4172972420250031E-3</v>
      </c>
      <c r="Y179" s="367">
        <f t="shared" si="70"/>
        <v>-1.1220962985103448E-2</v>
      </c>
      <c r="AA179" s="368">
        <f>'GE2024 results'!Q178</f>
        <v>0.57452426023712266</v>
      </c>
      <c r="AB179" s="368">
        <f>'GE2024 results'!R178</f>
        <v>5.778619109295606E-2</v>
      </c>
      <c r="AC179" s="368">
        <f>'GE2024 results'!S178</f>
        <v>3.9902361263325692E-2</v>
      </c>
      <c r="AD179" s="368">
        <f>'GE2024 results'!T178</f>
        <v>4.8022317425525554E-2</v>
      </c>
      <c r="AE179" s="368">
        <f>'GE2024 results'!U178</f>
        <v>0.19009664242303478</v>
      </c>
      <c r="AF179" s="368">
        <f>'GE2024 results'!W178</f>
        <v>5.8483610640629673E-2</v>
      </c>
      <c r="AG179" s="368">
        <f>'GE2024 results'!X178</f>
        <v>1.6414267211318122E-2</v>
      </c>
      <c r="AH179" s="369">
        <f>'GE2024 results'!Z178</f>
        <v>1.4770349706087477E-2</v>
      </c>
      <c r="AJ179" s="368">
        <f t="shared" si="71"/>
        <v>0.42293947824476719</v>
      </c>
      <c r="AK179" s="370" t="str">
        <f t="shared" si="72"/>
        <v>Grn</v>
      </c>
      <c r="AL179" s="368">
        <f t="shared" si="73"/>
        <v>0.11083728026279094</v>
      </c>
      <c r="AM179" s="368">
        <f t="shared" si="74"/>
        <v>0.31210219798197625</v>
      </c>
      <c r="AO179" s="383" t="s">
        <v>8</v>
      </c>
      <c r="AP179" s="372" t="str">
        <f t="shared" si="75"/>
        <v>Grn</v>
      </c>
      <c r="AQ179" s="359" t="str">
        <f t="shared" si="76"/>
        <v>gain from</v>
      </c>
      <c r="AR179" s="359" t="str">
        <f t="shared" si="77"/>
        <v>LAB</v>
      </c>
      <c r="AS179" s="333" t="str">
        <f t="shared" si="88"/>
        <v/>
      </c>
      <c r="AU179" s="373">
        <f t="shared" si="78"/>
        <v>12098.017291066284</v>
      </c>
      <c r="AV179" s="374">
        <f t="shared" si="79"/>
        <v>1730.4918032786886</v>
      </c>
      <c r="AW179" s="375">
        <f t="shared" si="80"/>
        <v>4327.7256460872577</v>
      </c>
      <c r="AX179" s="376">
        <f t="shared" si="81"/>
        <v>1789.1840000000002</v>
      </c>
      <c r="AY179" s="377">
        <f t="shared" si="82"/>
        <v>16394.402711560637</v>
      </c>
      <c r="AZ179" s="378">
        <f t="shared" si="83"/>
        <v>1235.4078587892623</v>
      </c>
      <c r="BA179" s="379">
        <f t="shared" si="84"/>
        <v>0</v>
      </c>
      <c r="BB179" s="471">
        <f t="shared" si="86"/>
        <v>723.90545614241432</v>
      </c>
      <c r="BC179" s="379">
        <f t="shared" si="87"/>
        <v>326.27968734761623</v>
      </c>
      <c r="BD179" s="381">
        <f t="shared" si="85"/>
        <v>137.58487508513366</v>
      </c>
      <c r="BE179" s="382">
        <f>'Allocation (ENG)'!AW179</f>
        <v>38762.999329357299</v>
      </c>
    </row>
    <row r="180" spans="1:57" ht="20" customHeight="1" x14ac:dyDescent="0.35">
      <c r="A180" s="333" t="s">
        <v>260</v>
      </c>
      <c r="B180" s="390" t="s">
        <v>190</v>
      </c>
      <c r="C180" s="333" t="s">
        <v>57</v>
      </c>
      <c r="D180" s="333" t="s">
        <v>71</v>
      </c>
      <c r="E180" s="462">
        <f>'Allocation (ENG)'!AY180</f>
        <v>5.9454803480522352E-2</v>
      </c>
      <c r="F180" s="463">
        <f>'Allocation (ENG)'!AZ180</f>
        <v>0.11026063999944011</v>
      </c>
      <c r="G180" s="464">
        <f>'Allocation (ENG)'!BA180</f>
        <v>0.18722207063872701</v>
      </c>
      <c r="H180" s="465">
        <f>'Allocation (ENG)'!BB180</f>
        <v>0.47442041181049377</v>
      </c>
      <c r="I180" s="466">
        <f>'Allocation (ENG)'!BC180</f>
        <v>0.13060983942180943</v>
      </c>
      <c r="J180" s="467">
        <f>'Allocation (ENG)'!BD180</f>
        <v>0</v>
      </c>
      <c r="K180" s="462">
        <f>'Allocation (ENG)'!BE180</f>
        <v>4.6703733506407077E-3</v>
      </c>
      <c r="L180" s="468">
        <f>'Allocation (ENG)'!BF180</f>
        <v>3.1316929382570739E-2</v>
      </c>
      <c r="M180" s="469">
        <f>'Allocation (ENG)'!BG180</f>
        <v>2.0449319157959324E-3</v>
      </c>
      <c r="N180" s="470">
        <f>'Allocation (ENG)'!BH180</f>
        <v>0</v>
      </c>
      <c r="P180" s="367">
        <f t="shared" si="61"/>
        <v>-6.5333114856384517E-2</v>
      </c>
      <c r="Q180" s="367">
        <f t="shared" si="62"/>
        <v>-5.2468920921600271E-2</v>
      </c>
      <c r="R180" s="367">
        <f t="shared" si="63"/>
        <v>0.11092860555063154</v>
      </c>
      <c r="S180" s="367">
        <f t="shared" si="64"/>
        <v>-8.8365082735977762E-2</v>
      </c>
      <c r="T180" s="367">
        <f t="shared" si="65"/>
        <v>6.3675934322527245E-2</v>
      </c>
      <c r="U180" s="367">
        <f t="shared" si="66"/>
        <v>0</v>
      </c>
      <c r="V180" s="367">
        <f t="shared" si="67"/>
        <v>-1.7992826575628906E-3</v>
      </c>
      <c r="W180" s="367">
        <f t="shared" si="68"/>
        <v>3.1316929382570739E-2</v>
      </c>
      <c r="X180" s="367">
        <f t="shared" si="69"/>
        <v>2.0449319157959324E-3</v>
      </c>
      <c r="Y180" s="367">
        <f t="shared" si="70"/>
        <v>0</v>
      </c>
      <c r="AA180" s="368">
        <f>'GE2024 results'!Q179</f>
        <v>0.12478791833690688</v>
      </c>
      <c r="AB180" s="368">
        <f>'GE2024 results'!R179</f>
        <v>0.16272956092104038</v>
      </c>
      <c r="AC180" s="368">
        <f>'GE2024 results'!S179</f>
        <v>7.6293465088095466E-2</v>
      </c>
      <c r="AD180" s="368">
        <f>'GE2024 results'!T179</f>
        <v>0.56278549454647153</v>
      </c>
      <c r="AE180" s="368">
        <f>'GE2024 results'!U179</f>
        <v>6.6933905099282182E-2</v>
      </c>
      <c r="AF180" s="368">
        <f>'GE2024 results'!W179</f>
        <v>0</v>
      </c>
      <c r="AG180" s="368">
        <f>'GE2024 results'!X179</f>
        <v>6.4696560082035982E-3</v>
      </c>
      <c r="AH180" s="369">
        <f>'GE2024 results'!Z179</f>
        <v>0</v>
      </c>
      <c r="AJ180" s="368">
        <f t="shared" si="71"/>
        <v>0.47442041181049377</v>
      </c>
      <c r="AK180" s="370" t="str">
        <f t="shared" si="72"/>
        <v>LD</v>
      </c>
      <c r="AL180" s="368">
        <f t="shared" si="73"/>
        <v>0.28719834117176679</v>
      </c>
      <c r="AM180" s="368">
        <f t="shared" si="74"/>
        <v>0.18722207063872701</v>
      </c>
      <c r="AO180" s="385" t="s">
        <v>14</v>
      </c>
      <c r="AP180" s="372" t="str">
        <f t="shared" si="75"/>
        <v>LD</v>
      </c>
      <c r="AQ180" s="359" t="str">
        <f t="shared" si="76"/>
        <v>HOLD</v>
      </c>
      <c r="AR180" s="359" t="str">
        <f t="shared" si="77"/>
        <v/>
      </c>
      <c r="AS180" s="333" t="str">
        <f t="shared" si="88"/>
        <v>Con/LD</v>
      </c>
      <c r="AU180" s="373">
        <f t="shared" si="78"/>
        <v>3510.4495677233435</v>
      </c>
      <c r="AV180" s="374">
        <f t="shared" si="79"/>
        <v>6510.2295081967213</v>
      </c>
      <c r="AW180" s="375">
        <f t="shared" si="80"/>
        <v>11054.340414350223</v>
      </c>
      <c r="AX180" s="376">
        <f t="shared" si="81"/>
        <v>28011.680000000004</v>
      </c>
      <c r="AY180" s="377">
        <f t="shared" si="82"/>
        <v>7711.7276905794924</v>
      </c>
      <c r="AZ180" s="378">
        <f t="shared" si="83"/>
        <v>0</v>
      </c>
      <c r="BA180" s="379">
        <f t="shared" si="84"/>
        <v>275.75753597830669</v>
      </c>
      <c r="BB180" s="471">
        <f t="shared" si="86"/>
        <v>1849.0768580117096</v>
      </c>
      <c r="BC180" s="379">
        <f t="shared" si="87"/>
        <v>120.7409652305259</v>
      </c>
      <c r="BD180" s="381">
        <f t="shared" si="85"/>
        <v>0</v>
      </c>
      <c r="BE180" s="382">
        <f>'Allocation (ENG)'!AW180</f>
        <v>59044.002540070323</v>
      </c>
    </row>
    <row r="181" spans="1:57" ht="20" customHeight="1" x14ac:dyDescent="0.35">
      <c r="A181" s="333" t="s">
        <v>261</v>
      </c>
      <c r="B181" s="390" t="s">
        <v>190</v>
      </c>
      <c r="C181" s="333" t="s">
        <v>57</v>
      </c>
      <c r="D181" s="333" t="s">
        <v>71</v>
      </c>
      <c r="E181" s="462">
        <f>'Allocation (ENG)'!AY181</f>
        <v>0.16390122244589622</v>
      </c>
      <c r="F181" s="463">
        <f>'Allocation (ENG)'!AZ181</f>
        <v>0.22484617177952662</v>
      </c>
      <c r="G181" s="464">
        <f>'Allocation (ENG)'!BA181</f>
        <v>0.33616850552351946</v>
      </c>
      <c r="H181" s="465">
        <f>'Allocation (ENG)'!BB181</f>
        <v>3.060838621768731E-2</v>
      </c>
      <c r="I181" s="466">
        <f>'Allocation (ENG)'!BC181</f>
        <v>0.17607756209093692</v>
      </c>
      <c r="J181" s="467">
        <f>'Allocation (ENG)'!BD181</f>
        <v>0</v>
      </c>
      <c r="K181" s="462">
        <f>'Allocation (ENG)'!BE181</f>
        <v>0</v>
      </c>
      <c r="L181" s="468">
        <f>'Allocation (ENG)'!BF181</f>
        <v>5.6231433143581123E-2</v>
      </c>
      <c r="M181" s="469">
        <f>'Allocation (ENG)'!BG181</f>
        <v>2.5138305968529827E-3</v>
      </c>
      <c r="N181" s="470">
        <f>'Allocation (ENG)'!BH181</f>
        <v>9.6528882019995266E-3</v>
      </c>
      <c r="P181" s="367">
        <f t="shared" si="61"/>
        <v>-0.19762249580997343</v>
      </c>
      <c r="Q181" s="367">
        <f t="shared" si="62"/>
        <v>-0.12389277494696202</v>
      </c>
      <c r="R181" s="367">
        <f t="shared" si="63"/>
        <v>0.19220370175996149</v>
      </c>
      <c r="S181" s="367">
        <f t="shared" si="64"/>
        <v>-7.5499097269047556E-3</v>
      </c>
      <c r="T181" s="367">
        <f t="shared" si="65"/>
        <v>8.1248098310826272E-2</v>
      </c>
      <c r="U181" s="367">
        <f t="shared" si="66"/>
        <v>0</v>
      </c>
      <c r="V181" s="367">
        <f t="shared" si="67"/>
        <v>0</v>
      </c>
      <c r="W181" s="367">
        <f t="shared" si="68"/>
        <v>5.6231433143581123E-2</v>
      </c>
      <c r="X181" s="367">
        <f t="shared" si="69"/>
        <v>2.5138305968529827E-3</v>
      </c>
      <c r="Y181" s="367">
        <f t="shared" si="70"/>
        <v>-3.1318833273814902E-3</v>
      </c>
      <c r="AA181" s="368">
        <f>'GE2024 results'!Q180</f>
        <v>0.36152371825586965</v>
      </c>
      <c r="AB181" s="368">
        <f>'GE2024 results'!R180</f>
        <v>0.34873894672648864</v>
      </c>
      <c r="AC181" s="368">
        <f>'GE2024 results'!S180</f>
        <v>0.14396480376355797</v>
      </c>
      <c r="AD181" s="368">
        <f>'GE2024 results'!T180</f>
        <v>3.8158295944592066E-2</v>
      </c>
      <c r="AE181" s="368">
        <f>'GE2024 results'!U180</f>
        <v>9.4829463780110645E-2</v>
      </c>
      <c r="AF181" s="368">
        <f>'GE2024 results'!W180</f>
        <v>0</v>
      </c>
      <c r="AG181" s="368">
        <f>'GE2024 results'!X180</f>
        <v>0</v>
      </c>
      <c r="AH181" s="369">
        <f>'GE2024 results'!Z180</f>
        <v>1.2784771529381017E-2</v>
      </c>
      <c r="AJ181" s="368">
        <f t="shared" si="71"/>
        <v>0.33616850552351946</v>
      </c>
      <c r="AK181" s="370" t="str">
        <f t="shared" si="72"/>
        <v>Ref</v>
      </c>
      <c r="AL181" s="368">
        <f t="shared" si="73"/>
        <v>0.11132233374399284</v>
      </c>
      <c r="AM181" s="368">
        <f t="shared" si="74"/>
        <v>0.22484617177952662</v>
      </c>
      <c r="AO181" s="383" t="s">
        <v>8</v>
      </c>
      <c r="AP181" s="372" t="str">
        <f t="shared" si="75"/>
        <v>Ref</v>
      </c>
      <c r="AQ181" s="359" t="str">
        <f t="shared" si="76"/>
        <v>gain from</v>
      </c>
      <c r="AR181" s="359" t="str">
        <f t="shared" si="77"/>
        <v>LAB</v>
      </c>
      <c r="AS181" s="333" t="str">
        <f t="shared" si="88"/>
        <v/>
      </c>
      <c r="AU181" s="373">
        <f t="shared" si="78"/>
        <v>8706.1037463976954</v>
      </c>
      <c r="AV181" s="374">
        <f t="shared" si="79"/>
        <v>11943.377049180328</v>
      </c>
      <c r="AW181" s="375">
        <f t="shared" si="80"/>
        <v>17856.595830609724</v>
      </c>
      <c r="AX181" s="376">
        <f t="shared" si="81"/>
        <v>1625.8560000000002</v>
      </c>
      <c r="AY181" s="377">
        <f t="shared" si="82"/>
        <v>9352.8864525858262</v>
      </c>
      <c r="AZ181" s="378">
        <f t="shared" si="83"/>
        <v>0</v>
      </c>
      <c r="BA181" s="379">
        <f t="shared" si="84"/>
        <v>0</v>
      </c>
      <c r="BB181" s="471">
        <f t="shared" si="86"/>
        <v>2986.9007897012225</v>
      </c>
      <c r="BC181" s="379">
        <f t="shared" si="87"/>
        <v>133.52963236314704</v>
      </c>
      <c r="BD181" s="381">
        <f t="shared" si="85"/>
        <v>512.74203379860376</v>
      </c>
      <c r="BE181" s="382">
        <f>'Allocation (ENG)'!AW181</f>
        <v>53117.991534636538</v>
      </c>
    </row>
    <row r="182" spans="1:57" ht="20" customHeight="1" x14ac:dyDescent="0.35">
      <c r="A182" s="333" t="s">
        <v>262</v>
      </c>
      <c r="B182" s="390" t="s">
        <v>190</v>
      </c>
      <c r="C182" s="333" t="s">
        <v>57</v>
      </c>
      <c r="D182" s="333" t="s">
        <v>71</v>
      </c>
      <c r="E182" s="462">
        <f>'Allocation (ENG)'!AY182</f>
        <v>0.29579082535128853</v>
      </c>
      <c r="F182" s="463">
        <f>'Allocation (ENG)'!AZ182</f>
        <v>5.4887367549330338E-2</v>
      </c>
      <c r="G182" s="464">
        <f>'Allocation (ENG)'!BA182</f>
        <v>0.14387114145110605</v>
      </c>
      <c r="H182" s="465">
        <f>'Allocation (ENG)'!BB182</f>
        <v>0.11058672947672596</v>
      </c>
      <c r="I182" s="466">
        <f>'Allocation (ENG)'!BC182</f>
        <v>0.36104446690401576</v>
      </c>
      <c r="J182" s="467">
        <f>'Allocation (ENG)'!BD182</f>
        <v>0</v>
      </c>
      <c r="K182" s="462">
        <f>'Allocation (ENG)'!BE182</f>
        <v>0</v>
      </c>
      <c r="L182" s="468">
        <f>'Allocation (ENG)'!BF182</f>
        <v>2.4065551468599917E-2</v>
      </c>
      <c r="M182" s="469">
        <f>'Allocation (ENG)'!BG182</f>
        <v>5.1545728879358738E-3</v>
      </c>
      <c r="N182" s="470">
        <f>'Allocation (ENG)'!BH182</f>
        <v>4.5993449109975014E-3</v>
      </c>
      <c r="P182" s="367">
        <f t="shared" si="61"/>
        <v>-0.27773858641341731</v>
      </c>
      <c r="Q182" s="367">
        <f t="shared" si="62"/>
        <v>-1.9947457685111261E-2</v>
      </c>
      <c r="R182" s="367">
        <f t="shared" si="63"/>
        <v>8.9709803002683192E-2</v>
      </c>
      <c r="S182" s="367">
        <f t="shared" si="64"/>
        <v>-1.0603594478943268E-2</v>
      </c>
      <c r="T182" s="367">
        <f t="shared" si="65"/>
        <v>0.19011522564229369</v>
      </c>
      <c r="U182" s="367">
        <f t="shared" si="66"/>
        <v>0</v>
      </c>
      <c r="V182" s="367">
        <f t="shared" si="67"/>
        <v>0</v>
      </c>
      <c r="W182" s="367">
        <f t="shared" si="68"/>
        <v>2.4065551468599917E-2</v>
      </c>
      <c r="X182" s="367">
        <f t="shared" si="69"/>
        <v>5.1545728879358738E-3</v>
      </c>
      <c r="Y182" s="367">
        <f t="shared" si="70"/>
        <v>-7.5551442404086198E-4</v>
      </c>
      <c r="AA182" s="368">
        <f>'GE2024 results'!Q181</f>
        <v>0.57352941176470584</v>
      </c>
      <c r="AB182" s="368">
        <f>'GE2024 results'!R181</f>
        <v>7.4834825234441599E-2</v>
      </c>
      <c r="AC182" s="368">
        <f>'GE2024 results'!S181</f>
        <v>5.4161338448422851E-2</v>
      </c>
      <c r="AD182" s="368">
        <f>'GE2024 results'!T181</f>
        <v>0.12119032395566923</v>
      </c>
      <c r="AE182" s="368">
        <f>'GE2024 results'!U181</f>
        <v>0.17092924126172207</v>
      </c>
      <c r="AF182" s="368">
        <f>'GE2024 results'!W181</f>
        <v>0</v>
      </c>
      <c r="AG182" s="368">
        <f>'GE2024 results'!X181</f>
        <v>0</v>
      </c>
      <c r="AH182" s="369">
        <f>'GE2024 results'!Z181</f>
        <v>5.3548593350383634E-3</v>
      </c>
      <c r="AJ182" s="368">
        <f t="shared" si="71"/>
        <v>0.36104446690401576</v>
      </c>
      <c r="AK182" s="370" t="str">
        <f t="shared" si="72"/>
        <v>Grn</v>
      </c>
      <c r="AL182" s="368">
        <f t="shared" si="73"/>
        <v>6.5253641552727226E-2</v>
      </c>
      <c r="AM182" s="368">
        <f t="shared" si="74"/>
        <v>0.29579082535128853</v>
      </c>
      <c r="AO182" s="383" t="s">
        <v>8</v>
      </c>
      <c r="AP182" s="372" t="str">
        <f t="shared" si="75"/>
        <v>Grn</v>
      </c>
      <c r="AQ182" s="359" t="str">
        <f t="shared" si="76"/>
        <v>gain from</v>
      </c>
      <c r="AR182" s="359" t="str">
        <f t="shared" si="77"/>
        <v>LAB</v>
      </c>
      <c r="AS182" s="333" t="str">
        <f t="shared" si="88"/>
        <v/>
      </c>
      <c r="AU182" s="373">
        <f t="shared" si="78"/>
        <v>11291.34293948127</v>
      </c>
      <c r="AV182" s="374">
        <f t="shared" si="79"/>
        <v>2095.2377049180327</v>
      </c>
      <c r="AW182" s="375">
        <f t="shared" si="80"/>
        <v>5492.0513348910081</v>
      </c>
      <c r="AX182" s="376">
        <f t="shared" si="81"/>
        <v>4221.4720000000007</v>
      </c>
      <c r="AY182" s="377">
        <f t="shared" si="82"/>
        <v>13782.296619152654</v>
      </c>
      <c r="AZ182" s="378">
        <f t="shared" si="83"/>
        <v>0</v>
      </c>
      <c r="BA182" s="379">
        <f t="shared" si="84"/>
        <v>0</v>
      </c>
      <c r="BB182" s="471">
        <f t="shared" si="86"/>
        <v>918.66404016075421</v>
      </c>
      <c r="BC182" s="379">
        <f t="shared" si="87"/>
        <v>196.76759789663558</v>
      </c>
      <c r="BD182" s="381">
        <f t="shared" si="85"/>
        <v>175.57265552558664</v>
      </c>
      <c r="BE182" s="382">
        <f>'Allocation (ENG)'!AW182</f>
        <v>38173.404892025945</v>
      </c>
    </row>
    <row r="183" spans="1:57" ht="20" customHeight="1" x14ac:dyDescent="0.35">
      <c r="A183" s="333" t="s">
        <v>263</v>
      </c>
      <c r="B183" s="390" t="s">
        <v>190</v>
      </c>
      <c r="C183" s="333" t="s">
        <v>57</v>
      </c>
      <c r="D183" s="333" t="s">
        <v>71</v>
      </c>
      <c r="E183" s="462">
        <f>'Allocation (ENG)'!AY183</f>
        <v>0.31700544969549604</v>
      </c>
      <c r="F183" s="463">
        <f>'Allocation (ENG)'!AZ183</f>
        <v>3.9039720346663094E-2</v>
      </c>
      <c r="G183" s="464">
        <f>'Allocation (ENG)'!BA183</f>
        <v>0.11032478643417157</v>
      </c>
      <c r="H183" s="465">
        <f>'Allocation (ENG)'!BB183</f>
        <v>3.5834463458577159E-2</v>
      </c>
      <c r="I183" s="466">
        <f>'Allocation (ENG)'!BC183</f>
        <v>0.43844371736071702</v>
      </c>
      <c r="J183" s="467">
        <f>'Allocation (ENG)'!BD183</f>
        <v>0</v>
      </c>
      <c r="K183" s="462">
        <f>'Allocation (ENG)'!BE183</f>
        <v>1.7767208973053738E-2</v>
      </c>
      <c r="L183" s="468">
        <f>'Allocation (ENG)'!BF183</f>
        <v>1.8454200053011661E-2</v>
      </c>
      <c r="M183" s="469">
        <f>'Allocation (ENG)'!BG183</f>
        <v>7.9302229887702382E-3</v>
      </c>
      <c r="N183" s="470">
        <f>'Allocation (ENG)'!BH183</f>
        <v>1.5200230689539469E-2</v>
      </c>
      <c r="P183" s="367">
        <f t="shared" si="61"/>
        <v>-0.27550638004348649</v>
      </c>
      <c r="Q183" s="367">
        <f t="shared" si="62"/>
        <v>-1.2269728180343602E-2</v>
      </c>
      <c r="R183" s="367">
        <f t="shared" si="63"/>
        <v>7.028902464259304E-2</v>
      </c>
      <c r="S183" s="367">
        <f t="shared" si="64"/>
        <v>-2.0207012855297801E-3</v>
      </c>
      <c r="T183" s="367">
        <f t="shared" si="65"/>
        <v>0.23835213228472321</v>
      </c>
      <c r="U183" s="367">
        <f t="shared" si="66"/>
        <v>-1.9930657013890404E-2</v>
      </c>
      <c r="V183" s="367">
        <f t="shared" si="67"/>
        <v>-1.5704955705635289E-2</v>
      </c>
      <c r="W183" s="367">
        <f t="shared" si="68"/>
        <v>1.8454200053011661E-2</v>
      </c>
      <c r="X183" s="367">
        <f t="shared" si="69"/>
        <v>7.9302229887702382E-3</v>
      </c>
      <c r="Y183" s="367">
        <f t="shared" si="70"/>
        <v>-9.5931577402125975E-3</v>
      </c>
      <c r="AA183" s="368">
        <f>'GE2024 results'!Q182</f>
        <v>0.59251182973898253</v>
      </c>
      <c r="AB183" s="368">
        <f>'GE2024 results'!R182</f>
        <v>5.1309448527006696E-2</v>
      </c>
      <c r="AC183" s="368">
        <f>'GE2024 results'!S182</f>
        <v>4.0035761791578535E-2</v>
      </c>
      <c r="AD183" s="368">
        <f>'GE2024 results'!T182</f>
        <v>3.7855164744106939E-2</v>
      </c>
      <c r="AE183" s="368">
        <f>'GE2024 results'!U182</f>
        <v>0.20009158507599381</v>
      </c>
      <c r="AF183" s="368">
        <f>'GE2024 results'!W182</f>
        <v>1.9930657013890404E-2</v>
      </c>
      <c r="AG183" s="368">
        <f>'GE2024 results'!X182</f>
        <v>3.3472164678689027E-2</v>
      </c>
      <c r="AH183" s="369">
        <f>'GE2024 results'!Z182</f>
        <v>2.4793388429752067E-2</v>
      </c>
      <c r="AJ183" s="368">
        <f t="shared" si="71"/>
        <v>0.43844371736071702</v>
      </c>
      <c r="AK183" s="370" t="str">
        <f t="shared" si="72"/>
        <v>Grn</v>
      </c>
      <c r="AL183" s="368">
        <f t="shared" si="73"/>
        <v>0.12143826766522098</v>
      </c>
      <c r="AM183" s="368">
        <f t="shared" si="74"/>
        <v>0.31700544969549604</v>
      </c>
      <c r="AO183" s="383" t="s">
        <v>8</v>
      </c>
      <c r="AP183" s="372" t="str">
        <f t="shared" si="75"/>
        <v>Grn</v>
      </c>
      <c r="AQ183" s="359" t="str">
        <f t="shared" si="76"/>
        <v>gain from</v>
      </c>
      <c r="AR183" s="359" t="str">
        <f t="shared" si="77"/>
        <v>LAB</v>
      </c>
      <c r="AS183" s="333" t="str">
        <f t="shared" si="88"/>
        <v/>
      </c>
      <c r="AU183" s="373">
        <f t="shared" si="78"/>
        <v>14251.596541786746</v>
      </c>
      <c r="AV183" s="374">
        <f t="shared" si="79"/>
        <v>1755.1065573770493</v>
      </c>
      <c r="AW183" s="375">
        <f t="shared" si="80"/>
        <v>4959.8653472011274</v>
      </c>
      <c r="AX183" s="376">
        <f t="shared" si="81"/>
        <v>1611.0080000000003</v>
      </c>
      <c r="AY183" s="377">
        <f t="shared" si="82"/>
        <v>19711.090052578671</v>
      </c>
      <c r="AZ183" s="378">
        <f t="shared" si="83"/>
        <v>0</v>
      </c>
      <c r="BA183" s="379">
        <f t="shared" si="84"/>
        <v>798.75943521097361</v>
      </c>
      <c r="BB183" s="471">
        <f t="shared" si="86"/>
        <v>829.6444553542276</v>
      </c>
      <c r="BC183" s="379">
        <f t="shared" si="87"/>
        <v>356.51859812163173</v>
      </c>
      <c r="BD183" s="381">
        <f t="shared" si="85"/>
        <v>683.35593390424697</v>
      </c>
      <c r="BE183" s="382">
        <f>'Allocation (ENG)'!AW183</f>
        <v>44956.944921534676</v>
      </c>
    </row>
    <row r="184" spans="1:57" ht="20" customHeight="1" x14ac:dyDescent="0.35">
      <c r="A184" s="333" t="s">
        <v>264</v>
      </c>
      <c r="B184" s="390" t="s">
        <v>190</v>
      </c>
      <c r="C184" s="333" t="s">
        <v>57</v>
      </c>
      <c r="D184" s="333" t="s">
        <v>71</v>
      </c>
      <c r="E184" s="462">
        <f>'Allocation (ENG)'!AY184</f>
        <v>0.240096147518748</v>
      </c>
      <c r="F184" s="463">
        <f>'Allocation (ENG)'!AZ184</f>
        <v>7.8557605039539666E-2</v>
      </c>
      <c r="G184" s="464">
        <f>'Allocation (ENG)'!BA184</f>
        <v>0.21069548852709341</v>
      </c>
      <c r="H184" s="465">
        <f>'Allocation (ENG)'!BB184</f>
        <v>4.1513897905732761E-2</v>
      </c>
      <c r="I184" s="466">
        <f>'Allocation (ENG)'!BC184</f>
        <v>0.2331780353139182</v>
      </c>
      <c r="J184" s="467">
        <v>0</v>
      </c>
      <c r="K184" s="462">
        <f>'Allocation (ENG)'!BE184</f>
        <v>0</v>
      </c>
      <c r="L184" s="468">
        <f>'Allocation (ENG)'!BF184</f>
        <v>3.524336480692869E-2</v>
      </c>
      <c r="M184" s="469">
        <f>'Allocation (ENG)'!BD184+'Allocation (ENG)'!BG184</f>
        <v>0.16071546088803945</v>
      </c>
      <c r="N184" s="470">
        <f>'Allocation (ENG)'!BH184</f>
        <v>0</v>
      </c>
      <c r="P184" s="367">
        <f t="shared" si="61"/>
        <v>-0.21203326812998094</v>
      </c>
      <c r="Q184" s="367">
        <f t="shared" si="62"/>
        <v>-2.5464624519170573E-2</v>
      </c>
      <c r="R184" s="367">
        <f t="shared" si="63"/>
        <v>0.13366236428366873</v>
      </c>
      <c r="S184" s="367">
        <f t="shared" si="64"/>
        <v>-2.6701012138886787E-3</v>
      </c>
      <c r="T184" s="367">
        <f t="shared" si="65"/>
        <v>0.1259644334651232</v>
      </c>
      <c r="U184" s="367">
        <f t="shared" si="66"/>
        <v>-0.21541762958071972</v>
      </c>
      <c r="V184" s="367">
        <f t="shared" si="67"/>
        <v>0</v>
      </c>
      <c r="W184" s="367">
        <f t="shared" si="68"/>
        <v>3.524336480692869E-2</v>
      </c>
      <c r="X184" s="367">
        <f t="shared" si="69"/>
        <v>0.16071546088803945</v>
      </c>
      <c r="Y184" s="367">
        <f t="shared" si="70"/>
        <v>0</v>
      </c>
      <c r="AA184" s="368">
        <f>'GE2024 results'!Q183</f>
        <v>0.45212941564872894</v>
      </c>
      <c r="AB184" s="368">
        <f>'GE2024 results'!R183</f>
        <v>0.10402222955871024</v>
      </c>
      <c r="AC184" s="368">
        <f>'GE2024 results'!S183</f>
        <v>7.7033124243424678E-2</v>
      </c>
      <c r="AD184" s="368">
        <f>'GE2024 results'!T183</f>
        <v>4.4183999119621439E-2</v>
      </c>
      <c r="AE184" s="368">
        <f>'GE2024 results'!U183</f>
        <v>0.10721360184879498</v>
      </c>
      <c r="AF184" s="368">
        <f>'GE2024 results'!W183</f>
        <v>0.21541762958071972</v>
      </c>
      <c r="AG184" s="368">
        <f>'GE2024 results'!X183</f>
        <v>0</v>
      </c>
      <c r="AH184" s="369">
        <f>'GE2024 results'!Z183</f>
        <v>0</v>
      </c>
      <c r="AJ184" s="368">
        <f t="shared" si="71"/>
        <v>0.240096147518748</v>
      </c>
      <c r="AK184" s="370" t="str">
        <f t="shared" si="72"/>
        <v>Lab</v>
      </c>
      <c r="AL184" s="368">
        <f t="shared" si="73"/>
        <v>6.9181122048297961E-3</v>
      </c>
      <c r="AM184" s="368">
        <f t="shared" si="74"/>
        <v>0.2331780353139182</v>
      </c>
      <c r="AO184" s="383" t="s">
        <v>8</v>
      </c>
      <c r="AP184" s="372" t="str">
        <f t="shared" si="75"/>
        <v>Lab</v>
      </c>
      <c r="AQ184" s="359" t="str">
        <f t="shared" si="76"/>
        <v>HOLD</v>
      </c>
      <c r="AR184" s="359" t="str">
        <f t="shared" si="77"/>
        <v/>
      </c>
      <c r="AS184" s="333" t="str">
        <f t="shared" si="88"/>
        <v/>
      </c>
      <c r="AU184" s="373">
        <f t="shared" si="78"/>
        <v>8619.5619596541801</v>
      </c>
      <c r="AV184" s="374">
        <f t="shared" si="79"/>
        <v>2820.2540983606559</v>
      </c>
      <c r="AW184" s="375">
        <f t="shared" si="80"/>
        <v>7564.0647996531352</v>
      </c>
      <c r="AX184" s="376">
        <f t="shared" si="81"/>
        <v>1490.3680000000002</v>
      </c>
      <c r="AY184" s="377">
        <f t="shared" si="82"/>
        <v>8371.1985543699957</v>
      </c>
      <c r="AZ184" s="378">
        <f t="shared" si="83"/>
        <v>0</v>
      </c>
      <c r="BA184" s="379">
        <f t="shared" si="84"/>
        <v>0</v>
      </c>
      <c r="BB184" s="471">
        <f t="shared" si="86"/>
        <v>1265.252982021698</v>
      </c>
      <c r="BC184" s="379">
        <f t="shared" si="87"/>
        <v>5769.7588541717969</v>
      </c>
      <c r="BD184" s="381">
        <f t="shared" si="85"/>
        <v>0</v>
      </c>
      <c r="BE184" s="382">
        <f>'Allocation (ENG)'!AW184</f>
        <v>35900.459248231455</v>
      </c>
    </row>
    <row r="185" spans="1:57" ht="20" customHeight="1" x14ac:dyDescent="0.35">
      <c r="A185" s="333" t="s">
        <v>265</v>
      </c>
      <c r="B185" s="390" t="s">
        <v>190</v>
      </c>
      <c r="C185" s="333" t="s">
        <v>57</v>
      </c>
      <c r="D185" s="333" t="s">
        <v>71</v>
      </c>
      <c r="E185" s="462">
        <f>'Allocation (ENG)'!AY185</f>
        <v>0.11391782922936378</v>
      </c>
      <c r="F185" s="463">
        <f>'Allocation (ENG)'!AZ185</f>
        <v>0.16817814840750997</v>
      </c>
      <c r="G185" s="464">
        <f>'Allocation (ENG)'!BA185</f>
        <v>0.16107518949576394</v>
      </c>
      <c r="H185" s="465">
        <f>'Allocation (ENG)'!BB185</f>
        <v>0.42585840165836114</v>
      </c>
      <c r="I185" s="466">
        <f>'Allocation (ENG)'!BC185</f>
        <v>9.7105451874815729E-2</v>
      </c>
      <c r="J185" s="467">
        <f>'Allocation (ENG)'!BD185</f>
        <v>0</v>
      </c>
      <c r="K185" s="462">
        <f>'Allocation (ENG)'!BE185</f>
        <v>3.9598478785232271E-3</v>
      </c>
      <c r="L185" s="468">
        <f>'Allocation (ENG)'!BF185</f>
        <v>2.6943299566731773E-2</v>
      </c>
      <c r="M185" s="469">
        <f>'Allocation (ENG)'!BG185</f>
        <v>1.653184466691913E-3</v>
      </c>
      <c r="N185" s="470">
        <f>'Allocation (ENG)'!BH185</f>
        <v>1.3086474222382492E-3</v>
      </c>
      <c r="P185" s="367">
        <f t="shared" si="61"/>
        <v>-9.9467639534844637E-2</v>
      </c>
      <c r="Q185" s="367">
        <f t="shared" si="62"/>
        <v>-5.3336810217569586E-2</v>
      </c>
      <c r="R185" s="367">
        <f t="shared" si="63"/>
        <v>0.10249557687413985</v>
      </c>
      <c r="S185" s="367">
        <f t="shared" si="64"/>
        <v>-2.4991830223061062E-2</v>
      </c>
      <c r="T185" s="367">
        <f t="shared" si="65"/>
        <v>5.2693339480526374E-2</v>
      </c>
      <c r="U185" s="367">
        <f t="shared" si="66"/>
        <v>-2.3460943893789214E-3</v>
      </c>
      <c r="V185" s="367">
        <f t="shared" si="67"/>
        <v>-2.2418434918505111E-3</v>
      </c>
      <c r="W185" s="367">
        <f t="shared" si="68"/>
        <v>2.6943299566731773E-2</v>
      </c>
      <c r="X185" s="367">
        <f t="shared" si="69"/>
        <v>1.653184466691913E-3</v>
      </c>
      <c r="Y185" s="367">
        <f t="shared" si="70"/>
        <v>-1.4011825313854664E-3</v>
      </c>
      <c r="AA185" s="368">
        <f>'GE2024 results'!Q184</f>
        <v>0.21338546876420841</v>
      </c>
      <c r="AB185" s="368">
        <f>'GE2024 results'!R184</f>
        <v>0.22151495862507956</v>
      </c>
      <c r="AC185" s="368">
        <f>'GE2024 results'!S184</f>
        <v>5.8579612621624082E-2</v>
      </c>
      <c r="AD185" s="368">
        <f>'GE2024 results'!T184</f>
        <v>0.4508502318814222</v>
      </c>
      <c r="AE185" s="368">
        <f>'GE2024 results'!U184</f>
        <v>4.4412112394289355E-2</v>
      </c>
      <c r="AF185" s="368">
        <f>'GE2024 results'!W184</f>
        <v>2.3460943893789214E-3</v>
      </c>
      <c r="AG185" s="368">
        <f>'GE2024 results'!X184</f>
        <v>6.2016913703737383E-3</v>
      </c>
      <c r="AH185" s="369">
        <f>'GE2024 results'!Z184</f>
        <v>2.7098299536237156E-3</v>
      </c>
      <c r="AJ185" s="368">
        <f t="shared" si="71"/>
        <v>0.42585840165836114</v>
      </c>
      <c r="AK185" s="370" t="str">
        <f t="shared" si="72"/>
        <v>LD</v>
      </c>
      <c r="AL185" s="368">
        <f t="shared" si="73"/>
        <v>0.2576802532508512</v>
      </c>
      <c r="AM185" s="368">
        <f t="shared" si="74"/>
        <v>0.16817814840750997</v>
      </c>
      <c r="AO185" s="385" t="s">
        <v>14</v>
      </c>
      <c r="AP185" s="372" t="str">
        <f t="shared" si="75"/>
        <v>LD</v>
      </c>
      <c r="AQ185" s="359" t="str">
        <f t="shared" si="76"/>
        <v>HOLD</v>
      </c>
      <c r="AR185" s="359" t="str">
        <f t="shared" si="77"/>
        <v/>
      </c>
      <c r="AU185" s="373">
        <f t="shared" si="78"/>
        <v>6153.9077809798282</v>
      </c>
      <c r="AV185" s="374">
        <f t="shared" si="79"/>
        <v>9085.0819672131147</v>
      </c>
      <c r="AW185" s="375">
        <f t="shared" si="80"/>
        <v>8701.3759713152667</v>
      </c>
      <c r="AX185" s="376">
        <f t="shared" si="81"/>
        <v>23005.120000000003</v>
      </c>
      <c r="AY185" s="377">
        <f t="shared" si="82"/>
        <v>5245.6933204443239</v>
      </c>
      <c r="AZ185" s="378">
        <f t="shared" si="83"/>
        <v>0</v>
      </c>
      <c r="BA185" s="379">
        <f t="shared" si="84"/>
        <v>213.9132990506393</v>
      </c>
      <c r="BB185" s="471">
        <f t="shared" si="86"/>
        <v>1455.4928053899603</v>
      </c>
      <c r="BC185" s="379">
        <f t="shared" si="87"/>
        <v>89.305992062812152</v>
      </c>
      <c r="BD185" s="381">
        <f t="shared" si="85"/>
        <v>70.693899354916041</v>
      </c>
      <c r="BE185" s="382">
        <f>'Allocation (ENG)'!AW185</f>
        <v>54020.58503581088</v>
      </c>
    </row>
    <row r="186" spans="1:57" ht="20" customHeight="1" x14ac:dyDescent="0.35">
      <c r="A186" s="333" t="s">
        <v>266</v>
      </c>
      <c r="B186" s="390" t="s">
        <v>267</v>
      </c>
      <c r="C186" s="333" t="s">
        <v>268</v>
      </c>
      <c r="D186" s="333" t="s">
        <v>71</v>
      </c>
      <c r="E186" s="462">
        <f>'Allocation (ENG)'!AY186</f>
        <v>0.24940266519750118</v>
      </c>
      <c r="F186" s="463">
        <f>'Allocation (ENG)'!AZ186</f>
        <v>0.16783387225029309</v>
      </c>
      <c r="G186" s="464">
        <f>'Allocation (ENG)'!BA186</f>
        <v>0.42938987261192124</v>
      </c>
      <c r="H186" s="465">
        <f>'Allocation (ENG)'!BB186</f>
        <v>1.5377606833863492E-2</v>
      </c>
      <c r="I186" s="466">
        <f>'Allocation (ENG)'!BC186</f>
        <v>6.7960564145838065E-2</v>
      </c>
      <c r="J186" s="467">
        <f>'Allocation (ENG)'!BD186</f>
        <v>1.7006655283133974E-2</v>
      </c>
      <c r="K186" s="462">
        <f>'Allocation (ENG)'!BE186</f>
        <v>3.1746094385068152E-3</v>
      </c>
      <c r="L186" s="468">
        <f>'Allocation (ENG)'!BF186</f>
        <v>4.6978791515509592E-2</v>
      </c>
      <c r="M186" s="469">
        <f>'Allocation (ENG)'!BG186</f>
        <v>2.8753627234326469E-3</v>
      </c>
      <c r="N186" s="470">
        <f>'Allocation (ENG)'!BH186</f>
        <v>0</v>
      </c>
      <c r="P186" s="367">
        <f t="shared" si="61"/>
        <v>-0.212820307965744</v>
      </c>
      <c r="Q186" s="367">
        <f t="shared" si="62"/>
        <v>-5.0887087452334279E-2</v>
      </c>
      <c r="R186" s="367">
        <f t="shared" si="63"/>
        <v>0.18394479925437007</v>
      </c>
      <c r="S186" s="367">
        <f t="shared" si="64"/>
        <v>-7.3007810883032008E-4</v>
      </c>
      <c r="T186" s="367">
        <f t="shared" si="65"/>
        <v>4.4474883652469814E-2</v>
      </c>
      <c r="U186" s="367">
        <f t="shared" si="66"/>
        <v>-8.1968028002767993E-3</v>
      </c>
      <c r="V186" s="367">
        <f t="shared" si="67"/>
        <v>-3.8091420751086846E-3</v>
      </c>
      <c r="W186" s="367">
        <f t="shared" si="68"/>
        <v>4.6978791515509592E-2</v>
      </c>
      <c r="X186" s="367">
        <f t="shared" si="69"/>
        <v>2.8753627234326469E-3</v>
      </c>
      <c r="Y186" s="367">
        <f t="shared" si="70"/>
        <v>-1.8304187434879332E-3</v>
      </c>
      <c r="AA186" s="368">
        <f>'GE2024 results'!Q185</f>
        <v>0.46222297316324518</v>
      </c>
      <c r="AB186" s="368">
        <f>'GE2024 results'!R185</f>
        <v>0.21872095970262737</v>
      </c>
      <c r="AC186" s="368">
        <f>'GE2024 results'!S185</f>
        <v>0.24544507335755117</v>
      </c>
      <c r="AD186" s="368">
        <f>'GE2024 results'!T185</f>
        <v>1.6107684942693812E-2</v>
      </c>
      <c r="AE186" s="368">
        <f>'GE2024 results'!U185</f>
        <v>2.3485680493368251E-2</v>
      </c>
      <c r="AF186" s="368">
        <f>'GE2024 results'!W185</f>
        <v>2.5203458083410773E-2</v>
      </c>
      <c r="AG186" s="368">
        <f>'GE2024 results'!X185</f>
        <v>6.9837515136154998E-3</v>
      </c>
      <c r="AH186" s="369">
        <f>'GE2024 results'!Z185</f>
        <v>1.8304187434879332E-3</v>
      </c>
      <c r="AJ186" s="368">
        <f t="shared" si="71"/>
        <v>0.42938987261192124</v>
      </c>
      <c r="AK186" s="370" t="str">
        <f t="shared" si="72"/>
        <v>Ref</v>
      </c>
      <c r="AL186" s="368">
        <f t="shared" si="73"/>
        <v>0.17998720741442006</v>
      </c>
      <c r="AM186" s="368">
        <f t="shared" si="74"/>
        <v>0.24940266519750118</v>
      </c>
      <c r="AO186" s="383" t="s">
        <v>8</v>
      </c>
      <c r="AP186" s="372" t="str">
        <f t="shared" si="75"/>
        <v>Ref</v>
      </c>
      <c r="AQ186" s="359" t="str">
        <f t="shared" si="76"/>
        <v>gain from</v>
      </c>
      <c r="AR186" s="359" t="str">
        <f t="shared" si="77"/>
        <v>LAB</v>
      </c>
      <c r="AS186" s="333" t="str">
        <f t="shared" ref="AS186:AS217" si="89">IF(AD186&gt;AA186,"Con/LD","")</f>
        <v/>
      </c>
      <c r="AU186" s="373">
        <f t="shared" si="78"/>
        <v>8609.0720461095116</v>
      </c>
      <c r="AV186" s="374">
        <f t="shared" si="79"/>
        <v>5793.4180327868844</v>
      </c>
      <c r="AW186" s="375">
        <f t="shared" si="80"/>
        <v>14822.008202111439</v>
      </c>
      <c r="AX186" s="376">
        <f t="shared" si="81"/>
        <v>530.81600000000003</v>
      </c>
      <c r="AY186" s="377">
        <f t="shared" si="82"/>
        <v>2345.9147582181845</v>
      </c>
      <c r="AZ186" s="378">
        <f t="shared" si="83"/>
        <v>587.04874095834748</v>
      </c>
      <c r="BA186" s="379">
        <f t="shared" si="84"/>
        <v>109.58359788465592</v>
      </c>
      <c r="BB186" s="471">
        <f t="shared" si="86"/>
        <v>1621.649874815502</v>
      </c>
      <c r="BC186" s="379">
        <f t="shared" si="87"/>
        <v>99.253970783056957</v>
      </c>
      <c r="BD186" s="381">
        <f t="shared" si="85"/>
        <v>0</v>
      </c>
      <c r="BE186" s="382">
        <f>'Allocation (ENG)'!AW186</f>
        <v>34518.765223667579</v>
      </c>
    </row>
    <row r="187" spans="1:57" ht="20" customHeight="1" x14ac:dyDescent="0.35">
      <c r="A187" s="333" t="s">
        <v>269</v>
      </c>
      <c r="B187" s="390" t="s">
        <v>267</v>
      </c>
      <c r="C187" s="333" t="s">
        <v>268</v>
      </c>
      <c r="D187" s="333" t="s">
        <v>71</v>
      </c>
      <c r="E187" s="462">
        <f>'Allocation (ENG)'!AY187</f>
        <v>0.25356543927720127</v>
      </c>
      <c r="F187" s="463">
        <f>'Allocation (ENG)'!AZ187</f>
        <v>0.1371083157165775</v>
      </c>
      <c r="G187" s="464">
        <f>'Allocation (ENG)'!BA187</f>
        <v>0.35673693414068497</v>
      </c>
      <c r="H187" s="465">
        <f>'Allocation (ENG)'!BB187</f>
        <v>2.8651168690108211E-2</v>
      </c>
      <c r="I187" s="466">
        <f>'Allocation (ENG)'!BC187</f>
        <v>0.12746074080677339</v>
      </c>
      <c r="J187" s="467">
        <f>'Allocation (ENG)'!BD187</f>
        <v>0</v>
      </c>
      <c r="K187" s="462">
        <f>'Allocation (ENG)'!BE187</f>
        <v>5.1600136159991219E-2</v>
      </c>
      <c r="L187" s="468">
        <f>'Allocation (ENG)'!BF187</f>
        <v>3.9029961170099645E-2</v>
      </c>
      <c r="M187" s="469">
        <f>'Allocation (ENG)'!BG187</f>
        <v>5.8473040385637644E-3</v>
      </c>
      <c r="N187" s="470">
        <f>'Allocation (ENG)'!BH187</f>
        <v>0</v>
      </c>
      <c r="P187" s="367">
        <f t="shared" si="61"/>
        <v>-0.21837341037548569</v>
      </c>
      <c r="Q187" s="367">
        <f t="shared" si="62"/>
        <v>-4.233191446914053E-2</v>
      </c>
      <c r="R187" s="367">
        <f t="shared" si="63"/>
        <v>0.15195302388986393</v>
      </c>
      <c r="S187" s="367">
        <f t="shared" si="64"/>
        <v>-1.4880471671301423E-3</v>
      </c>
      <c r="T187" s="367">
        <f t="shared" si="65"/>
        <v>8.3225556105985754E-2</v>
      </c>
      <c r="U187" s="367">
        <f t="shared" si="66"/>
        <v>-1.113145580841108E-2</v>
      </c>
      <c r="V187" s="367">
        <f t="shared" si="67"/>
        <v>-6.7310173843456861E-3</v>
      </c>
      <c r="W187" s="367">
        <f t="shared" si="68"/>
        <v>3.9029961170099645E-2</v>
      </c>
      <c r="X187" s="367">
        <f t="shared" si="69"/>
        <v>5.8473040385637644E-3</v>
      </c>
      <c r="Y187" s="367">
        <f t="shared" si="70"/>
        <v>0</v>
      </c>
      <c r="AA187" s="368">
        <f>'GE2024 results'!Q186</f>
        <v>0.47193884965268695</v>
      </c>
      <c r="AB187" s="368">
        <f>'GE2024 results'!R186</f>
        <v>0.17944023018571803</v>
      </c>
      <c r="AC187" s="368">
        <f>'GE2024 results'!S186</f>
        <v>0.20478391025082104</v>
      </c>
      <c r="AD187" s="368">
        <f>'GE2024 results'!T186</f>
        <v>3.0139215857238354E-2</v>
      </c>
      <c r="AE187" s="368">
        <f>'GE2024 results'!U186</f>
        <v>4.4235184700787633E-2</v>
      </c>
      <c r="AF187" s="368">
        <f>'GE2024 results'!W186</f>
        <v>1.113145580841108E-2</v>
      </c>
      <c r="AG187" s="368">
        <f>'GE2024 results'!X186</f>
        <v>5.8331153544336906E-2</v>
      </c>
      <c r="AH187" s="369">
        <f>'GE2024 results'!Z186</f>
        <v>0</v>
      </c>
      <c r="AJ187" s="368">
        <f t="shared" si="71"/>
        <v>0.35673693414068497</v>
      </c>
      <c r="AK187" s="370" t="str">
        <f t="shared" si="72"/>
        <v>Ref</v>
      </c>
      <c r="AL187" s="368">
        <f t="shared" si="73"/>
        <v>0.1031714948634837</v>
      </c>
      <c r="AM187" s="368">
        <f t="shared" si="74"/>
        <v>0.25356543927720127</v>
      </c>
      <c r="AO187" s="383" t="s">
        <v>8</v>
      </c>
      <c r="AP187" s="372" t="str">
        <f t="shared" si="75"/>
        <v>Ref</v>
      </c>
      <c r="AQ187" s="359" t="str">
        <f t="shared" si="76"/>
        <v>gain from</v>
      </c>
      <c r="AR187" s="359" t="str">
        <f t="shared" si="77"/>
        <v>LAB</v>
      </c>
      <c r="AS187" s="333" t="str">
        <f t="shared" si="89"/>
        <v/>
      </c>
      <c r="AU187" s="373">
        <f t="shared" si="78"/>
        <v>8516.7608069164289</v>
      </c>
      <c r="AV187" s="374">
        <f t="shared" si="79"/>
        <v>4605.1967213114749</v>
      </c>
      <c r="AW187" s="375">
        <f t="shared" si="80"/>
        <v>11982.086942643093</v>
      </c>
      <c r="AX187" s="376">
        <f t="shared" si="81"/>
        <v>962.33600000000001</v>
      </c>
      <c r="AY187" s="377">
        <f t="shared" si="82"/>
        <v>4281.1537913765915</v>
      </c>
      <c r="AZ187" s="378">
        <f t="shared" si="83"/>
        <v>0</v>
      </c>
      <c r="BA187" s="379">
        <f t="shared" si="84"/>
        <v>1733.146356741993</v>
      </c>
      <c r="BB187" s="471">
        <f t="shared" si="86"/>
        <v>1310.9390796179473</v>
      </c>
      <c r="BC187" s="379">
        <f t="shared" si="87"/>
        <v>196.39935948574549</v>
      </c>
      <c r="BD187" s="381">
        <f t="shared" si="85"/>
        <v>0</v>
      </c>
      <c r="BE187" s="382">
        <f>'Allocation (ENG)'!AW187</f>
        <v>33588.019058093276</v>
      </c>
    </row>
    <row r="188" spans="1:57" ht="20" customHeight="1" x14ac:dyDescent="0.35">
      <c r="A188" s="333" t="s">
        <v>270</v>
      </c>
      <c r="B188" s="390" t="s">
        <v>267</v>
      </c>
      <c r="C188" s="333" t="s">
        <v>268</v>
      </c>
      <c r="D188" s="333" t="s">
        <v>71</v>
      </c>
      <c r="E188" s="462">
        <f>'Allocation (ENG)'!AY188</f>
        <v>0.23889845843312033</v>
      </c>
      <c r="F188" s="463">
        <f>'Allocation (ENG)'!AZ188</f>
        <v>0.25231848973847265</v>
      </c>
      <c r="G188" s="464">
        <f>'Allocation (ENG)'!BA188</f>
        <v>0.27837390334120143</v>
      </c>
      <c r="H188" s="465">
        <f>'Allocation (ENG)'!BB188</f>
        <v>5.0962320205729973E-2</v>
      </c>
      <c r="I188" s="466">
        <f>'Allocation (ENG)'!BC188</f>
        <v>0.10918061284905732</v>
      </c>
      <c r="J188" s="467">
        <f>'Allocation (ENG)'!BD188</f>
        <v>0</v>
      </c>
      <c r="K188" s="462">
        <f>'Allocation (ENG)'!BE188</f>
        <v>0</v>
      </c>
      <c r="L188" s="468">
        <f>'Allocation (ENG)'!BF188</f>
        <v>3.0456399655807445E-2</v>
      </c>
      <c r="M188" s="469">
        <f>'Allocation (ENG)'!BG188</f>
        <v>1.948680197773217E-3</v>
      </c>
      <c r="N188" s="470">
        <f>'Allocation (ENG)'!BH188</f>
        <v>3.7861135578837607E-2</v>
      </c>
      <c r="P188" s="367">
        <f t="shared" si="61"/>
        <v>-0.19407117479942862</v>
      </c>
      <c r="Q188" s="367">
        <f t="shared" si="62"/>
        <v>-0.17502474675423146</v>
      </c>
      <c r="R188" s="367">
        <f t="shared" si="63"/>
        <v>0.27837390334120143</v>
      </c>
      <c r="S188" s="367">
        <f t="shared" si="64"/>
        <v>-2.4621572492457069E-3</v>
      </c>
      <c r="T188" s="367">
        <f t="shared" si="65"/>
        <v>7.1162997494778363E-2</v>
      </c>
      <c r="U188" s="367">
        <f t="shared" si="66"/>
        <v>0</v>
      </c>
      <c r="V188" s="367">
        <f t="shared" si="67"/>
        <v>0</v>
      </c>
      <c r="W188" s="367">
        <f t="shared" si="68"/>
        <v>3.0456399655807445E-2</v>
      </c>
      <c r="X188" s="367">
        <f t="shared" si="69"/>
        <v>1.948680197773217E-3</v>
      </c>
      <c r="Y188" s="367">
        <f t="shared" si="70"/>
        <v>-1.0383901886654702E-2</v>
      </c>
      <c r="AA188" s="368">
        <f>'GE2024 results'!Q187</f>
        <v>0.43296963323254894</v>
      </c>
      <c r="AB188" s="368">
        <f>'GE2024 results'!R187</f>
        <v>0.42734323649270411</v>
      </c>
      <c r="AC188" s="368">
        <f>'GE2024 results'!S187</f>
        <v>0</v>
      </c>
      <c r="AD188" s="368">
        <f>'GE2024 results'!T187</f>
        <v>5.342447745497568E-2</v>
      </c>
      <c r="AE188" s="368">
        <f>'GE2024 results'!U187</f>
        <v>3.8017615354278951E-2</v>
      </c>
      <c r="AF188" s="368">
        <f>'GE2024 results'!W187</f>
        <v>0</v>
      </c>
      <c r="AG188" s="368">
        <f>'GE2024 results'!X187</f>
        <v>0</v>
      </c>
      <c r="AH188" s="369">
        <f>'GE2024 results'!Z187</f>
        <v>4.8245037465492309E-2</v>
      </c>
      <c r="AJ188" s="368">
        <f t="shared" si="71"/>
        <v>0.27837390334120143</v>
      </c>
      <c r="AK188" s="370" t="str">
        <f t="shared" si="72"/>
        <v>Ref</v>
      </c>
      <c r="AL188" s="368">
        <f t="shared" si="73"/>
        <v>2.6055413602728783E-2</v>
      </c>
      <c r="AM188" s="368">
        <f t="shared" si="74"/>
        <v>0.25231848973847265</v>
      </c>
      <c r="AO188" s="383" t="s">
        <v>8</v>
      </c>
      <c r="AP188" s="372" t="str">
        <f t="shared" si="75"/>
        <v>Ref</v>
      </c>
      <c r="AQ188" s="359" t="str">
        <f t="shared" si="76"/>
        <v>gain from</v>
      </c>
      <c r="AR188" s="359" t="str">
        <f t="shared" si="77"/>
        <v>LAB</v>
      </c>
      <c r="AS188" s="333" t="str">
        <f t="shared" si="89"/>
        <v/>
      </c>
      <c r="AU188" s="373">
        <f t="shared" si="78"/>
        <v>8437.2645076657082</v>
      </c>
      <c r="AV188" s="374">
        <f t="shared" si="79"/>
        <v>8911.2246770491802</v>
      </c>
      <c r="AW188" s="375">
        <f t="shared" si="80"/>
        <v>9831.4332789158889</v>
      </c>
      <c r="AX188" s="376">
        <f t="shared" si="81"/>
        <v>1799.8549606400002</v>
      </c>
      <c r="AY188" s="377">
        <f t="shared" si="82"/>
        <v>3855.9717620548317</v>
      </c>
      <c r="AZ188" s="378">
        <f t="shared" si="83"/>
        <v>0</v>
      </c>
      <c r="BA188" s="379">
        <f t="shared" si="84"/>
        <v>0</v>
      </c>
      <c r="BB188" s="471">
        <f t="shared" si="86"/>
        <v>1075.6398410128909</v>
      </c>
      <c r="BC188" s="379">
        <f t="shared" si="87"/>
        <v>68.822253510127894</v>
      </c>
      <c r="BD188" s="381">
        <f t="shared" si="85"/>
        <v>1337.1556163836631</v>
      </c>
      <c r="BE188" s="382">
        <f>'Allocation (ENG)'!AW188</f>
        <v>35317.366897232292</v>
      </c>
    </row>
    <row r="189" spans="1:57" ht="20" customHeight="1" x14ac:dyDescent="0.35">
      <c r="A189" s="333" t="s">
        <v>271</v>
      </c>
      <c r="B189" s="390" t="s">
        <v>267</v>
      </c>
      <c r="C189" s="333" t="s">
        <v>268</v>
      </c>
      <c r="D189" s="333" t="s">
        <v>71</v>
      </c>
      <c r="E189" s="462">
        <f>'Allocation (ENG)'!AY189</f>
        <v>0.22786754541244611</v>
      </c>
      <c r="F189" s="463">
        <f>'Allocation (ENG)'!AZ189</f>
        <v>0.25476884835371522</v>
      </c>
      <c r="G189" s="464">
        <f>'Allocation (ENG)'!BA189</f>
        <v>0.3403705412290165</v>
      </c>
      <c r="H189" s="465">
        <f>'Allocation (ENG)'!BB189</f>
        <v>3.969154122806734E-2</v>
      </c>
      <c r="I189" s="466">
        <f>'Allocation (ENG)'!BC189</f>
        <v>9.4951617652154402E-2</v>
      </c>
      <c r="J189" s="467">
        <f>'Allocation (ENG)'!BD189</f>
        <v>0</v>
      </c>
      <c r="K189" s="462">
        <f>'Allocation (ENG)'!BE189</f>
        <v>0</v>
      </c>
      <c r="L189" s="468">
        <f>'Allocation (ENG)'!BF189</f>
        <v>3.7239342877727642E-2</v>
      </c>
      <c r="M189" s="469">
        <f>'Allocation (ENG)'!BG189</f>
        <v>1.694717882936711E-3</v>
      </c>
      <c r="N189" s="470">
        <f>'Allocation (ENG)'!BH189</f>
        <v>3.415845363936184E-3</v>
      </c>
      <c r="P189" s="367">
        <f t="shared" si="61"/>
        <v>-0.18300834976344119</v>
      </c>
      <c r="Q189" s="367">
        <f t="shared" si="62"/>
        <v>-6.8255206629102672E-2</v>
      </c>
      <c r="R189" s="367">
        <f t="shared" si="63"/>
        <v>0.15107854993812697</v>
      </c>
      <c r="S189" s="367">
        <f t="shared" si="64"/>
        <v>-7.5860436097806988E-4</v>
      </c>
      <c r="T189" s="367">
        <f t="shared" si="65"/>
        <v>6.3026956704120507E-2</v>
      </c>
      <c r="U189" s="367">
        <f t="shared" si="66"/>
        <v>0</v>
      </c>
      <c r="V189" s="367">
        <f t="shared" si="67"/>
        <v>0</v>
      </c>
      <c r="W189" s="367">
        <f t="shared" si="68"/>
        <v>3.7239342877727642E-2</v>
      </c>
      <c r="X189" s="367">
        <f t="shared" si="69"/>
        <v>1.694717882936711E-3</v>
      </c>
      <c r="Y189" s="367">
        <f t="shared" si="70"/>
        <v>-1.0174066493898043E-3</v>
      </c>
      <c r="AA189" s="368">
        <f>'GE2024 results'!Q188</f>
        <v>0.4108758951758873</v>
      </c>
      <c r="AB189" s="368">
        <f>'GE2024 results'!R188</f>
        <v>0.32302405498281789</v>
      </c>
      <c r="AC189" s="368">
        <f>'GE2024 results'!S188</f>
        <v>0.18929199129088953</v>
      </c>
      <c r="AD189" s="368">
        <f>'GE2024 results'!T188</f>
        <v>4.045014558904541E-2</v>
      </c>
      <c r="AE189" s="368">
        <f>'GE2024 results'!U188</f>
        <v>3.1924660948033895E-2</v>
      </c>
      <c r="AF189" s="368">
        <f>'GE2024 results'!W188</f>
        <v>0</v>
      </c>
      <c r="AG189" s="368">
        <f>'GE2024 results'!X188</f>
        <v>0</v>
      </c>
      <c r="AH189" s="369">
        <f>'GE2024 results'!Z188</f>
        <v>4.4332520133259883E-3</v>
      </c>
      <c r="AJ189" s="368">
        <f t="shared" si="71"/>
        <v>0.3403705412290165</v>
      </c>
      <c r="AK189" s="370" t="str">
        <f t="shared" si="72"/>
        <v>Ref</v>
      </c>
      <c r="AL189" s="368">
        <f t="shared" si="73"/>
        <v>8.5601692875301283E-2</v>
      </c>
      <c r="AM189" s="368">
        <f t="shared" si="74"/>
        <v>0.25476884835371522</v>
      </c>
      <c r="AO189" s="383" t="s">
        <v>8</v>
      </c>
      <c r="AP189" s="372" t="str">
        <f t="shared" si="75"/>
        <v>Ref</v>
      </c>
      <c r="AQ189" s="359" t="str">
        <f t="shared" si="76"/>
        <v>gain from</v>
      </c>
      <c r="AR189" s="359" t="str">
        <f t="shared" si="77"/>
        <v>LAB</v>
      </c>
      <c r="AS189" s="333" t="str">
        <f t="shared" si="89"/>
        <v/>
      </c>
      <c r="AU189" s="373">
        <f t="shared" si="78"/>
        <v>8215.1757925072052</v>
      </c>
      <c r="AV189" s="374">
        <f t="shared" si="79"/>
        <v>9185.0327868852455</v>
      </c>
      <c r="AW189" s="375">
        <f t="shared" si="80"/>
        <v>12271.180723547055</v>
      </c>
      <c r="AX189" s="376">
        <f t="shared" si="81"/>
        <v>1430.9760000000001</v>
      </c>
      <c r="AY189" s="377">
        <f t="shared" si="82"/>
        <v>3423.235324642123</v>
      </c>
      <c r="AZ189" s="378">
        <f t="shared" si="83"/>
        <v>0</v>
      </c>
      <c r="BA189" s="379">
        <f t="shared" si="84"/>
        <v>0</v>
      </c>
      <c r="BB189" s="471">
        <f t="shared" si="86"/>
        <v>1342.5683222428479</v>
      </c>
      <c r="BC189" s="379">
        <f t="shared" si="87"/>
        <v>61.098675995437681</v>
      </c>
      <c r="BD189" s="381">
        <f t="shared" si="85"/>
        <v>123.1494818358796</v>
      </c>
      <c r="BE189" s="382">
        <f>'Allocation (ENG)'!AW189</f>
        <v>36052.41710765579</v>
      </c>
    </row>
    <row r="190" spans="1:57" ht="20" customHeight="1" x14ac:dyDescent="0.35">
      <c r="A190" s="333" t="s">
        <v>272</v>
      </c>
      <c r="B190" s="390" t="s">
        <v>267</v>
      </c>
      <c r="C190" s="333" t="s">
        <v>268</v>
      </c>
      <c r="D190" s="333" t="s">
        <v>71</v>
      </c>
      <c r="E190" s="462">
        <f>'Allocation (ENG)'!AY190</f>
        <v>0.23114932340396691</v>
      </c>
      <c r="F190" s="463">
        <f>'Allocation (ENG)'!AZ190</f>
        <v>0.15407528670234266</v>
      </c>
      <c r="G190" s="464">
        <f>'Allocation (ENG)'!BA190</f>
        <v>0.40207043361351269</v>
      </c>
      <c r="H190" s="465">
        <f>'Allocation (ENG)'!BB190</f>
        <v>2.7053405687207849E-2</v>
      </c>
      <c r="I190" s="466">
        <f>'Allocation (ENG)'!BC190</f>
        <v>0.13917765669690974</v>
      </c>
      <c r="J190" s="467">
        <f>'Allocation (ENG)'!BD190</f>
        <v>0</v>
      </c>
      <c r="K190" s="462">
        <f>'Allocation (ENG)'!BE190</f>
        <v>0</v>
      </c>
      <c r="L190" s="468">
        <f>'Allocation (ENG)'!BF190</f>
        <v>4.3989819695517761E-2</v>
      </c>
      <c r="M190" s="469">
        <f>'Allocation (ENG)'!BG190</f>
        <v>2.4840742005423594E-3</v>
      </c>
      <c r="N190" s="470">
        <f>'Allocation (ENG)'!BH190</f>
        <v>0</v>
      </c>
      <c r="P190" s="367">
        <f t="shared" si="61"/>
        <v>-0.22680634623053483</v>
      </c>
      <c r="Q190" s="367">
        <f t="shared" si="62"/>
        <v>-6.0571380499069072E-2</v>
      </c>
      <c r="R190" s="367">
        <f t="shared" si="63"/>
        <v>0.156381815662121</v>
      </c>
      <c r="S190" s="367">
        <f t="shared" si="64"/>
        <v>-3.2399019783625922E-3</v>
      </c>
      <c r="T190" s="367">
        <f t="shared" si="65"/>
        <v>8.7761919149785317E-2</v>
      </c>
      <c r="U190" s="367">
        <f t="shared" si="66"/>
        <v>0</v>
      </c>
      <c r="V190" s="367">
        <f t="shared" si="67"/>
        <v>0</v>
      </c>
      <c r="W190" s="367">
        <f t="shared" si="68"/>
        <v>4.3989819695517761E-2</v>
      </c>
      <c r="X190" s="367">
        <f t="shared" si="69"/>
        <v>2.4840742005423594E-3</v>
      </c>
      <c r="Y190" s="367">
        <f t="shared" si="70"/>
        <v>0</v>
      </c>
      <c r="AA190" s="368">
        <f>'GE2024 results'!Q189</f>
        <v>0.45795566963450174</v>
      </c>
      <c r="AB190" s="368">
        <f>'GE2024 results'!R189</f>
        <v>0.21464666720141173</v>
      </c>
      <c r="AC190" s="368">
        <f>'GE2024 results'!S189</f>
        <v>0.24568861795139169</v>
      </c>
      <c r="AD190" s="368">
        <f>'GE2024 results'!T189</f>
        <v>3.0293307665570441E-2</v>
      </c>
      <c r="AE190" s="368">
        <f>'GE2024 results'!U189</f>
        <v>5.1415737547124411E-2</v>
      </c>
      <c r="AF190" s="368">
        <f>'GE2024 results'!W189</f>
        <v>0</v>
      </c>
      <c r="AG190" s="368">
        <f>'GE2024 results'!X189</f>
        <v>0</v>
      </c>
      <c r="AH190" s="369">
        <f>'GE2024 results'!Z189</f>
        <v>0</v>
      </c>
      <c r="AJ190" s="368">
        <f t="shared" si="71"/>
        <v>0.40207043361351269</v>
      </c>
      <c r="AK190" s="370" t="str">
        <f t="shared" si="72"/>
        <v>Ref</v>
      </c>
      <c r="AL190" s="368">
        <f t="shared" si="73"/>
        <v>0.17092111020954578</v>
      </c>
      <c r="AM190" s="368">
        <f t="shared" si="74"/>
        <v>0.23114932340396691</v>
      </c>
      <c r="AO190" s="383" t="s">
        <v>8</v>
      </c>
      <c r="AP190" s="372" t="str">
        <f t="shared" si="75"/>
        <v>Ref</v>
      </c>
      <c r="AQ190" s="359" t="str">
        <f t="shared" si="76"/>
        <v>gain from</v>
      </c>
      <c r="AR190" s="359" t="str">
        <f t="shared" si="77"/>
        <v>LAB</v>
      </c>
      <c r="AS190" s="333" t="str">
        <f t="shared" si="89"/>
        <v/>
      </c>
      <c r="AU190" s="373">
        <f t="shared" si="78"/>
        <v>8983.5619596541801</v>
      </c>
      <c r="AV190" s="374">
        <f t="shared" si="79"/>
        <v>5988.0983606557375</v>
      </c>
      <c r="AW190" s="375">
        <f t="shared" si="80"/>
        <v>15626.369133685406</v>
      </c>
      <c r="AX190" s="376">
        <f t="shared" si="81"/>
        <v>1051.424</v>
      </c>
      <c r="AY190" s="377">
        <f t="shared" si="82"/>
        <v>5409.1056115750234</v>
      </c>
      <c r="AZ190" s="378">
        <f t="shared" si="83"/>
        <v>0</v>
      </c>
      <c r="BA190" s="379">
        <f t="shared" si="84"/>
        <v>0</v>
      </c>
      <c r="BB190" s="471">
        <f t="shared" si="86"/>
        <v>1709.6535910600792</v>
      </c>
      <c r="BC190" s="379">
        <f t="shared" si="87"/>
        <v>96.542936679726111</v>
      </c>
      <c r="BD190" s="381">
        <f t="shared" si="85"/>
        <v>0</v>
      </c>
      <c r="BE190" s="382">
        <f>'Allocation (ENG)'!AW190</f>
        <v>38864.755593310154</v>
      </c>
    </row>
    <row r="191" spans="1:57" ht="20" customHeight="1" x14ac:dyDescent="0.35">
      <c r="A191" s="333" t="s">
        <v>273</v>
      </c>
      <c r="B191" s="390" t="s">
        <v>267</v>
      </c>
      <c r="C191" s="333" t="s">
        <v>268</v>
      </c>
      <c r="D191" s="333" t="s">
        <v>71</v>
      </c>
      <c r="E191" s="462">
        <f>'Allocation (ENG)'!AY191</f>
        <v>0.22108986388855767</v>
      </c>
      <c r="F191" s="463">
        <f>'Allocation (ENG)'!AZ191</f>
        <v>0.35130474544371904</v>
      </c>
      <c r="G191" s="464">
        <f>'Allocation (ENG)'!BA191</f>
        <v>0.26863960211811577</v>
      </c>
      <c r="H191" s="465">
        <f>'Allocation (ENG)'!BB191</f>
        <v>2.5809666373781612E-2</v>
      </c>
      <c r="I191" s="466">
        <f>'Allocation (ENG)'!BC191</f>
        <v>9.6049577591818966E-2</v>
      </c>
      <c r="J191" s="467">
        <f>'Allocation (ENG)'!BD191</f>
        <v>3.0155989497802388E-3</v>
      </c>
      <c r="K191" s="462">
        <f>'Allocation (ENG)'!BE191</f>
        <v>0</v>
      </c>
      <c r="L191" s="468">
        <f>'Allocation (ENG)'!BF191</f>
        <v>2.9391386862359894E-2</v>
      </c>
      <c r="M191" s="469">
        <f>'Allocation (ENG)'!BG191</f>
        <v>2.0195716072929147E-3</v>
      </c>
      <c r="N191" s="470">
        <f>'Allocation (ENG)'!BH191</f>
        <v>2.6799871645740519E-3</v>
      </c>
      <c r="P191" s="367">
        <f t="shared" si="61"/>
        <v>-0.15378163576192139</v>
      </c>
      <c r="Q191" s="367">
        <f t="shared" si="62"/>
        <v>-6.7544713826810154E-2</v>
      </c>
      <c r="R191" s="367">
        <f t="shared" si="63"/>
        <v>0.12815273999385079</v>
      </c>
      <c r="S191" s="367">
        <f t="shared" si="64"/>
        <v>1.0759190979890212E-3</v>
      </c>
      <c r="T191" s="367">
        <f t="shared" si="65"/>
        <v>6.5682374993027898E-2</v>
      </c>
      <c r="U191" s="367">
        <f t="shared" si="66"/>
        <v>-2.3916957580613668E-3</v>
      </c>
      <c r="V191" s="367">
        <f t="shared" si="67"/>
        <v>0</v>
      </c>
      <c r="W191" s="367">
        <f t="shared" si="68"/>
        <v>2.9391386862359894E-2</v>
      </c>
      <c r="X191" s="367">
        <f t="shared" si="69"/>
        <v>2.0195716072929147E-3</v>
      </c>
      <c r="Y191" s="367">
        <f t="shared" si="70"/>
        <v>-2.6039472077274404E-3</v>
      </c>
      <c r="AA191" s="368">
        <f>'GE2024 results'!Q190</f>
        <v>0.37487149965047906</v>
      </c>
      <c r="AB191" s="368">
        <f>'GE2024 results'!R190</f>
        <v>0.41884945927052919</v>
      </c>
      <c r="AC191" s="368">
        <f>'GE2024 results'!S190</f>
        <v>0.14048686212426498</v>
      </c>
      <c r="AD191" s="368">
        <f>'GE2024 results'!T190</f>
        <v>2.4733747275792591E-2</v>
      </c>
      <c r="AE191" s="368">
        <f>'GE2024 results'!U190</f>
        <v>3.0367202598791068E-2</v>
      </c>
      <c r="AF191" s="368">
        <f>'GE2024 results'!W190</f>
        <v>5.4072947078416056E-3</v>
      </c>
      <c r="AG191" s="368">
        <f>'GE2024 results'!X190</f>
        <v>0</v>
      </c>
      <c r="AH191" s="369">
        <f>'GE2024 results'!Z190</f>
        <v>5.2839343723014923E-3</v>
      </c>
      <c r="AJ191" s="368">
        <f t="shared" si="71"/>
        <v>0.35130474544371904</v>
      </c>
      <c r="AK191" s="370" t="str">
        <f t="shared" si="72"/>
        <v>Con</v>
      </c>
      <c r="AL191" s="368">
        <f t="shared" si="73"/>
        <v>8.2665143325603263E-2</v>
      </c>
      <c r="AM191" s="368">
        <f t="shared" si="74"/>
        <v>0.26863960211811577</v>
      </c>
      <c r="AO191" s="384" t="s">
        <v>10</v>
      </c>
      <c r="AP191" s="372" t="str">
        <f t="shared" si="75"/>
        <v>Con</v>
      </c>
      <c r="AQ191" s="359" t="str">
        <f t="shared" si="76"/>
        <v>HOLD</v>
      </c>
      <c r="AR191" s="359" t="str">
        <f t="shared" si="77"/>
        <v/>
      </c>
      <c r="AS191" s="333" t="str">
        <f t="shared" si="89"/>
        <v/>
      </c>
      <c r="AU191" s="373">
        <f t="shared" si="78"/>
        <v>9563.1296829971197</v>
      </c>
      <c r="AV191" s="374">
        <f t="shared" si="79"/>
        <v>15195.50819672131</v>
      </c>
      <c r="AW191" s="375">
        <f t="shared" si="80"/>
        <v>11619.869440686951</v>
      </c>
      <c r="AX191" s="376">
        <f t="shared" si="81"/>
        <v>1116.384</v>
      </c>
      <c r="AY191" s="377">
        <f t="shared" si="82"/>
        <v>4154.5756569403584</v>
      </c>
      <c r="AZ191" s="378">
        <f t="shared" si="83"/>
        <v>130.438199750282</v>
      </c>
      <c r="BA191" s="379">
        <f t="shared" si="84"/>
        <v>0</v>
      </c>
      <c r="BB191" s="471">
        <f t="shared" si="86"/>
        <v>1271.3094991526305</v>
      </c>
      <c r="BC191" s="379">
        <f t="shared" si="87"/>
        <v>87.355543329549377</v>
      </c>
      <c r="BD191" s="381">
        <f t="shared" si="85"/>
        <v>115.92148257193719</v>
      </c>
      <c r="BE191" s="382">
        <f>'Allocation (ENG)'!AW191</f>
        <v>43254.491702150131</v>
      </c>
    </row>
    <row r="192" spans="1:57" ht="20" customHeight="1" x14ac:dyDescent="0.35">
      <c r="A192" s="333" t="s">
        <v>274</v>
      </c>
      <c r="B192" s="390" t="s">
        <v>275</v>
      </c>
      <c r="C192" s="333" t="s">
        <v>268</v>
      </c>
      <c r="D192" s="333" t="s">
        <v>71</v>
      </c>
      <c r="E192" s="462">
        <f>'Allocation (ENG)'!AY192</f>
        <v>0.21605585116276216</v>
      </c>
      <c r="F192" s="463">
        <f>'Allocation (ENG)'!AZ192</f>
        <v>0.18692416685193422</v>
      </c>
      <c r="G192" s="464">
        <f>'Allocation (ENG)'!BA192</f>
        <v>0.38923583383818472</v>
      </c>
      <c r="H192" s="465">
        <f>'Allocation (ENG)'!BB192</f>
        <v>3.0808815478373674E-2</v>
      </c>
      <c r="I192" s="466">
        <f>'Allocation (ENG)'!BC192</f>
        <v>0.12630326231190078</v>
      </c>
      <c r="J192" s="467">
        <f>'Allocation (ENG)'!BD192</f>
        <v>0</v>
      </c>
      <c r="K192" s="462">
        <f>'Allocation (ENG)'!BE192</f>
        <v>0</v>
      </c>
      <c r="L192" s="468">
        <f>'Allocation (ENG)'!BF192</f>
        <v>4.258560868475858E-2</v>
      </c>
      <c r="M192" s="469">
        <f>'Allocation (ENG)'!BG192</f>
        <v>2.2542891064517628E-3</v>
      </c>
      <c r="N192" s="470">
        <f>'Allocation (ENG)'!BH192</f>
        <v>5.8321725656341828E-3</v>
      </c>
      <c r="P192" s="367">
        <f t="shared" si="61"/>
        <v>-0.20534568741294218</v>
      </c>
      <c r="Q192" s="367">
        <f t="shared" si="62"/>
        <v>-6.943915469059922E-2</v>
      </c>
      <c r="R192" s="367">
        <f t="shared" si="63"/>
        <v>0.1550853898279935</v>
      </c>
      <c r="S192" s="367">
        <f t="shared" si="64"/>
        <v>-3.1536353589380235E-3</v>
      </c>
      <c r="T192" s="367">
        <f t="shared" si="65"/>
        <v>8.0368614675420211E-2</v>
      </c>
      <c r="U192" s="367">
        <f t="shared" si="66"/>
        <v>0</v>
      </c>
      <c r="V192" s="367">
        <f t="shared" si="67"/>
        <v>0</v>
      </c>
      <c r="W192" s="367">
        <f t="shared" si="68"/>
        <v>4.258560868475858E-2</v>
      </c>
      <c r="X192" s="367">
        <f t="shared" si="69"/>
        <v>2.2542891064517628E-3</v>
      </c>
      <c r="Y192" s="367">
        <f t="shared" si="70"/>
        <v>-2.3554248321445296E-3</v>
      </c>
      <c r="AA192" s="368">
        <f>'GE2024 results'!Q191</f>
        <v>0.42140153857570434</v>
      </c>
      <c r="AB192" s="368">
        <f>'GE2024 results'!R191</f>
        <v>0.25636332154253344</v>
      </c>
      <c r="AC192" s="368">
        <f>'GE2024 results'!S191</f>
        <v>0.23415044401019122</v>
      </c>
      <c r="AD192" s="368">
        <f>'GE2024 results'!T191</f>
        <v>3.3962450837311697E-2</v>
      </c>
      <c r="AE192" s="368">
        <f>'GE2024 results'!U191</f>
        <v>4.5934647636480572E-2</v>
      </c>
      <c r="AF192" s="368">
        <f>'GE2024 results'!W191</f>
        <v>0</v>
      </c>
      <c r="AG192" s="368">
        <f>'GE2024 results'!X191</f>
        <v>0</v>
      </c>
      <c r="AH192" s="369">
        <f>'GE2024 results'!Z191</f>
        <v>8.1875973977787123E-3</v>
      </c>
      <c r="AJ192" s="368">
        <f t="shared" si="71"/>
        <v>0.38923583383818472</v>
      </c>
      <c r="AK192" s="370" t="str">
        <f t="shared" si="72"/>
        <v>Ref</v>
      </c>
      <c r="AL192" s="368">
        <f t="shared" si="73"/>
        <v>0.17317998267542256</v>
      </c>
      <c r="AM192" s="368">
        <f t="shared" si="74"/>
        <v>0.21605585116276216</v>
      </c>
      <c r="AO192" s="383" t="s">
        <v>8</v>
      </c>
      <c r="AP192" s="372" t="str">
        <f t="shared" si="75"/>
        <v>Ref</v>
      </c>
      <c r="AQ192" s="359" t="str">
        <f t="shared" si="76"/>
        <v>gain from</v>
      </c>
      <c r="AR192" s="359" t="str">
        <f t="shared" si="77"/>
        <v>LAB</v>
      </c>
      <c r="AS192" s="333" t="str">
        <f t="shared" si="89"/>
        <v/>
      </c>
      <c r="AU192" s="373">
        <f t="shared" si="78"/>
        <v>8935.3083573487056</v>
      </c>
      <c r="AV192" s="374">
        <f t="shared" si="79"/>
        <v>7730.5245901639337</v>
      </c>
      <c r="AW192" s="375">
        <f t="shared" si="80"/>
        <v>16097.42194139363</v>
      </c>
      <c r="AX192" s="376">
        <f t="shared" si="81"/>
        <v>1274.144</v>
      </c>
      <c r="AY192" s="377">
        <f t="shared" si="82"/>
        <v>5223.4576810685476</v>
      </c>
      <c r="AZ192" s="378">
        <f t="shared" si="83"/>
        <v>0</v>
      </c>
      <c r="BA192" s="379">
        <f t="shared" si="84"/>
        <v>0</v>
      </c>
      <c r="BB192" s="471">
        <f t="shared" si="86"/>
        <v>1761.190651101829</v>
      </c>
      <c r="BC192" s="379">
        <f t="shared" si="87"/>
        <v>93.229450553432855</v>
      </c>
      <c r="BD192" s="381">
        <f t="shared" si="85"/>
        <v>241.19809756021388</v>
      </c>
      <c r="BE192" s="382">
        <f>'Allocation (ENG)'!AW192</f>
        <v>41356.474769190288</v>
      </c>
    </row>
    <row r="193" spans="1:57" ht="20" customHeight="1" x14ac:dyDescent="0.35">
      <c r="A193" s="333" t="s">
        <v>276</v>
      </c>
      <c r="B193" s="390" t="s">
        <v>275</v>
      </c>
      <c r="C193" s="333" t="s">
        <v>268</v>
      </c>
      <c r="D193" s="333" t="s">
        <v>71</v>
      </c>
      <c r="E193" s="462">
        <f>'Allocation (ENG)'!AY193</f>
        <v>0.24185079478371038</v>
      </c>
      <c r="F193" s="463">
        <f>'Allocation (ENG)'!AZ193</f>
        <v>9.3864892884631471E-2</v>
      </c>
      <c r="G193" s="464">
        <f>'Allocation (ENG)'!BA193</f>
        <v>0.30224623173291637</v>
      </c>
      <c r="H193" s="465">
        <f>'Allocation (ENG)'!BB193</f>
        <v>0.13241513174801783</v>
      </c>
      <c r="I193" s="466">
        <f>'Allocation (ENG)'!BC193</f>
        <v>0.19003658111854285</v>
      </c>
      <c r="J193" s="467">
        <f>'Allocation (ENG)'!BD193</f>
        <v>0</v>
      </c>
      <c r="K193" s="462">
        <f>'Allocation (ENG)'!BE193</f>
        <v>0</v>
      </c>
      <c r="L193" s="468">
        <f>'Allocation (ENG)'!BF193</f>
        <v>3.3068229160966162E-2</v>
      </c>
      <c r="M193" s="469">
        <f>'Allocation (ENG)'!BG193</f>
        <v>3.3918157520346384E-3</v>
      </c>
      <c r="N193" s="470">
        <f>'Allocation (ENG)'!BH193</f>
        <v>3.1263228191800549E-3</v>
      </c>
      <c r="P193" s="367">
        <f t="shared" si="61"/>
        <v>-0.22904294583213622</v>
      </c>
      <c r="Q193" s="367">
        <f t="shared" si="62"/>
        <v>-3.4645703516776469E-2</v>
      </c>
      <c r="R193" s="367">
        <f t="shared" si="63"/>
        <v>0.12074132120543465</v>
      </c>
      <c r="S193" s="367">
        <f t="shared" si="64"/>
        <v>-1.3300771469054562E-2</v>
      </c>
      <c r="T193" s="367">
        <f t="shared" si="65"/>
        <v>0.12104305464599996</v>
      </c>
      <c r="U193" s="367">
        <f t="shared" si="66"/>
        <v>0</v>
      </c>
      <c r="V193" s="367">
        <f t="shared" si="67"/>
        <v>0</v>
      </c>
      <c r="W193" s="367">
        <f t="shared" si="68"/>
        <v>3.3068229160966162E-2</v>
      </c>
      <c r="X193" s="367">
        <f t="shared" si="69"/>
        <v>3.3918157520346384E-3</v>
      </c>
      <c r="Y193" s="367">
        <f t="shared" si="70"/>
        <v>-1.2549999464684055E-3</v>
      </c>
      <c r="AA193" s="368">
        <f>'GE2024 results'!Q192</f>
        <v>0.4708937406158466</v>
      </c>
      <c r="AB193" s="368">
        <f>'GE2024 results'!R192</f>
        <v>0.12851059640140794</v>
      </c>
      <c r="AC193" s="368">
        <f>'GE2024 results'!S192</f>
        <v>0.18150491052748172</v>
      </c>
      <c r="AD193" s="368">
        <f>'GE2024 results'!T192</f>
        <v>0.1457159032170724</v>
      </c>
      <c r="AE193" s="368">
        <f>'GE2024 results'!U192</f>
        <v>6.8993526472542893E-2</v>
      </c>
      <c r="AF193" s="368">
        <f>'GE2024 results'!W192</f>
        <v>0</v>
      </c>
      <c r="AG193" s="368">
        <f>'GE2024 results'!X192</f>
        <v>0</v>
      </c>
      <c r="AH193" s="369">
        <f>'GE2024 results'!Z192</f>
        <v>4.3813227656484604E-3</v>
      </c>
      <c r="AJ193" s="368">
        <f t="shared" si="71"/>
        <v>0.30224623173291637</v>
      </c>
      <c r="AK193" s="370" t="str">
        <f t="shared" si="72"/>
        <v>Ref</v>
      </c>
      <c r="AL193" s="368">
        <f t="shared" si="73"/>
        <v>6.0395436949205988E-2</v>
      </c>
      <c r="AM193" s="368">
        <f t="shared" si="74"/>
        <v>0.24185079478371038</v>
      </c>
      <c r="AO193" s="383" t="s">
        <v>8</v>
      </c>
      <c r="AP193" s="372" t="str">
        <f t="shared" si="75"/>
        <v>Ref</v>
      </c>
      <c r="AQ193" s="359" t="str">
        <f t="shared" si="76"/>
        <v>gain from</v>
      </c>
      <c r="AR193" s="359" t="str">
        <f t="shared" si="77"/>
        <v>LAB</v>
      </c>
      <c r="AS193" s="333" t="str">
        <f t="shared" si="89"/>
        <v/>
      </c>
      <c r="AU193" s="373">
        <f t="shared" si="78"/>
        <v>10034.126801152739</v>
      </c>
      <c r="AV193" s="374">
        <f t="shared" si="79"/>
        <v>3894.3524590163934</v>
      </c>
      <c r="AW193" s="375">
        <f t="shared" si="80"/>
        <v>12539.867884622505</v>
      </c>
      <c r="AX193" s="376">
        <f t="shared" si="81"/>
        <v>5493.7599999999993</v>
      </c>
      <c r="AY193" s="377">
        <f t="shared" si="82"/>
        <v>7884.411351661357</v>
      </c>
      <c r="AZ193" s="378">
        <f t="shared" si="83"/>
        <v>0</v>
      </c>
      <c r="BA193" s="379">
        <f t="shared" si="84"/>
        <v>0</v>
      </c>
      <c r="BB193" s="471">
        <f t="shared" si="86"/>
        <v>1371.9649124471675</v>
      </c>
      <c r="BC193" s="379">
        <f t="shared" si="87"/>
        <v>140.72275169696948</v>
      </c>
      <c r="BD193" s="381">
        <f t="shared" si="85"/>
        <v>129.70773826500928</v>
      </c>
      <c r="BE193" s="382">
        <f>'Allocation (ENG)'!AW193</f>
        <v>41488.913898862149</v>
      </c>
    </row>
    <row r="194" spans="1:57" ht="20" customHeight="1" x14ac:dyDescent="0.35">
      <c r="A194" s="333" t="s">
        <v>277</v>
      </c>
      <c r="B194" s="390" t="s">
        <v>275</v>
      </c>
      <c r="C194" s="333" t="s">
        <v>268</v>
      </c>
      <c r="D194" s="333" t="s">
        <v>71</v>
      </c>
      <c r="E194" s="462">
        <f>'Allocation (ENG)'!AY194</f>
        <v>0.2071220232330257</v>
      </c>
      <c r="F194" s="463">
        <f>'Allocation (ENG)'!AZ194</f>
        <v>0.25382989531119016</v>
      </c>
      <c r="G194" s="464">
        <f>'Allocation (ENG)'!BA194</f>
        <v>0.27684354326887489</v>
      </c>
      <c r="H194" s="465">
        <f>'Allocation (ENG)'!BB194</f>
        <v>3.8253807882044959E-2</v>
      </c>
      <c r="I194" s="466">
        <f>'Allocation (ENG)'!BC194</f>
        <v>0.1902658567406571</v>
      </c>
      <c r="J194" s="467">
        <f>'Allocation (ENG)'!BD194</f>
        <v>0</v>
      </c>
      <c r="K194" s="462">
        <f>'Allocation (ENG)'!BE194</f>
        <v>0</v>
      </c>
      <c r="L194" s="468">
        <f>'Allocation (ENG)'!BF194</f>
        <v>3.0288965649168765E-2</v>
      </c>
      <c r="M194" s="469">
        <f>'Allocation (ENG)'!BG194</f>
        <v>3.3959079150385576E-3</v>
      </c>
      <c r="N194" s="470">
        <f>'Allocation (ENG)'!BH194</f>
        <v>0</v>
      </c>
      <c r="P194" s="367">
        <f t="shared" si="61"/>
        <v>-0.18508619801384768</v>
      </c>
      <c r="Q194" s="367">
        <f t="shared" si="62"/>
        <v>-8.4152076466619097E-2</v>
      </c>
      <c r="R194" s="367">
        <f t="shared" si="63"/>
        <v>0.11515587513918496</v>
      </c>
      <c r="S194" s="367">
        <f t="shared" si="64"/>
        <v>-2.6872464385931105E-3</v>
      </c>
      <c r="T194" s="367">
        <f t="shared" si="65"/>
        <v>0.12308477221566771</v>
      </c>
      <c r="U194" s="367">
        <f t="shared" si="66"/>
        <v>0</v>
      </c>
      <c r="V194" s="367">
        <f t="shared" si="67"/>
        <v>0</v>
      </c>
      <c r="W194" s="367">
        <f t="shared" si="68"/>
        <v>3.0288965649168765E-2</v>
      </c>
      <c r="X194" s="367">
        <f t="shared" si="69"/>
        <v>3.3959079150385576E-3</v>
      </c>
      <c r="Y194" s="367">
        <f t="shared" si="70"/>
        <v>0</v>
      </c>
      <c r="AA194" s="368">
        <f>'GE2024 results'!Q193</f>
        <v>0.39220822124687338</v>
      </c>
      <c r="AB194" s="368">
        <f>'GE2024 results'!R193</f>
        <v>0.33798197177780925</v>
      </c>
      <c r="AC194" s="368">
        <f>'GE2024 results'!S193</f>
        <v>0.16168766812968993</v>
      </c>
      <c r="AD194" s="368">
        <f>'GE2024 results'!T193</f>
        <v>4.0941054320638069E-2</v>
      </c>
      <c r="AE194" s="368">
        <f>'GE2024 results'!U193</f>
        <v>6.7181084524989387E-2</v>
      </c>
      <c r="AF194" s="368">
        <f>'GE2024 results'!W193</f>
        <v>0</v>
      </c>
      <c r="AG194" s="368">
        <f>'GE2024 results'!X193</f>
        <v>0</v>
      </c>
      <c r="AH194" s="369">
        <f>'GE2024 results'!Z193</f>
        <v>0</v>
      </c>
      <c r="AJ194" s="368">
        <f t="shared" si="71"/>
        <v>0.27684354326887489</v>
      </c>
      <c r="AK194" s="370" t="str">
        <f t="shared" si="72"/>
        <v>Ref</v>
      </c>
      <c r="AL194" s="368">
        <f t="shared" si="73"/>
        <v>2.3013647957684735E-2</v>
      </c>
      <c r="AM194" s="368">
        <f t="shared" si="74"/>
        <v>0.25382989531119016</v>
      </c>
      <c r="AO194" s="383" t="s">
        <v>8</v>
      </c>
      <c r="AP194" s="372" t="str">
        <f t="shared" si="75"/>
        <v>Ref</v>
      </c>
      <c r="AQ194" s="359" t="str">
        <f t="shared" si="76"/>
        <v>gain from</v>
      </c>
      <c r="AR194" s="359" t="str">
        <f t="shared" si="77"/>
        <v>LAB</v>
      </c>
      <c r="AS194" s="333" t="str">
        <f t="shared" si="89"/>
        <v/>
      </c>
      <c r="AU194" s="373">
        <f t="shared" si="78"/>
        <v>8717.6426512968319</v>
      </c>
      <c r="AV194" s="374">
        <f t="shared" si="79"/>
        <v>10683.549180327867</v>
      </c>
      <c r="AW194" s="375">
        <f t="shared" si="80"/>
        <v>11652.179922082098</v>
      </c>
      <c r="AX194" s="376">
        <f t="shared" si="81"/>
        <v>1610.0800000000002</v>
      </c>
      <c r="AY194" s="377">
        <f t="shared" si="82"/>
        <v>8008.1766386656727</v>
      </c>
      <c r="AZ194" s="378">
        <f t="shared" si="83"/>
        <v>0</v>
      </c>
      <c r="BA194" s="379">
        <f t="shared" si="84"/>
        <v>0</v>
      </c>
      <c r="BB194" s="471">
        <f t="shared" si="86"/>
        <v>1274.8445321518839</v>
      </c>
      <c r="BC194" s="379">
        <f t="shared" si="87"/>
        <v>142.93174244783162</v>
      </c>
      <c r="BD194" s="381">
        <f t="shared" si="85"/>
        <v>0</v>
      </c>
      <c r="BE194" s="382">
        <f>'Allocation (ENG)'!AW194</f>
        <v>42089.404666972179</v>
      </c>
    </row>
    <row r="195" spans="1:57" ht="20" customHeight="1" x14ac:dyDescent="0.35">
      <c r="A195" s="333" t="s">
        <v>278</v>
      </c>
      <c r="B195" s="390" t="s">
        <v>275</v>
      </c>
      <c r="C195" s="333" t="s">
        <v>268</v>
      </c>
      <c r="D195" s="333" t="s">
        <v>71</v>
      </c>
      <c r="E195" s="462">
        <f>'Allocation (ENG)'!AY195</f>
        <v>0.24327726679542952</v>
      </c>
      <c r="F195" s="463">
        <f>'Allocation (ENG)'!AZ195</f>
        <v>7.7407510807193478E-2</v>
      </c>
      <c r="G195" s="464">
        <f>'Allocation (ENG)'!BA195</f>
        <v>0.4811420731665732</v>
      </c>
      <c r="H195" s="465">
        <f>'Allocation (ENG)'!BB195</f>
        <v>2.0810945239462041E-2</v>
      </c>
      <c r="I195" s="466">
        <f>'Allocation (ENG)'!BC195</f>
        <v>9.1236195034501547E-2</v>
      </c>
      <c r="J195" s="467">
        <f>'Allocation (ENG)'!BD195</f>
        <v>0</v>
      </c>
      <c r="K195" s="462">
        <f>'Allocation (ENG)'!BE195</f>
        <v>0</v>
      </c>
      <c r="L195" s="468">
        <f>'Allocation (ENG)'!BF195</f>
        <v>5.2640908848498452E-2</v>
      </c>
      <c r="M195" s="469">
        <f>'Allocation (ENG)'!BG195</f>
        <v>1.6284041822489488E-3</v>
      </c>
      <c r="N195" s="470">
        <f>'Allocation (ENG)'!BH195</f>
        <v>3.185669592609254E-2</v>
      </c>
      <c r="P195" s="367">
        <f t="shared" ref="P195:P258" si="90">E195-AA195</f>
        <v>-0.24541868938683362</v>
      </c>
      <c r="Q195" s="367">
        <f t="shared" ref="Q195:Q258" si="91">F195-AB195</f>
        <v>-3.1932892409214861E-2</v>
      </c>
      <c r="R195" s="367">
        <f t="shared" ref="R195:R258" si="92">G195-AC195</f>
        <v>0.1830416186740898</v>
      </c>
      <c r="S195" s="367">
        <f t="shared" ref="S195:S258" si="93">H195-AD195</f>
        <v>-2.8168370702920664E-3</v>
      </c>
      <c r="T195" s="367">
        <f t="shared" ref="T195:T258" si="94">I195-AE195</f>
        <v>5.7061856379333149E-2</v>
      </c>
      <c r="U195" s="367">
        <f t="shared" ref="U195:U258" si="95">J195-AF195</f>
        <v>0</v>
      </c>
      <c r="V195" s="367">
        <f t="shared" ref="V195:V258" si="96">K195-AG195</f>
        <v>0</v>
      </c>
      <c r="W195" s="367">
        <f t="shared" ref="W195:W258" si="97">L195</f>
        <v>5.2640908848498452E-2</v>
      </c>
      <c r="X195" s="367">
        <f t="shared" ref="X195:X258" si="98">M195</f>
        <v>1.6284041822489488E-3</v>
      </c>
      <c r="Y195" s="367">
        <f t="shared" ref="Y195:Y258" si="99">N195-AH195</f>
        <v>-1.4204369217830082E-2</v>
      </c>
      <c r="AA195" s="368">
        <f>'GE2024 results'!Q194</f>
        <v>0.48869595618226314</v>
      </c>
      <c r="AB195" s="368">
        <f>'GE2024 results'!R194</f>
        <v>0.10934040321640834</v>
      </c>
      <c r="AC195" s="368">
        <f>'GE2024 results'!S194</f>
        <v>0.2981004544924834</v>
      </c>
      <c r="AD195" s="368">
        <f>'GE2024 results'!T194</f>
        <v>2.3627782309754108E-2</v>
      </c>
      <c r="AE195" s="368">
        <f>'GE2024 results'!U194</f>
        <v>3.4174338655168397E-2</v>
      </c>
      <c r="AF195" s="368">
        <f>'GE2024 results'!W194</f>
        <v>0</v>
      </c>
      <c r="AG195" s="368">
        <f>'GE2024 results'!X194</f>
        <v>0</v>
      </c>
      <c r="AH195" s="369">
        <f>'GE2024 results'!Z194</f>
        <v>4.6061065143922622E-2</v>
      </c>
      <c r="AJ195" s="368">
        <f t="shared" ref="AJ195:AJ258" si="100">LARGE(E195:N195,1)</f>
        <v>0.4811420731665732</v>
      </c>
      <c r="AK195" s="370" t="str">
        <f t="shared" ref="AK195:AK258" si="101">IF(E195=AJ195,"Lab",IF(F195=AJ195,"Con",IF(G195=AJ195,"Ref",IF(H195=AJ195,"LD",IF(I195=AJ195,"Grn",IF(J195=AJ195,"Ind",IF(K195=AJ195,"WPB",IF(L195=AJ195,"Res",IF(M195=AJ195,"YP",IF(N195=AJ195,"Oth","Oth "))))))))))</f>
        <v>Ref</v>
      </c>
      <c r="AL195" s="368">
        <f t="shared" ref="AL195:AL258" si="102">AJ195-AM195</f>
        <v>0.23786480637114368</v>
      </c>
      <c r="AM195" s="368">
        <f t="shared" ref="AM195:AM258" si="103">LARGE(E195:N195,2)</f>
        <v>0.24327726679542952</v>
      </c>
      <c r="AO195" s="383" t="s">
        <v>8</v>
      </c>
      <c r="AP195" s="372" t="str">
        <f t="shared" ref="AP195:AP258" si="104">AK195</f>
        <v>Ref</v>
      </c>
      <c r="AQ195" s="359" t="str">
        <f t="shared" ref="AQ195:AQ258" si="105">IF(AP195=AO195,"HOLD","gain from")</f>
        <v>gain from</v>
      </c>
      <c r="AR195" s="359" t="str">
        <f t="shared" ref="AR195:AR258" si="106">IF(AQ195="Hold","",(AO195))</f>
        <v>LAB</v>
      </c>
      <c r="AS195" s="333" t="str">
        <f t="shared" si="89"/>
        <v/>
      </c>
      <c r="AU195" s="373">
        <f t="shared" ref="AU195:AU258" si="107">E195*BE195</f>
        <v>8797.890489913545</v>
      </c>
      <c r="AV195" s="374">
        <f t="shared" ref="AV195:AV258" si="108">F195*BE195</f>
        <v>2799.3688524590161</v>
      </c>
      <c r="AW195" s="375">
        <f t="shared" ref="AW195:AW258" si="109">G195*BE195</f>
        <v>17400.044507113838</v>
      </c>
      <c r="AX195" s="376">
        <f t="shared" ref="AX195:AX258" si="110">H195*BE195</f>
        <v>752.60800000000006</v>
      </c>
      <c r="AY195" s="377">
        <f t="shared" ref="AY195:AY258" si="111">I195*BE195</f>
        <v>3299.4700376378064</v>
      </c>
      <c r="AZ195" s="378">
        <f t="shared" ref="AZ195:AZ258" si="112">J195*BE195</f>
        <v>0</v>
      </c>
      <c r="BA195" s="379">
        <f t="shared" ref="BA195:BA258" si="113">K195*BE195</f>
        <v>0</v>
      </c>
      <c r="BB195" s="471">
        <f t="shared" si="86"/>
        <v>1903.7082972822643</v>
      </c>
      <c r="BC195" s="379">
        <f t="shared" si="87"/>
        <v>58.889685244575524</v>
      </c>
      <c r="BD195" s="381">
        <f t="shared" ref="BD195:BD258" si="114">N195*BE195</f>
        <v>1152.0670460504475</v>
      </c>
      <c r="BE195" s="382">
        <f>'Allocation (ENG)'!AW195</f>
        <v>36164.046915701503</v>
      </c>
    </row>
    <row r="196" spans="1:57" ht="20" customHeight="1" x14ac:dyDescent="0.35">
      <c r="A196" s="333" t="s">
        <v>279</v>
      </c>
      <c r="B196" s="390" t="s">
        <v>275</v>
      </c>
      <c r="C196" s="333" t="s">
        <v>268</v>
      </c>
      <c r="D196" s="333" t="s">
        <v>71</v>
      </c>
      <c r="E196" s="462">
        <f>'Allocation (ENG)'!AY196</f>
        <v>0.23900243848442412</v>
      </c>
      <c r="F196" s="463">
        <f>'Allocation (ENG)'!AZ196</f>
        <v>0.15143098810571021</v>
      </c>
      <c r="G196" s="464">
        <f>'Allocation (ENG)'!BA196</f>
        <v>0.40253602688656048</v>
      </c>
      <c r="H196" s="465">
        <f>'Allocation (ENG)'!BB196</f>
        <v>3.4277556574056477E-2</v>
      </c>
      <c r="I196" s="466">
        <f>'Allocation (ENG)'!BC196</f>
        <v>0.1185317583705334</v>
      </c>
      <c r="J196" s="467">
        <f>'Allocation (ENG)'!BD196</f>
        <v>0</v>
      </c>
      <c r="K196" s="462">
        <f>'Allocation (ENG)'!BE196</f>
        <v>4.6465488573480809E-3</v>
      </c>
      <c r="L196" s="468">
        <f>'Allocation (ENG)'!BF196</f>
        <v>4.4040759437464827E-2</v>
      </c>
      <c r="M196" s="469">
        <f>'Allocation (ENG)'!BG196</f>
        <v>2.4215386720216133E-3</v>
      </c>
      <c r="N196" s="470">
        <f>'Allocation (ENG)'!BH196</f>
        <v>3.1123846118807936E-3</v>
      </c>
      <c r="P196" s="367">
        <f t="shared" si="90"/>
        <v>-0.22262482648571089</v>
      </c>
      <c r="Q196" s="367">
        <f t="shared" si="91"/>
        <v>-5.4235829140688419E-2</v>
      </c>
      <c r="R196" s="367">
        <f t="shared" si="92"/>
        <v>0.16273780372739771</v>
      </c>
      <c r="S196" s="367">
        <f t="shared" si="93"/>
        <v>-3.1415068200106797E-3</v>
      </c>
      <c r="T196" s="367">
        <f t="shared" si="94"/>
        <v>7.5842404357583548E-2</v>
      </c>
      <c r="U196" s="367">
        <f t="shared" si="95"/>
        <v>0</v>
      </c>
      <c r="V196" s="367">
        <f t="shared" si="96"/>
        <v>-1.5272201533430797E-3</v>
      </c>
      <c r="W196" s="367">
        <f t="shared" si="97"/>
        <v>4.4040759437464827E-2</v>
      </c>
      <c r="X196" s="367">
        <f t="shared" si="98"/>
        <v>2.4215386720216133E-3</v>
      </c>
      <c r="Y196" s="367">
        <f t="shared" si="99"/>
        <v>-3.5131235947145987E-3</v>
      </c>
      <c r="AA196" s="368">
        <f>'GE2024 results'!Q195</f>
        <v>0.46162726497013501</v>
      </c>
      <c r="AB196" s="368">
        <f>'GE2024 results'!R195</f>
        <v>0.20566681724639863</v>
      </c>
      <c r="AC196" s="368">
        <f>'GE2024 results'!S195</f>
        <v>0.23979822315916277</v>
      </c>
      <c r="AD196" s="368">
        <f>'GE2024 results'!T195</f>
        <v>3.7419063394067156E-2</v>
      </c>
      <c r="AE196" s="368">
        <f>'GE2024 results'!U195</f>
        <v>4.2689354012949855E-2</v>
      </c>
      <c r="AF196" s="368">
        <f>'GE2024 results'!W195</f>
        <v>0</v>
      </c>
      <c r="AG196" s="368">
        <f>'GE2024 results'!X195</f>
        <v>6.1737690106911606E-3</v>
      </c>
      <c r="AH196" s="369">
        <f>'GE2024 results'!Z195</f>
        <v>6.6255082065953923E-3</v>
      </c>
      <c r="AJ196" s="368">
        <f t="shared" si="100"/>
        <v>0.40253602688656048</v>
      </c>
      <c r="AK196" s="370" t="str">
        <f t="shared" si="101"/>
        <v>Ref</v>
      </c>
      <c r="AL196" s="368">
        <f t="shared" si="102"/>
        <v>0.16353358840213636</v>
      </c>
      <c r="AM196" s="368">
        <f t="shared" si="103"/>
        <v>0.23900243848442412</v>
      </c>
      <c r="AO196" s="383" t="s">
        <v>8</v>
      </c>
      <c r="AP196" s="372" t="str">
        <f t="shared" si="104"/>
        <v>Ref</v>
      </c>
      <c r="AQ196" s="359" t="str">
        <f t="shared" si="105"/>
        <v>gain from</v>
      </c>
      <c r="AR196" s="359" t="str">
        <f t="shared" si="106"/>
        <v>LAB</v>
      </c>
      <c r="AS196" s="333" t="str">
        <f t="shared" si="89"/>
        <v/>
      </c>
      <c r="AU196" s="373">
        <f t="shared" si="107"/>
        <v>9647.5734870317028</v>
      </c>
      <c r="AV196" s="374">
        <f t="shared" si="108"/>
        <v>6112.6639344262294</v>
      </c>
      <c r="AW196" s="375">
        <f t="shared" si="109"/>
        <v>16248.771038455117</v>
      </c>
      <c r="AX196" s="376">
        <f t="shared" si="110"/>
        <v>1383.6480000000001</v>
      </c>
      <c r="AY196" s="377">
        <f t="shared" si="111"/>
        <v>4784.6534816896074</v>
      </c>
      <c r="AZ196" s="378">
        <f t="shared" si="112"/>
        <v>0</v>
      </c>
      <c r="BA196" s="379">
        <f t="shared" si="113"/>
        <v>187.562611689714</v>
      </c>
      <c r="BB196" s="471">
        <f t="shared" ref="BB196:BB259" si="115">L196*BE196</f>
        <v>1777.7494898878067</v>
      </c>
      <c r="BC196" s="379">
        <f t="shared" ref="BC196:BC259" si="116">M196*BE196</f>
        <v>97.747840725650931</v>
      </c>
      <c r="BD196" s="381">
        <f t="shared" si="114"/>
        <v>125.63453098401533</v>
      </c>
      <c r="BE196" s="382">
        <f>'Allocation (ENG)'!AW196</f>
        <v>40366.004414889845</v>
      </c>
    </row>
    <row r="197" spans="1:57" ht="20" customHeight="1" x14ac:dyDescent="0.35">
      <c r="A197" s="333" t="s">
        <v>280</v>
      </c>
      <c r="B197" s="390" t="s">
        <v>275</v>
      </c>
      <c r="C197" s="333" t="s">
        <v>268</v>
      </c>
      <c r="D197" s="333" t="s">
        <v>71</v>
      </c>
      <c r="E197" s="462">
        <f>'Allocation (ENG)'!AY197</f>
        <v>0.19215969134382296</v>
      </c>
      <c r="F197" s="463">
        <f>'Allocation (ENG)'!AZ197</f>
        <v>0.1071192866256209</v>
      </c>
      <c r="G197" s="464">
        <f>'Allocation (ENG)'!BA197</f>
        <v>0.40210039870348929</v>
      </c>
      <c r="H197" s="465">
        <f>'Allocation (ENG)'!BB197</f>
        <v>8.6383601434366047E-2</v>
      </c>
      <c r="I197" s="466">
        <f>'Allocation (ENG)'!BC197</f>
        <v>0.14722057717979728</v>
      </c>
      <c r="J197" s="467">
        <f>'Allocation (ENG)'!BD197</f>
        <v>0</v>
      </c>
      <c r="K197" s="462">
        <f>'Allocation (ENG)'!BE197</f>
        <v>1.7365104730621826E-2</v>
      </c>
      <c r="L197" s="468">
        <f>'Allocation (ENG)'!BF197</f>
        <v>4.3993098123362807E-2</v>
      </c>
      <c r="M197" s="469">
        <f>'Allocation (ENG)'!BG197</f>
        <v>3.658241858919031E-3</v>
      </c>
      <c r="N197" s="470">
        <f>'Allocation (ENG)'!BH197</f>
        <v>0</v>
      </c>
      <c r="P197" s="367">
        <f t="shared" si="90"/>
        <v>-0.20630055164907971</v>
      </c>
      <c r="Q197" s="367">
        <f t="shared" si="91"/>
        <v>-4.9069814781813242E-2</v>
      </c>
      <c r="R197" s="367">
        <f t="shared" si="92"/>
        <v>0.1449369198150014</v>
      </c>
      <c r="S197" s="367">
        <f t="shared" si="93"/>
        <v>-1.485542178228258E-2</v>
      </c>
      <c r="T197" s="367">
        <f t="shared" si="94"/>
        <v>9.0297685323668331E-2</v>
      </c>
      <c r="U197" s="367">
        <f t="shared" si="95"/>
        <v>0</v>
      </c>
      <c r="V197" s="367">
        <f t="shared" si="96"/>
        <v>-4.9613718722892781E-3</v>
      </c>
      <c r="W197" s="367">
        <f t="shared" si="97"/>
        <v>4.3993098123362807E-2</v>
      </c>
      <c r="X197" s="367">
        <f t="shared" si="98"/>
        <v>3.658241858919031E-3</v>
      </c>
      <c r="Y197" s="367">
        <f t="shared" si="99"/>
        <v>-7.6987850354865873E-3</v>
      </c>
      <c r="AA197" s="368">
        <f>'GE2024 results'!Q196</f>
        <v>0.39846024299290267</v>
      </c>
      <c r="AB197" s="368">
        <f>'GE2024 results'!R196</f>
        <v>0.15618910140743414</v>
      </c>
      <c r="AC197" s="368">
        <f>'GE2024 results'!S196</f>
        <v>0.2571634788884879</v>
      </c>
      <c r="AD197" s="368">
        <f>'GE2024 results'!T196</f>
        <v>0.10123902321664863</v>
      </c>
      <c r="AE197" s="368">
        <f>'GE2024 results'!U196</f>
        <v>5.6922891856128956E-2</v>
      </c>
      <c r="AF197" s="368">
        <f>'GE2024 results'!W196</f>
        <v>0</v>
      </c>
      <c r="AG197" s="368">
        <f>'GE2024 results'!X196</f>
        <v>2.2326476602911104E-2</v>
      </c>
      <c r="AH197" s="369">
        <f>'GE2024 results'!Z196</f>
        <v>7.6987850354865873E-3</v>
      </c>
      <c r="AJ197" s="368">
        <f t="shared" si="100"/>
        <v>0.40210039870348929</v>
      </c>
      <c r="AK197" s="370" t="str">
        <f t="shared" si="101"/>
        <v>Ref</v>
      </c>
      <c r="AL197" s="368">
        <f t="shared" si="102"/>
        <v>0.20994070735966633</v>
      </c>
      <c r="AM197" s="368">
        <f t="shared" si="103"/>
        <v>0.19215969134382296</v>
      </c>
      <c r="AO197" s="383" t="s">
        <v>8</v>
      </c>
      <c r="AP197" s="372" t="str">
        <f t="shared" si="104"/>
        <v>Ref</v>
      </c>
      <c r="AQ197" s="359" t="str">
        <f t="shared" si="105"/>
        <v>gain from</v>
      </c>
      <c r="AR197" s="359" t="str">
        <f t="shared" si="106"/>
        <v>LAB</v>
      </c>
      <c r="AS197" s="333" t="str">
        <f t="shared" si="89"/>
        <v/>
      </c>
      <c r="AU197" s="373">
        <f t="shared" si="107"/>
        <v>8686.6974063400594</v>
      </c>
      <c r="AV197" s="374">
        <f t="shared" si="108"/>
        <v>4842.3934426229507</v>
      </c>
      <c r="AW197" s="375">
        <f t="shared" si="109"/>
        <v>18177.196612249791</v>
      </c>
      <c r="AX197" s="376">
        <f t="shared" si="110"/>
        <v>3905.0240000000003</v>
      </c>
      <c r="AY197" s="377">
        <f t="shared" si="111"/>
        <v>6655.1970239139382</v>
      </c>
      <c r="AZ197" s="378">
        <f t="shared" si="112"/>
        <v>0</v>
      </c>
      <c r="BA197" s="379">
        <f t="shared" si="113"/>
        <v>785.00027331130025</v>
      </c>
      <c r="BB197" s="471">
        <f t="shared" si="115"/>
        <v>1988.7351436327331</v>
      </c>
      <c r="BC197" s="379">
        <f t="shared" si="116"/>
        <v>165.37308030318138</v>
      </c>
      <c r="BD197" s="381">
        <f t="shared" si="114"/>
        <v>0</v>
      </c>
      <c r="BE197" s="382">
        <f>'Allocation (ENG)'!AW197</f>
        <v>45205.616982373947</v>
      </c>
    </row>
    <row r="198" spans="1:57" ht="20" customHeight="1" x14ac:dyDescent="0.35">
      <c r="A198" s="333" t="s">
        <v>281</v>
      </c>
      <c r="B198" s="390" t="s">
        <v>282</v>
      </c>
      <c r="C198" s="333" t="s">
        <v>268</v>
      </c>
      <c r="D198" s="333" t="s">
        <v>71</v>
      </c>
      <c r="E198" s="462">
        <f>'Allocation (ENG)'!AY198</f>
        <v>0.24721732527970283</v>
      </c>
      <c r="F198" s="463">
        <f>'Allocation (ENG)'!AZ198</f>
        <v>0.10743851130453091</v>
      </c>
      <c r="G198" s="464">
        <f>'Allocation (ENG)'!BA198</f>
        <v>0.43446591080099467</v>
      </c>
      <c r="H198" s="465">
        <f>'Allocation (ENG)'!BB198</f>
        <v>3.129321669510738E-2</v>
      </c>
      <c r="I198" s="466">
        <f>'Allocation (ENG)'!BC198</f>
        <v>0.12973533841002727</v>
      </c>
      <c r="J198" s="467">
        <f>'Allocation (ENG)'!BD198</f>
        <v>0</v>
      </c>
      <c r="K198" s="462">
        <f>'Allocation (ENG)'!BE198</f>
        <v>0</v>
      </c>
      <c r="L198" s="468">
        <f>'Allocation (ENG)'!BF198</f>
        <v>4.7534151935071156E-2</v>
      </c>
      <c r="M198" s="469">
        <f>'Allocation (ENG)'!BG198</f>
        <v>2.3155455745658966E-3</v>
      </c>
      <c r="N198" s="470">
        <f>'Allocation (ENG)'!BH198</f>
        <v>0</v>
      </c>
      <c r="P198" s="367">
        <f t="shared" si="90"/>
        <v>-0.24856248215080631</v>
      </c>
      <c r="Q198" s="367">
        <f t="shared" si="91"/>
        <v>-4.406763953331963E-2</v>
      </c>
      <c r="R198" s="367">
        <f t="shared" si="92"/>
        <v>0.16573493879535123</v>
      </c>
      <c r="S198" s="367">
        <f t="shared" si="93"/>
        <v>-4.1762023786779193E-3</v>
      </c>
      <c r="T198" s="367">
        <f t="shared" si="94"/>
        <v>8.1221687757815686E-2</v>
      </c>
      <c r="U198" s="367">
        <f t="shared" si="95"/>
        <v>0</v>
      </c>
      <c r="V198" s="367">
        <f t="shared" si="96"/>
        <v>0</v>
      </c>
      <c r="W198" s="367">
        <f t="shared" si="97"/>
        <v>4.7534151935071156E-2</v>
      </c>
      <c r="X198" s="367">
        <f t="shared" si="98"/>
        <v>2.3155455745658966E-3</v>
      </c>
      <c r="Y198" s="367">
        <f t="shared" si="99"/>
        <v>0</v>
      </c>
      <c r="AA198" s="368">
        <f>'GE2024 results'!Q197</f>
        <v>0.49577980743050915</v>
      </c>
      <c r="AB198" s="368">
        <f>'GE2024 results'!R197</f>
        <v>0.15150615083785055</v>
      </c>
      <c r="AC198" s="368">
        <f>'GE2024 results'!S197</f>
        <v>0.26873097200564344</v>
      </c>
      <c r="AD198" s="368">
        <f>'GE2024 results'!T197</f>
        <v>3.5469419073785299E-2</v>
      </c>
      <c r="AE198" s="368">
        <f>'GE2024 results'!U197</f>
        <v>4.8513650652211582E-2</v>
      </c>
      <c r="AF198" s="368">
        <f>'GE2024 results'!W197</f>
        <v>0</v>
      </c>
      <c r="AG198" s="368">
        <f>'GE2024 results'!X197</f>
        <v>0</v>
      </c>
      <c r="AH198" s="369">
        <f>'GE2024 results'!Z197</f>
        <v>0</v>
      </c>
      <c r="AJ198" s="368">
        <f t="shared" si="100"/>
        <v>0.43446591080099467</v>
      </c>
      <c r="AK198" s="370" t="str">
        <f t="shared" si="101"/>
        <v>Ref</v>
      </c>
      <c r="AL198" s="368">
        <f t="shared" si="102"/>
        <v>0.18724858552129184</v>
      </c>
      <c r="AM198" s="368">
        <f t="shared" si="103"/>
        <v>0.24721732527970283</v>
      </c>
      <c r="AO198" s="383" t="s">
        <v>8</v>
      </c>
      <c r="AP198" s="372" t="str">
        <f t="shared" si="104"/>
        <v>Ref</v>
      </c>
      <c r="AQ198" s="359" t="str">
        <f t="shared" si="105"/>
        <v>gain from</v>
      </c>
      <c r="AR198" s="359" t="str">
        <f t="shared" si="106"/>
        <v>LAB</v>
      </c>
      <c r="AS198" s="333" t="str">
        <f t="shared" si="89"/>
        <v/>
      </c>
      <c r="AU198" s="373">
        <f t="shared" si="107"/>
        <v>10505.648414985593</v>
      </c>
      <c r="AV198" s="374">
        <f t="shared" si="108"/>
        <v>4565.6639344262294</v>
      </c>
      <c r="AW198" s="375">
        <f t="shared" si="109"/>
        <v>18462.889289849001</v>
      </c>
      <c r="AX198" s="376">
        <f t="shared" si="110"/>
        <v>1329.8240000000001</v>
      </c>
      <c r="AY198" s="377">
        <f t="shared" si="111"/>
        <v>5513.1809665559249</v>
      </c>
      <c r="AZ198" s="378">
        <f t="shared" si="112"/>
        <v>0</v>
      </c>
      <c r="BA198" s="379">
        <f t="shared" si="113"/>
        <v>0</v>
      </c>
      <c r="BB198" s="471">
        <f t="shared" si="115"/>
        <v>2019.9922775208699</v>
      </c>
      <c r="BC198" s="379">
        <f t="shared" si="116"/>
        <v>98.400497083860202</v>
      </c>
      <c r="BD198" s="381">
        <f t="shared" si="114"/>
        <v>0</v>
      </c>
      <c r="BE198" s="382">
        <f>'Allocation (ENG)'!AW198</f>
        <v>42495.599380421474</v>
      </c>
    </row>
    <row r="199" spans="1:57" ht="20" customHeight="1" x14ac:dyDescent="0.35">
      <c r="A199" s="333" t="s">
        <v>283</v>
      </c>
      <c r="B199" s="390" t="s">
        <v>282</v>
      </c>
      <c r="C199" s="333" t="s">
        <v>268</v>
      </c>
      <c r="D199" s="333" t="s">
        <v>71</v>
      </c>
      <c r="E199" s="462">
        <f>'Allocation (ENG)'!AY199</f>
        <v>0.2634495286865014</v>
      </c>
      <c r="F199" s="463">
        <f>'Allocation (ENG)'!AZ199</f>
        <v>0.14452172193975765</v>
      </c>
      <c r="G199" s="464">
        <f>'Allocation (ENG)'!BA199</f>
        <v>0.36254567042531732</v>
      </c>
      <c r="H199" s="465">
        <f>'Allocation (ENG)'!BB199</f>
        <v>3.971929046264322E-2</v>
      </c>
      <c r="I199" s="466">
        <f>'Allocation (ENG)'!BC199</f>
        <v>0.13599666399750496</v>
      </c>
      <c r="J199" s="467">
        <f>'Allocation (ENG)'!BD199</f>
        <v>6.9887745655196256E-3</v>
      </c>
      <c r="K199" s="462">
        <f>'Allocation (ENG)'!BE199</f>
        <v>0</v>
      </c>
      <c r="L199" s="468">
        <f>'Allocation (ENG)'!BF199</f>
        <v>3.9665484800930476E-2</v>
      </c>
      <c r="M199" s="469">
        <f>'Allocation (ENG)'!BG199</f>
        <v>3.0760129310214721E-3</v>
      </c>
      <c r="N199" s="470">
        <f>'Allocation (ENG)'!BH199</f>
        <v>4.0368521908039972E-3</v>
      </c>
      <c r="P199" s="367">
        <f t="shared" si="90"/>
        <v>-0.22723205918854816</v>
      </c>
      <c r="Q199" s="367">
        <f t="shared" si="91"/>
        <v>-4.4754393846469592E-2</v>
      </c>
      <c r="R199" s="367">
        <f t="shared" si="92"/>
        <v>0.15428026089982938</v>
      </c>
      <c r="S199" s="367">
        <f t="shared" si="93"/>
        <v>-2.0924027126662942E-3</v>
      </c>
      <c r="T199" s="367">
        <f t="shared" si="94"/>
        <v>8.8765752423288102E-2</v>
      </c>
      <c r="U199" s="367">
        <f t="shared" si="95"/>
        <v>-5.6340390221791894E-3</v>
      </c>
      <c r="V199" s="367">
        <f t="shared" si="96"/>
        <v>0</v>
      </c>
      <c r="W199" s="367">
        <f t="shared" si="97"/>
        <v>3.9665484800930476E-2</v>
      </c>
      <c r="X199" s="367">
        <f t="shared" si="98"/>
        <v>3.0760129310214721E-3</v>
      </c>
      <c r="Y199" s="367">
        <f t="shared" si="99"/>
        <v>-6.0746162852060486E-3</v>
      </c>
      <c r="AA199" s="368">
        <f>'GE2024 results'!Q198</f>
        <v>0.49068158787504956</v>
      </c>
      <c r="AB199" s="368">
        <f>'GE2024 results'!R198</f>
        <v>0.18927611578622724</v>
      </c>
      <c r="AC199" s="368">
        <f>'GE2024 results'!S198</f>
        <v>0.20826540952548794</v>
      </c>
      <c r="AD199" s="368">
        <f>'GE2024 results'!T198</f>
        <v>4.1811693175309514E-2</v>
      </c>
      <c r="AE199" s="368">
        <f>'GE2024 results'!U198</f>
        <v>4.7230911574216855E-2</v>
      </c>
      <c r="AF199" s="368">
        <f>'GE2024 results'!W198</f>
        <v>1.2622813587698815E-2</v>
      </c>
      <c r="AG199" s="368">
        <f>'GE2024 results'!X198</f>
        <v>0</v>
      </c>
      <c r="AH199" s="369">
        <f>'GE2024 results'!Z198</f>
        <v>1.0111468476010046E-2</v>
      </c>
      <c r="AJ199" s="368">
        <f t="shared" si="100"/>
        <v>0.36254567042531732</v>
      </c>
      <c r="AK199" s="370" t="str">
        <f t="shared" si="101"/>
        <v>Ref</v>
      </c>
      <c r="AL199" s="368">
        <f t="shared" si="102"/>
        <v>9.9096141738815924E-2</v>
      </c>
      <c r="AM199" s="368">
        <f t="shared" si="103"/>
        <v>0.2634495286865014</v>
      </c>
      <c r="AO199" s="383" t="s">
        <v>8</v>
      </c>
      <c r="AP199" s="372" t="str">
        <f t="shared" si="104"/>
        <v>Ref</v>
      </c>
      <c r="AQ199" s="359" t="str">
        <f t="shared" si="105"/>
        <v>gain from</v>
      </c>
      <c r="AR199" s="359" t="str">
        <f t="shared" si="106"/>
        <v>LAB</v>
      </c>
      <c r="AS199" s="333" t="str">
        <f t="shared" si="89"/>
        <v/>
      </c>
      <c r="AU199" s="373">
        <f t="shared" si="107"/>
        <v>11682.616714697411</v>
      </c>
      <c r="AV199" s="374">
        <f t="shared" si="108"/>
        <v>6408.7868852459023</v>
      </c>
      <c r="AW199" s="375">
        <f t="shared" si="109"/>
        <v>16077.015321565113</v>
      </c>
      <c r="AX199" s="376">
        <f t="shared" si="110"/>
        <v>1761.3440000000001</v>
      </c>
      <c r="AY199" s="377">
        <f t="shared" si="111"/>
        <v>6030.7448940285221</v>
      </c>
      <c r="AZ199" s="378">
        <f t="shared" si="112"/>
        <v>309.91581181209813</v>
      </c>
      <c r="BA199" s="379">
        <f t="shared" si="113"/>
        <v>0</v>
      </c>
      <c r="BB199" s="471">
        <f t="shared" si="115"/>
        <v>1758.9579986812478</v>
      </c>
      <c r="BC199" s="379">
        <f t="shared" si="116"/>
        <v>136.40517886573886</v>
      </c>
      <c r="BD199" s="381">
        <f t="shared" si="114"/>
        <v>179.01340387353696</v>
      </c>
      <c r="BE199" s="382">
        <f>'Allocation (ENG)'!AW199</f>
        <v>44344.800208769564</v>
      </c>
    </row>
    <row r="200" spans="1:57" ht="20" customHeight="1" x14ac:dyDescent="0.35">
      <c r="A200" s="333" t="s">
        <v>284</v>
      </c>
      <c r="B200" s="390" t="s">
        <v>282</v>
      </c>
      <c r="C200" s="333" t="s">
        <v>268</v>
      </c>
      <c r="D200" s="333" t="s">
        <v>71</v>
      </c>
      <c r="E200" s="462">
        <f>'Allocation (ENG)'!AY200</f>
        <v>0.24275432916311554</v>
      </c>
      <c r="F200" s="463">
        <f>'Allocation (ENG)'!AZ200</f>
        <v>0.2639920532831993</v>
      </c>
      <c r="G200" s="464">
        <f>'Allocation (ENG)'!BA200</f>
        <v>0.26158129972987726</v>
      </c>
      <c r="H200" s="465">
        <f>'Allocation (ENG)'!BB200</f>
        <v>4.1697125466014701E-2</v>
      </c>
      <c r="I200" s="466">
        <f>'Allocation (ENG)'!BC200</f>
        <v>0.13224950088683488</v>
      </c>
      <c r="J200" s="467">
        <f>'Allocation (ENG)'!BD200</f>
        <v>1.6004889916421509E-2</v>
      </c>
      <c r="K200" s="462">
        <f>'Allocation (ENG)'!BE200</f>
        <v>0</v>
      </c>
      <c r="L200" s="468">
        <f>'Allocation (ENG)'!BF200</f>
        <v>2.8619150399647211E-2</v>
      </c>
      <c r="M200" s="469">
        <f>'Allocation (ENG)'!BG200</f>
        <v>3.8463152159039153E-3</v>
      </c>
      <c r="N200" s="470">
        <f>'Allocation (ENG)'!BH200</f>
        <v>9.2553359389857381E-3</v>
      </c>
      <c r="P200" s="367">
        <f t="shared" si="90"/>
        <v>-0.21389031875906375</v>
      </c>
      <c r="Q200" s="367">
        <f t="shared" si="91"/>
        <v>-0.13535309529573503</v>
      </c>
      <c r="R200" s="367">
        <f t="shared" si="92"/>
        <v>0.26158129972987726</v>
      </c>
      <c r="S200" s="367">
        <f t="shared" si="93"/>
        <v>-3.533309895962039E-3</v>
      </c>
      <c r="T200" s="367">
        <f t="shared" si="94"/>
        <v>8.5286755079597237E-2</v>
      </c>
      <c r="U200" s="367">
        <f t="shared" si="95"/>
        <v>-1.2759078026317063E-2</v>
      </c>
      <c r="V200" s="367">
        <f t="shared" si="96"/>
        <v>0</v>
      </c>
      <c r="W200" s="367">
        <f t="shared" si="97"/>
        <v>2.8619150399647211E-2</v>
      </c>
      <c r="X200" s="367">
        <f t="shared" si="98"/>
        <v>3.8463152159039153E-3</v>
      </c>
      <c r="Y200" s="367">
        <f t="shared" si="99"/>
        <v>-1.3797718447947692E-2</v>
      </c>
      <c r="AA200" s="368">
        <f>'GE2024 results'!Q199</f>
        <v>0.45664464792217929</v>
      </c>
      <c r="AB200" s="368">
        <f>'GE2024 results'!R199</f>
        <v>0.39934514857893433</v>
      </c>
      <c r="AC200" s="368">
        <f>'GE2024 results'!S199</f>
        <v>0</v>
      </c>
      <c r="AD200" s="368">
        <f>'GE2024 results'!T199</f>
        <v>4.523043536197674E-2</v>
      </c>
      <c r="AE200" s="368">
        <f>'GE2024 results'!U199</f>
        <v>4.6962745807237631E-2</v>
      </c>
      <c r="AF200" s="368">
        <f>'GE2024 results'!W199</f>
        <v>2.8763967942738573E-2</v>
      </c>
      <c r="AG200" s="368">
        <f>'GE2024 results'!X199</f>
        <v>0</v>
      </c>
      <c r="AH200" s="369">
        <f>'GE2024 results'!Z199</f>
        <v>2.305305438693343E-2</v>
      </c>
      <c r="AJ200" s="368">
        <f t="shared" si="100"/>
        <v>0.2639920532831993</v>
      </c>
      <c r="AK200" s="370" t="str">
        <f t="shared" si="101"/>
        <v>Con</v>
      </c>
      <c r="AL200" s="368">
        <f t="shared" si="102"/>
        <v>2.4107535533220426E-3</v>
      </c>
      <c r="AM200" s="368">
        <f t="shared" si="103"/>
        <v>0.26158129972987726</v>
      </c>
      <c r="AO200" s="383" t="s">
        <v>8</v>
      </c>
      <c r="AP200" s="372" t="str">
        <f t="shared" si="104"/>
        <v>Con</v>
      </c>
      <c r="AQ200" s="359" t="str">
        <f t="shared" si="105"/>
        <v>gain from</v>
      </c>
      <c r="AR200" s="359" t="str">
        <f t="shared" si="106"/>
        <v>LAB</v>
      </c>
      <c r="AS200" s="333" t="str">
        <f t="shared" si="89"/>
        <v/>
      </c>
      <c r="AU200" s="373">
        <f t="shared" si="107"/>
        <v>12393.220221095102</v>
      </c>
      <c r="AV200" s="374">
        <f t="shared" si="108"/>
        <v>13477.459554426228</v>
      </c>
      <c r="AW200" s="375">
        <f t="shared" si="109"/>
        <v>13354.384510664466</v>
      </c>
      <c r="AX200" s="376">
        <f t="shared" si="110"/>
        <v>2128.743327744</v>
      </c>
      <c r="AY200" s="377">
        <f t="shared" si="111"/>
        <v>6751.6702761628367</v>
      </c>
      <c r="AZ200" s="378">
        <f t="shared" si="112"/>
        <v>817.08996100051456</v>
      </c>
      <c r="BA200" s="379">
        <f t="shared" si="113"/>
        <v>0</v>
      </c>
      <c r="BB200" s="471">
        <f t="shared" si="115"/>
        <v>1461.0797453797206</v>
      </c>
      <c r="BC200" s="379">
        <f t="shared" si="116"/>
        <v>196.36408411244497</v>
      </c>
      <c r="BD200" s="381">
        <f t="shared" si="114"/>
        <v>472.5082222323328</v>
      </c>
      <c r="BE200" s="382">
        <f>'Allocation (ENG)'!AW200</f>
        <v>51052.519902817643</v>
      </c>
    </row>
    <row r="201" spans="1:57" ht="20" customHeight="1" x14ac:dyDescent="0.35">
      <c r="A201" s="333" t="s">
        <v>285</v>
      </c>
      <c r="B201" s="390" t="s">
        <v>282</v>
      </c>
      <c r="C201" s="333" t="s">
        <v>268</v>
      </c>
      <c r="D201" s="333" t="s">
        <v>71</v>
      </c>
      <c r="E201" s="462">
        <f>'Allocation (ENG)'!AY201</f>
        <v>0.20510574902384779</v>
      </c>
      <c r="F201" s="463">
        <f>'Allocation (ENG)'!AZ201</f>
        <v>0.20891049357653108</v>
      </c>
      <c r="G201" s="464">
        <f>'Allocation (ENG)'!BA201</f>
        <v>0.2863381853005621</v>
      </c>
      <c r="H201" s="465">
        <f>'Allocation (ENG)'!BB201</f>
        <v>0.10505834966184924</v>
      </c>
      <c r="I201" s="466">
        <f>'Allocation (ENG)'!BC201</f>
        <v>0.10737906790776376</v>
      </c>
      <c r="J201" s="467">
        <f>'Allocation (ENG)'!BD201</f>
        <v>5.0423301177262424E-2</v>
      </c>
      <c r="K201" s="462">
        <f>'Allocation (ENG)'!BE201</f>
        <v>0</v>
      </c>
      <c r="L201" s="468">
        <f>'Allocation (ENG)'!BF201</f>
        <v>3.1327757751571615E-2</v>
      </c>
      <c r="M201" s="469">
        <f>'Allocation (ENG)'!BG201</f>
        <v>5.4570956006120266E-3</v>
      </c>
      <c r="N201" s="470">
        <f>'Allocation (ENG)'!BH201</f>
        <v>0</v>
      </c>
      <c r="P201" s="367">
        <f t="shared" si="90"/>
        <v>-0.16045328707139614</v>
      </c>
      <c r="Q201" s="367">
        <f t="shared" si="91"/>
        <v>-5.2907986041837995E-2</v>
      </c>
      <c r="R201" s="367">
        <f t="shared" si="92"/>
        <v>0.12893589633387292</v>
      </c>
      <c r="S201" s="367">
        <f t="shared" si="93"/>
        <v>-7.7053062805924888E-4</v>
      </c>
      <c r="T201" s="367">
        <f t="shared" si="94"/>
        <v>7.1693299220336709E-2</v>
      </c>
      <c r="U201" s="367">
        <f t="shared" si="95"/>
        <v>-1.5502215273406041E-2</v>
      </c>
      <c r="V201" s="367">
        <f t="shared" si="96"/>
        <v>0</v>
      </c>
      <c r="W201" s="367">
        <f t="shared" si="97"/>
        <v>3.1327757751571615E-2</v>
      </c>
      <c r="X201" s="367">
        <f t="shared" si="98"/>
        <v>5.4570956006120266E-3</v>
      </c>
      <c r="Y201" s="367">
        <f t="shared" si="99"/>
        <v>-7.7800298916937943E-3</v>
      </c>
      <c r="AA201" s="368">
        <f>'GE2024 results'!Q200</f>
        <v>0.36555903609524393</v>
      </c>
      <c r="AB201" s="368">
        <f>'GE2024 results'!R200</f>
        <v>0.26181847961836907</v>
      </c>
      <c r="AC201" s="368">
        <f>'GE2024 results'!S200</f>
        <v>0.15740228896668917</v>
      </c>
      <c r="AD201" s="368">
        <f>'GE2024 results'!T200</f>
        <v>0.10582888028990849</v>
      </c>
      <c r="AE201" s="368">
        <f>'GE2024 results'!U200</f>
        <v>3.5685768687427059E-2</v>
      </c>
      <c r="AF201" s="368">
        <f>'GE2024 results'!W200</f>
        <v>6.5925516450668464E-2</v>
      </c>
      <c r="AG201" s="368">
        <f>'GE2024 results'!X200</f>
        <v>0</v>
      </c>
      <c r="AH201" s="369">
        <f>'GE2024 results'!Z200</f>
        <v>7.7800298916937943E-3</v>
      </c>
      <c r="AJ201" s="368">
        <f t="shared" si="100"/>
        <v>0.2863381853005621</v>
      </c>
      <c r="AK201" s="370" t="str">
        <f t="shared" si="101"/>
        <v>Ref</v>
      </c>
      <c r="AL201" s="368">
        <f t="shared" si="102"/>
        <v>7.7427691724031023E-2</v>
      </c>
      <c r="AM201" s="368">
        <f t="shared" si="103"/>
        <v>0.20891049357653108</v>
      </c>
      <c r="AO201" s="383" t="s">
        <v>8</v>
      </c>
      <c r="AP201" s="372" t="str">
        <f t="shared" si="104"/>
        <v>Ref</v>
      </c>
      <c r="AQ201" s="359" t="str">
        <f t="shared" si="105"/>
        <v>gain from</v>
      </c>
      <c r="AR201" s="359" t="str">
        <f t="shared" si="106"/>
        <v>LAB</v>
      </c>
      <c r="AS201" s="333" t="str">
        <f t="shared" si="89"/>
        <v/>
      </c>
      <c r="AU201" s="373">
        <f t="shared" si="107"/>
        <v>9364.8703170028839</v>
      </c>
      <c r="AV201" s="374">
        <f t="shared" si="108"/>
        <v>9538.5901639344265</v>
      </c>
      <c r="AW201" s="375">
        <f t="shared" si="109"/>
        <v>13073.841103468647</v>
      </c>
      <c r="AX201" s="376">
        <f t="shared" si="110"/>
        <v>4796.8320000000003</v>
      </c>
      <c r="AY201" s="377">
        <f t="shared" si="111"/>
        <v>4902.7930738300911</v>
      </c>
      <c r="AZ201" s="378">
        <f t="shared" si="112"/>
        <v>2302.2644598096444</v>
      </c>
      <c r="BA201" s="379">
        <f t="shared" si="113"/>
        <v>0</v>
      </c>
      <c r="BB201" s="471">
        <f t="shared" si="115"/>
        <v>1430.3859841190433</v>
      </c>
      <c r="BC201" s="379">
        <f t="shared" si="116"/>
        <v>249.16411583020317</v>
      </c>
      <c r="BD201" s="381">
        <f t="shared" si="114"/>
        <v>0</v>
      </c>
      <c r="BE201" s="382">
        <f>'Allocation (ENG)'!AW201</f>
        <v>45658.741217994939</v>
      </c>
    </row>
    <row r="202" spans="1:57" ht="20" customHeight="1" x14ac:dyDescent="0.35">
      <c r="A202" s="333" t="s">
        <v>286</v>
      </c>
      <c r="B202" s="390" t="s">
        <v>287</v>
      </c>
      <c r="C202" s="333" t="s">
        <v>268</v>
      </c>
      <c r="D202" s="333" t="s">
        <v>71</v>
      </c>
      <c r="E202" s="462">
        <f>'Allocation (ENG)'!AY202</f>
        <v>0.25159459933455908</v>
      </c>
      <c r="F202" s="463">
        <f>'Allocation (ENG)'!AZ202</f>
        <v>0.1023350058812143</v>
      </c>
      <c r="G202" s="464">
        <f>'Allocation (ENG)'!BA202</f>
        <v>0.38577800719101579</v>
      </c>
      <c r="H202" s="465">
        <f>'Allocation (ENG)'!BB202</f>
        <v>4.781797160642836E-2</v>
      </c>
      <c r="I202" s="466">
        <f>'Allocation (ENG)'!BC202</f>
        <v>0.16509045523147023</v>
      </c>
      <c r="J202" s="467">
        <f>'Allocation (ENG)'!BD202</f>
        <v>0</v>
      </c>
      <c r="K202" s="462">
        <f>'Allocation (ENG)'!BE202</f>
        <v>0</v>
      </c>
      <c r="L202" s="468">
        <f>'Allocation (ENG)'!BF202</f>
        <v>4.220729394676536E-2</v>
      </c>
      <c r="M202" s="469">
        <f>'Allocation (ENG)'!BG202</f>
        <v>2.9465716719844323E-3</v>
      </c>
      <c r="N202" s="470">
        <f>'Allocation (ENG)'!BH202</f>
        <v>2.2300951365623579E-3</v>
      </c>
      <c r="P202" s="367">
        <f t="shared" si="90"/>
        <v>-0.24963716113540491</v>
      </c>
      <c r="Q202" s="367">
        <f t="shared" si="91"/>
        <v>-4.1022962661518309E-2</v>
      </c>
      <c r="R202" s="367">
        <f t="shared" si="92"/>
        <v>0.1487351798269832</v>
      </c>
      <c r="S202" s="367">
        <f t="shared" si="93"/>
        <v>-6.024173551805484E-3</v>
      </c>
      <c r="T202" s="367">
        <f t="shared" si="94"/>
        <v>0.10376299644807058</v>
      </c>
      <c r="U202" s="367">
        <f t="shared" si="95"/>
        <v>0</v>
      </c>
      <c r="V202" s="367">
        <f t="shared" si="96"/>
        <v>0</v>
      </c>
      <c r="W202" s="367">
        <f t="shared" si="97"/>
        <v>4.220729394676536E-2</v>
      </c>
      <c r="X202" s="367">
        <f t="shared" si="98"/>
        <v>2.9465716719844323E-3</v>
      </c>
      <c r="Y202" s="367">
        <f t="shared" si="99"/>
        <v>-9.6774454507493612E-4</v>
      </c>
      <c r="AA202" s="368">
        <f>'GE2024 results'!Q201</f>
        <v>0.50123176046996398</v>
      </c>
      <c r="AB202" s="368">
        <f>'GE2024 results'!R201</f>
        <v>0.14335796854273261</v>
      </c>
      <c r="AC202" s="368">
        <f>'GE2024 results'!S201</f>
        <v>0.23704282736403259</v>
      </c>
      <c r="AD202" s="368">
        <f>'GE2024 results'!T201</f>
        <v>5.3842145158233844E-2</v>
      </c>
      <c r="AE202" s="368">
        <f>'GE2024 results'!U201</f>
        <v>6.1327458783399659E-2</v>
      </c>
      <c r="AF202" s="368">
        <f>'GE2024 results'!W201</f>
        <v>0</v>
      </c>
      <c r="AG202" s="368">
        <f>'GE2024 results'!X201</f>
        <v>0</v>
      </c>
      <c r="AH202" s="369">
        <f>'GE2024 results'!Z201</f>
        <v>3.197839681637294E-3</v>
      </c>
      <c r="AJ202" s="368">
        <f t="shared" si="100"/>
        <v>0.38577800719101579</v>
      </c>
      <c r="AK202" s="370" t="str">
        <f t="shared" si="101"/>
        <v>Ref</v>
      </c>
      <c r="AL202" s="368">
        <f t="shared" si="102"/>
        <v>0.13418340785645672</v>
      </c>
      <c r="AM202" s="368">
        <f t="shared" si="103"/>
        <v>0.25159459933455908</v>
      </c>
      <c r="AO202" s="383" t="s">
        <v>8</v>
      </c>
      <c r="AP202" s="372" t="str">
        <f t="shared" si="104"/>
        <v>Ref</v>
      </c>
      <c r="AQ202" s="359" t="str">
        <f t="shared" si="105"/>
        <v>gain from</v>
      </c>
      <c r="AR202" s="359" t="str">
        <f t="shared" si="106"/>
        <v>LAB</v>
      </c>
      <c r="AS202" s="333" t="str">
        <f t="shared" si="89"/>
        <v/>
      </c>
      <c r="AU202" s="373">
        <f t="shared" si="107"/>
        <v>11098.328530259367</v>
      </c>
      <c r="AV202" s="374">
        <f t="shared" si="108"/>
        <v>4514.1967213114749</v>
      </c>
      <c r="AW202" s="375">
        <f t="shared" si="109"/>
        <v>17017.420385329184</v>
      </c>
      <c r="AX202" s="376">
        <f t="shared" si="110"/>
        <v>2109.3440000000001</v>
      </c>
      <c r="AY202" s="377">
        <f t="shared" si="111"/>
        <v>7282.4620012312707</v>
      </c>
      <c r="AZ202" s="378">
        <f t="shared" si="112"/>
        <v>0</v>
      </c>
      <c r="BA202" s="379">
        <f t="shared" si="113"/>
        <v>0</v>
      </c>
      <c r="BB202" s="471">
        <f t="shared" si="115"/>
        <v>1861.8460643963663</v>
      </c>
      <c r="BC202" s="379">
        <f t="shared" si="116"/>
        <v>129.97902395413985</v>
      </c>
      <c r="BD202" s="381">
        <f t="shared" si="114"/>
        <v>98.373846436945229</v>
      </c>
      <c r="BE202" s="382">
        <f>'Allocation (ENG)'!AW202</f>
        <v>44111.950572918751</v>
      </c>
    </row>
    <row r="203" spans="1:57" ht="20" customHeight="1" x14ac:dyDescent="0.35">
      <c r="A203" s="333" t="s">
        <v>288</v>
      </c>
      <c r="B203" s="390" t="s">
        <v>287</v>
      </c>
      <c r="C203" s="333" t="s">
        <v>268</v>
      </c>
      <c r="D203" s="333" t="s">
        <v>71</v>
      </c>
      <c r="E203" s="462">
        <f>'Allocation (ENG)'!AY203</f>
        <v>0.22009150849706635</v>
      </c>
      <c r="F203" s="463">
        <f>'Allocation (ENG)'!AZ203</f>
        <v>7.9394865640165208E-2</v>
      </c>
      <c r="G203" s="464">
        <f>'Allocation (ENG)'!BA203</f>
        <v>0.33640022803117481</v>
      </c>
      <c r="H203" s="465">
        <f>'Allocation (ENG)'!BB203</f>
        <v>0.1064399962558925</v>
      </c>
      <c r="I203" s="466">
        <f>'Allocation (ENG)'!BC203</f>
        <v>0.2081204440556394</v>
      </c>
      <c r="J203" s="467">
        <f>'Allocation (ENG)'!BD203</f>
        <v>0</v>
      </c>
      <c r="K203" s="462">
        <f>'Allocation (ENG)'!BE203</f>
        <v>0</v>
      </c>
      <c r="L203" s="468">
        <f>'Allocation (ENG)'!BF203</f>
        <v>3.6804957886674865E-2</v>
      </c>
      <c r="M203" s="469">
        <f>'Allocation (ENG)'!BG203</f>
        <v>3.7145806155501416E-3</v>
      </c>
      <c r="N203" s="470">
        <f>'Allocation (ENG)'!BH203</f>
        <v>9.0334190178367295E-3</v>
      </c>
      <c r="P203" s="367">
        <f t="shared" si="90"/>
        <v>-0.23357236498927028</v>
      </c>
      <c r="Q203" s="367">
        <f t="shared" si="91"/>
        <v>-3.5680848610027502E-2</v>
      </c>
      <c r="R203" s="367">
        <f t="shared" si="92"/>
        <v>0.12253544448192946</v>
      </c>
      <c r="S203" s="367">
        <f t="shared" si="93"/>
        <v>-1.7562291333932695E-2</v>
      </c>
      <c r="T203" s="367">
        <f t="shared" si="94"/>
        <v>0.12812939549408581</v>
      </c>
      <c r="U203" s="367">
        <f t="shared" si="95"/>
        <v>0</v>
      </c>
      <c r="V203" s="367">
        <f t="shared" si="96"/>
        <v>0</v>
      </c>
      <c r="W203" s="367">
        <f t="shared" si="97"/>
        <v>3.6804957886674865E-2</v>
      </c>
      <c r="X203" s="367">
        <f t="shared" si="98"/>
        <v>3.7145806155501416E-3</v>
      </c>
      <c r="Y203" s="367">
        <f t="shared" si="99"/>
        <v>-4.3688735450098277E-3</v>
      </c>
      <c r="AA203" s="368">
        <f>'GE2024 results'!Q202</f>
        <v>0.45366387348633663</v>
      </c>
      <c r="AB203" s="368">
        <f>'GE2024 results'!R202</f>
        <v>0.11507571425019271</v>
      </c>
      <c r="AC203" s="368">
        <f>'GE2024 results'!S202</f>
        <v>0.21386478354924535</v>
      </c>
      <c r="AD203" s="368">
        <f>'GE2024 results'!T202</f>
        <v>0.12400228758982519</v>
      </c>
      <c r="AE203" s="368">
        <f>'GE2024 results'!U202</f>
        <v>7.9991048561553577E-2</v>
      </c>
      <c r="AF203" s="368">
        <f>'GE2024 results'!W202</f>
        <v>0</v>
      </c>
      <c r="AG203" s="368">
        <f>'GE2024 results'!X202</f>
        <v>0</v>
      </c>
      <c r="AH203" s="369">
        <f>'GE2024 results'!Z202</f>
        <v>1.3402292562846557E-2</v>
      </c>
      <c r="AJ203" s="368">
        <f t="shared" si="100"/>
        <v>0.33640022803117481</v>
      </c>
      <c r="AK203" s="370" t="str">
        <f t="shared" si="101"/>
        <v>Ref</v>
      </c>
      <c r="AL203" s="368">
        <f t="shared" si="102"/>
        <v>0.11630871953410846</v>
      </c>
      <c r="AM203" s="368">
        <f t="shared" si="103"/>
        <v>0.22009150849706635</v>
      </c>
      <c r="AO203" s="383" t="s">
        <v>8</v>
      </c>
      <c r="AP203" s="372" t="str">
        <f t="shared" si="104"/>
        <v>Ref</v>
      </c>
      <c r="AQ203" s="359" t="str">
        <f t="shared" si="105"/>
        <v>gain from</v>
      </c>
      <c r="AR203" s="359" t="str">
        <f t="shared" si="106"/>
        <v>LAB</v>
      </c>
      <c r="AS203" s="333" t="str">
        <f t="shared" si="89"/>
        <v/>
      </c>
      <c r="AU203" s="373">
        <f t="shared" si="107"/>
        <v>9569.423631123922</v>
      </c>
      <c r="AV203" s="374">
        <f t="shared" si="108"/>
        <v>3452.0327868852455</v>
      </c>
      <c r="AW203" s="375">
        <f t="shared" si="109"/>
        <v>14626.444762088169</v>
      </c>
      <c r="AX203" s="376">
        <f t="shared" si="110"/>
        <v>4627.9360000000006</v>
      </c>
      <c r="AY203" s="377">
        <f t="shared" si="111"/>
        <v>9048.9301884747001</v>
      </c>
      <c r="AZ203" s="378">
        <f t="shared" si="112"/>
        <v>0</v>
      </c>
      <c r="BA203" s="379">
        <f t="shared" si="113"/>
        <v>0</v>
      </c>
      <c r="BB203" s="471">
        <f t="shared" si="115"/>
        <v>1600.2536224515986</v>
      </c>
      <c r="BC203" s="379">
        <f t="shared" si="116"/>
        <v>161.50734648917259</v>
      </c>
      <c r="BD203" s="381">
        <f t="shared" si="114"/>
        <v>392.76669058898875</v>
      </c>
      <c r="BE203" s="382">
        <f>'Allocation (ENG)'!AW203</f>
        <v>43479.295028101798</v>
      </c>
    </row>
    <row r="204" spans="1:57" ht="20" customHeight="1" x14ac:dyDescent="0.35">
      <c r="A204" s="333" t="s">
        <v>289</v>
      </c>
      <c r="B204" s="390" t="s">
        <v>287</v>
      </c>
      <c r="C204" s="333" t="s">
        <v>268</v>
      </c>
      <c r="D204" s="333" t="s">
        <v>71</v>
      </c>
      <c r="E204" s="462">
        <f>'Allocation (ENG)'!AY204</f>
        <v>0.2295185829825214</v>
      </c>
      <c r="F204" s="463">
        <f>'Allocation (ENG)'!AZ204</f>
        <v>9.5495307967061557E-2</v>
      </c>
      <c r="G204" s="464">
        <f>'Allocation (ENG)'!BA204</f>
        <v>0.46070185226831206</v>
      </c>
      <c r="H204" s="465">
        <f>'Allocation (ENG)'!BB204</f>
        <v>4.9342047698305108E-2</v>
      </c>
      <c r="I204" s="466">
        <f>'Allocation (ENG)'!BC204</f>
        <v>0.11252918266298889</v>
      </c>
      <c r="J204" s="467">
        <f>'Allocation (ENG)'!BD204</f>
        <v>0</v>
      </c>
      <c r="K204" s="462">
        <f>'Allocation (ENG)'!BE204</f>
        <v>0</v>
      </c>
      <c r="L204" s="468">
        <f>'Allocation (ENG)'!BF204</f>
        <v>5.0404580193914077E-2</v>
      </c>
      <c r="M204" s="469">
        <f>'Allocation (ENG)'!BG204</f>
        <v>2.0084462268968196E-3</v>
      </c>
      <c r="N204" s="470">
        <f>'Allocation (ENG)'!BH204</f>
        <v>0</v>
      </c>
      <c r="P204" s="367">
        <f t="shared" si="90"/>
        <v>-0.24116220219304427</v>
      </c>
      <c r="Q204" s="367">
        <f t="shared" si="91"/>
        <v>-4.2210101353152216E-2</v>
      </c>
      <c r="R204" s="367">
        <f t="shared" si="92"/>
        <v>0.16930781600638706</v>
      </c>
      <c r="S204" s="367">
        <f t="shared" si="93"/>
        <v>-7.8479028536153767E-3</v>
      </c>
      <c r="T204" s="367">
        <f t="shared" si="94"/>
        <v>6.9499363972613776E-2</v>
      </c>
      <c r="U204" s="367">
        <f t="shared" si="95"/>
        <v>0</v>
      </c>
      <c r="V204" s="367">
        <f t="shared" si="96"/>
        <v>0</v>
      </c>
      <c r="W204" s="367">
        <f t="shared" si="97"/>
        <v>5.0404580193914077E-2</v>
      </c>
      <c r="X204" s="367">
        <f t="shared" si="98"/>
        <v>2.0084462268968196E-3</v>
      </c>
      <c r="Y204" s="367">
        <f t="shared" si="99"/>
        <v>0</v>
      </c>
      <c r="AA204" s="368">
        <f>'GE2024 results'!Q203</f>
        <v>0.47068078517556566</v>
      </c>
      <c r="AB204" s="368">
        <f>'GE2024 results'!R203</f>
        <v>0.13770540932021377</v>
      </c>
      <c r="AC204" s="368">
        <f>'GE2024 results'!S203</f>
        <v>0.291394036261925</v>
      </c>
      <c r="AD204" s="368">
        <f>'GE2024 results'!T203</f>
        <v>5.7189950551920485E-2</v>
      </c>
      <c r="AE204" s="368">
        <f>'GE2024 results'!U203</f>
        <v>4.3029818690375109E-2</v>
      </c>
      <c r="AF204" s="368">
        <f>'GE2024 results'!W203</f>
        <v>0</v>
      </c>
      <c r="AG204" s="368">
        <f>'GE2024 results'!X203</f>
        <v>0</v>
      </c>
      <c r="AH204" s="369">
        <f>'GE2024 results'!Z203</f>
        <v>0</v>
      </c>
      <c r="AJ204" s="368">
        <f t="shared" si="100"/>
        <v>0.46070185226831206</v>
      </c>
      <c r="AK204" s="370" t="str">
        <f t="shared" si="101"/>
        <v>Ref</v>
      </c>
      <c r="AL204" s="368">
        <f t="shared" si="102"/>
        <v>0.23118326928579067</v>
      </c>
      <c r="AM204" s="368">
        <f t="shared" si="103"/>
        <v>0.2295185829825214</v>
      </c>
      <c r="AO204" s="383" t="s">
        <v>8</v>
      </c>
      <c r="AP204" s="372" t="str">
        <f t="shared" si="104"/>
        <v>Ref</v>
      </c>
      <c r="AQ204" s="359" t="str">
        <f t="shared" si="105"/>
        <v>gain from</v>
      </c>
      <c r="AR204" s="359" t="str">
        <f t="shared" si="106"/>
        <v>LAB</v>
      </c>
      <c r="AS204" s="333" t="str">
        <f t="shared" si="89"/>
        <v/>
      </c>
      <c r="AU204" s="373">
        <f t="shared" si="107"/>
        <v>9885.1700288184456</v>
      </c>
      <c r="AV204" s="374">
        <f t="shared" si="108"/>
        <v>4112.9016393442616</v>
      </c>
      <c r="AW204" s="375">
        <f t="shared" si="109"/>
        <v>19842.036679926143</v>
      </c>
      <c r="AX204" s="376">
        <f t="shared" si="110"/>
        <v>2125.12</v>
      </c>
      <c r="AY204" s="377">
        <f t="shared" si="111"/>
        <v>4846.5361251917657</v>
      </c>
      <c r="AZ204" s="378">
        <f t="shared" si="112"/>
        <v>0</v>
      </c>
      <c r="BA204" s="379">
        <f t="shared" si="113"/>
        <v>0</v>
      </c>
      <c r="BB204" s="471">
        <f t="shared" si="115"/>
        <v>2170.8823702784853</v>
      </c>
      <c r="BC204" s="379">
        <f t="shared" si="116"/>
        <v>86.502069630352622</v>
      </c>
      <c r="BD204" s="381">
        <f t="shared" si="114"/>
        <v>0</v>
      </c>
      <c r="BE204" s="382">
        <f>'Allocation (ENG)'!AW204</f>
        <v>43069.148913189456</v>
      </c>
    </row>
    <row r="205" spans="1:57" ht="20" customHeight="1" x14ac:dyDescent="0.35">
      <c r="A205" s="333" t="s">
        <v>290</v>
      </c>
      <c r="B205" s="390" t="s">
        <v>287</v>
      </c>
      <c r="C205" s="333" t="s">
        <v>268</v>
      </c>
      <c r="D205" s="333" t="s">
        <v>71</v>
      </c>
      <c r="E205" s="462">
        <f>'Allocation (ENG)'!AY205</f>
        <v>0.24811571857166137</v>
      </c>
      <c r="F205" s="463">
        <f>'Allocation (ENG)'!AZ205</f>
        <v>6.2763537820506143E-2</v>
      </c>
      <c r="G205" s="464">
        <f>'Allocation (ENG)'!BA205</f>
        <v>0.42202359348174695</v>
      </c>
      <c r="H205" s="465">
        <f>'Allocation (ENG)'!BB205</f>
        <v>4.0509792651458904E-2</v>
      </c>
      <c r="I205" s="466">
        <f>'Allocation (ENG)'!BC205</f>
        <v>0.16823456270155082</v>
      </c>
      <c r="J205" s="467">
        <f>'Allocation (ENG)'!BD205</f>
        <v>0</v>
      </c>
      <c r="K205" s="462">
        <f>'Allocation (ENG)'!BE205</f>
        <v>0</v>
      </c>
      <c r="L205" s="468">
        <f>'Allocation (ENG)'!BF205</f>
        <v>4.6172859858583278E-2</v>
      </c>
      <c r="M205" s="469">
        <f>'Allocation (ENG)'!BG205</f>
        <v>3.0026884110898196E-3</v>
      </c>
      <c r="N205" s="470">
        <f>'Allocation (ENG)'!BH205</f>
        <v>9.1772465034026304E-3</v>
      </c>
      <c r="P205" s="367">
        <f t="shared" si="90"/>
        <v>-0.2652800557694408</v>
      </c>
      <c r="Q205" s="367">
        <f t="shared" si="91"/>
        <v>-2.8556436041397584E-2</v>
      </c>
      <c r="R205" s="367">
        <f t="shared" si="92"/>
        <v>0.15269229311145727</v>
      </c>
      <c r="S205" s="367">
        <f t="shared" si="93"/>
        <v>-6.8655068475609177E-3</v>
      </c>
      <c r="T205" s="367">
        <f t="shared" si="94"/>
        <v>0.10332495695116964</v>
      </c>
      <c r="U205" s="367">
        <f t="shared" si="95"/>
        <v>0</v>
      </c>
      <c r="V205" s="367">
        <f t="shared" si="96"/>
        <v>0</v>
      </c>
      <c r="W205" s="367">
        <f t="shared" si="97"/>
        <v>4.6172859858583278E-2</v>
      </c>
      <c r="X205" s="367">
        <f t="shared" si="98"/>
        <v>3.0026884110898196E-3</v>
      </c>
      <c r="Y205" s="367">
        <f t="shared" si="99"/>
        <v>-4.4907996739007895E-3</v>
      </c>
      <c r="AA205" s="368">
        <f>'GE2024 results'!Q204</f>
        <v>0.51339577434110217</v>
      </c>
      <c r="AB205" s="368">
        <f>'GE2024 results'!R204</f>
        <v>9.1319973861903728E-2</v>
      </c>
      <c r="AC205" s="368">
        <f>'GE2024 results'!S204</f>
        <v>0.26933130037028968</v>
      </c>
      <c r="AD205" s="368">
        <f>'GE2024 results'!T204</f>
        <v>4.7375299499019821E-2</v>
      </c>
      <c r="AE205" s="368">
        <f>'GE2024 results'!U204</f>
        <v>6.4909605750381183E-2</v>
      </c>
      <c r="AF205" s="368">
        <f>'GE2024 results'!W204</f>
        <v>0</v>
      </c>
      <c r="AG205" s="368">
        <f>'GE2024 results'!X204</f>
        <v>0</v>
      </c>
      <c r="AH205" s="369">
        <f>'GE2024 results'!Z204</f>
        <v>1.366804617730342E-2</v>
      </c>
      <c r="AJ205" s="368">
        <f t="shared" si="100"/>
        <v>0.42202359348174695</v>
      </c>
      <c r="AK205" s="370" t="str">
        <f t="shared" si="101"/>
        <v>Ref</v>
      </c>
      <c r="AL205" s="368">
        <f t="shared" si="102"/>
        <v>0.17390787491008558</v>
      </c>
      <c r="AM205" s="368">
        <f t="shared" si="103"/>
        <v>0.24811571857166137</v>
      </c>
      <c r="AO205" s="383" t="s">
        <v>8</v>
      </c>
      <c r="AP205" s="372" t="str">
        <f t="shared" si="104"/>
        <v>Ref</v>
      </c>
      <c r="AQ205" s="359" t="str">
        <f t="shared" si="105"/>
        <v>gain from</v>
      </c>
      <c r="AR205" s="359" t="str">
        <f t="shared" si="106"/>
        <v>LAB</v>
      </c>
      <c r="AS205" s="333" t="str">
        <f t="shared" si="89"/>
        <v/>
      </c>
      <c r="AU205" s="373">
        <f t="shared" si="107"/>
        <v>9889.890489913545</v>
      </c>
      <c r="AV205" s="374">
        <f t="shared" si="108"/>
        <v>2501.7540983606555</v>
      </c>
      <c r="AW205" s="375">
        <f t="shared" si="109"/>
        <v>16821.856945305914</v>
      </c>
      <c r="AX205" s="376">
        <f t="shared" si="110"/>
        <v>1614.72</v>
      </c>
      <c r="AY205" s="377">
        <f t="shared" si="111"/>
        <v>6705.8282776884316</v>
      </c>
      <c r="AZ205" s="378">
        <f t="shared" si="112"/>
        <v>0</v>
      </c>
      <c r="BA205" s="379">
        <f t="shared" si="113"/>
        <v>0</v>
      </c>
      <c r="BB205" s="471">
        <f t="shared" si="115"/>
        <v>1840.4498120324629</v>
      </c>
      <c r="BC205" s="379">
        <f t="shared" si="116"/>
        <v>119.68713522853199</v>
      </c>
      <c r="BD205" s="381">
        <f t="shared" si="114"/>
        <v>365.80496971367785</v>
      </c>
      <c r="BE205" s="382">
        <f>'Allocation (ENG)'!AW205</f>
        <v>39859.991728243222</v>
      </c>
    </row>
    <row r="206" spans="1:57" ht="20" customHeight="1" x14ac:dyDescent="0.35">
      <c r="A206" s="333" t="s">
        <v>291</v>
      </c>
      <c r="B206" s="390" t="s">
        <v>287</v>
      </c>
      <c r="C206" s="333" t="s">
        <v>268</v>
      </c>
      <c r="D206" s="333" t="s">
        <v>71</v>
      </c>
      <c r="E206" s="462">
        <f>'Allocation (ENG)'!AY206</f>
        <v>0.23843176693624404</v>
      </c>
      <c r="F206" s="463">
        <f>'Allocation (ENG)'!AZ206</f>
        <v>7.5954198280411361E-2</v>
      </c>
      <c r="G206" s="464">
        <f>'Allocation (ENG)'!BA206</f>
        <v>0.3200766947960324</v>
      </c>
      <c r="H206" s="465">
        <f>'Allocation (ENG)'!BB206</f>
        <v>4.3493670083676314E-2</v>
      </c>
      <c r="I206" s="466">
        <f>'Allocation (ENG)'!BC206</f>
        <v>0.21868296143943131</v>
      </c>
      <c r="J206" s="467">
        <f>'Allocation (ENG)'!BD206</f>
        <v>5.5040525667560958E-2</v>
      </c>
      <c r="K206" s="462">
        <f>'Allocation (ENG)'!BE206</f>
        <v>0</v>
      </c>
      <c r="L206" s="468">
        <f>'Allocation (ENG)'!BF206</f>
        <v>3.5019028796206247E-2</v>
      </c>
      <c r="M206" s="469">
        <f>'Allocation (ENG)'!BG206</f>
        <v>8.2886523377159061E-3</v>
      </c>
      <c r="N206" s="470">
        <f>'Allocation (ENG)'!BH206</f>
        <v>5.0125016627212918E-3</v>
      </c>
      <c r="P206" s="367">
        <f t="shared" si="90"/>
        <v>-0.21798220960830919</v>
      </c>
      <c r="Q206" s="367">
        <f t="shared" si="91"/>
        <v>-2.6282532465568567E-2</v>
      </c>
      <c r="R206" s="367">
        <f t="shared" si="92"/>
        <v>0.13110317285189022</v>
      </c>
      <c r="S206" s="367">
        <f t="shared" si="93"/>
        <v>-3.5623086371555091E-3</v>
      </c>
      <c r="T206" s="367">
        <f t="shared" si="94"/>
        <v>0.14062710362296413</v>
      </c>
      <c r="U206" s="367">
        <f t="shared" si="95"/>
        <v>-3.266350044778181E-2</v>
      </c>
      <c r="V206" s="367">
        <f t="shared" si="96"/>
        <v>0</v>
      </c>
      <c r="W206" s="367">
        <f t="shared" si="97"/>
        <v>3.5019028796206247E-2</v>
      </c>
      <c r="X206" s="367">
        <f t="shared" si="98"/>
        <v>8.2886523377159061E-3</v>
      </c>
      <c r="Y206" s="367">
        <f t="shared" si="99"/>
        <v>-3.4547406449961578E-2</v>
      </c>
      <c r="AA206" s="368">
        <f>'GE2024 results'!Q205</f>
        <v>0.45641397654455323</v>
      </c>
      <c r="AB206" s="368">
        <f>'GE2024 results'!R205</f>
        <v>0.10223673074597993</v>
      </c>
      <c r="AC206" s="368">
        <f>'GE2024 results'!S205</f>
        <v>0.18897352194414219</v>
      </c>
      <c r="AD206" s="368">
        <f>'GE2024 results'!T205</f>
        <v>4.7055978720831823E-2</v>
      </c>
      <c r="AE206" s="368">
        <f>'GE2024 results'!U205</f>
        <v>7.8055857816467178E-2</v>
      </c>
      <c r="AF206" s="368">
        <f>'GE2024 results'!W205</f>
        <v>8.7704026115342767E-2</v>
      </c>
      <c r="AG206" s="368">
        <f>'GE2024 results'!X205</f>
        <v>0</v>
      </c>
      <c r="AH206" s="369">
        <f>'GE2024 results'!Z205</f>
        <v>3.9559908112682868E-2</v>
      </c>
      <c r="AJ206" s="368">
        <f t="shared" si="100"/>
        <v>0.3200766947960324</v>
      </c>
      <c r="AK206" s="370" t="str">
        <f t="shared" si="101"/>
        <v>Ref</v>
      </c>
      <c r="AL206" s="368">
        <f t="shared" si="102"/>
        <v>8.1644927859788358E-2</v>
      </c>
      <c r="AM206" s="368">
        <f t="shared" si="103"/>
        <v>0.23843176693624404</v>
      </c>
      <c r="AO206" s="383" t="s">
        <v>8</v>
      </c>
      <c r="AP206" s="372" t="str">
        <f t="shared" si="104"/>
        <v>Ref</v>
      </c>
      <c r="AQ206" s="359" t="str">
        <f t="shared" si="105"/>
        <v>gain from</v>
      </c>
      <c r="AR206" s="359" t="str">
        <f t="shared" si="106"/>
        <v>LAB</v>
      </c>
      <c r="AS206" s="333" t="str">
        <f t="shared" si="89"/>
        <v/>
      </c>
      <c r="AU206" s="373">
        <f t="shared" si="107"/>
        <v>9899.8559077809823</v>
      </c>
      <c r="AV206" s="374">
        <f t="shared" si="108"/>
        <v>3153.6721311475408</v>
      </c>
      <c r="AW206" s="375">
        <f t="shared" si="109"/>
        <v>13289.811163320432</v>
      </c>
      <c r="AX206" s="376">
        <f t="shared" si="110"/>
        <v>1805.8880000000001</v>
      </c>
      <c r="AY206" s="377">
        <f t="shared" si="111"/>
        <v>9079.8715102257775</v>
      </c>
      <c r="AZ206" s="378">
        <f t="shared" si="112"/>
        <v>2285.321625549489</v>
      </c>
      <c r="BA206" s="379">
        <f t="shared" si="113"/>
        <v>0</v>
      </c>
      <c r="BB206" s="471">
        <f t="shared" si="115"/>
        <v>1454.0148889035279</v>
      </c>
      <c r="BC206" s="379">
        <f t="shared" si="116"/>
        <v>344.15071811727637</v>
      </c>
      <c r="BD206" s="381">
        <f t="shared" si="114"/>
        <v>208.12262072327985</v>
      </c>
      <c r="BE206" s="382">
        <f>'Allocation (ENG)'!AW206</f>
        <v>41520.708565768313</v>
      </c>
    </row>
    <row r="207" spans="1:57" ht="20" customHeight="1" x14ac:dyDescent="0.35">
      <c r="A207" s="333" t="s">
        <v>292</v>
      </c>
      <c r="B207" s="390" t="s">
        <v>287</v>
      </c>
      <c r="C207" s="333" t="s">
        <v>268</v>
      </c>
      <c r="D207" s="333" t="s">
        <v>71</v>
      </c>
      <c r="E207" s="462">
        <f>'Allocation (ENG)'!AY207</f>
        <v>0.23166967813841477</v>
      </c>
      <c r="F207" s="463">
        <f>'Allocation (ENG)'!AZ207</f>
        <v>5.4734648627825032E-2</v>
      </c>
      <c r="G207" s="464">
        <f>'Allocation (ENG)'!BA207</f>
        <v>0.29701659499311234</v>
      </c>
      <c r="H207" s="465">
        <f>'Allocation (ENG)'!BB207</f>
        <v>5.7327644157842514E-2</v>
      </c>
      <c r="I207" s="466">
        <f>'Allocation (ENG)'!BC207</f>
        <v>0.30808856189099865</v>
      </c>
      <c r="J207" s="467">
        <f>'Allocation (ENG)'!BD207</f>
        <v>0</v>
      </c>
      <c r="K207" s="462">
        <f>'Allocation (ENG)'!BE207</f>
        <v>6.5860032501568596E-3</v>
      </c>
      <c r="L207" s="468">
        <f>'Allocation (ENG)'!BF207</f>
        <v>3.2496063793845009E-2</v>
      </c>
      <c r="M207" s="469">
        <f>'Allocation (ENG)'!BG207</f>
        <v>5.9486151167194423E-3</v>
      </c>
      <c r="N207" s="470">
        <f>'Allocation (ENG)'!BH207</f>
        <v>6.1321900310853904E-3</v>
      </c>
      <c r="P207" s="367">
        <f t="shared" si="90"/>
        <v>-0.2692636646464911</v>
      </c>
      <c r="Q207" s="367">
        <f t="shared" si="91"/>
        <v>-2.8486447282006964E-2</v>
      </c>
      <c r="R207" s="367">
        <f t="shared" si="92"/>
        <v>9.8935264211703594E-2</v>
      </c>
      <c r="S207" s="367">
        <f t="shared" si="93"/>
        <v>-1.2732137038253988E-2</v>
      </c>
      <c r="T207" s="367">
        <f t="shared" si="94"/>
        <v>0.18387127023910005</v>
      </c>
      <c r="U207" s="367">
        <f t="shared" si="95"/>
        <v>0</v>
      </c>
      <c r="V207" s="367">
        <f t="shared" si="96"/>
        <v>-3.5744371931218906E-3</v>
      </c>
      <c r="W207" s="367">
        <f t="shared" si="97"/>
        <v>3.2496063793845009E-2</v>
      </c>
      <c r="X207" s="367">
        <f t="shared" si="98"/>
        <v>5.9486151167194423E-3</v>
      </c>
      <c r="Y207" s="367">
        <f t="shared" si="99"/>
        <v>-7.1945272014941799E-3</v>
      </c>
      <c r="AA207" s="368">
        <f>'GE2024 results'!Q206</f>
        <v>0.50093334278490587</v>
      </c>
      <c r="AB207" s="368">
        <f>'GE2024 results'!R206</f>
        <v>8.3221095909831996E-2</v>
      </c>
      <c r="AC207" s="368">
        <f>'GE2024 results'!S206</f>
        <v>0.19808133078140874</v>
      </c>
      <c r="AD207" s="368">
        <f>'GE2024 results'!T206</f>
        <v>7.0059781196096502E-2</v>
      </c>
      <c r="AE207" s="368">
        <f>'GE2024 results'!U206</f>
        <v>0.12421729165189858</v>
      </c>
      <c r="AF207" s="368">
        <f>'GE2024 results'!W206</f>
        <v>0</v>
      </c>
      <c r="AG207" s="368">
        <f>'GE2024 results'!X206</f>
        <v>1.016044044327875E-2</v>
      </c>
      <c r="AH207" s="369">
        <f>'GE2024 results'!Z206</f>
        <v>1.332671723257957E-2</v>
      </c>
      <c r="AJ207" s="368">
        <f t="shared" si="100"/>
        <v>0.30808856189099865</v>
      </c>
      <c r="AK207" s="370" t="str">
        <f t="shared" si="101"/>
        <v>Grn</v>
      </c>
      <c r="AL207" s="368">
        <f t="shared" si="102"/>
        <v>1.1071966897886309E-2</v>
      </c>
      <c r="AM207" s="368">
        <f t="shared" si="103"/>
        <v>0.29701659499311234</v>
      </c>
      <c r="AO207" s="383" t="s">
        <v>8</v>
      </c>
      <c r="AP207" s="372" t="str">
        <f t="shared" si="104"/>
        <v>Grn</v>
      </c>
      <c r="AQ207" s="359" t="str">
        <f t="shared" si="105"/>
        <v>gain from</v>
      </c>
      <c r="AR207" s="359" t="str">
        <f t="shared" si="106"/>
        <v>LAB</v>
      </c>
      <c r="AS207" s="333" t="str">
        <f t="shared" si="89"/>
        <v/>
      </c>
      <c r="AU207" s="373">
        <f t="shared" si="107"/>
        <v>11119.308357348706</v>
      </c>
      <c r="AV207" s="374">
        <f t="shared" si="108"/>
        <v>2627.0655737704919</v>
      </c>
      <c r="AW207" s="375">
        <f t="shared" si="109"/>
        <v>14255.724501870145</v>
      </c>
      <c r="AX207" s="376">
        <f t="shared" si="110"/>
        <v>2751.52</v>
      </c>
      <c r="AY207" s="377">
        <f t="shared" si="111"/>
        <v>14787.138949583928</v>
      </c>
      <c r="AZ207" s="378">
        <f t="shared" si="112"/>
        <v>0</v>
      </c>
      <c r="BA207" s="379">
        <f t="shared" si="113"/>
        <v>316.10438435210926</v>
      </c>
      <c r="BB207" s="471">
        <f t="shared" si="115"/>
        <v>1559.6937701443728</v>
      </c>
      <c r="BC207" s="379">
        <f t="shared" si="116"/>
        <v>285.51205454893523</v>
      </c>
      <c r="BD207" s="381">
        <f t="shared" si="114"/>
        <v>294.32298783943384</v>
      </c>
      <c r="BE207" s="382">
        <f>'Allocation (ENG)'!AW207</f>
        <v>47996.390579458122</v>
      </c>
    </row>
    <row r="208" spans="1:57" ht="20" customHeight="1" x14ac:dyDescent="0.35">
      <c r="A208" s="333" t="s">
        <v>293</v>
      </c>
      <c r="B208" s="390" t="s">
        <v>287</v>
      </c>
      <c r="C208" s="333" t="s">
        <v>268</v>
      </c>
      <c r="D208" s="333" t="s">
        <v>71</v>
      </c>
      <c r="E208" s="462">
        <f>'Allocation (ENG)'!AY208</f>
        <v>0.26046503675187932</v>
      </c>
      <c r="F208" s="463">
        <f>'Allocation (ENG)'!AZ208</f>
        <v>0.10121253351363665</v>
      </c>
      <c r="G208" s="464">
        <f>'Allocation (ENG)'!BA208</f>
        <v>0.20500785222182039</v>
      </c>
      <c r="H208" s="465">
        <f>'Allocation (ENG)'!BB208</f>
        <v>0.11193043413216007</v>
      </c>
      <c r="I208" s="466">
        <f>'Allocation (ENG)'!BC208</f>
        <v>0.28777427695103297</v>
      </c>
      <c r="J208" s="467">
        <f>'Allocation (ENG)'!BD208</f>
        <v>3.2169074050124712E-3</v>
      </c>
      <c r="K208" s="462">
        <f>'Allocation (ENG)'!BE208</f>
        <v>0</v>
      </c>
      <c r="L208" s="468">
        <f>'Allocation (ENG)'!BF208</f>
        <v>2.2429548908517769E-2</v>
      </c>
      <c r="M208" s="469">
        <f>'Allocation (ENG)'!BG208</f>
        <v>5.4524946767166658E-3</v>
      </c>
      <c r="N208" s="470">
        <f>'Allocation (ENG)'!BH208</f>
        <v>2.5109154392234834E-3</v>
      </c>
      <c r="P208" s="367">
        <f t="shared" si="90"/>
        <v>-0.24223977843622363</v>
      </c>
      <c r="Q208" s="367">
        <f t="shared" si="91"/>
        <v>-3.6146826381050379E-2</v>
      </c>
      <c r="R208" s="367">
        <f t="shared" si="92"/>
        <v>8.2972350236917985E-2</v>
      </c>
      <c r="S208" s="367">
        <f t="shared" si="93"/>
        <v>-1.0166774663117301E-2</v>
      </c>
      <c r="T208" s="367">
        <f t="shared" si="94"/>
        <v>0.18420968020503875</v>
      </c>
      <c r="U208" s="367">
        <f t="shared" si="95"/>
        <v>-3.1594630004012731E-3</v>
      </c>
      <c r="V208" s="367">
        <f t="shared" si="96"/>
        <v>0</v>
      </c>
      <c r="W208" s="367">
        <f t="shared" si="97"/>
        <v>2.2429548908517769E-2</v>
      </c>
      <c r="X208" s="367">
        <f t="shared" si="98"/>
        <v>5.4524946767166658E-3</v>
      </c>
      <c r="Y208" s="367">
        <f t="shared" si="99"/>
        <v>-3.3512315463988299E-3</v>
      </c>
      <c r="AA208" s="368">
        <f>'GE2024 results'!Q207</f>
        <v>0.50270481518810295</v>
      </c>
      <c r="AB208" s="368">
        <f>'GE2024 results'!R207</f>
        <v>0.13735935989468703</v>
      </c>
      <c r="AC208" s="368">
        <f>'GE2024 results'!S207</f>
        <v>0.1220355019849024</v>
      </c>
      <c r="AD208" s="368">
        <f>'GE2024 results'!T207</f>
        <v>0.12209720879527737</v>
      </c>
      <c r="AE208" s="368">
        <f>'GE2024 results'!U207</f>
        <v>0.10356459674599421</v>
      </c>
      <c r="AF208" s="368">
        <f>'GE2024 results'!W207</f>
        <v>6.3763704054137444E-3</v>
      </c>
      <c r="AG208" s="368">
        <f>'GE2024 results'!X207</f>
        <v>0</v>
      </c>
      <c r="AH208" s="369">
        <f>'GE2024 results'!Z207</f>
        <v>5.8621469856223133E-3</v>
      </c>
      <c r="AJ208" s="368">
        <f t="shared" si="100"/>
        <v>0.28777427695103297</v>
      </c>
      <c r="AK208" s="370" t="str">
        <f t="shared" si="101"/>
        <v>Grn</v>
      </c>
      <c r="AL208" s="368">
        <f t="shared" si="102"/>
        <v>2.730924019915365E-2</v>
      </c>
      <c r="AM208" s="368">
        <f t="shared" si="103"/>
        <v>0.26046503675187932</v>
      </c>
      <c r="AO208" s="383" t="s">
        <v>8</v>
      </c>
      <c r="AP208" s="372" t="str">
        <f t="shared" si="104"/>
        <v>Grn</v>
      </c>
      <c r="AQ208" s="359" t="str">
        <f t="shared" si="105"/>
        <v>gain from</v>
      </c>
      <c r="AR208" s="359" t="str">
        <f t="shared" si="106"/>
        <v>LAB</v>
      </c>
      <c r="AS208" s="333" t="str">
        <f t="shared" si="89"/>
        <v/>
      </c>
      <c r="AU208" s="373">
        <f t="shared" si="107"/>
        <v>12818.674351585016</v>
      </c>
      <c r="AV208" s="374">
        <f t="shared" si="108"/>
        <v>4981.1311475409839</v>
      </c>
      <c r="AW208" s="375">
        <f t="shared" si="109"/>
        <v>10089.37295354832</v>
      </c>
      <c r="AX208" s="376">
        <f t="shared" si="110"/>
        <v>5508.6080000000002</v>
      </c>
      <c r="AY208" s="377">
        <f t="shared" si="111"/>
        <v>14162.686819698511</v>
      </c>
      <c r="AZ208" s="378">
        <f t="shared" si="112"/>
        <v>158.31870932964958</v>
      </c>
      <c r="BA208" s="379">
        <f t="shared" si="113"/>
        <v>0</v>
      </c>
      <c r="BB208" s="471">
        <f t="shared" si="115"/>
        <v>1103.8605676090378</v>
      </c>
      <c r="BC208" s="379">
        <f t="shared" si="116"/>
        <v>268.34217189450652</v>
      </c>
      <c r="BD208" s="381">
        <f t="shared" si="114"/>
        <v>123.57361948135122</v>
      </c>
      <c r="BE208" s="382">
        <f>'Allocation (ENG)'!AW208</f>
        <v>49214.568340687387</v>
      </c>
    </row>
    <row r="209" spans="1:57" ht="20" customHeight="1" x14ac:dyDescent="0.35">
      <c r="A209" s="333" t="s">
        <v>294</v>
      </c>
      <c r="B209" s="390" t="s">
        <v>287</v>
      </c>
      <c r="C209" s="333" t="s">
        <v>268</v>
      </c>
      <c r="D209" s="333" t="s">
        <v>71</v>
      </c>
      <c r="E209" s="462">
        <f>'Allocation (ENG)'!AY209</f>
        <v>0.17374624137442998</v>
      </c>
      <c r="F209" s="463">
        <f>'Allocation (ENG)'!AZ209</f>
        <v>6.7450554095703427E-2</v>
      </c>
      <c r="G209" s="464">
        <f>'Allocation (ENG)'!BA209</f>
        <v>0.3154904604800407</v>
      </c>
      <c r="H209" s="465">
        <f>'Allocation (ENG)'!BB209</f>
        <v>2.8501010705138378E-2</v>
      </c>
      <c r="I209" s="466">
        <f>'Allocation (ENG)'!BC209</f>
        <v>0.33477279116333075</v>
      </c>
      <c r="J209" s="467">
        <f>'Allocation (ENG)'!BD209</f>
        <v>3.7050086226648973E-2</v>
      </c>
      <c r="K209" s="462">
        <f>'Allocation (ENG)'!BE209</f>
        <v>0</v>
      </c>
      <c r="L209" s="468">
        <f>'Allocation (ENG)'!BF209</f>
        <v>3.4517256957802937E-2</v>
      </c>
      <c r="M209" s="469">
        <f>'Allocation (ENG)'!BG209</f>
        <v>8.4715989969047847E-3</v>
      </c>
      <c r="N209" s="470">
        <f>'Allocation (ENG)'!BH209</f>
        <v>0</v>
      </c>
      <c r="P209" s="367">
        <f t="shared" si="90"/>
        <v>-0.23690985247740579</v>
      </c>
      <c r="Q209" s="367">
        <f t="shared" si="91"/>
        <v>-4.4650249727889876E-2</v>
      </c>
      <c r="R209" s="367">
        <f t="shared" si="92"/>
        <v>8.5504581705328569E-2</v>
      </c>
      <c r="S209" s="367">
        <f t="shared" si="93"/>
        <v>-9.5719851671188447E-3</v>
      </c>
      <c r="T209" s="367">
        <f t="shared" si="94"/>
        <v>0.18723314310771486</v>
      </c>
      <c r="U209" s="367">
        <f t="shared" si="95"/>
        <v>-2.4594493395336689E-2</v>
      </c>
      <c r="V209" s="367">
        <f t="shared" si="96"/>
        <v>0</v>
      </c>
      <c r="W209" s="367">
        <f t="shared" si="97"/>
        <v>3.4517256957802937E-2</v>
      </c>
      <c r="X209" s="367">
        <f t="shared" si="98"/>
        <v>8.4715989969047847E-3</v>
      </c>
      <c r="Y209" s="367">
        <f t="shared" si="99"/>
        <v>0</v>
      </c>
      <c r="AA209" s="368">
        <f>'GE2024 results'!Q208</f>
        <v>0.41065609385183577</v>
      </c>
      <c r="AB209" s="368">
        <f>'GE2024 results'!R208</f>
        <v>0.1121008038235933</v>
      </c>
      <c r="AC209" s="368">
        <f>'GE2024 results'!S208</f>
        <v>0.22998587877471213</v>
      </c>
      <c r="AD209" s="368">
        <f>'GE2024 results'!T208</f>
        <v>3.8072995872257223E-2</v>
      </c>
      <c r="AE209" s="368">
        <f>'GE2024 results'!U208</f>
        <v>0.1475396480556159</v>
      </c>
      <c r="AF209" s="368">
        <f>'GE2024 results'!W208</f>
        <v>6.1644579621985662E-2</v>
      </c>
      <c r="AG209" s="368">
        <f>'GE2024 results'!X208</f>
        <v>0</v>
      </c>
      <c r="AH209" s="369">
        <f>'GE2024 results'!Z208</f>
        <v>0</v>
      </c>
      <c r="AJ209" s="368">
        <f t="shared" si="100"/>
        <v>0.33477279116333075</v>
      </c>
      <c r="AK209" s="370" t="str">
        <f t="shared" si="101"/>
        <v>Grn</v>
      </c>
      <c r="AL209" s="368">
        <f t="shared" si="102"/>
        <v>1.928233068329005E-2</v>
      </c>
      <c r="AM209" s="368">
        <f t="shared" si="103"/>
        <v>0.3154904604800407</v>
      </c>
      <c r="AO209" s="383" t="s">
        <v>8</v>
      </c>
      <c r="AP209" s="372" t="str">
        <f t="shared" si="104"/>
        <v>Grn</v>
      </c>
      <c r="AQ209" s="359" t="str">
        <f t="shared" si="105"/>
        <v>gain from</v>
      </c>
      <c r="AR209" s="359" t="str">
        <f t="shared" si="106"/>
        <v>LAB</v>
      </c>
      <c r="AS209" s="333" t="str">
        <f t="shared" si="89"/>
        <v/>
      </c>
      <c r="AU209" s="373">
        <f t="shared" si="107"/>
        <v>7931.423631123921</v>
      </c>
      <c r="AV209" s="374">
        <f t="shared" si="108"/>
        <v>3079.0819672131147</v>
      </c>
      <c r="AW209" s="375">
        <f t="shared" si="109"/>
        <v>14401.9719439745</v>
      </c>
      <c r="AX209" s="376">
        <f t="shared" si="110"/>
        <v>1301.056</v>
      </c>
      <c r="AY209" s="377">
        <f t="shared" si="111"/>
        <v>15282.200097601197</v>
      </c>
      <c r="AZ209" s="378">
        <f t="shared" si="112"/>
        <v>1691.3167566021925</v>
      </c>
      <c r="BA209" s="379">
        <f t="shared" si="113"/>
        <v>0</v>
      </c>
      <c r="BB209" s="471">
        <f t="shared" si="115"/>
        <v>1575.6944458252053</v>
      </c>
      <c r="BC209" s="379">
        <f t="shared" si="116"/>
        <v>386.72399440662002</v>
      </c>
      <c r="BD209" s="381">
        <f t="shared" si="114"/>
        <v>0</v>
      </c>
      <c r="BE209" s="382">
        <f>'Allocation (ENG)'!AW209</f>
        <v>45649.468836746753</v>
      </c>
    </row>
    <row r="210" spans="1:57" ht="20" customHeight="1" x14ac:dyDescent="0.35">
      <c r="A210" s="333" t="s">
        <v>295</v>
      </c>
      <c r="B210" s="390" t="s">
        <v>287</v>
      </c>
      <c r="C210" s="333" t="s">
        <v>268</v>
      </c>
      <c r="D210" s="333" t="s">
        <v>71</v>
      </c>
      <c r="E210" s="462">
        <f>'Allocation (ENG)'!AY210</f>
        <v>0.19485437981778483</v>
      </c>
      <c r="F210" s="463">
        <f>'Allocation (ENG)'!AZ210</f>
        <v>9.423858976832454E-2</v>
      </c>
      <c r="G210" s="464">
        <f>'Allocation (ENG)'!BA210</f>
        <v>0.40409651777051525</v>
      </c>
      <c r="H210" s="465">
        <f>'Allocation (ENG)'!BB210</f>
        <v>7.3689989238241022E-2</v>
      </c>
      <c r="I210" s="466">
        <f>'Allocation (ENG)'!BC210</f>
        <v>0.1855964658287507</v>
      </c>
      <c r="J210" s="467">
        <f>'Allocation (ENG)'!BD210</f>
        <v>0</v>
      </c>
      <c r="K210" s="462">
        <f>'Allocation (ENG)'!BE210</f>
        <v>0</v>
      </c>
      <c r="L210" s="468">
        <f>'Allocation (ENG)'!BF210</f>
        <v>4.4211490003263292E-2</v>
      </c>
      <c r="M210" s="469">
        <f>'Allocation (ENG)'!BG210</f>
        <v>3.3125675731202186E-3</v>
      </c>
      <c r="N210" s="470">
        <f>'Allocation (ENG)'!BH210</f>
        <v>0</v>
      </c>
      <c r="P210" s="367">
        <f t="shared" si="90"/>
        <v>-0.22689900507097058</v>
      </c>
      <c r="Q210" s="367">
        <f t="shared" si="91"/>
        <v>-4.9190596607028972E-2</v>
      </c>
      <c r="R210" s="367">
        <f t="shared" si="92"/>
        <v>0.13433152039834018</v>
      </c>
      <c r="S210" s="367">
        <f t="shared" si="93"/>
        <v>-1.6456918687779445E-2</v>
      </c>
      <c r="T210" s="367">
        <f t="shared" si="94"/>
        <v>0.11069094239105517</v>
      </c>
      <c r="U210" s="367">
        <f t="shared" si="95"/>
        <v>0</v>
      </c>
      <c r="V210" s="367">
        <f t="shared" si="96"/>
        <v>0</v>
      </c>
      <c r="W210" s="367">
        <f t="shared" si="97"/>
        <v>4.4211490003263292E-2</v>
      </c>
      <c r="X210" s="367">
        <f t="shared" si="98"/>
        <v>3.3125675731202186E-3</v>
      </c>
      <c r="Y210" s="367">
        <f t="shared" si="99"/>
        <v>0</v>
      </c>
      <c r="AA210" s="368">
        <f>'GE2024 results'!Q209</f>
        <v>0.42175338488875541</v>
      </c>
      <c r="AB210" s="368">
        <f>'GE2024 results'!R209</f>
        <v>0.14342918637535351</v>
      </c>
      <c r="AC210" s="368">
        <f>'GE2024 results'!S209</f>
        <v>0.26976499737217507</v>
      </c>
      <c r="AD210" s="368">
        <f>'GE2024 results'!T209</f>
        <v>9.0146907926020467E-2</v>
      </c>
      <c r="AE210" s="368">
        <f>'GE2024 results'!U209</f>
        <v>7.490552343769552E-2</v>
      </c>
      <c r="AF210" s="368">
        <f>'GE2024 results'!W209</f>
        <v>0</v>
      </c>
      <c r="AG210" s="368">
        <f>'GE2024 results'!X209</f>
        <v>0</v>
      </c>
      <c r="AH210" s="369">
        <f>'GE2024 results'!Z209</f>
        <v>0</v>
      </c>
      <c r="AJ210" s="368">
        <f t="shared" si="100"/>
        <v>0.40409651777051525</v>
      </c>
      <c r="AK210" s="370" t="str">
        <f t="shared" si="101"/>
        <v>Ref</v>
      </c>
      <c r="AL210" s="368">
        <f t="shared" si="102"/>
        <v>0.20924213795273042</v>
      </c>
      <c r="AM210" s="368">
        <f t="shared" si="103"/>
        <v>0.19485437981778483</v>
      </c>
      <c r="AO210" s="383" t="s">
        <v>8</v>
      </c>
      <c r="AP210" s="372" t="str">
        <f t="shared" si="104"/>
        <v>Ref</v>
      </c>
      <c r="AQ210" s="359" t="str">
        <f t="shared" si="105"/>
        <v>gain from</v>
      </c>
      <c r="AR210" s="359" t="str">
        <f t="shared" si="106"/>
        <v>LAB</v>
      </c>
      <c r="AS210" s="333" t="str">
        <f t="shared" si="89"/>
        <v/>
      </c>
      <c r="AU210" s="373">
        <f t="shared" si="107"/>
        <v>8838.801152737753</v>
      </c>
      <c r="AV210" s="374">
        <f t="shared" si="108"/>
        <v>4274.7622950819668</v>
      </c>
      <c r="AW210" s="375">
        <f t="shared" si="109"/>
        <v>18330.246260963653</v>
      </c>
      <c r="AX210" s="376">
        <f t="shared" si="110"/>
        <v>3342.6559999999999</v>
      </c>
      <c r="AY210" s="377">
        <f t="shared" si="111"/>
        <v>8418.8523637254511</v>
      </c>
      <c r="AZ210" s="378">
        <f t="shared" si="112"/>
        <v>0</v>
      </c>
      <c r="BA210" s="379">
        <f t="shared" si="113"/>
        <v>0</v>
      </c>
      <c r="BB210" s="471">
        <f t="shared" si="115"/>
        <v>2005.4800367870926</v>
      </c>
      <c r="BC210" s="379">
        <f t="shared" si="116"/>
        <v>150.26157539387427</v>
      </c>
      <c r="BD210" s="381">
        <f t="shared" si="114"/>
        <v>0</v>
      </c>
      <c r="BE210" s="382">
        <f>'Allocation (ENG)'!AW210</f>
        <v>45361.059684689797</v>
      </c>
    </row>
    <row r="211" spans="1:57" ht="20" customHeight="1" x14ac:dyDescent="0.35">
      <c r="A211" s="333" t="s">
        <v>296</v>
      </c>
      <c r="B211" s="390" t="s">
        <v>287</v>
      </c>
      <c r="C211" s="333" t="s">
        <v>268</v>
      </c>
      <c r="D211" s="333" t="s">
        <v>71</v>
      </c>
      <c r="E211" s="462">
        <f>'Allocation (ENG)'!AY211</f>
        <v>0.27375275441706465</v>
      </c>
      <c r="F211" s="463">
        <f>'Allocation (ENG)'!AZ211</f>
        <v>0.14363750408357948</v>
      </c>
      <c r="G211" s="464">
        <f>'Allocation (ENG)'!BA211</f>
        <v>0.26789329996740679</v>
      </c>
      <c r="H211" s="465">
        <f>'Allocation (ENG)'!BB211</f>
        <v>5.3575600481155464E-2</v>
      </c>
      <c r="I211" s="466">
        <f>'Allocation (ENG)'!BC211</f>
        <v>0.21532406541359339</v>
      </c>
      <c r="J211" s="467">
        <f>'Allocation (ENG)'!BD211</f>
        <v>4.8077881588164907E-3</v>
      </c>
      <c r="K211" s="462">
        <f>'Allocation (ENG)'!BE211</f>
        <v>0</v>
      </c>
      <c r="L211" s="468">
        <f>'Allocation (ENG)'!BF211</f>
        <v>2.9309735255319269E-2</v>
      </c>
      <c r="M211" s="469">
        <f>'Allocation (ENG)'!BG211</f>
        <v>4.4112799693742958E-3</v>
      </c>
      <c r="N211" s="470">
        <f>'Allocation (ENG)'!BH211</f>
        <v>7.2879722536903085E-3</v>
      </c>
      <c r="P211" s="367">
        <f t="shared" si="90"/>
        <v>-0.23207152580929741</v>
      </c>
      <c r="Q211" s="367">
        <f t="shared" si="91"/>
        <v>-4.2987304871767718E-2</v>
      </c>
      <c r="R211" s="367">
        <f t="shared" si="92"/>
        <v>0.11522280552319183</v>
      </c>
      <c r="S211" s="367">
        <f t="shared" si="93"/>
        <v>-2.3746659486846775E-3</v>
      </c>
      <c r="T211" s="367">
        <f t="shared" si="94"/>
        <v>0.14113677969340668</v>
      </c>
      <c r="U211" s="367">
        <f t="shared" si="95"/>
        <v>-6.1592075865674568E-3</v>
      </c>
      <c r="V211" s="367">
        <f t="shared" si="96"/>
        <v>0</v>
      </c>
      <c r="W211" s="367">
        <f t="shared" si="97"/>
        <v>2.9309735255319269E-2</v>
      </c>
      <c r="X211" s="367">
        <f t="shared" si="98"/>
        <v>4.4112799693742958E-3</v>
      </c>
      <c r="Y211" s="367">
        <f t="shared" si="99"/>
        <v>-6.48789622497465E-3</v>
      </c>
      <c r="AA211" s="368">
        <f>'GE2024 results'!Q210</f>
        <v>0.50582428022636206</v>
      </c>
      <c r="AB211" s="368">
        <f>'GE2024 results'!R210</f>
        <v>0.18662480895534719</v>
      </c>
      <c r="AC211" s="368">
        <f>'GE2024 results'!S210</f>
        <v>0.15267049444421496</v>
      </c>
      <c r="AD211" s="368">
        <f>'GE2024 results'!T210</f>
        <v>5.5950266429840141E-2</v>
      </c>
      <c r="AE211" s="368">
        <f>'GE2024 results'!U210</f>
        <v>7.4187285720186708E-2</v>
      </c>
      <c r="AF211" s="368">
        <f>'GE2024 results'!W210</f>
        <v>1.0966995745383947E-2</v>
      </c>
      <c r="AG211" s="368">
        <f>'GE2024 results'!X210</f>
        <v>0</v>
      </c>
      <c r="AH211" s="369">
        <f>'GE2024 results'!Z210</f>
        <v>1.3775868478664959E-2</v>
      </c>
      <c r="AJ211" s="368">
        <f t="shared" si="100"/>
        <v>0.27375275441706465</v>
      </c>
      <c r="AK211" s="370" t="str">
        <f t="shared" si="101"/>
        <v>Lab</v>
      </c>
      <c r="AL211" s="368">
        <f t="shared" si="102"/>
        <v>5.8594544496578527E-3</v>
      </c>
      <c r="AM211" s="368">
        <f t="shared" si="103"/>
        <v>0.26789329996740679</v>
      </c>
      <c r="AO211" s="383" t="s">
        <v>8</v>
      </c>
      <c r="AP211" s="372" t="str">
        <f t="shared" si="104"/>
        <v>Lab</v>
      </c>
      <c r="AQ211" s="359" t="str">
        <f t="shared" si="105"/>
        <v>HOLD</v>
      </c>
      <c r="AR211" s="359" t="str">
        <f t="shared" si="106"/>
        <v/>
      </c>
      <c r="AS211" s="333" t="str">
        <f t="shared" si="89"/>
        <v/>
      </c>
      <c r="AU211" s="373">
        <f t="shared" si="107"/>
        <v>12845.423631123924</v>
      </c>
      <c r="AV211" s="374">
        <f t="shared" si="108"/>
        <v>6739.9672131147536</v>
      </c>
      <c r="AW211" s="375">
        <f t="shared" si="109"/>
        <v>12570.477814365277</v>
      </c>
      <c r="AX211" s="376">
        <f t="shared" si="110"/>
        <v>2513.9520000000002</v>
      </c>
      <c r="AY211" s="377">
        <f t="shared" si="111"/>
        <v>10103.747975443308</v>
      </c>
      <c r="AZ211" s="378">
        <f t="shared" si="112"/>
        <v>225.59800634776508</v>
      </c>
      <c r="BA211" s="379">
        <f t="shared" si="113"/>
        <v>0</v>
      </c>
      <c r="BB211" s="471">
        <f t="shared" si="115"/>
        <v>1375.3138910780394</v>
      </c>
      <c r="BC211" s="379">
        <f t="shared" si="116"/>
        <v>206.99247422283449</v>
      </c>
      <c r="BD211" s="381">
        <f t="shared" si="114"/>
        <v>341.97680023303997</v>
      </c>
      <c r="BE211" s="382">
        <f>'Allocation (ENG)'!AW211</f>
        <v>46923.449805928933</v>
      </c>
    </row>
    <row r="212" spans="1:57" ht="20" customHeight="1" x14ac:dyDescent="0.35">
      <c r="A212" s="333" t="s">
        <v>297</v>
      </c>
      <c r="B212" s="390" t="s">
        <v>287</v>
      </c>
      <c r="C212" s="333" t="s">
        <v>268</v>
      </c>
      <c r="D212" s="333" t="s">
        <v>71</v>
      </c>
      <c r="E212" s="462">
        <f>'Allocation (ENG)'!AY212</f>
        <v>0.23552417901119266</v>
      </c>
      <c r="F212" s="463">
        <f>'Allocation (ENG)'!AZ212</f>
        <v>8.8159707335045107E-2</v>
      </c>
      <c r="G212" s="464">
        <f>'Allocation (ENG)'!BA212</f>
        <v>0.46507972160329392</v>
      </c>
      <c r="H212" s="465">
        <f>'Allocation (ENG)'!BB212</f>
        <v>2.5028492493835919E-2</v>
      </c>
      <c r="I212" s="466">
        <f>'Allocation (ENG)'!BC212</f>
        <v>0.12051010325383335</v>
      </c>
      <c r="J212" s="467">
        <f>'Allocation (ENG)'!BD212</f>
        <v>1.1863937071515033E-2</v>
      </c>
      <c r="K212" s="462">
        <f>'Allocation (ENG)'!BE212</f>
        <v>0</v>
      </c>
      <c r="L212" s="468">
        <f>'Allocation (ENG)'!BF212</f>
        <v>5.0883555185846724E-2</v>
      </c>
      <c r="M212" s="469">
        <f>'Allocation (ENG)'!BG212</f>
        <v>2.9503040454373465E-3</v>
      </c>
      <c r="N212" s="470">
        <f>'Allocation (ENG)'!BH212</f>
        <v>0</v>
      </c>
      <c r="P212" s="367">
        <f t="shared" si="90"/>
        <v>-0.2491664818807785</v>
      </c>
      <c r="Q212" s="367">
        <f t="shared" si="91"/>
        <v>-3.9413549976980322E-2</v>
      </c>
      <c r="R212" s="367">
        <f t="shared" si="92"/>
        <v>0.16988496268769404</v>
      </c>
      <c r="S212" s="367">
        <f t="shared" si="93"/>
        <v>-4.0825516113147074E-3</v>
      </c>
      <c r="T212" s="367">
        <f t="shared" si="94"/>
        <v>7.4266853342920824E-2</v>
      </c>
      <c r="U212" s="367">
        <f t="shared" si="95"/>
        <v>-5.3230917928253092E-3</v>
      </c>
      <c r="V212" s="367">
        <f t="shared" si="96"/>
        <v>0</v>
      </c>
      <c r="W212" s="367">
        <f t="shared" si="97"/>
        <v>5.0883555185846724E-2</v>
      </c>
      <c r="X212" s="367">
        <f t="shared" si="98"/>
        <v>2.9503040454373465E-3</v>
      </c>
      <c r="Y212" s="367">
        <f t="shared" si="99"/>
        <v>0</v>
      </c>
      <c r="AA212" s="368">
        <f>'GE2024 results'!Q211</f>
        <v>0.48469066089197116</v>
      </c>
      <c r="AB212" s="368">
        <f>'GE2024 results'!R211</f>
        <v>0.12757325731202543</v>
      </c>
      <c r="AC212" s="368">
        <f>'GE2024 results'!S211</f>
        <v>0.29519475891559988</v>
      </c>
      <c r="AD212" s="368">
        <f>'GE2024 results'!T211</f>
        <v>2.9111044105150627E-2</v>
      </c>
      <c r="AE212" s="368">
        <f>'GE2024 results'!U211</f>
        <v>4.6243249910912533E-2</v>
      </c>
      <c r="AF212" s="368">
        <f>'GE2024 results'!W211</f>
        <v>1.7187028864340342E-2</v>
      </c>
      <c r="AG212" s="368">
        <f>'GE2024 results'!X211</f>
        <v>0</v>
      </c>
      <c r="AH212" s="369">
        <f>'GE2024 results'!Z211</f>
        <v>0</v>
      </c>
      <c r="AJ212" s="368">
        <f t="shared" si="100"/>
        <v>0.46507972160329392</v>
      </c>
      <c r="AK212" s="370" t="str">
        <f t="shared" si="101"/>
        <v>Ref</v>
      </c>
      <c r="AL212" s="368">
        <f t="shared" si="102"/>
        <v>0.22955554259210126</v>
      </c>
      <c r="AM212" s="368">
        <f t="shared" si="103"/>
        <v>0.23552417901119266</v>
      </c>
      <c r="AO212" s="383" t="s">
        <v>8</v>
      </c>
      <c r="AP212" s="372" t="str">
        <f t="shared" si="104"/>
        <v>Ref</v>
      </c>
      <c r="AQ212" s="359" t="str">
        <f t="shared" si="105"/>
        <v>gain from</v>
      </c>
      <c r="AR212" s="359" t="str">
        <f t="shared" si="106"/>
        <v>LAB</v>
      </c>
      <c r="AS212" s="333" t="str">
        <f t="shared" si="89"/>
        <v/>
      </c>
      <c r="AU212" s="373">
        <f t="shared" si="107"/>
        <v>9274.1325648415004</v>
      </c>
      <c r="AV212" s="374">
        <f t="shared" si="108"/>
        <v>3471.4262295081962</v>
      </c>
      <c r="AW212" s="375">
        <f t="shared" si="109"/>
        <v>18313.240744439889</v>
      </c>
      <c r="AX212" s="376">
        <f t="shared" si="110"/>
        <v>985.53600000000006</v>
      </c>
      <c r="AY212" s="377">
        <f t="shared" si="111"/>
        <v>4745.2736176427788</v>
      </c>
      <c r="AZ212" s="378">
        <f t="shared" si="112"/>
        <v>467.16106008351312</v>
      </c>
      <c r="BA212" s="379">
        <f t="shared" si="113"/>
        <v>0</v>
      </c>
      <c r="BB212" s="471">
        <f t="shared" si="115"/>
        <v>2003.6194931032746</v>
      </c>
      <c r="BC212" s="379">
        <f t="shared" si="116"/>
        <v>116.17283176125127</v>
      </c>
      <c r="BD212" s="381">
        <f t="shared" si="114"/>
        <v>0</v>
      </c>
      <c r="BE212" s="382">
        <f>'Allocation (ENG)'!AW212</f>
        <v>39376.562541380401</v>
      </c>
    </row>
    <row r="213" spans="1:57" ht="20" customHeight="1" x14ac:dyDescent="0.35">
      <c r="A213" s="333" t="s">
        <v>298</v>
      </c>
      <c r="B213" s="390" t="s">
        <v>299</v>
      </c>
      <c r="C213" s="333" t="s">
        <v>300</v>
      </c>
      <c r="D213" s="333" t="s">
        <v>71</v>
      </c>
      <c r="E213" s="462">
        <f>'Allocation (ENG)'!AY213</f>
        <v>0.26099465976347647</v>
      </c>
      <c r="F213" s="463">
        <f>'Allocation (ENG)'!AZ213</f>
        <v>0.17322759368729065</v>
      </c>
      <c r="G213" s="464">
        <f>'Allocation (ENG)'!BA213</f>
        <v>0.24700520525744402</v>
      </c>
      <c r="H213" s="465">
        <f>'Allocation (ENG)'!BB213</f>
        <v>4.3070399036679079E-2</v>
      </c>
      <c r="I213" s="466">
        <f>'Allocation (ENG)'!BC213</f>
        <v>0.24153956788933428</v>
      </c>
      <c r="J213" s="467">
        <f>'Allocation (ENG)'!BD213</f>
        <v>0</v>
      </c>
      <c r="K213" s="462">
        <f>'Allocation (ENG)'!BE213</f>
        <v>0</v>
      </c>
      <c r="L213" s="468">
        <f>'Allocation (ENG)'!BF213</f>
        <v>3.0747200948337373E-2</v>
      </c>
      <c r="M213" s="469">
        <f>'Allocation (ENG)'!BG213</f>
        <v>3.4153734174382443E-3</v>
      </c>
      <c r="N213" s="470">
        <f>'Allocation (ENG)'!BH213</f>
        <v>0</v>
      </c>
      <c r="P213" s="367">
        <f t="shared" si="90"/>
        <v>-0.23701402149127809</v>
      </c>
      <c r="Q213" s="367">
        <f t="shared" si="91"/>
        <v>-5.9197340308323965E-2</v>
      </c>
      <c r="R213" s="367">
        <f t="shared" si="92"/>
        <v>0.11566766554294095</v>
      </c>
      <c r="S213" s="367">
        <f t="shared" si="93"/>
        <v>-3.3787887737652747E-3</v>
      </c>
      <c r="T213" s="367">
        <f t="shared" si="94"/>
        <v>0.14975991066465089</v>
      </c>
      <c r="U213" s="367">
        <f t="shared" si="95"/>
        <v>0</v>
      </c>
      <c r="V213" s="367">
        <f t="shared" si="96"/>
        <v>0</v>
      </c>
      <c r="W213" s="367">
        <f t="shared" si="97"/>
        <v>3.0747200948337373E-2</v>
      </c>
      <c r="X213" s="367">
        <f t="shared" si="98"/>
        <v>3.4153734174382443E-3</v>
      </c>
      <c r="Y213" s="367">
        <f t="shared" si="99"/>
        <v>0</v>
      </c>
      <c r="AA213" s="368">
        <f>'GE2024 results'!Q212</f>
        <v>0.49800868125475456</v>
      </c>
      <c r="AB213" s="368">
        <f>'GE2024 results'!R212</f>
        <v>0.23242493399561462</v>
      </c>
      <c r="AC213" s="368">
        <f>'GE2024 results'!S212</f>
        <v>0.13133753971450307</v>
      </c>
      <c r="AD213" s="368">
        <f>'GE2024 results'!T212</f>
        <v>4.6449187810444353E-2</v>
      </c>
      <c r="AE213" s="368">
        <f>'GE2024 results'!U212</f>
        <v>9.1779657224683397E-2</v>
      </c>
      <c r="AF213" s="368">
        <f>'GE2024 results'!W212</f>
        <v>0</v>
      </c>
      <c r="AG213" s="368">
        <f>'GE2024 results'!X212</f>
        <v>0</v>
      </c>
      <c r="AH213" s="369">
        <f>'GE2024 results'!Z212</f>
        <v>0</v>
      </c>
      <c r="AJ213" s="368">
        <f t="shared" si="100"/>
        <v>0.26099465976347647</v>
      </c>
      <c r="AK213" s="370" t="str">
        <f t="shared" si="101"/>
        <v>Lab</v>
      </c>
      <c r="AL213" s="368">
        <f t="shared" si="102"/>
        <v>1.398945450603245E-2</v>
      </c>
      <c r="AM213" s="368">
        <f t="shared" si="103"/>
        <v>0.24700520525744402</v>
      </c>
      <c r="AO213" s="383" t="s">
        <v>8</v>
      </c>
      <c r="AP213" s="372" t="str">
        <f t="shared" si="104"/>
        <v>Lab</v>
      </c>
      <c r="AQ213" s="359" t="str">
        <f t="shared" si="105"/>
        <v>HOLD</v>
      </c>
      <c r="AR213" s="359" t="str">
        <f t="shared" si="106"/>
        <v/>
      </c>
      <c r="AS213" s="333" t="str">
        <f t="shared" si="89"/>
        <v/>
      </c>
      <c r="AU213" s="373">
        <f t="shared" si="107"/>
        <v>11674.224783861673</v>
      </c>
      <c r="AV213" s="374">
        <f t="shared" si="108"/>
        <v>7748.4262295081962</v>
      </c>
      <c r="AW213" s="375">
        <f t="shared" si="109"/>
        <v>11048.480040061042</v>
      </c>
      <c r="AX213" s="376">
        <f t="shared" si="110"/>
        <v>1926.5280000000002</v>
      </c>
      <c r="AY213" s="377">
        <f t="shared" si="111"/>
        <v>10804.003470003205</v>
      </c>
      <c r="AZ213" s="378">
        <f t="shared" si="112"/>
        <v>0</v>
      </c>
      <c r="BA213" s="379">
        <f t="shared" si="113"/>
        <v>0</v>
      </c>
      <c r="BB213" s="471">
        <f t="shared" si="115"/>
        <v>1375.3144821842313</v>
      </c>
      <c r="BC213" s="379">
        <f t="shared" si="116"/>
        <v>152.76878474116407</v>
      </c>
      <c r="BD213" s="381">
        <f t="shared" si="114"/>
        <v>0</v>
      </c>
      <c r="BE213" s="382">
        <f>'Allocation (ENG)'!AW213</f>
        <v>44729.745790359506</v>
      </c>
    </row>
    <row r="214" spans="1:57" ht="20" customHeight="1" x14ac:dyDescent="0.35">
      <c r="A214" s="333" t="s">
        <v>301</v>
      </c>
      <c r="B214" s="390" t="s">
        <v>299</v>
      </c>
      <c r="C214" s="333" t="s">
        <v>300</v>
      </c>
      <c r="D214" s="333" t="s">
        <v>71</v>
      </c>
      <c r="E214" s="462">
        <f>'Allocation (ENG)'!AY214</f>
        <v>0.17771750491702715</v>
      </c>
      <c r="F214" s="463">
        <f>'Allocation (ENG)'!AZ214</f>
        <v>0.29859579250895618</v>
      </c>
      <c r="G214" s="464">
        <f>'Allocation (ENG)'!BA214</f>
        <v>0.24279141713662419</v>
      </c>
      <c r="H214" s="465">
        <f>'Allocation (ENG)'!BB214</f>
        <v>0.10134159751053126</v>
      </c>
      <c r="I214" s="466">
        <f>'Allocation (ENG)'!BC214</f>
        <v>0.1206653894611847</v>
      </c>
      <c r="J214" s="467">
        <f>'Allocation (ENG)'!BD214</f>
        <v>2.575278825811813E-2</v>
      </c>
      <c r="K214" s="462">
        <f>'Allocation (ENG)'!BE214</f>
        <v>0</v>
      </c>
      <c r="L214" s="468">
        <f>'Allocation (ENG)'!BF214</f>
        <v>3.0222668722510282E-2</v>
      </c>
      <c r="M214" s="469">
        <f>'Allocation (ENG)'!BG214</f>
        <v>2.912841485047858E-3</v>
      </c>
      <c r="N214" s="470">
        <f>'Allocation (ENG)'!BH214</f>
        <v>0</v>
      </c>
      <c r="P214" s="367">
        <f t="shared" si="90"/>
        <v>-0.14328238076677424</v>
      </c>
      <c r="Q214" s="367">
        <f t="shared" si="91"/>
        <v>-8.0648196364267177E-2</v>
      </c>
      <c r="R214" s="367">
        <f t="shared" si="92"/>
        <v>0.12058740082751319</v>
      </c>
      <c r="S214" s="367">
        <f t="shared" si="93"/>
        <v>-2.114562227303593E-3</v>
      </c>
      <c r="T214" s="367">
        <f t="shared" si="94"/>
        <v>7.7263339390689717E-2</v>
      </c>
      <c r="U214" s="367">
        <f t="shared" si="95"/>
        <v>-4.9411110674162997E-3</v>
      </c>
      <c r="V214" s="367">
        <f t="shared" si="96"/>
        <v>0</v>
      </c>
      <c r="W214" s="367">
        <f t="shared" si="97"/>
        <v>3.0222668722510282E-2</v>
      </c>
      <c r="X214" s="367">
        <f t="shared" si="98"/>
        <v>2.912841485047858E-3</v>
      </c>
      <c r="Y214" s="367">
        <f t="shared" si="99"/>
        <v>0</v>
      </c>
      <c r="AA214" s="368">
        <f>'GE2024 results'!Q213</f>
        <v>0.32099988568380139</v>
      </c>
      <c r="AB214" s="368">
        <f>'GE2024 results'!R213</f>
        <v>0.37924398887322336</v>
      </c>
      <c r="AC214" s="368">
        <f>'GE2024 results'!S213</f>
        <v>0.122204016309111</v>
      </c>
      <c r="AD214" s="368">
        <f>'GE2024 results'!T213</f>
        <v>0.10345615973783485</v>
      </c>
      <c r="AE214" s="368">
        <f>'GE2024 results'!U213</f>
        <v>4.3402050070494989E-2</v>
      </c>
      <c r="AF214" s="368">
        <f>'GE2024 results'!W213</f>
        <v>3.0693899325534429E-2</v>
      </c>
      <c r="AG214" s="368">
        <f>'GE2024 results'!X213</f>
        <v>0</v>
      </c>
      <c r="AH214" s="369">
        <f>'GE2024 results'!Z213</f>
        <v>0</v>
      </c>
      <c r="AJ214" s="368">
        <f t="shared" si="100"/>
        <v>0.29859579250895618</v>
      </c>
      <c r="AK214" s="370" t="str">
        <f t="shared" si="101"/>
        <v>Con</v>
      </c>
      <c r="AL214" s="368">
        <f t="shared" si="102"/>
        <v>5.5804375372331988E-2</v>
      </c>
      <c r="AM214" s="368">
        <f t="shared" si="103"/>
        <v>0.24279141713662419</v>
      </c>
      <c r="AO214" s="384" t="s">
        <v>10</v>
      </c>
      <c r="AP214" s="372" t="str">
        <f t="shared" si="104"/>
        <v>Con</v>
      </c>
      <c r="AQ214" s="359" t="str">
        <f t="shared" si="105"/>
        <v>HOLD</v>
      </c>
      <c r="AR214" s="359" t="str">
        <f t="shared" si="106"/>
        <v/>
      </c>
      <c r="AS214" s="333" t="str">
        <f t="shared" si="89"/>
        <v/>
      </c>
      <c r="AU214" s="373">
        <f t="shared" si="107"/>
        <v>8836.7031700288208</v>
      </c>
      <c r="AV214" s="374">
        <f t="shared" si="108"/>
        <v>14847.172131147538</v>
      </c>
      <c r="AW214" s="375">
        <f t="shared" si="109"/>
        <v>12072.393692836717</v>
      </c>
      <c r="AX214" s="376">
        <f t="shared" si="110"/>
        <v>5039.04</v>
      </c>
      <c r="AY214" s="377">
        <f t="shared" si="111"/>
        <v>5999.8829606697464</v>
      </c>
      <c r="AZ214" s="378">
        <f t="shared" si="112"/>
        <v>1280.5139580585569</v>
      </c>
      <c r="BA214" s="379">
        <f t="shared" si="113"/>
        <v>0</v>
      </c>
      <c r="BB214" s="471">
        <f t="shared" si="115"/>
        <v>1502.7712246558194</v>
      </c>
      <c r="BC214" s="379">
        <f t="shared" si="116"/>
        <v>144.83612965830986</v>
      </c>
      <c r="BD214" s="381">
        <f t="shared" si="114"/>
        <v>0</v>
      </c>
      <c r="BE214" s="382">
        <f>'Allocation (ENG)'!AW214</f>
        <v>49723.313267055521</v>
      </c>
    </row>
    <row r="215" spans="1:57" ht="20" customHeight="1" x14ac:dyDescent="0.35">
      <c r="A215" s="333" t="s">
        <v>302</v>
      </c>
      <c r="B215" s="390" t="s">
        <v>299</v>
      </c>
      <c r="C215" s="333" t="s">
        <v>300</v>
      </c>
      <c r="D215" s="333" t="s">
        <v>71</v>
      </c>
      <c r="E215" s="462">
        <f>'Allocation (ENG)'!AY215</f>
        <v>0.20390469914101744</v>
      </c>
      <c r="F215" s="463">
        <f>'Allocation (ENG)'!AZ215</f>
        <v>0.23794427644397764</v>
      </c>
      <c r="G215" s="464">
        <f>'Allocation (ENG)'!BA215</f>
        <v>0.31963435731196399</v>
      </c>
      <c r="H215" s="465">
        <f>'Allocation (ENG)'!BB215</f>
        <v>5.3231847184945474E-2</v>
      </c>
      <c r="I215" s="466">
        <f>'Allocation (ENG)'!BC215</f>
        <v>0.10887666073217822</v>
      </c>
      <c r="J215" s="467">
        <f>'Allocation (ENG)'!BD215</f>
        <v>3.3407577046122794E-2</v>
      </c>
      <c r="K215" s="462">
        <f>'Allocation (ENG)'!BE215</f>
        <v>0</v>
      </c>
      <c r="L215" s="468">
        <f>'Allocation (ENG)'!BF215</f>
        <v>3.9788075737191141E-2</v>
      </c>
      <c r="M215" s="469">
        <f>'Allocation (ENG)'!BG215</f>
        <v>3.2125064026030182E-3</v>
      </c>
      <c r="N215" s="470">
        <f>'Allocation (ENG)'!BH215</f>
        <v>0</v>
      </c>
      <c r="P215" s="367">
        <f t="shared" si="90"/>
        <v>-0.17265390435025435</v>
      </c>
      <c r="Q215" s="367">
        <f t="shared" si="91"/>
        <v>-7.1043254728092198E-2</v>
      </c>
      <c r="R215" s="367">
        <f t="shared" si="92"/>
        <v>0.15514557925710115</v>
      </c>
      <c r="S215" s="367">
        <f t="shared" si="93"/>
        <v>-2.3292500719123838E-3</v>
      </c>
      <c r="T215" s="367">
        <f t="shared" si="94"/>
        <v>6.8836760482801657E-2</v>
      </c>
      <c r="U215" s="367">
        <f t="shared" si="95"/>
        <v>-1.0103644899014365E-2</v>
      </c>
      <c r="V215" s="367">
        <f t="shared" si="96"/>
        <v>0</v>
      </c>
      <c r="W215" s="367">
        <f t="shared" si="97"/>
        <v>3.9788075737191141E-2</v>
      </c>
      <c r="X215" s="367">
        <f t="shared" si="98"/>
        <v>3.2125064026030182E-3</v>
      </c>
      <c r="Y215" s="367">
        <f t="shared" si="99"/>
        <v>-1.085286783042394E-2</v>
      </c>
      <c r="AA215" s="368">
        <f>'GE2024 results'!Q214</f>
        <v>0.37655860349127179</v>
      </c>
      <c r="AB215" s="368">
        <f>'GE2024 results'!R214</f>
        <v>0.30898753117206984</v>
      </c>
      <c r="AC215" s="368">
        <f>'GE2024 results'!S214</f>
        <v>0.16448877805486284</v>
      </c>
      <c r="AD215" s="368">
        <f>'GE2024 results'!T214</f>
        <v>5.5561097256857858E-2</v>
      </c>
      <c r="AE215" s="368">
        <f>'GE2024 results'!U214</f>
        <v>4.0039900249376557E-2</v>
      </c>
      <c r="AF215" s="368">
        <f>'GE2024 results'!W214</f>
        <v>4.3511221945137159E-2</v>
      </c>
      <c r="AG215" s="368">
        <f>'GE2024 results'!X214</f>
        <v>0</v>
      </c>
      <c r="AH215" s="369">
        <f>'GE2024 results'!Z214</f>
        <v>1.085286783042394E-2</v>
      </c>
      <c r="AJ215" s="368">
        <f t="shared" si="100"/>
        <v>0.31963435731196399</v>
      </c>
      <c r="AK215" s="370" t="str">
        <f t="shared" si="101"/>
        <v>Ref</v>
      </c>
      <c r="AL215" s="368">
        <f t="shared" si="102"/>
        <v>8.1690080867986348E-2</v>
      </c>
      <c r="AM215" s="368">
        <f t="shared" si="103"/>
        <v>0.23794427644397764</v>
      </c>
      <c r="AO215" s="383" t="s">
        <v>8</v>
      </c>
      <c r="AP215" s="372" t="str">
        <f t="shared" si="104"/>
        <v>Ref</v>
      </c>
      <c r="AQ215" s="359" t="str">
        <f t="shared" si="105"/>
        <v>gain from</v>
      </c>
      <c r="AR215" s="359" t="str">
        <f t="shared" si="106"/>
        <v>LAB</v>
      </c>
      <c r="AS215" s="333" t="str">
        <f t="shared" si="89"/>
        <v/>
      </c>
      <c r="AU215" s="373">
        <f t="shared" si="107"/>
        <v>9899.8559077809805</v>
      </c>
      <c r="AV215" s="374">
        <f t="shared" si="108"/>
        <v>11552.524590163934</v>
      </c>
      <c r="AW215" s="375">
        <f t="shared" si="109"/>
        <v>15518.69129988131</v>
      </c>
      <c r="AX215" s="376">
        <f t="shared" si="110"/>
        <v>2584.48</v>
      </c>
      <c r="AY215" s="377">
        <f t="shared" si="111"/>
        <v>5286.1128630659259</v>
      </c>
      <c r="AZ215" s="378">
        <f t="shared" si="112"/>
        <v>1621.9841934882479</v>
      </c>
      <c r="BA215" s="379">
        <f t="shared" si="113"/>
        <v>0</v>
      </c>
      <c r="BB215" s="471">
        <f t="shared" si="115"/>
        <v>1931.7662530850064</v>
      </c>
      <c r="BC215" s="379">
        <f t="shared" si="116"/>
        <v>155.97164078400661</v>
      </c>
      <c r="BD215" s="381">
        <f t="shared" si="114"/>
        <v>0</v>
      </c>
      <c r="BE215" s="382">
        <f>'Allocation (ENG)'!AW215</f>
        <v>48551.386748249424</v>
      </c>
    </row>
    <row r="216" spans="1:57" ht="20" customHeight="1" x14ac:dyDescent="0.35">
      <c r="A216" s="333" t="s">
        <v>303</v>
      </c>
      <c r="B216" s="390" t="s">
        <v>299</v>
      </c>
      <c r="C216" s="333" t="s">
        <v>300</v>
      </c>
      <c r="D216" s="333" t="s">
        <v>71</v>
      </c>
      <c r="E216" s="462">
        <f>'Allocation (ENG)'!AY216</f>
        <v>0.22747988215331738</v>
      </c>
      <c r="F216" s="463">
        <f>'Allocation (ENG)'!AZ216</f>
        <v>0.17248904204945262</v>
      </c>
      <c r="G216" s="464">
        <f>'Allocation (ENG)'!BA216</f>
        <v>0.37617681537157549</v>
      </c>
      <c r="H216" s="465">
        <f>'Allocation (ENG)'!BB216</f>
        <v>4.4156037342219678E-2</v>
      </c>
      <c r="I216" s="466">
        <f>'Allocation (ENG)'!BC216</f>
        <v>0.11792214191477862</v>
      </c>
      <c r="J216" s="467">
        <f>'Allocation (ENG)'!BD216</f>
        <v>0</v>
      </c>
      <c r="K216" s="462">
        <f>'Allocation (ENG)'!BE216</f>
        <v>7.189935219367059E-4</v>
      </c>
      <c r="L216" s="468">
        <f>'Allocation (ENG)'!BF216</f>
        <v>4.6826479313584662E-2</v>
      </c>
      <c r="M216" s="469">
        <f>'Allocation (ENG)'!BG216</f>
        <v>1.9565646742825903E-3</v>
      </c>
      <c r="N216" s="470">
        <f>'Allocation (ENG)'!BH216</f>
        <v>1.2274043658852197E-2</v>
      </c>
      <c r="P216" s="367">
        <f t="shared" si="90"/>
        <v>-0.21401004305379323</v>
      </c>
      <c r="Q216" s="367">
        <f t="shared" si="91"/>
        <v>-6.2907275513104322E-2</v>
      </c>
      <c r="R216" s="367">
        <f t="shared" si="92"/>
        <v>0.17273168114694257</v>
      </c>
      <c r="S216" s="367">
        <f t="shared" si="93"/>
        <v>-4.2792445612911401E-3</v>
      </c>
      <c r="T216" s="367">
        <f t="shared" si="94"/>
        <v>7.2347211304782222E-2</v>
      </c>
      <c r="U216" s="367">
        <f t="shared" si="95"/>
        <v>0</v>
      </c>
      <c r="V216" s="367">
        <f t="shared" si="96"/>
        <v>-7.1840511631068348E-3</v>
      </c>
      <c r="W216" s="367">
        <f t="shared" si="97"/>
        <v>4.6826479313584662E-2</v>
      </c>
      <c r="X216" s="367">
        <f t="shared" si="98"/>
        <v>1.9565646742825903E-3</v>
      </c>
      <c r="Y216" s="367">
        <f t="shared" si="99"/>
        <v>-5.4813221482965628E-3</v>
      </c>
      <c r="AA216" s="368">
        <f>'GE2024 results'!Q215</f>
        <v>0.44148992520711061</v>
      </c>
      <c r="AB216" s="368">
        <f>'GE2024 results'!R215</f>
        <v>0.23539631756255694</v>
      </c>
      <c r="AC216" s="368">
        <f>'GE2024 results'!S215</f>
        <v>0.20344513422463292</v>
      </c>
      <c r="AD216" s="368">
        <f>'GE2024 results'!T215</f>
        <v>4.8435281903510818E-2</v>
      </c>
      <c r="AE216" s="368">
        <f>'GE2024 results'!U215</f>
        <v>4.55749306099964E-2</v>
      </c>
      <c r="AF216" s="368">
        <f>'GE2024 results'!W215</f>
        <v>0</v>
      </c>
      <c r="AG216" s="368">
        <f>'GE2024 results'!X215</f>
        <v>7.9030446850435407E-3</v>
      </c>
      <c r="AH216" s="369">
        <f>'GE2024 results'!Z215</f>
        <v>1.775536580714876E-2</v>
      </c>
      <c r="AJ216" s="368">
        <f t="shared" si="100"/>
        <v>0.37617681537157549</v>
      </c>
      <c r="AK216" s="370" t="str">
        <f t="shared" si="101"/>
        <v>Ref</v>
      </c>
      <c r="AL216" s="368">
        <f t="shared" si="102"/>
        <v>0.14869693321825811</v>
      </c>
      <c r="AM216" s="368">
        <f t="shared" si="103"/>
        <v>0.22747988215331738</v>
      </c>
      <c r="AO216" s="383" t="s">
        <v>8</v>
      </c>
      <c r="AP216" s="372" t="str">
        <f t="shared" si="104"/>
        <v>Ref</v>
      </c>
      <c r="AQ216" s="359" t="str">
        <f t="shared" si="105"/>
        <v>gain from</v>
      </c>
      <c r="AR216" s="359" t="str">
        <f t="shared" si="106"/>
        <v>LAB</v>
      </c>
      <c r="AS216" s="333" t="str">
        <f t="shared" si="89"/>
        <v/>
      </c>
      <c r="AU216" s="373">
        <f t="shared" si="107"/>
        <v>10928.916426512969</v>
      </c>
      <c r="AV216" s="374">
        <f t="shared" si="108"/>
        <v>8286.9672131147527</v>
      </c>
      <c r="AW216" s="375">
        <f t="shared" si="109"/>
        <v>18072.828849176512</v>
      </c>
      <c r="AX216" s="376">
        <f t="shared" si="110"/>
        <v>2121.4079999999999</v>
      </c>
      <c r="AY216" s="377">
        <f t="shared" si="111"/>
        <v>5665.3855348554098</v>
      </c>
      <c r="AZ216" s="378">
        <f t="shared" si="112"/>
        <v>0</v>
      </c>
      <c r="BA216" s="379">
        <f t="shared" si="113"/>
        <v>34.542923260152065</v>
      </c>
      <c r="BB216" s="471">
        <f t="shared" si="115"/>
        <v>2249.7052228165226</v>
      </c>
      <c r="BC216" s="379">
        <f t="shared" si="116"/>
        <v>94.000100606216023</v>
      </c>
      <c r="BD216" s="381">
        <f t="shared" si="114"/>
        <v>589.68729934789485</v>
      </c>
      <c r="BE216" s="382">
        <f>'Allocation (ENG)'!AW216</f>
        <v>48043.441569690433</v>
      </c>
    </row>
    <row r="217" spans="1:57" ht="20" customHeight="1" x14ac:dyDescent="0.35">
      <c r="A217" s="333" t="s">
        <v>304</v>
      </c>
      <c r="B217" s="390" t="s">
        <v>299</v>
      </c>
      <c r="C217" s="333" t="s">
        <v>300</v>
      </c>
      <c r="D217" s="333" t="s">
        <v>71</v>
      </c>
      <c r="E217" s="462">
        <f>'Allocation (ENG)'!AY217</f>
        <v>0.30510923151713859</v>
      </c>
      <c r="F217" s="463">
        <f>'Allocation (ENG)'!AZ217</f>
        <v>9.3469231350288201E-2</v>
      </c>
      <c r="G217" s="464">
        <f>'Allocation (ENG)'!BA217</f>
        <v>0.32947758326135901</v>
      </c>
      <c r="H217" s="465">
        <f>'Allocation (ENG)'!BB217</f>
        <v>5.1961339545629176E-2</v>
      </c>
      <c r="I217" s="466">
        <f>'Allocation (ENG)'!BC217</f>
        <v>0.17142187360621475</v>
      </c>
      <c r="J217" s="467">
        <f>'Allocation (ENG)'!BD217</f>
        <v>4.8941596031665396E-3</v>
      </c>
      <c r="K217" s="462">
        <f>'Allocation (ENG)'!BE217</f>
        <v>0</v>
      </c>
      <c r="L217" s="468">
        <f>'Allocation (ENG)'!BF217</f>
        <v>4.1013360224335833E-2</v>
      </c>
      <c r="M217" s="469">
        <f>'Allocation (ENG)'!BG217</f>
        <v>2.6532208918680074E-3</v>
      </c>
      <c r="N217" s="470">
        <f>'Allocation (ENG)'!BH217</f>
        <v>0</v>
      </c>
      <c r="P217" s="367">
        <f t="shared" si="90"/>
        <v>-0.27124192661840613</v>
      </c>
      <c r="Q217" s="367">
        <f t="shared" si="91"/>
        <v>-3.0684805443153801E-2</v>
      </c>
      <c r="R217" s="367">
        <f t="shared" si="92"/>
        <v>0.15604321094222834</v>
      </c>
      <c r="S217" s="367">
        <f t="shared" si="93"/>
        <v>-3.5147828449913557E-3</v>
      </c>
      <c r="T217" s="367">
        <f t="shared" si="94"/>
        <v>0.10693803031196253</v>
      </c>
      <c r="U217" s="367">
        <f t="shared" si="95"/>
        <v>-1.2063074638432782E-3</v>
      </c>
      <c r="V217" s="367">
        <f t="shared" si="96"/>
        <v>0</v>
      </c>
      <c r="W217" s="367">
        <f t="shared" si="97"/>
        <v>4.1013360224335833E-2</v>
      </c>
      <c r="X217" s="367">
        <f t="shared" si="98"/>
        <v>2.6532208918680074E-3</v>
      </c>
      <c r="Y217" s="367">
        <f t="shared" si="99"/>
        <v>0</v>
      </c>
      <c r="AA217" s="368">
        <f>'GE2024 results'!Q216</f>
        <v>0.57635115813554472</v>
      </c>
      <c r="AB217" s="368">
        <f>'GE2024 results'!R216</f>
        <v>0.124154036793442</v>
      </c>
      <c r="AC217" s="368">
        <f>'GE2024 results'!S216</f>
        <v>0.17343437231913067</v>
      </c>
      <c r="AD217" s="368">
        <f>'GE2024 results'!T216</f>
        <v>5.5476122390620532E-2</v>
      </c>
      <c r="AE217" s="368">
        <f>'GE2024 results'!U216</f>
        <v>6.4483843294252219E-2</v>
      </c>
      <c r="AF217" s="368">
        <f>'GE2024 results'!W216</f>
        <v>6.1004670670098179E-3</v>
      </c>
      <c r="AG217" s="368">
        <f>'GE2024 results'!X216</f>
        <v>0</v>
      </c>
      <c r="AH217" s="369">
        <f>'GE2024 results'!Z216</f>
        <v>0</v>
      </c>
      <c r="AJ217" s="368">
        <f t="shared" si="100"/>
        <v>0.32947758326135901</v>
      </c>
      <c r="AK217" s="370" t="str">
        <f t="shared" si="101"/>
        <v>Ref</v>
      </c>
      <c r="AL217" s="368">
        <f t="shared" si="102"/>
        <v>2.4368351744220418E-2</v>
      </c>
      <c r="AM217" s="368">
        <f t="shared" si="103"/>
        <v>0.30510923151713859</v>
      </c>
      <c r="AO217" s="383" t="s">
        <v>8</v>
      </c>
      <c r="AP217" s="372" t="str">
        <f t="shared" si="104"/>
        <v>Ref</v>
      </c>
      <c r="AQ217" s="359" t="str">
        <f t="shared" si="105"/>
        <v>gain from</v>
      </c>
      <c r="AR217" s="359" t="str">
        <f t="shared" si="106"/>
        <v>LAB</v>
      </c>
      <c r="AS217" s="333" t="str">
        <f t="shared" si="89"/>
        <v/>
      </c>
      <c r="AU217" s="373">
        <f t="shared" si="107"/>
        <v>12685.452449567725</v>
      </c>
      <c r="AV217" s="374">
        <f t="shared" si="108"/>
        <v>3886.1475409836062</v>
      </c>
      <c r="AW217" s="375">
        <f t="shared" si="109"/>
        <v>13698.609494303964</v>
      </c>
      <c r="AX217" s="376">
        <f t="shared" si="110"/>
        <v>2160.384</v>
      </c>
      <c r="AY217" s="377">
        <f t="shared" si="111"/>
        <v>7127.1656240440443</v>
      </c>
      <c r="AZ217" s="378">
        <f t="shared" si="112"/>
        <v>203.48328570018037</v>
      </c>
      <c r="BA217" s="379">
        <f t="shared" si="113"/>
        <v>0</v>
      </c>
      <c r="BB217" s="471">
        <f t="shared" si="115"/>
        <v>1705.2025215224592</v>
      </c>
      <c r="BC217" s="379">
        <f t="shared" si="116"/>
        <v>110.31232091743733</v>
      </c>
      <c r="BD217" s="381">
        <f t="shared" si="114"/>
        <v>0</v>
      </c>
      <c r="BE217" s="382">
        <f>'Allocation (ENG)'!AW217</f>
        <v>41576.757237039412</v>
      </c>
    </row>
    <row r="218" spans="1:57" ht="20" customHeight="1" x14ac:dyDescent="0.35">
      <c r="A218" s="333" t="s">
        <v>305</v>
      </c>
      <c r="B218" s="390" t="s">
        <v>299</v>
      </c>
      <c r="C218" s="333" t="s">
        <v>300</v>
      </c>
      <c r="D218" s="333" t="s">
        <v>71</v>
      </c>
      <c r="E218" s="462">
        <f>'Allocation (ENG)'!AY218</f>
        <v>0.26917451035015311</v>
      </c>
      <c r="F218" s="463">
        <f>'Allocation (ENG)'!AZ218</f>
        <v>0.24129897181896257</v>
      </c>
      <c r="G218" s="464">
        <f>'Allocation (ENG)'!BA218</f>
        <v>0.25808888121987</v>
      </c>
      <c r="H218" s="465">
        <f>'Allocation (ENG)'!BB218</f>
        <v>4.791124049241182E-2</v>
      </c>
      <c r="I218" s="466">
        <f>'Allocation (ENG)'!BC218</f>
        <v>0.13658373969071469</v>
      </c>
      <c r="J218" s="467">
        <f>'Allocation (ENG)'!BD218</f>
        <v>1.1932618371842363E-2</v>
      </c>
      <c r="K218" s="462">
        <f>'Allocation (ENG)'!BE218</f>
        <v>0</v>
      </c>
      <c r="L218" s="468">
        <f>'Allocation (ENG)'!BF218</f>
        <v>3.2126896617939861E-2</v>
      </c>
      <c r="M218" s="469">
        <f>'Allocation (ENG)'!BG218</f>
        <v>2.5347779759118194E-3</v>
      </c>
      <c r="N218" s="470">
        <f>'Allocation (ENG)'!BH218</f>
        <v>3.4836346219368998E-4</v>
      </c>
      <c r="P218" s="367">
        <f t="shared" si="90"/>
        <v>-0.19816902654937713</v>
      </c>
      <c r="Q218" s="367">
        <f t="shared" si="91"/>
        <v>-5.3291117588523423E-2</v>
      </c>
      <c r="R218" s="367">
        <f t="shared" si="92"/>
        <v>0.13322147706772575</v>
      </c>
      <c r="S218" s="367">
        <f t="shared" si="93"/>
        <v>8.9654129556381024E-4</v>
      </c>
      <c r="T218" s="367">
        <f t="shared" si="94"/>
        <v>8.9360675590093391E-2</v>
      </c>
      <c r="U218" s="367">
        <f t="shared" si="95"/>
        <v>-2.8234052681030825E-3</v>
      </c>
      <c r="V218" s="367">
        <f t="shared" si="96"/>
        <v>0</v>
      </c>
      <c r="W218" s="367">
        <f t="shared" si="97"/>
        <v>3.2126896617939861E-2</v>
      </c>
      <c r="X218" s="367">
        <f t="shared" si="98"/>
        <v>2.5347779759118194E-3</v>
      </c>
      <c r="Y218" s="367">
        <f t="shared" si="99"/>
        <v>-3.8568191412310716E-3</v>
      </c>
      <c r="AA218" s="368">
        <f>'GE2024 results'!Q217</f>
        <v>0.46734353689953023</v>
      </c>
      <c r="AB218" s="368">
        <f>'GE2024 results'!R217</f>
        <v>0.29459008940748599</v>
      </c>
      <c r="AC218" s="368">
        <f>'GE2024 results'!S217</f>
        <v>0.12486740415214427</v>
      </c>
      <c r="AD218" s="368">
        <f>'GE2024 results'!T217</f>
        <v>4.701469919684801E-2</v>
      </c>
      <c r="AE218" s="368">
        <f>'GE2024 results'!U217</f>
        <v>4.7223064100621305E-2</v>
      </c>
      <c r="AF218" s="368">
        <f>'GE2024 results'!W217</f>
        <v>1.4756023639945446E-2</v>
      </c>
      <c r="AG218" s="368">
        <f>'GE2024 results'!X217</f>
        <v>0</v>
      </c>
      <c r="AH218" s="369">
        <f>'GE2024 results'!Z217</f>
        <v>4.2051826034247616E-3</v>
      </c>
      <c r="AJ218" s="368">
        <f t="shared" si="100"/>
        <v>0.26917451035015311</v>
      </c>
      <c r="AK218" s="370" t="str">
        <f t="shared" si="101"/>
        <v>Lab</v>
      </c>
      <c r="AL218" s="368">
        <f t="shared" si="102"/>
        <v>1.1085629130283103E-2</v>
      </c>
      <c r="AM218" s="368">
        <f t="shared" si="103"/>
        <v>0.25808888121987</v>
      </c>
      <c r="AO218" s="383" t="s">
        <v>8</v>
      </c>
      <c r="AP218" s="372" t="str">
        <f t="shared" si="104"/>
        <v>Lab</v>
      </c>
      <c r="AQ218" s="359" t="str">
        <f t="shared" si="105"/>
        <v>HOLD</v>
      </c>
      <c r="AR218" s="359" t="str">
        <f t="shared" si="106"/>
        <v/>
      </c>
      <c r="AS218" s="333" t="str">
        <f t="shared" ref="AS218:AS238" si="117">IF(AD218&gt;AA218,"Con/LD","")</f>
        <v/>
      </c>
      <c r="AU218" s="373">
        <f t="shared" si="107"/>
        <v>12940.357348703172</v>
      </c>
      <c r="AV218" s="374">
        <f t="shared" si="108"/>
        <v>11600.262295081966</v>
      </c>
      <c r="AW218" s="375">
        <f t="shared" si="109"/>
        <v>12407.424263046403</v>
      </c>
      <c r="AX218" s="376">
        <f t="shared" si="110"/>
        <v>2303.2959999999998</v>
      </c>
      <c r="AY218" s="377">
        <f t="shared" si="111"/>
        <v>6566.158130355434</v>
      </c>
      <c r="AZ218" s="378">
        <f t="shared" si="112"/>
        <v>573.65144135109585</v>
      </c>
      <c r="BA218" s="379">
        <f t="shared" si="113"/>
        <v>0</v>
      </c>
      <c r="BB218" s="471">
        <f t="shared" si="115"/>
        <v>1544.475820538067</v>
      </c>
      <c r="BC218" s="379">
        <f t="shared" si="116"/>
        <v>121.85749967652093</v>
      </c>
      <c r="BD218" s="381">
        <f t="shared" si="114"/>
        <v>16.74730524132346</v>
      </c>
      <c r="BE218" s="382">
        <f>'Allocation (ENG)'!AW218</f>
        <v>48074.230103993985</v>
      </c>
    </row>
    <row r="219" spans="1:57" ht="20" customHeight="1" x14ac:dyDescent="0.35">
      <c r="A219" s="333" t="s">
        <v>306</v>
      </c>
      <c r="B219" s="390" t="s">
        <v>299</v>
      </c>
      <c r="C219" s="333" t="s">
        <v>300</v>
      </c>
      <c r="D219" s="333" t="s">
        <v>71</v>
      </c>
      <c r="E219" s="462">
        <f>'Allocation (ENG)'!AY219</f>
        <v>0.23111444463915995</v>
      </c>
      <c r="F219" s="463">
        <f>'Allocation (ENG)'!AZ219</f>
        <v>0.16970651947807894</v>
      </c>
      <c r="G219" s="464">
        <f>'Allocation (ENG)'!BA219</f>
        <v>0.35800023822897137</v>
      </c>
      <c r="H219" s="465">
        <f>'Allocation (ENG)'!BB219</f>
        <v>5.4612110982383458E-2</v>
      </c>
      <c r="I219" s="466">
        <f>'Allocation (ENG)'!BC219</f>
        <v>0.12368512809493686</v>
      </c>
      <c r="J219" s="467">
        <f>'Allocation (ENG)'!BD219</f>
        <v>1.4792863727921001E-2</v>
      </c>
      <c r="K219" s="462">
        <f>'Allocation (ENG)'!BE219</f>
        <v>0</v>
      </c>
      <c r="L219" s="468">
        <f>'Allocation (ENG)'!BF219</f>
        <v>4.456385950614334E-2</v>
      </c>
      <c r="M219" s="469">
        <f>'Allocation (ENG)'!BG219</f>
        <v>2.5046663385985893E-3</v>
      </c>
      <c r="N219" s="470">
        <f>'Allocation (ENG)'!BH219</f>
        <v>1.0201690038063459E-3</v>
      </c>
      <c r="P219" s="367">
        <f t="shared" si="90"/>
        <v>-0.21353611307121609</v>
      </c>
      <c r="Q219" s="367">
        <f t="shared" si="91"/>
        <v>-5.9882244404452556E-2</v>
      </c>
      <c r="R219" s="367">
        <f t="shared" si="92"/>
        <v>0.16606595891605128</v>
      </c>
      <c r="S219" s="367">
        <f t="shared" si="93"/>
        <v>-4.7726007668757384E-3</v>
      </c>
      <c r="T219" s="367">
        <f t="shared" si="94"/>
        <v>7.6297814500294728E-2</v>
      </c>
      <c r="U219" s="367">
        <f t="shared" si="95"/>
        <v>-5.684623082168376E-3</v>
      </c>
      <c r="V219" s="367">
        <f t="shared" si="96"/>
        <v>0</v>
      </c>
      <c r="W219" s="367">
        <f t="shared" si="97"/>
        <v>4.456385950614334E-2</v>
      </c>
      <c r="X219" s="367">
        <f t="shared" si="98"/>
        <v>2.5046663385985893E-3</v>
      </c>
      <c r="Y219" s="367">
        <f t="shared" si="99"/>
        <v>-5.5567179363753012E-3</v>
      </c>
      <c r="AA219" s="368">
        <f>'GE2024 results'!Q218</f>
        <v>0.44465055771037604</v>
      </c>
      <c r="AB219" s="368">
        <f>'GE2024 results'!R218</f>
        <v>0.22958876388253149</v>
      </c>
      <c r="AC219" s="368">
        <f>'GE2024 results'!S218</f>
        <v>0.19193427931292009</v>
      </c>
      <c r="AD219" s="368">
        <f>'GE2024 results'!T218</f>
        <v>5.9384711749259196E-2</v>
      </c>
      <c r="AE219" s="368">
        <f>'GE2024 results'!U218</f>
        <v>4.7387313594642128E-2</v>
      </c>
      <c r="AF219" s="368">
        <f>'GE2024 results'!W218</f>
        <v>2.0477486810089377E-2</v>
      </c>
      <c r="AG219" s="368">
        <f>'GE2024 results'!X218</f>
        <v>0</v>
      </c>
      <c r="AH219" s="369">
        <f>'GE2024 results'!Z218</f>
        <v>6.5768869401816475E-3</v>
      </c>
      <c r="AJ219" s="368">
        <f t="shared" si="100"/>
        <v>0.35800023822897137</v>
      </c>
      <c r="AK219" s="370" t="str">
        <f t="shared" si="101"/>
        <v>Ref</v>
      </c>
      <c r="AL219" s="368">
        <f t="shared" si="102"/>
        <v>0.12688579358981142</v>
      </c>
      <c r="AM219" s="368">
        <f t="shared" si="103"/>
        <v>0.23111444463915995</v>
      </c>
      <c r="AO219" s="383" t="s">
        <v>8</v>
      </c>
      <c r="AP219" s="372" t="str">
        <f t="shared" si="104"/>
        <v>Ref</v>
      </c>
      <c r="AQ219" s="359" t="str">
        <f t="shared" si="105"/>
        <v>gain from</v>
      </c>
      <c r="AR219" s="359" t="str">
        <f t="shared" si="106"/>
        <v>LAB</v>
      </c>
      <c r="AS219" s="333" t="str">
        <f t="shared" si="117"/>
        <v/>
      </c>
      <c r="AU219" s="373">
        <f t="shared" si="107"/>
        <v>9680.6167146974076</v>
      </c>
      <c r="AV219" s="374">
        <f t="shared" si="108"/>
        <v>7108.442622950819</v>
      </c>
      <c r="AW219" s="375">
        <f t="shared" si="109"/>
        <v>14995.441308205507</v>
      </c>
      <c r="AX219" s="376">
        <f t="shared" si="110"/>
        <v>2287.52</v>
      </c>
      <c r="AY219" s="377">
        <f t="shared" si="111"/>
        <v>5180.7593431244031</v>
      </c>
      <c r="AZ219" s="378">
        <f t="shared" si="112"/>
        <v>619.623944692588</v>
      </c>
      <c r="BA219" s="379">
        <f t="shared" si="113"/>
        <v>0</v>
      </c>
      <c r="BB219" s="471">
        <f t="shared" si="115"/>
        <v>1866.6321089543053</v>
      </c>
      <c r="BC219" s="379">
        <f t="shared" si="116"/>
        <v>104.91215665915632</v>
      </c>
      <c r="BD219" s="381">
        <f t="shared" si="114"/>
        <v>42.731492293712527</v>
      </c>
      <c r="BE219" s="382">
        <f>'Allocation (ENG)'!AW219</f>
        <v>41886.679691577905</v>
      </c>
    </row>
    <row r="220" spans="1:57" ht="20" customHeight="1" x14ac:dyDescent="0.35">
      <c r="A220" s="392" t="s">
        <v>307</v>
      </c>
      <c r="B220" s="393" t="s">
        <v>299</v>
      </c>
      <c r="C220" s="392" t="s">
        <v>300</v>
      </c>
      <c r="D220" s="392" t="s">
        <v>71</v>
      </c>
      <c r="E220" s="462">
        <f>'Allocation (ENG)'!AY220</f>
        <v>0.27461791448941308</v>
      </c>
      <c r="F220" s="463">
        <f>'Allocation (ENG)'!AZ220</f>
        <v>0.11801173686148843</v>
      </c>
      <c r="G220" s="464">
        <f>'Allocation (ENG)'!BA220</f>
        <v>0.3377229557120548</v>
      </c>
      <c r="H220" s="465">
        <f>'Allocation (ENG)'!BB220</f>
        <v>4.6702313131992697E-2</v>
      </c>
      <c r="I220" s="466">
        <f>'Allocation (ENG)'!BC220</f>
        <v>0.16746069626420021</v>
      </c>
      <c r="J220" s="467">
        <f>'Allocation (ENG)'!BD220</f>
        <v>0</v>
      </c>
      <c r="K220" s="462">
        <f>'Allocation (ENG)'!BE220</f>
        <v>0</v>
      </c>
      <c r="L220" s="468"/>
      <c r="M220" s="469"/>
      <c r="N220" s="470">
        <f>'Allocation (ENG)'!BH220</f>
        <v>1.1076742619471155E-2</v>
      </c>
      <c r="P220" s="367">
        <f t="shared" si="90"/>
        <v>-0.25475345996305521</v>
      </c>
      <c r="Q220" s="367">
        <f t="shared" si="91"/>
        <v>-4.1950379866343937E-2</v>
      </c>
      <c r="R220" s="367">
        <f t="shared" si="92"/>
        <v>0.15630943611929998</v>
      </c>
      <c r="S220" s="367">
        <f t="shared" si="93"/>
        <v>-4.1796567981600211E-3</v>
      </c>
      <c r="T220" s="367">
        <f t="shared" si="94"/>
        <v>0.10317751880474715</v>
      </c>
      <c r="U220" s="367">
        <f t="shared" si="95"/>
        <v>0</v>
      </c>
      <c r="V220" s="367">
        <f t="shared" si="96"/>
        <v>0</v>
      </c>
      <c r="W220" s="367">
        <f t="shared" si="97"/>
        <v>0</v>
      </c>
      <c r="X220" s="367">
        <f t="shared" si="98"/>
        <v>0</v>
      </c>
      <c r="Y220" s="367">
        <f t="shared" si="99"/>
        <v>-3.0110992178675449E-3</v>
      </c>
      <c r="AA220" s="368">
        <f>'GE2024 results'!Q219</f>
        <v>0.52937137445246829</v>
      </c>
      <c r="AB220" s="368">
        <f>'GE2024 results'!R219</f>
        <v>0.15996211672783237</v>
      </c>
      <c r="AC220" s="368">
        <f>'GE2024 results'!S219</f>
        <v>0.18141351959275481</v>
      </c>
      <c r="AD220" s="368">
        <f>'GE2024 results'!T219</f>
        <v>5.0881969930152718E-2</v>
      </c>
      <c r="AE220" s="368">
        <f>'GE2024 results'!U219</f>
        <v>6.4283177459453056E-2</v>
      </c>
      <c r="AF220" s="368">
        <f>'GE2024 results'!W219</f>
        <v>0</v>
      </c>
      <c r="AG220" s="368">
        <f>'GE2024 results'!X219</f>
        <v>0</v>
      </c>
      <c r="AH220" s="369">
        <f>'GE2024 results'!Z219</f>
        <v>1.40878418373387E-2</v>
      </c>
      <c r="AJ220" s="368">
        <f t="shared" si="100"/>
        <v>0.3377229557120548</v>
      </c>
      <c r="AK220" s="370" t="str">
        <f t="shared" si="101"/>
        <v>Ref</v>
      </c>
      <c r="AL220" s="478">
        <f t="shared" si="102"/>
        <v>6.3105041222641711E-2</v>
      </c>
      <c r="AM220" s="368">
        <f t="shared" si="103"/>
        <v>0.27461791448941308</v>
      </c>
      <c r="AO220" s="479" t="s">
        <v>8</v>
      </c>
      <c r="AP220" s="372" t="str">
        <f t="shared" si="104"/>
        <v>Ref</v>
      </c>
      <c r="AQ220" s="359" t="str">
        <f t="shared" si="105"/>
        <v>gain from</v>
      </c>
      <c r="AR220" s="409" t="str">
        <f t="shared" si="106"/>
        <v>LAB</v>
      </c>
      <c r="AS220" s="333" t="str">
        <f t="shared" si="117"/>
        <v/>
      </c>
      <c r="AU220" s="373">
        <f t="shared" si="107"/>
        <v>11726.674351585016</v>
      </c>
      <c r="AV220" s="374">
        <f t="shared" si="108"/>
        <v>5039.3114754098351</v>
      </c>
      <c r="AW220" s="375">
        <f t="shared" si="109"/>
        <v>14421.372072733853</v>
      </c>
      <c r="AX220" s="376">
        <f t="shared" si="110"/>
        <v>1994.2719999999999</v>
      </c>
      <c r="AY220" s="377">
        <f t="shared" si="111"/>
        <v>7150.870166030887</v>
      </c>
      <c r="AZ220" s="378">
        <f t="shared" si="112"/>
        <v>0</v>
      </c>
      <c r="BA220" s="379">
        <f t="shared" si="113"/>
        <v>0</v>
      </c>
      <c r="BB220" s="471">
        <f t="shared" si="115"/>
        <v>0</v>
      </c>
      <c r="BC220" s="379">
        <f t="shared" si="116"/>
        <v>0</v>
      </c>
      <c r="BD220" s="381">
        <f t="shared" si="114"/>
        <v>472.99664996861884</v>
      </c>
      <c r="BE220" s="382">
        <f>'Allocation (ENG)'!AW220</f>
        <v>42701.782122947028</v>
      </c>
    </row>
    <row r="221" spans="1:57" ht="20" customHeight="1" x14ac:dyDescent="0.35">
      <c r="A221" s="333" t="s">
        <v>308</v>
      </c>
      <c r="B221" s="390" t="s">
        <v>299</v>
      </c>
      <c r="C221" s="333" t="s">
        <v>300</v>
      </c>
      <c r="D221" s="333" t="s">
        <v>71</v>
      </c>
      <c r="E221" s="462">
        <f>'Allocation (ENG)'!AY221</f>
        <v>0.20355011527951328</v>
      </c>
      <c r="F221" s="463">
        <f>'Allocation (ENG)'!AZ221</f>
        <v>0.30694804900605704</v>
      </c>
      <c r="G221" s="464">
        <f>'Allocation (ENG)'!BA221</f>
        <v>0.23085815177561503</v>
      </c>
      <c r="H221" s="465">
        <f>'Allocation (ENG)'!BB221</f>
        <v>8.829485278561662E-2</v>
      </c>
      <c r="I221" s="466">
        <f>'Allocation (ENG)'!BC221</f>
        <v>0.13963714348513312</v>
      </c>
      <c r="J221" s="467">
        <f>'Allocation (ENG)'!BD221</f>
        <v>0</v>
      </c>
      <c r="K221" s="462">
        <f>'Allocation (ENG)'!BE221</f>
        <v>0</v>
      </c>
      <c r="L221" s="468">
        <f>'Allocation (ENG)'!BF221</f>
        <v>2.8737216188656343E-2</v>
      </c>
      <c r="M221" s="469">
        <f>'Allocation (ENG)'!BG221</f>
        <v>1.9744714794084585E-3</v>
      </c>
      <c r="N221" s="470">
        <f>'Allocation (ENG)'!BH221</f>
        <v>0</v>
      </c>
      <c r="P221" s="367">
        <f t="shared" si="90"/>
        <v>-0.15900743736068401</v>
      </c>
      <c r="Q221" s="367">
        <f t="shared" si="91"/>
        <v>-7.7493955270657999E-2</v>
      </c>
      <c r="R221" s="367">
        <f t="shared" si="92"/>
        <v>0.11627301239708722</v>
      </c>
      <c r="S221" s="367">
        <f t="shared" si="93"/>
        <v>-5.9146750566234363E-4</v>
      </c>
      <c r="T221" s="367">
        <f t="shared" si="94"/>
        <v>9.0108160071852184E-2</v>
      </c>
      <c r="U221" s="367">
        <f t="shared" si="95"/>
        <v>0</v>
      </c>
      <c r="V221" s="367">
        <f t="shared" si="96"/>
        <v>0</v>
      </c>
      <c r="W221" s="367">
        <f t="shared" si="97"/>
        <v>2.8737216188656343E-2</v>
      </c>
      <c r="X221" s="367">
        <f t="shared" si="98"/>
        <v>1.9744714794084585E-3</v>
      </c>
      <c r="Y221" s="367">
        <f t="shared" si="99"/>
        <v>0</v>
      </c>
      <c r="AA221" s="368">
        <f>'GE2024 results'!Q220</f>
        <v>0.36255755264019729</v>
      </c>
      <c r="AB221" s="368">
        <f>'GE2024 results'!R220</f>
        <v>0.38444200427671504</v>
      </c>
      <c r="AC221" s="368">
        <f>'GE2024 results'!S220</f>
        <v>0.11458513937852781</v>
      </c>
      <c r="AD221" s="368">
        <f>'GE2024 results'!T220</f>
        <v>8.8886320291278964E-2</v>
      </c>
      <c r="AE221" s="368">
        <f>'GE2024 results'!U220</f>
        <v>4.9528983413280936E-2</v>
      </c>
      <c r="AF221" s="368">
        <f>'GE2024 results'!W220</f>
        <v>0</v>
      </c>
      <c r="AG221" s="368">
        <f>'GE2024 results'!X220</f>
        <v>0</v>
      </c>
      <c r="AH221" s="369">
        <f>'GE2024 results'!Z220</f>
        <v>0</v>
      </c>
      <c r="AJ221" s="368">
        <f t="shared" si="100"/>
        <v>0.30694804900605704</v>
      </c>
      <c r="AK221" s="370" t="str">
        <f t="shared" si="101"/>
        <v>Con</v>
      </c>
      <c r="AL221" s="368">
        <f t="shared" si="102"/>
        <v>7.6089897230442016E-2</v>
      </c>
      <c r="AM221" s="368">
        <f t="shared" si="103"/>
        <v>0.23085815177561503</v>
      </c>
      <c r="AO221" s="384" t="s">
        <v>10</v>
      </c>
      <c r="AP221" s="372" t="str">
        <f t="shared" si="104"/>
        <v>Con</v>
      </c>
      <c r="AQ221" s="359" t="str">
        <f t="shared" si="105"/>
        <v>HOLD</v>
      </c>
      <c r="AR221" s="359" t="str">
        <f t="shared" si="106"/>
        <v/>
      </c>
      <c r="AS221" s="333" t="str">
        <f t="shared" si="117"/>
        <v/>
      </c>
      <c r="AU221" s="373">
        <f t="shared" si="107"/>
        <v>9871.008645533142</v>
      </c>
      <c r="AV221" s="374">
        <f t="shared" si="108"/>
        <v>14885.213114754099</v>
      </c>
      <c r="AW221" s="375">
        <f t="shared" si="109"/>
        <v>11195.291188804613</v>
      </c>
      <c r="AX221" s="376">
        <f t="shared" si="110"/>
        <v>4281.7919999999995</v>
      </c>
      <c r="AY221" s="377">
        <f t="shared" si="111"/>
        <v>6771.5974942414032</v>
      </c>
      <c r="AZ221" s="378">
        <f t="shared" si="112"/>
        <v>0</v>
      </c>
      <c r="BA221" s="379">
        <f t="shared" si="113"/>
        <v>0</v>
      </c>
      <c r="BB221" s="471">
        <f t="shared" si="115"/>
        <v>1393.5895298180251</v>
      </c>
      <c r="BC221" s="379">
        <f t="shared" si="116"/>
        <v>95.750498676141603</v>
      </c>
      <c r="BD221" s="381">
        <f t="shared" si="114"/>
        <v>0</v>
      </c>
      <c r="BE221" s="382">
        <f>'Allocation (ENG)'!AW221</f>
        <v>48494.242471827427</v>
      </c>
    </row>
    <row r="222" spans="1:57" ht="20" customHeight="1" x14ac:dyDescent="0.35">
      <c r="A222" s="333" t="s">
        <v>309</v>
      </c>
      <c r="B222" s="390" t="s">
        <v>299</v>
      </c>
      <c r="C222" s="333" t="s">
        <v>300</v>
      </c>
      <c r="D222" s="333" t="s">
        <v>71</v>
      </c>
      <c r="E222" s="462">
        <f>'Allocation (ENG)'!AY222</f>
        <v>0.22852968030917439</v>
      </c>
      <c r="F222" s="463">
        <f>'Allocation (ENG)'!AZ222</f>
        <v>0.11254376181596998</v>
      </c>
      <c r="G222" s="464">
        <f>'Allocation (ENG)'!BA222</f>
        <v>0.41771082522877201</v>
      </c>
      <c r="H222" s="465">
        <f>'Allocation (ENG)'!BB222</f>
        <v>5.9086150338752481E-2</v>
      </c>
      <c r="I222" s="466">
        <f>'Allocation (ENG)'!BC222</f>
        <v>0.11574012269469819</v>
      </c>
      <c r="J222" s="467">
        <f>'Allocation (ENG)'!BD222</f>
        <v>1.2185324875666243E-2</v>
      </c>
      <c r="K222" s="462">
        <f>'Allocation (ENG)'!BE222</f>
        <v>0</v>
      </c>
      <c r="L222" s="468">
        <f>'Allocation (ENG)'!BF222</f>
        <v>5.1996631683201421E-2</v>
      </c>
      <c r="M222" s="469">
        <f>'Allocation (ENG)'!BG222</f>
        <v>2.2075030537651811E-3</v>
      </c>
      <c r="N222" s="470">
        <f>'Allocation (ENG)'!BH222</f>
        <v>0</v>
      </c>
      <c r="P222" s="367">
        <f t="shared" si="90"/>
        <v>-0.23924085489224414</v>
      </c>
      <c r="Q222" s="367">
        <f t="shared" si="91"/>
        <v>-4.9440204618434763E-2</v>
      </c>
      <c r="R222" s="367">
        <f t="shared" si="92"/>
        <v>0.17945503741128493</v>
      </c>
      <c r="S222" s="367">
        <f t="shared" si="93"/>
        <v>-9.2687858516523544E-3</v>
      </c>
      <c r="T222" s="367">
        <f t="shared" si="94"/>
        <v>6.8563478754736645E-2</v>
      </c>
      <c r="U222" s="367">
        <f t="shared" si="95"/>
        <v>-4.2728055406570254E-3</v>
      </c>
      <c r="V222" s="367">
        <f t="shared" si="96"/>
        <v>0</v>
      </c>
      <c r="W222" s="367">
        <f t="shared" si="97"/>
        <v>5.1996631683201421E-2</v>
      </c>
      <c r="X222" s="367">
        <f t="shared" si="98"/>
        <v>2.2075030537651811E-3</v>
      </c>
      <c r="Y222" s="367">
        <f t="shared" si="99"/>
        <v>0</v>
      </c>
      <c r="AA222" s="368">
        <f>'GE2024 results'!Q221</f>
        <v>0.46777053520141854</v>
      </c>
      <c r="AB222" s="368">
        <f>'GE2024 results'!R221</f>
        <v>0.16198396643440474</v>
      </c>
      <c r="AC222" s="368">
        <f>'GE2024 results'!S221</f>
        <v>0.23825578781748707</v>
      </c>
      <c r="AD222" s="368">
        <f>'GE2024 results'!T221</f>
        <v>6.8354936190404836E-2</v>
      </c>
      <c r="AE222" s="368">
        <f>'GE2024 results'!U221</f>
        <v>4.7176643939961536E-2</v>
      </c>
      <c r="AF222" s="368">
        <f>'GE2024 results'!W221</f>
        <v>1.6458130416323269E-2</v>
      </c>
      <c r="AG222" s="368">
        <f>'GE2024 results'!X221</f>
        <v>0</v>
      </c>
      <c r="AH222" s="369">
        <f>'GE2024 results'!Z221</f>
        <v>0</v>
      </c>
      <c r="AJ222" s="368">
        <f t="shared" si="100"/>
        <v>0.41771082522877201</v>
      </c>
      <c r="AK222" s="370" t="str">
        <f t="shared" si="101"/>
        <v>Ref</v>
      </c>
      <c r="AL222" s="368">
        <f t="shared" si="102"/>
        <v>0.18918114491959762</v>
      </c>
      <c r="AM222" s="368">
        <f t="shared" si="103"/>
        <v>0.22852968030917439</v>
      </c>
      <c r="AO222" s="383" t="s">
        <v>8</v>
      </c>
      <c r="AP222" s="372" t="str">
        <f t="shared" si="104"/>
        <v>Ref</v>
      </c>
      <c r="AQ222" s="359" t="str">
        <f t="shared" si="105"/>
        <v>gain from</v>
      </c>
      <c r="AR222" s="359" t="str">
        <f t="shared" si="106"/>
        <v>LAB</v>
      </c>
      <c r="AS222" s="333" t="str">
        <f t="shared" si="117"/>
        <v/>
      </c>
      <c r="AU222" s="373">
        <f t="shared" si="107"/>
        <v>9823.8040345821337</v>
      </c>
      <c r="AV222" s="374">
        <f t="shared" si="108"/>
        <v>4837.9180327868844</v>
      </c>
      <c r="AW222" s="375">
        <f t="shared" si="109"/>
        <v>17956.132807867521</v>
      </c>
      <c r="AX222" s="376">
        <f t="shared" si="110"/>
        <v>2539.9359999999997</v>
      </c>
      <c r="AY222" s="377">
        <f t="shared" si="111"/>
        <v>4975.319979238433</v>
      </c>
      <c r="AZ222" s="378">
        <f t="shared" si="112"/>
        <v>523.81048936101115</v>
      </c>
      <c r="BA222" s="379">
        <f t="shared" si="113"/>
        <v>0</v>
      </c>
      <c r="BB222" s="471">
        <f t="shared" si="115"/>
        <v>2235.1789029024817</v>
      </c>
      <c r="BC222" s="379">
        <f t="shared" si="116"/>
        <v>94.89392089724187</v>
      </c>
      <c r="BD222" s="381">
        <f t="shared" si="114"/>
        <v>0</v>
      </c>
      <c r="BE222" s="382">
        <f>'Allocation (ENG)'!AW222</f>
        <v>42986.994167635712</v>
      </c>
    </row>
    <row r="223" spans="1:57" ht="20" customHeight="1" x14ac:dyDescent="0.35">
      <c r="A223" s="333" t="s">
        <v>310</v>
      </c>
      <c r="B223" s="390" t="s">
        <v>299</v>
      </c>
      <c r="C223" s="333" t="s">
        <v>300</v>
      </c>
      <c r="D223" s="333" t="s">
        <v>71</v>
      </c>
      <c r="E223" s="462">
        <f>'Allocation (ENG)'!AY223</f>
        <v>0.2543491785812465</v>
      </c>
      <c r="F223" s="463">
        <f>'Allocation (ENG)'!AZ223</f>
        <v>0.18492030015696773</v>
      </c>
      <c r="G223" s="464">
        <f>'Allocation (ENG)'!BA223</f>
        <v>0.31130587875874011</v>
      </c>
      <c r="H223" s="465">
        <f>'Allocation (ENG)'!BB223</f>
        <v>7.4270280598383059E-2</v>
      </c>
      <c r="I223" s="466">
        <f>'Allocation (ENG)'!BC223</f>
        <v>0.12733459575136469</v>
      </c>
      <c r="J223" s="467">
        <f>'Allocation (ENG)'!BD223</f>
        <v>6.9215036885152395E-3</v>
      </c>
      <c r="K223" s="462">
        <f>'Allocation (ENG)'!BE223</f>
        <v>0</v>
      </c>
      <c r="L223" s="468">
        <f>'Allocation (ENG)'!BF223</f>
        <v>3.8751346962981728E-2</v>
      </c>
      <c r="M223" s="469">
        <f>'Allocation (ENG)'!BG223</f>
        <v>2.1469155018009429E-3</v>
      </c>
      <c r="N223" s="470">
        <f>'Allocation (ENG)'!BH223</f>
        <v>0</v>
      </c>
      <c r="P223" s="367">
        <f t="shared" si="90"/>
        <v>-0.21273489292785319</v>
      </c>
      <c r="Q223" s="367">
        <f t="shared" si="91"/>
        <v>-5.386613888313535E-2</v>
      </c>
      <c r="R223" s="367">
        <f t="shared" si="92"/>
        <v>0.15200083768932474</v>
      </c>
      <c r="S223" s="367">
        <f t="shared" si="93"/>
        <v>-2.8154014760250617E-3</v>
      </c>
      <c r="T223" s="367">
        <f t="shared" si="94"/>
        <v>8.0769126271577285E-2</v>
      </c>
      <c r="U223" s="367">
        <f t="shared" si="95"/>
        <v>-2.0372658395891247E-3</v>
      </c>
      <c r="V223" s="367">
        <f t="shared" si="96"/>
        <v>0</v>
      </c>
      <c r="W223" s="367">
        <f t="shared" si="97"/>
        <v>3.8751346962981728E-2</v>
      </c>
      <c r="X223" s="367">
        <f t="shared" si="98"/>
        <v>2.1469155018009429E-3</v>
      </c>
      <c r="Y223" s="367">
        <f t="shared" si="99"/>
        <v>-2.2145272990819779E-3</v>
      </c>
      <c r="AA223" s="368">
        <f>'GE2024 results'!Q222</f>
        <v>0.4670840715090997</v>
      </c>
      <c r="AB223" s="368">
        <f>'GE2024 results'!R222</f>
        <v>0.23878643904010308</v>
      </c>
      <c r="AC223" s="368">
        <f>'GE2024 results'!S222</f>
        <v>0.15930504106941537</v>
      </c>
      <c r="AD223" s="368">
        <f>'GE2024 results'!T222</f>
        <v>7.7085682074408121E-2</v>
      </c>
      <c r="AE223" s="368">
        <f>'GE2024 results'!U222</f>
        <v>4.6565469479787402E-2</v>
      </c>
      <c r="AF223" s="368">
        <f>'GE2024 results'!W222</f>
        <v>8.9587695281043642E-3</v>
      </c>
      <c r="AG223" s="368">
        <f>'GE2024 results'!X222</f>
        <v>0</v>
      </c>
      <c r="AH223" s="369">
        <f>'GE2024 results'!Z222</f>
        <v>2.2145272990819779E-3</v>
      </c>
      <c r="AJ223" s="368">
        <f t="shared" si="100"/>
        <v>0.31130587875874011</v>
      </c>
      <c r="AK223" s="370" t="str">
        <f t="shared" si="101"/>
        <v>Ref</v>
      </c>
      <c r="AL223" s="368">
        <f t="shared" si="102"/>
        <v>5.6956700177493602E-2</v>
      </c>
      <c r="AM223" s="368">
        <f t="shared" si="103"/>
        <v>0.2543491785812465</v>
      </c>
      <c r="AO223" s="383" t="s">
        <v>8</v>
      </c>
      <c r="AP223" s="372" t="str">
        <f t="shared" si="104"/>
        <v>Ref</v>
      </c>
      <c r="AQ223" s="359" t="str">
        <f t="shared" si="105"/>
        <v>gain from</v>
      </c>
      <c r="AR223" s="359" t="str">
        <f t="shared" si="106"/>
        <v>LAB</v>
      </c>
      <c r="AS223" s="333" t="str">
        <f t="shared" si="117"/>
        <v/>
      </c>
      <c r="AU223" s="373">
        <f t="shared" si="107"/>
        <v>12168.824207492793</v>
      </c>
      <c r="AV223" s="374">
        <f t="shared" si="108"/>
        <v>8847.1393442622939</v>
      </c>
      <c r="AW223" s="375">
        <f t="shared" si="109"/>
        <v>14893.802820613804</v>
      </c>
      <c r="AX223" s="376">
        <f t="shared" si="110"/>
        <v>3553.3119999999999</v>
      </c>
      <c r="AY223" s="377">
        <f t="shared" si="111"/>
        <v>6092.06729061858</v>
      </c>
      <c r="AZ223" s="378">
        <f t="shared" si="112"/>
        <v>331.14540454531289</v>
      </c>
      <c r="BA223" s="379">
        <f t="shared" si="113"/>
        <v>0</v>
      </c>
      <c r="BB223" s="471">
        <f t="shared" si="115"/>
        <v>1853.98015290014</v>
      </c>
      <c r="BC223" s="379">
        <f t="shared" si="116"/>
        <v>102.71484844371781</v>
      </c>
      <c r="BD223" s="381">
        <f t="shared" si="114"/>
        <v>0</v>
      </c>
      <c r="BE223" s="382">
        <f>'Allocation (ENG)'!AW223</f>
        <v>47842.986068876642</v>
      </c>
    </row>
    <row r="224" spans="1:57" ht="20" customHeight="1" x14ac:dyDescent="0.35">
      <c r="A224" s="333" t="s">
        <v>311</v>
      </c>
      <c r="B224" s="390" t="s">
        <v>312</v>
      </c>
      <c r="C224" s="333" t="s">
        <v>300</v>
      </c>
      <c r="D224" s="333" t="s">
        <v>71</v>
      </c>
      <c r="E224" s="462">
        <f>'Allocation (ENG)'!AY224</f>
        <v>0.24201732152281591</v>
      </c>
      <c r="F224" s="463">
        <f>'Allocation (ENG)'!AZ224</f>
        <v>0.2453285453109057</v>
      </c>
      <c r="G224" s="464">
        <f>'Allocation (ENG)'!BA224</f>
        <v>0.32960487235353314</v>
      </c>
      <c r="H224" s="465">
        <f>'Allocation (ENG)'!BB224</f>
        <v>3.8808096808042668E-2</v>
      </c>
      <c r="I224" s="466">
        <f>'Allocation (ENG)'!BC224</f>
        <v>9.6114324119416963E-2</v>
      </c>
      <c r="J224" s="467">
        <f>'Allocation (ENG)'!BD224</f>
        <v>0</v>
      </c>
      <c r="K224" s="462">
        <f>'Allocation (ENG)'!BE224</f>
        <v>0</v>
      </c>
      <c r="L224" s="468">
        <f>'Allocation (ENG)'!BF224</f>
        <v>4.1029205166921268E-2</v>
      </c>
      <c r="M224" s="469">
        <f>'Allocation (ENG)'!BG224</f>
        <v>1.3590581058872365E-3</v>
      </c>
      <c r="N224" s="470">
        <f>'Allocation (ENG)'!BH224</f>
        <v>5.7385766124768752E-3</v>
      </c>
      <c r="P224" s="367">
        <f t="shared" si="90"/>
        <v>-0.19702959825644084</v>
      </c>
      <c r="Q224" s="367">
        <f t="shared" si="91"/>
        <v>-6.7619987409778315E-2</v>
      </c>
      <c r="R224" s="367">
        <f t="shared" si="92"/>
        <v>0.16298162799645965</v>
      </c>
      <c r="S224" s="367">
        <f t="shared" si="93"/>
        <v>-9.8252871006443421E-4</v>
      </c>
      <c r="T224" s="367">
        <f t="shared" si="94"/>
        <v>6.1392266375640173E-2</v>
      </c>
      <c r="U224" s="367">
        <f t="shared" si="95"/>
        <v>0</v>
      </c>
      <c r="V224" s="367">
        <f t="shared" si="96"/>
        <v>0</v>
      </c>
      <c r="W224" s="367">
        <f t="shared" si="97"/>
        <v>4.1029205166921268E-2</v>
      </c>
      <c r="X224" s="367">
        <f t="shared" si="98"/>
        <v>1.3590581058872365E-3</v>
      </c>
      <c r="Y224" s="367">
        <f t="shared" si="99"/>
        <v>-1.1300432686249459E-3</v>
      </c>
      <c r="AA224" s="368">
        <f>'GE2024 results'!Q223</f>
        <v>0.43904691977925675</v>
      </c>
      <c r="AB224" s="368">
        <f>'GE2024 results'!R223</f>
        <v>0.31294853272068401</v>
      </c>
      <c r="AC224" s="368">
        <f>'GE2024 results'!S223</f>
        <v>0.16662324435707349</v>
      </c>
      <c r="AD224" s="368">
        <f>'GE2024 results'!T223</f>
        <v>3.9790625518107102E-2</v>
      </c>
      <c r="AE224" s="368">
        <f>'GE2024 results'!U223</f>
        <v>3.4722057743776791E-2</v>
      </c>
      <c r="AF224" s="368">
        <f>'GE2024 results'!W223</f>
        <v>0</v>
      </c>
      <c r="AG224" s="368">
        <f>'GE2024 results'!X223</f>
        <v>0</v>
      </c>
      <c r="AH224" s="369">
        <f>'GE2024 results'!Z223</f>
        <v>6.8686198811018211E-3</v>
      </c>
      <c r="AJ224" s="368">
        <f t="shared" si="100"/>
        <v>0.32960487235353314</v>
      </c>
      <c r="AK224" s="370" t="str">
        <f t="shared" si="101"/>
        <v>Ref</v>
      </c>
      <c r="AL224" s="368">
        <f t="shared" si="102"/>
        <v>8.4276327042627441E-2</v>
      </c>
      <c r="AM224" s="368">
        <f t="shared" si="103"/>
        <v>0.2453285453109057</v>
      </c>
      <c r="AO224" s="383" t="s">
        <v>8</v>
      </c>
      <c r="AP224" s="372" t="str">
        <f t="shared" si="104"/>
        <v>Ref</v>
      </c>
      <c r="AQ224" s="359" t="str">
        <f t="shared" si="105"/>
        <v>gain from</v>
      </c>
      <c r="AR224" s="359" t="str">
        <f t="shared" si="106"/>
        <v>LAB</v>
      </c>
      <c r="AS224" s="333" t="str">
        <f t="shared" si="117"/>
        <v/>
      </c>
      <c r="AU224" s="373">
        <f t="shared" si="107"/>
        <v>9722.5763688760817</v>
      </c>
      <c r="AV224" s="374">
        <f t="shared" si="108"/>
        <v>9855.5983606557365</v>
      </c>
      <c r="AW224" s="375">
        <f t="shared" si="109"/>
        <v>13241.236300141301</v>
      </c>
      <c r="AX224" s="376">
        <f t="shared" si="110"/>
        <v>1559.04</v>
      </c>
      <c r="AY224" s="377">
        <f t="shared" si="111"/>
        <v>3861.2065058568246</v>
      </c>
      <c r="AZ224" s="378">
        <f t="shared" si="112"/>
        <v>0</v>
      </c>
      <c r="BA224" s="379">
        <f t="shared" si="113"/>
        <v>0</v>
      </c>
      <c r="BB224" s="471">
        <f t="shared" si="115"/>
        <v>1648.2687192787164</v>
      </c>
      <c r="BC224" s="379">
        <f t="shared" si="116"/>
        <v>54.597522776827525</v>
      </c>
      <c r="BD224" s="381">
        <f t="shared" si="114"/>
        <v>230.53618233764615</v>
      </c>
      <c r="BE224" s="382">
        <f>'Allocation (ENG)'!AW224</f>
        <v>40173.059959923143</v>
      </c>
    </row>
    <row r="225" spans="1:57" ht="20" customHeight="1" x14ac:dyDescent="0.35">
      <c r="A225" s="333" t="s">
        <v>313</v>
      </c>
      <c r="B225" s="390" t="s">
        <v>312</v>
      </c>
      <c r="C225" s="333" t="s">
        <v>300</v>
      </c>
      <c r="D225" s="333" t="s">
        <v>71</v>
      </c>
      <c r="E225" s="462">
        <f>'Allocation (ENG)'!AY225</f>
        <v>0.20160953444055699</v>
      </c>
      <c r="F225" s="463">
        <f>'Allocation (ENG)'!AZ225</f>
        <v>0.20447574616915304</v>
      </c>
      <c r="G225" s="464">
        <f>'Allocation (ENG)'!BA225</f>
        <v>0.37094466800973541</v>
      </c>
      <c r="H225" s="465">
        <f>'Allocation (ENG)'!BB225</f>
        <v>5.8674705696497381E-2</v>
      </c>
      <c r="I225" s="466">
        <f>'Allocation (ENG)'!BC225</f>
        <v>0.10733410687489238</v>
      </c>
      <c r="J225" s="467">
        <f>'Allocation (ENG)'!BD225</f>
        <v>3.2840422985595712E-3</v>
      </c>
      <c r="K225" s="462">
        <f>'Allocation (ENG)'!BE225</f>
        <v>0</v>
      </c>
      <c r="L225" s="468">
        <f>'Allocation (ENG)'!BF225</f>
        <v>4.617518175830386E-2</v>
      </c>
      <c r="M225" s="469">
        <f>'Allocation (ENG)'!BG225</f>
        <v>1.7569697641417979E-3</v>
      </c>
      <c r="N225" s="470">
        <f>'Allocation (ENG)'!BH225</f>
        <v>5.7450449881597445E-3</v>
      </c>
      <c r="P225" s="367">
        <f t="shared" si="90"/>
        <v>-0.19267916257329717</v>
      </c>
      <c r="Q225" s="367">
        <f t="shared" si="91"/>
        <v>-7.6717842208149645E-2</v>
      </c>
      <c r="R225" s="367">
        <f t="shared" si="92"/>
        <v>0.16878716132189966</v>
      </c>
      <c r="S225" s="367">
        <f t="shared" si="93"/>
        <v>-6.180989294694253E-3</v>
      </c>
      <c r="T225" s="367">
        <f t="shared" si="94"/>
        <v>6.5532414798074701E-2</v>
      </c>
      <c r="U225" s="367">
        <f t="shared" si="95"/>
        <v>-3.3059226854548701E-3</v>
      </c>
      <c r="V225" s="367">
        <f t="shared" si="96"/>
        <v>0</v>
      </c>
      <c r="W225" s="367">
        <f t="shared" si="97"/>
        <v>4.617518175830386E-2</v>
      </c>
      <c r="X225" s="367">
        <f t="shared" si="98"/>
        <v>1.7569697641417979E-3</v>
      </c>
      <c r="Y225" s="367">
        <f t="shared" si="99"/>
        <v>-3.3678108808239213E-3</v>
      </c>
      <c r="AA225" s="368">
        <f>'GE2024 results'!Q224</f>
        <v>0.39428869701385416</v>
      </c>
      <c r="AB225" s="368">
        <f>'GE2024 results'!R224</f>
        <v>0.28119358837730268</v>
      </c>
      <c r="AC225" s="368">
        <f>'GE2024 results'!S224</f>
        <v>0.20215750668783575</v>
      </c>
      <c r="AD225" s="368">
        <f>'GE2024 results'!T224</f>
        <v>6.4855694991191634E-2</v>
      </c>
      <c r="AE225" s="368">
        <f>'GE2024 results'!U224</f>
        <v>4.1801692076817679E-2</v>
      </c>
      <c r="AF225" s="368">
        <f>'GE2024 results'!W224</f>
        <v>6.5899649840144413E-3</v>
      </c>
      <c r="AG225" s="368">
        <f>'GE2024 results'!X224</f>
        <v>0</v>
      </c>
      <c r="AH225" s="369">
        <f>'GE2024 results'!Z224</f>
        <v>9.1128558689836658E-3</v>
      </c>
      <c r="AJ225" s="368">
        <f t="shared" si="100"/>
        <v>0.37094466800973541</v>
      </c>
      <c r="AK225" s="370" t="str">
        <f t="shared" si="101"/>
        <v>Ref</v>
      </c>
      <c r="AL225" s="368">
        <f t="shared" si="102"/>
        <v>0.16646892184058237</v>
      </c>
      <c r="AM225" s="368">
        <f t="shared" si="103"/>
        <v>0.20447574616915304</v>
      </c>
      <c r="AO225" s="383" t="s">
        <v>8</v>
      </c>
      <c r="AP225" s="372" t="str">
        <f t="shared" si="104"/>
        <v>Ref</v>
      </c>
      <c r="AQ225" s="359" t="str">
        <f t="shared" si="105"/>
        <v>gain from</v>
      </c>
      <c r="AR225" s="359" t="str">
        <f t="shared" si="106"/>
        <v>LAB</v>
      </c>
      <c r="AS225" s="333" t="str">
        <f t="shared" si="117"/>
        <v/>
      </c>
      <c r="AU225" s="373">
        <f t="shared" si="107"/>
        <v>9508.5821325648431</v>
      </c>
      <c r="AV225" s="374">
        <f t="shared" si="108"/>
        <v>9643.7622950819659</v>
      </c>
      <c r="AW225" s="375">
        <f t="shared" si="109"/>
        <v>17494.995225275532</v>
      </c>
      <c r="AX225" s="376">
        <f t="shared" si="110"/>
        <v>2767.2959999999998</v>
      </c>
      <c r="AY225" s="377">
        <f t="shared" si="111"/>
        <v>5062.2366331901903</v>
      </c>
      <c r="AZ225" s="378">
        <f t="shared" si="112"/>
        <v>154.88645420128992</v>
      </c>
      <c r="BA225" s="379">
        <f t="shared" si="113"/>
        <v>0</v>
      </c>
      <c r="BB225" s="471">
        <f t="shared" si="115"/>
        <v>2177.7765096937701</v>
      </c>
      <c r="BC225" s="379">
        <f t="shared" si="116"/>
        <v>82.864589480519271</v>
      </c>
      <c r="BD225" s="381">
        <f t="shared" si="114"/>
        <v>270.95559878545009</v>
      </c>
      <c r="BE225" s="382">
        <f>'Allocation (ENG)'!AW225</f>
        <v>47163.355438273553</v>
      </c>
    </row>
    <row r="226" spans="1:57" ht="20" customHeight="1" x14ac:dyDescent="0.35">
      <c r="A226" s="333" t="s">
        <v>314</v>
      </c>
      <c r="B226" s="390" t="s">
        <v>312</v>
      </c>
      <c r="C226" s="333" t="s">
        <v>300</v>
      </c>
      <c r="D226" s="333" t="s">
        <v>71</v>
      </c>
      <c r="E226" s="462">
        <f>'Allocation (ENG)'!AY226</f>
        <v>0.2240397947877584</v>
      </c>
      <c r="F226" s="463">
        <f>'Allocation (ENG)'!AZ226</f>
        <v>0.23480762387930276</v>
      </c>
      <c r="G226" s="464">
        <f>'Allocation (ENG)'!BA226</f>
        <v>0.3066935847519458</v>
      </c>
      <c r="H226" s="465">
        <f>'Allocation (ENG)'!BB226</f>
        <v>9.4051753250300851E-2</v>
      </c>
      <c r="I226" s="466">
        <f>'Allocation (ENG)'!BC226</f>
        <v>9.7385103919078259E-2</v>
      </c>
      <c r="J226" s="467">
        <f>'Allocation (ENG)'!BD226</f>
        <v>3.3126897022264434E-3</v>
      </c>
      <c r="K226" s="462">
        <f>'Allocation (ENG)'!BE226</f>
        <v>0</v>
      </c>
      <c r="L226" s="468">
        <f>'Allocation (ENG)'!BF226</f>
        <v>3.817720873576539E-2</v>
      </c>
      <c r="M226" s="469">
        <f>'Allocation (ENG)'!BG226</f>
        <v>1.5322409736221714E-3</v>
      </c>
      <c r="N226" s="470">
        <f>'Allocation (ENG)'!BH226</f>
        <v>0</v>
      </c>
      <c r="P226" s="367">
        <f t="shared" si="90"/>
        <v>-0.18378781815759523</v>
      </c>
      <c r="Q226" s="367">
        <f t="shared" si="91"/>
        <v>-6.5747410198157163E-2</v>
      </c>
      <c r="R226" s="367">
        <f t="shared" si="92"/>
        <v>0.15112079774627302</v>
      </c>
      <c r="S226" s="367">
        <f t="shared" si="93"/>
        <v>-2.7119083421572182E-3</v>
      </c>
      <c r="T226" s="367">
        <f t="shared" si="94"/>
        <v>6.2083304139459436E-2</v>
      </c>
      <c r="U226" s="367">
        <f t="shared" si="95"/>
        <v>-6.6641489721036042E-4</v>
      </c>
      <c r="V226" s="367">
        <f t="shared" si="96"/>
        <v>0</v>
      </c>
      <c r="W226" s="367">
        <f t="shared" si="97"/>
        <v>3.817720873576539E-2</v>
      </c>
      <c r="X226" s="367">
        <f t="shared" si="98"/>
        <v>1.5322409736221714E-3</v>
      </c>
      <c r="Y226" s="367">
        <f t="shared" si="99"/>
        <v>0</v>
      </c>
      <c r="AA226" s="368">
        <f>'GE2024 results'!Q225</f>
        <v>0.40782761294535363</v>
      </c>
      <c r="AB226" s="368">
        <f>'GE2024 results'!R225</f>
        <v>0.30055503407745993</v>
      </c>
      <c r="AC226" s="368">
        <f>'GE2024 results'!S225</f>
        <v>0.15557278700567279</v>
      </c>
      <c r="AD226" s="368">
        <f>'GE2024 results'!T225</f>
        <v>9.676366159245807E-2</v>
      </c>
      <c r="AE226" s="368">
        <f>'GE2024 results'!U225</f>
        <v>3.5301799779618823E-2</v>
      </c>
      <c r="AF226" s="368">
        <f>'GE2024 results'!W225</f>
        <v>3.9791045994368038E-3</v>
      </c>
      <c r="AG226" s="368">
        <f>'GE2024 results'!X225</f>
        <v>0</v>
      </c>
      <c r="AH226" s="369">
        <f>'GE2024 results'!Z225</f>
        <v>0</v>
      </c>
      <c r="AJ226" s="368">
        <f t="shared" si="100"/>
        <v>0.3066935847519458</v>
      </c>
      <c r="AK226" s="370" t="str">
        <f t="shared" si="101"/>
        <v>Ref</v>
      </c>
      <c r="AL226" s="368">
        <f t="shared" si="102"/>
        <v>7.188596087264304E-2</v>
      </c>
      <c r="AM226" s="368">
        <f t="shared" si="103"/>
        <v>0.23480762387930276</v>
      </c>
      <c r="AO226" s="383" t="s">
        <v>8</v>
      </c>
      <c r="AP226" s="372" t="str">
        <f t="shared" si="104"/>
        <v>Ref</v>
      </c>
      <c r="AQ226" s="359" t="str">
        <f t="shared" si="105"/>
        <v>gain from</v>
      </c>
      <c r="AR226" s="359" t="str">
        <f t="shared" si="106"/>
        <v>LAB</v>
      </c>
      <c r="AS226" s="333" t="str">
        <f t="shared" si="117"/>
        <v/>
      </c>
      <c r="AU226" s="373">
        <f t="shared" si="107"/>
        <v>10482.57060518732</v>
      </c>
      <c r="AV226" s="374">
        <f t="shared" si="108"/>
        <v>10986.385245901638</v>
      </c>
      <c r="AW226" s="375">
        <f t="shared" si="109"/>
        <v>14349.848692576728</v>
      </c>
      <c r="AX226" s="376">
        <f t="shared" si="110"/>
        <v>4400.576</v>
      </c>
      <c r="AY226" s="377">
        <f t="shared" si="111"/>
        <v>4556.5397374708791</v>
      </c>
      <c r="AZ226" s="378">
        <f t="shared" si="112"/>
        <v>154.99703402943425</v>
      </c>
      <c r="BA226" s="379">
        <f t="shared" si="113"/>
        <v>0</v>
      </c>
      <c r="BB226" s="471">
        <f t="shared" si="115"/>
        <v>1786.268758462109</v>
      </c>
      <c r="BC226" s="379">
        <f t="shared" si="116"/>
        <v>71.691835842696449</v>
      </c>
      <c r="BD226" s="381">
        <f t="shared" si="114"/>
        <v>0</v>
      </c>
      <c r="BE226" s="382">
        <f>'Allocation (ENG)'!AW226</f>
        <v>46788.877909470801</v>
      </c>
    </row>
    <row r="227" spans="1:57" ht="20" customHeight="1" x14ac:dyDescent="0.35">
      <c r="A227" s="333" t="s">
        <v>315</v>
      </c>
      <c r="B227" s="390" t="s">
        <v>312</v>
      </c>
      <c r="C227" s="333" t="s">
        <v>300</v>
      </c>
      <c r="D227" s="333" t="s">
        <v>71</v>
      </c>
      <c r="E227" s="462">
        <f>'Allocation (ENG)'!AY227</f>
        <v>2.348692831168149E-2</v>
      </c>
      <c r="F227" s="463">
        <f>'Allocation (ENG)'!AZ227</f>
        <v>0.13889284899426244</v>
      </c>
      <c r="G227" s="464">
        <f>'Allocation (ENG)'!BA227</f>
        <v>0.17697593902115968</v>
      </c>
      <c r="H227" s="465">
        <f>'Allocation (ENG)'!BB227</f>
        <v>0.55974267103682529</v>
      </c>
      <c r="I227" s="466">
        <f>'Allocation (ENG)'!BC227</f>
        <v>7.6003374385548148E-2</v>
      </c>
      <c r="J227" s="467">
        <f>'Allocation (ENG)'!BD227</f>
        <v>1.7133132013855263E-3</v>
      </c>
      <c r="K227" s="462">
        <f>'Allocation (ENG)'!BE227</f>
        <v>0</v>
      </c>
      <c r="L227" s="468">
        <f>'Allocation (ENG)'!BF227</f>
        <v>2.2029959872435952E-2</v>
      </c>
      <c r="M227" s="469">
        <f>'Allocation (ENG)'!BG227</f>
        <v>1.154965176701559E-3</v>
      </c>
      <c r="N227" s="470">
        <f>'Allocation (ENG)'!BH227</f>
        <v>0</v>
      </c>
      <c r="P227" s="367">
        <f t="shared" si="90"/>
        <v>-2.3197958822643847E-2</v>
      </c>
      <c r="Q227" s="367">
        <f t="shared" si="91"/>
        <v>-5.5236111426832823E-2</v>
      </c>
      <c r="R227" s="367">
        <f t="shared" si="92"/>
        <v>7.8949823017515589E-2</v>
      </c>
      <c r="S227" s="367">
        <f t="shared" si="93"/>
        <v>-6.9086157792003555E-2</v>
      </c>
      <c r="T227" s="367">
        <f t="shared" si="94"/>
        <v>4.5919357784677615E-2</v>
      </c>
      <c r="U227" s="367">
        <f t="shared" si="95"/>
        <v>-5.33877809850429E-4</v>
      </c>
      <c r="V227" s="367">
        <f t="shared" si="96"/>
        <v>0</v>
      </c>
      <c r="W227" s="367">
        <f t="shared" si="97"/>
        <v>2.2029959872435952E-2</v>
      </c>
      <c r="X227" s="367">
        <f t="shared" si="98"/>
        <v>1.154965176701559E-3</v>
      </c>
      <c r="Y227" s="367">
        <f t="shared" si="99"/>
        <v>0</v>
      </c>
      <c r="AA227" s="368">
        <f>'GE2024 results'!Q226</f>
        <v>4.6684887134325337E-2</v>
      </c>
      <c r="AB227" s="368">
        <f>'GE2024 results'!R226</f>
        <v>0.19412896042109526</v>
      </c>
      <c r="AC227" s="368">
        <f>'GE2024 results'!S226</f>
        <v>9.8026116003644095E-2</v>
      </c>
      <c r="AD227" s="368">
        <f>'GE2024 results'!T226</f>
        <v>0.62882882882882885</v>
      </c>
      <c r="AE227" s="368">
        <f>'GE2024 results'!U226</f>
        <v>3.0084016600870532E-2</v>
      </c>
      <c r="AF227" s="368">
        <f>'GE2024 results'!W226</f>
        <v>2.2471910112359553E-3</v>
      </c>
      <c r="AG227" s="368">
        <f>'GE2024 results'!X226</f>
        <v>0</v>
      </c>
      <c r="AH227" s="369">
        <f>'GE2024 results'!Z226</f>
        <v>0</v>
      </c>
      <c r="AJ227" s="368">
        <f t="shared" si="100"/>
        <v>0.55974267103682529</v>
      </c>
      <c r="AK227" s="370" t="str">
        <f t="shared" si="101"/>
        <v>LD</v>
      </c>
      <c r="AL227" s="368">
        <f t="shared" si="102"/>
        <v>0.38276673201566558</v>
      </c>
      <c r="AM227" s="368">
        <f t="shared" si="103"/>
        <v>0.17697593902115968</v>
      </c>
      <c r="AO227" s="385" t="s">
        <v>14</v>
      </c>
      <c r="AP227" s="372" t="str">
        <f t="shared" si="104"/>
        <v>LD</v>
      </c>
      <c r="AQ227" s="359" t="str">
        <f t="shared" si="105"/>
        <v>HOLD</v>
      </c>
      <c r="AR227" s="359" t="str">
        <f t="shared" si="106"/>
        <v/>
      </c>
      <c r="AS227" s="333" t="str">
        <f t="shared" si="117"/>
        <v>Con/LD</v>
      </c>
      <c r="AU227" s="373">
        <f t="shared" si="107"/>
        <v>1209.4870317002883</v>
      </c>
      <c r="AV227" s="374">
        <f t="shared" si="108"/>
        <v>7152.4508196721308</v>
      </c>
      <c r="AW227" s="375">
        <f t="shared" si="109"/>
        <v>9113.5843873893646</v>
      </c>
      <c r="AX227" s="376">
        <f t="shared" si="110"/>
        <v>28824.608</v>
      </c>
      <c r="AY227" s="377">
        <f t="shared" si="111"/>
        <v>3913.8832658275869</v>
      </c>
      <c r="AZ227" s="378">
        <f t="shared" si="112"/>
        <v>88.229080909062574</v>
      </c>
      <c r="BA227" s="379">
        <f t="shared" si="113"/>
        <v>0</v>
      </c>
      <c r="BB227" s="471">
        <f t="shared" si="115"/>
        <v>1134.4587261901274</v>
      </c>
      <c r="BC227" s="379">
        <f t="shared" si="116"/>
        <v>59.476291865343491</v>
      </c>
      <c r="BD227" s="381">
        <f t="shared" si="114"/>
        <v>0</v>
      </c>
      <c r="BE227" s="382">
        <f>'Allocation (ENG)'!AW227</f>
        <v>51496.177603553901</v>
      </c>
    </row>
    <row r="228" spans="1:57" ht="20" customHeight="1" x14ac:dyDescent="0.35">
      <c r="A228" s="333" t="s">
        <v>316</v>
      </c>
      <c r="B228" s="390" t="s">
        <v>312</v>
      </c>
      <c r="C228" s="333" t="s">
        <v>300</v>
      </c>
      <c r="D228" s="333" t="s">
        <v>71</v>
      </c>
      <c r="E228" s="462">
        <f>'Allocation (ENG)'!AY228</f>
        <v>0.28360151770540376</v>
      </c>
      <c r="F228" s="463">
        <f>'Allocation (ENG)'!AZ228</f>
        <v>0.15379327811426216</v>
      </c>
      <c r="G228" s="464">
        <f>'Allocation (ENG)'!BA228</f>
        <v>0.40790759793148912</v>
      </c>
      <c r="H228" s="465">
        <f>'Allocation (ENG)'!BB228</f>
        <v>2.5300666396023488E-2</v>
      </c>
      <c r="I228" s="466">
        <f>'Allocation (ENG)'!BC228</f>
        <v>7.7524417107224519E-2</v>
      </c>
      <c r="J228" s="467">
        <f>'Allocation (ENG)'!BD228</f>
        <v>0</v>
      </c>
      <c r="K228" s="462">
        <f>'Allocation (ENG)'!BE228</f>
        <v>0</v>
      </c>
      <c r="L228" s="468">
        <f>'Allocation (ENG)'!BF228</f>
        <v>5.0776326227137764E-2</v>
      </c>
      <c r="M228" s="469">
        <f>'Allocation (ENG)'!BG228</f>
        <v>1.0961965184591235E-3</v>
      </c>
      <c r="N228" s="470">
        <f>'Allocation (ENG)'!BH228</f>
        <v>0</v>
      </c>
      <c r="P228" s="367">
        <f t="shared" si="90"/>
        <v>-0.24634590103264598</v>
      </c>
      <c r="Q228" s="367">
        <f t="shared" si="91"/>
        <v>-4.8286071790135554E-2</v>
      </c>
      <c r="R228" s="367">
        <f t="shared" si="92"/>
        <v>0.1955032002259442</v>
      </c>
      <c r="S228" s="367">
        <f t="shared" si="93"/>
        <v>-1.4201749041677161E-3</v>
      </c>
      <c r="T228" s="367">
        <f t="shared" si="94"/>
        <v>4.8676424755408079E-2</v>
      </c>
      <c r="U228" s="367">
        <f t="shared" si="95"/>
        <v>0</v>
      </c>
      <c r="V228" s="367">
        <f t="shared" si="96"/>
        <v>0</v>
      </c>
      <c r="W228" s="367">
        <f t="shared" si="97"/>
        <v>5.0776326227137764E-2</v>
      </c>
      <c r="X228" s="367">
        <f t="shared" si="98"/>
        <v>1.0961965184591235E-3</v>
      </c>
      <c r="Y228" s="367">
        <f t="shared" si="99"/>
        <v>0</v>
      </c>
      <c r="AA228" s="368">
        <f>'GE2024 results'!Q227</f>
        <v>0.52994741873804974</v>
      </c>
      <c r="AB228" s="368">
        <f>'GE2024 results'!R227</f>
        <v>0.20207934990439771</v>
      </c>
      <c r="AC228" s="368">
        <f>'GE2024 results'!S227</f>
        <v>0.21240439770554492</v>
      </c>
      <c r="AD228" s="368">
        <f>'GE2024 results'!T227</f>
        <v>2.6720841300191204E-2</v>
      </c>
      <c r="AE228" s="368">
        <f>'GE2024 results'!U227</f>
        <v>2.8847992351816443E-2</v>
      </c>
      <c r="AF228" s="368">
        <f>'GE2024 results'!W227</f>
        <v>0</v>
      </c>
      <c r="AG228" s="368">
        <f>'GE2024 results'!X227</f>
        <v>0</v>
      </c>
      <c r="AH228" s="369">
        <f>'GE2024 results'!Z227</f>
        <v>0</v>
      </c>
      <c r="AJ228" s="368">
        <f t="shared" si="100"/>
        <v>0.40790759793148912</v>
      </c>
      <c r="AK228" s="370" t="str">
        <f t="shared" si="101"/>
        <v>Ref</v>
      </c>
      <c r="AL228" s="368">
        <f t="shared" si="102"/>
        <v>0.12430608022608536</v>
      </c>
      <c r="AM228" s="368">
        <f t="shared" si="103"/>
        <v>0.28360151770540376</v>
      </c>
      <c r="AO228" s="383" t="s">
        <v>8</v>
      </c>
      <c r="AP228" s="372" t="str">
        <f t="shared" si="104"/>
        <v>Ref</v>
      </c>
      <c r="AQ228" s="359" t="str">
        <f t="shared" si="105"/>
        <v>gain from</v>
      </c>
      <c r="AR228" s="359" t="str">
        <f t="shared" si="106"/>
        <v>LAB</v>
      </c>
      <c r="AS228" s="333" t="str">
        <f t="shared" si="117"/>
        <v/>
      </c>
      <c r="AU228" s="373">
        <f t="shared" si="107"/>
        <v>11629.64265129683</v>
      </c>
      <c r="AV228" s="374">
        <f t="shared" si="108"/>
        <v>6306.5983606557375</v>
      </c>
      <c r="AW228" s="375">
        <f t="shared" si="109"/>
        <v>16727.059985693777</v>
      </c>
      <c r="AX228" s="376">
        <f t="shared" si="110"/>
        <v>1037.5039999999999</v>
      </c>
      <c r="AY228" s="377">
        <f t="shared" si="111"/>
        <v>3179.0424642354624</v>
      </c>
      <c r="AZ228" s="378">
        <f t="shared" si="112"/>
        <v>0</v>
      </c>
      <c r="BA228" s="379">
        <f t="shared" si="113"/>
        <v>0</v>
      </c>
      <c r="BB228" s="471">
        <f t="shared" si="115"/>
        <v>2082.1839528400787</v>
      </c>
      <c r="BC228" s="379">
        <f t="shared" si="116"/>
        <v>44.951712136173832</v>
      </c>
      <c r="BD228" s="381">
        <f t="shared" si="114"/>
        <v>0</v>
      </c>
      <c r="BE228" s="382">
        <f>'Allocation (ENG)'!AW228</f>
        <v>41006.98312685806</v>
      </c>
    </row>
    <row r="229" spans="1:57" ht="20" customHeight="1" x14ac:dyDescent="0.35">
      <c r="A229" s="333" t="s">
        <v>317</v>
      </c>
      <c r="B229" s="390" t="s">
        <v>318</v>
      </c>
      <c r="C229" s="333" t="s">
        <v>300</v>
      </c>
      <c r="D229" s="333" t="s">
        <v>71</v>
      </c>
      <c r="E229" s="462">
        <f>'Allocation (ENG)'!AY229</f>
        <v>0.2246274598050427</v>
      </c>
      <c r="F229" s="463">
        <f>'Allocation (ENG)'!AZ229</f>
        <v>0.25533858698863365</v>
      </c>
      <c r="G229" s="464">
        <f>'Allocation (ENG)'!BA229</f>
        <v>0.19227951591913947</v>
      </c>
      <c r="H229" s="465">
        <f>'Allocation (ENG)'!BB229</f>
        <v>9.0330192840958029E-2</v>
      </c>
      <c r="I229" s="466">
        <f>'Allocation (ENG)'!BC229</f>
        <v>0.20061931774201003</v>
      </c>
      <c r="J229" s="467">
        <f>'Allocation (ENG)'!BD229</f>
        <v>0</v>
      </c>
      <c r="K229" s="462">
        <f>'Allocation (ENG)'!BE229</f>
        <v>9.5401013651009586E-3</v>
      </c>
      <c r="L229" s="468">
        <f>'Allocation (ENG)'!BF229</f>
        <v>2.3934948690870324E-2</v>
      </c>
      <c r="M229" s="469">
        <f>'Allocation (ENG)'!BG229</f>
        <v>3.3298766482449038E-3</v>
      </c>
      <c r="N229" s="470">
        <f>'Allocation (ENG)'!BH229</f>
        <v>0</v>
      </c>
      <c r="P229" s="367">
        <f t="shared" si="90"/>
        <v>-0.17959395044140061</v>
      </c>
      <c r="Q229" s="367">
        <f t="shared" si="91"/>
        <v>-6.775866870599434E-2</v>
      </c>
      <c r="R229" s="367">
        <f t="shared" si="92"/>
        <v>9.5859551680625904E-2</v>
      </c>
      <c r="S229" s="367">
        <f t="shared" si="93"/>
        <v>-1.5418432314978497E-3</v>
      </c>
      <c r="T229" s="367">
        <f t="shared" si="94"/>
        <v>0.12872706865548278</v>
      </c>
      <c r="U229" s="367">
        <f t="shared" si="95"/>
        <v>0</v>
      </c>
      <c r="V229" s="367">
        <f t="shared" si="96"/>
        <v>-2.956983296331055E-3</v>
      </c>
      <c r="W229" s="367">
        <f t="shared" si="97"/>
        <v>2.3934948690870324E-2</v>
      </c>
      <c r="X229" s="367">
        <f t="shared" si="98"/>
        <v>3.3298766482449038E-3</v>
      </c>
      <c r="Y229" s="367">
        <f t="shared" si="99"/>
        <v>0</v>
      </c>
      <c r="AA229" s="368">
        <f>'GE2024 results'!Q228</f>
        <v>0.40422141024644331</v>
      </c>
      <c r="AB229" s="368">
        <f>'GE2024 results'!R228</f>
        <v>0.32309725569462799</v>
      </c>
      <c r="AC229" s="368">
        <f>'GE2024 results'!S228</f>
        <v>9.6419964238513567E-2</v>
      </c>
      <c r="AD229" s="368">
        <f>'GE2024 results'!T228</f>
        <v>9.1872036072455879E-2</v>
      </c>
      <c r="AE229" s="368">
        <f>'GE2024 results'!U228</f>
        <v>7.1892249086527249E-2</v>
      </c>
      <c r="AF229" s="368">
        <f>'GE2024 results'!W228</f>
        <v>0</v>
      </c>
      <c r="AG229" s="368">
        <f>'GE2024 results'!X228</f>
        <v>1.2497084661432014E-2</v>
      </c>
      <c r="AH229" s="369">
        <f>'GE2024 results'!Z228</f>
        <v>0</v>
      </c>
      <c r="AJ229" s="368">
        <f t="shared" si="100"/>
        <v>0.25533858698863365</v>
      </c>
      <c r="AK229" s="370" t="str">
        <f t="shared" si="101"/>
        <v>Con</v>
      </c>
      <c r="AL229" s="368">
        <f t="shared" si="102"/>
        <v>3.0711127183590953E-2</v>
      </c>
      <c r="AM229" s="368">
        <f t="shared" si="103"/>
        <v>0.2246274598050427</v>
      </c>
      <c r="AO229" s="383" t="s">
        <v>8</v>
      </c>
      <c r="AP229" s="372" t="str">
        <f t="shared" si="104"/>
        <v>Con</v>
      </c>
      <c r="AQ229" s="359" t="str">
        <f t="shared" si="105"/>
        <v>gain from</v>
      </c>
      <c r="AR229" s="359" t="str">
        <f t="shared" si="106"/>
        <v>LAB</v>
      </c>
      <c r="AS229" s="333" t="str">
        <f t="shared" si="117"/>
        <v/>
      </c>
      <c r="AU229" s="373">
        <f t="shared" si="107"/>
        <v>10908.461095100865</v>
      </c>
      <c r="AV229" s="374">
        <f t="shared" si="108"/>
        <v>12399.868852459014</v>
      </c>
      <c r="AW229" s="375">
        <f t="shared" si="109"/>
        <v>9337.5654989340437</v>
      </c>
      <c r="AX229" s="376">
        <f t="shared" si="110"/>
        <v>4386.6559999999999</v>
      </c>
      <c r="AY229" s="377">
        <f t="shared" si="111"/>
        <v>9742.5667565923577</v>
      </c>
      <c r="AZ229" s="378">
        <f t="shared" si="112"/>
        <v>0</v>
      </c>
      <c r="BA229" s="379">
        <f t="shared" si="113"/>
        <v>463.2907511612533</v>
      </c>
      <c r="BB229" s="471">
        <f t="shared" si="115"/>
        <v>1162.3398886057873</v>
      </c>
      <c r="BC229" s="379">
        <f t="shared" si="116"/>
        <v>161.70698765142231</v>
      </c>
      <c r="BD229" s="381">
        <f t="shared" si="114"/>
        <v>0</v>
      </c>
      <c r="BE229" s="382">
        <f>'Allocation (ENG)'!AW229</f>
        <v>48562.455830504739</v>
      </c>
    </row>
    <row r="230" spans="1:57" ht="20" customHeight="1" x14ac:dyDescent="0.35">
      <c r="A230" s="333" t="s">
        <v>319</v>
      </c>
      <c r="B230" s="390" t="s">
        <v>318</v>
      </c>
      <c r="C230" s="333" t="s">
        <v>300</v>
      </c>
      <c r="D230" s="333" t="s">
        <v>71</v>
      </c>
      <c r="E230" s="462">
        <f>'Allocation (ENG)'!AY230</f>
        <v>0.20367464129423488</v>
      </c>
      <c r="F230" s="463">
        <f>'Allocation (ENG)'!AZ230</f>
        <v>8.1362935772125944E-2</v>
      </c>
      <c r="G230" s="464">
        <f>'Allocation (ENG)'!BA230</f>
        <v>0.41221496365178384</v>
      </c>
      <c r="H230" s="465">
        <f>'Allocation (ENG)'!BB230</f>
        <v>3.2646902451310425E-2</v>
      </c>
      <c r="I230" s="466">
        <f>'Allocation (ENG)'!BC230</f>
        <v>0.16292315621644496</v>
      </c>
      <c r="J230" s="467">
        <f>'Allocation (ENG)'!BD230</f>
        <v>0</v>
      </c>
      <c r="K230" s="462">
        <f>'Allocation (ENG)'!BE230</f>
        <v>5.0928714264676246E-2</v>
      </c>
      <c r="L230" s="468">
        <f>'Allocation (ENG)'!BF230</f>
        <v>5.131250698989475E-2</v>
      </c>
      <c r="M230" s="469">
        <f>'Allocation (ENG)'!BG230</f>
        <v>4.936179359528909E-3</v>
      </c>
      <c r="N230" s="470">
        <f>'Allocation (ENG)'!BH230</f>
        <v>0</v>
      </c>
      <c r="P230" s="367">
        <f t="shared" si="90"/>
        <v>-0.2355402708627827</v>
      </c>
      <c r="Q230" s="367">
        <f t="shared" si="91"/>
        <v>-4.2012039552878994E-2</v>
      </c>
      <c r="R230" s="367">
        <f t="shared" si="92"/>
        <v>0.16450621319353392</v>
      </c>
      <c r="S230" s="367">
        <f t="shared" si="93"/>
        <v>-7.143289590651164E-3</v>
      </c>
      <c r="T230" s="367">
        <f t="shared" si="94"/>
        <v>9.2958970209282163E-2</v>
      </c>
      <c r="U230" s="367">
        <f t="shared" si="95"/>
        <v>0</v>
      </c>
      <c r="V230" s="367">
        <f t="shared" si="96"/>
        <v>-2.9018269745926951E-2</v>
      </c>
      <c r="W230" s="367">
        <f t="shared" si="97"/>
        <v>5.131250698989475E-2</v>
      </c>
      <c r="X230" s="367">
        <f t="shared" si="98"/>
        <v>4.936179359528909E-3</v>
      </c>
      <c r="Y230" s="367">
        <f t="shared" si="99"/>
        <v>0</v>
      </c>
      <c r="AA230" s="368">
        <f>'GE2024 results'!Q229</f>
        <v>0.43921491215701758</v>
      </c>
      <c r="AB230" s="368">
        <f>'GE2024 results'!R229</f>
        <v>0.12337497532500494</v>
      </c>
      <c r="AC230" s="368">
        <f>'GE2024 results'!S229</f>
        <v>0.24770875045824992</v>
      </c>
      <c r="AD230" s="368">
        <f>'GE2024 results'!T229</f>
        <v>3.9790192041961589E-2</v>
      </c>
      <c r="AE230" s="368">
        <f>'GE2024 results'!U229</f>
        <v>6.9964186007162796E-2</v>
      </c>
      <c r="AF230" s="368">
        <f>'GE2024 results'!W229</f>
        <v>0</v>
      </c>
      <c r="AG230" s="368">
        <f>'GE2024 results'!X229</f>
        <v>7.9946984010603198E-2</v>
      </c>
      <c r="AH230" s="369">
        <f>'GE2024 results'!Z229</f>
        <v>0</v>
      </c>
      <c r="AJ230" s="368">
        <f t="shared" si="100"/>
        <v>0.41221496365178384</v>
      </c>
      <c r="AK230" s="370" t="str">
        <f t="shared" si="101"/>
        <v>Ref</v>
      </c>
      <c r="AL230" s="368">
        <f t="shared" si="102"/>
        <v>0.20854032235754896</v>
      </c>
      <c r="AM230" s="368">
        <f t="shared" si="103"/>
        <v>0.20367464129423488</v>
      </c>
      <c r="AO230" s="383" t="s">
        <v>8</v>
      </c>
      <c r="AP230" s="372" t="str">
        <f t="shared" si="104"/>
        <v>Ref</v>
      </c>
      <c r="AQ230" s="359" t="str">
        <f t="shared" si="105"/>
        <v>gain from</v>
      </c>
      <c r="AR230" s="359" t="str">
        <f t="shared" si="106"/>
        <v>LAB</v>
      </c>
      <c r="AS230" s="333" t="str">
        <f t="shared" si="117"/>
        <v/>
      </c>
      <c r="AU230" s="373">
        <f t="shared" si="107"/>
        <v>8169.0201729106639</v>
      </c>
      <c r="AV230" s="374">
        <f t="shared" si="108"/>
        <v>3263.3196721311469</v>
      </c>
      <c r="AW230" s="375">
        <f t="shared" si="109"/>
        <v>16533.193981583678</v>
      </c>
      <c r="AX230" s="376">
        <f t="shared" si="110"/>
        <v>1309.4079999999999</v>
      </c>
      <c r="AY230" s="377">
        <f t="shared" si="111"/>
        <v>6534.5520743729758</v>
      </c>
      <c r="AZ230" s="378">
        <f t="shared" si="112"/>
        <v>0</v>
      </c>
      <c r="BA230" s="379">
        <f t="shared" si="113"/>
        <v>2042.6582885570033</v>
      </c>
      <c r="BB230" s="471">
        <f t="shared" si="115"/>
        <v>2058.0515181441715</v>
      </c>
      <c r="BC230" s="379">
        <f t="shared" si="116"/>
        <v>197.9811944622204</v>
      </c>
      <c r="BD230" s="381">
        <f t="shared" si="114"/>
        <v>0</v>
      </c>
      <c r="BE230" s="382">
        <f>'Allocation (ENG)'!AW230</f>
        <v>40108.184902161862</v>
      </c>
    </row>
    <row r="231" spans="1:57" ht="20" customHeight="1" x14ac:dyDescent="0.35">
      <c r="A231" s="333" t="s">
        <v>320</v>
      </c>
      <c r="B231" s="390" t="s">
        <v>318</v>
      </c>
      <c r="C231" s="333" t="s">
        <v>300</v>
      </c>
      <c r="D231" s="333" t="s">
        <v>71</v>
      </c>
      <c r="E231" s="462">
        <f>'Allocation (ENG)'!AY231</f>
        <v>0.25162041173762056</v>
      </c>
      <c r="F231" s="463">
        <f>'Allocation (ENG)'!AZ231</f>
        <v>6.5205988619804284E-2</v>
      </c>
      <c r="G231" s="464">
        <f>'Allocation (ENG)'!BA231</f>
        <v>0.35413755675693065</v>
      </c>
      <c r="H231" s="465">
        <f>'Allocation (ENG)'!BB231</f>
        <v>4.2027581746966608E-2</v>
      </c>
      <c r="I231" s="466">
        <f>'Allocation (ENG)'!BC231</f>
        <v>0.23953835192156092</v>
      </c>
      <c r="J231" s="467">
        <f>'Allocation (ENG)'!BD231</f>
        <v>0</v>
      </c>
      <c r="K231" s="462">
        <f>'Allocation (ENG)'!BE231</f>
        <v>0</v>
      </c>
      <c r="L231" s="468">
        <f>'Allocation (ENG)'!BF231</f>
        <v>4.4083033026003096E-2</v>
      </c>
      <c r="M231" s="469">
        <f>'Allocation (ENG)'!BG231</f>
        <v>3.3870761911137456E-3</v>
      </c>
      <c r="N231" s="470">
        <f>'Allocation (ENG)'!BH231</f>
        <v>0</v>
      </c>
      <c r="P231" s="367">
        <f t="shared" si="90"/>
        <v>-0.2864778652247279</v>
      </c>
      <c r="Q231" s="367">
        <f t="shared" si="91"/>
        <v>-3.2847616996022136E-2</v>
      </c>
      <c r="R231" s="367">
        <f t="shared" si="92"/>
        <v>0.14309735254506084</v>
      </c>
      <c r="S231" s="367">
        <f t="shared" si="93"/>
        <v>-8.7701208694979729E-3</v>
      </c>
      <c r="T231" s="367">
        <f t="shared" si="94"/>
        <v>0.13752814132807017</v>
      </c>
      <c r="U231" s="367">
        <f t="shared" si="95"/>
        <v>0</v>
      </c>
      <c r="V231" s="367">
        <f t="shared" si="96"/>
        <v>0</v>
      </c>
      <c r="W231" s="367">
        <f t="shared" si="97"/>
        <v>4.4083033026003096E-2</v>
      </c>
      <c r="X231" s="367">
        <f t="shared" si="98"/>
        <v>3.3870761911137456E-3</v>
      </c>
      <c r="Y231" s="367">
        <f t="shared" si="99"/>
        <v>0</v>
      </c>
      <c r="AA231" s="368">
        <f>'GE2024 results'!Q230</f>
        <v>0.53809827696234847</v>
      </c>
      <c r="AB231" s="368">
        <f>'GE2024 results'!R230</f>
        <v>9.805360561582642E-2</v>
      </c>
      <c r="AC231" s="368">
        <f>'GE2024 results'!S230</f>
        <v>0.21104020421186981</v>
      </c>
      <c r="AD231" s="368">
        <f>'GE2024 results'!T230</f>
        <v>5.0797702616464581E-2</v>
      </c>
      <c r="AE231" s="368">
        <f>'GE2024 results'!U230</f>
        <v>0.10201021059349075</v>
      </c>
      <c r="AF231" s="368">
        <f>'GE2024 results'!W230</f>
        <v>0</v>
      </c>
      <c r="AG231" s="368">
        <f>'GE2024 results'!X230</f>
        <v>0</v>
      </c>
      <c r="AH231" s="369">
        <f>'GE2024 results'!Z230</f>
        <v>0</v>
      </c>
      <c r="AJ231" s="368">
        <f t="shared" si="100"/>
        <v>0.35413755675693065</v>
      </c>
      <c r="AK231" s="370" t="str">
        <f t="shared" si="101"/>
        <v>Ref</v>
      </c>
      <c r="AL231" s="368">
        <f t="shared" si="102"/>
        <v>0.10251714501931009</v>
      </c>
      <c r="AM231" s="368">
        <f t="shared" si="103"/>
        <v>0.25162041173762056</v>
      </c>
      <c r="AO231" s="383" t="s">
        <v>8</v>
      </c>
      <c r="AP231" s="372" t="str">
        <f t="shared" si="104"/>
        <v>Ref</v>
      </c>
      <c r="AQ231" s="359" t="str">
        <f t="shared" si="105"/>
        <v>gain from</v>
      </c>
      <c r="AR231" s="359" t="str">
        <f t="shared" si="106"/>
        <v>LAB</v>
      </c>
      <c r="AS231" s="333" t="str">
        <f t="shared" si="117"/>
        <v/>
      </c>
      <c r="AU231" s="373">
        <f t="shared" si="107"/>
        <v>8845.0951008645534</v>
      </c>
      <c r="AV231" s="374">
        <f t="shared" si="108"/>
        <v>2292.1557377049176</v>
      </c>
      <c r="AW231" s="375">
        <f t="shared" si="109"/>
        <v>12448.83253576895</v>
      </c>
      <c r="AX231" s="376">
        <f t="shared" si="110"/>
        <v>1477.376</v>
      </c>
      <c r="AY231" s="377">
        <f t="shared" si="111"/>
        <v>8420.3800813262424</v>
      </c>
      <c r="AZ231" s="378">
        <f t="shared" si="112"/>
        <v>0</v>
      </c>
      <c r="BA231" s="379">
        <f t="shared" si="113"/>
        <v>0</v>
      </c>
      <c r="BB231" s="471">
        <f t="shared" si="115"/>
        <v>1549.6303211527268</v>
      </c>
      <c r="BC231" s="379">
        <f t="shared" si="116"/>
        <v>119.06431126706522</v>
      </c>
      <c r="BD231" s="381">
        <f t="shared" si="114"/>
        <v>0</v>
      </c>
      <c r="BE231" s="382">
        <f>'Allocation (ENG)'!AW231</f>
        <v>35152.53408808446</v>
      </c>
    </row>
    <row r="232" spans="1:57" ht="20" customHeight="1" x14ac:dyDescent="0.35">
      <c r="A232" s="333" t="s">
        <v>321</v>
      </c>
      <c r="B232" s="390" t="s">
        <v>318</v>
      </c>
      <c r="C232" s="333" t="s">
        <v>300</v>
      </c>
      <c r="D232" s="333" t="s">
        <v>71</v>
      </c>
      <c r="E232" s="462">
        <f>'Allocation (ENG)'!AY232</f>
        <v>0.16827377123444573</v>
      </c>
      <c r="F232" s="463">
        <f>'Allocation (ENG)'!AZ232</f>
        <v>0.14082215909944285</v>
      </c>
      <c r="G232" s="464">
        <f>'Allocation (ENG)'!BA232</f>
        <v>0.35213555800844165</v>
      </c>
      <c r="H232" s="465">
        <f>'Allocation (ENG)'!BB232</f>
        <v>2.7754484722301354E-2</v>
      </c>
      <c r="I232" s="466">
        <f>'Allocation (ENG)'!BC232</f>
        <v>0.24478520040773982</v>
      </c>
      <c r="J232" s="467">
        <f>'Allocation (ENG)'!BD232</f>
        <v>0</v>
      </c>
      <c r="K232" s="462">
        <f>'Allocation (ENG)'!BE232</f>
        <v>1.7597419024501196E-2</v>
      </c>
      <c r="L232" s="468">
        <f>'Allocation (ENG)'!BF232</f>
        <v>4.3833824278543897E-2</v>
      </c>
      <c r="M232" s="469">
        <f>'Allocation (ENG)'!BG232</f>
        <v>4.797583224583445E-3</v>
      </c>
      <c r="N232" s="470">
        <f>'Allocation (ENG)'!BH232</f>
        <v>0</v>
      </c>
      <c r="P232" s="367">
        <f t="shared" si="90"/>
        <v>-0.2045755299325823</v>
      </c>
      <c r="Q232" s="367">
        <f t="shared" si="91"/>
        <v>-7.8583717555384403E-2</v>
      </c>
      <c r="R232" s="367">
        <f t="shared" si="92"/>
        <v>0.13471316767678429</v>
      </c>
      <c r="S232" s="367">
        <f t="shared" si="93"/>
        <v>-7.0026535220826108E-3</v>
      </c>
      <c r="T232" s="367">
        <f t="shared" si="94"/>
        <v>0.13677745097280281</v>
      </c>
      <c r="U232" s="367">
        <f t="shared" si="95"/>
        <v>-7.9570090871350155E-3</v>
      </c>
      <c r="V232" s="367">
        <f t="shared" si="96"/>
        <v>-1.6144912263842362E-2</v>
      </c>
      <c r="W232" s="367">
        <f t="shared" si="97"/>
        <v>4.3833824278543897E-2</v>
      </c>
      <c r="X232" s="367">
        <f t="shared" si="98"/>
        <v>4.797583224583445E-3</v>
      </c>
      <c r="Y232" s="367">
        <f t="shared" si="99"/>
        <v>-5.8582037916878084E-3</v>
      </c>
      <c r="AA232" s="368">
        <f>'GE2024 results'!Q231</f>
        <v>0.37284930116702802</v>
      </c>
      <c r="AB232" s="368">
        <f>'GE2024 results'!R231</f>
        <v>0.21940587665482725</v>
      </c>
      <c r="AC232" s="368">
        <f>'GE2024 results'!S231</f>
        <v>0.21742239033165736</v>
      </c>
      <c r="AD232" s="368">
        <f>'GE2024 results'!T231</f>
        <v>3.4757138244383964E-2</v>
      </c>
      <c r="AE232" s="368">
        <f>'GE2024 results'!U231</f>
        <v>0.10800774943493703</v>
      </c>
      <c r="AF232" s="368">
        <f>'GE2024 results'!W231</f>
        <v>7.9570090871350155E-3</v>
      </c>
      <c r="AG232" s="368">
        <f>'GE2024 results'!X231</f>
        <v>3.3742331288343558E-2</v>
      </c>
      <c r="AH232" s="369">
        <f>'GE2024 results'!Z231</f>
        <v>5.8582037916878084E-3</v>
      </c>
      <c r="AJ232" s="368">
        <f t="shared" si="100"/>
        <v>0.35213555800844165</v>
      </c>
      <c r="AK232" s="370" t="str">
        <f t="shared" si="101"/>
        <v>Ref</v>
      </c>
      <c r="AL232" s="368">
        <f t="shared" si="102"/>
        <v>0.10735035760070183</v>
      </c>
      <c r="AM232" s="368">
        <f t="shared" si="103"/>
        <v>0.24478520040773982</v>
      </c>
      <c r="AO232" s="383" t="s">
        <v>8</v>
      </c>
      <c r="AP232" s="372" t="str">
        <f t="shared" si="104"/>
        <v>Ref</v>
      </c>
      <c r="AQ232" s="359" t="str">
        <f t="shared" si="105"/>
        <v>gain from</v>
      </c>
      <c r="AR232" s="359" t="str">
        <f t="shared" si="106"/>
        <v>LAB</v>
      </c>
      <c r="AS232" s="333" t="str">
        <f t="shared" si="117"/>
        <v/>
      </c>
      <c r="AU232" s="373">
        <f t="shared" si="107"/>
        <v>8478.9971181556211</v>
      </c>
      <c r="AV232" s="374">
        <f t="shared" si="108"/>
        <v>7095.7622950819659</v>
      </c>
      <c r="AW232" s="375">
        <f t="shared" si="109"/>
        <v>17743.444861610806</v>
      </c>
      <c r="AX232" s="376">
        <f t="shared" si="110"/>
        <v>1398.4959999999999</v>
      </c>
      <c r="AY232" s="377">
        <f t="shared" si="111"/>
        <v>12334.263347153828</v>
      </c>
      <c r="AZ232" s="378">
        <f t="shared" si="112"/>
        <v>0</v>
      </c>
      <c r="BA232" s="379">
        <f t="shared" si="113"/>
        <v>886.70066702100212</v>
      </c>
      <c r="BB232" s="471">
        <f t="shared" si="115"/>
        <v>2208.703513381729</v>
      </c>
      <c r="BC232" s="379">
        <f t="shared" si="116"/>
        <v>241.7411462103598</v>
      </c>
      <c r="BD232" s="381">
        <f t="shared" si="114"/>
        <v>0</v>
      </c>
      <c r="BE232" s="382">
        <f>'Allocation (ENG)'!AW232</f>
        <v>50388.108948615314</v>
      </c>
    </row>
    <row r="233" spans="1:57" ht="20" customHeight="1" x14ac:dyDescent="0.35">
      <c r="A233" s="333" t="s">
        <v>322</v>
      </c>
      <c r="B233" s="390" t="s">
        <v>318</v>
      </c>
      <c r="C233" s="333" t="s">
        <v>300</v>
      </c>
      <c r="D233" s="333" t="s">
        <v>71</v>
      </c>
      <c r="E233" s="462">
        <f>'Allocation (ENG)'!AY233</f>
        <v>0.19321543538404298</v>
      </c>
      <c r="F233" s="463">
        <f>'Allocation (ENG)'!AZ233</f>
        <v>7.5917508943554424E-2</v>
      </c>
      <c r="G233" s="464">
        <f>'Allocation (ENG)'!BA233</f>
        <v>0.38359703560909636</v>
      </c>
      <c r="H233" s="465">
        <f>'Allocation (ENG)'!BB233</f>
        <v>3.1347896124842504E-2</v>
      </c>
      <c r="I233" s="466">
        <f>'Allocation (ENG)'!BC233</f>
        <v>0.18173526145917088</v>
      </c>
      <c r="J233" s="467">
        <f>'Allocation (ENG)'!BD233</f>
        <v>0</v>
      </c>
      <c r="K233" s="462">
        <f>'Allocation (ENG)'!BE233</f>
        <v>7.9225627036272575E-2</v>
      </c>
      <c r="L233" s="468">
        <f>'Allocation (ENG)'!BF233</f>
        <v>4.775014811840269E-2</v>
      </c>
      <c r="M233" s="469">
        <f>'Allocation (ENG)'!BG233</f>
        <v>7.2110873246174585E-3</v>
      </c>
      <c r="N233" s="470">
        <f>'Allocation (ENG)'!BH233</f>
        <v>0</v>
      </c>
      <c r="P233" s="367">
        <f t="shared" si="90"/>
        <v>-0.2154766848434144</v>
      </c>
      <c r="Q233" s="367">
        <f t="shared" si="91"/>
        <v>-3.6998819244910233E-2</v>
      </c>
      <c r="R233" s="367">
        <f t="shared" si="92"/>
        <v>0.15749359667056401</v>
      </c>
      <c r="S233" s="367">
        <f t="shared" si="93"/>
        <v>-6.1284104010172272E-3</v>
      </c>
      <c r="T233" s="367">
        <f t="shared" si="94"/>
        <v>0.10518503129399351</v>
      </c>
      <c r="U233" s="367">
        <f t="shared" si="95"/>
        <v>-1.1724884917411318E-2</v>
      </c>
      <c r="V233" s="367">
        <f t="shared" si="96"/>
        <v>-4.7311064000824646E-2</v>
      </c>
      <c r="W233" s="367">
        <f t="shared" si="97"/>
        <v>4.775014811840269E-2</v>
      </c>
      <c r="X233" s="367">
        <f t="shared" si="98"/>
        <v>7.2110873246174585E-3</v>
      </c>
      <c r="Y233" s="367">
        <f t="shared" si="99"/>
        <v>0</v>
      </c>
      <c r="AA233" s="368">
        <f>'GE2024 results'!Q232</f>
        <v>0.40869212022745738</v>
      </c>
      <c r="AB233" s="368">
        <f>'GE2024 results'!R232</f>
        <v>0.11291632818846466</v>
      </c>
      <c r="AC233" s="368">
        <f>'GE2024 results'!S232</f>
        <v>0.22610343893853235</v>
      </c>
      <c r="AD233" s="368">
        <f>'GE2024 results'!T232</f>
        <v>3.7476306525859732E-2</v>
      </c>
      <c r="AE233" s="368">
        <f>'GE2024 results'!U232</f>
        <v>7.6550230165177369E-2</v>
      </c>
      <c r="AF233" s="368">
        <f>'GE2024 results'!W232</f>
        <v>1.1724884917411318E-2</v>
      </c>
      <c r="AG233" s="368">
        <f>'GE2024 results'!X232</f>
        <v>0.12653669103709722</v>
      </c>
      <c r="AH233" s="369">
        <f>'GE2024 results'!Z232</f>
        <v>0</v>
      </c>
      <c r="AJ233" s="368">
        <f t="shared" si="100"/>
        <v>0.38359703560909636</v>
      </c>
      <c r="AK233" s="370" t="str">
        <f t="shared" si="101"/>
        <v>Ref</v>
      </c>
      <c r="AL233" s="368">
        <f t="shared" si="102"/>
        <v>0.19038160022505338</v>
      </c>
      <c r="AM233" s="368">
        <f t="shared" si="103"/>
        <v>0.19321543538404298</v>
      </c>
      <c r="AO233" s="383" t="s">
        <v>8</v>
      </c>
      <c r="AP233" s="372" t="str">
        <f t="shared" si="104"/>
        <v>Ref</v>
      </c>
      <c r="AQ233" s="359" t="str">
        <f t="shared" si="105"/>
        <v>gain from</v>
      </c>
      <c r="AR233" s="359" t="str">
        <f t="shared" si="106"/>
        <v>LAB</v>
      </c>
      <c r="AS233" s="333" t="str">
        <f t="shared" si="117"/>
        <v/>
      </c>
      <c r="AU233" s="373">
        <f t="shared" si="107"/>
        <v>7916.2132564841495</v>
      </c>
      <c r="AV233" s="374">
        <f t="shared" si="108"/>
        <v>3110.4098360655735</v>
      </c>
      <c r="AW233" s="375">
        <f t="shared" si="109"/>
        <v>15716.321692420732</v>
      </c>
      <c r="AX233" s="376">
        <f t="shared" si="110"/>
        <v>1284.3519999999999</v>
      </c>
      <c r="AY233" s="377">
        <f t="shared" si="111"/>
        <v>7445.8600218671518</v>
      </c>
      <c r="AZ233" s="378">
        <f t="shared" si="112"/>
        <v>0</v>
      </c>
      <c r="BA233" s="379">
        <f t="shared" si="113"/>
        <v>3245.9464625651003</v>
      </c>
      <c r="BB233" s="471">
        <f t="shared" si="115"/>
        <v>1956.3672787458825</v>
      </c>
      <c r="BC233" s="379">
        <f t="shared" si="116"/>
        <v>295.4448486961615</v>
      </c>
      <c r="BD233" s="381">
        <f t="shared" si="114"/>
        <v>0</v>
      </c>
      <c r="BE233" s="382">
        <f>'Allocation (ENG)'!AW233</f>
        <v>40970.915396844757</v>
      </c>
    </row>
    <row r="234" spans="1:57" ht="20" customHeight="1" x14ac:dyDescent="0.35">
      <c r="A234" s="333" t="s">
        <v>323</v>
      </c>
      <c r="B234" s="390" t="s">
        <v>318</v>
      </c>
      <c r="C234" s="333" t="s">
        <v>300</v>
      </c>
      <c r="D234" s="333" t="s">
        <v>71</v>
      </c>
      <c r="E234" s="462">
        <f>'Allocation (ENG)'!AY234</f>
        <v>0.19952720643531824</v>
      </c>
      <c r="F234" s="463">
        <f>'Allocation (ENG)'!AZ234</f>
        <v>0.20294046950725309</v>
      </c>
      <c r="G234" s="464">
        <f>'Allocation (ENG)'!BA234</f>
        <v>0.35122589274394012</v>
      </c>
      <c r="H234" s="465">
        <f>'Allocation (ENG)'!BB234</f>
        <v>8.4012466009788567E-2</v>
      </c>
      <c r="I234" s="466">
        <f>'Allocation (ENG)'!BC234</f>
        <v>0.11345091845024899</v>
      </c>
      <c r="J234" s="467">
        <f>'Allocation (ENG)'!BD234</f>
        <v>0</v>
      </c>
      <c r="K234" s="462">
        <f>'Allocation (ENG)'!BE234</f>
        <v>0</v>
      </c>
      <c r="L234" s="468">
        <f>'Allocation (ENG)'!BF234</f>
        <v>4.3720589172205948E-2</v>
      </c>
      <c r="M234" s="469">
        <f>'Allocation (ENG)'!BG234</f>
        <v>1.6041978316217911E-3</v>
      </c>
      <c r="N234" s="470">
        <f>'Allocation (ENG)'!BH234</f>
        <v>3.5182598496232877E-3</v>
      </c>
      <c r="P234" s="367">
        <f t="shared" si="90"/>
        <v>-0.18979518470329787</v>
      </c>
      <c r="Q234" s="367">
        <f t="shared" si="91"/>
        <v>-7.5502509998554346E-2</v>
      </c>
      <c r="R234" s="367">
        <f t="shared" si="92"/>
        <v>0.16025320338567292</v>
      </c>
      <c r="S234" s="367">
        <f t="shared" si="93"/>
        <v>-8.6374286043196941E-3</v>
      </c>
      <c r="T234" s="367">
        <f t="shared" si="94"/>
        <v>6.936822415902516E-2</v>
      </c>
      <c r="U234" s="367">
        <f t="shared" si="95"/>
        <v>0</v>
      </c>
      <c r="V234" s="367">
        <f t="shared" si="96"/>
        <v>0</v>
      </c>
      <c r="W234" s="367">
        <f t="shared" si="97"/>
        <v>4.3720589172205948E-2</v>
      </c>
      <c r="X234" s="367">
        <f t="shared" si="98"/>
        <v>1.6041978316217911E-3</v>
      </c>
      <c r="Y234" s="367">
        <f t="shared" si="99"/>
        <v>-1.0110912423539307E-3</v>
      </c>
      <c r="AA234" s="368">
        <f>'GE2024 results'!Q233</f>
        <v>0.38932239113861611</v>
      </c>
      <c r="AB234" s="368">
        <f>'GE2024 results'!R233</f>
        <v>0.27844297950580743</v>
      </c>
      <c r="AC234" s="368">
        <f>'GE2024 results'!S233</f>
        <v>0.19097268935826719</v>
      </c>
      <c r="AD234" s="368">
        <f>'GE2024 results'!T233</f>
        <v>9.2649894614108261E-2</v>
      </c>
      <c r="AE234" s="368">
        <f>'GE2024 results'!U233</f>
        <v>4.4082694291223821E-2</v>
      </c>
      <c r="AF234" s="368">
        <f>'GE2024 results'!W233</f>
        <v>0</v>
      </c>
      <c r="AG234" s="368">
        <f>'GE2024 results'!X233</f>
        <v>0</v>
      </c>
      <c r="AH234" s="369">
        <f>'GE2024 results'!Z233</f>
        <v>4.5293510919772184E-3</v>
      </c>
      <c r="AJ234" s="368">
        <f t="shared" si="100"/>
        <v>0.35122589274394012</v>
      </c>
      <c r="AK234" s="370" t="str">
        <f t="shared" si="101"/>
        <v>Ref</v>
      </c>
      <c r="AL234" s="368">
        <f t="shared" si="102"/>
        <v>0.14828542323668703</v>
      </c>
      <c r="AM234" s="368">
        <f t="shared" si="103"/>
        <v>0.20294046950725309</v>
      </c>
      <c r="AO234" s="383" t="s">
        <v>8</v>
      </c>
      <c r="AP234" s="372" t="str">
        <f t="shared" si="104"/>
        <v>Ref</v>
      </c>
      <c r="AQ234" s="359" t="str">
        <f t="shared" si="105"/>
        <v>gain from</v>
      </c>
      <c r="AR234" s="359" t="str">
        <f t="shared" si="106"/>
        <v>LAB</v>
      </c>
      <c r="AS234" s="333" t="str">
        <f t="shared" si="117"/>
        <v/>
      </c>
      <c r="AU234" s="373">
        <f t="shared" si="107"/>
        <v>9106.8184438040353</v>
      </c>
      <c r="AV234" s="374">
        <f t="shared" si="108"/>
        <v>9262.6065573770484</v>
      </c>
      <c r="AW234" s="375">
        <f t="shared" si="109"/>
        <v>16030.648126269147</v>
      </c>
      <c r="AX234" s="376">
        <f t="shared" si="110"/>
        <v>3834.4960000000005</v>
      </c>
      <c r="AY234" s="377">
        <f t="shared" si="111"/>
        <v>5178.1255051258649</v>
      </c>
      <c r="AZ234" s="378">
        <f t="shared" si="112"/>
        <v>0</v>
      </c>
      <c r="BA234" s="379">
        <f t="shared" si="113"/>
        <v>0</v>
      </c>
      <c r="BB234" s="471">
        <f t="shared" si="115"/>
        <v>1995.4946243208003</v>
      </c>
      <c r="BC234" s="379">
        <f t="shared" si="116"/>
        <v>73.218778839865564</v>
      </c>
      <c r="BD234" s="381">
        <f t="shared" si="114"/>
        <v>160.58037528346387</v>
      </c>
      <c r="BE234" s="382">
        <f>'Allocation (ENG)'!AW234</f>
        <v>45641.988411020226</v>
      </c>
    </row>
    <row r="235" spans="1:57" ht="20" customHeight="1" x14ac:dyDescent="0.35">
      <c r="A235" s="333" t="s">
        <v>324</v>
      </c>
      <c r="B235" s="390" t="s">
        <v>318</v>
      </c>
      <c r="C235" s="333" t="s">
        <v>300</v>
      </c>
      <c r="D235" s="333" t="s">
        <v>71</v>
      </c>
      <c r="E235" s="462">
        <f>'Allocation (ENG)'!AY235</f>
        <v>0.24212809489929082</v>
      </c>
      <c r="F235" s="463">
        <f>'Allocation (ENG)'!AZ235</f>
        <v>0.222499311033103</v>
      </c>
      <c r="G235" s="464">
        <f>'Allocation (ENG)'!BA235</f>
        <v>0.32697047646938648</v>
      </c>
      <c r="H235" s="465">
        <f>'Allocation (ENG)'!BB235</f>
        <v>2.8749305477577539E-2</v>
      </c>
      <c r="I235" s="466">
        <f>'Allocation (ENG)'!BC235</f>
        <v>0.10823695609932156</v>
      </c>
      <c r="J235" s="467">
        <f>'Allocation (ENG)'!BD235</f>
        <v>8.888082489378177E-5</v>
      </c>
      <c r="K235" s="462">
        <f>'Allocation (ENG)'!BE235</f>
        <v>2.6915596365125204E-2</v>
      </c>
      <c r="L235" s="468">
        <f>'Allocation (ENG)'!BF235</f>
        <v>4.0701275641942612E-2</v>
      </c>
      <c r="M235" s="469">
        <f>'Allocation (ENG)'!BG235</f>
        <v>3.7101031893590204E-3</v>
      </c>
      <c r="N235" s="470">
        <f>'Allocation (ENG)'!BH235</f>
        <v>0</v>
      </c>
      <c r="P235" s="367">
        <f t="shared" si="90"/>
        <v>-0.18900107909016434</v>
      </c>
      <c r="Q235" s="367">
        <f t="shared" si="91"/>
        <v>-5.6081532552134272E-2</v>
      </c>
      <c r="R235" s="367">
        <f t="shared" si="92"/>
        <v>0.16473409685602972</v>
      </c>
      <c r="S235" s="367">
        <f t="shared" si="93"/>
        <v>-1.8303195651736548E-4</v>
      </c>
      <c r="T235" s="367">
        <f t="shared" si="94"/>
        <v>6.9858221477177448E-2</v>
      </c>
      <c r="U235" s="367">
        <f t="shared" si="95"/>
        <v>-1.2455055906213425E-2</v>
      </c>
      <c r="V235" s="367">
        <f t="shared" si="96"/>
        <v>-1.5197760401131386E-2</v>
      </c>
      <c r="W235" s="367">
        <f t="shared" si="97"/>
        <v>4.0701275641942612E-2</v>
      </c>
      <c r="X235" s="367">
        <f t="shared" si="98"/>
        <v>3.7101031893590204E-3</v>
      </c>
      <c r="Y235" s="367">
        <f t="shared" si="99"/>
        <v>-6.0852372583479787E-3</v>
      </c>
      <c r="AA235" s="368">
        <f>'GE2024 results'!Q234</f>
        <v>0.43112917398945516</v>
      </c>
      <c r="AB235" s="368">
        <f>'GE2024 results'!R234</f>
        <v>0.27858084358523727</v>
      </c>
      <c r="AC235" s="368">
        <f>'GE2024 results'!S234</f>
        <v>0.16223637961335677</v>
      </c>
      <c r="AD235" s="368">
        <f>'GE2024 results'!T234</f>
        <v>2.8932337434094905E-2</v>
      </c>
      <c r="AE235" s="368">
        <f>'GE2024 results'!U234</f>
        <v>3.8378734622144112E-2</v>
      </c>
      <c r="AF235" s="368">
        <f>'GE2024 results'!W234</f>
        <v>1.2543936731107206E-2</v>
      </c>
      <c r="AG235" s="368">
        <f>'GE2024 results'!X234</f>
        <v>4.2113356766256591E-2</v>
      </c>
      <c r="AH235" s="369">
        <f>'GE2024 results'!Z234</f>
        <v>6.0852372583479787E-3</v>
      </c>
      <c r="AJ235" s="368">
        <f t="shared" si="100"/>
        <v>0.32697047646938648</v>
      </c>
      <c r="AK235" s="370" t="str">
        <f t="shared" si="101"/>
        <v>Ref</v>
      </c>
      <c r="AL235" s="368">
        <f t="shared" si="102"/>
        <v>8.484238157009566E-2</v>
      </c>
      <c r="AM235" s="368">
        <f t="shared" si="103"/>
        <v>0.24212809489929082</v>
      </c>
      <c r="AO235" s="383" t="s">
        <v>8</v>
      </c>
      <c r="AP235" s="372" t="str">
        <f t="shared" si="104"/>
        <v>Ref</v>
      </c>
      <c r="AQ235" s="359" t="str">
        <f t="shared" si="105"/>
        <v>gain from</v>
      </c>
      <c r="AR235" s="359" t="str">
        <f t="shared" si="106"/>
        <v>LAB</v>
      </c>
      <c r="AS235" s="333" t="str">
        <f t="shared" si="117"/>
        <v/>
      </c>
      <c r="AU235" s="373">
        <f t="shared" si="107"/>
        <v>10293.227665706052</v>
      </c>
      <c r="AV235" s="374">
        <f t="shared" si="108"/>
        <v>9458.7786885245896</v>
      </c>
      <c r="AW235" s="375">
        <f t="shared" si="109"/>
        <v>13900.004275272708</v>
      </c>
      <c r="AX235" s="376">
        <f t="shared" si="110"/>
        <v>1222.1759999999999</v>
      </c>
      <c r="AY235" s="377">
        <f t="shared" si="111"/>
        <v>4601.3149834460255</v>
      </c>
      <c r="AZ235" s="378">
        <f t="shared" si="112"/>
        <v>3.7784568789011241</v>
      </c>
      <c r="BA235" s="379">
        <f t="shared" si="113"/>
        <v>1144.222281432139</v>
      </c>
      <c r="BB235" s="471">
        <f t="shared" si="115"/>
        <v>1730.2721381483045</v>
      </c>
      <c r="BC235" s="379">
        <f t="shared" si="116"/>
        <v>157.72203885393219</v>
      </c>
      <c r="BD235" s="381">
        <f t="shared" si="114"/>
        <v>0</v>
      </c>
      <c r="BE235" s="382">
        <f>'Allocation (ENG)'!AW235</f>
        <v>42511.496528262651</v>
      </c>
    </row>
    <row r="236" spans="1:57" ht="20" customHeight="1" x14ac:dyDescent="0.35">
      <c r="A236" s="333" t="s">
        <v>325</v>
      </c>
      <c r="B236" s="390" t="s">
        <v>318</v>
      </c>
      <c r="C236" s="333" t="s">
        <v>300</v>
      </c>
      <c r="D236" s="333" t="s">
        <v>71</v>
      </c>
      <c r="E236" s="462">
        <f>'Allocation (ENG)'!AY236</f>
        <v>0.24285658902967958</v>
      </c>
      <c r="F236" s="463">
        <f>'Allocation (ENG)'!AZ236</f>
        <v>0.17739733826607679</v>
      </c>
      <c r="G236" s="464">
        <f>'Allocation (ENG)'!BA236</f>
        <v>0.31084930966162533</v>
      </c>
      <c r="H236" s="465">
        <f>'Allocation (ENG)'!BB236</f>
        <v>4.0095832957519395E-2</v>
      </c>
      <c r="I236" s="466">
        <f>'Allocation (ENG)'!BC236</f>
        <v>0.17202985542470062</v>
      </c>
      <c r="J236" s="467">
        <f>'Allocation (ENG)'!BD236</f>
        <v>0</v>
      </c>
      <c r="K236" s="462">
        <f>'Allocation (ENG)'!BE236</f>
        <v>1.3146702764665405E-2</v>
      </c>
      <c r="L236" s="468">
        <f>'Allocation (ENG)'!BF236</f>
        <v>3.8694513254715714E-2</v>
      </c>
      <c r="M236" s="469">
        <f>'Allocation (ENG)'!BG236</f>
        <v>3.5972402895317122E-3</v>
      </c>
      <c r="N236" s="470">
        <f>'Allocation (ENG)'!BH236</f>
        <v>1.3326183514855139E-3</v>
      </c>
      <c r="P236" s="367">
        <f t="shared" si="90"/>
        <v>-0.21308219905010437</v>
      </c>
      <c r="Q236" s="367">
        <f t="shared" si="91"/>
        <v>-5.6790371972232773E-2</v>
      </c>
      <c r="R236" s="367">
        <f t="shared" si="92"/>
        <v>0.1482255355582473</v>
      </c>
      <c r="S236" s="367">
        <f t="shared" si="93"/>
        <v>-2.4492942514634103E-3</v>
      </c>
      <c r="T236" s="367">
        <f t="shared" si="94"/>
        <v>0.107714699315353</v>
      </c>
      <c r="U236" s="367">
        <f t="shared" si="95"/>
        <v>-6.5618041408063675E-3</v>
      </c>
      <c r="V236" s="367">
        <f t="shared" si="96"/>
        <v>-1.1086963791453417E-2</v>
      </c>
      <c r="W236" s="367">
        <f t="shared" si="97"/>
        <v>3.8694513254715714E-2</v>
      </c>
      <c r="X236" s="367">
        <f t="shared" si="98"/>
        <v>3.5972402895317122E-3</v>
      </c>
      <c r="Y236" s="367">
        <f t="shared" si="99"/>
        <v>-8.2613552117873339E-3</v>
      </c>
      <c r="AA236" s="368">
        <f>'GE2024 results'!Q235</f>
        <v>0.45593878807978394</v>
      </c>
      <c r="AB236" s="368">
        <f>'GE2024 results'!R235</f>
        <v>0.23418771023830956</v>
      </c>
      <c r="AC236" s="368">
        <f>'GE2024 results'!S235</f>
        <v>0.16262377410337803</v>
      </c>
      <c r="AD236" s="368">
        <f>'GE2024 results'!T235</f>
        <v>4.2545127208982805E-2</v>
      </c>
      <c r="AE236" s="368">
        <f>'GE2024 results'!U235</f>
        <v>6.4315156109347613E-2</v>
      </c>
      <c r="AF236" s="368">
        <f>'GE2024 results'!W235</f>
        <v>6.5618041408063675E-3</v>
      </c>
      <c r="AG236" s="368">
        <f>'GE2024 results'!X235</f>
        <v>2.4233666556118822E-2</v>
      </c>
      <c r="AH236" s="369">
        <f>'GE2024 results'!Z235</f>
        <v>9.5939735632728472E-3</v>
      </c>
      <c r="AJ236" s="368">
        <f t="shared" si="100"/>
        <v>0.31084930966162533</v>
      </c>
      <c r="AK236" s="370" t="str">
        <f t="shared" si="101"/>
        <v>Ref</v>
      </c>
      <c r="AL236" s="368">
        <f t="shared" si="102"/>
        <v>6.7992720631945752E-2</v>
      </c>
      <c r="AM236" s="368">
        <f t="shared" si="103"/>
        <v>0.24285658902967958</v>
      </c>
      <c r="AO236" s="383" t="s">
        <v>8</v>
      </c>
      <c r="AP236" s="372" t="str">
        <f t="shared" si="104"/>
        <v>Ref</v>
      </c>
      <c r="AQ236" s="359" t="str">
        <f t="shared" si="105"/>
        <v>gain from</v>
      </c>
      <c r="AR236" s="359" t="str">
        <f t="shared" si="106"/>
        <v>LAB</v>
      </c>
      <c r="AS236" s="333" t="str">
        <f t="shared" si="117"/>
        <v/>
      </c>
      <c r="AU236" s="373">
        <f t="shared" si="107"/>
        <v>10094.968299711816</v>
      </c>
      <c r="AV236" s="374">
        <f t="shared" si="108"/>
        <v>7373.9836065573763</v>
      </c>
      <c r="AW236" s="375">
        <f t="shared" si="109"/>
        <v>12921.263283648903</v>
      </c>
      <c r="AX236" s="376">
        <f t="shared" si="110"/>
        <v>1666.6879999999999</v>
      </c>
      <c r="AY236" s="377">
        <f t="shared" si="111"/>
        <v>7150.8701660308861</v>
      </c>
      <c r="AZ236" s="378">
        <f t="shared" si="112"/>
        <v>0</v>
      </c>
      <c r="BA236" s="379">
        <f t="shared" si="113"/>
        <v>546.47703068419423</v>
      </c>
      <c r="BB236" s="471">
        <f t="shared" si="115"/>
        <v>1608.4384872563455</v>
      </c>
      <c r="BC236" s="379">
        <f t="shared" si="116"/>
        <v>149.52868618619544</v>
      </c>
      <c r="BD236" s="381">
        <f t="shared" si="114"/>
        <v>55.393761674781729</v>
      </c>
      <c r="BE236" s="382">
        <f>'Allocation (ENG)'!AW236</f>
        <v>41567.611321750497</v>
      </c>
    </row>
    <row r="237" spans="1:57" ht="20" customHeight="1" x14ac:dyDescent="0.35">
      <c r="A237" s="333" t="s">
        <v>326</v>
      </c>
      <c r="B237" s="390" t="s">
        <v>318</v>
      </c>
      <c r="C237" s="333" t="s">
        <v>300</v>
      </c>
      <c r="D237" s="333" t="s">
        <v>71</v>
      </c>
      <c r="E237" s="462">
        <f>'Allocation (ENG)'!AY237</f>
        <v>8.2145479476777736E-2</v>
      </c>
      <c r="F237" s="463">
        <f>'Allocation (ENG)'!AZ237</f>
        <v>0.16906569080754938</v>
      </c>
      <c r="G237" s="464">
        <f>'Allocation (ENG)'!BA237</f>
        <v>0.19191437507799686</v>
      </c>
      <c r="H237" s="465">
        <f>'Allocation (ENG)'!BB237</f>
        <v>0.43517926484449787</v>
      </c>
      <c r="I237" s="466">
        <f>'Allocation (ENG)'!BC237</f>
        <v>8.5015251423508964E-2</v>
      </c>
      <c r="J237" s="467">
        <f>'Allocation (ENG)'!BD237</f>
        <v>0</v>
      </c>
      <c r="K237" s="462">
        <f>'Allocation (ENG)'!BE237</f>
        <v>1.0990216824572609E-2</v>
      </c>
      <c r="L237" s="468">
        <f>'Allocation (ENG)'!BF237</f>
        <v>2.3889495969315912E-2</v>
      </c>
      <c r="M237" s="469">
        <f>'Allocation (ENG)'!BG237</f>
        <v>1.800225575780731E-3</v>
      </c>
      <c r="N237" s="470">
        <f>'Allocation (ENG)'!BH237</f>
        <v>0</v>
      </c>
      <c r="P237" s="367">
        <f t="shared" si="90"/>
        <v>-7.3755251831495325E-2</v>
      </c>
      <c r="Q237" s="367">
        <f t="shared" si="91"/>
        <v>-5.655572410640855E-2</v>
      </c>
      <c r="R237" s="367">
        <f t="shared" si="92"/>
        <v>9.0418248449308278E-2</v>
      </c>
      <c r="S237" s="367">
        <f t="shared" si="93"/>
        <v>-3.1616185668994878E-2</v>
      </c>
      <c r="T237" s="367">
        <f t="shared" si="94"/>
        <v>5.2884995761290597E-2</v>
      </c>
      <c r="U237" s="367">
        <f t="shared" si="95"/>
        <v>0</v>
      </c>
      <c r="V237" s="367">
        <f t="shared" si="96"/>
        <v>-4.996063753377758E-3</v>
      </c>
      <c r="W237" s="367">
        <f t="shared" si="97"/>
        <v>2.3889495969315912E-2</v>
      </c>
      <c r="X237" s="367">
        <f t="shared" si="98"/>
        <v>1.800225575780731E-3</v>
      </c>
      <c r="Y237" s="367">
        <f t="shared" si="99"/>
        <v>-2.0697403954189745E-3</v>
      </c>
      <c r="AA237" s="368">
        <f>'GE2024 results'!Q236</f>
        <v>0.15590073130827306</v>
      </c>
      <c r="AB237" s="368">
        <f>'GE2024 results'!R236</f>
        <v>0.22562141491395793</v>
      </c>
      <c r="AC237" s="368">
        <f>'GE2024 results'!S236</f>
        <v>0.10149612662868858</v>
      </c>
      <c r="AD237" s="368">
        <f>'GE2024 results'!T236</f>
        <v>0.46679545051349275</v>
      </c>
      <c r="AE237" s="368">
        <f>'GE2024 results'!U236</f>
        <v>3.2130255662218367E-2</v>
      </c>
      <c r="AF237" s="368">
        <f>'GE2024 results'!W236</f>
        <v>0</v>
      </c>
      <c r="AG237" s="368">
        <f>'GE2024 results'!X236</f>
        <v>1.5986280577950367E-2</v>
      </c>
      <c r="AH237" s="369">
        <f>'GE2024 results'!Z236</f>
        <v>2.0697403954189745E-3</v>
      </c>
      <c r="AJ237" s="368">
        <f t="shared" si="100"/>
        <v>0.43517926484449787</v>
      </c>
      <c r="AK237" s="370" t="str">
        <f t="shared" si="101"/>
        <v>LD</v>
      </c>
      <c r="AL237" s="368">
        <f t="shared" si="102"/>
        <v>0.24326488976650101</v>
      </c>
      <c r="AM237" s="368">
        <f t="shared" si="103"/>
        <v>0.19191437507799686</v>
      </c>
      <c r="AO237" s="385" t="s">
        <v>14</v>
      </c>
      <c r="AP237" s="372" t="str">
        <f t="shared" si="104"/>
        <v>LD</v>
      </c>
      <c r="AQ237" s="359" t="str">
        <f t="shared" si="105"/>
        <v>HOLD</v>
      </c>
      <c r="AR237" s="359" t="str">
        <f t="shared" si="106"/>
        <v/>
      </c>
      <c r="AS237" s="333" t="str">
        <f t="shared" si="117"/>
        <v>Con/LD</v>
      </c>
      <c r="AU237" s="373">
        <f t="shared" si="107"/>
        <v>4148.236311239194</v>
      </c>
      <c r="AV237" s="374">
        <f t="shared" si="108"/>
        <v>8537.5901639344247</v>
      </c>
      <c r="AW237" s="375">
        <f t="shared" si="109"/>
        <v>9691.4180112903414</v>
      </c>
      <c r="AX237" s="376">
        <f t="shared" si="110"/>
        <v>21975.968000000001</v>
      </c>
      <c r="AY237" s="377">
        <f t="shared" si="111"/>
        <v>4293.1559376170699</v>
      </c>
      <c r="AZ237" s="378">
        <f t="shared" si="112"/>
        <v>0</v>
      </c>
      <c r="BA237" s="379">
        <f t="shared" si="113"/>
        <v>554.99117894822393</v>
      </c>
      <c r="BB237" s="471">
        <f t="shared" si="115"/>
        <v>1206.3874393128801</v>
      </c>
      <c r="BC237" s="379">
        <f t="shared" si="116"/>
        <v>90.908972099751708</v>
      </c>
      <c r="BD237" s="381">
        <f t="shared" si="114"/>
        <v>0</v>
      </c>
      <c r="BE237" s="382">
        <f>'Allocation (ENG)'!AW237</f>
        <v>50498.656014441884</v>
      </c>
    </row>
    <row r="238" spans="1:57" ht="20" customHeight="1" x14ac:dyDescent="0.35">
      <c r="A238" s="333" t="s">
        <v>327</v>
      </c>
      <c r="B238" s="390" t="s">
        <v>318</v>
      </c>
      <c r="C238" s="333" t="s">
        <v>300</v>
      </c>
      <c r="D238" s="333" t="s">
        <v>71</v>
      </c>
      <c r="E238" s="462">
        <f>'Seat polls or by-elections'!I54</f>
        <v>0.25339902554459798</v>
      </c>
      <c r="F238" s="463">
        <f>'Seat polls or by-elections'!J54</f>
        <v>4.3756804489505065E-2</v>
      </c>
      <c r="G238" s="464">
        <f>'Seat polls or by-elections'!K54</f>
        <v>0.27039440418442656</v>
      </c>
      <c r="H238" s="465">
        <f>'Seat polls or by-elections'!L54</f>
        <v>1.8109298032713116E-2</v>
      </c>
      <c r="I238" s="466">
        <f>'Seat polls or by-elections'!M54</f>
        <v>0.38471665523106929</v>
      </c>
      <c r="J238" s="467">
        <v>0</v>
      </c>
      <c r="K238" s="462">
        <v>0</v>
      </c>
      <c r="L238" s="468">
        <v>0</v>
      </c>
      <c r="M238" s="469">
        <v>0</v>
      </c>
      <c r="N238" s="470">
        <f>100%-E238-F238-G238-H238-I238-J238-K238-M238-L238</f>
        <v>2.9623812517688086E-2</v>
      </c>
      <c r="P238" s="367">
        <f t="shared" si="90"/>
        <v>-0.25412285629347647</v>
      </c>
      <c r="Q238" s="367">
        <f t="shared" si="91"/>
        <v>-3.5236630959072611E-2</v>
      </c>
      <c r="R238" s="367">
        <f t="shared" si="92"/>
        <v>0.12974888996123182</v>
      </c>
      <c r="S238" s="367">
        <f t="shared" si="93"/>
        <v>-2.0156566299890825E-2</v>
      </c>
      <c r="T238" s="367">
        <f t="shared" si="94"/>
        <v>0.25315210380874981</v>
      </c>
      <c r="U238" s="367">
        <f t="shared" si="95"/>
        <v>0</v>
      </c>
      <c r="V238" s="367">
        <f t="shared" si="96"/>
        <v>-0.10300875273522976</v>
      </c>
      <c r="W238" s="367">
        <f t="shared" si="97"/>
        <v>0</v>
      </c>
      <c r="X238" s="367">
        <f t="shared" si="98"/>
        <v>0</v>
      </c>
      <c r="Y238" s="367">
        <f t="shared" si="99"/>
        <v>2.9623812517688086E-2</v>
      </c>
      <c r="AA238" s="368">
        <f>'GE2024 results'!Q237</f>
        <v>0.50752188183807445</v>
      </c>
      <c r="AB238" s="368">
        <f>'GE2024 results'!R237</f>
        <v>7.8993435448577676E-2</v>
      </c>
      <c r="AC238" s="368">
        <f>'GE2024 results'!S237</f>
        <v>0.14064551422319474</v>
      </c>
      <c r="AD238" s="368">
        <f>'GE2024 results'!T237</f>
        <v>3.8265864332603941E-2</v>
      </c>
      <c r="AE238" s="368">
        <f>'GE2024 results'!U237</f>
        <v>0.13156455142231949</v>
      </c>
      <c r="AF238" s="368">
        <f>'GE2024 results'!W237</f>
        <v>0</v>
      </c>
      <c r="AG238" s="368">
        <f>'GE2024 results'!X237</f>
        <v>0.10300875273522976</v>
      </c>
      <c r="AH238" s="369">
        <f>'GE2024 results'!Z237</f>
        <v>0</v>
      </c>
      <c r="AJ238" s="368">
        <f t="shared" si="100"/>
        <v>0.38471665523106929</v>
      </c>
      <c r="AK238" s="370" t="str">
        <f t="shared" si="101"/>
        <v>Grn</v>
      </c>
      <c r="AL238" s="368">
        <f t="shared" si="102"/>
        <v>0.11432225104664273</v>
      </c>
      <c r="AM238" s="368">
        <f t="shared" si="103"/>
        <v>0.27039440418442656</v>
      </c>
      <c r="AO238" s="383" t="s">
        <v>8</v>
      </c>
      <c r="AP238" s="372" t="str">
        <f t="shared" si="104"/>
        <v>Grn</v>
      </c>
      <c r="AQ238" s="359" t="str">
        <f t="shared" si="105"/>
        <v>gain from</v>
      </c>
      <c r="AR238" s="359" t="str">
        <f t="shared" si="106"/>
        <v>LAB</v>
      </c>
      <c r="AS238" s="333" t="str">
        <f t="shared" si="117"/>
        <v/>
      </c>
      <c r="AU238" s="373">
        <f t="shared" si="107"/>
        <v>10077.439274116066</v>
      </c>
      <c r="AV238" s="374">
        <f t="shared" si="108"/>
        <v>1740.1666763503342</v>
      </c>
      <c r="AW238" s="375">
        <f t="shared" si="109"/>
        <v>10753.329387802942</v>
      </c>
      <c r="AX238" s="376">
        <f t="shared" si="110"/>
        <v>720.1896330474126</v>
      </c>
      <c r="AY238" s="377">
        <f t="shared" si="111"/>
        <v>15299.817047440882</v>
      </c>
      <c r="AZ238" s="378">
        <f t="shared" si="112"/>
        <v>0</v>
      </c>
      <c r="BA238" s="379">
        <f t="shared" si="113"/>
        <v>0</v>
      </c>
      <c r="BB238" s="471">
        <f t="shared" si="115"/>
        <v>0</v>
      </c>
      <c r="BC238" s="379">
        <f t="shared" si="116"/>
        <v>0</v>
      </c>
      <c r="BD238" s="381">
        <f t="shared" si="114"/>
        <v>1178.1109697371733</v>
      </c>
      <c r="BE238" s="382">
        <f>'Allocation (ENG)'!AW238</f>
        <v>39769.052988494805</v>
      </c>
    </row>
    <row r="239" spans="1:57" ht="20" customHeight="1" x14ac:dyDescent="0.35">
      <c r="A239" s="333" t="s">
        <v>328</v>
      </c>
      <c r="B239" s="390" t="s">
        <v>318</v>
      </c>
      <c r="C239" s="333" t="s">
        <v>300</v>
      </c>
      <c r="D239" s="333" t="s">
        <v>71</v>
      </c>
      <c r="E239" s="462">
        <f>'Allocation (ENG)'!AY239</f>
        <v>0.1183173025950338</v>
      </c>
      <c r="F239" s="463">
        <f>'Allocation (ENG)'!AZ239</f>
        <v>0.14002727943805968</v>
      </c>
      <c r="G239" s="464">
        <f>'Allocation (ENG)'!BA239</f>
        <v>0.27272168295840193</v>
      </c>
      <c r="H239" s="465">
        <f>'Allocation (ENG)'!BB239</f>
        <v>0.33500748865964197</v>
      </c>
      <c r="I239" s="466">
        <f>'Allocation (ENG)'!BC239</f>
        <v>9.6738527163969495E-2</v>
      </c>
      <c r="J239" s="467">
        <f>'Allocation (ENG)'!BD239</f>
        <v>0</v>
      </c>
      <c r="K239" s="462">
        <f>'Allocation (ENG)'!BE239</f>
        <v>0</v>
      </c>
      <c r="L239" s="468">
        <f>'Allocation (ENG)'!BF239</f>
        <v>3.3948387363541305E-2</v>
      </c>
      <c r="M239" s="469">
        <f>'Allocation (ENG)'!BG239</f>
        <v>1.3678843470868792E-3</v>
      </c>
      <c r="N239" s="470">
        <f>'Allocation (ENG)'!BH239</f>
        <v>1.8714474742649665E-3</v>
      </c>
      <c r="P239" s="367">
        <f t="shared" si="90"/>
        <v>-0.1170842366023226</v>
      </c>
      <c r="Q239" s="367">
        <f t="shared" si="91"/>
        <v>-5.5872542293319949E-2</v>
      </c>
      <c r="R239" s="367">
        <f t="shared" si="92"/>
        <v>0.12151945677465481</v>
      </c>
      <c r="S239" s="367">
        <f t="shared" si="93"/>
        <v>-4.1704542298225789E-2</v>
      </c>
      <c r="T239" s="367">
        <f t="shared" si="94"/>
        <v>5.8410773783387729E-2</v>
      </c>
      <c r="U239" s="367">
        <f t="shared" si="95"/>
        <v>0</v>
      </c>
      <c r="V239" s="367">
        <f t="shared" si="96"/>
        <v>0</v>
      </c>
      <c r="W239" s="367">
        <f t="shared" si="97"/>
        <v>3.3948387363541305E-2</v>
      </c>
      <c r="X239" s="367">
        <f t="shared" si="98"/>
        <v>1.3678843470868792E-3</v>
      </c>
      <c r="Y239" s="367">
        <f t="shared" si="99"/>
        <v>-5.8518107480238428E-4</v>
      </c>
      <c r="AA239" s="368">
        <f>'GE2024 results'!Q238</f>
        <v>0.2354015391973564</v>
      </c>
      <c r="AB239" s="368">
        <f>'GE2024 results'!R238</f>
        <v>0.19589982173137963</v>
      </c>
      <c r="AC239" s="368">
        <f>'GE2024 results'!S238</f>
        <v>0.15120222618374712</v>
      </c>
      <c r="AD239" s="368">
        <f>'GE2024 results'!T238</f>
        <v>0.37671203095786776</v>
      </c>
      <c r="AE239" s="368">
        <f>'GE2024 results'!U238</f>
        <v>3.8327753380581767E-2</v>
      </c>
      <c r="AF239" s="368">
        <f>'GE2024 results'!W238</f>
        <v>0</v>
      </c>
      <c r="AG239" s="368">
        <f>'GE2024 results'!X238</f>
        <v>0</v>
      </c>
      <c r="AH239" s="369">
        <f>'GE2024 results'!Z238</f>
        <v>2.4566285490673508E-3</v>
      </c>
      <c r="AJ239" s="368">
        <f t="shared" si="100"/>
        <v>0.33500748865964197</v>
      </c>
      <c r="AK239" s="370" t="str">
        <f t="shared" si="101"/>
        <v>LD</v>
      </c>
      <c r="AL239" s="368">
        <f t="shared" si="102"/>
        <v>6.2285805701240038E-2</v>
      </c>
      <c r="AM239" s="368">
        <f t="shared" si="103"/>
        <v>0.27272168295840193</v>
      </c>
      <c r="AO239" s="385" t="s">
        <v>14</v>
      </c>
      <c r="AP239" s="372" t="str">
        <f t="shared" si="104"/>
        <v>LD</v>
      </c>
      <c r="AQ239" s="359" t="str">
        <f t="shared" si="105"/>
        <v>HOLD</v>
      </c>
      <c r="AR239" s="359" t="str">
        <f t="shared" si="106"/>
        <v/>
      </c>
      <c r="AU239" s="373">
        <f t="shared" si="107"/>
        <v>5679.2391930835747</v>
      </c>
      <c r="AV239" s="374">
        <f t="shared" si="108"/>
        <v>6721.3196721311469</v>
      </c>
      <c r="AW239" s="375">
        <f t="shared" si="109"/>
        <v>13090.660762968408</v>
      </c>
      <c r="AX239" s="376">
        <f t="shared" si="110"/>
        <v>16080.384</v>
      </c>
      <c r="AY239" s="377">
        <f t="shared" si="111"/>
        <v>4643.4563914226346</v>
      </c>
      <c r="AZ239" s="378">
        <f t="shared" si="112"/>
        <v>0</v>
      </c>
      <c r="BA239" s="379">
        <f t="shared" si="113"/>
        <v>0</v>
      </c>
      <c r="BB239" s="471">
        <f t="shared" si="115"/>
        <v>1629.5250806799536</v>
      </c>
      <c r="BC239" s="379">
        <f t="shared" si="116"/>
        <v>65.658548878272128</v>
      </c>
      <c r="BD239" s="381">
        <f t="shared" si="114"/>
        <v>89.829615876393163</v>
      </c>
      <c r="BE239" s="382">
        <f>'Allocation (ENG)'!AW239</f>
        <v>48000.073265040381</v>
      </c>
    </row>
    <row r="240" spans="1:57" ht="20" customHeight="1" x14ac:dyDescent="0.35">
      <c r="A240" s="333" t="s">
        <v>329</v>
      </c>
      <c r="B240" s="390" t="s">
        <v>318</v>
      </c>
      <c r="C240" s="333" t="s">
        <v>300</v>
      </c>
      <c r="D240" s="333" t="s">
        <v>71</v>
      </c>
      <c r="E240" s="462">
        <f>'Allocation (ENG)'!AY240</f>
        <v>0.21092927694972169</v>
      </c>
      <c r="F240" s="463">
        <f>'Allocation (ENG)'!AZ240</f>
        <v>0.127858616704492</v>
      </c>
      <c r="G240" s="464">
        <f>'Allocation (ENG)'!BA240</f>
        <v>0.45142924824193303</v>
      </c>
      <c r="H240" s="465">
        <f>'Allocation (ENG)'!BB240</f>
        <v>5.7011676657502994E-2</v>
      </c>
      <c r="I240" s="466">
        <f>'Allocation (ENG)'!BC240</f>
        <v>0</v>
      </c>
      <c r="J240" s="467">
        <f>'Allocation (ENG)'!BD240</f>
        <v>9.2254742691168762E-2</v>
      </c>
      <c r="K240" s="462">
        <f>'Allocation (ENG)'!BE240</f>
        <v>0</v>
      </c>
      <c r="L240" s="468">
        <f>'Allocation (ENG)'!BF240</f>
        <v>5.6193900024029068E-2</v>
      </c>
      <c r="M240" s="469">
        <f>'Allocation (ENG)'!BG240</f>
        <v>4.3225387311522749E-3</v>
      </c>
      <c r="N240" s="470">
        <f>'Allocation (ENG)'!BH240</f>
        <v>0</v>
      </c>
      <c r="P240" s="367">
        <f t="shared" si="90"/>
        <v>-0.19491505378014634</v>
      </c>
      <c r="Q240" s="367">
        <f t="shared" si="91"/>
        <v>-4.5128186419666372E-2</v>
      </c>
      <c r="R240" s="367">
        <f t="shared" si="92"/>
        <v>0.20938777234643074</v>
      </c>
      <c r="S240" s="367">
        <f t="shared" si="93"/>
        <v>-4.9867073985164004E-3</v>
      </c>
      <c r="T240" s="367">
        <f t="shared" si="94"/>
        <v>0</v>
      </c>
      <c r="U240" s="367">
        <f t="shared" si="95"/>
        <v>-2.4874263503283159E-2</v>
      </c>
      <c r="V240" s="367">
        <f t="shared" si="96"/>
        <v>0</v>
      </c>
      <c r="W240" s="367">
        <f t="shared" si="97"/>
        <v>5.6193900024029068E-2</v>
      </c>
      <c r="X240" s="367">
        <f t="shared" si="98"/>
        <v>4.3225387311522749E-3</v>
      </c>
      <c r="Y240" s="367">
        <f t="shared" si="99"/>
        <v>0</v>
      </c>
      <c r="AA240" s="368">
        <f>'GE2024 results'!Q239</f>
        <v>0.40584433072986803</v>
      </c>
      <c r="AB240" s="368">
        <f>'GE2024 results'!R239</f>
        <v>0.17298680312415837</v>
      </c>
      <c r="AC240" s="368">
        <f>'GE2024 results'!S239</f>
        <v>0.24204147589550229</v>
      </c>
      <c r="AD240" s="368">
        <f>'GE2024 results'!T239</f>
        <v>6.1998384056019394E-2</v>
      </c>
      <c r="AE240" s="368">
        <f>'GE2024 results'!U239</f>
        <v>0</v>
      </c>
      <c r="AF240" s="368">
        <f>'GE2024 results'!W239</f>
        <v>0.11712900619445192</v>
      </c>
      <c r="AG240" s="368">
        <f>'GE2024 results'!X239</f>
        <v>0</v>
      </c>
      <c r="AH240" s="369">
        <f>'GE2024 results'!Z239</f>
        <v>0</v>
      </c>
      <c r="AJ240" s="368">
        <f t="shared" si="100"/>
        <v>0.45142924824193303</v>
      </c>
      <c r="AK240" s="370" t="str">
        <f t="shared" si="101"/>
        <v>Ref</v>
      </c>
      <c r="AL240" s="368">
        <f t="shared" si="102"/>
        <v>0.24049997129221135</v>
      </c>
      <c r="AM240" s="368">
        <f t="shared" si="103"/>
        <v>0.21092927694972169</v>
      </c>
      <c r="AO240" s="383" t="s">
        <v>8</v>
      </c>
      <c r="AP240" s="372" t="str">
        <f t="shared" si="104"/>
        <v>Ref</v>
      </c>
      <c r="AQ240" s="359" t="str">
        <f t="shared" si="105"/>
        <v>gain from</v>
      </c>
      <c r="AR240" s="359" t="str">
        <f t="shared" si="106"/>
        <v>LAB</v>
      </c>
      <c r="AS240" s="333" t="str">
        <f t="shared" ref="AS240:AS271" si="118">IF(AD240&gt;AA240,"Con/LD","")</f>
        <v/>
      </c>
      <c r="AU240" s="373">
        <f t="shared" si="107"/>
        <v>7903.6253602305478</v>
      </c>
      <c r="AV240" s="374">
        <f t="shared" si="108"/>
        <v>4790.9262295081953</v>
      </c>
      <c r="AW240" s="375">
        <f t="shared" si="109"/>
        <v>16915.279407159895</v>
      </c>
      <c r="AX240" s="376">
        <f t="shared" si="110"/>
        <v>2136.2559999999999</v>
      </c>
      <c r="AY240" s="377">
        <f t="shared" si="111"/>
        <v>0</v>
      </c>
      <c r="AZ240" s="378">
        <f t="shared" si="112"/>
        <v>3456.8312871487669</v>
      </c>
      <c r="BA240" s="379">
        <f t="shared" si="113"/>
        <v>0</v>
      </c>
      <c r="BB240" s="471">
        <f t="shared" si="115"/>
        <v>2105.6135010885323</v>
      </c>
      <c r="BC240" s="379">
        <f t="shared" si="116"/>
        <v>161.96768523630485</v>
      </c>
      <c r="BD240" s="381">
        <f t="shared" si="114"/>
        <v>0</v>
      </c>
      <c r="BE240" s="382">
        <f>'Allocation (ENG)'!AW240</f>
        <v>37470.499470372248</v>
      </c>
    </row>
    <row r="241" spans="1:57" ht="20" customHeight="1" x14ac:dyDescent="0.35">
      <c r="A241" s="333" t="s">
        <v>330</v>
      </c>
      <c r="B241" s="390" t="s">
        <v>318</v>
      </c>
      <c r="C241" s="333" t="s">
        <v>300</v>
      </c>
      <c r="D241" s="333" t="s">
        <v>71</v>
      </c>
      <c r="E241" s="462">
        <f>'Allocation (ENG)'!AY241</f>
        <v>0.23288261118629791</v>
      </c>
      <c r="F241" s="463">
        <f>'Allocation (ENG)'!AZ241</f>
        <v>0.10751100468780282</v>
      </c>
      <c r="G241" s="464">
        <f>'Allocation (ENG)'!BA241</f>
        <v>0.46407835969917227</v>
      </c>
      <c r="H241" s="465">
        <f>'Allocation (ENG)'!BB241</f>
        <v>3.2949454537996505E-2</v>
      </c>
      <c r="I241" s="466">
        <f>'Allocation (ENG)'!BC241</f>
        <v>9.6795964061851453E-2</v>
      </c>
      <c r="J241" s="467">
        <f>'Allocation (ENG)'!BD241</f>
        <v>0</v>
      </c>
      <c r="K241" s="462">
        <f>'Allocation (ENG)'!BE241</f>
        <v>0</v>
      </c>
      <c r="L241" s="468">
        <f>'Allocation (ENG)'!BF241</f>
        <v>5.7768461059648911E-2</v>
      </c>
      <c r="M241" s="469">
        <f>'Allocation (ENG)'!BG241</f>
        <v>1.3686965057568654E-3</v>
      </c>
      <c r="N241" s="470">
        <f>'Allocation (ENG)'!BH241</f>
        <v>6.6454482614731816E-3</v>
      </c>
      <c r="P241" s="367">
        <f t="shared" si="90"/>
        <v>-0.25220361664950486</v>
      </c>
      <c r="Q241" s="367">
        <f t="shared" si="91"/>
        <v>-4.9958026159901817E-2</v>
      </c>
      <c r="R241" s="367">
        <f t="shared" si="92"/>
        <v>0.19470745855756433</v>
      </c>
      <c r="S241" s="367">
        <f t="shared" si="93"/>
        <v>-5.8409268076435247E-3</v>
      </c>
      <c r="T241" s="367">
        <f t="shared" si="94"/>
        <v>5.6645368968336759E-2</v>
      </c>
      <c r="U241" s="367">
        <f t="shared" si="95"/>
        <v>0</v>
      </c>
      <c r="V241" s="367">
        <f t="shared" si="96"/>
        <v>0</v>
      </c>
      <c r="W241" s="367">
        <f t="shared" si="97"/>
        <v>5.7768461059648911E-2</v>
      </c>
      <c r="X241" s="367">
        <f t="shared" si="98"/>
        <v>1.3686965057568654E-3</v>
      </c>
      <c r="Y241" s="367">
        <f t="shared" si="99"/>
        <v>-2.4874154742567187E-3</v>
      </c>
      <c r="AA241" s="368">
        <f>'GE2024 results'!Q240</f>
        <v>0.48508622783580274</v>
      </c>
      <c r="AB241" s="368">
        <f>'GE2024 results'!R240</f>
        <v>0.15746903084770464</v>
      </c>
      <c r="AC241" s="368">
        <f>'GE2024 results'!S240</f>
        <v>0.26937090114160794</v>
      </c>
      <c r="AD241" s="368">
        <f>'GE2024 results'!T240</f>
        <v>3.8790381345640029E-2</v>
      </c>
      <c r="AE241" s="368">
        <f>'GE2024 results'!U240</f>
        <v>4.0150595093514693E-2</v>
      </c>
      <c r="AF241" s="368">
        <f>'GE2024 results'!W240</f>
        <v>0</v>
      </c>
      <c r="AG241" s="368">
        <f>'GE2024 results'!X240</f>
        <v>0</v>
      </c>
      <c r="AH241" s="369">
        <f>'GE2024 results'!Z240</f>
        <v>9.1328637357299004E-3</v>
      </c>
      <c r="AJ241" s="368">
        <f t="shared" si="100"/>
        <v>0.46407835969917227</v>
      </c>
      <c r="AK241" s="370" t="str">
        <f t="shared" si="101"/>
        <v>Ref</v>
      </c>
      <c r="AL241" s="368">
        <f t="shared" si="102"/>
        <v>0.23119574851287436</v>
      </c>
      <c r="AM241" s="368">
        <f t="shared" si="103"/>
        <v>0.23288261118629791</v>
      </c>
      <c r="AO241" s="383" t="s">
        <v>8</v>
      </c>
      <c r="AP241" s="372" t="str">
        <f t="shared" si="104"/>
        <v>Ref</v>
      </c>
      <c r="AQ241" s="359" t="str">
        <f t="shared" si="105"/>
        <v>gain from</v>
      </c>
      <c r="AR241" s="359" t="str">
        <f t="shared" si="106"/>
        <v>LAB</v>
      </c>
      <c r="AS241" s="333" t="str">
        <f t="shared" si="118"/>
        <v/>
      </c>
      <c r="AU241" s="373">
        <f t="shared" si="107"/>
        <v>10474.703170028819</v>
      </c>
      <c r="AV241" s="374">
        <f t="shared" si="108"/>
        <v>4835.6803278688521</v>
      </c>
      <c r="AW241" s="375">
        <f t="shared" si="109"/>
        <v>20873.533840592325</v>
      </c>
      <c r="AX241" s="376">
        <f t="shared" si="110"/>
        <v>1482.0159999999998</v>
      </c>
      <c r="AY241" s="377">
        <f t="shared" si="111"/>
        <v>4353.7342115834463</v>
      </c>
      <c r="AZ241" s="378">
        <f t="shared" si="112"/>
        <v>0</v>
      </c>
      <c r="BA241" s="379">
        <f t="shared" si="113"/>
        <v>0</v>
      </c>
      <c r="BB241" s="471">
        <f t="shared" si="115"/>
        <v>2598.3369007535134</v>
      </c>
      <c r="BC241" s="379">
        <f t="shared" si="116"/>
        <v>61.561872544403748</v>
      </c>
      <c r="BD241" s="381">
        <f t="shared" si="114"/>
        <v>298.90208468605158</v>
      </c>
      <c r="BE241" s="382">
        <f>'Allocation (ENG)'!AW241</f>
        <v>44978.468408057415</v>
      </c>
    </row>
    <row r="242" spans="1:57" ht="20" customHeight="1" x14ac:dyDescent="0.35">
      <c r="A242" s="333" t="s">
        <v>331</v>
      </c>
      <c r="B242" s="390" t="s">
        <v>318</v>
      </c>
      <c r="C242" s="333" t="s">
        <v>300</v>
      </c>
      <c r="D242" s="333" t="s">
        <v>71</v>
      </c>
      <c r="E242" s="462">
        <f>'Allocation (ENG)'!AY242</f>
        <v>0.20105001018256671</v>
      </c>
      <c r="F242" s="463">
        <f>'Allocation (ENG)'!AZ242</f>
        <v>6.8785925191643157E-2</v>
      </c>
      <c r="G242" s="464">
        <f>'Allocation (ENG)'!BA242</f>
        <v>0.50748037940416368</v>
      </c>
      <c r="H242" s="465">
        <f>'Allocation (ENG)'!BB242</f>
        <v>5.345008289631456E-2</v>
      </c>
      <c r="I242" s="466">
        <f>'Allocation (ENG)'!BC242</f>
        <v>9.8508815411100806E-2</v>
      </c>
      <c r="J242" s="467">
        <f>'Allocation (ENG)'!BD242</f>
        <v>0</v>
      </c>
      <c r="K242" s="462">
        <f>'Allocation (ENG)'!BE242</f>
        <v>0</v>
      </c>
      <c r="L242" s="468">
        <f>'Allocation (ENG)'!BF242</f>
        <v>6.3171143242164801E-2</v>
      </c>
      <c r="M242" s="469">
        <f>'Allocation (ENG)'!BG242</f>
        <v>1.3929162516865669E-3</v>
      </c>
      <c r="N242" s="470">
        <f>'Allocation (ENG)'!BH242</f>
        <v>6.1607274203597344E-3</v>
      </c>
      <c r="P242" s="367">
        <f t="shared" si="90"/>
        <v>-0.25102757966419087</v>
      </c>
      <c r="Q242" s="367">
        <f t="shared" si="91"/>
        <v>-3.997397844196586E-2</v>
      </c>
      <c r="R242" s="367">
        <f t="shared" si="92"/>
        <v>0.18949612587114328</v>
      </c>
      <c r="S242" s="367">
        <f t="shared" si="93"/>
        <v>-1.4478288064617317E-2</v>
      </c>
      <c r="T242" s="367">
        <f t="shared" si="94"/>
        <v>5.43988385092306E-2</v>
      </c>
      <c r="U242" s="367">
        <f t="shared" si="95"/>
        <v>0</v>
      </c>
      <c r="V242" s="367">
        <f t="shared" si="96"/>
        <v>0</v>
      </c>
      <c r="W242" s="367">
        <f t="shared" si="97"/>
        <v>6.3171143242164801E-2</v>
      </c>
      <c r="X242" s="367">
        <f t="shared" si="98"/>
        <v>1.3929162516865669E-3</v>
      </c>
      <c r="Y242" s="367">
        <f t="shared" si="99"/>
        <v>-2.9791777034512083E-3</v>
      </c>
      <c r="AA242" s="368">
        <f>'GE2024 results'!Q241</f>
        <v>0.45207758984675755</v>
      </c>
      <c r="AB242" s="368">
        <f>'GE2024 results'!R241</f>
        <v>0.10875990363360902</v>
      </c>
      <c r="AC242" s="368">
        <f>'GE2024 results'!S241</f>
        <v>0.3179842535330204</v>
      </c>
      <c r="AD242" s="368">
        <f>'GE2024 results'!T241</f>
        <v>6.7928370960931878E-2</v>
      </c>
      <c r="AE242" s="368">
        <f>'GE2024 results'!U241</f>
        <v>4.4109976901870206E-2</v>
      </c>
      <c r="AF242" s="368">
        <f>'GE2024 results'!W241</f>
        <v>0</v>
      </c>
      <c r="AG242" s="368">
        <f>'GE2024 results'!X241</f>
        <v>0</v>
      </c>
      <c r="AH242" s="369">
        <f>'GE2024 results'!Z241</f>
        <v>9.1399051238109427E-3</v>
      </c>
      <c r="AJ242" s="368">
        <f t="shared" si="100"/>
        <v>0.50748037940416368</v>
      </c>
      <c r="AK242" s="370" t="str">
        <f t="shared" si="101"/>
        <v>Ref</v>
      </c>
      <c r="AL242" s="368">
        <f t="shared" si="102"/>
        <v>0.30643036922159694</v>
      </c>
      <c r="AM242" s="368">
        <f t="shared" si="103"/>
        <v>0.20105001018256671</v>
      </c>
      <c r="AO242" s="383" t="s">
        <v>8</v>
      </c>
      <c r="AP242" s="372" t="str">
        <f t="shared" si="104"/>
        <v>Ref</v>
      </c>
      <c r="AQ242" s="359" t="str">
        <f t="shared" si="105"/>
        <v>gain from</v>
      </c>
      <c r="AR242" s="359" t="str">
        <f t="shared" si="106"/>
        <v>LAB</v>
      </c>
      <c r="AS242" s="333" t="str">
        <f t="shared" si="118"/>
        <v/>
      </c>
      <c r="AU242" s="373">
        <f t="shared" si="107"/>
        <v>9546.8703170028821</v>
      </c>
      <c r="AV242" s="374">
        <f t="shared" si="108"/>
        <v>3266.3032786885242</v>
      </c>
      <c r="AW242" s="375">
        <f t="shared" si="109"/>
        <v>24097.732530306897</v>
      </c>
      <c r="AX242" s="376">
        <f t="shared" si="110"/>
        <v>2538.08</v>
      </c>
      <c r="AY242" s="377">
        <f t="shared" si="111"/>
        <v>4677.6962854036301</v>
      </c>
      <c r="AZ242" s="378">
        <f t="shared" si="112"/>
        <v>0</v>
      </c>
      <c r="BA242" s="379">
        <f t="shared" si="113"/>
        <v>0</v>
      </c>
      <c r="BB242" s="471">
        <f t="shared" si="115"/>
        <v>2999.6850622495253</v>
      </c>
      <c r="BC242" s="379">
        <f t="shared" si="116"/>
        <v>66.142701535911115</v>
      </c>
      <c r="BD242" s="381">
        <f t="shared" si="114"/>
        <v>292.54246586294408</v>
      </c>
      <c r="BE242" s="382">
        <f>'Allocation (ENG)'!AW242</f>
        <v>47485.052641050315</v>
      </c>
    </row>
    <row r="243" spans="1:57" ht="20" customHeight="1" x14ac:dyDescent="0.35">
      <c r="A243" s="333" t="s">
        <v>332</v>
      </c>
      <c r="B243" s="390" t="s">
        <v>318</v>
      </c>
      <c r="C243" s="333" t="s">
        <v>300</v>
      </c>
      <c r="D243" s="333" t="s">
        <v>71</v>
      </c>
      <c r="E243" s="462">
        <f>'Allocation (ENG)'!AY243</f>
        <v>0.24104067559240044</v>
      </c>
      <c r="F243" s="463">
        <f>'Allocation (ENG)'!AZ243</f>
        <v>4.7943929381956324E-2</v>
      </c>
      <c r="G243" s="464">
        <f>'Allocation (ENG)'!BA243</f>
        <v>0.20399173516824506</v>
      </c>
      <c r="H243" s="465">
        <f>'Allocation (ENG)'!BB243</f>
        <v>6.4466095775583571E-2</v>
      </c>
      <c r="I243" s="466">
        <f>'Allocation (ENG)'!BC243</f>
        <v>0.38302503447516134</v>
      </c>
      <c r="J243" s="467">
        <f>'Allocation (ENG)'!BD243</f>
        <v>0</v>
      </c>
      <c r="K243" s="462">
        <f>'Allocation (ENG)'!BE243</f>
        <v>2.695140804612315E-2</v>
      </c>
      <c r="L243" s="468">
        <f>'Allocation (ENG)'!BF243</f>
        <v>2.5392885410980729E-2</v>
      </c>
      <c r="M243" s="469">
        <f>'Allocation (ENG)'!BG243</f>
        <v>7.1882361495493674E-3</v>
      </c>
      <c r="N243" s="470">
        <f>'Allocation (ENG)'!BH243</f>
        <v>0</v>
      </c>
      <c r="P243" s="367">
        <f t="shared" si="90"/>
        <v>-0.26705246474743588</v>
      </c>
      <c r="Q243" s="367">
        <f t="shared" si="91"/>
        <v>-2.3119632606715804E-2</v>
      </c>
      <c r="R243" s="367">
        <f t="shared" si="92"/>
        <v>8.4167946621989564E-2</v>
      </c>
      <c r="S243" s="367">
        <f t="shared" si="93"/>
        <v>-1.2336924992194909E-2</v>
      </c>
      <c r="T243" s="367">
        <f t="shared" si="94"/>
        <v>0.22224466946572144</v>
      </c>
      <c r="U243" s="367">
        <f t="shared" si="95"/>
        <v>-5.0849590937696665E-3</v>
      </c>
      <c r="V243" s="367">
        <f t="shared" si="96"/>
        <v>-2.0575338335248779E-2</v>
      </c>
      <c r="W243" s="367">
        <f t="shared" si="97"/>
        <v>2.5392885410980729E-2</v>
      </c>
      <c r="X243" s="367">
        <f t="shared" si="98"/>
        <v>7.1882361495493674E-3</v>
      </c>
      <c r="Y243" s="367">
        <f t="shared" si="99"/>
        <v>-1.0824417872876023E-2</v>
      </c>
      <c r="AA243" s="368">
        <f>'GE2024 results'!Q242</f>
        <v>0.50809314033983632</v>
      </c>
      <c r="AB243" s="368">
        <f>'GE2024 results'!R242</f>
        <v>7.1063561988672128E-2</v>
      </c>
      <c r="AC243" s="368">
        <f>'GE2024 results'!S242</f>
        <v>0.1198237885462555</v>
      </c>
      <c r="AD243" s="368">
        <f>'GE2024 results'!T242</f>
        <v>7.6803020767778479E-2</v>
      </c>
      <c r="AE243" s="368">
        <f>'GE2024 results'!U242</f>
        <v>0.1607803650094399</v>
      </c>
      <c r="AF243" s="368">
        <f>'GE2024 results'!W242</f>
        <v>5.0849590937696665E-3</v>
      </c>
      <c r="AG243" s="368">
        <f>'GE2024 results'!X242</f>
        <v>4.7526746381371929E-2</v>
      </c>
      <c r="AH243" s="369">
        <f>'GE2024 results'!Z242</f>
        <v>1.0824417872876023E-2</v>
      </c>
      <c r="AJ243" s="368">
        <f t="shared" si="100"/>
        <v>0.38302503447516134</v>
      </c>
      <c r="AK243" s="370" t="str">
        <f t="shared" si="101"/>
        <v>Grn</v>
      </c>
      <c r="AL243" s="368">
        <f t="shared" si="102"/>
        <v>0.1419843588827609</v>
      </c>
      <c r="AM243" s="368">
        <f t="shared" si="103"/>
        <v>0.24104067559240044</v>
      </c>
      <c r="AO243" s="383" t="s">
        <v>8</v>
      </c>
      <c r="AP243" s="372" t="str">
        <f t="shared" si="104"/>
        <v>Grn</v>
      </c>
      <c r="AQ243" s="359" t="str">
        <f t="shared" si="105"/>
        <v>gain from</v>
      </c>
      <c r="AR243" s="359" t="str">
        <f t="shared" si="106"/>
        <v>LAB</v>
      </c>
      <c r="AS243" s="333" t="str">
        <f t="shared" si="118"/>
        <v/>
      </c>
      <c r="AU243" s="373">
        <f t="shared" si="107"/>
        <v>10586.420749279539</v>
      </c>
      <c r="AV243" s="374">
        <f t="shared" si="108"/>
        <v>2105.6803278688521</v>
      </c>
      <c r="AW243" s="375">
        <f t="shared" si="109"/>
        <v>8959.2444617871479</v>
      </c>
      <c r="AX243" s="376">
        <f t="shared" si="110"/>
        <v>2831.328</v>
      </c>
      <c r="AY243" s="377">
        <f t="shared" si="111"/>
        <v>16822.323296662718</v>
      </c>
      <c r="AZ243" s="378">
        <f t="shared" si="112"/>
        <v>0</v>
      </c>
      <c r="BA243" s="379">
        <f t="shared" si="113"/>
        <v>1183.6962564951141</v>
      </c>
      <c r="BB243" s="471">
        <f t="shared" si="115"/>
        <v>1115.2464966263954</v>
      </c>
      <c r="BC243" s="379">
        <f t="shared" si="116"/>
        <v>315.70477529274689</v>
      </c>
      <c r="BD243" s="381">
        <f t="shared" si="114"/>
        <v>0</v>
      </c>
      <c r="BE243" s="382">
        <f>'Allocation (ENG)'!AW243</f>
        <v>43919.644364012514</v>
      </c>
    </row>
    <row r="244" spans="1:57" ht="20" customHeight="1" x14ac:dyDescent="0.35">
      <c r="A244" s="333" t="s">
        <v>333</v>
      </c>
      <c r="B244" s="390" t="s">
        <v>318</v>
      </c>
      <c r="C244" s="333" t="s">
        <v>300</v>
      </c>
      <c r="D244" s="333" t="s">
        <v>71</v>
      </c>
      <c r="E244" s="462">
        <f>'Allocation (ENG)'!AY244</f>
        <v>0.24083961525216652</v>
      </c>
      <c r="F244" s="463">
        <f>'Allocation (ENG)'!AZ244</f>
        <v>3.8177511617852773E-2</v>
      </c>
      <c r="G244" s="464">
        <f>'Allocation (ENG)'!BA244</f>
        <v>7.5381237036396029E-2</v>
      </c>
      <c r="H244" s="465">
        <f>'Allocation (ENG)'!BB244</f>
        <v>0</v>
      </c>
      <c r="I244" s="466">
        <f>'Allocation (ENG)'!BC244</f>
        <v>0.54782752517386213</v>
      </c>
      <c r="J244" s="467">
        <f>'Allocation (ENG)'!BD244</f>
        <v>0</v>
      </c>
      <c r="K244" s="462">
        <f>'Allocation (ENG)'!BE244</f>
        <v>7.6098149657457495E-2</v>
      </c>
      <c r="L244" s="468">
        <f>'Allocation (ENG)'!BF244</f>
        <v>9.3834542493815322E-3</v>
      </c>
      <c r="M244" s="469">
        <f>'Allocation (ENG)'!BG244</f>
        <v>1.2292507012883496E-2</v>
      </c>
      <c r="N244" s="470">
        <f>'Allocation (ENG)'!BH244</f>
        <v>0</v>
      </c>
      <c r="P244" s="367">
        <f t="shared" si="90"/>
        <v>-0.27767380051609719</v>
      </c>
      <c r="Q244" s="367">
        <f t="shared" si="91"/>
        <v>-1.9618789143349996E-2</v>
      </c>
      <c r="R244" s="367">
        <f t="shared" si="92"/>
        <v>3.0156837215502566E-2</v>
      </c>
      <c r="S244" s="367">
        <f t="shared" si="93"/>
        <v>0</v>
      </c>
      <c r="T244" s="367">
        <f t="shared" si="94"/>
        <v>0.31295686075750834</v>
      </c>
      <c r="U244" s="367">
        <f t="shared" si="95"/>
        <v>-1.1779698963248717E-2</v>
      </c>
      <c r="V244" s="367">
        <f t="shared" si="96"/>
        <v>-4.9965295387835798E-2</v>
      </c>
      <c r="W244" s="367">
        <f t="shared" si="97"/>
        <v>9.3834542493815322E-3</v>
      </c>
      <c r="X244" s="367">
        <f t="shared" si="98"/>
        <v>1.2292507012883496E-2</v>
      </c>
      <c r="Y244" s="367">
        <f t="shared" si="99"/>
        <v>-5.7520752247442568E-3</v>
      </c>
      <c r="AA244" s="368">
        <f>'GE2024 results'!Q243</f>
        <v>0.51851341576826371</v>
      </c>
      <c r="AB244" s="368">
        <f>'GE2024 results'!R243</f>
        <v>5.7796300761202769E-2</v>
      </c>
      <c r="AC244" s="368">
        <f>'GE2024 results'!S243</f>
        <v>4.5224399820893463E-2</v>
      </c>
      <c r="AD244" s="368">
        <f>'GE2024 results'!T243</f>
        <v>0</v>
      </c>
      <c r="AE244" s="368">
        <f>'GE2024 results'!U243</f>
        <v>0.23487066441635379</v>
      </c>
      <c r="AF244" s="368">
        <f>'GE2024 results'!W243</f>
        <v>1.1779698963248717E-2</v>
      </c>
      <c r="AG244" s="368">
        <f>'GE2024 results'!X243</f>
        <v>0.12606344504529329</v>
      </c>
      <c r="AH244" s="369">
        <f>'GE2024 results'!Z243</f>
        <v>5.7520752247442568E-3</v>
      </c>
      <c r="AJ244" s="368">
        <f t="shared" si="100"/>
        <v>0.54782752517386213</v>
      </c>
      <c r="AK244" s="370" t="str">
        <f t="shared" si="101"/>
        <v>Grn</v>
      </c>
      <c r="AL244" s="368">
        <f t="shared" si="102"/>
        <v>0.30698790992169561</v>
      </c>
      <c r="AM244" s="368">
        <f t="shared" si="103"/>
        <v>0.24083961525216652</v>
      </c>
      <c r="AO244" s="383" t="s">
        <v>8</v>
      </c>
      <c r="AP244" s="372" t="str">
        <f t="shared" si="104"/>
        <v>Grn</v>
      </c>
      <c r="AQ244" s="359" t="str">
        <f t="shared" si="105"/>
        <v>gain from</v>
      </c>
      <c r="AR244" s="359" t="str">
        <f t="shared" si="106"/>
        <v>LAB</v>
      </c>
      <c r="AS244" s="333" t="str">
        <f t="shared" si="118"/>
        <v/>
      </c>
      <c r="AU244" s="373">
        <f t="shared" si="107"/>
        <v>7895.7579250720464</v>
      </c>
      <c r="AV244" s="374">
        <f t="shared" si="108"/>
        <v>1251.622950819672</v>
      </c>
      <c r="AW244" s="375">
        <f t="shared" si="109"/>
        <v>2471.3210038501102</v>
      </c>
      <c r="AX244" s="376">
        <f t="shared" si="110"/>
        <v>0</v>
      </c>
      <c r="AY244" s="377">
        <f t="shared" si="111"/>
        <v>17960.14131203117</v>
      </c>
      <c r="AZ244" s="378">
        <f t="shared" si="112"/>
        <v>0</v>
      </c>
      <c r="BA244" s="379">
        <f t="shared" si="113"/>
        <v>2494.824481479417</v>
      </c>
      <c r="BB244" s="471">
        <f t="shared" si="115"/>
        <v>307.6299685021969</v>
      </c>
      <c r="BC244" s="379">
        <f t="shared" si="116"/>
        <v>403.00122371626924</v>
      </c>
      <c r="BD244" s="381">
        <f t="shared" si="114"/>
        <v>0</v>
      </c>
      <c r="BE244" s="382">
        <f>'Allocation (ENG)'!AW244</f>
        <v>32784.298865470882</v>
      </c>
    </row>
    <row r="245" spans="1:57" ht="20" customHeight="1" x14ac:dyDescent="0.35">
      <c r="A245" s="333" t="s">
        <v>334</v>
      </c>
      <c r="B245" s="390" t="s">
        <v>318</v>
      </c>
      <c r="C245" s="333" t="s">
        <v>300</v>
      </c>
      <c r="D245" s="333" t="s">
        <v>71</v>
      </c>
      <c r="E245" s="462">
        <f>'Allocation (ENG)'!AY245</f>
        <v>0.25522178055984274</v>
      </c>
      <c r="F245" s="463">
        <f>'Allocation (ENG)'!AZ245</f>
        <v>3.7503225032006281E-2</v>
      </c>
      <c r="G245" s="464">
        <f>'Allocation (ENG)'!BA245</f>
        <v>8.1394345445418598E-2</v>
      </c>
      <c r="H245" s="465">
        <f>'Allocation (ENG)'!BB245</f>
        <v>0.11075363050756817</v>
      </c>
      <c r="I245" s="466">
        <f>'Allocation (ENG)'!BC245</f>
        <v>0.46953456761507251</v>
      </c>
      <c r="J245" s="467">
        <f>'Allocation (ENG)'!BD245</f>
        <v>0</v>
      </c>
      <c r="K245" s="462">
        <f>'Allocation (ENG)'!BE245</f>
        <v>2.7237831027762314E-2</v>
      </c>
      <c r="L245" s="468">
        <f>'Allocation (ENG)'!BF245</f>
        <v>1.0131965813676924E-2</v>
      </c>
      <c r="M245" s="469">
        <f>'Allocation (ENG)'!BG245</f>
        <v>8.2226539986525772E-3</v>
      </c>
      <c r="N245" s="470">
        <f>'Allocation (ENG)'!BH245</f>
        <v>0</v>
      </c>
      <c r="P245" s="367">
        <f t="shared" si="90"/>
        <v>-0.27354580229223363</v>
      </c>
      <c r="Q245" s="367">
        <f t="shared" si="91"/>
        <v>-1.7132417535868923E-2</v>
      </c>
      <c r="R245" s="367">
        <f t="shared" si="92"/>
        <v>3.4402900236820674E-2</v>
      </c>
      <c r="S245" s="367">
        <f t="shared" si="93"/>
        <v>-1.8934131587756642E-2</v>
      </c>
      <c r="T245" s="367">
        <f t="shared" si="94"/>
        <v>0.27581766651037815</v>
      </c>
      <c r="U245" s="367">
        <f t="shared" si="95"/>
        <v>-3.690302173444202E-3</v>
      </c>
      <c r="V245" s="367">
        <f t="shared" si="96"/>
        <v>-1.5272532970224791E-2</v>
      </c>
      <c r="W245" s="367">
        <f t="shared" si="97"/>
        <v>1.0131965813676924E-2</v>
      </c>
      <c r="X245" s="367">
        <f t="shared" si="98"/>
        <v>8.2226539986525772E-3</v>
      </c>
      <c r="Y245" s="367">
        <f t="shared" si="99"/>
        <v>0</v>
      </c>
      <c r="AA245" s="368">
        <f>'GE2024 results'!Q244</f>
        <v>0.52876758285207637</v>
      </c>
      <c r="AB245" s="368">
        <f>'GE2024 results'!R244</f>
        <v>5.4635642567875203E-2</v>
      </c>
      <c r="AC245" s="368">
        <f>'GE2024 results'!S244</f>
        <v>4.6991445208597923E-2</v>
      </c>
      <c r="AD245" s="368">
        <f>'GE2024 results'!T244</f>
        <v>0.12968776209532482</v>
      </c>
      <c r="AE245" s="368">
        <f>'GE2024 results'!U244</f>
        <v>0.19371690110469436</v>
      </c>
      <c r="AF245" s="368">
        <f>'GE2024 results'!W244</f>
        <v>3.690302173444202E-3</v>
      </c>
      <c r="AG245" s="368">
        <f>'GE2024 results'!X244</f>
        <v>4.2510363997987105E-2</v>
      </c>
      <c r="AH245" s="369">
        <f>'GE2024 results'!Z244</f>
        <v>0</v>
      </c>
      <c r="AJ245" s="368">
        <f t="shared" si="100"/>
        <v>0.46953456761507251</v>
      </c>
      <c r="AK245" s="370" t="str">
        <f t="shared" si="101"/>
        <v>Grn</v>
      </c>
      <c r="AL245" s="368">
        <f t="shared" si="102"/>
        <v>0.21431278705522977</v>
      </c>
      <c r="AM245" s="368">
        <f t="shared" si="103"/>
        <v>0.25522178055984274</v>
      </c>
      <c r="AO245" s="383" t="s">
        <v>8</v>
      </c>
      <c r="AP245" s="372" t="str">
        <f t="shared" si="104"/>
        <v>Grn</v>
      </c>
      <c r="AQ245" s="359" t="str">
        <f t="shared" si="105"/>
        <v>gain from</v>
      </c>
      <c r="AR245" s="359" t="str">
        <f t="shared" si="106"/>
        <v>LAB</v>
      </c>
      <c r="AS245" s="333" t="str">
        <f t="shared" si="118"/>
        <v/>
      </c>
      <c r="AU245" s="373">
        <f t="shared" si="107"/>
        <v>11573.521613832856</v>
      </c>
      <c r="AV245" s="374">
        <f t="shared" si="108"/>
        <v>1700.655737704918</v>
      </c>
      <c r="AW245" s="375">
        <f t="shared" si="109"/>
        <v>3690.9828549505455</v>
      </c>
      <c r="AX245" s="376">
        <f t="shared" si="110"/>
        <v>5022.3359999999993</v>
      </c>
      <c r="AY245" s="377">
        <f t="shared" si="111"/>
        <v>21291.946380181835</v>
      </c>
      <c r="AZ245" s="378">
        <f t="shared" si="112"/>
        <v>0</v>
      </c>
      <c r="BA245" s="379">
        <f t="shared" si="113"/>
        <v>1235.151739096262</v>
      </c>
      <c r="BB245" s="471">
        <f t="shared" si="115"/>
        <v>459.45344115217677</v>
      </c>
      <c r="BC245" s="379">
        <f t="shared" si="116"/>
        <v>372.87203140627361</v>
      </c>
      <c r="BD245" s="381">
        <f t="shared" si="114"/>
        <v>0</v>
      </c>
      <c r="BE245" s="382">
        <f>'Allocation (ENG)'!AW245</f>
        <v>45346.91979832486</v>
      </c>
    </row>
    <row r="246" spans="1:57" ht="20" customHeight="1" x14ac:dyDescent="0.35">
      <c r="A246" s="333" t="s">
        <v>335</v>
      </c>
      <c r="B246" s="390" t="s">
        <v>318</v>
      </c>
      <c r="C246" s="333" t="s">
        <v>300</v>
      </c>
      <c r="D246" s="333" t="s">
        <v>71</v>
      </c>
      <c r="E246" s="462">
        <f>'Allocation (ENG)'!AY246</f>
        <v>0.19898858523058127</v>
      </c>
      <c r="F246" s="463">
        <f>'Allocation (ENG)'!AZ246</f>
        <v>0.13732673488685662</v>
      </c>
      <c r="G246" s="464">
        <f>'Allocation (ENG)'!BA246</f>
        <v>0.39193408866717783</v>
      </c>
      <c r="H246" s="465">
        <f>'Allocation (ENG)'!BB246</f>
        <v>8.4601753817538566E-2</v>
      </c>
      <c r="I246" s="466">
        <f>'Allocation (ENG)'!BC246</f>
        <v>0.1056622278925901</v>
      </c>
      <c r="J246" s="467">
        <f>'Allocation (ENG)'!BD246</f>
        <v>2.6292536296760378E-2</v>
      </c>
      <c r="K246" s="462">
        <f>'Allocation (ENG)'!BE246</f>
        <v>0</v>
      </c>
      <c r="L246" s="468">
        <f>'Allocation (ENG)'!BF246</f>
        <v>4.8787944246733696E-2</v>
      </c>
      <c r="M246" s="469">
        <f>'Allocation (ENG)'!BG246</f>
        <v>2.8597819796239705E-3</v>
      </c>
      <c r="N246" s="470">
        <f>'Allocation (ENG)'!BH246</f>
        <v>3.5463469821376331E-3</v>
      </c>
      <c r="P246" s="367">
        <f t="shared" si="90"/>
        <v>-0.19885996635335912</v>
      </c>
      <c r="Q246" s="367">
        <f t="shared" si="91"/>
        <v>-5.5738937934872446E-2</v>
      </c>
      <c r="R246" s="367">
        <f t="shared" si="92"/>
        <v>0.17357054470647987</v>
      </c>
      <c r="S246" s="367">
        <f t="shared" si="93"/>
        <v>-1.0999352964323764E-2</v>
      </c>
      <c r="T246" s="367">
        <f t="shared" si="94"/>
        <v>6.3593223431581566E-2</v>
      </c>
      <c r="U246" s="367">
        <f t="shared" si="95"/>
        <v>-1.2162486572966875E-2</v>
      </c>
      <c r="V246" s="367">
        <f t="shared" si="96"/>
        <v>0</v>
      </c>
      <c r="W246" s="367">
        <f t="shared" si="97"/>
        <v>4.8787944246733696E-2</v>
      </c>
      <c r="X246" s="367">
        <f t="shared" si="98"/>
        <v>2.8597819796239705E-3</v>
      </c>
      <c r="Y246" s="367">
        <f t="shared" si="99"/>
        <v>-1.105075053889687E-2</v>
      </c>
      <c r="AA246" s="368">
        <f>'GE2024 results'!Q245</f>
        <v>0.39784855158394039</v>
      </c>
      <c r="AB246" s="368">
        <f>'GE2024 results'!R245</f>
        <v>0.19306567282172907</v>
      </c>
      <c r="AC246" s="368">
        <f>'GE2024 results'!S245</f>
        <v>0.21836354396069796</v>
      </c>
      <c r="AD246" s="368">
        <f>'GE2024 results'!T245</f>
        <v>9.560110678186233E-2</v>
      </c>
      <c r="AE246" s="368">
        <f>'GE2024 results'!U245</f>
        <v>4.206900446100853E-2</v>
      </c>
      <c r="AF246" s="368">
        <f>'GE2024 results'!W245</f>
        <v>3.8455022869727254E-2</v>
      </c>
      <c r="AG246" s="368">
        <f>'GE2024 results'!X245</f>
        <v>0</v>
      </c>
      <c r="AH246" s="369">
        <f>'GE2024 results'!Z245</f>
        <v>1.4597097521034502E-2</v>
      </c>
      <c r="AJ246" s="368">
        <f t="shared" si="100"/>
        <v>0.39193408866717783</v>
      </c>
      <c r="AK246" s="370" t="str">
        <f t="shared" si="101"/>
        <v>Ref</v>
      </c>
      <c r="AL246" s="368">
        <f t="shared" si="102"/>
        <v>0.19294550343659655</v>
      </c>
      <c r="AM246" s="368">
        <f t="shared" si="103"/>
        <v>0.19898858523058127</v>
      </c>
      <c r="AO246" s="383" t="s">
        <v>8</v>
      </c>
      <c r="AP246" s="372" t="str">
        <f t="shared" si="104"/>
        <v>Ref</v>
      </c>
      <c r="AQ246" s="359" t="str">
        <f t="shared" si="105"/>
        <v>gain from</v>
      </c>
      <c r="AR246" s="359" t="str">
        <f t="shared" si="106"/>
        <v>LAB</v>
      </c>
      <c r="AS246" s="333" t="str">
        <f t="shared" si="118"/>
        <v/>
      </c>
      <c r="AU246" s="373">
        <f t="shared" si="107"/>
        <v>7390.6685878962535</v>
      </c>
      <c r="AV246" s="374">
        <f t="shared" si="108"/>
        <v>5100.4754098360654</v>
      </c>
      <c r="AW246" s="375">
        <f t="shared" si="109"/>
        <v>14556.890056189455</v>
      </c>
      <c r="AX246" s="376">
        <f t="shared" si="110"/>
        <v>3142.2079999999996</v>
      </c>
      <c r="AY246" s="377">
        <f t="shared" si="111"/>
        <v>3924.4186178217387</v>
      </c>
      <c r="AZ246" s="378">
        <f t="shared" si="112"/>
        <v>976.53552277593315</v>
      </c>
      <c r="BA246" s="379">
        <f t="shared" si="113"/>
        <v>0</v>
      </c>
      <c r="BB246" s="471">
        <f t="shared" si="115"/>
        <v>1812.0412615354078</v>
      </c>
      <c r="BC246" s="379">
        <f t="shared" si="116"/>
        <v>106.21564458356897</v>
      </c>
      <c r="BD246" s="381">
        <f t="shared" si="114"/>
        <v>131.71547107736939</v>
      </c>
      <c r="BE246" s="382">
        <f>'Allocation (ENG)'!AW246</f>
        <v>37141.168571715789</v>
      </c>
    </row>
    <row r="247" spans="1:57" ht="20" customHeight="1" x14ac:dyDescent="0.35">
      <c r="A247" s="333" t="s">
        <v>336</v>
      </c>
      <c r="B247" s="390" t="s">
        <v>318</v>
      </c>
      <c r="C247" s="333" t="s">
        <v>300</v>
      </c>
      <c r="D247" s="333" t="s">
        <v>71</v>
      </c>
      <c r="E247" s="462">
        <f>'Allocation (ENG)'!AY247</f>
        <v>0.18468543844923663</v>
      </c>
      <c r="F247" s="463">
        <f>'Allocation (ENG)'!AZ247</f>
        <v>8.0707553991969549E-2</v>
      </c>
      <c r="G247" s="464">
        <f>'Allocation (ENG)'!BA247</f>
        <v>0.34299945914230984</v>
      </c>
      <c r="H247" s="465">
        <f>'Allocation (ENG)'!BB247</f>
        <v>3.1387648189573639E-2</v>
      </c>
      <c r="I247" s="466">
        <f>'Allocation (ENG)'!BC247</f>
        <v>0.13015660503822551</v>
      </c>
      <c r="J247" s="467">
        <f>'Allocation (ENG)'!BD247</f>
        <v>0.15801984319921381</v>
      </c>
      <c r="K247" s="462">
        <f>'Allocation (ENG)'!BE247</f>
        <v>0</v>
      </c>
      <c r="L247" s="468">
        <f>'Allocation (ENG)'!BF247</f>
        <v>4.2696562950678148E-2</v>
      </c>
      <c r="M247" s="469">
        <f>'Allocation (ENG)'!BG247</f>
        <v>1.0022688304765286E-2</v>
      </c>
      <c r="N247" s="470">
        <f>'Allocation (ENG)'!BH247</f>
        <v>1.9324200734027661E-2</v>
      </c>
      <c r="P247" s="367">
        <f t="shared" si="90"/>
        <v>-0.15835243778543528</v>
      </c>
      <c r="Q247" s="367">
        <f t="shared" si="91"/>
        <v>-2.4702966320165887E-2</v>
      </c>
      <c r="R247" s="367">
        <f t="shared" si="92"/>
        <v>0.165465951248187</v>
      </c>
      <c r="S247" s="367">
        <f t="shared" si="93"/>
        <v>-1.5628612341165096E-3</v>
      </c>
      <c r="T247" s="367">
        <f t="shared" si="94"/>
        <v>8.2014121954203018E-2</v>
      </c>
      <c r="U247" s="367">
        <f t="shared" si="95"/>
        <v>-5.6015881271270718E-2</v>
      </c>
      <c r="V247" s="367">
        <f t="shared" si="96"/>
        <v>0</v>
      </c>
      <c r="W247" s="367">
        <f t="shared" si="97"/>
        <v>4.2696562950678148E-2</v>
      </c>
      <c r="X247" s="367">
        <f t="shared" si="98"/>
        <v>1.0022688304765286E-2</v>
      </c>
      <c r="Y247" s="367">
        <f t="shared" si="99"/>
        <v>-5.956517784684498E-2</v>
      </c>
      <c r="AA247" s="368">
        <f>'GE2024 results'!Q246</f>
        <v>0.34303787623467191</v>
      </c>
      <c r="AB247" s="368">
        <f>'GE2024 results'!R246</f>
        <v>0.10541052031213544</v>
      </c>
      <c r="AC247" s="368">
        <f>'GE2024 results'!S246</f>
        <v>0.17753350789412284</v>
      </c>
      <c r="AD247" s="368">
        <f>'GE2024 results'!T246</f>
        <v>3.2950509423690148E-2</v>
      </c>
      <c r="AE247" s="368">
        <f>'GE2024 results'!U246</f>
        <v>4.8142483084022504E-2</v>
      </c>
      <c r="AF247" s="368">
        <f>'GE2024 results'!W246</f>
        <v>0.21403572447048452</v>
      </c>
      <c r="AG247" s="368">
        <f>'GE2024 results'!X246</f>
        <v>0</v>
      </c>
      <c r="AH247" s="369">
        <f>'GE2024 results'!Z246</f>
        <v>7.8889378580872638E-2</v>
      </c>
      <c r="AJ247" s="368">
        <f t="shared" si="100"/>
        <v>0.34299945914230984</v>
      </c>
      <c r="AK247" s="370" t="str">
        <f t="shared" si="101"/>
        <v>Ref</v>
      </c>
      <c r="AL247" s="368">
        <f t="shared" si="102"/>
        <v>0.15831402069307321</v>
      </c>
      <c r="AM247" s="368">
        <f t="shared" si="103"/>
        <v>0.18468543844923663</v>
      </c>
      <c r="AO247" s="383" t="s">
        <v>8</v>
      </c>
      <c r="AP247" s="372" t="str">
        <f t="shared" si="104"/>
        <v>Ref</v>
      </c>
      <c r="AQ247" s="359" t="str">
        <f t="shared" si="105"/>
        <v>gain from</v>
      </c>
      <c r="AR247" s="359" t="str">
        <f t="shared" si="106"/>
        <v>LAB</v>
      </c>
      <c r="AS247" s="333" t="str">
        <f t="shared" si="118"/>
        <v/>
      </c>
      <c r="AU247" s="373">
        <f t="shared" si="107"/>
        <v>6940.1268011527382</v>
      </c>
      <c r="AV247" s="374">
        <f t="shared" si="108"/>
        <v>3032.8360655737706</v>
      </c>
      <c r="AW247" s="375">
        <f t="shared" si="109"/>
        <v>12889.265981999662</v>
      </c>
      <c r="AX247" s="376">
        <f t="shared" si="110"/>
        <v>1179.4880000000001</v>
      </c>
      <c r="AY247" s="377">
        <f t="shared" si="111"/>
        <v>4891.0371632852148</v>
      </c>
      <c r="AZ247" s="378">
        <f t="shared" si="112"/>
        <v>5938.0845512747574</v>
      </c>
      <c r="BA247" s="379">
        <f t="shared" si="113"/>
        <v>0</v>
      </c>
      <c r="BB247" s="471">
        <f t="shared" si="115"/>
        <v>1604.4554640541087</v>
      </c>
      <c r="BC247" s="379">
        <f t="shared" si="116"/>
        <v>376.63352513100733</v>
      </c>
      <c r="BD247" s="381">
        <f t="shared" si="114"/>
        <v>726.16663528642766</v>
      </c>
      <c r="BE247" s="382">
        <f>'Allocation (ENG)'!AW247</f>
        <v>37578.094187757684</v>
      </c>
    </row>
    <row r="248" spans="1:57" ht="20" customHeight="1" x14ac:dyDescent="0.35">
      <c r="A248" s="333" t="s">
        <v>337</v>
      </c>
      <c r="B248" s="390" t="s">
        <v>318</v>
      </c>
      <c r="C248" s="333" t="s">
        <v>300</v>
      </c>
      <c r="D248" s="333" t="s">
        <v>71</v>
      </c>
      <c r="E248" s="462">
        <f>'Allocation (ENG)'!AY248</f>
        <v>0.17575157184070661</v>
      </c>
      <c r="F248" s="463">
        <f>'Allocation (ENG)'!AZ248</f>
        <v>8.1857993818986938E-2</v>
      </c>
      <c r="G248" s="464">
        <f>'Allocation (ENG)'!BA248</f>
        <v>0.32741015999413947</v>
      </c>
      <c r="H248" s="465">
        <f>'Allocation (ENG)'!BB248</f>
        <v>6.7116186000623801E-2</v>
      </c>
      <c r="I248" s="466">
        <f>'Allocation (ENG)'!BC248</f>
        <v>8.1985740021052605E-2</v>
      </c>
      <c r="J248" s="467">
        <f>'Allocation (ENG)'!BD248</f>
        <v>0</v>
      </c>
      <c r="K248" s="462">
        <f>'Allocation (ENG)'!BE248</f>
        <v>0.21295564307972367</v>
      </c>
      <c r="L248" s="468">
        <f>'Allocation (ENG)'!BF248</f>
        <v>4.0756007434639703E-2</v>
      </c>
      <c r="M248" s="469">
        <f>'Allocation (ENG)'!BG248</f>
        <v>1.2166697810127143E-2</v>
      </c>
      <c r="N248" s="470">
        <f>'Allocation (ENG)'!BH248</f>
        <v>0</v>
      </c>
      <c r="P248" s="367">
        <f t="shared" si="90"/>
        <v>-0.15347702337996511</v>
      </c>
      <c r="Q248" s="367">
        <f t="shared" si="91"/>
        <v>-2.5967083775703823E-2</v>
      </c>
      <c r="R248" s="367">
        <f t="shared" si="92"/>
        <v>0.15649996796305113</v>
      </c>
      <c r="S248" s="367">
        <f t="shared" si="93"/>
        <v>-3.9428869005344452E-3</v>
      </c>
      <c r="T248" s="367">
        <f t="shared" si="94"/>
        <v>5.1402076542287053E-2</v>
      </c>
      <c r="U248" s="367">
        <f t="shared" si="95"/>
        <v>0</v>
      </c>
      <c r="V248" s="367">
        <f t="shared" si="96"/>
        <v>-7.7437755693901683E-2</v>
      </c>
      <c r="W248" s="367">
        <f t="shared" si="97"/>
        <v>4.0756007434639703E-2</v>
      </c>
      <c r="X248" s="367">
        <f t="shared" si="98"/>
        <v>1.2166697810127143E-2</v>
      </c>
      <c r="Y248" s="367">
        <f t="shared" si="99"/>
        <v>0</v>
      </c>
      <c r="AA248" s="368">
        <f>'GE2024 results'!Q247</f>
        <v>0.32922859522067172</v>
      </c>
      <c r="AB248" s="368">
        <f>'GE2024 results'!R247</f>
        <v>0.10782507759469076</v>
      </c>
      <c r="AC248" s="368">
        <f>'GE2024 results'!S247</f>
        <v>0.17091019203108834</v>
      </c>
      <c r="AD248" s="368">
        <f>'GE2024 results'!T247</f>
        <v>7.1059072901158246E-2</v>
      </c>
      <c r="AE248" s="368">
        <f>'GE2024 results'!U247</f>
        <v>3.0583663478765552E-2</v>
      </c>
      <c r="AF248" s="368">
        <f>'GE2024 results'!W247</f>
        <v>0</v>
      </c>
      <c r="AG248" s="368">
        <f>'GE2024 results'!X247</f>
        <v>0.29039339877362536</v>
      </c>
      <c r="AH248" s="369">
        <f>'GE2024 results'!Z247</f>
        <v>0</v>
      </c>
      <c r="AJ248" s="368">
        <f t="shared" si="100"/>
        <v>0.32741015999413947</v>
      </c>
      <c r="AK248" s="370" t="str">
        <f t="shared" si="101"/>
        <v>Ref</v>
      </c>
      <c r="AL248" s="480">
        <f t="shared" si="102"/>
        <v>0.1144545169144158</v>
      </c>
      <c r="AM248" s="368">
        <f t="shared" si="103"/>
        <v>0.21295564307972367</v>
      </c>
      <c r="AN248" s="481"/>
      <c r="AO248" s="383" t="s">
        <v>8</v>
      </c>
      <c r="AP248" s="482" t="str">
        <f t="shared" si="104"/>
        <v>Ref</v>
      </c>
      <c r="AQ248" s="359" t="str">
        <f t="shared" si="105"/>
        <v>gain from</v>
      </c>
      <c r="AR248" s="410" t="str">
        <f t="shared" si="106"/>
        <v>LAB</v>
      </c>
      <c r="AS248" s="333" t="str">
        <f t="shared" si="118"/>
        <v/>
      </c>
      <c r="AU248" s="373">
        <f t="shared" si="107"/>
        <v>6843.0951008645534</v>
      </c>
      <c r="AV248" s="374">
        <f t="shared" si="108"/>
        <v>3187.2377049180327</v>
      </c>
      <c r="AW248" s="375">
        <f t="shared" si="109"/>
        <v>12748.101415900073</v>
      </c>
      <c r="AX248" s="376">
        <f t="shared" si="110"/>
        <v>2613.248</v>
      </c>
      <c r="AY248" s="377">
        <f t="shared" si="111"/>
        <v>3192.2116542281528</v>
      </c>
      <c r="AZ248" s="378">
        <f t="shared" si="112"/>
        <v>0</v>
      </c>
      <c r="BA248" s="379">
        <f t="shared" si="113"/>
        <v>8291.6795713276879</v>
      </c>
      <c r="BB248" s="471">
        <f t="shared" si="115"/>
        <v>1586.8833028677677</v>
      </c>
      <c r="BC248" s="379">
        <f t="shared" si="116"/>
        <v>473.72475424368764</v>
      </c>
      <c r="BD248" s="381">
        <f t="shared" si="114"/>
        <v>0</v>
      </c>
      <c r="BE248" s="382">
        <f>'Allocation (ENG)'!AW248</f>
        <v>38936.181504349959</v>
      </c>
    </row>
    <row r="249" spans="1:57" ht="20" customHeight="1" x14ac:dyDescent="0.35">
      <c r="A249" s="333" t="s">
        <v>338</v>
      </c>
      <c r="B249" s="390" t="s">
        <v>318</v>
      </c>
      <c r="C249" s="333" t="s">
        <v>300</v>
      </c>
      <c r="D249" s="333" t="s">
        <v>71</v>
      </c>
      <c r="E249" s="462">
        <f>'Allocation (ENG)'!AY249</f>
        <v>0.25487616637196503</v>
      </c>
      <c r="F249" s="463">
        <f>'Allocation (ENG)'!AZ249</f>
        <v>6.145752702886121E-2</v>
      </c>
      <c r="G249" s="464">
        <f>'Allocation (ENG)'!BA249</f>
        <v>0.26103604073551268</v>
      </c>
      <c r="H249" s="465">
        <f>'Allocation (ENG)'!BB249</f>
        <v>5.872771680074701E-2</v>
      </c>
      <c r="I249" s="466">
        <f>'Allocation (ENG)'!BC249</f>
        <v>0.31422138417219503</v>
      </c>
      <c r="J249" s="467">
        <f>'Allocation (ENG)'!BD249</f>
        <v>0</v>
      </c>
      <c r="K249" s="462">
        <f>'Allocation (ENG)'!BE249</f>
        <v>1.1646948048080061E-2</v>
      </c>
      <c r="L249" s="468">
        <f>'Allocation (ENG)'!BF249</f>
        <v>3.2493758950900911E-2</v>
      </c>
      <c r="M249" s="469">
        <f>'Allocation (ENG)'!BG249</f>
        <v>5.1205219514039299E-3</v>
      </c>
      <c r="N249" s="470">
        <f>'Allocation (ENG)'!BH249</f>
        <v>4.1993594033413702E-4</v>
      </c>
      <c r="P249" s="367">
        <f t="shared" si="90"/>
        <v>-0.27736239901187537</v>
      </c>
      <c r="Q249" s="367">
        <f t="shared" si="91"/>
        <v>-2.8785269666685841E-2</v>
      </c>
      <c r="R249" s="367">
        <f t="shared" si="92"/>
        <v>0.10913698774337083</v>
      </c>
      <c r="S249" s="367">
        <f t="shared" si="93"/>
        <v>-1.0585198774509891E-2</v>
      </c>
      <c r="T249" s="367">
        <f t="shared" si="94"/>
        <v>0.18355444885081684</v>
      </c>
      <c r="U249" s="367">
        <f t="shared" si="95"/>
        <v>0</v>
      </c>
      <c r="V249" s="367">
        <f t="shared" si="96"/>
        <v>-8.2754779039650728E-3</v>
      </c>
      <c r="W249" s="367">
        <f t="shared" si="97"/>
        <v>3.2493758950900911E-2</v>
      </c>
      <c r="X249" s="367">
        <f t="shared" si="98"/>
        <v>5.1205219514039299E-3</v>
      </c>
      <c r="Y249" s="367">
        <f t="shared" si="99"/>
        <v>-5.2973721394563127E-3</v>
      </c>
      <c r="AA249" s="368">
        <f>'GE2024 results'!Q248</f>
        <v>0.5322385653838404</v>
      </c>
      <c r="AB249" s="368">
        <f>'GE2024 results'!R248</f>
        <v>9.0242796695547051E-2</v>
      </c>
      <c r="AC249" s="368">
        <f>'GE2024 results'!S248</f>
        <v>0.15189905299214185</v>
      </c>
      <c r="AD249" s="368">
        <f>'GE2024 results'!T248</f>
        <v>6.93129155752569E-2</v>
      </c>
      <c r="AE249" s="368">
        <f>'GE2024 results'!U248</f>
        <v>0.13066693532137819</v>
      </c>
      <c r="AF249" s="368">
        <f>'GE2024 results'!W248</f>
        <v>0</v>
      </c>
      <c r="AG249" s="368">
        <f>'GE2024 results'!X248</f>
        <v>1.9922425952045134E-2</v>
      </c>
      <c r="AH249" s="369">
        <f>'GE2024 results'!Z248</f>
        <v>5.7173080797904494E-3</v>
      </c>
      <c r="AJ249" s="368">
        <f t="shared" si="100"/>
        <v>0.31422138417219503</v>
      </c>
      <c r="AK249" s="370" t="str">
        <f t="shared" si="101"/>
        <v>Grn</v>
      </c>
      <c r="AL249" s="368">
        <f t="shared" si="102"/>
        <v>5.3185343436682353E-2</v>
      </c>
      <c r="AM249" s="368">
        <f t="shared" si="103"/>
        <v>0.26103604073551268</v>
      </c>
      <c r="AO249" s="383" t="s">
        <v>8</v>
      </c>
      <c r="AP249" s="372" t="str">
        <f t="shared" si="104"/>
        <v>Grn</v>
      </c>
      <c r="AQ249" s="359" t="str">
        <f t="shared" si="105"/>
        <v>gain from</v>
      </c>
      <c r="AR249" s="359" t="str">
        <f t="shared" si="106"/>
        <v>LAB</v>
      </c>
      <c r="AS249" s="333" t="str">
        <f t="shared" si="118"/>
        <v/>
      </c>
      <c r="AU249" s="373">
        <f t="shared" si="107"/>
        <v>11083.642651296832</v>
      </c>
      <c r="AV249" s="374">
        <f t="shared" si="108"/>
        <v>2672.5655737704915</v>
      </c>
      <c r="AW249" s="375">
        <f t="shared" si="109"/>
        <v>11351.513308621486</v>
      </c>
      <c r="AX249" s="376">
        <f t="shared" si="110"/>
        <v>2553.8559999999998</v>
      </c>
      <c r="AY249" s="377">
        <f t="shared" si="111"/>
        <v>13664.351536415559</v>
      </c>
      <c r="AZ249" s="378">
        <f t="shared" si="112"/>
        <v>0</v>
      </c>
      <c r="BA249" s="379">
        <f t="shared" si="113"/>
        <v>506.48364647302623</v>
      </c>
      <c r="BB249" s="471">
        <f t="shared" si="115"/>
        <v>1413.0360548642416</v>
      </c>
      <c r="BC249" s="379">
        <f t="shared" si="116"/>
        <v>222.67298000180887</v>
      </c>
      <c r="BD249" s="381">
        <f t="shared" si="114"/>
        <v>18.261495240426854</v>
      </c>
      <c r="BE249" s="382">
        <f>'Allocation (ENG)'!AW249</f>
        <v>43486.383246683872</v>
      </c>
    </row>
    <row r="250" spans="1:57" ht="20" customHeight="1" x14ac:dyDescent="0.35">
      <c r="A250" s="333" t="s">
        <v>339</v>
      </c>
      <c r="B250" s="390" t="s">
        <v>318</v>
      </c>
      <c r="C250" s="333" t="s">
        <v>300</v>
      </c>
      <c r="D250" s="333" t="s">
        <v>71</v>
      </c>
      <c r="E250" s="462">
        <f>'Allocation (ENG)'!AY250</f>
        <v>0.21486822695904864</v>
      </c>
      <c r="F250" s="463">
        <f>'Allocation (ENG)'!AZ250</f>
        <v>0.12866927236894188</v>
      </c>
      <c r="G250" s="464">
        <f>'Allocation (ENG)'!BA250</f>
        <v>0.36762918550270679</v>
      </c>
      <c r="H250" s="465">
        <f>'Allocation (ENG)'!BB250</f>
        <v>2.5158333175177971E-2</v>
      </c>
      <c r="I250" s="466">
        <f>'Allocation (ENG)'!BC250</f>
        <v>0.18148533619327228</v>
      </c>
      <c r="J250" s="467">
        <f>'Allocation (ENG)'!BD250</f>
        <v>1.7903948573963387E-2</v>
      </c>
      <c r="K250" s="462">
        <f>'Allocation (ENG)'!BE250</f>
        <v>1.3675014518203991E-2</v>
      </c>
      <c r="L250" s="468">
        <f>'Allocation (ENG)'!BF250</f>
        <v>4.57624705898163E-2</v>
      </c>
      <c r="M250" s="469">
        <f>'Allocation (ENG)'!BG250</f>
        <v>4.848212118868679E-3</v>
      </c>
      <c r="N250" s="470">
        <f>'Allocation (ENG)'!BH250</f>
        <v>0</v>
      </c>
      <c r="P250" s="367">
        <f t="shared" si="90"/>
        <v>-0.22338199458288319</v>
      </c>
      <c r="Q250" s="367">
        <f t="shared" si="91"/>
        <v>-5.5868443466606882E-2</v>
      </c>
      <c r="R250" s="367">
        <f t="shared" si="92"/>
        <v>0.15868157681289236</v>
      </c>
      <c r="S250" s="367">
        <f t="shared" si="93"/>
        <v>-3.8435197209792833E-3</v>
      </c>
      <c r="T250" s="367">
        <f t="shared" si="94"/>
        <v>0.10777229341553926</v>
      </c>
      <c r="U250" s="367">
        <f t="shared" si="95"/>
        <v>-1.4696282366717085E-2</v>
      </c>
      <c r="V250" s="367">
        <f t="shared" si="96"/>
        <v>-1.9274312799930221E-2</v>
      </c>
      <c r="W250" s="367">
        <f t="shared" si="97"/>
        <v>4.57624705898163E-2</v>
      </c>
      <c r="X250" s="367">
        <f t="shared" si="98"/>
        <v>4.848212118868679E-3</v>
      </c>
      <c r="Y250" s="367">
        <f t="shared" si="99"/>
        <v>0</v>
      </c>
      <c r="AA250" s="368">
        <f>'GE2024 results'!Q249</f>
        <v>0.43825022154193183</v>
      </c>
      <c r="AB250" s="368">
        <f>'GE2024 results'!R249</f>
        <v>0.18453771583554876</v>
      </c>
      <c r="AC250" s="368">
        <f>'GE2024 results'!S249</f>
        <v>0.20894760868981443</v>
      </c>
      <c r="AD250" s="368">
        <f>'GE2024 results'!T249</f>
        <v>2.9001852896157254E-2</v>
      </c>
      <c r="AE250" s="368">
        <f>'GE2024 results'!U249</f>
        <v>7.3713042777733023E-2</v>
      </c>
      <c r="AF250" s="368">
        <f>'GE2024 results'!W249</f>
        <v>3.2600230940680472E-2</v>
      </c>
      <c r="AG250" s="368">
        <f>'GE2024 results'!X249</f>
        <v>3.2949327318134214E-2</v>
      </c>
      <c r="AH250" s="369">
        <f>'GE2024 results'!Z249</f>
        <v>0</v>
      </c>
      <c r="AJ250" s="368">
        <f t="shared" si="100"/>
        <v>0.36762918550270679</v>
      </c>
      <c r="AK250" s="370" t="str">
        <f t="shared" si="101"/>
        <v>Ref</v>
      </c>
      <c r="AL250" s="368">
        <f t="shared" si="102"/>
        <v>0.15276095854365815</v>
      </c>
      <c r="AM250" s="368">
        <f t="shared" si="103"/>
        <v>0.21486822695904864</v>
      </c>
      <c r="AO250" s="383" t="s">
        <v>8</v>
      </c>
      <c r="AP250" s="372" t="str">
        <f t="shared" si="104"/>
        <v>Ref</v>
      </c>
      <c r="AQ250" s="359" t="str">
        <f t="shared" si="105"/>
        <v>gain from</v>
      </c>
      <c r="AR250" s="359" t="str">
        <f t="shared" si="106"/>
        <v>LAB</v>
      </c>
      <c r="AS250" s="333" t="str">
        <f t="shared" si="118"/>
        <v/>
      </c>
      <c r="AU250" s="373">
        <f t="shared" si="107"/>
        <v>8559.7694524495673</v>
      </c>
      <c r="AV250" s="374">
        <f t="shared" si="108"/>
        <v>5125.8360655737706</v>
      </c>
      <c r="AW250" s="375">
        <f t="shared" si="109"/>
        <v>14645.353184278529</v>
      </c>
      <c r="AX250" s="376">
        <f t="shared" si="110"/>
        <v>1002.24</v>
      </c>
      <c r="AY250" s="377">
        <f t="shared" si="111"/>
        <v>7229.8853059870298</v>
      </c>
      <c r="AZ250" s="378">
        <f t="shared" si="112"/>
        <v>713.24492341461041</v>
      </c>
      <c r="BA250" s="379">
        <f t="shared" si="113"/>
        <v>544.77561988276727</v>
      </c>
      <c r="BB250" s="471">
        <f t="shared" si="115"/>
        <v>1823.0531492121811</v>
      </c>
      <c r="BC250" s="379">
        <f t="shared" si="116"/>
        <v>193.13966788583051</v>
      </c>
      <c r="BD250" s="381">
        <f t="shared" si="114"/>
        <v>0</v>
      </c>
      <c r="BE250" s="382">
        <f>'Allocation (ENG)'!AW250</f>
        <v>39837.297368684289</v>
      </c>
    </row>
    <row r="251" spans="1:57" ht="20" customHeight="1" x14ac:dyDescent="0.35">
      <c r="A251" s="333" t="s">
        <v>340</v>
      </c>
      <c r="B251" s="390" t="s">
        <v>318</v>
      </c>
      <c r="C251" s="333" t="s">
        <v>300</v>
      </c>
      <c r="D251" s="333" t="s">
        <v>71</v>
      </c>
      <c r="E251" s="462">
        <f>'Allocation (ENG)'!AY251</f>
        <v>0.24544443234110408</v>
      </c>
      <c r="F251" s="463">
        <f>'Allocation (ENG)'!AZ251</f>
        <v>7.9577366017838408E-2</v>
      </c>
      <c r="G251" s="464">
        <f>'Allocation (ENG)'!BA251</f>
        <v>0.26346685881544163</v>
      </c>
      <c r="H251" s="465">
        <f>'Allocation (ENG)'!BB251</f>
        <v>7.4228637156188007E-2</v>
      </c>
      <c r="I251" s="466">
        <f>'Allocation (ENG)'!BC251</f>
        <v>0.27522364483316897</v>
      </c>
      <c r="J251" s="467">
        <f>'Allocation (ENG)'!BD251</f>
        <v>0</v>
      </c>
      <c r="K251" s="462">
        <f>'Allocation (ENG)'!BE251</f>
        <v>2.406715853955297E-2</v>
      </c>
      <c r="L251" s="468">
        <f>'Allocation (ENG)'!BF251</f>
        <v>3.2796347116581581E-2</v>
      </c>
      <c r="M251" s="469">
        <f>'Allocation (ENG)'!BG251</f>
        <v>5.1955551801245413E-3</v>
      </c>
      <c r="N251" s="470">
        <f>'Allocation (ENG)'!BH251</f>
        <v>0</v>
      </c>
      <c r="P251" s="367">
        <f t="shared" si="90"/>
        <v>-0.25330794272471102</v>
      </c>
      <c r="Q251" s="367">
        <f t="shared" si="91"/>
        <v>-3.4128194497693956E-2</v>
      </c>
      <c r="R251" s="367">
        <f t="shared" si="92"/>
        <v>0.11427838732767751</v>
      </c>
      <c r="S251" s="367">
        <f t="shared" si="93"/>
        <v>-1.1021917979677207E-2</v>
      </c>
      <c r="T251" s="367">
        <f t="shared" si="94"/>
        <v>0.16385308878161575</v>
      </c>
      <c r="U251" s="367">
        <f t="shared" si="95"/>
        <v>0</v>
      </c>
      <c r="V251" s="367">
        <f t="shared" si="96"/>
        <v>-1.3247128482858493E-2</v>
      </c>
      <c r="W251" s="367">
        <f t="shared" si="97"/>
        <v>3.2796347116581581E-2</v>
      </c>
      <c r="X251" s="367">
        <f t="shared" si="98"/>
        <v>5.1955551801245413E-3</v>
      </c>
      <c r="Y251" s="367">
        <f t="shared" si="99"/>
        <v>-4.4181947210585352E-3</v>
      </c>
      <c r="AA251" s="368">
        <f>'GE2024 results'!Q250</f>
        <v>0.4987523750658151</v>
      </c>
      <c r="AB251" s="368">
        <f>'GE2024 results'!R250</f>
        <v>0.11370556051553236</v>
      </c>
      <c r="AC251" s="368">
        <f>'GE2024 results'!S250</f>
        <v>0.14918847148776412</v>
      </c>
      <c r="AD251" s="368">
        <f>'GE2024 results'!T250</f>
        <v>8.5250555135865214E-2</v>
      </c>
      <c r="AE251" s="368">
        <f>'GE2024 results'!U250</f>
        <v>0.11137055605155323</v>
      </c>
      <c r="AF251" s="368">
        <f>'GE2024 results'!W250</f>
        <v>0</v>
      </c>
      <c r="AG251" s="368">
        <f>'GE2024 results'!X250</f>
        <v>3.7314287022411463E-2</v>
      </c>
      <c r="AH251" s="369">
        <f>'GE2024 results'!Z250</f>
        <v>4.4181947210585352E-3</v>
      </c>
      <c r="AJ251" s="368">
        <f t="shared" si="100"/>
        <v>0.27522364483316897</v>
      </c>
      <c r="AK251" s="370" t="str">
        <f t="shared" si="101"/>
        <v>Grn</v>
      </c>
      <c r="AL251" s="368">
        <f t="shared" si="102"/>
        <v>1.1756786017727339E-2</v>
      </c>
      <c r="AM251" s="368">
        <f t="shared" si="103"/>
        <v>0.26346685881544163</v>
      </c>
      <c r="AO251" s="383" t="s">
        <v>8</v>
      </c>
      <c r="AP251" s="372" t="str">
        <f t="shared" si="104"/>
        <v>Grn</v>
      </c>
      <c r="AQ251" s="359" t="str">
        <f t="shared" si="105"/>
        <v>gain from</v>
      </c>
      <c r="AR251" s="359" t="str">
        <f t="shared" si="106"/>
        <v>LAB</v>
      </c>
      <c r="AS251" s="333" t="str">
        <f t="shared" si="118"/>
        <v/>
      </c>
      <c r="AU251" s="373">
        <f t="shared" si="107"/>
        <v>11427.187319884728</v>
      </c>
      <c r="AV251" s="374">
        <f t="shared" si="108"/>
        <v>3704.8934426229503</v>
      </c>
      <c r="AW251" s="375">
        <f t="shared" si="109"/>
        <v>12266.259696946816</v>
      </c>
      <c r="AX251" s="376">
        <f t="shared" si="110"/>
        <v>3455.8719999999998</v>
      </c>
      <c r="AY251" s="377">
        <f t="shared" si="111"/>
        <v>12813.621862887758</v>
      </c>
      <c r="AZ251" s="378">
        <f t="shared" si="112"/>
        <v>0</v>
      </c>
      <c r="BA251" s="379">
        <f t="shared" si="113"/>
        <v>1120.4977284089655</v>
      </c>
      <c r="BB251" s="471">
        <f t="shared" si="115"/>
        <v>1526.9036593517267</v>
      </c>
      <c r="BC251" s="379">
        <f t="shared" si="116"/>
        <v>241.89011625886411</v>
      </c>
      <c r="BD251" s="381">
        <f t="shared" si="114"/>
        <v>0</v>
      </c>
      <c r="BE251" s="382">
        <f>'Allocation (ENG)'!AW251</f>
        <v>46557.1258263618</v>
      </c>
    </row>
    <row r="252" spans="1:57" ht="20" customHeight="1" x14ac:dyDescent="0.35">
      <c r="A252" s="333" t="s">
        <v>341</v>
      </c>
      <c r="B252" s="390" t="s">
        <v>318</v>
      </c>
      <c r="C252" s="333" t="s">
        <v>300</v>
      </c>
      <c r="D252" s="333" t="s">
        <v>71</v>
      </c>
      <c r="E252" s="462">
        <f>'Allocation (ENG)'!AY252</f>
        <v>0.26143322620548187</v>
      </c>
      <c r="F252" s="463">
        <f>'Allocation (ENG)'!AZ252</f>
        <v>0.10660170622101496</v>
      </c>
      <c r="G252" s="464">
        <f>'Allocation (ENG)'!BA252</f>
        <v>0.22727158940954706</v>
      </c>
      <c r="H252" s="465">
        <f>'Allocation (ENG)'!BB252</f>
        <v>4.5271180079091151E-2</v>
      </c>
      <c r="I252" s="466">
        <f>'Allocation (ENG)'!BC252</f>
        <v>0.25500480690375249</v>
      </c>
      <c r="J252" s="467">
        <f>'Allocation (ENG)'!BD252</f>
        <v>0</v>
      </c>
      <c r="K252" s="462">
        <f>'Allocation (ENG)'!BE252</f>
        <v>6.8863534363269918E-2</v>
      </c>
      <c r="L252" s="468">
        <f>'Allocation (ENG)'!BF252</f>
        <v>2.8290761007000158E-2</v>
      </c>
      <c r="M252" s="469">
        <f>'Allocation (ENG)'!BG252</f>
        <v>7.2631958108422146E-3</v>
      </c>
      <c r="N252" s="470">
        <f>'Allocation (ENG)'!BH252</f>
        <v>0</v>
      </c>
      <c r="P252" s="367">
        <f t="shared" si="90"/>
        <v>-0.23076276527314948</v>
      </c>
      <c r="Q252" s="367">
        <f t="shared" si="91"/>
        <v>-3.4522592722509224E-2</v>
      </c>
      <c r="R252" s="367">
        <f t="shared" si="92"/>
        <v>0.10803764305938837</v>
      </c>
      <c r="S252" s="367">
        <f t="shared" si="93"/>
        <v>-2.9006385374907365E-3</v>
      </c>
      <c r="T252" s="367">
        <f t="shared" si="94"/>
        <v>0.15940026797066262</v>
      </c>
      <c r="U252" s="367">
        <f t="shared" si="95"/>
        <v>0</v>
      </c>
      <c r="V252" s="367">
        <f t="shared" si="96"/>
        <v>-2.8110510243486306E-2</v>
      </c>
      <c r="W252" s="367">
        <f t="shared" si="97"/>
        <v>2.8290761007000158E-2</v>
      </c>
      <c r="X252" s="367">
        <f t="shared" si="98"/>
        <v>7.2631958108422146E-3</v>
      </c>
      <c r="Y252" s="367">
        <f t="shared" si="99"/>
        <v>-6.6953610712577718E-3</v>
      </c>
      <c r="AA252" s="368">
        <f>'GE2024 results'!Q251</f>
        <v>0.49219599147863136</v>
      </c>
      <c r="AB252" s="368">
        <f>'GE2024 results'!R251</f>
        <v>0.14112429894352418</v>
      </c>
      <c r="AC252" s="368">
        <f>'GE2024 results'!S251</f>
        <v>0.11923394635015869</v>
      </c>
      <c r="AD252" s="368">
        <f>'GE2024 results'!T251</f>
        <v>4.8171818616581888E-2</v>
      </c>
      <c r="AE252" s="368">
        <f>'GE2024 results'!U251</f>
        <v>9.5604538933089872E-2</v>
      </c>
      <c r="AF252" s="368">
        <f>'GE2024 results'!W251</f>
        <v>0</v>
      </c>
      <c r="AG252" s="368">
        <f>'GE2024 results'!X251</f>
        <v>9.6974044606756224E-2</v>
      </c>
      <c r="AH252" s="369">
        <f>'GE2024 results'!Z251</f>
        <v>6.6953610712577718E-3</v>
      </c>
      <c r="AJ252" s="368">
        <f t="shared" si="100"/>
        <v>0.26143322620548187</v>
      </c>
      <c r="AK252" s="370" t="str">
        <f t="shared" si="101"/>
        <v>Lab</v>
      </c>
      <c r="AL252" s="368">
        <f t="shared" si="102"/>
        <v>6.4284193017293823E-3</v>
      </c>
      <c r="AM252" s="368">
        <f t="shared" si="103"/>
        <v>0.25500480690375249</v>
      </c>
      <c r="AO252" s="383" t="s">
        <v>8</v>
      </c>
      <c r="AP252" s="372" t="str">
        <f t="shared" si="104"/>
        <v>Lab</v>
      </c>
      <c r="AQ252" s="359" t="str">
        <f t="shared" si="105"/>
        <v>HOLD</v>
      </c>
      <c r="AR252" s="359" t="str">
        <f t="shared" si="106"/>
        <v/>
      </c>
      <c r="AS252" s="333" t="str">
        <f t="shared" si="118"/>
        <v/>
      </c>
      <c r="AU252" s="373">
        <f t="shared" si="107"/>
        <v>11875.631123919309</v>
      </c>
      <c r="AV252" s="374">
        <f t="shared" si="108"/>
        <v>4842.3934426229507</v>
      </c>
      <c r="AW252" s="375">
        <f t="shared" si="109"/>
        <v>10323.835267416493</v>
      </c>
      <c r="AX252" s="376">
        <f t="shared" si="110"/>
        <v>2056.4479999999999</v>
      </c>
      <c r="AY252" s="377">
        <f t="shared" si="111"/>
        <v>11583.619517570474</v>
      </c>
      <c r="AZ252" s="378">
        <f t="shared" si="112"/>
        <v>0</v>
      </c>
      <c r="BA252" s="379">
        <f t="shared" si="113"/>
        <v>3128.1331139782537</v>
      </c>
      <c r="BB252" s="471">
        <f t="shared" si="115"/>
        <v>1285.1107214276847</v>
      </c>
      <c r="BC252" s="379">
        <f t="shared" si="116"/>
        <v>329.93141492490793</v>
      </c>
      <c r="BD252" s="381">
        <f t="shared" si="114"/>
        <v>0</v>
      </c>
      <c r="BE252" s="382">
        <f>'Allocation (ENG)'!AW252</f>
        <v>45425.102601860082</v>
      </c>
    </row>
    <row r="253" spans="1:57" ht="20" customHeight="1" x14ac:dyDescent="0.35">
      <c r="A253" s="333" t="s">
        <v>342</v>
      </c>
      <c r="B253" s="390" t="s">
        <v>318</v>
      </c>
      <c r="C253" s="333" t="s">
        <v>300</v>
      </c>
      <c r="D253" s="333" t="s">
        <v>71</v>
      </c>
      <c r="E253" s="462">
        <f>'Allocation (ENG)'!AY253</f>
        <v>0.23668301867256269</v>
      </c>
      <c r="F253" s="463">
        <f>'Allocation (ENG)'!AZ253</f>
        <v>7.4775599330295747E-2</v>
      </c>
      <c r="G253" s="464">
        <f>'Allocation (ENG)'!BA253</f>
        <v>0.43131037807922745</v>
      </c>
      <c r="H253" s="465">
        <f>'Allocation (ENG)'!BB253</f>
        <v>3.652156721499622E-2</v>
      </c>
      <c r="I253" s="466">
        <f>'Allocation (ENG)'!BC253</f>
        <v>9.9795558745417678E-2</v>
      </c>
      <c r="J253" s="467">
        <f>'Allocation (ENG)'!BD253</f>
        <v>6.2762353540693927E-2</v>
      </c>
      <c r="K253" s="462">
        <f>'Allocation (ENG)'!BE253</f>
        <v>0</v>
      </c>
      <c r="L253" s="468">
        <f>'Allocation (ENG)'!BF253</f>
        <v>5.3689503636505681E-2</v>
      </c>
      <c r="M253" s="469">
        <f>'Allocation (ENG)'!BG253</f>
        <v>4.4620207803004472E-3</v>
      </c>
      <c r="N253" s="470">
        <f>'Allocation (ENG)'!BH253</f>
        <v>0</v>
      </c>
      <c r="P253" s="367">
        <f t="shared" si="90"/>
        <v>-0.23768065770094277</v>
      </c>
      <c r="Q253" s="367">
        <f t="shared" si="91"/>
        <v>-3.0605950340845359E-2</v>
      </c>
      <c r="R253" s="367">
        <f t="shared" si="92"/>
        <v>0.19042429284486964</v>
      </c>
      <c r="S253" s="367">
        <f t="shared" si="93"/>
        <v>-4.8486374354842349E-3</v>
      </c>
      <c r="T253" s="367">
        <f t="shared" si="94"/>
        <v>5.9965734055327458E-2</v>
      </c>
      <c r="U253" s="367">
        <f t="shared" si="95"/>
        <v>-2.3352221387788433E-2</v>
      </c>
      <c r="V253" s="367">
        <f t="shared" si="96"/>
        <v>0</v>
      </c>
      <c r="W253" s="367">
        <f t="shared" si="97"/>
        <v>5.3689503636505681E-2</v>
      </c>
      <c r="X253" s="367">
        <f t="shared" si="98"/>
        <v>4.4620207803004472E-3</v>
      </c>
      <c r="Y253" s="367">
        <f t="shared" si="99"/>
        <v>-1.2054084451942591E-2</v>
      </c>
      <c r="AA253" s="368">
        <f>'GE2024 results'!Q252</f>
        <v>0.47436367637350546</v>
      </c>
      <c r="AB253" s="368">
        <f>'GE2024 results'!R252</f>
        <v>0.10538154967114111</v>
      </c>
      <c r="AC253" s="368">
        <f>'GE2024 results'!S252</f>
        <v>0.24088608523435781</v>
      </c>
      <c r="AD253" s="368">
        <f>'GE2024 results'!T252</f>
        <v>4.1370204650480455E-2</v>
      </c>
      <c r="AE253" s="368">
        <f>'GE2024 results'!U252</f>
        <v>3.9829824690090221E-2</v>
      </c>
      <c r="AF253" s="368">
        <f>'GE2024 results'!W252</f>
        <v>8.611457492848236E-2</v>
      </c>
      <c r="AG253" s="368">
        <f>'GE2024 results'!X252</f>
        <v>0</v>
      </c>
      <c r="AH253" s="369">
        <f>'GE2024 results'!Z252</f>
        <v>1.2054084451942591E-2</v>
      </c>
      <c r="AJ253" s="368">
        <f t="shared" si="100"/>
        <v>0.43131037807922745</v>
      </c>
      <c r="AK253" s="370" t="str">
        <f t="shared" si="101"/>
        <v>Ref</v>
      </c>
      <c r="AL253" s="368">
        <f t="shared" si="102"/>
        <v>0.19462735940666476</v>
      </c>
      <c r="AM253" s="368">
        <f t="shared" si="103"/>
        <v>0.23668301867256269</v>
      </c>
      <c r="AO253" s="383" t="s">
        <v>8</v>
      </c>
      <c r="AP253" s="372" t="str">
        <f t="shared" si="104"/>
        <v>Ref</v>
      </c>
      <c r="AQ253" s="359" t="str">
        <f t="shared" si="105"/>
        <v>gain from</v>
      </c>
      <c r="AR253" s="359" t="str">
        <f t="shared" si="106"/>
        <v>LAB</v>
      </c>
      <c r="AS253" s="333" t="str">
        <f t="shared" si="118"/>
        <v/>
      </c>
      <c r="AU253" s="373">
        <f t="shared" si="107"/>
        <v>10175.740634005764</v>
      </c>
      <c r="AV253" s="374">
        <f t="shared" si="108"/>
        <v>3214.8360655737702</v>
      </c>
      <c r="AW253" s="375">
        <f t="shared" si="109"/>
        <v>18543.377402841805</v>
      </c>
      <c r="AX253" s="376">
        <f t="shared" si="110"/>
        <v>1570.1759999999999</v>
      </c>
      <c r="AY253" s="377">
        <f t="shared" si="111"/>
        <v>4290.5220996185326</v>
      </c>
      <c r="AZ253" s="378">
        <f t="shared" si="112"/>
        <v>2698.3491878368127</v>
      </c>
      <c r="BA253" s="379">
        <f t="shared" si="113"/>
        <v>0</v>
      </c>
      <c r="BB253" s="471">
        <f t="shared" si="115"/>
        <v>2308.2790934376571</v>
      </c>
      <c r="BC253" s="379">
        <f t="shared" si="116"/>
        <v>191.83617996141788</v>
      </c>
      <c r="BD253" s="381">
        <f t="shared" si="114"/>
        <v>0</v>
      </c>
      <c r="BE253" s="382">
        <f>'Allocation (ENG)'!AW253</f>
        <v>42993.116663275767</v>
      </c>
    </row>
    <row r="254" spans="1:57" ht="20" customHeight="1" x14ac:dyDescent="0.35">
      <c r="A254" s="333" t="s">
        <v>343</v>
      </c>
      <c r="B254" s="390" t="s">
        <v>318</v>
      </c>
      <c r="C254" s="333" t="s">
        <v>300</v>
      </c>
      <c r="D254" s="333" t="s">
        <v>71</v>
      </c>
      <c r="E254" s="462">
        <f>'Allocation (ENG)'!AY254</f>
        <v>0.23108925479774517</v>
      </c>
      <c r="F254" s="463">
        <f>'Allocation (ENG)'!AZ254</f>
        <v>0.11006504864148473</v>
      </c>
      <c r="G254" s="464">
        <f>'Allocation (ENG)'!BA254</f>
        <v>0.37568600146638947</v>
      </c>
      <c r="H254" s="465">
        <f>'Allocation (ENG)'!BB254</f>
        <v>3.732403024767187E-2</v>
      </c>
      <c r="I254" s="466">
        <f>'Allocation (ENG)'!BC254</f>
        <v>0.18788585240332351</v>
      </c>
      <c r="J254" s="467">
        <f>'Allocation (ENG)'!BD254</f>
        <v>4.5860495754825419E-3</v>
      </c>
      <c r="K254" s="462">
        <f>'Allocation (ENG)'!BE254</f>
        <v>3.1114248443920396E-3</v>
      </c>
      <c r="L254" s="468">
        <f>'Allocation (ENG)'!BF254</f>
        <v>4.6765382812580726E-2</v>
      </c>
      <c r="M254" s="469">
        <f>'Allocation (ENG)'!BG254</f>
        <v>3.3963471540564695E-3</v>
      </c>
      <c r="N254" s="470">
        <f>'Allocation (ENG)'!BH254</f>
        <v>9.0608056873377234E-5</v>
      </c>
      <c r="P254" s="367">
        <f t="shared" si="90"/>
        <v>-0.24553439656675663</v>
      </c>
      <c r="Q254" s="367">
        <f t="shared" si="91"/>
        <v>-4.9561681960494458E-2</v>
      </c>
      <c r="R254" s="367">
        <f t="shared" si="92"/>
        <v>0.15976328797650866</v>
      </c>
      <c r="S254" s="367">
        <f t="shared" si="93"/>
        <v>-6.1848901387606819E-3</v>
      </c>
      <c r="T254" s="367">
        <f t="shared" si="94"/>
        <v>0.1107168704321414</v>
      </c>
      <c r="U254" s="367">
        <f t="shared" si="95"/>
        <v>-5.9444724845508362E-3</v>
      </c>
      <c r="V254" s="367">
        <f t="shared" si="96"/>
        <v>-7.8421985484105373E-3</v>
      </c>
      <c r="W254" s="367">
        <f t="shared" si="97"/>
        <v>4.6765382812580726E-2</v>
      </c>
      <c r="X254" s="367">
        <f t="shared" si="98"/>
        <v>3.3963471540564695E-3</v>
      </c>
      <c r="Y254" s="367">
        <f t="shared" si="99"/>
        <v>-5.5742486763142212E-3</v>
      </c>
      <c r="AA254" s="368">
        <f>'GE2024 results'!Q253</f>
        <v>0.4766236513645018</v>
      </c>
      <c r="AB254" s="368">
        <f>'GE2024 results'!R253</f>
        <v>0.15962673060197918</v>
      </c>
      <c r="AC254" s="368">
        <f>'GE2024 results'!S253</f>
        <v>0.21592271348988082</v>
      </c>
      <c r="AD254" s="368">
        <f>'GE2024 results'!T253</f>
        <v>4.3508920386432552E-2</v>
      </c>
      <c r="AE254" s="368">
        <f>'GE2024 results'!U253</f>
        <v>7.7168981971182105E-2</v>
      </c>
      <c r="AF254" s="368">
        <f>'GE2024 results'!W253</f>
        <v>1.0530522060033378E-2</v>
      </c>
      <c r="AG254" s="368">
        <f>'GE2024 results'!X253</f>
        <v>1.0953623392802576E-2</v>
      </c>
      <c r="AH254" s="369">
        <f>'GE2024 results'!Z253</f>
        <v>5.6648567331875985E-3</v>
      </c>
      <c r="AJ254" s="368">
        <f t="shared" si="100"/>
        <v>0.37568600146638947</v>
      </c>
      <c r="AK254" s="370" t="str">
        <f t="shared" si="101"/>
        <v>Ref</v>
      </c>
      <c r="AL254" s="368">
        <f t="shared" si="102"/>
        <v>0.1445967466686443</v>
      </c>
      <c r="AM254" s="368">
        <f t="shared" si="103"/>
        <v>0.23108925479774517</v>
      </c>
      <c r="AO254" s="383" t="s">
        <v>8</v>
      </c>
      <c r="AP254" s="372" t="str">
        <f t="shared" si="104"/>
        <v>Ref</v>
      </c>
      <c r="AQ254" s="359" t="str">
        <f t="shared" si="105"/>
        <v>gain from</v>
      </c>
      <c r="AR254" s="359" t="str">
        <f t="shared" si="106"/>
        <v>LAB</v>
      </c>
      <c r="AS254" s="333" t="str">
        <f t="shared" si="118"/>
        <v/>
      </c>
      <c r="AU254" s="373">
        <f t="shared" si="107"/>
        <v>10635.198847262249</v>
      </c>
      <c r="AV254" s="374">
        <f t="shared" si="108"/>
        <v>5065.4180327868853</v>
      </c>
      <c r="AW254" s="375">
        <f t="shared" si="109"/>
        <v>17289.836055877466</v>
      </c>
      <c r="AX254" s="376">
        <f t="shared" si="110"/>
        <v>1717.7279999999998</v>
      </c>
      <c r="AY254" s="377">
        <f t="shared" si="111"/>
        <v>8646.890149200517</v>
      </c>
      <c r="AZ254" s="378">
        <f t="shared" si="112"/>
        <v>211.05935540511058</v>
      </c>
      <c r="BA254" s="379">
        <f t="shared" si="113"/>
        <v>143.19411756026062</v>
      </c>
      <c r="BB254" s="471">
        <f t="shared" si="115"/>
        <v>2152.2383021029555</v>
      </c>
      <c r="BC254" s="379">
        <f t="shared" si="116"/>
        <v>156.30682339314129</v>
      </c>
      <c r="BD254" s="381">
        <f t="shared" si="114"/>
        <v>4.1699675861424623</v>
      </c>
      <c r="BE254" s="382">
        <f>'Allocation (ENG)'!AW254</f>
        <v>46022.039651174731</v>
      </c>
    </row>
    <row r="255" spans="1:57" ht="20" customHeight="1" x14ac:dyDescent="0.35">
      <c r="A255" s="333" t="s">
        <v>344</v>
      </c>
      <c r="B255" s="390" t="s">
        <v>318</v>
      </c>
      <c r="C255" s="333" t="s">
        <v>300</v>
      </c>
      <c r="D255" s="333" t="s">
        <v>71</v>
      </c>
      <c r="E255" s="462">
        <f>'Allocation (ENG)'!AY255</f>
        <v>0.26387460680463121</v>
      </c>
      <c r="F255" s="463">
        <f>'Allocation (ENG)'!AZ255</f>
        <v>9.8243595430361333E-2</v>
      </c>
      <c r="G255" s="464">
        <f>'Allocation (ENG)'!BA255</f>
        <v>0.27521617174169571</v>
      </c>
      <c r="H255" s="465">
        <f>'Allocation (ENG)'!BB255</f>
        <v>4.499676483880051E-2</v>
      </c>
      <c r="I255" s="466">
        <f>'Allocation (ENG)'!BC255</f>
        <v>0.26590546736171827</v>
      </c>
      <c r="J255" s="467">
        <f>'Allocation (ENG)'!BD255</f>
        <v>0</v>
      </c>
      <c r="K255" s="462">
        <f>'Allocation (ENG)'!BE255</f>
        <v>1.0340866725691926E-2</v>
      </c>
      <c r="L255" s="468">
        <f>'Allocation (ENG)'!BF255</f>
        <v>3.425890125657189E-2</v>
      </c>
      <c r="M255" s="469">
        <f>'Allocation (ENG)'!BG255</f>
        <v>4.4094537365446645E-3</v>
      </c>
      <c r="N255" s="470">
        <f>'Allocation (ENG)'!BH255</f>
        <v>2.754172103984293E-3</v>
      </c>
      <c r="P255" s="367">
        <f t="shared" si="90"/>
        <v>-0.26244656257081594</v>
      </c>
      <c r="Q255" s="367">
        <f t="shared" si="91"/>
        <v>-3.954644852343607E-2</v>
      </c>
      <c r="R255" s="367">
        <f t="shared" si="92"/>
        <v>0.12224673496361127</v>
      </c>
      <c r="S255" s="367">
        <f t="shared" si="93"/>
        <v>-5.7289839090273534E-3</v>
      </c>
      <c r="T255" s="367">
        <f t="shared" si="94"/>
        <v>0.16028858092606457</v>
      </c>
      <c r="U255" s="367">
        <f t="shared" si="95"/>
        <v>0</v>
      </c>
      <c r="V255" s="367">
        <f t="shared" si="96"/>
        <v>-7.9050701035015738E-3</v>
      </c>
      <c r="W255" s="367">
        <f t="shared" si="97"/>
        <v>3.425890125657189E-2</v>
      </c>
      <c r="X255" s="367">
        <f t="shared" si="98"/>
        <v>4.4094537365446645E-3</v>
      </c>
      <c r="Y255" s="367">
        <f t="shared" si="99"/>
        <v>-5.5766057760116179E-3</v>
      </c>
      <c r="AA255" s="368">
        <f>'GE2024 results'!Q254</f>
        <v>0.52632116937544715</v>
      </c>
      <c r="AB255" s="368">
        <f>'GE2024 results'!R254</f>
        <v>0.1377900439537974</v>
      </c>
      <c r="AC255" s="368">
        <f>'GE2024 results'!S254</f>
        <v>0.15296943677808444</v>
      </c>
      <c r="AD255" s="368">
        <f>'GE2024 results'!T254</f>
        <v>5.0725748747827863E-2</v>
      </c>
      <c r="AE255" s="368">
        <f>'GE2024 results'!U254</f>
        <v>0.10561688643565369</v>
      </c>
      <c r="AF255" s="368">
        <f>'GE2024 results'!W254</f>
        <v>0</v>
      </c>
      <c r="AG255" s="368">
        <f>'GE2024 results'!X254</f>
        <v>1.8245936829193499E-2</v>
      </c>
      <c r="AH255" s="369">
        <f>'GE2024 results'!Z254</f>
        <v>8.3307778799959105E-3</v>
      </c>
      <c r="AJ255" s="368">
        <f t="shared" si="100"/>
        <v>0.27521617174169571</v>
      </c>
      <c r="AK255" s="370" t="str">
        <f t="shared" si="101"/>
        <v>Ref</v>
      </c>
      <c r="AL255" s="368">
        <f t="shared" si="102"/>
        <v>9.3107043799774414E-3</v>
      </c>
      <c r="AM255" s="368">
        <f t="shared" si="103"/>
        <v>0.26590546736171827</v>
      </c>
      <c r="AO255" s="383" t="s">
        <v>8</v>
      </c>
      <c r="AP255" s="372" t="str">
        <f t="shared" si="104"/>
        <v>Ref</v>
      </c>
      <c r="AQ255" s="359" t="str">
        <f t="shared" si="105"/>
        <v>gain from</v>
      </c>
      <c r="AR255" s="359" t="str">
        <f t="shared" si="106"/>
        <v>LAB</v>
      </c>
      <c r="AS255" s="333" t="str">
        <f t="shared" si="118"/>
        <v/>
      </c>
      <c r="AU255" s="373">
        <f t="shared" si="107"/>
        <v>10802.512968299714</v>
      </c>
      <c r="AV255" s="374">
        <f t="shared" si="108"/>
        <v>4021.9016393442616</v>
      </c>
      <c r="AW255" s="375">
        <f t="shared" si="109"/>
        <v>11266.814568961738</v>
      </c>
      <c r="AX255" s="376">
        <f t="shared" si="110"/>
        <v>1842.08</v>
      </c>
      <c r="AY255" s="377">
        <f t="shared" si="111"/>
        <v>10885.652447957884</v>
      </c>
      <c r="AZ255" s="378">
        <f t="shared" si="112"/>
        <v>0</v>
      </c>
      <c r="BA255" s="379">
        <f t="shared" si="113"/>
        <v>423.33496299798361</v>
      </c>
      <c r="BB255" s="471">
        <f t="shared" si="115"/>
        <v>1402.4927581524375</v>
      </c>
      <c r="BC255" s="379">
        <f t="shared" si="116"/>
        <v>180.51445627509077</v>
      </c>
      <c r="BD255" s="381">
        <f t="shared" si="114"/>
        <v>112.75044700397243</v>
      </c>
      <c r="BE255" s="382">
        <f>'Allocation (ENG)'!AW255</f>
        <v>40938.054248993089</v>
      </c>
    </row>
    <row r="256" spans="1:57" ht="20" customHeight="1" x14ac:dyDescent="0.35">
      <c r="A256" s="333" t="s">
        <v>345</v>
      </c>
      <c r="B256" s="390" t="s">
        <v>346</v>
      </c>
      <c r="C256" s="333" t="s">
        <v>300</v>
      </c>
      <c r="D256" s="333" t="s">
        <v>71</v>
      </c>
      <c r="E256" s="462">
        <f>'Allocation (ENG)'!AY256</f>
        <v>0.16901265760360323</v>
      </c>
      <c r="F256" s="463">
        <f>'Allocation (ENG)'!AZ256</f>
        <v>8.0397098420113278E-2</v>
      </c>
      <c r="G256" s="464">
        <f>'Allocation (ENG)'!BA256</f>
        <v>0.28287695469933416</v>
      </c>
      <c r="H256" s="465">
        <f>'Allocation (ENG)'!BB256</f>
        <v>1.9837922872800885E-2</v>
      </c>
      <c r="I256" s="466">
        <f>'Allocation (ENG)'!BC256</f>
        <v>0.11571277573917435</v>
      </c>
      <c r="J256" s="467">
        <f>'Allocation (ENG)'!BD256</f>
        <v>0.21127054449827867</v>
      </c>
      <c r="K256" s="462">
        <f>'Allocation (ENG)'!BE256</f>
        <v>6.3680066797258586E-2</v>
      </c>
      <c r="L256" s="468">
        <f>'Allocation (ENG)'!BF256</f>
        <v>3.5212515301970677E-2</v>
      </c>
      <c r="M256" s="469">
        <f>'Allocation (ENG)'!BG256</f>
        <v>2.1999464067466036E-2</v>
      </c>
      <c r="N256" s="470">
        <f>'Allocation (ENG)'!BH256</f>
        <v>0</v>
      </c>
      <c r="P256" s="367">
        <f t="shared" si="90"/>
        <v>-9.8068886357103424E-2</v>
      </c>
      <c r="Q256" s="367">
        <f t="shared" si="91"/>
        <v>-8.9386693171768228E-3</v>
      </c>
      <c r="R256" s="367">
        <f t="shared" si="92"/>
        <v>0.15831090434831713</v>
      </c>
      <c r="S256" s="367">
        <f t="shared" si="93"/>
        <v>2.119919426919227E-3</v>
      </c>
      <c r="T256" s="367">
        <f t="shared" si="94"/>
        <v>7.9299578526738315E-2</v>
      </c>
      <c r="U256" s="367">
        <f t="shared" si="95"/>
        <v>-5.9205450050027947E-2</v>
      </c>
      <c r="V256" s="367">
        <f t="shared" si="96"/>
        <v>-0.11902880763378522</v>
      </c>
      <c r="W256" s="367">
        <f t="shared" si="97"/>
        <v>3.5212515301970677E-2</v>
      </c>
      <c r="X256" s="367">
        <f t="shared" si="98"/>
        <v>2.1999464067466036E-2</v>
      </c>
      <c r="Y256" s="367">
        <f t="shared" si="99"/>
        <v>-1.1700568313318076E-2</v>
      </c>
      <c r="AA256" s="368">
        <f>'GE2024 results'!Q255</f>
        <v>0.26708154396070666</v>
      </c>
      <c r="AB256" s="368">
        <f>'GE2024 results'!R255</f>
        <v>8.93357677372901E-2</v>
      </c>
      <c r="AC256" s="368">
        <f>'GE2024 results'!S255</f>
        <v>0.12456605035101705</v>
      </c>
      <c r="AD256" s="368">
        <f>'GE2024 results'!T255</f>
        <v>1.7718003445881658E-2</v>
      </c>
      <c r="AE256" s="368">
        <f>'GE2024 results'!U255</f>
        <v>3.6413197212436035E-2</v>
      </c>
      <c r="AF256" s="368">
        <f>'GE2024 results'!W255</f>
        <v>0.27047599454830662</v>
      </c>
      <c r="AG256" s="368">
        <f>'GE2024 results'!X255</f>
        <v>0.18270887443104381</v>
      </c>
      <c r="AH256" s="369">
        <f>'GE2024 results'!Z255</f>
        <v>1.1700568313318076E-2</v>
      </c>
      <c r="AJ256" s="368">
        <f t="shared" si="100"/>
        <v>0.28287695469933416</v>
      </c>
      <c r="AK256" s="370" t="str">
        <f t="shared" si="101"/>
        <v>Ref</v>
      </c>
      <c r="AL256" s="368">
        <f t="shared" si="102"/>
        <v>7.1606410201055487E-2</v>
      </c>
      <c r="AM256" s="368">
        <f t="shared" si="103"/>
        <v>0.21127054449827867</v>
      </c>
      <c r="AO256" s="472" t="s">
        <v>25</v>
      </c>
      <c r="AP256" s="372" t="str">
        <f t="shared" si="104"/>
        <v>Ref</v>
      </c>
      <c r="AQ256" s="359" t="str">
        <f t="shared" si="105"/>
        <v>gain from</v>
      </c>
      <c r="AR256" s="359" t="str">
        <f t="shared" si="106"/>
        <v>IND</v>
      </c>
      <c r="AS256" s="333" t="str">
        <f t="shared" si="118"/>
        <v/>
      </c>
      <c r="AU256" s="373">
        <f t="shared" si="107"/>
        <v>5447.4121037463983</v>
      </c>
      <c r="AV256" s="374">
        <f t="shared" si="108"/>
        <v>2591.2622950819668</v>
      </c>
      <c r="AW256" s="375">
        <f t="shared" si="109"/>
        <v>9117.3487758186857</v>
      </c>
      <c r="AX256" s="376">
        <f t="shared" si="110"/>
        <v>639.39199999999994</v>
      </c>
      <c r="AY256" s="377">
        <f t="shared" si="111"/>
        <v>3729.5146059299209</v>
      </c>
      <c r="AZ256" s="378">
        <f t="shared" si="112"/>
        <v>6809.4173394057052</v>
      </c>
      <c r="BA256" s="379">
        <f t="shared" si="113"/>
        <v>2052.4590971899497</v>
      </c>
      <c r="BB256" s="471">
        <f t="shared" si="115"/>
        <v>1134.9273171550965</v>
      </c>
      <c r="BC256" s="379">
        <f t="shared" si="116"/>
        <v>709.06018836836245</v>
      </c>
      <c r="BD256" s="381">
        <f t="shared" si="114"/>
        <v>0</v>
      </c>
      <c r="BE256" s="382">
        <f>'Allocation (ENG)'!AW256</f>
        <v>32230.793722696089</v>
      </c>
    </row>
    <row r="257" spans="1:57" ht="20" customHeight="1" x14ac:dyDescent="0.35">
      <c r="A257" s="333" t="s">
        <v>347</v>
      </c>
      <c r="B257" s="390" t="s">
        <v>346</v>
      </c>
      <c r="C257" s="333" t="s">
        <v>300</v>
      </c>
      <c r="D257" s="333" t="s">
        <v>71</v>
      </c>
      <c r="E257" s="462">
        <f>'Allocation (ENG)'!AY257</f>
        <v>0.20163219832861373</v>
      </c>
      <c r="F257" s="463">
        <f>'Allocation (ENG)'!AZ257</f>
        <v>0.2071657701716226</v>
      </c>
      <c r="G257" s="464">
        <f>'Allocation (ENG)'!BA257</f>
        <v>0.42837912256594252</v>
      </c>
      <c r="H257" s="465">
        <f>'Allocation (ENG)'!BB257</f>
        <v>2.8081619022352341E-2</v>
      </c>
      <c r="I257" s="466">
        <f>'Allocation (ENG)'!BC257</f>
        <v>7.6737816507440076E-2</v>
      </c>
      <c r="J257" s="467">
        <f>'Allocation (ENG)'!BD257</f>
        <v>1.1890105303536613E-3</v>
      </c>
      <c r="K257" s="462">
        <f>'Allocation (ENG)'!BE257</f>
        <v>3.6554079890134376E-4</v>
      </c>
      <c r="L257" s="468">
        <f>'Allocation (ENG)'!BF257</f>
        <v>5.3324621033307262E-2</v>
      </c>
      <c r="M257" s="469">
        <f>'Allocation (ENG)'!BG257</f>
        <v>1.3373173318091806E-3</v>
      </c>
      <c r="N257" s="470">
        <f>'Allocation (ENG)'!BH257</f>
        <v>1.7869837096576161E-3</v>
      </c>
      <c r="P257" s="367">
        <f t="shared" si="90"/>
        <v>-0.1988461561320416</v>
      </c>
      <c r="Q257" s="367">
        <f t="shared" si="91"/>
        <v>-8.2166925355763171E-2</v>
      </c>
      <c r="R257" s="367">
        <f t="shared" si="92"/>
        <v>0.19128273414212046</v>
      </c>
      <c r="S257" s="367">
        <f t="shared" si="93"/>
        <v>-3.4419399348349332E-3</v>
      </c>
      <c r="T257" s="367">
        <f t="shared" si="94"/>
        <v>4.63862259788584E-2</v>
      </c>
      <c r="U257" s="367">
        <f t="shared" si="95"/>
        <v>-2.3508124784958964E-3</v>
      </c>
      <c r="V257" s="367">
        <f t="shared" si="96"/>
        <v>-3.1503644869154464E-3</v>
      </c>
      <c r="W257" s="367">
        <f t="shared" si="97"/>
        <v>5.3324621033307262E-2</v>
      </c>
      <c r="X257" s="367">
        <f t="shared" si="98"/>
        <v>1.3373173318091806E-3</v>
      </c>
      <c r="Y257" s="367">
        <f t="shared" si="99"/>
        <v>-2.3747000980438903E-3</v>
      </c>
      <c r="AA257" s="368">
        <f>'GE2024 results'!Q256</f>
        <v>0.40047835446065533</v>
      </c>
      <c r="AB257" s="368">
        <f>'GE2024 results'!R256</f>
        <v>0.28933269552738577</v>
      </c>
      <c r="AC257" s="368">
        <f>'GE2024 results'!S256</f>
        <v>0.23709638842382205</v>
      </c>
      <c r="AD257" s="368">
        <f>'GE2024 results'!T256</f>
        <v>3.1523558957187274E-2</v>
      </c>
      <c r="AE257" s="368">
        <f>'GE2024 results'!U256</f>
        <v>3.035159052858168E-2</v>
      </c>
      <c r="AF257" s="368">
        <f>'GE2024 results'!W256</f>
        <v>3.5398230088495575E-3</v>
      </c>
      <c r="AG257" s="368">
        <f>'GE2024 results'!X256</f>
        <v>3.5159052858167901E-3</v>
      </c>
      <c r="AH257" s="369">
        <f>'GE2024 results'!Z256</f>
        <v>4.1616838077015066E-3</v>
      </c>
      <c r="AJ257" s="368">
        <f t="shared" si="100"/>
        <v>0.42837912256594252</v>
      </c>
      <c r="AK257" s="370" t="str">
        <f t="shared" si="101"/>
        <v>Ref</v>
      </c>
      <c r="AL257" s="368">
        <f t="shared" si="102"/>
        <v>0.22121335239431991</v>
      </c>
      <c r="AM257" s="368">
        <f t="shared" si="103"/>
        <v>0.2071657701716226</v>
      </c>
      <c r="AO257" s="383" t="s">
        <v>8</v>
      </c>
      <c r="AP257" s="372" t="str">
        <f t="shared" si="104"/>
        <v>Ref</v>
      </c>
      <c r="AQ257" s="359" t="str">
        <f t="shared" si="105"/>
        <v>gain from</v>
      </c>
      <c r="AR257" s="359" t="str">
        <f t="shared" si="106"/>
        <v>LAB</v>
      </c>
      <c r="AS257" s="333" t="str">
        <f t="shared" si="118"/>
        <v/>
      </c>
      <c r="AU257" s="373">
        <f t="shared" si="107"/>
        <v>8782.1556195965422</v>
      </c>
      <c r="AV257" s="374">
        <f t="shared" si="108"/>
        <v>9023.1721311475412</v>
      </c>
      <c r="AW257" s="375">
        <f t="shared" si="109"/>
        <v>18658.191249936135</v>
      </c>
      <c r="AX257" s="376">
        <f t="shared" si="110"/>
        <v>1223.104</v>
      </c>
      <c r="AY257" s="377">
        <f t="shared" si="111"/>
        <v>3342.3404201448234</v>
      </c>
      <c r="AZ257" s="378">
        <f t="shared" si="112"/>
        <v>51.787738255408541</v>
      </c>
      <c r="BA257" s="379">
        <f t="shared" si="113"/>
        <v>15.921247736590686</v>
      </c>
      <c r="BB257" s="471">
        <f t="shared" si="115"/>
        <v>2322.5711178692136</v>
      </c>
      <c r="BC257" s="379">
        <f t="shared" si="116"/>
        <v>58.247288965182982</v>
      </c>
      <c r="BD257" s="381">
        <f t="shared" si="114"/>
        <v>77.832653504676031</v>
      </c>
      <c r="BE257" s="382">
        <f>'Allocation (ENG)'!AW257</f>
        <v>43555.3234671561</v>
      </c>
    </row>
    <row r="258" spans="1:57" ht="20" customHeight="1" x14ac:dyDescent="0.35">
      <c r="A258" s="333" t="s">
        <v>348</v>
      </c>
      <c r="B258" s="390" t="s">
        <v>346</v>
      </c>
      <c r="C258" s="333" t="s">
        <v>300</v>
      </c>
      <c r="D258" s="333" t="s">
        <v>71</v>
      </c>
      <c r="E258" s="462">
        <f>'Allocation (ENG)'!AY258</f>
        <v>0.22897459600306599</v>
      </c>
      <c r="F258" s="463">
        <f>'Allocation (ENG)'!AZ258</f>
        <v>0.10595164370794155</v>
      </c>
      <c r="G258" s="464">
        <f>'Allocation (ENG)'!BA258</f>
        <v>0.48905235304007366</v>
      </c>
      <c r="H258" s="465">
        <f>'Allocation (ENG)'!BB258</f>
        <v>2.4931385699698688E-2</v>
      </c>
      <c r="I258" s="466">
        <f>'Allocation (ENG)'!BC258</f>
        <v>8.204347385593147E-2</v>
      </c>
      <c r="J258" s="467">
        <f>'Allocation (ENG)'!BD258</f>
        <v>4.3851334522199571E-3</v>
      </c>
      <c r="K258" s="462">
        <f>'Allocation (ENG)'!BE258</f>
        <v>0</v>
      </c>
      <c r="L258" s="468">
        <f>'Allocation (ENG)'!BF258</f>
        <v>6.0877223042760976E-2</v>
      </c>
      <c r="M258" s="469">
        <f>'Allocation (ENG)'!BG258</f>
        <v>1.410953610447569E-3</v>
      </c>
      <c r="N258" s="470">
        <f>'Allocation (ENG)'!BH258</f>
        <v>2.373237587860256E-3</v>
      </c>
      <c r="P258" s="367">
        <f t="shared" si="90"/>
        <v>-0.25186679114872479</v>
      </c>
      <c r="Q258" s="367">
        <f t="shared" si="91"/>
        <v>-5.0500886138562157E-2</v>
      </c>
      <c r="R258" s="367">
        <f t="shared" si="92"/>
        <v>0.20286702046474675</v>
      </c>
      <c r="S258" s="367">
        <f t="shared" si="93"/>
        <v>-4.659290821051737E-3</v>
      </c>
      <c r="T258" s="367">
        <f t="shared" si="94"/>
        <v>4.7734207227165128E-2</v>
      </c>
      <c r="U258" s="367">
        <f t="shared" si="95"/>
        <v>-3.0338546091785651E-3</v>
      </c>
      <c r="V258" s="367">
        <f t="shared" si="96"/>
        <v>0</v>
      </c>
      <c r="W258" s="367">
        <f t="shared" si="97"/>
        <v>6.0877223042760976E-2</v>
      </c>
      <c r="X258" s="367">
        <f t="shared" si="98"/>
        <v>1.410953610447569E-3</v>
      </c>
      <c r="Y258" s="367">
        <f t="shared" si="99"/>
        <v>-2.8285816276030751E-3</v>
      </c>
      <c r="AA258" s="368">
        <f>'GE2024 results'!Q257</f>
        <v>0.48084138715179081</v>
      </c>
      <c r="AB258" s="368">
        <f>'GE2024 results'!R257</f>
        <v>0.15645252984650371</v>
      </c>
      <c r="AC258" s="368">
        <f>'GE2024 results'!S257</f>
        <v>0.28618533257532691</v>
      </c>
      <c r="AD258" s="368">
        <f>'GE2024 results'!T257</f>
        <v>2.9590676520750425E-2</v>
      </c>
      <c r="AE258" s="368">
        <f>'GE2024 results'!U257</f>
        <v>3.4309266628766343E-2</v>
      </c>
      <c r="AF258" s="368">
        <f>'GE2024 results'!W257</f>
        <v>7.4189880613985222E-3</v>
      </c>
      <c r="AG258" s="368">
        <f>'GE2024 results'!X257</f>
        <v>0</v>
      </c>
      <c r="AH258" s="369">
        <f>'GE2024 results'!Z257</f>
        <v>5.2018192154633311E-3</v>
      </c>
      <c r="AJ258" s="368">
        <f t="shared" si="100"/>
        <v>0.48905235304007366</v>
      </c>
      <c r="AK258" s="370" t="str">
        <f t="shared" si="101"/>
        <v>Ref</v>
      </c>
      <c r="AL258" s="368">
        <f t="shared" si="102"/>
        <v>0.26007775703700764</v>
      </c>
      <c r="AM258" s="368">
        <f t="shared" si="103"/>
        <v>0.22897459600306599</v>
      </c>
      <c r="AO258" s="383" t="s">
        <v>8</v>
      </c>
      <c r="AP258" s="372" t="str">
        <f t="shared" si="104"/>
        <v>Ref</v>
      </c>
      <c r="AQ258" s="359" t="str">
        <f t="shared" si="105"/>
        <v>gain from</v>
      </c>
      <c r="AR258" s="359" t="str">
        <f t="shared" si="106"/>
        <v>LAB</v>
      </c>
      <c r="AS258" s="333" t="str">
        <f t="shared" si="118"/>
        <v/>
      </c>
      <c r="AU258" s="373">
        <f t="shared" si="107"/>
        <v>8872.3688760806926</v>
      </c>
      <c r="AV258" s="374">
        <f t="shared" si="108"/>
        <v>4105.442622950819</v>
      </c>
      <c r="AW258" s="375">
        <f t="shared" si="109"/>
        <v>18949.931353208616</v>
      </c>
      <c r="AX258" s="376">
        <f t="shared" si="110"/>
        <v>966.048</v>
      </c>
      <c r="AY258" s="377">
        <f t="shared" si="111"/>
        <v>3179.0424642354624</v>
      </c>
      <c r="AZ258" s="378">
        <f t="shared" si="112"/>
        <v>169.9163236362503</v>
      </c>
      <c r="BA258" s="379">
        <f t="shared" si="113"/>
        <v>0</v>
      </c>
      <c r="BB258" s="471">
        <f t="shared" si="115"/>
        <v>2358.8869176543171</v>
      </c>
      <c r="BC258" s="379">
        <f t="shared" si="116"/>
        <v>54.67200780107968</v>
      </c>
      <c r="BD258" s="381">
        <f t="shared" si="114"/>
        <v>91.958844682465156</v>
      </c>
      <c r="BE258" s="382">
        <f>'Allocation (ENG)'!AW258</f>
        <v>38748.267410249697</v>
      </c>
    </row>
    <row r="259" spans="1:57" ht="20" customHeight="1" x14ac:dyDescent="0.35">
      <c r="A259" s="333" t="s">
        <v>349</v>
      </c>
      <c r="B259" s="390" t="s">
        <v>346</v>
      </c>
      <c r="C259" s="333" t="s">
        <v>300</v>
      </c>
      <c r="D259" s="333" t="s">
        <v>71</v>
      </c>
      <c r="E259" s="462">
        <f>'Allocation (ENG)'!AY259</f>
        <v>0.15741678429898559</v>
      </c>
      <c r="F259" s="463">
        <f>'Allocation (ENG)'!AZ259</f>
        <v>0.14319120502304075</v>
      </c>
      <c r="G259" s="464">
        <f>'Allocation (ENG)'!BA259</f>
        <v>0.34773928397156084</v>
      </c>
      <c r="H259" s="465">
        <f>'Allocation (ENG)'!BB259</f>
        <v>0.20291004574565366</v>
      </c>
      <c r="I259" s="466">
        <f>'Allocation (ENG)'!BC259</f>
        <v>9.5250738102272317E-2</v>
      </c>
      <c r="J259" s="467">
        <f>'Allocation (ENG)'!BD259</f>
        <v>3.9654925358906003E-3</v>
      </c>
      <c r="K259" s="462">
        <f>'Allocation (ENG)'!BE259</f>
        <v>0</v>
      </c>
      <c r="L259" s="468">
        <f>'Allocation (ENG)'!BF259</f>
        <v>4.3286576211058643E-2</v>
      </c>
      <c r="M259" s="469">
        <f>'Allocation (ENG)'!BG259</f>
        <v>1.6059242713231435E-3</v>
      </c>
      <c r="N259" s="470">
        <f>'Allocation (ENG)'!BH259</f>
        <v>4.6339498402143287E-3</v>
      </c>
      <c r="P259" s="367">
        <f t="shared" ref="P259:P322" si="119">E259-AA259</f>
        <v>-0.1597613923922705</v>
      </c>
      <c r="Q259" s="367">
        <f t="shared" ref="Q259:Q322" si="120">F259-AB259</f>
        <v>-5.9683993244790762E-2</v>
      </c>
      <c r="R259" s="367">
        <f t="shared" ref="R259:R322" si="121">G259-AC259</f>
        <v>0.15249267655445567</v>
      </c>
      <c r="S259" s="367">
        <f t="shared" ref="S259:S322" si="122">H259-AD259</f>
        <v>-2.8163244115621794E-2</v>
      </c>
      <c r="T259" s="367">
        <f t="shared" ref="T259:T322" si="123">I259-AE259</f>
        <v>5.7032253246158113E-2</v>
      </c>
      <c r="U259" s="367">
        <f t="shared" ref="U259:U322" si="124">J259-AF259</f>
        <v>-3.386152772400142E-3</v>
      </c>
      <c r="V259" s="367">
        <f t="shared" ref="V259:V322" si="125">K259-AG259</f>
        <v>0</v>
      </c>
      <c r="W259" s="367">
        <f t="shared" ref="W259:W322" si="126">L259</f>
        <v>4.3286576211058643E-2</v>
      </c>
      <c r="X259" s="367">
        <f t="shared" ref="X259:X322" si="127">M259</f>
        <v>1.6059242713231435E-3</v>
      </c>
      <c r="Y259" s="367">
        <f t="shared" ref="Y259:Y322" si="128">N259-AH259</f>
        <v>-3.4226477579125131E-3</v>
      </c>
      <c r="AA259" s="368">
        <f>'GE2024 results'!Q258</f>
        <v>0.31717817669125609</v>
      </c>
      <c r="AB259" s="368">
        <f>'GE2024 results'!R258</f>
        <v>0.20287519826783151</v>
      </c>
      <c r="AC259" s="368">
        <f>'GE2024 results'!S258</f>
        <v>0.19524660741710517</v>
      </c>
      <c r="AD259" s="368">
        <f>'GE2024 results'!T258</f>
        <v>0.23107328986127545</v>
      </c>
      <c r="AE259" s="368">
        <f>'GE2024 results'!U258</f>
        <v>3.8218484856114204E-2</v>
      </c>
      <c r="AF259" s="368">
        <f>'GE2024 results'!W258</f>
        <v>7.3516453082907423E-3</v>
      </c>
      <c r="AG259" s="368">
        <f>'GE2024 results'!X258</f>
        <v>0</v>
      </c>
      <c r="AH259" s="369">
        <f>'GE2024 results'!Z258</f>
        <v>8.0565975981268419E-3</v>
      </c>
      <c r="AJ259" s="368">
        <f t="shared" ref="AJ259:AJ322" si="129">LARGE(E259:N259,1)</f>
        <v>0.34773928397156084</v>
      </c>
      <c r="AK259" s="370" t="str">
        <f t="shared" ref="AK259:AK322" si="130">IF(E259=AJ259,"Lab",IF(F259=AJ259,"Con",IF(G259=AJ259,"Ref",IF(H259=AJ259,"LD",IF(I259=AJ259,"Grn",IF(J259=AJ259,"Ind",IF(K259=AJ259,"WPB",IF(L259=AJ259,"Res",IF(M259=AJ259,"YP",IF(N259=AJ259,"Oth","Oth "))))))))))</f>
        <v>Ref</v>
      </c>
      <c r="AL259" s="368">
        <f t="shared" ref="AL259:AL322" si="131">AJ259-AM259</f>
        <v>0.14482923822590718</v>
      </c>
      <c r="AM259" s="368">
        <f t="shared" ref="AM259:AM322" si="132">LARGE(E259:N259,2)</f>
        <v>0.20291004574565366</v>
      </c>
      <c r="AO259" s="383" t="s">
        <v>8</v>
      </c>
      <c r="AP259" s="372" t="str">
        <f t="shared" ref="AP259:AP322" si="133">AK259</f>
        <v>Ref</v>
      </c>
      <c r="AQ259" s="359" t="str">
        <f t="shared" ref="AQ259:AQ322" si="134">IF(AP259=AO259,"HOLD","gain from")</f>
        <v>gain from</v>
      </c>
      <c r="AR259" s="359" t="str">
        <f t="shared" ref="AR259:AR322" si="135">IF(AQ259="Hold","",(AO259))</f>
        <v>LAB</v>
      </c>
      <c r="AS259" s="333" t="str">
        <f t="shared" si="118"/>
        <v/>
      </c>
      <c r="AU259" s="373">
        <f t="shared" ref="AU259:AU322" si="136">E259*BE259</f>
        <v>6607.5965417867437</v>
      </c>
      <c r="AV259" s="374">
        <f t="shared" ref="AV259:AV322" si="137">F259*BE259</f>
        <v>6010.4754098360645</v>
      </c>
      <c r="AW259" s="375">
        <f t="shared" ref="AW259:AW322" si="138">G259*BE259</f>
        <v>14596.41613469734</v>
      </c>
      <c r="AX259" s="376">
        <f t="shared" ref="AX259:AX322" si="139">H259*BE259</f>
        <v>8517.1839999999993</v>
      </c>
      <c r="AY259" s="377">
        <f t="shared" ref="AY259:AY322" si="140">I259*BE259</f>
        <v>3998.1660817808051</v>
      </c>
      <c r="AZ259" s="378">
        <f t="shared" ref="AZ259:AZ322" si="141">J259*BE259</f>
        <v>166.45222987699367</v>
      </c>
      <c r="BA259" s="379">
        <f t="shared" ref="BA259:BA322" si="142">K259*BE259</f>
        <v>0</v>
      </c>
      <c r="BB259" s="471">
        <f t="shared" si="115"/>
        <v>1816.9614666675832</v>
      </c>
      <c r="BC259" s="379">
        <f t="shared" si="116"/>
        <v>67.408946948197695</v>
      </c>
      <c r="BD259" s="381">
        <f t="shared" ref="BD259:BD322" si="143">N259*BE259</f>
        <v>194.51083996772221</v>
      </c>
      <c r="BE259" s="382">
        <f>'Allocation (ENG)'!AW259</f>
        <v>41975.171651561453</v>
      </c>
    </row>
    <row r="260" spans="1:57" ht="20" customHeight="1" x14ac:dyDescent="0.35">
      <c r="A260" s="333" t="s">
        <v>350</v>
      </c>
      <c r="B260" s="390" t="s">
        <v>346</v>
      </c>
      <c r="C260" s="333" t="s">
        <v>300</v>
      </c>
      <c r="D260" s="333" t="s">
        <v>71</v>
      </c>
      <c r="E260" s="462">
        <f>'Allocation (ENG)'!AY260</f>
        <v>0</v>
      </c>
      <c r="F260" s="463">
        <f>'Allocation (ENG)'!AZ260</f>
        <v>0</v>
      </c>
      <c r="G260" s="464">
        <f>'Allocation (ENG)'!BA260</f>
        <v>0</v>
      </c>
      <c r="H260" s="465">
        <f>'Allocation (ENG)'!BB260</f>
        <v>0</v>
      </c>
      <c r="I260" s="466">
        <f>'Allocation (ENG)'!BC260</f>
        <v>0.34269327451879128</v>
      </c>
      <c r="J260" s="467">
        <f>'Allocation (ENG)'!BD260</f>
        <v>6.7636904363842357E-2</v>
      </c>
      <c r="K260" s="462">
        <f>'Allocation (ENG)'!BE260</f>
        <v>0</v>
      </c>
      <c r="L260" s="468">
        <f>'Allocation (ENG)'!BF260</f>
        <v>0</v>
      </c>
      <c r="M260" s="469">
        <f>'Allocation (ENG)'!BG260</f>
        <v>7.3646567048994901E-3</v>
      </c>
      <c r="N260" s="470">
        <f>'Allocation (ENG)'!BH260</f>
        <v>0.58230516441246682</v>
      </c>
      <c r="P260" s="367">
        <f t="shared" si="119"/>
        <v>0</v>
      </c>
      <c r="Q260" s="367">
        <f t="shared" si="120"/>
        <v>0</v>
      </c>
      <c r="R260" s="367">
        <f t="shared" si="121"/>
        <v>0</v>
      </c>
      <c r="S260" s="367">
        <f t="shared" si="122"/>
        <v>0</v>
      </c>
      <c r="T260" s="367">
        <f t="shared" si="123"/>
        <v>0.20540084724285204</v>
      </c>
      <c r="U260" s="367">
        <f t="shared" si="124"/>
        <v>-3.7327811855629028E-3</v>
      </c>
      <c r="V260" s="367">
        <f t="shared" si="125"/>
        <v>0</v>
      </c>
      <c r="W260" s="367">
        <f t="shared" si="126"/>
        <v>0</v>
      </c>
      <c r="X260" s="367">
        <f t="shared" si="127"/>
        <v>7.3646567048994901E-3</v>
      </c>
      <c r="Y260" s="367">
        <f t="shared" si="128"/>
        <v>-0.20903272276218865</v>
      </c>
      <c r="AA260" s="368">
        <f>'GE2024 results'!Q259</f>
        <v>0</v>
      </c>
      <c r="AB260" s="368">
        <f>'GE2024 results'!R259</f>
        <v>0</v>
      </c>
      <c r="AC260" s="368">
        <f>'GE2024 results'!S259</f>
        <v>0</v>
      </c>
      <c r="AD260" s="368">
        <f>'GE2024 results'!T259</f>
        <v>0</v>
      </c>
      <c r="AE260" s="368">
        <f>'GE2024 results'!U259</f>
        <v>0.13729242727593924</v>
      </c>
      <c r="AF260" s="368">
        <f>'GE2024 results'!W259</f>
        <v>7.136968554940526E-2</v>
      </c>
      <c r="AG260" s="368">
        <f>'GE2024 results'!X259</f>
        <v>0</v>
      </c>
      <c r="AH260" s="369">
        <f>'GE2024 results'!Z259</f>
        <v>0.79133788717465547</v>
      </c>
      <c r="AJ260" s="368">
        <f t="shared" si="129"/>
        <v>0.58230516441246682</v>
      </c>
      <c r="AK260" s="370" t="str">
        <f t="shared" si="130"/>
        <v>Oth</v>
      </c>
      <c r="AL260" s="368">
        <f t="shared" si="131"/>
        <v>0.23961188989367554</v>
      </c>
      <c r="AM260" s="368">
        <f t="shared" si="132"/>
        <v>0.34269327451879128</v>
      </c>
      <c r="AO260" s="483" t="s">
        <v>22</v>
      </c>
      <c r="AP260" s="372" t="str">
        <f t="shared" si="133"/>
        <v>Oth</v>
      </c>
      <c r="AQ260" s="359" t="str">
        <f t="shared" si="134"/>
        <v>HOLD</v>
      </c>
      <c r="AR260" s="359" t="str">
        <f t="shared" si="135"/>
        <v/>
      </c>
      <c r="AS260" s="333" t="str">
        <f t="shared" si="118"/>
        <v/>
      </c>
      <c r="AU260" s="373">
        <f t="shared" si="136"/>
        <v>0</v>
      </c>
      <c r="AV260" s="374">
        <f t="shared" si="137"/>
        <v>0</v>
      </c>
      <c r="AW260" s="375">
        <f t="shared" si="138"/>
        <v>0</v>
      </c>
      <c r="AX260" s="376">
        <f t="shared" si="139"/>
        <v>0</v>
      </c>
      <c r="AY260" s="377">
        <f t="shared" si="140"/>
        <v>12281.586587183067</v>
      </c>
      <c r="AZ260" s="378">
        <f t="shared" si="141"/>
        <v>2424</v>
      </c>
      <c r="BA260" s="379">
        <f t="shared" si="142"/>
        <v>0</v>
      </c>
      <c r="BB260" s="471">
        <f t="shared" ref="BB260:BB323" si="144">L260*BE260</f>
        <v>0</v>
      </c>
      <c r="BC260" s="379">
        <f t="shared" ref="BC260:BC323" si="145">M260*BE260</f>
        <v>263.93768343750116</v>
      </c>
      <c r="BD260" s="381">
        <f t="shared" si="143"/>
        <v>20868.89889198403</v>
      </c>
      <c r="BE260" s="382">
        <f>'Allocation (ENG)'!AW260</f>
        <v>35838.423162604602</v>
      </c>
    </row>
    <row r="261" spans="1:57" ht="20" customHeight="1" x14ac:dyDescent="0.35">
      <c r="A261" s="333" t="s">
        <v>351</v>
      </c>
      <c r="B261" s="390" t="s">
        <v>346</v>
      </c>
      <c r="C261" s="333" t="s">
        <v>300</v>
      </c>
      <c r="D261" s="333" t="s">
        <v>71</v>
      </c>
      <c r="E261" s="462">
        <f>'Allocation (ENG)'!AY261</f>
        <v>0.17016430728455645</v>
      </c>
      <c r="F261" s="463">
        <f>'Allocation (ENG)'!AZ261</f>
        <v>0.25083678826606853</v>
      </c>
      <c r="G261" s="464">
        <f>'Allocation (ENG)'!BA261</f>
        <v>0.32985971394427827</v>
      </c>
      <c r="H261" s="465">
        <f>'Allocation (ENG)'!BB261</f>
        <v>4.1565431237112697E-2</v>
      </c>
      <c r="I261" s="466">
        <f>'Allocation (ENG)'!BC261</f>
        <v>8.6808471789590808E-2</v>
      </c>
      <c r="J261" s="467">
        <f>'Allocation (ENG)'!BD261</f>
        <v>7.4925869406991322E-2</v>
      </c>
      <c r="K261" s="462">
        <f>'Allocation (ENG)'!BE261</f>
        <v>0</v>
      </c>
      <c r="L261" s="468">
        <f>'Allocation (ENG)'!BF261</f>
        <v>4.1060927840912968E-2</v>
      </c>
      <c r="M261" s="469">
        <f>'Allocation (ENG)'!BG261</f>
        <v>4.7784902304887208E-3</v>
      </c>
      <c r="N261" s="470">
        <f>'Allocation (ENG)'!BH261</f>
        <v>0</v>
      </c>
      <c r="P261" s="367">
        <f t="shared" si="119"/>
        <v>-0.15001917895397565</v>
      </c>
      <c r="Q261" s="367">
        <f t="shared" si="120"/>
        <v>-8.1043945678885621E-2</v>
      </c>
      <c r="R261" s="367">
        <f t="shared" si="121"/>
        <v>0.15690308341884041</v>
      </c>
      <c r="S261" s="367">
        <f t="shared" si="122"/>
        <v>-2.6380716819865493E-3</v>
      </c>
      <c r="T261" s="367">
        <f t="shared" si="123"/>
        <v>5.428136586798947E-2</v>
      </c>
      <c r="U261" s="367">
        <f t="shared" si="124"/>
        <v>-1.9173379967487414E-2</v>
      </c>
      <c r="V261" s="367">
        <f t="shared" si="125"/>
        <v>0</v>
      </c>
      <c r="W261" s="367">
        <f t="shared" si="126"/>
        <v>4.1060927840912968E-2</v>
      </c>
      <c r="X261" s="367">
        <f t="shared" si="127"/>
        <v>4.7784902304887208E-3</v>
      </c>
      <c r="Y261" s="367">
        <f t="shared" si="128"/>
        <v>-4.1492910758965801E-3</v>
      </c>
      <c r="AA261" s="368">
        <f>'GE2024 results'!Q260</f>
        <v>0.3201834862385321</v>
      </c>
      <c r="AB261" s="368">
        <f>'GE2024 results'!R260</f>
        <v>0.33188073394495415</v>
      </c>
      <c r="AC261" s="368">
        <f>'GE2024 results'!S260</f>
        <v>0.17295663052543786</v>
      </c>
      <c r="AD261" s="368">
        <f>'GE2024 results'!T260</f>
        <v>4.4203502919099247E-2</v>
      </c>
      <c r="AE261" s="368">
        <f>'GE2024 results'!U260</f>
        <v>3.2527105921601338E-2</v>
      </c>
      <c r="AF261" s="368">
        <f>'GE2024 results'!W260</f>
        <v>9.4099249374478736E-2</v>
      </c>
      <c r="AG261" s="368">
        <f>'GE2024 results'!X260</f>
        <v>0</v>
      </c>
      <c r="AH261" s="369">
        <f>'GE2024 results'!Z260</f>
        <v>4.1492910758965801E-3</v>
      </c>
      <c r="AJ261" s="368">
        <f t="shared" si="129"/>
        <v>0.32985971394427827</v>
      </c>
      <c r="AK261" s="370" t="str">
        <f t="shared" si="130"/>
        <v>Ref</v>
      </c>
      <c r="AL261" s="368">
        <f t="shared" si="131"/>
        <v>7.9022925678209732E-2</v>
      </c>
      <c r="AM261" s="368">
        <f t="shared" si="132"/>
        <v>0.25083678826606853</v>
      </c>
      <c r="AO261" s="384" t="s">
        <v>10</v>
      </c>
      <c r="AP261" s="372" t="str">
        <f t="shared" si="133"/>
        <v>Ref</v>
      </c>
      <c r="AQ261" s="359" t="str">
        <f t="shared" si="134"/>
        <v>gain from</v>
      </c>
      <c r="AR261" s="359" t="str">
        <f t="shared" si="135"/>
        <v>CON</v>
      </c>
      <c r="AS261" s="333" t="str">
        <f t="shared" si="118"/>
        <v/>
      </c>
      <c r="AU261" s="373">
        <f t="shared" si="136"/>
        <v>8054.1556195965441</v>
      </c>
      <c r="AV261" s="374">
        <f t="shared" si="137"/>
        <v>11872.516393442622</v>
      </c>
      <c r="AW261" s="375">
        <f t="shared" si="138"/>
        <v>15612.80101061437</v>
      </c>
      <c r="AX261" s="376">
        <f t="shared" si="139"/>
        <v>1967.36</v>
      </c>
      <c r="AY261" s="377">
        <f t="shared" si="140"/>
        <v>4108.7872777194043</v>
      </c>
      <c r="AZ261" s="378">
        <f t="shared" si="141"/>
        <v>3546.3642274189447</v>
      </c>
      <c r="BA261" s="379">
        <f t="shared" si="142"/>
        <v>0</v>
      </c>
      <c r="BB261" s="471">
        <f t="shared" si="144"/>
        <v>1943.4810272092332</v>
      </c>
      <c r="BC261" s="379">
        <f t="shared" si="145"/>
        <v>226.17377614166</v>
      </c>
      <c r="BD261" s="381">
        <f t="shared" si="143"/>
        <v>0</v>
      </c>
      <c r="BE261" s="382">
        <f>'Allocation (ENG)'!AW261</f>
        <v>47331.639332142789</v>
      </c>
    </row>
    <row r="262" spans="1:57" ht="20" customHeight="1" x14ac:dyDescent="0.35">
      <c r="A262" s="333" t="s">
        <v>352</v>
      </c>
      <c r="B262" s="390" t="s">
        <v>346</v>
      </c>
      <c r="C262" s="333" t="s">
        <v>300</v>
      </c>
      <c r="D262" s="333" t="s">
        <v>71</v>
      </c>
      <c r="E262" s="462">
        <f>'Allocation (ENG)'!AY262</f>
        <v>0.14364270651011674</v>
      </c>
      <c r="F262" s="463">
        <f>'Allocation (ENG)'!AZ262</f>
        <v>0.1759989147551918</v>
      </c>
      <c r="G262" s="464">
        <f>'Allocation (ENG)'!BA262</f>
        <v>0.31898764878291364</v>
      </c>
      <c r="H262" s="465">
        <f>'Allocation (ENG)'!BB262</f>
        <v>2.5235611859253777E-2</v>
      </c>
      <c r="I262" s="466">
        <f>'Allocation (ENG)'!BC262</f>
        <v>0.29229449569283084</v>
      </c>
      <c r="J262" s="467">
        <f>'Allocation (ENG)'!BD262</f>
        <v>0</v>
      </c>
      <c r="K262" s="462">
        <f>'Allocation (ENG)'!BE262</f>
        <v>0</v>
      </c>
      <c r="L262" s="468">
        <f>'Allocation (ENG)'!BF262</f>
        <v>3.9707573477827857E-2</v>
      </c>
      <c r="M262" s="469">
        <f>'Allocation (ENG)'!BG262</f>
        <v>4.1330489218652519E-3</v>
      </c>
      <c r="N262" s="470">
        <f>'Allocation (ENG)'!BH262</f>
        <v>0</v>
      </c>
      <c r="P262" s="367">
        <f t="shared" si="119"/>
        <v>-0.19137681292684372</v>
      </c>
      <c r="Q262" s="367">
        <f t="shared" si="120"/>
        <v>-0.11264132277711147</v>
      </c>
      <c r="R262" s="367">
        <f t="shared" si="121"/>
        <v>0.11166923453097544</v>
      </c>
      <c r="S262" s="367">
        <f t="shared" si="122"/>
        <v>-8.0299074677380317E-3</v>
      </c>
      <c r="T262" s="367">
        <f t="shared" si="123"/>
        <v>0.15653818624102461</v>
      </c>
      <c r="U262" s="367">
        <f t="shared" si="124"/>
        <v>0</v>
      </c>
      <c r="V262" s="367">
        <f t="shared" si="125"/>
        <v>0</v>
      </c>
      <c r="W262" s="367">
        <f t="shared" si="126"/>
        <v>3.9707573477827857E-2</v>
      </c>
      <c r="X262" s="367">
        <f t="shared" si="127"/>
        <v>4.1330489218652519E-3</v>
      </c>
      <c r="Y262" s="367">
        <f t="shared" si="128"/>
        <v>0</v>
      </c>
      <c r="AA262" s="368">
        <f>'GE2024 results'!Q261</f>
        <v>0.33501951943696046</v>
      </c>
      <c r="AB262" s="368">
        <f>'GE2024 results'!R261</f>
        <v>0.28864023753230328</v>
      </c>
      <c r="AC262" s="368">
        <f>'GE2024 results'!S261</f>
        <v>0.2073184142519382</v>
      </c>
      <c r="AD262" s="368">
        <f>'GE2024 results'!T261</f>
        <v>3.3265519326991809E-2</v>
      </c>
      <c r="AE262" s="368">
        <f>'GE2024 results'!U261</f>
        <v>0.13575630945180622</v>
      </c>
      <c r="AF262" s="368">
        <f>'GE2024 results'!W261</f>
        <v>0</v>
      </c>
      <c r="AG262" s="368">
        <f>'GE2024 results'!X261</f>
        <v>0</v>
      </c>
      <c r="AH262" s="369">
        <f>'GE2024 results'!Z261</f>
        <v>0</v>
      </c>
      <c r="AJ262" s="368">
        <f t="shared" si="129"/>
        <v>0.31898764878291364</v>
      </c>
      <c r="AK262" s="370" t="str">
        <f t="shared" si="130"/>
        <v>Ref</v>
      </c>
      <c r="AL262" s="368">
        <f t="shared" si="131"/>
        <v>2.66931530900828E-2</v>
      </c>
      <c r="AM262" s="368">
        <f t="shared" si="132"/>
        <v>0.29229449569283084</v>
      </c>
      <c r="AO262" s="383" t="s">
        <v>8</v>
      </c>
      <c r="AP262" s="372" t="str">
        <f t="shared" si="133"/>
        <v>Ref</v>
      </c>
      <c r="AQ262" s="359" t="str">
        <f t="shared" si="134"/>
        <v>gain from</v>
      </c>
      <c r="AR262" s="359" t="str">
        <f t="shared" si="135"/>
        <v>LAB</v>
      </c>
      <c r="AS262" s="333" t="str">
        <f t="shared" si="118"/>
        <v/>
      </c>
      <c r="AU262" s="373">
        <f t="shared" si="136"/>
        <v>6391.504322766571</v>
      </c>
      <c r="AV262" s="374">
        <f t="shared" si="137"/>
        <v>7831.2213114754086</v>
      </c>
      <c r="AW262" s="375">
        <f t="shared" si="138"/>
        <v>14193.626572759849</v>
      </c>
      <c r="AX262" s="376">
        <f t="shared" si="139"/>
        <v>1122.8799999999999</v>
      </c>
      <c r="AY262" s="377">
        <f t="shared" si="140"/>
        <v>13005.892036781039</v>
      </c>
      <c r="AZ262" s="378">
        <f t="shared" si="141"/>
        <v>0</v>
      </c>
      <c r="BA262" s="379">
        <f t="shared" si="142"/>
        <v>0</v>
      </c>
      <c r="BB262" s="471">
        <f t="shared" si="144"/>
        <v>1766.8222334158922</v>
      </c>
      <c r="BC262" s="379">
        <f t="shared" si="145"/>
        <v>183.90352487856367</v>
      </c>
      <c r="BD262" s="381">
        <f t="shared" si="143"/>
        <v>0</v>
      </c>
      <c r="BE262" s="382">
        <f>'Allocation (ENG)'!AW262</f>
        <v>44495.850002077328</v>
      </c>
    </row>
    <row r="263" spans="1:57" ht="20" customHeight="1" x14ac:dyDescent="0.35">
      <c r="A263" s="333" t="s">
        <v>353</v>
      </c>
      <c r="B263" s="390" t="s">
        <v>346</v>
      </c>
      <c r="C263" s="333" t="s">
        <v>300</v>
      </c>
      <c r="D263" s="333" t="s">
        <v>71</v>
      </c>
      <c r="E263" s="462">
        <f>'Allocation (ENG)'!AY263</f>
        <v>0.21295190340209438</v>
      </c>
      <c r="F263" s="463">
        <f>'Allocation (ENG)'!AZ263</f>
        <v>0.1577650411968656</v>
      </c>
      <c r="G263" s="464">
        <f>'Allocation (ENG)'!BA263</f>
        <v>0.27165214199698612</v>
      </c>
      <c r="H263" s="465">
        <f>'Allocation (ENG)'!BB263</f>
        <v>2.9826367331813843E-2</v>
      </c>
      <c r="I263" s="466">
        <f>'Allocation (ENG)'!BC263</f>
        <v>0.28989024239610056</v>
      </c>
      <c r="J263" s="467">
        <f>'Allocation (ENG)'!BD263</f>
        <v>0</v>
      </c>
      <c r="K263" s="462">
        <f>'Allocation (ENG)'!BE263</f>
        <v>0</v>
      </c>
      <c r="L263" s="468">
        <f>'Allocation (ENG)'!BF263</f>
        <v>3.3815250934983637E-2</v>
      </c>
      <c r="M263" s="469">
        <f>'Allocation (ENG)'!BG263</f>
        <v>4.0990527411558317E-3</v>
      </c>
      <c r="N263" s="470">
        <f>'Allocation (ENG)'!BH263</f>
        <v>0</v>
      </c>
      <c r="P263" s="367">
        <f t="shared" si="119"/>
        <v>-0.23615058915742945</v>
      </c>
      <c r="Q263" s="367">
        <f t="shared" si="120"/>
        <v>-7.6191432017420124E-2</v>
      </c>
      <c r="R263" s="367">
        <f t="shared" si="121"/>
        <v>0.11200742473508135</v>
      </c>
      <c r="S263" s="367">
        <f t="shared" si="122"/>
        <v>-5.7251579658052047E-3</v>
      </c>
      <c r="T263" s="367">
        <f t="shared" si="123"/>
        <v>0.16814545072943388</v>
      </c>
      <c r="U263" s="367">
        <f t="shared" si="124"/>
        <v>0</v>
      </c>
      <c r="V263" s="367">
        <f t="shared" si="125"/>
        <v>0</v>
      </c>
      <c r="W263" s="367">
        <f t="shared" si="126"/>
        <v>3.3815250934983637E-2</v>
      </c>
      <c r="X263" s="367">
        <f t="shared" si="127"/>
        <v>4.0990527411558317E-3</v>
      </c>
      <c r="Y263" s="367">
        <f t="shared" si="128"/>
        <v>0</v>
      </c>
      <c r="AA263" s="368">
        <f>'GE2024 results'!Q262</f>
        <v>0.44910249255952384</v>
      </c>
      <c r="AB263" s="368">
        <f>'GE2024 results'!R262</f>
        <v>0.23395647321428573</v>
      </c>
      <c r="AC263" s="368">
        <f>'GE2024 results'!S262</f>
        <v>0.15964471726190477</v>
      </c>
      <c r="AD263" s="368">
        <f>'GE2024 results'!T262</f>
        <v>3.5551525297619048E-2</v>
      </c>
      <c r="AE263" s="368">
        <f>'GE2024 results'!U262</f>
        <v>0.12174479166666667</v>
      </c>
      <c r="AF263" s="368">
        <f>'GE2024 results'!W262</f>
        <v>0</v>
      </c>
      <c r="AG263" s="368">
        <f>'GE2024 results'!X262</f>
        <v>0</v>
      </c>
      <c r="AH263" s="369">
        <f>'GE2024 results'!Z262</f>
        <v>0</v>
      </c>
      <c r="AJ263" s="368">
        <f t="shared" si="129"/>
        <v>0.28989024239610056</v>
      </c>
      <c r="AK263" s="370" t="str">
        <f t="shared" si="130"/>
        <v>Grn</v>
      </c>
      <c r="AL263" s="368">
        <f t="shared" si="131"/>
        <v>1.8238100399114443E-2</v>
      </c>
      <c r="AM263" s="368">
        <f t="shared" si="132"/>
        <v>0.27165214199698612</v>
      </c>
      <c r="AO263" s="383" t="s">
        <v>8</v>
      </c>
      <c r="AP263" s="372" t="str">
        <f t="shared" si="133"/>
        <v>Grn</v>
      </c>
      <c r="AQ263" s="359" t="str">
        <f t="shared" si="134"/>
        <v>gain from</v>
      </c>
      <c r="AR263" s="359" t="str">
        <f t="shared" si="135"/>
        <v>LAB</v>
      </c>
      <c r="AS263" s="333" t="str">
        <f t="shared" si="118"/>
        <v/>
      </c>
      <c r="AU263" s="373">
        <f t="shared" si="136"/>
        <v>10130.63400576369</v>
      </c>
      <c r="AV263" s="374">
        <f t="shared" si="137"/>
        <v>7505.2622950819668</v>
      </c>
      <c r="AW263" s="375">
        <f t="shared" si="138"/>
        <v>12923.145477863563</v>
      </c>
      <c r="AX263" s="376">
        <f t="shared" si="139"/>
        <v>1418.912</v>
      </c>
      <c r="AY263" s="377">
        <f t="shared" si="140"/>
        <v>13790.775760345387</v>
      </c>
      <c r="AZ263" s="378">
        <f t="shared" si="141"/>
        <v>0</v>
      </c>
      <c r="BA263" s="379">
        <f t="shared" si="142"/>
        <v>0</v>
      </c>
      <c r="BB263" s="471">
        <f t="shared" si="144"/>
        <v>1608.6727827388299</v>
      </c>
      <c r="BC263" s="379">
        <f t="shared" si="145"/>
        <v>195.00179349213428</v>
      </c>
      <c r="BD263" s="381">
        <f t="shared" si="143"/>
        <v>0</v>
      </c>
      <c r="BE263" s="382">
        <f>'Allocation (ENG)'!AW263</f>
        <v>47572.404115285572</v>
      </c>
    </row>
    <row r="264" spans="1:57" ht="20" customHeight="1" x14ac:dyDescent="0.35">
      <c r="A264" s="333" t="s">
        <v>354</v>
      </c>
      <c r="B264" s="390" t="s">
        <v>346</v>
      </c>
      <c r="C264" s="333" t="s">
        <v>300</v>
      </c>
      <c r="D264" s="333" t="s">
        <v>71</v>
      </c>
      <c r="E264" s="462">
        <f>'Allocation (ENG)'!AY264</f>
        <v>0.21828799913119945</v>
      </c>
      <c r="F264" s="463">
        <f>'Allocation (ENG)'!AZ264</f>
        <v>0.21834750983482773</v>
      </c>
      <c r="G264" s="464">
        <f>'Allocation (ENG)'!BA264</f>
        <v>0.31209073428301443</v>
      </c>
      <c r="H264" s="465">
        <f>'Allocation (ENG)'!BB264</f>
        <v>9.3959501852805632E-2</v>
      </c>
      <c r="I264" s="466">
        <f>'Allocation (ENG)'!BC264</f>
        <v>0.11681346484937748</v>
      </c>
      <c r="J264" s="467">
        <f>'Allocation (ENG)'!BD264</f>
        <v>0</v>
      </c>
      <c r="K264" s="462">
        <f>'Allocation (ENG)'!BE264</f>
        <v>0</v>
      </c>
      <c r="L264" s="468">
        <f>'Allocation (ENG)'!BF264</f>
        <v>3.8849045756394293E-2</v>
      </c>
      <c r="M264" s="469">
        <f>'Allocation (ENG)'!BG264</f>
        <v>1.6517442923811641E-3</v>
      </c>
      <c r="N264" s="470">
        <f>'Allocation (ENG)'!BH264</f>
        <v>0</v>
      </c>
      <c r="P264" s="367">
        <f t="shared" si="119"/>
        <v>-0.18960646392462777</v>
      </c>
      <c r="Q264" s="367">
        <f t="shared" si="120"/>
        <v>-6.8549845499240786E-2</v>
      </c>
      <c r="R264" s="367">
        <f t="shared" si="121"/>
        <v>0.14958215108319753</v>
      </c>
      <c r="S264" s="367">
        <f t="shared" si="122"/>
        <v>-5.2726919090287788E-3</v>
      </c>
      <c r="T264" s="367">
        <f t="shared" si="123"/>
        <v>7.3346060200924532E-2</v>
      </c>
      <c r="U264" s="367">
        <f t="shared" si="124"/>
        <v>0</v>
      </c>
      <c r="V264" s="367">
        <f t="shared" si="125"/>
        <v>0</v>
      </c>
      <c r="W264" s="367">
        <f t="shared" si="126"/>
        <v>3.8849045756394293E-2</v>
      </c>
      <c r="X264" s="367">
        <f t="shared" si="127"/>
        <v>1.6517442923811641E-3</v>
      </c>
      <c r="Y264" s="367">
        <f t="shared" si="128"/>
        <v>0</v>
      </c>
      <c r="AA264" s="368">
        <f>'GE2024 results'!Q263</f>
        <v>0.40789446305582722</v>
      </c>
      <c r="AB264" s="368">
        <f>'GE2024 results'!R263</f>
        <v>0.28689735533406852</v>
      </c>
      <c r="AC264" s="368">
        <f>'GE2024 results'!S263</f>
        <v>0.1625085831998169</v>
      </c>
      <c r="AD264" s="368">
        <f>'GE2024 results'!T263</f>
        <v>9.9232193761834411E-2</v>
      </c>
      <c r="AE264" s="368">
        <f>'GE2024 results'!U263</f>
        <v>4.3467404648452945E-2</v>
      </c>
      <c r="AF264" s="368">
        <f>'GE2024 results'!W263</f>
        <v>0</v>
      </c>
      <c r="AG264" s="368">
        <f>'GE2024 results'!X263</f>
        <v>0</v>
      </c>
      <c r="AH264" s="369">
        <f>'GE2024 results'!Z263</f>
        <v>0</v>
      </c>
      <c r="AJ264" s="368">
        <f t="shared" si="129"/>
        <v>0.31209073428301443</v>
      </c>
      <c r="AK264" s="370" t="str">
        <f t="shared" si="130"/>
        <v>Ref</v>
      </c>
      <c r="AL264" s="368">
        <f t="shared" si="131"/>
        <v>9.3743224448186696E-2</v>
      </c>
      <c r="AM264" s="368">
        <f t="shared" si="132"/>
        <v>0.21834750983482773</v>
      </c>
      <c r="AO264" s="383" t="s">
        <v>8</v>
      </c>
      <c r="AP264" s="372" t="str">
        <f t="shared" si="133"/>
        <v>Ref</v>
      </c>
      <c r="AQ264" s="359" t="str">
        <f t="shared" si="134"/>
        <v>gain from</v>
      </c>
      <c r="AR264" s="359" t="str">
        <f t="shared" si="135"/>
        <v>LAB</v>
      </c>
      <c r="AS264" s="333" t="str">
        <f t="shared" si="118"/>
        <v/>
      </c>
      <c r="AU264" s="373">
        <f t="shared" si="136"/>
        <v>10281.688760806917</v>
      </c>
      <c r="AV264" s="374">
        <f t="shared" si="137"/>
        <v>10284.491803278688</v>
      </c>
      <c r="AW264" s="375">
        <f t="shared" si="138"/>
        <v>14699.936816503705</v>
      </c>
      <c r="AX264" s="376">
        <f t="shared" si="139"/>
        <v>4425.6319999999996</v>
      </c>
      <c r="AY264" s="377">
        <f t="shared" si="140"/>
        <v>5502.0875789460488</v>
      </c>
      <c r="AZ264" s="378">
        <f t="shared" si="141"/>
        <v>0</v>
      </c>
      <c r="BA264" s="379">
        <f t="shared" si="142"/>
        <v>0</v>
      </c>
      <c r="BB264" s="471">
        <f t="shared" si="144"/>
        <v>1829.8477182042329</v>
      </c>
      <c r="BC264" s="379">
        <f t="shared" si="145"/>
        <v>77.799607831372924</v>
      </c>
      <c r="BD264" s="381">
        <f t="shared" si="143"/>
        <v>0</v>
      </c>
      <c r="BE264" s="382">
        <f>'Allocation (ENG)'!AW264</f>
        <v>47101.484285570958</v>
      </c>
    </row>
    <row r="265" spans="1:57" ht="20" customHeight="1" x14ac:dyDescent="0.35">
      <c r="A265" s="333" t="s">
        <v>355</v>
      </c>
      <c r="B265" s="390" t="s">
        <v>346</v>
      </c>
      <c r="C265" s="333" t="s">
        <v>300</v>
      </c>
      <c r="D265" s="333" t="s">
        <v>71</v>
      </c>
      <c r="E265" s="462">
        <f>'Allocation (ENG)'!AY265</f>
        <v>0.18690041400078725</v>
      </c>
      <c r="F265" s="463">
        <f>'Allocation (ENG)'!AZ265</f>
        <v>0.25093244466095727</v>
      </c>
      <c r="G265" s="464">
        <f>'Allocation (ENG)'!BA265</f>
        <v>0.33978214444744087</v>
      </c>
      <c r="H265" s="465">
        <f>'Allocation (ENG)'!BB265</f>
        <v>4.1804796171061483E-2</v>
      </c>
      <c r="I265" s="466">
        <f>'Allocation (ENG)'!BC265</f>
        <v>8.2688296547749618E-2</v>
      </c>
      <c r="J265" s="467">
        <f>'Allocation (ENG)'!BD265</f>
        <v>5.1592858911066221E-2</v>
      </c>
      <c r="K265" s="462">
        <f>'Allocation (ENG)'!BE265</f>
        <v>0</v>
      </c>
      <c r="L265" s="468">
        <f>'Allocation (ENG)'!BF265</f>
        <v>4.2296071708665367E-2</v>
      </c>
      <c r="M265" s="469">
        <f>'Allocation (ENG)'!BG265</f>
        <v>4.0029735522716927E-3</v>
      </c>
      <c r="N265" s="470">
        <f>'Allocation (ENG)'!BH265</f>
        <v>0</v>
      </c>
      <c r="P265" s="367">
        <f t="shared" si="119"/>
        <v>-0.15807541694415864</v>
      </c>
      <c r="Q265" s="367">
        <f t="shared" si="120"/>
        <v>-7.4750919329289567E-2</v>
      </c>
      <c r="R265" s="367">
        <f t="shared" si="121"/>
        <v>0.16501634900747852</v>
      </c>
      <c r="S265" s="367">
        <f t="shared" si="122"/>
        <v>-1.806445647820322E-3</v>
      </c>
      <c r="T265" s="367">
        <f t="shared" si="123"/>
        <v>5.2295175103595104E-2</v>
      </c>
      <c r="U265" s="367">
        <f t="shared" si="124"/>
        <v>-1.4882736759892413E-2</v>
      </c>
      <c r="V265" s="367">
        <f t="shared" si="125"/>
        <v>-7.186550883346879E-3</v>
      </c>
      <c r="W265" s="367">
        <f t="shared" si="126"/>
        <v>4.2296071708665367E-2</v>
      </c>
      <c r="X265" s="367">
        <f t="shared" si="127"/>
        <v>4.0029735522716927E-3</v>
      </c>
      <c r="Y265" s="367">
        <f t="shared" si="128"/>
        <v>-6.9084998075031011E-3</v>
      </c>
      <c r="AA265" s="368">
        <f>'GE2024 results'!Q264</f>
        <v>0.34497583094494588</v>
      </c>
      <c r="AB265" s="368">
        <f>'GE2024 results'!R264</f>
        <v>0.32568336399024683</v>
      </c>
      <c r="AC265" s="368">
        <f>'GE2024 results'!S264</f>
        <v>0.17476579543996235</v>
      </c>
      <c r="AD265" s="368">
        <f>'GE2024 results'!T264</f>
        <v>4.3611241818881805E-2</v>
      </c>
      <c r="AE265" s="368">
        <f>'GE2024 results'!U264</f>
        <v>3.039312144415451E-2</v>
      </c>
      <c r="AF265" s="368">
        <f>'GE2024 results'!W264</f>
        <v>6.6475595670958634E-2</v>
      </c>
      <c r="AG265" s="368">
        <f>'GE2024 results'!X264</f>
        <v>7.186550883346879E-3</v>
      </c>
      <c r="AH265" s="369">
        <f>'GE2024 results'!Z264</f>
        <v>6.9084998075031011E-3</v>
      </c>
      <c r="AJ265" s="368">
        <f t="shared" si="129"/>
        <v>0.33978214444744087</v>
      </c>
      <c r="AK265" s="370" t="str">
        <f t="shared" si="130"/>
        <v>Ref</v>
      </c>
      <c r="AL265" s="368">
        <f t="shared" si="131"/>
        <v>8.8849699786483605E-2</v>
      </c>
      <c r="AM265" s="368">
        <f t="shared" si="132"/>
        <v>0.25093244466095727</v>
      </c>
      <c r="AO265" s="383" t="s">
        <v>8</v>
      </c>
      <c r="AP265" s="372" t="str">
        <f t="shared" si="133"/>
        <v>Ref</v>
      </c>
      <c r="AQ265" s="359" t="str">
        <f t="shared" si="134"/>
        <v>gain from</v>
      </c>
      <c r="AR265" s="359" t="str">
        <f t="shared" si="135"/>
        <v>LAB</v>
      </c>
      <c r="AS265" s="333" t="str">
        <f t="shared" si="118"/>
        <v/>
      </c>
      <c r="AU265" s="373">
        <f t="shared" si="136"/>
        <v>8459.5907780979833</v>
      </c>
      <c r="AV265" s="374">
        <f t="shared" si="137"/>
        <v>11357.844262295081</v>
      </c>
      <c r="AW265" s="375">
        <f t="shared" si="138"/>
        <v>15379.408927996385</v>
      </c>
      <c r="AX265" s="376">
        <f t="shared" si="139"/>
        <v>1892.192</v>
      </c>
      <c r="AY265" s="377">
        <f t="shared" si="140"/>
        <v>3742.6837959226114</v>
      </c>
      <c r="AZ265" s="378">
        <f t="shared" si="141"/>
        <v>2335.2247548147634</v>
      </c>
      <c r="BA265" s="379">
        <f t="shared" si="142"/>
        <v>0</v>
      </c>
      <c r="BB265" s="471">
        <f t="shared" si="144"/>
        <v>1914.4283873811507</v>
      </c>
      <c r="BC265" s="379">
        <f t="shared" si="145"/>
        <v>181.18482149336012</v>
      </c>
      <c r="BD265" s="381">
        <f t="shared" si="143"/>
        <v>0</v>
      </c>
      <c r="BE265" s="382">
        <f>'Allocation (ENG)'!AW265</f>
        <v>45262.557728001346</v>
      </c>
    </row>
    <row r="266" spans="1:57" ht="20" customHeight="1" x14ac:dyDescent="0.35">
      <c r="A266" s="333" t="s">
        <v>356</v>
      </c>
      <c r="B266" s="390" t="s">
        <v>346</v>
      </c>
      <c r="C266" s="333" t="s">
        <v>300</v>
      </c>
      <c r="D266" s="333" t="s">
        <v>71</v>
      </c>
      <c r="E266" s="462">
        <f>'Allocation (ENG)'!AY266</f>
        <v>0.19337082459142638</v>
      </c>
      <c r="F266" s="463">
        <f>'Allocation (ENG)'!AZ266</f>
        <v>0.10233421976248129</v>
      </c>
      <c r="G266" s="464">
        <f>'Allocation (ENG)'!BA266</f>
        <v>0.28428889279750658</v>
      </c>
      <c r="H266" s="465">
        <f>'Allocation (ENG)'!BB266</f>
        <v>7.8046557655811019E-2</v>
      </c>
      <c r="I266" s="466">
        <f>'Allocation (ENG)'!BC266</f>
        <v>0.121397605062093</v>
      </c>
      <c r="J266" s="467">
        <v>0</v>
      </c>
      <c r="K266" s="462">
        <f>'Allocation (ENG)'!BE266</f>
        <v>0</v>
      </c>
      <c r="L266" s="468">
        <f>'Allocation (ENG)'!BF266</f>
        <v>3.5388273316405525E-2</v>
      </c>
      <c r="M266" s="469">
        <f>'Allocation (ENG)'!BD266+'Allocation (ENG)'!BG266</f>
        <v>0.18517362681427615</v>
      </c>
      <c r="N266" s="470">
        <f>'Allocation (ENG)'!BH266</f>
        <v>0</v>
      </c>
      <c r="P266" s="367">
        <f t="shared" si="119"/>
        <v>-0.15684046238379426</v>
      </c>
      <c r="Q266" s="367">
        <f t="shared" si="120"/>
        <v>-2.798858672865466E-2</v>
      </c>
      <c r="R266" s="367">
        <f t="shared" si="121"/>
        <v>0.14081378465358138</v>
      </c>
      <c r="S266" s="367">
        <f t="shared" si="122"/>
        <v>-1.8424229157890104E-3</v>
      </c>
      <c r="T266" s="367">
        <f t="shared" si="123"/>
        <v>7.7614943096248973E-2</v>
      </c>
      <c r="U266" s="367">
        <f t="shared" si="124"/>
        <v>-0.21791313479858976</v>
      </c>
      <c r="V266" s="367">
        <f t="shared" si="125"/>
        <v>0</v>
      </c>
      <c r="W266" s="367">
        <f t="shared" si="126"/>
        <v>3.5388273316405525E-2</v>
      </c>
      <c r="X266" s="367">
        <f t="shared" si="127"/>
        <v>0.18517362681427615</v>
      </c>
      <c r="Y266" s="367">
        <f t="shared" si="128"/>
        <v>-3.4406021053684392E-2</v>
      </c>
      <c r="AA266" s="368">
        <f>'GE2024 results'!Q265</f>
        <v>0.35021128697522064</v>
      </c>
      <c r="AB266" s="368">
        <f>'GE2024 results'!R265</f>
        <v>0.13032280649113595</v>
      </c>
      <c r="AC266" s="368">
        <f>'GE2024 results'!S265</f>
        <v>0.1434751081439252</v>
      </c>
      <c r="AD266" s="368">
        <f>'GE2024 results'!T265</f>
        <v>7.988898057160003E-2</v>
      </c>
      <c r="AE266" s="368">
        <f>'GE2024 results'!U265</f>
        <v>4.3782661965844023E-2</v>
      </c>
      <c r="AF266" s="368">
        <f>'GE2024 results'!W265</f>
        <v>0.21791313479858976</v>
      </c>
      <c r="AG266" s="368">
        <f>'GE2024 results'!X265</f>
        <v>0</v>
      </c>
      <c r="AH266" s="369">
        <f>'GE2024 results'!Z265</f>
        <v>3.4406021053684392E-2</v>
      </c>
      <c r="AJ266" s="368">
        <f t="shared" si="129"/>
        <v>0.28428889279750658</v>
      </c>
      <c r="AK266" s="370" t="str">
        <f t="shared" si="130"/>
        <v>Ref</v>
      </c>
      <c r="AL266" s="368">
        <f t="shared" si="131"/>
        <v>9.0918068206080199E-2</v>
      </c>
      <c r="AM266" s="368">
        <f t="shared" si="132"/>
        <v>0.19337082459142638</v>
      </c>
      <c r="AO266" s="383" t="s">
        <v>8</v>
      </c>
      <c r="AP266" s="372" t="str">
        <f t="shared" si="133"/>
        <v>Ref</v>
      </c>
      <c r="AQ266" s="359" t="str">
        <f t="shared" si="134"/>
        <v>gain from</v>
      </c>
      <c r="AR266" s="359" t="str">
        <f t="shared" si="135"/>
        <v>LAB</v>
      </c>
      <c r="AS266" s="333" t="str">
        <f t="shared" si="118"/>
        <v/>
      </c>
      <c r="AU266" s="373">
        <f t="shared" si="136"/>
        <v>7346.0864553314132</v>
      </c>
      <c r="AV266" s="374">
        <f t="shared" si="137"/>
        <v>3887.6393442622948</v>
      </c>
      <c r="AW266" s="375">
        <f t="shared" si="138"/>
        <v>10800.030403725768</v>
      </c>
      <c r="AX266" s="376">
        <f t="shared" si="139"/>
        <v>2964.96</v>
      </c>
      <c r="AY266" s="377">
        <f t="shared" si="140"/>
        <v>4611.8503354401782</v>
      </c>
      <c r="AZ266" s="378">
        <f t="shared" si="141"/>
        <v>0</v>
      </c>
      <c r="BA266" s="379">
        <f t="shared" si="142"/>
        <v>0</v>
      </c>
      <c r="BB266" s="471">
        <f t="shared" si="144"/>
        <v>1344.3874784962725</v>
      </c>
      <c r="BC266" s="379">
        <f t="shared" si="145"/>
        <v>7034.6779287885429</v>
      </c>
      <c r="BD266" s="381">
        <f t="shared" si="143"/>
        <v>0</v>
      </c>
      <c r="BE266" s="382">
        <f>'Allocation (ENG)'!AW266</f>
        <v>37989.631946044472</v>
      </c>
    </row>
    <row r="267" spans="1:57" ht="20" customHeight="1" x14ac:dyDescent="0.35">
      <c r="A267" s="333" t="s">
        <v>357</v>
      </c>
      <c r="B267" s="390" t="s">
        <v>346</v>
      </c>
      <c r="C267" s="333" t="s">
        <v>300</v>
      </c>
      <c r="D267" s="333" t="s">
        <v>71</v>
      </c>
      <c r="E267" s="462">
        <f>'Allocation (ENG)'!AY267</f>
        <v>0.18764423650662901</v>
      </c>
      <c r="F267" s="463">
        <f>'Allocation (ENG)'!AZ267</f>
        <v>0.25428786327081698</v>
      </c>
      <c r="G267" s="464">
        <f>'Allocation (ENG)'!BA267</f>
        <v>0.31577590204148354</v>
      </c>
      <c r="H267" s="465">
        <f>'Allocation (ENG)'!BB267</f>
        <v>9.1343140667760947E-2</v>
      </c>
      <c r="I267" s="466">
        <f>'Allocation (ENG)'!BC267</f>
        <v>8.9526685415859772E-2</v>
      </c>
      <c r="J267" s="467">
        <f>'Allocation (ENG)'!BD267</f>
        <v>1.9915365863986206E-2</v>
      </c>
      <c r="K267" s="462">
        <f>'Allocation (ENG)'!BE267</f>
        <v>0</v>
      </c>
      <c r="L267" s="468">
        <f>'Allocation (ENG)'!BF267</f>
        <v>3.9307775334501312E-2</v>
      </c>
      <c r="M267" s="469">
        <f>'Allocation (ENG)'!BG267</f>
        <v>2.1990308989622079E-3</v>
      </c>
      <c r="N267" s="470">
        <f>'Allocation (ENG)'!BH267</f>
        <v>0</v>
      </c>
      <c r="P267" s="367">
        <f t="shared" si="119"/>
        <v>-0.16175891210071772</v>
      </c>
      <c r="Q267" s="367">
        <f t="shared" si="120"/>
        <v>-7.8661024721032757E-2</v>
      </c>
      <c r="R267" s="367">
        <f t="shared" si="121"/>
        <v>0.15192529750118405</v>
      </c>
      <c r="S267" s="367">
        <f t="shared" si="122"/>
        <v>-4.7874169702068758E-3</v>
      </c>
      <c r="T267" s="367">
        <f t="shared" si="123"/>
        <v>5.6329830178753107E-2</v>
      </c>
      <c r="U267" s="367">
        <f t="shared" si="124"/>
        <v>-4.5545801214433163E-3</v>
      </c>
      <c r="V267" s="367">
        <f t="shared" si="125"/>
        <v>0</v>
      </c>
      <c r="W267" s="367">
        <f t="shared" si="126"/>
        <v>3.9307775334501312E-2</v>
      </c>
      <c r="X267" s="367">
        <f t="shared" si="127"/>
        <v>2.1990308989622079E-3</v>
      </c>
      <c r="Y267" s="367">
        <f t="shared" si="128"/>
        <v>0</v>
      </c>
      <c r="AA267" s="368">
        <f>'GE2024 results'!Q266</f>
        <v>0.34940314860734673</v>
      </c>
      <c r="AB267" s="368">
        <f>'GE2024 results'!R266</f>
        <v>0.33294888799184974</v>
      </c>
      <c r="AC267" s="368">
        <f>'GE2024 results'!S266</f>
        <v>0.16385060454029948</v>
      </c>
      <c r="AD267" s="368">
        <f>'GE2024 results'!T266</f>
        <v>9.6130557637967823E-2</v>
      </c>
      <c r="AE267" s="368">
        <f>'GE2024 results'!U266</f>
        <v>3.3196855237106665E-2</v>
      </c>
      <c r="AF267" s="368">
        <f>'GE2024 results'!W266</f>
        <v>2.4469945985429523E-2</v>
      </c>
      <c r="AG267" s="368">
        <f>'GE2024 results'!X266</f>
        <v>0</v>
      </c>
      <c r="AH267" s="369">
        <f>'GE2024 results'!Z266</f>
        <v>0</v>
      </c>
      <c r="AJ267" s="368">
        <f t="shared" si="129"/>
        <v>0.31577590204148354</v>
      </c>
      <c r="AK267" s="370" t="str">
        <f t="shared" si="130"/>
        <v>Ref</v>
      </c>
      <c r="AL267" s="368">
        <f t="shared" si="131"/>
        <v>6.1488038770666553E-2</v>
      </c>
      <c r="AM267" s="368">
        <f t="shared" si="132"/>
        <v>0.25428786327081698</v>
      </c>
      <c r="AO267" s="383" t="s">
        <v>8</v>
      </c>
      <c r="AP267" s="372" t="str">
        <f t="shared" si="133"/>
        <v>Ref</v>
      </c>
      <c r="AQ267" s="359" t="str">
        <f t="shared" si="134"/>
        <v>gain from</v>
      </c>
      <c r="AR267" s="359" t="str">
        <f t="shared" si="135"/>
        <v>LAB</v>
      </c>
      <c r="AS267" s="333" t="str">
        <f t="shared" si="118"/>
        <v/>
      </c>
      <c r="AU267" s="373">
        <f t="shared" si="136"/>
        <v>9533.7579250720464</v>
      </c>
      <c r="AV267" s="374">
        <f t="shared" si="137"/>
        <v>12919.762295081966</v>
      </c>
      <c r="AW267" s="375">
        <f t="shared" si="138"/>
        <v>16043.823485771774</v>
      </c>
      <c r="AX267" s="376">
        <f t="shared" si="139"/>
        <v>4640.9279999999999</v>
      </c>
      <c r="AY267" s="377">
        <f t="shared" si="140"/>
        <v>4548.6382234752637</v>
      </c>
      <c r="AZ267" s="378">
        <f t="shared" si="141"/>
        <v>1011.8524324075374</v>
      </c>
      <c r="BA267" s="379">
        <f t="shared" si="142"/>
        <v>0</v>
      </c>
      <c r="BB267" s="471">
        <f t="shared" si="144"/>
        <v>1997.1346926981921</v>
      </c>
      <c r="BC267" s="379">
        <f t="shared" si="145"/>
        <v>111.72753637822825</v>
      </c>
      <c r="BD267" s="381">
        <f t="shared" si="143"/>
        <v>0</v>
      </c>
      <c r="BE267" s="382">
        <f>'Allocation (ENG)'!AW267</f>
        <v>50807.624590885011</v>
      </c>
    </row>
    <row r="268" spans="1:57" ht="20" customHeight="1" x14ac:dyDescent="0.35">
      <c r="A268" s="333" t="s">
        <v>358</v>
      </c>
      <c r="B268" s="390" t="s">
        <v>346</v>
      </c>
      <c r="C268" s="333" t="s">
        <v>300</v>
      </c>
      <c r="D268" s="333" t="s">
        <v>71</v>
      </c>
      <c r="E268" s="462">
        <f>'Allocation (ENG)'!AY268</f>
        <v>0.20260825135939084</v>
      </c>
      <c r="F268" s="463">
        <f>'Allocation (ENG)'!AZ268</f>
        <v>0.19926464282804654</v>
      </c>
      <c r="G268" s="464">
        <f>'Allocation (ENG)'!BA268</f>
        <v>0.38631003581482976</v>
      </c>
      <c r="H268" s="465">
        <f>'Allocation (ENG)'!BB268</f>
        <v>2.4380550121788584E-2</v>
      </c>
      <c r="I268" s="466">
        <f>'Allocation (ENG)'!BC268</f>
        <v>0.12963902594913324</v>
      </c>
      <c r="J268" s="467">
        <f>'Allocation (ENG)'!BD268</f>
        <v>0</v>
      </c>
      <c r="K268" s="462">
        <f>'Allocation (ENG)'!BE268</f>
        <v>7.4894149381515406E-3</v>
      </c>
      <c r="L268" s="468">
        <f>'Allocation (ENG)'!BF268</f>
        <v>4.8087862307104191E-2</v>
      </c>
      <c r="M268" s="469">
        <f>'Allocation (ENG)'!BG268</f>
        <v>2.2202166815554277E-3</v>
      </c>
      <c r="N268" s="470">
        <f>'Allocation (ENG)'!BH268</f>
        <v>0</v>
      </c>
      <c r="P268" s="367">
        <f t="shared" si="119"/>
        <v>-0.20635225785213815</v>
      </c>
      <c r="Q268" s="367">
        <f t="shared" si="120"/>
        <v>-8.3558433060608256E-2</v>
      </c>
      <c r="R268" s="367">
        <f t="shared" si="121"/>
        <v>0.16902104930714226</v>
      </c>
      <c r="S268" s="367">
        <f t="shared" si="122"/>
        <v>-3.4333366503661519E-3</v>
      </c>
      <c r="T268" s="367">
        <f t="shared" si="123"/>
        <v>7.7530011649971461E-2</v>
      </c>
      <c r="U268" s="367">
        <f t="shared" si="124"/>
        <v>0</v>
      </c>
      <c r="V268" s="367">
        <f t="shared" si="125"/>
        <v>-3.5151123826606869E-3</v>
      </c>
      <c r="W268" s="367">
        <f t="shared" si="126"/>
        <v>4.8087862307104191E-2</v>
      </c>
      <c r="X268" s="367">
        <f t="shared" si="127"/>
        <v>2.2202166815554277E-3</v>
      </c>
      <c r="Y268" s="367">
        <f t="shared" si="128"/>
        <v>0</v>
      </c>
      <c r="AA268" s="368">
        <f>'GE2024 results'!Q267</f>
        <v>0.40896050921152899</v>
      </c>
      <c r="AB268" s="368">
        <f>'GE2024 results'!R267</f>
        <v>0.2828230758886548</v>
      </c>
      <c r="AC268" s="368">
        <f>'GE2024 results'!S267</f>
        <v>0.21728898650768749</v>
      </c>
      <c r="AD268" s="368">
        <f>'GE2024 results'!T267</f>
        <v>2.7813886772154735E-2</v>
      </c>
      <c r="AE268" s="368">
        <f>'GE2024 results'!U267</f>
        <v>5.2109014299161774E-2</v>
      </c>
      <c r="AF268" s="368">
        <f>'GE2024 results'!W267</f>
        <v>0</v>
      </c>
      <c r="AG268" s="368">
        <f>'GE2024 results'!X267</f>
        <v>1.1004527320812228E-2</v>
      </c>
      <c r="AH268" s="369">
        <f>'GE2024 results'!Z267</f>
        <v>0</v>
      </c>
      <c r="AJ268" s="368">
        <f t="shared" si="129"/>
        <v>0.38631003581482976</v>
      </c>
      <c r="AK268" s="370" t="str">
        <f t="shared" si="130"/>
        <v>Ref</v>
      </c>
      <c r="AL268" s="368">
        <f t="shared" si="131"/>
        <v>0.18370178445543892</v>
      </c>
      <c r="AM268" s="368">
        <f t="shared" si="132"/>
        <v>0.20260825135939084</v>
      </c>
      <c r="AO268" s="383" t="s">
        <v>8</v>
      </c>
      <c r="AP268" s="372" t="str">
        <f t="shared" si="133"/>
        <v>Ref</v>
      </c>
      <c r="AQ268" s="359" t="str">
        <f t="shared" si="134"/>
        <v>gain from</v>
      </c>
      <c r="AR268" s="359" t="str">
        <f t="shared" si="135"/>
        <v>LAB</v>
      </c>
      <c r="AS268" s="333" t="str">
        <f t="shared" si="118"/>
        <v/>
      </c>
      <c r="AU268" s="373">
        <f t="shared" si="136"/>
        <v>9570.4726224783863</v>
      </c>
      <c r="AV268" s="374">
        <f t="shared" si="137"/>
        <v>9412.5327868852455</v>
      </c>
      <c r="AW268" s="375">
        <f t="shared" si="138"/>
        <v>18247.872911140003</v>
      </c>
      <c r="AX268" s="376">
        <f t="shared" si="139"/>
        <v>1151.6479999999999</v>
      </c>
      <c r="AY268" s="377">
        <f t="shared" si="140"/>
        <v>6123.6733466010355</v>
      </c>
      <c r="AZ268" s="378">
        <f t="shared" si="141"/>
        <v>0</v>
      </c>
      <c r="BA268" s="379">
        <f t="shared" si="142"/>
        <v>353.77256426154804</v>
      </c>
      <c r="BB268" s="471">
        <f t="shared" si="144"/>
        <v>2271.4947026875848</v>
      </c>
      <c r="BC268" s="379">
        <f t="shared" si="145"/>
        <v>104.87491414703021</v>
      </c>
      <c r="BD268" s="381">
        <f t="shared" si="143"/>
        <v>0</v>
      </c>
      <c r="BE268" s="382">
        <f>'Allocation (ENG)'!AW268</f>
        <v>47236.341848200827</v>
      </c>
    </row>
    <row r="269" spans="1:57" ht="20" customHeight="1" x14ac:dyDescent="0.35">
      <c r="A269" s="333" t="s">
        <v>359</v>
      </c>
      <c r="B269" s="390" t="s">
        <v>346</v>
      </c>
      <c r="C269" s="333" t="s">
        <v>300</v>
      </c>
      <c r="D269" s="333" t="s">
        <v>71</v>
      </c>
      <c r="E269" s="462">
        <f>'Allocation (ENG)'!AY269</f>
        <v>0.22448144976110118</v>
      </c>
      <c r="F269" s="463">
        <f>'Allocation (ENG)'!AZ269</f>
        <v>0.21463557770609032</v>
      </c>
      <c r="G269" s="464">
        <f>'Allocation (ENG)'!BA269</f>
        <v>0.36522666643998636</v>
      </c>
      <c r="H269" s="465">
        <f>'Allocation (ENG)'!BB269</f>
        <v>5.9496806944588768E-2</v>
      </c>
      <c r="I269" s="466">
        <f>'Allocation (ENG)'!BC269</f>
        <v>8.9431530764058867E-2</v>
      </c>
      <c r="J269" s="467">
        <f>'Allocation (ENG)'!BD269</f>
        <v>0</v>
      </c>
      <c r="K269" s="462">
        <f>'Allocation (ENG)'!BE269</f>
        <v>0</v>
      </c>
      <c r="L269" s="468">
        <f>'Allocation (ENG)'!BF269</f>
        <v>4.5463405084995537E-2</v>
      </c>
      <c r="M269" s="469">
        <f>'Allocation (ENG)'!BG269</f>
        <v>1.2645632991788785E-3</v>
      </c>
      <c r="N269" s="470">
        <f>'Allocation (ENG)'!BH269</f>
        <v>0</v>
      </c>
      <c r="P269" s="367">
        <f t="shared" si="119"/>
        <v>-0.20017608448547414</v>
      </c>
      <c r="Q269" s="367">
        <f t="shared" si="120"/>
        <v>-7.0873840102128882E-2</v>
      </c>
      <c r="R269" s="367">
        <f t="shared" si="121"/>
        <v>0.1726967006865617</v>
      </c>
      <c r="S269" s="367">
        <f t="shared" si="122"/>
        <v>-4.1162067540413683E-3</v>
      </c>
      <c r="T269" s="367">
        <f t="shared" si="123"/>
        <v>5.5741462270908183E-2</v>
      </c>
      <c r="U269" s="367">
        <f t="shared" si="124"/>
        <v>0</v>
      </c>
      <c r="V269" s="367">
        <f t="shared" si="125"/>
        <v>0</v>
      </c>
      <c r="W269" s="367">
        <f t="shared" si="126"/>
        <v>4.5463405084995537E-2</v>
      </c>
      <c r="X269" s="367">
        <f t="shared" si="127"/>
        <v>1.2645632991788785E-3</v>
      </c>
      <c r="Y269" s="367">
        <f t="shared" si="128"/>
        <v>0</v>
      </c>
      <c r="AA269" s="368">
        <f>'GE2024 results'!Q268</f>
        <v>0.42465753424657532</v>
      </c>
      <c r="AB269" s="368">
        <f>'GE2024 results'!R268</f>
        <v>0.2855094178082192</v>
      </c>
      <c r="AC269" s="368">
        <f>'GE2024 results'!S268</f>
        <v>0.19252996575342465</v>
      </c>
      <c r="AD269" s="368">
        <f>'GE2024 results'!T268</f>
        <v>6.3613013698630136E-2</v>
      </c>
      <c r="AE269" s="368">
        <f>'GE2024 results'!U268</f>
        <v>3.3690068493150684E-2</v>
      </c>
      <c r="AF269" s="368">
        <f>'GE2024 results'!W268</f>
        <v>0</v>
      </c>
      <c r="AG269" s="368">
        <f>'GE2024 results'!X268</f>
        <v>0</v>
      </c>
      <c r="AH269" s="369">
        <f>'GE2024 results'!Z268</f>
        <v>0</v>
      </c>
      <c r="AJ269" s="368">
        <f t="shared" si="129"/>
        <v>0.36522666643998636</v>
      </c>
      <c r="AK269" s="370" t="str">
        <f t="shared" si="130"/>
        <v>Ref</v>
      </c>
      <c r="AL269" s="368">
        <f t="shared" si="131"/>
        <v>0.14074521667888518</v>
      </c>
      <c r="AM269" s="368">
        <f t="shared" si="132"/>
        <v>0.22448144976110118</v>
      </c>
      <c r="AO269" s="383" t="s">
        <v>8</v>
      </c>
      <c r="AP269" s="372" t="str">
        <f t="shared" si="133"/>
        <v>Ref</v>
      </c>
      <c r="AQ269" s="359" t="str">
        <f t="shared" si="134"/>
        <v>gain from</v>
      </c>
      <c r="AR269" s="359" t="str">
        <f t="shared" si="135"/>
        <v>LAB</v>
      </c>
      <c r="AS269" s="333" t="str">
        <f t="shared" si="118"/>
        <v/>
      </c>
      <c r="AU269" s="373">
        <f t="shared" si="136"/>
        <v>10405.99423631124</v>
      </c>
      <c r="AV269" s="374">
        <f t="shared" si="137"/>
        <v>9949.5819672131147</v>
      </c>
      <c r="AW269" s="375">
        <f t="shared" si="138"/>
        <v>16930.336960877183</v>
      </c>
      <c r="AX269" s="376">
        <f t="shared" si="139"/>
        <v>2758.0160000000001</v>
      </c>
      <c r="AY269" s="377">
        <f t="shared" si="140"/>
        <v>4145.6610096989371</v>
      </c>
      <c r="AZ269" s="378">
        <f t="shared" si="141"/>
        <v>0</v>
      </c>
      <c r="BA269" s="379">
        <f t="shared" si="142"/>
        <v>0</v>
      </c>
      <c r="BB269" s="471">
        <f t="shared" si="144"/>
        <v>2107.487864948409</v>
      </c>
      <c r="BC269" s="379">
        <f t="shared" si="145"/>
        <v>58.619714086443743</v>
      </c>
      <c r="BD269" s="381">
        <f t="shared" si="143"/>
        <v>0</v>
      </c>
      <c r="BE269" s="382">
        <f>'Allocation (ENG)'!AW269</f>
        <v>46355.697753135333</v>
      </c>
    </row>
    <row r="270" spans="1:57" ht="20" customHeight="1" x14ac:dyDescent="0.35">
      <c r="A270" s="333" t="s">
        <v>360</v>
      </c>
      <c r="B270" s="390" t="s">
        <v>346</v>
      </c>
      <c r="C270" s="333" t="s">
        <v>300</v>
      </c>
      <c r="D270" s="333" t="s">
        <v>71</v>
      </c>
      <c r="E270" s="462">
        <f>'Allocation (ENG)'!AY270</f>
        <v>0.25698114213496792</v>
      </c>
      <c r="F270" s="463">
        <f>'Allocation (ENG)'!AZ270</f>
        <v>0.14221925556367165</v>
      </c>
      <c r="G270" s="464">
        <f>'Allocation (ENG)'!BA270</f>
        <v>0.32699651483718967</v>
      </c>
      <c r="H270" s="465">
        <f>'Allocation (ENG)'!BB270</f>
        <v>4.164601556062042E-2</v>
      </c>
      <c r="I270" s="466">
        <f>'Allocation (ENG)'!BC270</f>
        <v>0.18878315808139795</v>
      </c>
      <c r="J270" s="467">
        <f>'Allocation (ENG)'!BD270</f>
        <v>0</v>
      </c>
      <c r="K270" s="462">
        <f>'Allocation (ENG)'!BE270</f>
        <v>0</v>
      </c>
      <c r="L270" s="468">
        <f>'Allocation (ENG)'!BF270</f>
        <v>4.0704516897228614E-2</v>
      </c>
      <c r="M270" s="469">
        <f>'Allocation (ENG)'!BG270</f>
        <v>2.6693969249239496E-3</v>
      </c>
      <c r="N270" s="470">
        <f>'Allocation (ENG)'!BH270</f>
        <v>0</v>
      </c>
      <c r="P270" s="367">
        <f t="shared" si="119"/>
        <v>-0.24765686691480582</v>
      </c>
      <c r="Q270" s="367">
        <f t="shared" si="120"/>
        <v>-5.4160834934065899E-2</v>
      </c>
      <c r="R270" s="367">
        <f t="shared" si="121"/>
        <v>0.14805986325347925</v>
      </c>
      <c r="S270" s="367">
        <f t="shared" si="122"/>
        <v>-4.5757038963931546E-3</v>
      </c>
      <c r="T270" s="367">
        <f t="shared" si="123"/>
        <v>0.11495962866963325</v>
      </c>
      <c r="U270" s="367">
        <f t="shared" si="124"/>
        <v>0</v>
      </c>
      <c r="V270" s="367">
        <f t="shared" si="125"/>
        <v>0</v>
      </c>
      <c r="W270" s="367">
        <f t="shared" si="126"/>
        <v>4.0704516897228614E-2</v>
      </c>
      <c r="X270" s="367">
        <f t="shared" si="127"/>
        <v>2.6693969249239496E-3</v>
      </c>
      <c r="Y270" s="367">
        <f t="shared" si="128"/>
        <v>0</v>
      </c>
      <c r="AA270" s="368">
        <f>'GE2024 results'!Q269</f>
        <v>0.50463800904977374</v>
      </c>
      <c r="AB270" s="368">
        <f>'GE2024 results'!R269</f>
        <v>0.19638009049773755</v>
      </c>
      <c r="AC270" s="368">
        <f>'GE2024 results'!S269</f>
        <v>0.17893665158371042</v>
      </c>
      <c r="AD270" s="368">
        <f>'GE2024 results'!T269</f>
        <v>4.6221719457013574E-2</v>
      </c>
      <c r="AE270" s="368">
        <f>'GE2024 results'!U269</f>
        <v>7.3823529411764705E-2</v>
      </c>
      <c r="AF270" s="368">
        <f>'GE2024 results'!W269</f>
        <v>0</v>
      </c>
      <c r="AG270" s="368">
        <f>'GE2024 results'!X269</f>
        <v>0</v>
      </c>
      <c r="AH270" s="369">
        <f>'GE2024 results'!Z269</f>
        <v>0</v>
      </c>
      <c r="AJ270" s="368">
        <f t="shared" si="129"/>
        <v>0.32699651483718967</v>
      </c>
      <c r="AK270" s="370" t="str">
        <f t="shared" si="130"/>
        <v>Ref</v>
      </c>
      <c r="AL270" s="368">
        <f t="shared" si="131"/>
        <v>7.0015372702221745E-2</v>
      </c>
      <c r="AM270" s="368">
        <f t="shared" si="132"/>
        <v>0.25698114213496792</v>
      </c>
      <c r="AO270" s="383" t="s">
        <v>8</v>
      </c>
      <c r="AP270" s="372" t="str">
        <f t="shared" si="133"/>
        <v>Ref</v>
      </c>
      <c r="AQ270" s="359" t="str">
        <f t="shared" si="134"/>
        <v>gain from</v>
      </c>
      <c r="AR270" s="359" t="str">
        <f t="shared" si="135"/>
        <v>LAB</v>
      </c>
      <c r="AS270" s="333" t="str">
        <f t="shared" si="118"/>
        <v/>
      </c>
      <c r="AU270" s="373">
        <f t="shared" si="136"/>
        <v>11698.876080691643</v>
      </c>
      <c r="AV270" s="374">
        <f t="shared" si="137"/>
        <v>6474.4262295081962</v>
      </c>
      <c r="AW270" s="375">
        <f t="shared" si="138"/>
        <v>14886.274043755158</v>
      </c>
      <c r="AX270" s="376">
        <f t="shared" si="139"/>
        <v>1895.904</v>
      </c>
      <c r="AY270" s="377">
        <f t="shared" si="140"/>
        <v>8594.2133892297534</v>
      </c>
      <c r="AZ270" s="378">
        <f t="shared" si="141"/>
        <v>0</v>
      </c>
      <c r="BA270" s="379">
        <f t="shared" si="142"/>
        <v>0</v>
      </c>
      <c r="BB270" s="471">
        <f t="shared" si="144"/>
        <v>1853.0429709702018</v>
      </c>
      <c r="BC270" s="379">
        <f t="shared" si="145"/>
        <v>121.52231706738624</v>
      </c>
      <c r="BD270" s="381">
        <f t="shared" si="143"/>
        <v>0</v>
      </c>
      <c r="BE270" s="382">
        <f>'Allocation (ENG)'!AW270</f>
        <v>45524.259031222333</v>
      </c>
    </row>
    <row r="271" spans="1:57" ht="20" customHeight="1" x14ac:dyDescent="0.35">
      <c r="A271" s="333" t="s">
        <v>361</v>
      </c>
      <c r="B271" s="390" t="s">
        <v>362</v>
      </c>
      <c r="C271" s="333" t="s">
        <v>300</v>
      </c>
      <c r="D271" s="333" t="s">
        <v>71</v>
      </c>
      <c r="E271" s="462">
        <f>'Allocation (ENG)'!AY271</f>
        <v>0.22343472360905547</v>
      </c>
      <c r="F271" s="463">
        <f>'Allocation (ENG)'!AZ271</f>
        <v>4.5793384719288233E-2</v>
      </c>
      <c r="G271" s="464">
        <f>'Allocation (ENG)'!BA271</f>
        <v>0.21918891399417983</v>
      </c>
      <c r="H271" s="465">
        <f>'Allocation (ENG)'!BB271</f>
        <v>4.0328022627305289E-2</v>
      </c>
      <c r="I271" s="466">
        <f>'Allocation (ENG)'!BC271</f>
        <v>0.43296470563971595</v>
      </c>
      <c r="J271" s="467">
        <f>'Allocation (ENG)'!BD271</f>
        <v>0</v>
      </c>
      <c r="K271" s="462">
        <f>'Allocation (ENG)'!BE271</f>
        <v>0</v>
      </c>
      <c r="L271" s="468">
        <f>'Allocation (ENG)'!BF271</f>
        <v>2.7284629800423111E-2</v>
      </c>
      <c r="M271" s="469">
        <f>'Allocation (ENG)'!BG271</f>
        <v>6.1221279778407561E-3</v>
      </c>
      <c r="N271" s="470">
        <f>'Allocation (ENG)'!BH271</f>
        <v>4.8834916321915528E-3</v>
      </c>
      <c r="P271" s="367">
        <f t="shared" si="119"/>
        <v>-0.2974536706970603</v>
      </c>
      <c r="Q271" s="367">
        <f t="shared" si="120"/>
        <v>-2.9275006804799497E-2</v>
      </c>
      <c r="R271" s="367">
        <f t="shared" si="121"/>
        <v>7.6795442486784271E-2</v>
      </c>
      <c r="S271" s="367">
        <f t="shared" si="122"/>
        <v>-1.2808714053735189E-2</v>
      </c>
      <c r="T271" s="367">
        <f t="shared" si="123"/>
        <v>0.23196317552426179</v>
      </c>
      <c r="U271" s="367">
        <f t="shared" si="124"/>
        <v>0</v>
      </c>
      <c r="V271" s="367">
        <f t="shared" si="125"/>
        <v>0</v>
      </c>
      <c r="W271" s="367">
        <f t="shared" si="126"/>
        <v>2.7284629800423111E-2</v>
      </c>
      <c r="X271" s="367">
        <f t="shared" si="127"/>
        <v>6.1221279778407561E-3</v>
      </c>
      <c r="Y271" s="367">
        <f t="shared" si="128"/>
        <v>-2.6279842337146924E-3</v>
      </c>
      <c r="AA271" s="368">
        <f>'GE2024 results'!Q270</f>
        <v>0.52088839430611578</v>
      </c>
      <c r="AB271" s="368">
        <f>'GE2024 results'!R270</f>
        <v>7.506839152408773E-2</v>
      </c>
      <c r="AC271" s="368">
        <f>'GE2024 results'!S270</f>
        <v>0.14239347150739556</v>
      </c>
      <c r="AD271" s="368">
        <f>'GE2024 results'!T270</f>
        <v>5.3136736681040478E-2</v>
      </c>
      <c r="AE271" s="368">
        <f>'GE2024 results'!U270</f>
        <v>0.20100153011545416</v>
      </c>
      <c r="AF271" s="368">
        <f>'GE2024 results'!W270</f>
        <v>0</v>
      </c>
      <c r="AG271" s="368">
        <f>'GE2024 results'!X270</f>
        <v>0</v>
      </c>
      <c r="AH271" s="369">
        <f>'GE2024 results'!Z270</f>
        <v>7.5114758659062452E-3</v>
      </c>
      <c r="AJ271" s="368">
        <f t="shared" si="129"/>
        <v>0.43296470563971595</v>
      </c>
      <c r="AK271" s="370" t="str">
        <f t="shared" si="130"/>
        <v>Grn</v>
      </c>
      <c r="AL271" s="368">
        <f t="shared" si="131"/>
        <v>0.20952998203066048</v>
      </c>
      <c r="AM271" s="368">
        <f t="shared" si="132"/>
        <v>0.22343472360905547</v>
      </c>
      <c r="AO271" s="383" t="s">
        <v>8</v>
      </c>
      <c r="AP271" s="372" t="str">
        <f t="shared" si="133"/>
        <v>Grn</v>
      </c>
      <c r="AQ271" s="359" t="str">
        <f t="shared" si="134"/>
        <v>gain from</v>
      </c>
      <c r="AR271" s="359" t="str">
        <f t="shared" si="135"/>
        <v>LAB</v>
      </c>
      <c r="AS271" s="333" t="str">
        <f t="shared" si="118"/>
        <v/>
      </c>
      <c r="AU271" s="373">
        <f t="shared" si="136"/>
        <v>11784.368876080693</v>
      </c>
      <c r="AV271" s="374">
        <f t="shared" si="137"/>
        <v>2415.2295081967213</v>
      </c>
      <c r="AW271" s="375">
        <f t="shared" si="138"/>
        <v>11560.436866448879</v>
      </c>
      <c r="AX271" s="376">
        <f t="shared" si="139"/>
        <v>2126.9760000000001</v>
      </c>
      <c r="AY271" s="377">
        <f t="shared" si="140"/>
        <v>22835.375447325154</v>
      </c>
      <c r="AZ271" s="378">
        <f t="shared" si="141"/>
        <v>0</v>
      </c>
      <c r="BA271" s="379">
        <f t="shared" si="142"/>
        <v>0</v>
      </c>
      <c r="BB271" s="471">
        <f t="shared" si="144"/>
        <v>1439.0428534200253</v>
      </c>
      <c r="BC271" s="379">
        <f t="shared" si="145"/>
        <v>322.8925801330796</v>
      </c>
      <c r="BD271" s="381">
        <f t="shared" si="143"/>
        <v>257.56456233585294</v>
      </c>
      <c r="BE271" s="382">
        <f>'Allocation (ENG)'!AW271</f>
        <v>52741.886693940396</v>
      </c>
    </row>
    <row r="272" spans="1:57" ht="20" customHeight="1" x14ac:dyDescent="0.35">
      <c r="A272" s="333" t="s">
        <v>363</v>
      </c>
      <c r="B272" s="390" t="s">
        <v>362</v>
      </c>
      <c r="C272" s="333" t="s">
        <v>300</v>
      </c>
      <c r="D272" s="333" t="s">
        <v>71</v>
      </c>
      <c r="E272" s="462">
        <f>'Allocation (ENG)'!AY272</f>
        <v>0.37538258926198609</v>
      </c>
      <c r="F272" s="463">
        <f>'Allocation (ENG)'!AZ272</f>
        <v>3.3433859779812426E-2</v>
      </c>
      <c r="G272" s="464">
        <f>'Allocation (ENG)'!BA272</f>
        <v>0.239189256847088</v>
      </c>
      <c r="H272" s="465">
        <f>'Allocation (ENG)'!BB272</f>
        <v>3.2327697541910852E-2</v>
      </c>
      <c r="I272" s="466">
        <f>'Allocation (ENG)'!BC272</f>
        <v>0.27532672531257041</v>
      </c>
      <c r="J272" s="467">
        <f>'Allocation (ENG)'!BD272</f>
        <v>0</v>
      </c>
      <c r="K272" s="462">
        <f>'Allocation (ENG)'!BE272</f>
        <v>1.0147940284537992E-2</v>
      </c>
      <c r="L272" s="468">
        <f>'Allocation (ENG)'!BF272</f>
        <v>2.9774271911782939E-2</v>
      </c>
      <c r="M272" s="469">
        <f>'Allocation (ENG)'!BG272</f>
        <v>4.4176590603112117E-3</v>
      </c>
      <c r="N272" s="470">
        <f>'Allocation (ENG)'!BH272</f>
        <v>0</v>
      </c>
      <c r="P272" s="367">
        <f t="shared" si="119"/>
        <v>-0.31209169057340491</v>
      </c>
      <c r="Q272" s="367">
        <f t="shared" si="120"/>
        <v>-9.621695775743129E-3</v>
      </c>
      <c r="R272" s="367">
        <f t="shared" si="121"/>
        <v>0.1171213556125201</v>
      </c>
      <c r="S272" s="367">
        <f t="shared" si="122"/>
        <v>-1.1342366144677513E-3</v>
      </c>
      <c r="T272" s="367">
        <f t="shared" si="123"/>
        <v>0.17491520267882554</v>
      </c>
      <c r="U272" s="367">
        <f t="shared" si="124"/>
        <v>0</v>
      </c>
      <c r="V272" s="367">
        <f t="shared" si="125"/>
        <v>-3.3808662998241479E-3</v>
      </c>
      <c r="W272" s="367">
        <f t="shared" si="126"/>
        <v>2.9774271911782939E-2</v>
      </c>
      <c r="X272" s="367">
        <f t="shared" si="127"/>
        <v>4.4176590603112117E-3</v>
      </c>
      <c r="Y272" s="367">
        <f t="shared" si="128"/>
        <v>0</v>
      </c>
      <c r="AA272" s="368">
        <f>'GE2024 results'!Q271</f>
        <v>0.687474279835391</v>
      </c>
      <c r="AB272" s="368">
        <f>'GE2024 results'!R271</f>
        <v>4.3055555555555555E-2</v>
      </c>
      <c r="AC272" s="368">
        <f>'GE2024 results'!S271</f>
        <v>0.1220679012345679</v>
      </c>
      <c r="AD272" s="368">
        <f>'GE2024 results'!T271</f>
        <v>3.3461934156378603E-2</v>
      </c>
      <c r="AE272" s="368">
        <f>'GE2024 results'!U271</f>
        <v>0.10041152263374485</v>
      </c>
      <c r="AF272" s="368">
        <f>'GE2024 results'!W271</f>
        <v>0</v>
      </c>
      <c r="AG272" s="368">
        <f>'GE2024 results'!X271</f>
        <v>1.3528806584362139E-2</v>
      </c>
      <c r="AH272" s="369">
        <f>'GE2024 results'!Z271</f>
        <v>0</v>
      </c>
      <c r="AJ272" s="368">
        <f t="shared" si="129"/>
        <v>0.37538258926198609</v>
      </c>
      <c r="AK272" s="370" t="str">
        <f t="shared" si="130"/>
        <v>Lab</v>
      </c>
      <c r="AL272" s="368">
        <f t="shared" si="131"/>
        <v>0.10005586394941568</v>
      </c>
      <c r="AM272" s="368">
        <f t="shared" si="132"/>
        <v>0.27532672531257041</v>
      </c>
      <c r="AO272" s="383" t="s">
        <v>8</v>
      </c>
      <c r="AP272" s="372" t="str">
        <f t="shared" si="133"/>
        <v>Lab</v>
      </c>
      <c r="AQ272" s="359" t="str">
        <f t="shared" si="134"/>
        <v>HOLD</v>
      </c>
      <c r="AR272" s="359" t="str">
        <f t="shared" si="135"/>
        <v/>
      </c>
      <c r="AS272" s="333" t="str">
        <f t="shared" ref="AS272:AS303" si="146">IF(AD272&gt;AA272,"Con/LD","")</f>
        <v/>
      </c>
      <c r="AU272" s="373">
        <f t="shared" si="136"/>
        <v>14019.244956772334</v>
      </c>
      <c r="AV272" s="374">
        <f t="shared" si="137"/>
        <v>1248.639344262295</v>
      </c>
      <c r="AW272" s="375">
        <f t="shared" si="138"/>
        <v>8932.8937427818928</v>
      </c>
      <c r="AX272" s="376">
        <f t="shared" si="139"/>
        <v>1207.328</v>
      </c>
      <c r="AY272" s="377">
        <f t="shared" si="140"/>
        <v>10282.503546292664</v>
      </c>
      <c r="AZ272" s="378">
        <f t="shared" si="141"/>
        <v>0</v>
      </c>
      <c r="BA272" s="379">
        <f t="shared" si="142"/>
        <v>378.9905678239802</v>
      </c>
      <c r="BB272" s="471">
        <f t="shared" si="144"/>
        <v>1111.966359871612</v>
      </c>
      <c r="BC272" s="379">
        <f t="shared" si="145"/>
        <v>164.98432871851702</v>
      </c>
      <c r="BD272" s="381">
        <f t="shared" si="143"/>
        <v>0</v>
      </c>
      <c r="BE272" s="382">
        <f>'Allocation (ENG)'!AW272</f>
        <v>37346.5508465233</v>
      </c>
    </row>
    <row r="273" spans="1:57" ht="20" customHeight="1" x14ac:dyDescent="0.35">
      <c r="A273" s="333" t="s">
        <v>364</v>
      </c>
      <c r="B273" s="390" t="s">
        <v>362</v>
      </c>
      <c r="C273" s="333" t="s">
        <v>300</v>
      </c>
      <c r="D273" s="333" t="s">
        <v>71</v>
      </c>
      <c r="E273" s="462">
        <f>'Allocation (ENG)'!AY273</f>
        <v>0.3620354270100582</v>
      </c>
      <c r="F273" s="463">
        <f>'Allocation (ENG)'!AZ273</f>
        <v>3.1771370641727463E-2</v>
      </c>
      <c r="G273" s="464">
        <f>'Allocation (ENG)'!BA273</f>
        <v>0.31746969875589293</v>
      </c>
      <c r="H273" s="465">
        <f>'Allocation (ENG)'!BB273</f>
        <v>3.2552285054966663E-2</v>
      </c>
      <c r="I273" s="466">
        <f>'Allocation (ENG)'!BC273</f>
        <v>0.20787634909836478</v>
      </c>
      <c r="J273" s="467">
        <f>'Allocation (ENG)'!BD273</f>
        <v>0</v>
      </c>
      <c r="K273" s="462">
        <f>'Allocation (ENG)'!BE273</f>
        <v>3.9518284103463204E-3</v>
      </c>
      <c r="L273" s="468">
        <f>'Allocation (ENG)'!BF273</f>
        <v>3.9518619101495199E-2</v>
      </c>
      <c r="M273" s="469">
        <f>'Allocation (ENG)'!BG273</f>
        <v>3.1991681974557692E-3</v>
      </c>
      <c r="N273" s="470">
        <f>'Allocation (ENG)'!BH273</f>
        <v>1.625253729692632E-3</v>
      </c>
      <c r="P273" s="367">
        <f t="shared" si="119"/>
        <v>-0.3105032031117273</v>
      </c>
      <c r="Q273" s="367">
        <f t="shared" si="120"/>
        <v>-9.7300025654742453E-3</v>
      </c>
      <c r="R273" s="367">
        <f t="shared" si="121"/>
        <v>0.15312869950491503</v>
      </c>
      <c r="S273" s="367">
        <f t="shared" si="122"/>
        <v>-1.6253164097876846E-3</v>
      </c>
      <c r="T273" s="367">
        <f t="shared" si="123"/>
        <v>0.13097674580266749</v>
      </c>
      <c r="U273" s="367">
        <f t="shared" si="124"/>
        <v>0</v>
      </c>
      <c r="V273" s="367">
        <f t="shared" si="125"/>
        <v>-2.8448536991218737E-3</v>
      </c>
      <c r="W273" s="367">
        <f t="shared" si="126"/>
        <v>3.9518619101495199E-2</v>
      </c>
      <c r="X273" s="367">
        <f t="shared" si="127"/>
        <v>3.1991681974557692E-3</v>
      </c>
      <c r="Y273" s="367">
        <f t="shared" si="128"/>
        <v>-2.1198568204224954E-3</v>
      </c>
      <c r="AA273" s="368">
        <f>'GE2024 results'!Q272</f>
        <v>0.6725386301217855</v>
      </c>
      <c r="AB273" s="368">
        <f>'GE2024 results'!R272</f>
        <v>4.1501373207201708E-2</v>
      </c>
      <c r="AC273" s="368">
        <f>'GE2024 results'!S272</f>
        <v>0.16434099925097789</v>
      </c>
      <c r="AD273" s="368">
        <f>'GE2024 results'!T272</f>
        <v>3.4177601464754348E-2</v>
      </c>
      <c r="AE273" s="368">
        <f>'GE2024 results'!U272</f>
        <v>7.6899603295697283E-2</v>
      </c>
      <c r="AF273" s="368">
        <f>'GE2024 results'!W272</f>
        <v>0</v>
      </c>
      <c r="AG273" s="368">
        <f>'GE2024 results'!X272</f>
        <v>6.7966821094681941E-3</v>
      </c>
      <c r="AH273" s="369">
        <f>'GE2024 results'!Z272</f>
        <v>3.7451105501151273E-3</v>
      </c>
      <c r="AJ273" s="368">
        <f t="shared" si="129"/>
        <v>0.3620354270100582</v>
      </c>
      <c r="AK273" s="370" t="str">
        <f t="shared" si="130"/>
        <v>Lab</v>
      </c>
      <c r="AL273" s="368">
        <f t="shared" si="131"/>
        <v>4.4565728254165271E-2</v>
      </c>
      <c r="AM273" s="368">
        <f t="shared" si="132"/>
        <v>0.31746969875589293</v>
      </c>
      <c r="AO273" s="383" t="s">
        <v>8</v>
      </c>
      <c r="AP273" s="372" t="str">
        <f t="shared" si="133"/>
        <v>Lab</v>
      </c>
      <c r="AQ273" s="359" t="str">
        <f t="shared" si="134"/>
        <v>HOLD</v>
      </c>
      <c r="AR273" s="359" t="str">
        <f t="shared" si="135"/>
        <v/>
      </c>
      <c r="AS273" s="333" t="str">
        <f t="shared" si="146"/>
        <v/>
      </c>
      <c r="AU273" s="373">
        <f t="shared" si="136"/>
        <v>12715.34870317003</v>
      </c>
      <c r="AV273" s="374">
        <f t="shared" si="137"/>
        <v>1115.8688524590164</v>
      </c>
      <c r="AW273" s="375">
        <f t="shared" si="138"/>
        <v>11150.118527652745</v>
      </c>
      <c r="AX273" s="376">
        <f t="shared" si="139"/>
        <v>1143.296</v>
      </c>
      <c r="AY273" s="377">
        <f t="shared" si="140"/>
        <v>7300.998931947558</v>
      </c>
      <c r="AZ273" s="378">
        <f t="shared" si="141"/>
        <v>0</v>
      </c>
      <c r="BA273" s="379">
        <f t="shared" si="142"/>
        <v>138.79546724926325</v>
      </c>
      <c r="BB273" s="471">
        <f t="shared" si="144"/>
        <v>1387.9664382383962</v>
      </c>
      <c r="BC273" s="379">
        <f t="shared" si="145"/>
        <v>112.36065908437152</v>
      </c>
      <c r="BD273" s="381">
        <f t="shared" si="143"/>
        <v>57.081894097605314</v>
      </c>
      <c r="BE273" s="382">
        <f>'Allocation (ENG)'!AW273</f>
        <v>35121.835473898987</v>
      </c>
    </row>
    <row r="274" spans="1:57" ht="20" customHeight="1" x14ac:dyDescent="0.35">
      <c r="A274" s="333" t="s">
        <v>365</v>
      </c>
      <c r="B274" s="390" t="s">
        <v>362</v>
      </c>
      <c r="C274" s="333" t="s">
        <v>300</v>
      </c>
      <c r="D274" s="333" t="s">
        <v>71</v>
      </c>
      <c r="E274" s="462">
        <f>'Allocation (ENG)'!AY274</f>
        <v>0.33933444516104205</v>
      </c>
      <c r="F274" s="463">
        <f>'Allocation (ENG)'!AZ274</f>
        <v>5.7944810318606058E-2</v>
      </c>
      <c r="G274" s="464">
        <f>'Allocation (ENG)'!BA274</f>
        <v>0.21890296739594411</v>
      </c>
      <c r="H274" s="465">
        <f>'Allocation (ENG)'!BB274</f>
        <v>7.9341726392133299E-2</v>
      </c>
      <c r="I274" s="466">
        <f>'Allocation (ENG)'!BC274</f>
        <v>0.19577824507379549</v>
      </c>
      <c r="J274" s="467">
        <f>'Allocation (ENG)'!BD274</f>
        <v>0</v>
      </c>
      <c r="K274" s="462">
        <f>'Allocation (ENG)'!BE274</f>
        <v>0</v>
      </c>
      <c r="L274" s="468">
        <f>'Allocation (ENG)'!BF274</f>
        <v>2.7249035175980749E-2</v>
      </c>
      <c r="M274" s="469">
        <f>'Allocation (ENG)'!BG274</f>
        <v>3.0357009134456521E-3</v>
      </c>
      <c r="N274" s="470">
        <f>'Allocation (ENG)'!BH274</f>
        <v>7.8413069569052654E-2</v>
      </c>
      <c r="P274" s="367">
        <f t="shared" si="119"/>
        <v>-0.24433426152816806</v>
      </c>
      <c r="Q274" s="367">
        <f t="shared" si="120"/>
        <v>-1.2138298771004113E-2</v>
      </c>
      <c r="R274" s="367">
        <f t="shared" si="121"/>
        <v>0.11398071844969117</v>
      </c>
      <c r="S274" s="367">
        <f t="shared" si="122"/>
        <v>2.2098234559296409E-3</v>
      </c>
      <c r="T274" s="367">
        <f t="shared" si="123"/>
        <v>0.12871944956025752</v>
      </c>
      <c r="U274" s="367">
        <f t="shared" si="124"/>
        <v>-6.4772700211940086E-3</v>
      </c>
      <c r="V274" s="367">
        <f t="shared" si="125"/>
        <v>0</v>
      </c>
      <c r="W274" s="367">
        <f t="shared" si="126"/>
        <v>2.7249035175980749E-2</v>
      </c>
      <c r="X274" s="367">
        <f t="shared" si="127"/>
        <v>3.0357009134456521E-3</v>
      </c>
      <c r="Y274" s="367">
        <f t="shared" si="128"/>
        <v>-1.224489723493849E-2</v>
      </c>
      <c r="AA274" s="368">
        <f>'GE2024 results'!Q273</f>
        <v>0.58366870668921012</v>
      </c>
      <c r="AB274" s="368">
        <f>'GE2024 results'!R273</f>
        <v>7.0083109089610171E-2</v>
      </c>
      <c r="AC274" s="368">
        <f>'GE2024 results'!S273</f>
        <v>0.10492224894625295</v>
      </c>
      <c r="AD274" s="368">
        <f>'GE2024 results'!T273</f>
        <v>7.7131902936203658E-2</v>
      </c>
      <c r="AE274" s="368">
        <f>'GE2024 results'!U273</f>
        <v>6.7058795513537967E-2</v>
      </c>
      <c r="AF274" s="368">
        <f>'GE2024 results'!W273</f>
        <v>6.4772700211940086E-3</v>
      </c>
      <c r="AG274" s="368">
        <f>'GE2024 results'!X273</f>
        <v>0</v>
      </c>
      <c r="AH274" s="369">
        <f>'GE2024 results'!Z273</f>
        <v>9.0657966803991144E-2</v>
      </c>
      <c r="AJ274" s="368">
        <f t="shared" si="129"/>
        <v>0.33933444516104205</v>
      </c>
      <c r="AK274" s="370" t="str">
        <f t="shared" si="130"/>
        <v>Lab</v>
      </c>
      <c r="AL274" s="368">
        <f t="shared" si="131"/>
        <v>0.12043147776509794</v>
      </c>
      <c r="AM274" s="368">
        <f t="shared" si="132"/>
        <v>0.21890296739594411</v>
      </c>
      <c r="AO274" s="383" t="s">
        <v>8</v>
      </c>
      <c r="AP274" s="372" t="str">
        <f t="shared" si="133"/>
        <v>Lab</v>
      </c>
      <c r="AQ274" s="359" t="str">
        <f t="shared" si="134"/>
        <v>HOLD</v>
      </c>
      <c r="AR274" s="359" t="str">
        <f t="shared" si="135"/>
        <v/>
      </c>
      <c r="AS274" s="333" t="str">
        <f t="shared" si="146"/>
        <v/>
      </c>
      <c r="AU274" s="373">
        <f t="shared" si="136"/>
        <v>12855.389048991356</v>
      </c>
      <c r="AV274" s="374">
        <f t="shared" si="137"/>
        <v>2195.1885245901635</v>
      </c>
      <c r="AW274" s="375">
        <f t="shared" si="138"/>
        <v>8292.9477097970957</v>
      </c>
      <c r="AX274" s="376">
        <f t="shared" si="139"/>
        <v>3005.7919999999999</v>
      </c>
      <c r="AY274" s="377">
        <f t="shared" si="140"/>
        <v>7416.8878038832327</v>
      </c>
      <c r="AZ274" s="378">
        <f t="shared" si="141"/>
        <v>0</v>
      </c>
      <c r="BA274" s="379">
        <f t="shared" si="142"/>
        <v>0</v>
      </c>
      <c r="BB274" s="471">
        <f t="shared" si="144"/>
        <v>1032.3058958268693</v>
      </c>
      <c r="BC274" s="379">
        <f t="shared" si="145"/>
        <v>115.00487744532292</v>
      </c>
      <c r="BD274" s="381">
        <f t="shared" si="143"/>
        <v>2970.6106474319267</v>
      </c>
      <c r="BE274" s="382">
        <f>'Allocation (ENG)'!AW274</f>
        <v>37884.126507965964</v>
      </c>
    </row>
    <row r="275" spans="1:57" ht="20" customHeight="1" x14ac:dyDescent="0.35">
      <c r="A275" s="333" t="s">
        <v>366</v>
      </c>
      <c r="B275" s="390" t="s">
        <v>362</v>
      </c>
      <c r="C275" s="333" t="s">
        <v>300</v>
      </c>
      <c r="D275" s="333" t="s">
        <v>71</v>
      </c>
      <c r="E275" s="462">
        <f>'Allocation (ENG)'!AY275</f>
        <v>0.33119018090780822</v>
      </c>
      <c r="F275" s="463">
        <f>'Allocation (ENG)'!AZ275</f>
        <v>7.6904959991915531E-2</v>
      </c>
      <c r="G275" s="464">
        <f>'Allocation (ENG)'!BA275</f>
        <v>6.8502419708281345E-2</v>
      </c>
      <c r="H275" s="465">
        <f>'Allocation (ENG)'!BB275</f>
        <v>4.5149689310186432E-2</v>
      </c>
      <c r="I275" s="466">
        <f>'Allocation (ENG)'!BC275</f>
        <v>0.43538838509980093</v>
      </c>
      <c r="J275" s="467">
        <f>'Allocation (ENG)'!BD275</f>
        <v>0</v>
      </c>
      <c r="K275" s="462">
        <f>'Allocation (ENG)'!BE275</f>
        <v>0</v>
      </c>
      <c r="L275" s="468">
        <f>'Allocation (ENG)'!BF275</f>
        <v>8.5271792633786862E-3</v>
      </c>
      <c r="M275" s="469">
        <f>'Allocation (ENG)'!BG275</f>
        <v>6.1563988448158835E-3</v>
      </c>
      <c r="N275" s="470">
        <f>'Allocation (ENG)'!BH275</f>
        <v>2.8180786873812733E-2</v>
      </c>
      <c r="P275" s="367">
        <f t="shared" si="119"/>
        <v>-0.28766037960607332</v>
      </c>
      <c r="Q275" s="367">
        <f t="shared" si="120"/>
        <v>-2.4141950233216497E-2</v>
      </c>
      <c r="R275" s="367">
        <f t="shared" si="121"/>
        <v>3.2833354515730155E-2</v>
      </c>
      <c r="S275" s="367">
        <f t="shared" si="122"/>
        <v>-2.5325935099858934E-3</v>
      </c>
      <c r="T275" s="367">
        <f t="shared" si="123"/>
        <v>0.27337979981830873</v>
      </c>
      <c r="U275" s="367">
        <f t="shared" si="124"/>
        <v>0</v>
      </c>
      <c r="V275" s="367">
        <f t="shared" si="125"/>
        <v>0</v>
      </c>
      <c r="W275" s="367">
        <f t="shared" si="126"/>
        <v>8.5271792633786862E-3</v>
      </c>
      <c r="X275" s="367">
        <f t="shared" si="127"/>
        <v>6.1563988448158835E-3</v>
      </c>
      <c r="Y275" s="367">
        <f t="shared" si="128"/>
        <v>-6.5618090929579036E-3</v>
      </c>
      <c r="AA275" s="368">
        <f>'GE2024 results'!Q274</f>
        <v>0.61885056051388154</v>
      </c>
      <c r="AB275" s="368">
        <f>'GE2024 results'!R274</f>
        <v>0.10104691022513203</v>
      </c>
      <c r="AC275" s="368">
        <f>'GE2024 results'!S274</f>
        <v>3.566906519255119E-2</v>
      </c>
      <c r="AD275" s="368">
        <f>'GE2024 results'!T274</f>
        <v>4.7682282820172325E-2</v>
      </c>
      <c r="AE275" s="368">
        <f>'GE2024 results'!U274</f>
        <v>0.16200858528149223</v>
      </c>
      <c r="AF275" s="368">
        <f>'GE2024 results'!W274</f>
        <v>0</v>
      </c>
      <c r="AG275" s="368">
        <f>'GE2024 results'!X274</f>
        <v>0</v>
      </c>
      <c r="AH275" s="369">
        <f>'GE2024 results'!Z274</f>
        <v>3.4742595966770637E-2</v>
      </c>
      <c r="AJ275" s="368">
        <f t="shared" si="129"/>
        <v>0.43538838509980093</v>
      </c>
      <c r="AK275" s="370" t="str">
        <f t="shared" si="130"/>
        <v>Grn</v>
      </c>
      <c r="AL275" s="368">
        <f t="shared" si="131"/>
        <v>0.10419820419199272</v>
      </c>
      <c r="AM275" s="368">
        <f t="shared" si="132"/>
        <v>0.33119018090780822</v>
      </c>
      <c r="AO275" s="383" t="s">
        <v>8</v>
      </c>
      <c r="AP275" s="372" t="str">
        <f t="shared" si="133"/>
        <v>Grn</v>
      </c>
      <c r="AQ275" s="359" t="str">
        <f t="shared" si="134"/>
        <v>gain from</v>
      </c>
      <c r="AR275" s="359" t="str">
        <f t="shared" si="135"/>
        <v>LAB</v>
      </c>
      <c r="AS275" s="333" t="str">
        <f t="shared" si="146"/>
        <v/>
      </c>
      <c r="AU275" s="373">
        <f t="shared" si="136"/>
        <v>10510.368876080693</v>
      </c>
      <c r="AV275" s="374">
        <f t="shared" si="137"/>
        <v>2440.5901639344261</v>
      </c>
      <c r="AW275" s="375">
        <f t="shared" si="138"/>
        <v>2173.9343179336461</v>
      </c>
      <c r="AX275" s="376">
        <f t="shared" si="139"/>
        <v>1432.8319999999999</v>
      </c>
      <c r="AY275" s="377">
        <f t="shared" si="140"/>
        <v>13817.114140330768</v>
      </c>
      <c r="AZ275" s="378">
        <f t="shared" si="141"/>
        <v>0</v>
      </c>
      <c r="BA275" s="379">
        <f t="shared" si="142"/>
        <v>0</v>
      </c>
      <c r="BB275" s="471">
        <f t="shared" si="144"/>
        <v>270.61128226964001</v>
      </c>
      <c r="BC275" s="379">
        <f t="shared" si="145"/>
        <v>195.37421861339507</v>
      </c>
      <c r="BD275" s="381">
        <f t="shared" si="143"/>
        <v>894.32139699948937</v>
      </c>
      <c r="BE275" s="382">
        <f>'Allocation (ENG)'!AW275</f>
        <v>31735.146396162065</v>
      </c>
    </row>
    <row r="276" spans="1:57" ht="20" customHeight="1" x14ac:dyDescent="0.35">
      <c r="A276" s="333" t="s">
        <v>367</v>
      </c>
      <c r="B276" s="390" t="s">
        <v>362</v>
      </c>
      <c r="C276" s="333" t="s">
        <v>300</v>
      </c>
      <c r="D276" s="333" t="s">
        <v>71</v>
      </c>
      <c r="E276" s="462">
        <f>'Allocation (ENG)'!AY276</f>
        <v>0.39607014587115102</v>
      </c>
      <c r="F276" s="463">
        <f>'Allocation (ENG)'!AZ276</f>
        <v>2.7739092345260587E-2</v>
      </c>
      <c r="G276" s="464">
        <f>'Allocation (ENG)'!BA276</f>
        <v>0.31596616286676016</v>
      </c>
      <c r="H276" s="465">
        <f>'Allocation (ENG)'!BB276</f>
        <v>2.5439141105228495E-2</v>
      </c>
      <c r="I276" s="466">
        <f>'Allocation (ENG)'!BC276</f>
        <v>0.18245091300125127</v>
      </c>
      <c r="J276" s="467">
        <f>'Allocation (ENG)'!BD276</f>
        <v>0</v>
      </c>
      <c r="K276" s="462">
        <f>'Allocation (ENG)'!BE276</f>
        <v>0</v>
      </c>
      <c r="L276" s="468">
        <f>'Allocation (ENG)'!BF276</f>
        <v>3.933145899663823E-2</v>
      </c>
      <c r="M276" s="469">
        <f>'Allocation (ENG)'!BG276</f>
        <v>2.5798588765270679E-3</v>
      </c>
      <c r="N276" s="470">
        <f>'Allocation (ENG)'!BH276</f>
        <v>1.0423226937183177E-2</v>
      </c>
      <c r="P276" s="367">
        <f t="shared" si="119"/>
        <v>-0.30967187006985636</v>
      </c>
      <c r="Q276" s="367">
        <f t="shared" si="120"/>
        <v>-7.0166415375133677E-3</v>
      </c>
      <c r="R276" s="367">
        <f t="shared" si="121"/>
        <v>0.15907737037096228</v>
      </c>
      <c r="S276" s="367">
        <f t="shared" si="122"/>
        <v>-1.8033511881314704E-4</v>
      </c>
      <c r="T276" s="367">
        <f t="shared" si="123"/>
        <v>0.11771090324145081</v>
      </c>
      <c r="U276" s="367">
        <f t="shared" si="124"/>
        <v>0</v>
      </c>
      <c r="V276" s="367">
        <f t="shared" si="125"/>
        <v>0</v>
      </c>
      <c r="W276" s="367">
        <f t="shared" si="126"/>
        <v>3.933145899663823E-2</v>
      </c>
      <c r="X276" s="367">
        <f t="shared" si="127"/>
        <v>2.5798588765270679E-3</v>
      </c>
      <c r="Y276" s="367">
        <f t="shared" si="128"/>
        <v>-1.8307447593954706E-3</v>
      </c>
      <c r="AA276" s="368">
        <f>'GE2024 results'!Q275</f>
        <v>0.70574201594100738</v>
      </c>
      <c r="AB276" s="368">
        <f>'GE2024 results'!R275</f>
        <v>3.4755733882773955E-2</v>
      </c>
      <c r="AC276" s="368">
        <f>'GE2024 results'!S275</f>
        <v>0.15688879249579787</v>
      </c>
      <c r="AD276" s="368">
        <f>'GE2024 results'!T275</f>
        <v>2.5619476224041642E-2</v>
      </c>
      <c r="AE276" s="368">
        <f>'GE2024 results'!U275</f>
        <v>6.474000975980046E-2</v>
      </c>
      <c r="AF276" s="368">
        <f>'GE2024 results'!W275</f>
        <v>0</v>
      </c>
      <c r="AG276" s="368">
        <f>'GE2024 results'!X275</f>
        <v>0</v>
      </c>
      <c r="AH276" s="369">
        <f>'GE2024 results'!Z275</f>
        <v>1.2253971696578648E-2</v>
      </c>
      <c r="AJ276" s="368">
        <f t="shared" si="129"/>
        <v>0.39607014587115102</v>
      </c>
      <c r="AK276" s="370" t="str">
        <f t="shared" si="130"/>
        <v>Lab</v>
      </c>
      <c r="AL276" s="368">
        <f t="shared" si="131"/>
        <v>8.0103983004390866E-2</v>
      </c>
      <c r="AM276" s="368">
        <f t="shared" si="132"/>
        <v>0.31596616286676016</v>
      </c>
      <c r="AO276" s="383" t="s">
        <v>8</v>
      </c>
      <c r="AP276" s="372" t="str">
        <f t="shared" si="133"/>
        <v>Lab</v>
      </c>
      <c r="AQ276" s="359" t="str">
        <f t="shared" si="134"/>
        <v>HOLD</v>
      </c>
      <c r="AR276" s="359" t="str">
        <f t="shared" si="135"/>
        <v/>
      </c>
      <c r="AS276" s="333" t="str">
        <f t="shared" si="146"/>
        <v/>
      </c>
      <c r="AU276" s="373">
        <f t="shared" si="136"/>
        <v>13653.671469740635</v>
      </c>
      <c r="AV276" s="374">
        <f t="shared" si="137"/>
        <v>956.24590163934408</v>
      </c>
      <c r="AW276" s="375">
        <f t="shared" si="138"/>
        <v>10892.257920244165</v>
      </c>
      <c r="AX276" s="376">
        <f t="shared" si="139"/>
        <v>876.95999999999992</v>
      </c>
      <c r="AY276" s="377">
        <f t="shared" si="140"/>
        <v>6289.6051405089347</v>
      </c>
      <c r="AZ276" s="378">
        <f t="shared" si="141"/>
        <v>0</v>
      </c>
      <c r="BA276" s="379">
        <f t="shared" si="142"/>
        <v>0</v>
      </c>
      <c r="BB276" s="471">
        <f t="shared" si="144"/>
        <v>1355.8679571380146</v>
      </c>
      <c r="BC276" s="379">
        <f t="shared" si="145"/>
        <v>88.935118957069676</v>
      </c>
      <c r="BD276" s="381">
        <f t="shared" si="143"/>
        <v>359.31846350557265</v>
      </c>
      <c r="BE276" s="382">
        <f>'Allocation (ENG)'!AW276</f>
        <v>34472.861971733735</v>
      </c>
    </row>
    <row r="277" spans="1:57" ht="20" customHeight="1" x14ac:dyDescent="0.35">
      <c r="A277" s="333" t="s">
        <v>368</v>
      </c>
      <c r="B277" s="390" t="s">
        <v>362</v>
      </c>
      <c r="C277" s="333" t="s">
        <v>300</v>
      </c>
      <c r="D277" s="333" t="s">
        <v>71</v>
      </c>
      <c r="E277" s="462">
        <f>'Allocation (ENG)'!AY277</f>
        <v>0.28400918991540464</v>
      </c>
      <c r="F277" s="463">
        <f>'Allocation (ENG)'!AZ277</f>
        <v>3.3026655142320727E-2</v>
      </c>
      <c r="G277" s="464">
        <f>'Allocation (ENG)'!BA277</f>
        <v>0.15254497190229818</v>
      </c>
      <c r="H277" s="465">
        <f>'Allocation (ENG)'!BB277</f>
        <v>6.0077355362183373E-2</v>
      </c>
      <c r="I277" s="466">
        <f>'Allocation (ENG)'!BC277</f>
        <v>0.41858268979160501</v>
      </c>
      <c r="J277" s="467">
        <f>'Allocation (ENG)'!BD277</f>
        <v>1.8968870878954443E-2</v>
      </c>
      <c r="K277" s="462">
        <f>'Allocation (ENG)'!BE277</f>
        <v>0</v>
      </c>
      <c r="L277" s="468">
        <f>'Allocation (ENG)'!BF277</f>
        <v>1.8988793778049691E-2</v>
      </c>
      <c r="M277" s="469">
        <f>'Allocation (ENG)'!BG277</f>
        <v>6.9595530402650624E-3</v>
      </c>
      <c r="N277" s="470">
        <f>'Allocation (ENG)'!BH277</f>
        <v>6.8419201889189894E-3</v>
      </c>
      <c r="P277" s="367">
        <f t="shared" si="119"/>
        <v>-0.29559648633726393</v>
      </c>
      <c r="Q277" s="367">
        <f t="shared" si="120"/>
        <v>-1.4367543024199431E-2</v>
      </c>
      <c r="R277" s="367">
        <f t="shared" si="121"/>
        <v>6.5793747489388474E-2</v>
      </c>
      <c r="S277" s="367">
        <f t="shared" si="122"/>
        <v>-9.2181362866926783E-3</v>
      </c>
      <c r="T277" s="367">
        <f t="shared" si="123"/>
        <v>0.24847092286959069</v>
      </c>
      <c r="U277" s="367">
        <f t="shared" si="124"/>
        <v>-1.0944478361281647E-2</v>
      </c>
      <c r="V277" s="367">
        <f t="shared" si="125"/>
        <v>0</v>
      </c>
      <c r="W277" s="367">
        <f t="shared" si="126"/>
        <v>1.8988793778049691E-2</v>
      </c>
      <c r="X277" s="367">
        <f t="shared" si="127"/>
        <v>6.9595530402650624E-3</v>
      </c>
      <c r="Y277" s="367">
        <f t="shared" si="128"/>
        <v>-1.0086373167856096E-2</v>
      </c>
      <c r="AA277" s="368">
        <f>'GE2024 results'!Q276</f>
        <v>0.57960567625266857</v>
      </c>
      <c r="AB277" s="368">
        <f>'GE2024 results'!R276</f>
        <v>4.7394198166520157E-2</v>
      </c>
      <c r="AC277" s="368">
        <f>'GE2024 results'!S276</f>
        <v>8.6751224412909708E-2</v>
      </c>
      <c r="AD277" s="368">
        <f>'GE2024 results'!T276</f>
        <v>6.9295491648876051E-2</v>
      </c>
      <c r="AE277" s="368">
        <f>'GE2024 results'!U276</f>
        <v>0.17011176692201432</v>
      </c>
      <c r="AF277" s="368">
        <f>'GE2024 results'!W276</f>
        <v>2.991334924023609E-2</v>
      </c>
      <c r="AG277" s="368">
        <f>'GE2024 results'!X276</f>
        <v>0</v>
      </c>
      <c r="AH277" s="369">
        <f>'GE2024 results'!Z276</f>
        <v>1.6928293356775086E-2</v>
      </c>
      <c r="AJ277" s="368">
        <f t="shared" si="129"/>
        <v>0.41858268979160501</v>
      </c>
      <c r="AK277" s="370" t="str">
        <f t="shared" si="130"/>
        <v>Grn</v>
      </c>
      <c r="AL277" s="368">
        <f t="shared" si="131"/>
        <v>0.13457349987620038</v>
      </c>
      <c r="AM277" s="368">
        <f t="shared" si="132"/>
        <v>0.28400918991540464</v>
      </c>
      <c r="AO277" s="383" t="s">
        <v>8</v>
      </c>
      <c r="AP277" s="372" t="str">
        <f t="shared" si="133"/>
        <v>Grn</v>
      </c>
      <c r="AQ277" s="359" t="str">
        <f t="shared" si="134"/>
        <v>gain from</v>
      </c>
      <c r="AR277" s="359" t="str">
        <f t="shared" si="135"/>
        <v>LAB</v>
      </c>
      <c r="AS277" s="333" t="str">
        <f t="shared" si="146"/>
        <v/>
      </c>
      <c r="AU277" s="373">
        <f t="shared" si="136"/>
        <v>12103.786743515851</v>
      </c>
      <c r="AV277" s="374">
        <f t="shared" si="137"/>
        <v>1407.5163934426228</v>
      </c>
      <c r="AW277" s="375">
        <f t="shared" si="138"/>
        <v>6501.0988174396671</v>
      </c>
      <c r="AX277" s="376">
        <f t="shared" si="139"/>
        <v>2560.3519999999999</v>
      </c>
      <c r="AY277" s="377">
        <f t="shared" si="140"/>
        <v>17838.984764098415</v>
      </c>
      <c r="AZ277" s="378">
        <f t="shared" si="141"/>
        <v>808.4075305892045</v>
      </c>
      <c r="BA277" s="379">
        <f t="shared" si="142"/>
        <v>0</v>
      </c>
      <c r="BB277" s="471">
        <f t="shared" si="144"/>
        <v>809.25659650159025</v>
      </c>
      <c r="BC277" s="379">
        <f t="shared" si="145"/>
        <v>296.59936657206987</v>
      </c>
      <c r="BD277" s="381">
        <f t="shared" si="143"/>
        <v>291.58613813693131</v>
      </c>
      <c r="BE277" s="382">
        <f>'Allocation (ENG)'!AW277</f>
        <v>42617.588350296348</v>
      </c>
    </row>
    <row r="278" spans="1:57" ht="20" customHeight="1" x14ac:dyDescent="0.35">
      <c r="A278" s="333" t="s">
        <v>369</v>
      </c>
      <c r="B278" s="390" t="s">
        <v>362</v>
      </c>
      <c r="C278" s="333" t="s">
        <v>300</v>
      </c>
      <c r="D278" s="333" t="s">
        <v>71</v>
      </c>
      <c r="E278" s="462">
        <f>'Allocation (ENG)'!AY278</f>
        <v>0.38050575882833321</v>
      </c>
      <c r="F278" s="463">
        <f>'Allocation (ENG)'!AZ278</f>
        <v>3.349174599669337E-2</v>
      </c>
      <c r="G278" s="464">
        <f>'Allocation (ENG)'!BA278</f>
        <v>0.26330537322322534</v>
      </c>
      <c r="H278" s="465">
        <f>'Allocation (ENG)'!BB278</f>
        <v>3.3951824715000412E-2</v>
      </c>
      <c r="I278" s="466">
        <f>'Allocation (ENG)'!BC278</f>
        <v>0.19989754927265435</v>
      </c>
      <c r="J278" s="467">
        <f>'Allocation (ENG)'!BD278</f>
        <v>0</v>
      </c>
      <c r="K278" s="462">
        <f>'Allocation (ENG)'!BE278</f>
        <v>0</v>
      </c>
      <c r="L278" s="468">
        <f>'Allocation (ENG)'!BF278</f>
        <v>3.2776245394640288E-2</v>
      </c>
      <c r="M278" s="469">
        <f>'Allocation (ENG)'!BG278</f>
        <v>2.8265545970906016E-3</v>
      </c>
      <c r="N278" s="470">
        <f>'Allocation (ENG)'!BH278</f>
        <v>5.3244947972362622E-2</v>
      </c>
      <c r="P278" s="367">
        <f t="shared" si="119"/>
        <v>-0.28523123006815682</v>
      </c>
      <c r="Q278" s="367">
        <f t="shared" si="120"/>
        <v>-7.7122744211353955E-3</v>
      </c>
      <c r="R278" s="367">
        <f t="shared" si="121"/>
        <v>0.13493090603383417</v>
      </c>
      <c r="S278" s="367">
        <f t="shared" si="122"/>
        <v>3.7817844862141764E-4</v>
      </c>
      <c r="T278" s="367">
        <f t="shared" si="123"/>
        <v>0.13025065141442144</v>
      </c>
      <c r="U278" s="367">
        <f t="shared" si="124"/>
        <v>0</v>
      </c>
      <c r="V278" s="367">
        <f t="shared" si="125"/>
        <v>0</v>
      </c>
      <c r="W278" s="367">
        <f t="shared" si="126"/>
        <v>3.2776245394640288E-2</v>
      </c>
      <c r="X278" s="367">
        <f t="shared" si="127"/>
        <v>2.8265545970906016E-3</v>
      </c>
      <c r="Y278" s="367">
        <f t="shared" si="128"/>
        <v>-8.2190313993155337E-3</v>
      </c>
      <c r="AA278" s="368">
        <f>'GE2024 results'!Q277</f>
        <v>0.66573698889649002</v>
      </c>
      <c r="AB278" s="368">
        <f>'GE2024 results'!R277</f>
        <v>4.1204020417828766E-2</v>
      </c>
      <c r="AC278" s="368">
        <f>'GE2024 results'!S277</f>
        <v>0.12837446718939116</v>
      </c>
      <c r="AD278" s="368">
        <f>'GE2024 results'!T277</f>
        <v>3.3573646266378994E-2</v>
      </c>
      <c r="AE278" s="368">
        <f>'GE2024 results'!U277</f>
        <v>6.9646897858232915E-2</v>
      </c>
      <c r="AF278" s="368">
        <f>'GE2024 results'!W277</f>
        <v>0</v>
      </c>
      <c r="AG278" s="368">
        <f>'GE2024 results'!X277</f>
        <v>0</v>
      </c>
      <c r="AH278" s="369">
        <f>'GE2024 results'!Z277</f>
        <v>6.1463979371678155E-2</v>
      </c>
      <c r="AJ278" s="368">
        <f t="shared" si="129"/>
        <v>0.38050575882833321</v>
      </c>
      <c r="AK278" s="370" t="str">
        <f t="shared" si="130"/>
        <v>Lab</v>
      </c>
      <c r="AL278" s="368">
        <f t="shared" si="131"/>
        <v>0.11720038560510787</v>
      </c>
      <c r="AM278" s="368">
        <f t="shared" si="132"/>
        <v>0.26330537322322534</v>
      </c>
      <c r="AO278" s="383" t="s">
        <v>8</v>
      </c>
      <c r="AP278" s="372" t="str">
        <f t="shared" si="133"/>
        <v>Lab</v>
      </c>
      <c r="AQ278" s="359" t="str">
        <f t="shared" si="134"/>
        <v>HOLD</v>
      </c>
      <c r="AR278" s="359" t="str">
        <f t="shared" si="135"/>
        <v/>
      </c>
      <c r="AS278" s="333" t="str">
        <f t="shared" si="146"/>
        <v/>
      </c>
      <c r="AU278" s="373">
        <f t="shared" si="136"/>
        <v>13270.78962536023</v>
      </c>
      <c r="AV278" s="374">
        <f t="shared" si="137"/>
        <v>1168.0819672131147</v>
      </c>
      <c r="AW278" s="375">
        <f t="shared" si="138"/>
        <v>9183.225573331827</v>
      </c>
      <c r="AX278" s="376">
        <f t="shared" si="139"/>
        <v>1184.1279999999999</v>
      </c>
      <c r="AY278" s="377">
        <f t="shared" si="140"/>
        <v>6971.7691821302978</v>
      </c>
      <c r="AZ278" s="378">
        <f t="shared" si="141"/>
        <v>0</v>
      </c>
      <c r="BA278" s="379">
        <f t="shared" si="142"/>
        <v>0</v>
      </c>
      <c r="BB278" s="471">
        <f t="shared" si="144"/>
        <v>1143.1276590420553</v>
      </c>
      <c r="BC278" s="379">
        <f t="shared" si="145"/>
        <v>98.580929597723369</v>
      </c>
      <c r="BD278" s="381">
        <f t="shared" si="143"/>
        <v>1857.0086963473841</v>
      </c>
      <c r="BE278" s="382">
        <f>'Allocation (ENG)'!AW278</f>
        <v>34876.711633022627</v>
      </c>
    </row>
    <row r="279" spans="1:57" ht="20" customHeight="1" x14ac:dyDescent="0.35">
      <c r="A279" s="333" t="s">
        <v>370</v>
      </c>
      <c r="B279" s="390" t="s">
        <v>362</v>
      </c>
      <c r="C279" s="333" t="s">
        <v>300</v>
      </c>
      <c r="D279" s="333" t="s">
        <v>71</v>
      </c>
      <c r="E279" s="462">
        <f>'Allocation (ENG)'!AY279</f>
        <v>0.31745647716927772</v>
      </c>
      <c r="F279" s="463">
        <f>'Allocation (ENG)'!AZ279</f>
        <v>0.14316956813134335</v>
      </c>
      <c r="G279" s="464">
        <f>'Allocation (ENG)'!BA279</f>
        <v>0.24540072905248669</v>
      </c>
      <c r="H279" s="465">
        <f>'Allocation (ENG)'!BB279</f>
        <v>5.5177902537203408E-2</v>
      </c>
      <c r="I279" s="466">
        <f>'Allocation (ENG)'!BC279</f>
        <v>0.19614358861720438</v>
      </c>
      <c r="J279" s="467">
        <f>'Allocation (ENG)'!BD279</f>
        <v>8.9131643773699854E-3</v>
      </c>
      <c r="K279" s="462">
        <f>'Allocation (ENG)'!BE279</f>
        <v>0</v>
      </c>
      <c r="L279" s="468">
        <f>'Allocation (ENG)'!BF279</f>
        <v>3.0547475795828012E-2</v>
      </c>
      <c r="M279" s="469">
        <f>'Allocation (ENG)'!BG279</f>
        <v>3.1910943192863294E-3</v>
      </c>
      <c r="N279" s="470">
        <f>'Allocation (ENG)'!BH279</f>
        <v>0</v>
      </c>
      <c r="P279" s="367">
        <f t="shared" si="119"/>
        <v>-0.24677037692669901</v>
      </c>
      <c r="Q279" s="367">
        <f t="shared" si="120"/>
        <v>-3.5759387168030704E-2</v>
      </c>
      <c r="R279" s="367">
        <f t="shared" si="121"/>
        <v>0.12385970605937831</v>
      </c>
      <c r="S279" s="367">
        <f t="shared" si="122"/>
        <v>-2.5003061207265476E-4</v>
      </c>
      <c r="T279" s="367">
        <f t="shared" si="123"/>
        <v>0.12672168299221753</v>
      </c>
      <c r="U279" s="367">
        <f t="shared" si="124"/>
        <v>-1.5401644599079348E-3</v>
      </c>
      <c r="V279" s="367">
        <f t="shared" si="125"/>
        <v>0</v>
      </c>
      <c r="W279" s="367">
        <f t="shared" si="126"/>
        <v>3.0547475795828012E-2</v>
      </c>
      <c r="X279" s="367">
        <f t="shared" si="127"/>
        <v>3.1910943192863294E-3</v>
      </c>
      <c r="Y279" s="367">
        <f t="shared" si="128"/>
        <v>0</v>
      </c>
      <c r="AA279" s="368">
        <f>'GE2024 results'!Q278</f>
        <v>0.56422685409597673</v>
      </c>
      <c r="AB279" s="368">
        <f>'GE2024 results'!R278</f>
        <v>0.17892895529937405</v>
      </c>
      <c r="AC279" s="368">
        <f>'GE2024 results'!S278</f>
        <v>0.12154102299310839</v>
      </c>
      <c r="AD279" s="368">
        <f>'GE2024 results'!T278</f>
        <v>5.5427933149276062E-2</v>
      </c>
      <c r="AE279" s="368">
        <f>'GE2024 results'!U278</f>
        <v>6.9421905624986832E-2</v>
      </c>
      <c r="AF279" s="368">
        <f>'GE2024 results'!W278</f>
        <v>1.045332883727792E-2</v>
      </c>
      <c r="AG279" s="368">
        <f>'GE2024 results'!X278</f>
        <v>0</v>
      </c>
      <c r="AH279" s="369">
        <f>'GE2024 results'!Z278</f>
        <v>0</v>
      </c>
      <c r="AJ279" s="368">
        <f t="shared" si="129"/>
        <v>0.31745647716927772</v>
      </c>
      <c r="AK279" s="370" t="str">
        <f t="shared" si="130"/>
        <v>Lab</v>
      </c>
      <c r="AL279" s="368">
        <f t="shared" si="131"/>
        <v>7.2055748116791024E-2</v>
      </c>
      <c r="AM279" s="368">
        <f t="shared" si="132"/>
        <v>0.24540072905248669</v>
      </c>
      <c r="AO279" s="383" t="s">
        <v>8</v>
      </c>
      <c r="AP279" s="372" t="str">
        <f t="shared" si="133"/>
        <v>Lab</v>
      </c>
      <c r="AQ279" s="359" t="str">
        <f t="shared" si="134"/>
        <v>HOLD</v>
      </c>
      <c r="AR279" s="359" t="str">
        <f t="shared" si="135"/>
        <v/>
      </c>
      <c r="AS279" s="333" t="str">
        <f t="shared" si="146"/>
        <v/>
      </c>
      <c r="AU279" s="373">
        <f t="shared" si="136"/>
        <v>14041.798270893374</v>
      </c>
      <c r="AV279" s="374">
        <f t="shared" si="137"/>
        <v>6332.7049180327867</v>
      </c>
      <c r="AW279" s="375">
        <f t="shared" si="138"/>
        <v>10854.614035950941</v>
      </c>
      <c r="AX279" s="376">
        <f t="shared" si="139"/>
        <v>2440.64</v>
      </c>
      <c r="AY279" s="377">
        <f t="shared" si="140"/>
        <v>8675.8623671844362</v>
      </c>
      <c r="AZ279" s="378">
        <f t="shared" si="141"/>
        <v>394.24886604409943</v>
      </c>
      <c r="BA279" s="379">
        <f t="shared" si="142"/>
        <v>0</v>
      </c>
      <c r="BB279" s="471">
        <f t="shared" si="144"/>
        <v>1351.1820474883239</v>
      </c>
      <c r="BC279" s="379">
        <f t="shared" si="145"/>
        <v>141.14912095782833</v>
      </c>
      <c r="BD279" s="381">
        <f t="shared" si="143"/>
        <v>0</v>
      </c>
      <c r="BE279" s="382">
        <f>'Allocation (ENG)'!AW279</f>
        <v>44232.199626551796</v>
      </c>
    </row>
    <row r="280" spans="1:57" ht="20" customHeight="1" x14ac:dyDescent="0.35">
      <c r="A280" s="333" t="s">
        <v>371</v>
      </c>
      <c r="B280" s="390" t="s">
        <v>362</v>
      </c>
      <c r="C280" s="333" t="s">
        <v>300</v>
      </c>
      <c r="D280" s="333" t="s">
        <v>71</v>
      </c>
      <c r="E280" s="462">
        <f>'Allocation (ENG)'!AY280</f>
        <v>0.20005803112624004</v>
      </c>
      <c r="F280" s="463">
        <f>'Allocation (ENG)'!AZ280</f>
        <v>0.18904033653205116</v>
      </c>
      <c r="G280" s="464">
        <f>'Allocation (ENG)'!BA280</f>
        <v>0.30773524589596379</v>
      </c>
      <c r="H280" s="465">
        <f>'Allocation (ENG)'!BB280</f>
        <v>0.12039618041715579</v>
      </c>
      <c r="I280" s="466">
        <f>'Allocation (ENG)'!BC280</f>
        <v>0.12572346127485887</v>
      </c>
      <c r="J280" s="467">
        <f>'Allocation (ENG)'!BD280</f>
        <v>1.6202958704288634E-2</v>
      </c>
      <c r="K280" s="462">
        <f>'Allocation (ENG)'!BE280</f>
        <v>0</v>
      </c>
      <c r="L280" s="468">
        <f>'Allocation (ENG)'!BF280</f>
        <v>3.830687468544372E-2</v>
      </c>
      <c r="M280" s="469">
        <f>'Allocation (ENG)'!BG280</f>
        <v>2.5369113639979249E-3</v>
      </c>
      <c r="N280" s="470">
        <f>'Allocation (ENG)'!BH280</f>
        <v>0</v>
      </c>
      <c r="P280" s="367">
        <f t="shared" si="119"/>
        <v>-0.18281775395554162</v>
      </c>
      <c r="Q280" s="367">
        <f t="shared" si="120"/>
        <v>-6.5359450413952969E-2</v>
      </c>
      <c r="R280" s="367">
        <f t="shared" si="121"/>
        <v>0.14361708970075307</v>
      </c>
      <c r="S280" s="367">
        <f t="shared" si="122"/>
        <v>-9.8330745596523911E-3</v>
      </c>
      <c r="T280" s="367">
        <f t="shared" si="123"/>
        <v>7.7808505328211139E-2</v>
      </c>
      <c r="U280" s="367">
        <f t="shared" si="124"/>
        <v>-4.2591021492589358E-3</v>
      </c>
      <c r="V280" s="367">
        <f t="shared" si="125"/>
        <v>0</v>
      </c>
      <c r="W280" s="367">
        <f t="shared" si="126"/>
        <v>3.830687468544372E-2</v>
      </c>
      <c r="X280" s="367">
        <f t="shared" si="127"/>
        <v>2.5369113639979249E-3</v>
      </c>
      <c r="Y280" s="367">
        <f t="shared" si="128"/>
        <v>0</v>
      </c>
      <c r="AA280" s="368">
        <f>'GE2024 results'!Q279</f>
        <v>0.38287578508178166</v>
      </c>
      <c r="AB280" s="368">
        <f>'GE2024 results'!R279</f>
        <v>0.25439978694600413</v>
      </c>
      <c r="AC280" s="368">
        <f>'GE2024 results'!S279</f>
        <v>0.16411815619521072</v>
      </c>
      <c r="AD280" s="368">
        <f>'GE2024 results'!T279</f>
        <v>0.13022925497680818</v>
      </c>
      <c r="AE280" s="368">
        <f>'GE2024 results'!U279</f>
        <v>4.7914955946647728E-2</v>
      </c>
      <c r="AF280" s="368">
        <f>'GE2024 results'!W279</f>
        <v>2.046206085354757E-2</v>
      </c>
      <c r="AG280" s="368">
        <f>'GE2024 results'!X279</f>
        <v>0</v>
      </c>
      <c r="AH280" s="369">
        <f>'GE2024 results'!Z279</f>
        <v>0</v>
      </c>
      <c r="AJ280" s="368">
        <f t="shared" si="129"/>
        <v>0.30773524589596379</v>
      </c>
      <c r="AK280" s="370" t="str">
        <f t="shared" si="130"/>
        <v>Ref</v>
      </c>
      <c r="AL280" s="368">
        <f t="shared" si="131"/>
        <v>0.10767721476972375</v>
      </c>
      <c r="AM280" s="368">
        <f t="shared" si="132"/>
        <v>0.20005803112624004</v>
      </c>
      <c r="AO280" s="383" t="s">
        <v>8</v>
      </c>
      <c r="AP280" s="372" t="str">
        <f t="shared" si="133"/>
        <v>Ref</v>
      </c>
      <c r="AQ280" s="359" t="str">
        <f t="shared" si="134"/>
        <v>gain from</v>
      </c>
      <c r="AR280" s="359" t="str">
        <f t="shared" si="135"/>
        <v>LAB</v>
      </c>
      <c r="AS280" s="333" t="str">
        <f t="shared" si="146"/>
        <v/>
      </c>
      <c r="AU280" s="373">
        <f t="shared" si="136"/>
        <v>9048.5994236311235</v>
      </c>
      <c r="AV280" s="374">
        <f t="shared" si="137"/>
        <v>8550.2704918032778</v>
      </c>
      <c r="AW280" s="375">
        <f t="shared" si="138"/>
        <v>13918.826217419321</v>
      </c>
      <c r="AX280" s="376">
        <f t="shared" si="139"/>
        <v>5445.5039999999999</v>
      </c>
      <c r="AY280" s="377">
        <f t="shared" si="140"/>
        <v>5686.4562388437153</v>
      </c>
      <c r="AZ280" s="378">
        <f t="shared" si="141"/>
        <v>732.85777115455585</v>
      </c>
      <c r="BA280" s="379">
        <f t="shared" si="142"/>
        <v>0</v>
      </c>
      <c r="BB280" s="471">
        <f t="shared" si="144"/>
        <v>1732.61509297315</v>
      </c>
      <c r="BC280" s="379">
        <f t="shared" si="145"/>
        <v>114.7441798604404</v>
      </c>
      <c r="BD280" s="381">
        <f t="shared" si="143"/>
        <v>0</v>
      </c>
      <c r="BE280" s="382">
        <f>'Allocation (ENG)'!AW280</f>
        <v>45229.873415685586</v>
      </c>
    </row>
    <row r="281" spans="1:57" ht="20" customHeight="1" x14ac:dyDescent="0.35">
      <c r="A281" s="333" t="s">
        <v>372</v>
      </c>
      <c r="B281" s="390" t="s">
        <v>362</v>
      </c>
      <c r="C281" s="333" t="s">
        <v>300</v>
      </c>
      <c r="D281" s="333" t="s">
        <v>71</v>
      </c>
      <c r="E281" s="462">
        <f>'Allocation (ENG)'!AY281</f>
        <v>0.24785633598323123</v>
      </c>
      <c r="F281" s="463">
        <f>'Allocation (ENG)'!AZ281</f>
        <v>7.464040402817762E-2</v>
      </c>
      <c r="G281" s="464">
        <f>'Allocation (ENG)'!BA281</f>
        <v>0.38091315286791894</v>
      </c>
      <c r="H281" s="465">
        <f>'Allocation (ENG)'!BB281</f>
        <v>3.7066706686875443E-2</v>
      </c>
      <c r="I281" s="466">
        <f>'Allocation (ENG)'!BC281</f>
        <v>0.20438127349916052</v>
      </c>
      <c r="J281" s="467">
        <f>'Allocation (ENG)'!BD281</f>
        <v>0</v>
      </c>
      <c r="K281" s="462">
        <f>'Allocation (ENG)'!BE281</f>
        <v>0</v>
      </c>
      <c r="L281" s="468">
        <f>'Allocation (ENG)'!BF281</f>
        <v>4.7416058470863699E-2</v>
      </c>
      <c r="M281" s="469">
        <f>'Allocation (ENG)'!BG281</f>
        <v>2.8899545305596771E-3</v>
      </c>
      <c r="N281" s="470">
        <f>'Allocation (ENG)'!BH281</f>
        <v>4.8361139332128069E-3</v>
      </c>
      <c r="P281" s="367">
        <f t="shared" si="119"/>
        <v>-0.27801212278041953</v>
      </c>
      <c r="Q281" s="367">
        <f t="shared" si="120"/>
        <v>-3.6715034030823226E-2</v>
      </c>
      <c r="R281" s="367">
        <f t="shared" si="121"/>
        <v>0.15570684758551542</v>
      </c>
      <c r="S281" s="367">
        <f t="shared" si="122"/>
        <v>-7.3815811028167047E-3</v>
      </c>
      <c r="T281" s="367">
        <f t="shared" si="123"/>
        <v>0.11802954152307711</v>
      </c>
      <c r="U281" s="367">
        <f t="shared" si="124"/>
        <v>0</v>
      </c>
      <c r="V281" s="367">
        <f t="shared" si="125"/>
        <v>0</v>
      </c>
      <c r="W281" s="367">
        <f t="shared" si="126"/>
        <v>4.7416058470863699E-2</v>
      </c>
      <c r="X281" s="367">
        <f t="shared" si="127"/>
        <v>2.8899545305596771E-3</v>
      </c>
      <c r="Y281" s="367">
        <f t="shared" si="128"/>
        <v>-1.9336641959565365E-3</v>
      </c>
      <c r="AA281" s="368">
        <f>'GE2024 results'!Q280</f>
        <v>0.52586845876365074</v>
      </c>
      <c r="AB281" s="368">
        <f>'GE2024 results'!R280</f>
        <v>0.11135543805900085</v>
      </c>
      <c r="AC281" s="368">
        <f>'GE2024 results'!S280</f>
        <v>0.22520630528240351</v>
      </c>
      <c r="AD281" s="368">
        <f>'GE2024 results'!T280</f>
        <v>4.4448287789692148E-2</v>
      </c>
      <c r="AE281" s="368">
        <f>'GE2024 results'!U280</f>
        <v>8.635173197608341E-2</v>
      </c>
      <c r="AF281" s="368">
        <f>'GE2024 results'!W280</f>
        <v>0</v>
      </c>
      <c r="AG281" s="368">
        <f>'GE2024 results'!X280</f>
        <v>0</v>
      </c>
      <c r="AH281" s="369">
        <f>'GE2024 results'!Z280</f>
        <v>6.7697781291693434E-3</v>
      </c>
      <c r="AJ281" s="368">
        <f t="shared" si="129"/>
        <v>0.38091315286791894</v>
      </c>
      <c r="AK281" s="370" t="str">
        <f t="shared" si="130"/>
        <v>Ref</v>
      </c>
      <c r="AL281" s="368">
        <f t="shared" si="131"/>
        <v>0.13305681688468771</v>
      </c>
      <c r="AM281" s="368">
        <f t="shared" si="132"/>
        <v>0.24785633598323123</v>
      </c>
      <c r="AO281" s="383" t="s">
        <v>8</v>
      </c>
      <c r="AP281" s="372" t="str">
        <f t="shared" si="133"/>
        <v>Ref</v>
      </c>
      <c r="AQ281" s="359" t="str">
        <f t="shared" si="134"/>
        <v>gain from</v>
      </c>
      <c r="AR281" s="359" t="str">
        <f t="shared" si="135"/>
        <v>LAB</v>
      </c>
      <c r="AS281" s="333" t="str">
        <f t="shared" si="146"/>
        <v/>
      </c>
      <c r="AU281" s="373">
        <f t="shared" si="136"/>
        <v>11163.365994236312</v>
      </c>
      <c r="AV281" s="374">
        <f t="shared" si="137"/>
        <v>3361.7786885245891</v>
      </c>
      <c r="AW281" s="375">
        <f t="shared" si="138"/>
        <v>17156.200266636526</v>
      </c>
      <c r="AX281" s="376">
        <f t="shared" si="139"/>
        <v>1669.472</v>
      </c>
      <c r="AY281" s="377">
        <f t="shared" si="140"/>
        <v>9205.2638048905901</v>
      </c>
      <c r="AZ281" s="378">
        <f t="shared" si="141"/>
        <v>0</v>
      </c>
      <c r="BA281" s="379">
        <f t="shared" si="142"/>
        <v>0</v>
      </c>
      <c r="BB281" s="471">
        <f t="shared" si="144"/>
        <v>2135.6033228465535</v>
      </c>
      <c r="BC281" s="379">
        <f t="shared" si="145"/>
        <v>130.16257988063589</v>
      </c>
      <c r="BD281" s="381">
        <f t="shared" si="143"/>
        <v>217.81694469143119</v>
      </c>
      <c r="BE281" s="382">
        <f>'Allocation (ENG)'!AW281</f>
        <v>45039.663601706641</v>
      </c>
    </row>
    <row r="282" spans="1:57" ht="20" customHeight="1" x14ac:dyDescent="0.35">
      <c r="A282" s="333" t="s">
        <v>373</v>
      </c>
      <c r="B282" s="390" t="s">
        <v>362</v>
      </c>
      <c r="C282" s="333" t="s">
        <v>300</v>
      </c>
      <c r="D282" s="333" t="s">
        <v>71</v>
      </c>
      <c r="E282" s="462">
        <f>'Allocation (ENG)'!AY282</f>
        <v>0.25062565538269249</v>
      </c>
      <c r="F282" s="463">
        <f>'Allocation (ENG)'!AZ282</f>
        <v>5.7592036475430874E-2</v>
      </c>
      <c r="G282" s="464">
        <f>'Allocation (ENG)'!BA282</f>
        <v>0.33153685429711349</v>
      </c>
      <c r="H282" s="465">
        <f>'Allocation (ENG)'!BB282</f>
        <v>5.1541688373373452E-2</v>
      </c>
      <c r="I282" s="466">
        <f>'Allocation (ENG)'!BC282</f>
        <v>0.17575484561444243</v>
      </c>
      <c r="J282" s="467">
        <f>'Allocation (ENG)'!BD282</f>
        <v>8.5201960271041308E-2</v>
      </c>
      <c r="K282" s="462">
        <f>'Allocation (ENG)'!BE282</f>
        <v>0</v>
      </c>
      <c r="L282" s="468">
        <f>'Allocation (ENG)'!BF282</f>
        <v>4.1269698224490288E-2</v>
      </c>
      <c r="M282" s="469">
        <f>'Allocation (ENG)'!BG282</f>
        <v>6.4772613614156368E-3</v>
      </c>
      <c r="N282" s="470">
        <f>'Allocation (ENG)'!BH282</f>
        <v>0</v>
      </c>
      <c r="P282" s="367">
        <f t="shared" si="119"/>
        <v>-0.24678462462256584</v>
      </c>
      <c r="Q282" s="367">
        <f t="shared" si="120"/>
        <v>-2.2781303868988745E-2</v>
      </c>
      <c r="R282" s="367">
        <f t="shared" si="121"/>
        <v>0.14817942035469203</v>
      </c>
      <c r="S282" s="367">
        <f t="shared" si="122"/>
        <v>-6.2734818645652848E-3</v>
      </c>
      <c r="T282" s="367">
        <f t="shared" si="123"/>
        <v>0.10629250829355377</v>
      </c>
      <c r="U282" s="367">
        <f t="shared" si="124"/>
        <v>-2.6379477878031909E-2</v>
      </c>
      <c r="V282" s="367">
        <f t="shared" si="125"/>
        <v>0</v>
      </c>
      <c r="W282" s="367">
        <f t="shared" si="126"/>
        <v>4.1269698224490288E-2</v>
      </c>
      <c r="X282" s="367">
        <f t="shared" si="127"/>
        <v>6.4772613614156368E-3</v>
      </c>
      <c r="Y282" s="367">
        <f t="shared" si="128"/>
        <v>0</v>
      </c>
      <c r="AA282" s="368">
        <f>'GE2024 results'!Q281</f>
        <v>0.49741028000525833</v>
      </c>
      <c r="AB282" s="368">
        <f>'GE2024 results'!R281</f>
        <v>8.0373340344419619E-2</v>
      </c>
      <c r="AC282" s="368">
        <f>'GE2024 results'!S281</f>
        <v>0.18335743394242146</v>
      </c>
      <c r="AD282" s="368">
        <f>'GE2024 results'!T281</f>
        <v>5.7815170237938737E-2</v>
      </c>
      <c r="AE282" s="368">
        <f>'GE2024 results'!U281</f>
        <v>6.9462337320888662E-2</v>
      </c>
      <c r="AF282" s="368">
        <f>'GE2024 results'!W281</f>
        <v>0.11158143814907322</v>
      </c>
      <c r="AG282" s="368">
        <f>'GE2024 results'!X281</f>
        <v>0</v>
      </c>
      <c r="AH282" s="369">
        <f>'GE2024 results'!Z281</f>
        <v>0</v>
      </c>
      <c r="AJ282" s="368">
        <f t="shared" si="129"/>
        <v>0.33153685429711349</v>
      </c>
      <c r="AK282" s="370" t="str">
        <f t="shared" si="130"/>
        <v>Ref</v>
      </c>
      <c r="AL282" s="368">
        <f t="shared" si="131"/>
        <v>8.0911198914421001E-2</v>
      </c>
      <c r="AM282" s="368">
        <f t="shared" si="132"/>
        <v>0.25062565538269249</v>
      </c>
      <c r="AO282" s="383" t="s">
        <v>8</v>
      </c>
      <c r="AP282" s="372" t="str">
        <f t="shared" si="133"/>
        <v>Ref</v>
      </c>
      <c r="AQ282" s="359" t="str">
        <f t="shared" si="134"/>
        <v>gain from</v>
      </c>
      <c r="AR282" s="359" t="str">
        <f t="shared" si="135"/>
        <v>LAB</v>
      </c>
      <c r="AS282" s="333" t="str">
        <f t="shared" si="146"/>
        <v/>
      </c>
      <c r="AU282" s="373">
        <f t="shared" si="136"/>
        <v>9922.9337175792516</v>
      </c>
      <c r="AV282" s="374">
        <f t="shared" si="137"/>
        <v>2280.2213114754095</v>
      </c>
      <c r="AW282" s="375">
        <f t="shared" si="138"/>
        <v>13126.422453046969</v>
      </c>
      <c r="AX282" s="376">
        <f t="shared" si="139"/>
        <v>2040.672</v>
      </c>
      <c r="AY282" s="377">
        <f t="shared" si="140"/>
        <v>6958.5999921376069</v>
      </c>
      <c r="AZ282" s="378">
        <f t="shared" si="141"/>
        <v>3373.3713457483022</v>
      </c>
      <c r="BA282" s="379">
        <f t="shared" si="142"/>
        <v>0</v>
      </c>
      <c r="BB282" s="471">
        <f t="shared" si="144"/>
        <v>1633.9766948471599</v>
      </c>
      <c r="BC282" s="379">
        <f t="shared" si="145"/>
        <v>256.45193850015983</v>
      </c>
      <c r="BD282" s="381">
        <f t="shared" si="143"/>
        <v>0</v>
      </c>
      <c r="BE282" s="382">
        <f>'Allocation (ENG)'!AW282</f>
        <v>39592.64945333486</v>
      </c>
    </row>
    <row r="283" spans="1:57" ht="20" customHeight="1" x14ac:dyDescent="0.35">
      <c r="A283" s="333" t="s">
        <v>374</v>
      </c>
      <c r="B283" s="390" t="s">
        <v>362</v>
      </c>
      <c r="C283" s="333" t="s">
        <v>300</v>
      </c>
      <c r="D283" s="333" t="s">
        <v>71</v>
      </c>
      <c r="E283" s="462">
        <f>'Allocation (ENG)'!AY283</f>
        <v>0.29892670483556788</v>
      </c>
      <c r="F283" s="463">
        <f>'Allocation (ENG)'!AZ283</f>
        <v>8.5921959154621669E-2</v>
      </c>
      <c r="G283" s="464">
        <f>'Allocation (ENG)'!BA283</f>
        <v>0.29033145467830473</v>
      </c>
      <c r="H283" s="465">
        <f>'Allocation (ENG)'!BB283</f>
        <v>3.9505408110446054E-2</v>
      </c>
      <c r="I283" s="466">
        <f>'Allocation (ENG)'!BC283</f>
        <v>0.23757095220406996</v>
      </c>
      <c r="J283" s="467">
        <f>'Allocation (ENG)'!BD283</f>
        <v>0</v>
      </c>
      <c r="K283" s="462">
        <f>'Allocation (ENG)'!BE283</f>
        <v>6.4171938085296502E-3</v>
      </c>
      <c r="L283" s="468">
        <f>'Allocation (ENG)'!BF283</f>
        <v>3.6140451248032592E-2</v>
      </c>
      <c r="M283" s="469">
        <f>'Allocation (ENG)'!BG283</f>
        <v>3.7566903646926346E-3</v>
      </c>
      <c r="N283" s="470">
        <f>'Allocation (ENG)'!BH283</f>
        <v>1.4291855957349669E-3</v>
      </c>
      <c r="P283" s="367">
        <f t="shared" si="119"/>
        <v>-0.27829689503342575</v>
      </c>
      <c r="Q283" s="367">
        <f t="shared" si="120"/>
        <v>-3.0743927711985738E-2</v>
      </c>
      <c r="R283" s="367">
        <f t="shared" si="121"/>
        <v>0.13410631080519381</v>
      </c>
      <c r="S283" s="367">
        <f t="shared" si="122"/>
        <v>-3.6097371663049854E-3</v>
      </c>
      <c r="T283" s="367">
        <f t="shared" si="123"/>
        <v>0.1462173752611981</v>
      </c>
      <c r="U283" s="367">
        <f t="shared" si="124"/>
        <v>0</v>
      </c>
      <c r="V283" s="367">
        <f t="shared" si="125"/>
        <v>-4.3908350128805404E-3</v>
      </c>
      <c r="W283" s="367">
        <f t="shared" si="126"/>
        <v>3.6140451248032592E-2</v>
      </c>
      <c r="X283" s="367">
        <f t="shared" si="127"/>
        <v>3.7566903646926346E-3</v>
      </c>
      <c r="Y283" s="367">
        <f t="shared" si="128"/>
        <v>-3.1794327545200275E-3</v>
      </c>
      <c r="AA283" s="368">
        <f>'GE2024 results'!Q282</f>
        <v>0.57722359986899363</v>
      </c>
      <c r="AB283" s="368">
        <f>'GE2024 results'!R282</f>
        <v>0.11666588686660741</v>
      </c>
      <c r="AC283" s="368">
        <f>'GE2024 results'!S282</f>
        <v>0.15622514387311093</v>
      </c>
      <c r="AD283" s="368">
        <f>'GE2024 results'!T282</f>
        <v>4.3115145276751039E-2</v>
      </c>
      <c r="AE283" s="368">
        <f>'GE2024 results'!U282</f>
        <v>9.1353576942871842E-2</v>
      </c>
      <c r="AF283" s="368">
        <f>'GE2024 results'!W282</f>
        <v>0</v>
      </c>
      <c r="AG283" s="368">
        <f>'GE2024 results'!X282</f>
        <v>1.0808028821410191E-2</v>
      </c>
      <c r="AH283" s="369">
        <f>'GE2024 results'!Z282</f>
        <v>4.6086183502549944E-3</v>
      </c>
      <c r="AJ283" s="368">
        <f t="shared" si="129"/>
        <v>0.29892670483556788</v>
      </c>
      <c r="AK283" s="370" t="str">
        <f t="shared" si="130"/>
        <v>Lab</v>
      </c>
      <c r="AL283" s="368">
        <f t="shared" si="131"/>
        <v>8.5952501572631457E-3</v>
      </c>
      <c r="AM283" s="368">
        <f t="shared" si="132"/>
        <v>0.29033145467830473</v>
      </c>
      <c r="AO283" s="383" t="s">
        <v>8</v>
      </c>
      <c r="AP283" s="372" t="str">
        <f t="shared" si="133"/>
        <v>Lab</v>
      </c>
      <c r="AQ283" s="359" t="str">
        <f t="shared" si="134"/>
        <v>HOLD</v>
      </c>
      <c r="AR283" s="359" t="str">
        <f t="shared" si="135"/>
        <v/>
      </c>
      <c r="AS283" s="333" t="str">
        <f t="shared" si="146"/>
        <v/>
      </c>
      <c r="AU283" s="373">
        <f t="shared" si="136"/>
        <v>12941.406340057638</v>
      </c>
      <c r="AV283" s="374">
        <f t="shared" si="137"/>
        <v>3719.811475409836</v>
      </c>
      <c r="AW283" s="375">
        <f t="shared" si="138"/>
        <v>12569.292965507266</v>
      </c>
      <c r="AX283" s="376">
        <f t="shared" si="139"/>
        <v>1710.3039999999999</v>
      </c>
      <c r="AY283" s="377">
        <f t="shared" si="140"/>
        <v>10285.137384291203</v>
      </c>
      <c r="AZ283" s="378">
        <f t="shared" si="141"/>
        <v>0</v>
      </c>
      <c r="BA283" s="379">
        <f t="shared" si="142"/>
        <v>277.81898136122231</v>
      </c>
      <c r="BB283" s="471">
        <f t="shared" si="144"/>
        <v>1564.6252320317371</v>
      </c>
      <c r="BC283" s="379">
        <f t="shared" si="145"/>
        <v>162.63805045457423</v>
      </c>
      <c r="BD283" s="381">
        <f t="shared" si="143"/>
        <v>61.873600553478688</v>
      </c>
      <c r="BE283" s="382">
        <f>'Allocation (ENG)'!AW283</f>
        <v>43292.908029666949</v>
      </c>
    </row>
    <row r="284" spans="1:57" ht="20" customHeight="1" x14ac:dyDescent="0.35">
      <c r="A284" s="333" t="s">
        <v>375</v>
      </c>
      <c r="B284" s="390" t="s">
        <v>362</v>
      </c>
      <c r="C284" s="333" t="s">
        <v>300</v>
      </c>
      <c r="D284" s="333" t="s">
        <v>71</v>
      </c>
      <c r="E284" s="462">
        <f>'Allocation (ENG)'!AY284</f>
        <v>0.33143610580040583</v>
      </c>
      <c r="F284" s="463">
        <f>'Allocation (ENG)'!AZ284</f>
        <v>7.0388734987264084E-2</v>
      </c>
      <c r="G284" s="464">
        <f>'Allocation (ENG)'!BA284</f>
        <v>0.35751432568358671</v>
      </c>
      <c r="H284" s="465">
        <f>'Allocation (ENG)'!BB284</f>
        <v>3.9778608294765941E-2</v>
      </c>
      <c r="I284" s="466">
        <f>'Allocation (ENG)'!BC284</f>
        <v>0.14585464416971394</v>
      </c>
      <c r="J284" s="467">
        <f>'Allocation (ENG)'!BD284</f>
        <v>0</v>
      </c>
      <c r="K284" s="462">
        <f>'Allocation (ENG)'!BE284</f>
        <v>8.0459362419886982E-3</v>
      </c>
      <c r="L284" s="468">
        <f>'Allocation (ENG)'!BF284</f>
        <v>4.4503373126268515E-2</v>
      </c>
      <c r="M284" s="469">
        <f>'Allocation (ENG)'!BG284</f>
        <v>2.4782716960061457E-3</v>
      </c>
      <c r="N284" s="470">
        <f>'Allocation (ENG)'!BH284</f>
        <v>0</v>
      </c>
      <c r="P284" s="367">
        <f t="shared" si="119"/>
        <v>-0.28468310922740403</v>
      </c>
      <c r="Q284" s="367">
        <f t="shared" si="120"/>
        <v>-2.1619870322841905E-2</v>
      </c>
      <c r="R284" s="367">
        <f t="shared" si="121"/>
        <v>0.17231650849395505</v>
      </c>
      <c r="S284" s="367">
        <f t="shared" si="122"/>
        <v>-2.0148642626902427E-3</v>
      </c>
      <c r="T284" s="367">
        <f t="shared" si="123"/>
        <v>9.186157039492121E-2</v>
      </c>
      <c r="U284" s="367">
        <f t="shared" si="124"/>
        <v>0</v>
      </c>
      <c r="V284" s="367">
        <f t="shared" si="125"/>
        <v>-2.8418798982148916E-3</v>
      </c>
      <c r="W284" s="367">
        <f t="shared" si="126"/>
        <v>4.4503373126268515E-2</v>
      </c>
      <c r="X284" s="367">
        <f t="shared" si="127"/>
        <v>2.4782716960061457E-3</v>
      </c>
      <c r="Y284" s="367">
        <f t="shared" si="128"/>
        <v>0</v>
      </c>
      <c r="AA284" s="368">
        <f>'GE2024 results'!Q283</f>
        <v>0.61611921502780986</v>
      </c>
      <c r="AB284" s="368">
        <f>'GE2024 results'!R283</f>
        <v>9.200860531010599E-2</v>
      </c>
      <c r="AC284" s="368">
        <f>'GE2024 results'!S283</f>
        <v>0.18519781718963166</v>
      </c>
      <c r="AD284" s="368">
        <f>'GE2024 results'!T283</f>
        <v>4.1793472557456184E-2</v>
      </c>
      <c r="AE284" s="368">
        <f>'GE2024 results'!U283</f>
        <v>5.3993073774792739E-2</v>
      </c>
      <c r="AF284" s="368">
        <f>'GE2024 results'!W283</f>
        <v>0</v>
      </c>
      <c r="AG284" s="368">
        <f>'GE2024 results'!X283</f>
        <v>1.088781614020359E-2</v>
      </c>
      <c r="AH284" s="369">
        <f>'GE2024 results'!Z283</f>
        <v>0</v>
      </c>
      <c r="AJ284" s="368">
        <f t="shared" si="129"/>
        <v>0.35751432568358671</v>
      </c>
      <c r="AK284" s="370" t="str">
        <f t="shared" si="130"/>
        <v>Ref</v>
      </c>
      <c r="AL284" s="368">
        <f t="shared" si="131"/>
        <v>2.6078219883180875E-2</v>
      </c>
      <c r="AM284" s="368">
        <f t="shared" si="132"/>
        <v>0.33143610580040583</v>
      </c>
      <c r="AO284" s="383" t="s">
        <v>8</v>
      </c>
      <c r="AP284" s="372" t="str">
        <f t="shared" si="133"/>
        <v>Ref</v>
      </c>
      <c r="AQ284" s="359" t="str">
        <f t="shared" si="134"/>
        <v>gain from</v>
      </c>
      <c r="AR284" s="359" t="str">
        <f t="shared" si="135"/>
        <v>LAB</v>
      </c>
      <c r="AS284" s="333" t="str">
        <f t="shared" si="146"/>
        <v/>
      </c>
      <c r="AU284" s="373">
        <f t="shared" si="136"/>
        <v>12317.256484149857</v>
      </c>
      <c r="AV284" s="374">
        <f t="shared" si="137"/>
        <v>2615.8770491803275</v>
      </c>
      <c r="AW284" s="375">
        <f t="shared" si="138"/>
        <v>13286.408961293168</v>
      </c>
      <c r="AX284" s="376">
        <f t="shared" si="139"/>
        <v>1478.3039999999999</v>
      </c>
      <c r="AY284" s="377">
        <f t="shared" si="140"/>
        <v>5420.4386009913687</v>
      </c>
      <c r="AZ284" s="378">
        <f t="shared" si="141"/>
        <v>0</v>
      </c>
      <c r="BA284" s="379">
        <f t="shared" si="142"/>
        <v>299.01347081169536</v>
      </c>
      <c r="BB284" s="471">
        <f t="shared" si="144"/>
        <v>1653.8918108583455</v>
      </c>
      <c r="BC284" s="379">
        <f t="shared" si="145"/>
        <v>92.100732487786146</v>
      </c>
      <c r="BD284" s="381">
        <f t="shared" si="143"/>
        <v>0</v>
      </c>
      <c r="BE284" s="382">
        <f>'Allocation (ENG)'!AW284</f>
        <v>37163.291109772552</v>
      </c>
    </row>
    <row r="285" spans="1:57" ht="20" customHeight="1" x14ac:dyDescent="0.35">
      <c r="A285" s="333" t="s">
        <v>376</v>
      </c>
      <c r="B285" s="390" t="s">
        <v>362</v>
      </c>
      <c r="C285" s="333" t="s">
        <v>300</v>
      </c>
      <c r="D285" s="333" t="s">
        <v>71</v>
      </c>
      <c r="E285" s="462">
        <f>'Allocation (ENG)'!AY285</f>
        <v>0.24536482185726075</v>
      </c>
      <c r="F285" s="463">
        <f>'Allocation (ENG)'!AZ285</f>
        <v>0.19827971561406196</v>
      </c>
      <c r="G285" s="464">
        <f>'Allocation (ENG)'!BA285</f>
        <v>0.24419770554595055</v>
      </c>
      <c r="H285" s="465">
        <f>'Allocation (ENG)'!BB285</f>
        <v>5.7275123515254003E-2</v>
      </c>
      <c r="I285" s="466">
        <f>'Allocation (ENG)'!BC285</f>
        <v>0.22135494744745107</v>
      </c>
      <c r="J285" s="467">
        <f>'Allocation (ENG)'!BD285</f>
        <v>0</v>
      </c>
      <c r="K285" s="462">
        <f>'Allocation (ENG)'!BE285</f>
        <v>0</v>
      </c>
      <c r="L285" s="468">
        <f>'Allocation (ENG)'!BF285</f>
        <v>3.039772346383773E-2</v>
      </c>
      <c r="M285" s="469">
        <f>'Allocation (ENG)'!BG285</f>
        <v>3.1299625561839357E-3</v>
      </c>
      <c r="N285" s="470">
        <f>'Allocation (ENG)'!BH285</f>
        <v>0</v>
      </c>
      <c r="P285" s="367">
        <f t="shared" si="119"/>
        <v>-0.21820948095949969</v>
      </c>
      <c r="Q285" s="367">
        <f t="shared" si="120"/>
        <v>-6.5138434172729104E-2</v>
      </c>
      <c r="R285" s="367">
        <f t="shared" si="121"/>
        <v>0.11563171087116927</v>
      </c>
      <c r="S285" s="367">
        <f t="shared" si="122"/>
        <v>-3.8848132227492366E-3</v>
      </c>
      <c r="T285" s="367">
        <f t="shared" si="123"/>
        <v>0.13807333146378709</v>
      </c>
      <c r="U285" s="367">
        <f t="shared" si="124"/>
        <v>0</v>
      </c>
      <c r="V285" s="367">
        <f t="shared" si="125"/>
        <v>0</v>
      </c>
      <c r="W285" s="367">
        <f t="shared" si="126"/>
        <v>3.039772346383773E-2</v>
      </c>
      <c r="X285" s="367">
        <f t="shared" si="127"/>
        <v>3.1299625561839357E-3</v>
      </c>
      <c r="Y285" s="367">
        <f t="shared" si="128"/>
        <v>0</v>
      </c>
      <c r="AA285" s="368">
        <f>'GE2024 results'!Q284</f>
        <v>0.46357430281676043</v>
      </c>
      <c r="AB285" s="368">
        <f>'GE2024 results'!R284</f>
        <v>0.26341814978679107</v>
      </c>
      <c r="AC285" s="368">
        <f>'GE2024 results'!S284</f>
        <v>0.12856599467478128</v>
      </c>
      <c r="AD285" s="368">
        <f>'GE2024 results'!T284</f>
        <v>6.115993673800324E-2</v>
      </c>
      <c r="AE285" s="368">
        <f>'GE2024 results'!U284</f>
        <v>8.3281615983663987E-2</v>
      </c>
      <c r="AF285" s="368">
        <f>'GE2024 results'!W284</f>
        <v>0</v>
      </c>
      <c r="AG285" s="368">
        <f>'GE2024 results'!X284</f>
        <v>0</v>
      </c>
      <c r="AH285" s="369">
        <f>'GE2024 results'!Z284</f>
        <v>0</v>
      </c>
      <c r="AJ285" s="368">
        <f t="shared" si="129"/>
        <v>0.24536482185726075</v>
      </c>
      <c r="AK285" s="370" t="str">
        <f t="shared" si="130"/>
        <v>Lab</v>
      </c>
      <c r="AL285" s="368">
        <f t="shared" si="131"/>
        <v>1.1671163113101957E-3</v>
      </c>
      <c r="AM285" s="368">
        <f t="shared" si="132"/>
        <v>0.24419770554595055</v>
      </c>
      <c r="AO285" s="383" t="s">
        <v>8</v>
      </c>
      <c r="AP285" s="372" t="str">
        <f t="shared" si="133"/>
        <v>Lab</v>
      </c>
      <c r="AQ285" s="359" t="str">
        <f t="shared" si="134"/>
        <v>HOLD</v>
      </c>
      <c r="AR285" s="359" t="str">
        <f t="shared" si="135"/>
        <v/>
      </c>
      <c r="AS285" s="333" t="str">
        <f t="shared" si="146"/>
        <v/>
      </c>
      <c r="AU285" s="373">
        <f t="shared" si="136"/>
        <v>12145.221902017291</v>
      </c>
      <c r="AV285" s="374">
        <f t="shared" si="137"/>
        <v>9814.5737704918029</v>
      </c>
      <c r="AW285" s="375">
        <f t="shared" si="138"/>
        <v>12087.451246554007</v>
      </c>
      <c r="AX285" s="376">
        <f t="shared" si="139"/>
        <v>2835.04</v>
      </c>
      <c r="AY285" s="377">
        <f t="shared" si="140"/>
        <v>10956.766073918412</v>
      </c>
      <c r="AZ285" s="378">
        <f t="shared" si="141"/>
        <v>0</v>
      </c>
      <c r="BA285" s="379">
        <f t="shared" si="142"/>
        <v>0</v>
      </c>
      <c r="BB285" s="471">
        <f t="shared" si="144"/>
        <v>1504.6455885156956</v>
      </c>
      <c r="BC285" s="379">
        <f t="shared" si="145"/>
        <v>154.92885044447647</v>
      </c>
      <c r="BD285" s="381">
        <f t="shared" si="143"/>
        <v>0</v>
      </c>
      <c r="BE285" s="382">
        <f>'Allocation (ENG)'!AW285</f>
        <v>49498.627431941684</v>
      </c>
    </row>
    <row r="286" spans="1:57" ht="20" customHeight="1" x14ac:dyDescent="0.35">
      <c r="A286" s="333" t="s">
        <v>377</v>
      </c>
      <c r="B286" s="390" t="s">
        <v>378</v>
      </c>
      <c r="C286" s="333" t="s">
        <v>379</v>
      </c>
      <c r="D286" s="333" t="s">
        <v>71</v>
      </c>
      <c r="E286" s="462">
        <f>'Allocation (ENG)'!AY286</f>
        <v>0.16472303857428811</v>
      </c>
      <c r="F286" s="463">
        <f>'Allocation (ENG)'!AZ286</f>
        <v>0.2244717820929962</v>
      </c>
      <c r="G286" s="464">
        <f>'Allocation (ENG)'!BA286</f>
        <v>0.24878031427216604</v>
      </c>
      <c r="H286" s="465">
        <f>'Allocation (ENG)'!BB286</f>
        <v>0.20175800117124898</v>
      </c>
      <c r="I286" s="466">
        <f>'Allocation (ENG)'!BC286</f>
        <v>0.11991644868721324</v>
      </c>
      <c r="J286" s="467">
        <f>'Allocation (ENG)'!BD286</f>
        <v>0</v>
      </c>
      <c r="K286" s="462">
        <f>'Allocation (ENG)'!BE286</f>
        <v>9.2934975527137302E-3</v>
      </c>
      <c r="L286" s="468">
        <f>'Allocation (ENG)'!BF286</f>
        <v>2.8761471195430655E-2</v>
      </c>
      <c r="M286" s="469">
        <f>'Allocation (ENG)'!BG286</f>
        <v>2.2954464539430915E-3</v>
      </c>
      <c r="N286" s="470">
        <f>'Allocation (ENG)'!BH286</f>
        <v>0</v>
      </c>
      <c r="P286" s="367">
        <f t="shared" si="119"/>
        <v>-0.13725934028033743</v>
      </c>
      <c r="Q286" s="367">
        <f t="shared" si="120"/>
        <v>-6.4895458595830374E-2</v>
      </c>
      <c r="R286" s="367">
        <f t="shared" si="121"/>
        <v>0.11369821575394418</v>
      </c>
      <c r="S286" s="367">
        <f t="shared" si="122"/>
        <v>-7.292859861990908E-3</v>
      </c>
      <c r="T286" s="367">
        <f t="shared" si="123"/>
        <v>6.8054214005595304E-2</v>
      </c>
      <c r="U286" s="367">
        <f t="shared" si="124"/>
        <v>0</v>
      </c>
      <c r="V286" s="367">
        <f t="shared" si="125"/>
        <v>-1.0389013259406547E-3</v>
      </c>
      <c r="W286" s="367">
        <f t="shared" si="126"/>
        <v>2.8761471195430655E-2</v>
      </c>
      <c r="X286" s="367">
        <f t="shared" si="127"/>
        <v>2.2954464539430915E-3</v>
      </c>
      <c r="Y286" s="367">
        <f t="shared" si="128"/>
        <v>-2.3227873448137767E-3</v>
      </c>
      <c r="AA286" s="368">
        <f>'GE2024 results'!Q285</f>
        <v>0.30198237885462553</v>
      </c>
      <c r="AB286" s="368">
        <f>'GE2024 results'!R285</f>
        <v>0.28936724068882658</v>
      </c>
      <c r="AC286" s="368">
        <f>'GE2024 results'!S285</f>
        <v>0.13508209851822187</v>
      </c>
      <c r="AD286" s="368">
        <f>'GE2024 results'!T285</f>
        <v>0.20905086103323989</v>
      </c>
      <c r="AE286" s="368">
        <f>'GE2024 results'!U285</f>
        <v>5.1862234681617943E-2</v>
      </c>
      <c r="AF286" s="368">
        <f>'GE2024 results'!W285</f>
        <v>0</v>
      </c>
      <c r="AG286" s="368">
        <f>'GE2024 results'!X285</f>
        <v>1.0332398878654385E-2</v>
      </c>
      <c r="AH286" s="369">
        <f>'GE2024 results'!Z285</f>
        <v>2.3227873448137767E-3</v>
      </c>
      <c r="AJ286" s="368">
        <f t="shared" si="129"/>
        <v>0.24878031427216604</v>
      </c>
      <c r="AK286" s="370" t="str">
        <f t="shared" si="130"/>
        <v>Ref</v>
      </c>
      <c r="AL286" s="368">
        <f t="shared" si="131"/>
        <v>2.4308532179169839E-2</v>
      </c>
      <c r="AM286" s="368">
        <f t="shared" si="132"/>
        <v>0.2244717820929962</v>
      </c>
      <c r="AO286" s="383" t="s">
        <v>8</v>
      </c>
      <c r="AP286" s="372" t="str">
        <f t="shared" si="133"/>
        <v>Ref</v>
      </c>
      <c r="AQ286" s="359" t="str">
        <f t="shared" si="134"/>
        <v>gain from</v>
      </c>
      <c r="AR286" s="359" t="str">
        <f t="shared" si="135"/>
        <v>LAB</v>
      </c>
      <c r="AS286" s="333" t="str">
        <f t="shared" si="146"/>
        <v/>
      </c>
      <c r="AU286" s="373">
        <f t="shared" si="136"/>
        <v>7909.9193083573482</v>
      </c>
      <c r="AV286" s="374">
        <f t="shared" si="137"/>
        <v>10779.024590163935</v>
      </c>
      <c r="AW286" s="375">
        <f t="shared" si="138"/>
        <v>11946.308351476571</v>
      </c>
      <c r="AX286" s="376">
        <f t="shared" si="139"/>
        <v>9688.32</v>
      </c>
      <c r="AY286" s="377">
        <f t="shared" si="140"/>
        <v>5758.3288960084101</v>
      </c>
      <c r="AZ286" s="378">
        <f t="shared" si="141"/>
        <v>0</v>
      </c>
      <c r="BA286" s="379">
        <f t="shared" si="142"/>
        <v>446.26918232345264</v>
      </c>
      <c r="BB286" s="471">
        <f t="shared" si="144"/>
        <v>1381.111703102177</v>
      </c>
      <c r="BC286" s="379">
        <f t="shared" si="145"/>
        <v>110.22620991268546</v>
      </c>
      <c r="BD286" s="381">
        <f t="shared" si="143"/>
        <v>0</v>
      </c>
      <c r="BE286" s="382">
        <f>'Allocation (ENG)'!AW286</f>
        <v>48019.508241344578</v>
      </c>
    </row>
    <row r="287" spans="1:57" ht="20" customHeight="1" x14ac:dyDescent="0.35">
      <c r="A287" s="333" t="s">
        <v>380</v>
      </c>
      <c r="B287" s="390" t="s">
        <v>378</v>
      </c>
      <c r="C287" s="333" t="s">
        <v>379</v>
      </c>
      <c r="D287" s="333" t="s">
        <v>71</v>
      </c>
      <c r="E287" s="462">
        <f>'Allocation (ENG)'!AY287</f>
        <v>8.116640764328803E-2</v>
      </c>
      <c r="F287" s="463">
        <f>'Allocation (ENG)'!AZ287</f>
        <v>0.29583550977641571</v>
      </c>
      <c r="G287" s="464">
        <f>'Allocation (ENG)'!BA287</f>
        <v>0.22995317912064311</v>
      </c>
      <c r="H287" s="465">
        <f>'Allocation (ENG)'!BB287</f>
        <v>0.25949568983045629</v>
      </c>
      <c r="I287" s="466">
        <f>'Allocation (ENG)'!BC287</f>
        <v>9.4263000351181042E-2</v>
      </c>
      <c r="J287" s="467">
        <f>'Allocation (ENG)'!BD287</f>
        <v>1.0656366007926773E-2</v>
      </c>
      <c r="K287" s="462">
        <f>'Allocation (ENG)'!BE287</f>
        <v>0</v>
      </c>
      <c r="L287" s="468">
        <f>'Allocation (ENG)'!BF287</f>
        <v>2.6584867685071671E-2</v>
      </c>
      <c r="M287" s="469">
        <f>'Allocation (ENG)'!BG287</f>
        <v>2.0449795850173182E-3</v>
      </c>
      <c r="N287" s="470">
        <f>'Allocation (ENG)'!BH287</f>
        <v>0</v>
      </c>
      <c r="P287" s="367">
        <f t="shared" si="119"/>
        <v>-7.0030005213435775E-2</v>
      </c>
      <c r="Q287" s="367">
        <f t="shared" si="120"/>
        <v>-9.1668156988031324E-2</v>
      </c>
      <c r="R287" s="367">
        <f t="shared" si="121"/>
        <v>0.10308312925264662</v>
      </c>
      <c r="S287" s="367">
        <f t="shared" si="122"/>
        <v>-1.3709690884458003E-2</v>
      </c>
      <c r="T287" s="367">
        <f t="shared" si="123"/>
        <v>5.283903856934305E-2</v>
      </c>
      <c r="U287" s="367">
        <f t="shared" si="124"/>
        <v>-4.2202211772553091E-3</v>
      </c>
      <c r="V287" s="367">
        <f t="shared" si="125"/>
        <v>0</v>
      </c>
      <c r="W287" s="367">
        <f t="shared" si="126"/>
        <v>2.6584867685071671E-2</v>
      </c>
      <c r="X287" s="367">
        <f t="shared" si="127"/>
        <v>2.0449795850173182E-3</v>
      </c>
      <c r="Y287" s="367">
        <f t="shared" si="128"/>
        <v>-4.9239408288982945E-3</v>
      </c>
      <c r="AA287" s="368">
        <f>'GE2024 results'!Q286</f>
        <v>0.15119641285672381</v>
      </c>
      <c r="AB287" s="368">
        <f>'GE2024 results'!R286</f>
        <v>0.38750366676444703</v>
      </c>
      <c r="AC287" s="368">
        <f>'GE2024 results'!S286</f>
        <v>0.12687004986799649</v>
      </c>
      <c r="AD287" s="368">
        <f>'GE2024 results'!T286</f>
        <v>0.27320538071491429</v>
      </c>
      <c r="AE287" s="368">
        <f>'GE2024 results'!U286</f>
        <v>4.1423961781837992E-2</v>
      </c>
      <c r="AF287" s="368">
        <f>'GE2024 results'!W286</f>
        <v>1.4876587185182082E-2</v>
      </c>
      <c r="AG287" s="368">
        <f>'GE2024 results'!X286</f>
        <v>0</v>
      </c>
      <c r="AH287" s="369">
        <f>'GE2024 results'!Z286</f>
        <v>4.9239408288982945E-3</v>
      </c>
      <c r="AJ287" s="368">
        <f t="shared" si="129"/>
        <v>0.29583550977641571</v>
      </c>
      <c r="AK287" s="370" t="str">
        <f t="shared" si="130"/>
        <v>Con</v>
      </c>
      <c r="AL287" s="368">
        <f t="shared" si="131"/>
        <v>3.6339819945959417E-2</v>
      </c>
      <c r="AM287" s="368">
        <f t="shared" si="132"/>
        <v>0.25949568983045629</v>
      </c>
      <c r="AO287" s="384" t="s">
        <v>10</v>
      </c>
      <c r="AP287" s="372" t="str">
        <f t="shared" si="133"/>
        <v>Con</v>
      </c>
      <c r="AQ287" s="359" t="str">
        <f t="shared" si="134"/>
        <v>HOLD</v>
      </c>
      <c r="AR287" s="359" t="str">
        <f t="shared" si="135"/>
        <v/>
      </c>
      <c r="AS287" s="333" t="str">
        <f t="shared" si="146"/>
        <v>Con/LD</v>
      </c>
      <c r="AU287" s="373">
        <f t="shared" si="136"/>
        <v>3784.7608069164266</v>
      </c>
      <c r="AV287" s="374">
        <f t="shared" si="137"/>
        <v>13794.704918032789</v>
      </c>
      <c r="AW287" s="375">
        <f t="shared" si="138"/>
        <v>10722.635201332738</v>
      </c>
      <c r="AX287" s="376">
        <f t="shared" si="139"/>
        <v>12100.191999999997</v>
      </c>
      <c r="AY287" s="377">
        <f t="shared" si="140"/>
        <v>4395.4502808527523</v>
      </c>
      <c r="AZ287" s="378">
        <f t="shared" si="141"/>
        <v>496.90256821773863</v>
      </c>
      <c r="BA287" s="379">
        <f t="shared" si="142"/>
        <v>0</v>
      </c>
      <c r="BB287" s="471">
        <f t="shared" si="144"/>
        <v>1239.6429531994784</v>
      </c>
      <c r="BC287" s="379">
        <f t="shared" si="145"/>
        <v>95.356672902571106</v>
      </c>
      <c r="BD287" s="381">
        <f t="shared" si="143"/>
        <v>0</v>
      </c>
      <c r="BE287" s="382">
        <f>'Allocation (ENG)'!AW287</f>
        <v>46629.645401454494</v>
      </c>
    </row>
    <row r="288" spans="1:57" ht="20" customHeight="1" x14ac:dyDescent="0.35">
      <c r="A288" s="333" t="s">
        <v>381</v>
      </c>
      <c r="B288" s="390" t="s">
        <v>378</v>
      </c>
      <c r="C288" s="333" t="s">
        <v>379</v>
      </c>
      <c r="D288" s="333" t="s">
        <v>71</v>
      </c>
      <c r="E288" s="462">
        <f>'Allocation (ENG)'!AY288</f>
        <v>0.20265926413975915</v>
      </c>
      <c r="F288" s="463">
        <f>'Allocation (ENG)'!AZ288</f>
        <v>0.24856757388091899</v>
      </c>
      <c r="G288" s="464">
        <f>'Allocation (ENG)'!BA288</f>
        <v>0.29030480509132867</v>
      </c>
      <c r="H288" s="465">
        <f>'Allocation (ENG)'!BB288</f>
        <v>8.7594928674839451E-2</v>
      </c>
      <c r="I288" s="466">
        <f>'Allocation (ENG)'!BC288</f>
        <v>0.12640347056238063</v>
      </c>
      <c r="J288" s="467">
        <f>'Allocation (ENG)'!BD288</f>
        <v>8.5006864702753034E-3</v>
      </c>
      <c r="K288" s="462">
        <f>'Allocation (ENG)'!BE288</f>
        <v>0</v>
      </c>
      <c r="L288" s="468">
        <f>'Allocation (ENG)'!BF288</f>
        <v>3.3562114084295637E-2</v>
      </c>
      <c r="M288" s="469">
        <f>'Allocation (ENG)'!BG288</f>
        <v>2.4071570962022194E-3</v>
      </c>
      <c r="N288" s="470">
        <f>'Allocation (ENG)'!BH288</f>
        <v>0</v>
      </c>
      <c r="P288" s="367">
        <f t="shared" si="119"/>
        <v>-0.16681240941873038</v>
      </c>
      <c r="Q288" s="367">
        <f t="shared" si="120"/>
        <v>-7.0086526578769071E-2</v>
      </c>
      <c r="R288" s="367">
        <f t="shared" si="121"/>
        <v>0.13354906948544298</v>
      </c>
      <c r="S288" s="367">
        <f t="shared" si="122"/>
        <v>-2.6634622069640346E-3</v>
      </c>
      <c r="T288" s="367">
        <f t="shared" si="123"/>
        <v>7.2038532798689686E-2</v>
      </c>
      <c r="U288" s="367">
        <f t="shared" si="124"/>
        <v>-1.9944752601669634E-3</v>
      </c>
      <c r="V288" s="367">
        <f t="shared" si="125"/>
        <v>0</v>
      </c>
      <c r="W288" s="367">
        <f t="shared" si="126"/>
        <v>3.3562114084295637E-2</v>
      </c>
      <c r="X288" s="367">
        <f t="shared" si="127"/>
        <v>2.4071570962022194E-3</v>
      </c>
      <c r="Y288" s="367">
        <f t="shared" si="128"/>
        <v>0</v>
      </c>
      <c r="AA288" s="368">
        <f>'GE2024 results'!Q287</f>
        <v>0.36947167355848953</v>
      </c>
      <c r="AB288" s="368">
        <f>'GE2024 results'!R287</f>
        <v>0.31865410045968806</v>
      </c>
      <c r="AC288" s="368">
        <f>'GE2024 results'!S287</f>
        <v>0.15675573560588568</v>
      </c>
      <c r="AD288" s="368">
        <f>'GE2024 results'!T287</f>
        <v>9.0258390881803485E-2</v>
      </c>
      <c r="AE288" s="368">
        <f>'GE2024 results'!U287</f>
        <v>5.4364937763690939E-2</v>
      </c>
      <c r="AF288" s="368">
        <f>'GE2024 results'!W287</f>
        <v>1.0495161730442267E-2</v>
      </c>
      <c r="AG288" s="368">
        <f>'GE2024 results'!X287</f>
        <v>0</v>
      </c>
      <c r="AH288" s="369">
        <f>'GE2024 results'!Z287</f>
        <v>0</v>
      </c>
      <c r="AJ288" s="368">
        <f t="shared" si="129"/>
        <v>0.29030480509132867</v>
      </c>
      <c r="AK288" s="370" t="str">
        <f t="shared" si="130"/>
        <v>Ref</v>
      </c>
      <c r="AL288" s="368">
        <f t="shared" si="131"/>
        <v>4.1737231210409675E-2</v>
      </c>
      <c r="AM288" s="368">
        <f t="shared" si="132"/>
        <v>0.24856757388091899</v>
      </c>
      <c r="AO288" s="383" t="s">
        <v>8</v>
      </c>
      <c r="AP288" s="372" t="str">
        <f t="shared" si="133"/>
        <v>Ref</v>
      </c>
      <c r="AQ288" s="359" t="str">
        <f t="shared" si="134"/>
        <v>gain from</v>
      </c>
      <c r="AR288" s="359" t="str">
        <f t="shared" si="135"/>
        <v>LAB</v>
      </c>
      <c r="AS288" s="333" t="str">
        <f t="shared" si="146"/>
        <v/>
      </c>
      <c r="AU288" s="373">
        <f t="shared" si="136"/>
        <v>9232.1729106628245</v>
      </c>
      <c r="AV288" s="374">
        <f t="shared" si="137"/>
        <v>11323.532786885247</v>
      </c>
      <c r="AW288" s="375">
        <f t="shared" si="138"/>
        <v>13224.878560454645</v>
      </c>
      <c r="AX288" s="376">
        <f t="shared" si="139"/>
        <v>3990.4</v>
      </c>
      <c r="AY288" s="377">
        <f t="shared" si="140"/>
        <v>5758.3288960084101</v>
      </c>
      <c r="AZ288" s="378">
        <f t="shared" si="141"/>
        <v>387.25003609404155</v>
      </c>
      <c r="BA288" s="379">
        <f t="shared" si="142"/>
        <v>0</v>
      </c>
      <c r="BB288" s="471">
        <f t="shared" si="144"/>
        <v>1528.9270973565158</v>
      </c>
      <c r="BC288" s="379">
        <f t="shared" si="145"/>
        <v>109.65839943019901</v>
      </c>
      <c r="BD288" s="381">
        <f t="shared" si="143"/>
        <v>0</v>
      </c>
      <c r="BE288" s="382">
        <f>'Allocation (ENG)'!AW288</f>
        <v>45555.14868689188</v>
      </c>
    </row>
    <row r="289" spans="1:57" ht="20" customHeight="1" x14ac:dyDescent="0.35">
      <c r="A289" s="333" t="s">
        <v>382</v>
      </c>
      <c r="B289" s="390" t="s">
        <v>378</v>
      </c>
      <c r="C289" s="333" t="s">
        <v>379</v>
      </c>
      <c r="D289" s="333" t="s">
        <v>71</v>
      </c>
      <c r="E289" s="462">
        <f>'Allocation (ENG)'!AY289</f>
        <v>3.4435929189216126E-2</v>
      </c>
      <c r="F289" s="463">
        <f>'Allocation (ENG)'!AZ289</f>
        <v>0.26529284482528814</v>
      </c>
      <c r="G289" s="464">
        <f>'Allocation (ENG)'!BA289</f>
        <v>0.17629323846003747</v>
      </c>
      <c r="H289" s="465">
        <f>'Allocation (ENG)'!BB289</f>
        <v>0.42489630491275343</v>
      </c>
      <c r="I289" s="466">
        <f>'Allocation (ENG)'!BC289</f>
        <v>6.9734291801083134E-2</v>
      </c>
      <c r="J289" s="467">
        <f>'Allocation (ENG)'!BD289</f>
        <v>0</v>
      </c>
      <c r="K289" s="462">
        <f>'Allocation (ENG)'!BE289</f>
        <v>7.5430032574765578E-3</v>
      </c>
      <c r="L289" s="468">
        <f>'Allocation (ENG)'!BF289</f>
        <v>2.0381246461367807E-2</v>
      </c>
      <c r="M289" s="469">
        <f>'Allocation (ENG)'!BG289</f>
        <v>1.4231410927774278E-3</v>
      </c>
      <c r="N289" s="470">
        <f>'Allocation (ENG)'!BH289</f>
        <v>0</v>
      </c>
      <c r="P289" s="367">
        <f t="shared" si="119"/>
        <v>-2.9874051528807934E-2</v>
      </c>
      <c r="Q289" s="367">
        <f t="shared" si="120"/>
        <v>-8.308655100613227E-2</v>
      </c>
      <c r="R289" s="367">
        <f t="shared" si="121"/>
        <v>7.8781531546071815E-2</v>
      </c>
      <c r="S289" s="367">
        <f t="shared" si="122"/>
        <v>-2.3584091745037394E-2</v>
      </c>
      <c r="T289" s="367">
        <f t="shared" si="123"/>
        <v>3.9011676797869474E-2</v>
      </c>
      <c r="U289" s="367">
        <f t="shared" si="124"/>
        <v>0</v>
      </c>
      <c r="V289" s="367">
        <f t="shared" si="125"/>
        <v>-1.014521304088036E-3</v>
      </c>
      <c r="W289" s="367">
        <f t="shared" si="126"/>
        <v>2.0381246461367807E-2</v>
      </c>
      <c r="X289" s="367">
        <f t="shared" si="127"/>
        <v>1.4231410927774278E-3</v>
      </c>
      <c r="Y289" s="367">
        <f t="shared" si="128"/>
        <v>-2.038380314020751E-3</v>
      </c>
      <c r="AA289" s="368">
        <f>'GE2024 results'!Q288</f>
        <v>6.430998071802406E-2</v>
      </c>
      <c r="AB289" s="368">
        <f>'GE2024 results'!R288</f>
        <v>0.34837939583142041</v>
      </c>
      <c r="AC289" s="368">
        <f>'GE2024 results'!S288</f>
        <v>9.7511706913965657E-2</v>
      </c>
      <c r="AD289" s="368">
        <f>'GE2024 results'!T288</f>
        <v>0.44848039665779083</v>
      </c>
      <c r="AE289" s="368">
        <f>'GE2024 results'!U288</f>
        <v>3.0722615003213664E-2</v>
      </c>
      <c r="AF289" s="368">
        <f>'GE2024 results'!W288</f>
        <v>0</v>
      </c>
      <c r="AG289" s="368">
        <f>'GE2024 results'!X288</f>
        <v>8.5575245615645938E-3</v>
      </c>
      <c r="AH289" s="369">
        <f>'GE2024 results'!Z288</f>
        <v>2.038380314020751E-3</v>
      </c>
      <c r="AJ289" s="368">
        <f t="shared" si="129"/>
        <v>0.42489630491275343</v>
      </c>
      <c r="AK289" s="370" t="str">
        <f t="shared" si="130"/>
        <v>LD</v>
      </c>
      <c r="AL289" s="368">
        <f t="shared" si="131"/>
        <v>0.15960346008746529</v>
      </c>
      <c r="AM289" s="368">
        <f t="shared" si="132"/>
        <v>0.26529284482528814</v>
      </c>
      <c r="AO289" s="385" t="s">
        <v>14</v>
      </c>
      <c r="AP289" s="372" t="str">
        <f t="shared" si="133"/>
        <v>LD</v>
      </c>
      <c r="AQ289" s="359" t="str">
        <f t="shared" si="134"/>
        <v>HOLD</v>
      </c>
      <c r="AR289" s="359" t="str">
        <f t="shared" si="135"/>
        <v/>
      </c>
      <c r="AS289" s="333" t="str">
        <f t="shared" si="146"/>
        <v>Con/LD</v>
      </c>
      <c r="AU289" s="373">
        <f t="shared" si="136"/>
        <v>1836.7838616714698</v>
      </c>
      <c r="AV289" s="374">
        <f t="shared" si="137"/>
        <v>14150.5</v>
      </c>
      <c r="AW289" s="375">
        <f t="shared" si="138"/>
        <v>9403.3349164453884</v>
      </c>
      <c r="AX289" s="376">
        <f t="shared" si="139"/>
        <v>22663.615999999998</v>
      </c>
      <c r="AY289" s="377">
        <f t="shared" si="140"/>
        <v>3719.5692058000272</v>
      </c>
      <c r="AZ289" s="378">
        <f t="shared" si="141"/>
        <v>0</v>
      </c>
      <c r="BA289" s="379">
        <f t="shared" si="142"/>
        <v>402.33752879846861</v>
      </c>
      <c r="BB289" s="471">
        <f t="shared" si="144"/>
        <v>1087.1187582971477</v>
      </c>
      <c r="BC289" s="379">
        <f t="shared" si="145"/>
        <v>75.909163877409597</v>
      </c>
      <c r="BD289" s="381">
        <f t="shared" si="143"/>
        <v>0</v>
      </c>
      <c r="BE289" s="382">
        <f>'Allocation (ENG)'!AW289</f>
        <v>53339.169434889904</v>
      </c>
    </row>
    <row r="290" spans="1:57" ht="20" customHeight="1" x14ac:dyDescent="0.35">
      <c r="A290" s="333" t="s">
        <v>383</v>
      </c>
      <c r="B290" s="390" t="s">
        <v>378</v>
      </c>
      <c r="C290" s="333" t="s">
        <v>379</v>
      </c>
      <c r="D290" s="333" t="s">
        <v>71</v>
      </c>
      <c r="E290" s="462">
        <f>'Allocation (ENG)'!AY290</f>
        <v>8.9490292289707313E-2</v>
      </c>
      <c r="F290" s="463">
        <f>'Allocation (ENG)'!AZ290</f>
        <v>0.27962367039199115</v>
      </c>
      <c r="G290" s="464">
        <f>'Allocation (ENG)'!BA290</f>
        <v>0.22818505171350464</v>
      </c>
      <c r="H290" s="465">
        <f>'Allocation (ENG)'!BB290</f>
        <v>0.2465089397449072</v>
      </c>
      <c r="I290" s="466">
        <f>'Allocation (ENG)'!BC290</f>
        <v>0.1216905043047206</v>
      </c>
      <c r="J290" s="467">
        <f>'Allocation (ENG)'!BD290</f>
        <v>0</v>
      </c>
      <c r="K290" s="462">
        <f>'Allocation (ENG)'!BE290</f>
        <v>0</v>
      </c>
      <c r="L290" s="468">
        <f>'Allocation (ENG)'!BF290</f>
        <v>2.6380454624339581E-2</v>
      </c>
      <c r="M290" s="469">
        <f>'Allocation (ENG)'!BG290</f>
        <v>1.942421209530094E-3</v>
      </c>
      <c r="N290" s="470">
        <f>'Allocation (ENG)'!BH290</f>
        <v>6.1786657212994592E-3</v>
      </c>
      <c r="P290" s="367">
        <f t="shared" si="119"/>
        <v>-8.0497289034086511E-2</v>
      </c>
      <c r="Q290" s="367">
        <f t="shared" si="120"/>
        <v>-9.3863382674680473E-2</v>
      </c>
      <c r="R290" s="367">
        <f t="shared" si="121"/>
        <v>9.9809303349248202E-2</v>
      </c>
      <c r="S290" s="367">
        <f t="shared" si="122"/>
        <v>-1.8138610810226136E-2</v>
      </c>
      <c r="T290" s="367">
        <f t="shared" si="123"/>
        <v>6.7159541023224426E-2</v>
      </c>
      <c r="U290" s="367">
        <f t="shared" si="124"/>
        <v>0</v>
      </c>
      <c r="V290" s="367">
        <f t="shared" si="125"/>
        <v>0</v>
      </c>
      <c r="W290" s="367">
        <f t="shared" si="126"/>
        <v>2.6380454624339581E-2</v>
      </c>
      <c r="X290" s="367">
        <f t="shared" si="127"/>
        <v>1.942421209530094E-3</v>
      </c>
      <c r="Y290" s="367">
        <f t="shared" si="128"/>
        <v>-2.792437687349129E-3</v>
      </c>
      <c r="AA290" s="368">
        <f>'GE2024 results'!Q289</f>
        <v>0.16998758132379382</v>
      </c>
      <c r="AB290" s="368">
        <f>'GE2024 results'!R289</f>
        <v>0.37348705306667163</v>
      </c>
      <c r="AC290" s="368">
        <f>'GE2024 results'!S289</f>
        <v>0.12837574836425644</v>
      </c>
      <c r="AD290" s="368">
        <f>'GE2024 results'!T289</f>
        <v>0.26464755055513334</v>
      </c>
      <c r="AE290" s="368">
        <f>'GE2024 results'!U289</f>
        <v>5.4530963281496175E-2</v>
      </c>
      <c r="AF290" s="368">
        <f>'GE2024 results'!W289</f>
        <v>0</v>
      </c>
      <c r="AG290" s="368">
        <f>'GE2024 results'!X289</f>
        <v>0</v>
      </c>
      <c r="AH290" s="369">
        <f>'GE2024 results'!Z289</f>
        <v>8.9711034086485883E-3</v>
      </c>
      <c r="AJ290" s="368">
        <f t="shared" si="129"/>
        <v>0.27962367039199115</v>
      </c>
      <c r="AK290" s="370" t="str">
        <f t="shared" si="130"/>
        <v>Con</v>
      </c>
      <c r="AL290" s="368">
        <f t="shared" si="131"/>
        <v>3.3114730647083951E-2</v>
      </c>
      <c r="AM290" s="368">
        <f t="shared" si="132"/>
        <v>0.2465089397449072</v>
      </c>
      <c r="AO290" s="384" t="s">
        <v>10</v>
      </c>
      <c r="AP290" s="372" t="str">
        <f t="shared" si="133"/>
        <v>Con</v>
      </c>
      <c r="AQ290" s="359" t="str">
        <f t="shared" si="134"/>
        <v>HOLD</v>
      </c>
      <c r="AR290" s="359" t="str">
        <f t="shared" si="135"/>
        <v/>
      </c>
      <c r="AS290" s="333" t="str">
        <f t="shared" si="146"/>
        <v>Con/LD</v>
      </c>
      <c r="AU290" s="373">
        <f t="shared" si="136"/>
        <v>4810.1498559077809</v>
      </c>
      <c r="AV290" s="374">
        <f t="shared" si="137"/>
        <v>15029.918032786885</v>
      </c>
      <c r="AW290" s="375">
        <f t="shared" si="138"/>
        <v>12265.065467288281</v>
      </c>
      <c r="AX290" s="376">
        <f t="shared" si="139"/>
        <v>13249.984</v>
      </c>
      <c r="AY290" s="377">
        <f t="shared" si="140"/>
        <v>6540.9280355431438</v>
      </c>
      <c r="AZ290" s="378">
        <f t="shared" si="141"/>
        <v>0</v>
      </c>
      <c r="BA290" s="379">
        <f t="shared" si="142"/>
        <v>0</v>
      </c>
      <c r="BB290" s="471">
        <f t="shared" si="144"/>
        <v>1417.9631864342837</v>
      </c>
      <c r="BC290" s="379">
        <f t="shared" si="145"/>
        <v>104.40615246719916</v>
      </c>
      <c r="BD290" s="381">
        <f t="shared" si="143"/>
        <v>332.10650304724959</v>
      </c>
      <c r="BE290" s="382">
        <f>'Allocation (ENG)'!AW290</f>
        <v>53750.521233474821</v>
      </c>
    </row>
    <row r="291" spans="1:57" ht="20" customHeight="1" x14ac:dyDescent="0.35">
      <c r="A291" s="333" t="s">
        <v>384</v>
      </c>
      <c r="B291" s="390" t="s">
        <v>378</v>
      </c>
      <c r="C291" s="333" t="s">
        <v>379</v>
      </c>
      <c r="D291" s="333" t="s">
        <v>71</v>
      </c>
      <c r="E291" s="462">
        <f>'Allocation (ENG)'!AY291</f>
        <v>0.2378029164907986</v>
      </c>
      <c r="F291" s="463">
        <f>'Allocation (ENG)'!AZ291</f>
        <v>0.21617590282047749</v>
      </c>
      <c r="G291" s="464">
        <f>'Allocation (ENG)'!BA291</f>
        <v>0.24811342607468131</v>
      </c>
      <c r="H291" s="465">
        <f>'Allocation (ENG)'!BB291</f>
        <v>0.10266287407865078</v>
      </c>
      <c r="I291" s="466">
        <f>'Allocation (ENG)'!BC291</f>
        <v>0.16091313837075916</v>
      </c>
      <c r="J291" s="467">
        <f>'Allocation (ENG)'!BD291</f>
        <v>0</v>
      </c>
      <c r="K291" s="462">
        <f>'Allocation (ENG)'!BE291</f>
        <v>0</v>
      </c>
      <c r="L291" s="468">
        <f>'Allocation (ENG)'!BF291</f>
        <v>2.8684372307045354E-2</v>
      </c>
      <c r="M291" s="469">
        <f>'Allocation (ENG)'!BG291</f>
        <v>2.5684920499691659E-3</v>
      </c>
      <c r="N291" s="470">
        <f>'Allocation (ENG)'!BH291</f>
        <v>3.0788778076181033E-3</v>
      </c>
      <c r="P291" s="367">
        <f t="shared" si="119"/>
        <v>-0.18560842671773292</v>
      </c>
      <c r="Q291" s="367">
        <f t="shared" si="120"/>
        <v>-5.4477159259180563E-2</v>
      </c>
      <c r="R291" s="367">
        <f t="shared" si="121"/>
        <v>0.11727054229333245</v>
      </c>
      <c r="S291" s="367">
        <f t="shared" si="122"/>
        <v>-6.4957747072172389E-4</v>
      </c>
      <c r="T291" s="367">
        <f t="shared" si="123"/>
        <v>9.3323203530305765E-2</v>
      </c>
      <c r="U291" s="367">
        <f t="shared" si="124"/>
        <v>0</v>
      </c>
      <c r="V291" s="367">
        <f t="shared" si="125"/>
        <v>0</v>
      </c>
      <c r="W291" s="367">
        <f t="shared" si="126"/>
        <v>2.8684372307045354E-2</v>
      </c>
      <c r="X291" s="367">
        <f t="shared" si="127"/>
        <v>2.5684920499691659E-3</v>
      </c>
      <c r="Y291" s="367">
        <f t="shared" si="128"/>
        <v>-1.1114467330175688E-3</v>
      </c>
      <c r="AA291" s="368">
        <f>'GE2024 results'!Q290</f>
        <v>0.42341134320853152</v>
      </c>
      <c r="AB291" s="368">
        <f>'GE2024 results'!R290</f>
        <v>0.27065306207965806</v>
      </c>
      <c r="AC291" s="368">
        <f>'GE2024 results'!S290</f>
        <v>0.13084288378134887</v>
      </c>
      <c r="AD291" s="368">
        <f>'GE2024 results'!T290</f>
        <v>0.10331245154937251</v>
      </c>
      <c r="AE291" s="368">
        <f>'GE2024 results'!U290</f>
        <v>6.7589934840453392E-2</v>
      </c>
      <c r="AF291" s="368">
        <f>'GE2024 results'!W290</f>
        <v>0</v>
      </c>
      <c r="AG291" s="368">
        <f>'GE2024 results'!X290</f>
        <v>0</v>
      </c>
      <c r="AH291" s="369">
        <f>'GE2024 results'!Z290</f>
        <v>4.1903245406356721E-3</v>
      </c>
      <c r="AJ291" s="368">
        <f t="shared" si="129"/>
        <v>0.24811342607468131</v>
      </c>
      <c r="AK291" s="370" t="str">
        <f t="shared" si="130"/>
        <v>Ref</v>
      </c>
      <c r="AL291" s="368">
        <f t="shared" si="131"/>
        <v>1.0310509583882715E-2</v>
      </c>
      <c r="AM291" s="368">
        <f t="shared" si="132"/>
        <v>0.2378029164907986</v>
      </c>
      <c r="AO291" s="383" t="s">
        <v>8</v>
      </c>
      <c r="AP291" s="372" t="str">
        <f t="shared" si="133"/>
        <v>Ref</v>
      </c>
      <c r="AQ291" s="359" t="str">
        <f t="shared" si="134"/>
        <v>gain from</v>
      </c>
      <c r="AR291" s="359" t="str">
        <f t="shared" si="135"/>
        <v>LAB</v>
      </c>
      <c r="AS291" s="333" t="str">
        <f t="shared" si="146"/>
        <v/>
      </c>
      <c r="AU291" s="373">
        <f t="shared" si="136"/>
        <v>10599.533141210375</v>
      </c>
      <c r="AV291" s="374">
        <f t="shared" si="137"/>
        <v>9635.557377049181</v>
      </c>
      <c r="AW291" s="375">
        <f t="shared" si="138"/>
        <v>11059.101045800649</v>
      </c>
      <c r="AX291" s="376">
        <f t="shared" si="139"/>
        <v>4575.9679999999998</v>
      </c>
      <c r="AY291" s="377">
        <f t="shared" si="140"/>
        <v>7172.3432503950316</v>
      </c>
      <c r="AZ291" s="378">
        <f t="shared" si="141"/>
        <v>0</v>
      </c>
      <c r="BA291" s="379">
        <f t="shared" si="142"/>
        <v>0</v>
      </c>
      <c r="BB291" s="471">
        <f t="shared" si="144"/>
        <v>1278.5417411611465</v>
      </c>
      <c r="BC291" s="379">
        <f t="shared" si="145"/>
        <v>114.48478853133398</v>
      </c>
      <c r="BD291" s="381">
        <f t="shared" si="143"/>
        <v>137.23409216828497</v>
      </c>
      <c r="BE291" s="382">
        <f>'Allocation (ENG)'!AW291</f>
        <v>44572.763436316003</v>
      </c>
    </row>
    <row r="292" spans="1:57" ht="20" customHeight="1" x14ac:dyDescent="0.35">
      <c r="A292" s="333" t="s">
        <v>385</v>
      </c>
      <c r="B292" s="390" t="s">
        <v>378</v>
      </c>
      <c r="C292" s="333" t="s">
        <v>379</v>
      </c>
      <c r="D292" s="333" t="s">
        <v>71</v>
      </c>
      <c r="E292" s="462">
        <f>'Allocation (ENG)'!AY292</f>
        <v>0.23500642978962644</v>
      </c>
      <c r="F292" s="463">
        <f>'Allocation (ENG)'!AZ292</f>
        <v>0.2402685565553109</v>
      </c>
      <c r="G292" s="464">
        <f>'Allocation (ENG)'!BA292</f>
        <v>0.25317783592467441</v>
      </c>
      <c r="H292" s="465">
        <f>'Allocation (ENG)'!BB292</f>
        <v>7.2428370515949289E-2</v>
      </c>
      <c r="I292" s="466">
        <f>'Allocation (ENG)'!BC292</f>
        <v>0.16718040882484783</v>
      </c>
      <c r="J292" s="467">
        <f>'Allocation (ENG)'!BD292</f>
        <v>0</v>
      </c>
      <c r="K292" s="462">
        <f>'Allocation (ENG)'!BE292</f>
        <v>0</v>
      </c>
      <c r="L292" s="468">
        <f>'Allocation (ENG)'!BF292</f>
        <v>2.9269868303577775E-2</v>
      </c>
      <c r="M292" s="469">
        <f>'Allocation (ENG)'!BG292</f>
        <v>2.6685300860134526E-3</v>
      </c>
      <c r="N292" s="470">
        <f>'Allocation (ENG)'!BH292</f>
        <v>0</v>
      </c>
      <c r="P292" s="367">
        <f t="shared" si="119"/>
        <v>-0.18516017525202483</v>
      </c>
      <c r="Q292" s="367">
        <f t="shared" si="120"/>
        <v>-6.1795518960707979E-2</v>
      </c>
      <c r="R292" s="367">
        <f t="shared" si="121"/>
        <v>0.11911080240791602</v>
      </c>
      <c r="S292" s="367">
        <f t="shared" si="122"/>
        <v>-7.6039778124278867E-4</v>
      </c>
      <c r="T292" s="367">
        <f t="shared" si="123"/>
        <v>9.666689119646843E-2</v>
      </c>
      <c r="U292" s="367">
        <f t="shared" si="124"/>
        <v>0</v>
      </c>
      <c r="V292" s="367">
        <f t="shared" si="125"/>
        <v>0</v>
      </c>
      <c r="W292" s="367">
        <f t="shared" si="126"/>
        <v>2.9269868303577775E-2</v>
      </c>
      <c r="X292" s="367">
        <f t="shared" si="127"/>
        <v>2.6685300860134526E-3</v>
      </c>
      <c r="Y292" s="367">
        <f t="shared" si="128"/>
        <v>0</v>
      </c>
      <c r="AA292" s="368">
        <f>'GE2024 results'!Q291</f>
        <v>0.42016660504165126</v>
      </c>
      <c r="AB292" s="368">
        <f>'GE2024 results'!R291</f>
        <v>0.30206407551601888</v>
      </c>
      <c r="AC292" s="368">
        <f>'GE2024 results'!S291</f>
        <v>0.13406703351675839</v>
      </c>
      <c r="AD292" s="368">
        <f>'GE2024 results'!T291</f>
        <v>7.3188768297192078E-2</v>
      </c>
      <c r="AE292" s="368">
        <f>'GE2024 results'!U291</f>
        <v>7.0513517628379402E-2</v>
      </c>
      <c r="AF292" s="368">
        <f>'GE2024 results'!W291</f>
        <v>0</v>
      </c>
      <c r="AG292" s="368">
        <f>'GE2024 results'!X291</f>
        <v>0</v>
      </c>
      <c r="AH292" s="369">
        <f>'GE2024 results'!Z291</f>
        <v>0</v>
      </c>
      <c r="AJ292" s="368">
        <f t="shared" si="129"/>
        <v>0.25317783592467441</v>
      </c>
      <c r="AK292" s="370" t="str">
        <f t="shared" si="130"/>
        <v>Ref</v>
      </c>
      <c r="AL292" s="368">
        <f t="shared" si="131"/>
        <v>1.2909279369363508E-2</v>
      </c>
      <c r="AM292" s="368">
        <f t="shared" si="132"/>
        <v>0.2402685565553109</v>
      </c>
      <c r="AO292" s="383" t="s">
        <v>8</v>
      </c>
      <c r="AP292" s="372" t="str">
        <f t="shared" si="133"/>
        <v>Ref</v>
      </c>
      <c r="AQ292" s="359" t="str">
        <f t="shared" si="134"/>
        <v>gain from</v>
      </c>
      <c r="AR292" s="359" t="str">
        <f t="shared" si="135"/>
        <v>LAB</v>
      </c>
      <c r="AS292" s="333" t="str">
        <f t="shared" si="146"/>
        <v/>
      </c>
      <c r="AU292" s="373">
        <f t="shared" si="136"/>
        <v>10132.207492795391</v>
      </c>
      <c r="AV292" s="374">
        <f t="shared" si="137"/>
        <v>10359.081967213115</v>
      </c>
      <c r="AW292" s="375">
        <f t="shared" si="138"/>
        <v>10915.660343685382</v>
      </c>
      <c r="AX292" s="376">
        <f t="shared" si="139"/>
        <v>3122.7199999999993</v>
      </c>
      <c r="AY292" s="377">
        <f t="shared" si="140"/>
        <v>7207.9159385557014</v>
      </c>
      <c r="AZ292" s="378">
        <f t="shared" si="141"/>
        <v>0</v>
      </c>
      <c r="BA292" s="379">
        <f t="shared" si="142"/>
        <v>0</v>
      </c>
      <c r="BB292" s="471">
        <f t="shared" si="144"/>
        <v>1261.9585736616984</v>
      </c>
      <c r="BC292" s="379">
        <f t="shared" si="145"/>
        <v>115.05259901382043</v>
      </c>
      <c r="BD292" s="381">
        <f t="shared" si="143"/>
        <v>0</v>
      </c>
      <c r="BE292" s="382">
        <f>'Allocation (ENG)'!AW292</f>
        <v>43114.596914925103</v>
      </c>
    </row>
    <row r="293" spans="1:57" ht="20" customHeight="1" x14ac:dyDescent="0.35">
      <c r="A293" s="333" t="s">
        <v>386</v>
      </c>
      <c r="B293" s="390" t="s">
        <v>378</v>
      </c>
      <c r="C293" s="333" t="s">
        <v>379</v>
      </c>
      <c r="D293" s="333" t="s">
        <v>71</v>
      </c>
      <c r="E293" s="462">
        <f>'Allocation (ENG)'!AY293</f>
        <v>0.21735073107108188</v>
      </c>
      <c r="F293" s="463">
        <f>'Allocation (ENG)'!AZ293</f>
        <v>0.22060209810838458</v>
      </c>
      <c r="G293" s="464">
        <f>'Allocation (ENG)'!BA293</f>
        <v>0.21825536787345617</v>
      </c>
      <c r="H293" s="465">
        <f>'Allocation (ENG)'!BB293</f>
        <v>0.10159074741662509</v>
      </c>
      <c r="I293" s="466">
        <f>'Allocation (ENG)'!BC293</f>
        <v>0.1260043568890139</v>
      </c>
      <c r="J293" s="467">
        <f>'Allocation (ENG)'!BD293</f>
        <v>1.470544216738055E-2</v>
      </c>
      <c r="K293" s="462">
        <f>'Allocation (ENG)'!BE293</f>
        <v>6.9426109977368686E-2</v>
      </c>
      <c r="L293" s="468">
        <f>'Allocation (ENG)'!BF293</f>
        <v>2.5232484711282682E-2</v>
      </c>
      <c r="M293" s="469">
        <f>'Allocation (ENG)'!BG293</f>
        <v>6.832661785406262E-3</v>
      </c>
      <c r="N293" s="470">
        <f>'Allocation (ENG)'!BH293</f>
        <v>0</v>
      </c>
      <c r="P293" s="367">
        <f t="shared" si="119"/>
        <v>-0.14188040005332164</v>
      </c>
      <c r="Q293" s="367">
        <f t="shared" si="120"/>
        <v>-3.5777138847504025E-2</v>
      </c>
      <c r="R293" s="367">
        <f t="shared" si="121"/>
        <v>0.11141575051565883</v>
      </c>
      <c r="S293" s="367">
        <f t="shared" si="122"/>
        <v>6.6918966874094238E-3</v>
      </c>
      <c r="T293" s="367">
        <f t="shared" si="123"/>
        <v>7.6874711079483682E-2</v>
      </c>
      <c r="U293" s="367">
        <f t="shared" si="124"/>
        <v>-2.8151380647772801E-2</v>
      </c>
      <c r="V293" s="367">
        <f t="shared" si="125"/>
        <v>-5.4893189269035608E-3</v>
      </c>
      <c r="W293" s="367">
        <f t="shared" si="126"/>
        <v>2.5232484711282682E-2</v>
      </c>
      <c r="X293" s="367">
        <f t="shared" si="127"/>
        <v>6.832661785406262E-3</v>
      </c>
      <c r="Y293" s="367">
        <f t="shared" si="128"/>
        <v>-1.5749266303739049E-2</v>
      </c>
      <c r="AA293" s="368">
        <f>'GE2024 results'!Q292</f>
        <v>0.35923113112440352</v>
      </c>
      <c r="AB293" s="368">
        <f>'GE2024 results'!R292</f>
        <v>0.2563792369558886</v>
      </c>
      <c r="AC293" s="368">
        <f>'GE2024 results'!S292</f>
        <v>0.10683961735779735</v>
      </c>
      <c r="AD293" s="368">
        <f>'GE2024 results'!T292</f>
        <v>9.4898850729215667E-2</v>
      </c>
      <c r="AE293" s="368">
        <f>'GE2024 results'!U292</f>
        <v>4.9129645809530213E-2</v>
      </c>
      <c r="AF293" s="368">
        <f>'GE2024 results'!W292</f>
        <v>4.285682281515335E-2</v>
      </c>
      <c r="AG293" s="368">
        <f>'GE2024 results'!X292</f>
        <v>7.4915428904272247E-2</v>
      </c>
      <c r="AH293" s="369">
        <f>'GE2024 results'!Z292</f>
        <v>1.5749266303739049E-2</v>
      </c>
      <c r="AJ293" s="368">
        <f t="shared" si="129"/>
        <v>0.22060209810838458</v>
      </c>
      <c r="AK293" s="370" t="str">
        <f t="shared" si="130"/>
        <v>Con</v>
      </c>
      <c r="AL293" s="368">
        <f t="shared" si="131"/>
        <v>2.3467302349284014E-3</v>
      </c>
      <c r="AM293" s="368">
        <f t="shared" si="132"/>
        <v>0.21825536787345617</v>
      </c>
      <c r="AO293" s="383" t="s">
        <v>8</v>
      </c>
      <c r="AP293" s="372" t="str">
        <f t="shared" si="133"/>
        <v>Con</v>
      </c>
      <c r="AQ293" s="359" t="str">
        <f t="shared" si="134"/>
        <v>gain from</v>
      </c>
      <c r="AR293" s="359" t="str">
        <f t="shared" si="135"/>
        <v>LAB</v>
      </c>
      <c r="AS293" s="333" t="str">
        <f t="shared" si="146"/>
        <v/>
      </c>
      <c r="AU293" s="373">
        <f t="shared" si="136"/>
        <v>8410.2881844380408</v>
      </c>
      <c r="AV293" s="374">
        <f t="shared" si="137"/>
        <v>8536.0983606557384</v>
      </c>
      <c r="AW293" s="375">
        <f t="shared" si="138"/>
        <v>8445.2926961446428</v>
      </c>
      <c r="AX293" s="376">
        <f t="shared" si="139"/>
        <v>3931.0079999999998</v>
      </c>
      <c r="AY293" s="377">
        <f t="shared" si="140"/>
        <v>4875.6815710217925</v>
      </c>
      <c r="AZ293" s="378">
        <f t="shared" si="141"/>
        <v>569.02043024097543</v>
      </c>
      <c r="BA293" s="379">
        <f t="shared" si="142"/>
        <v>2686.4119092528131</v>
      </c>
      <c r="BB293" s="471">
        <f t="shared" si="144"/>
        <v>976.35957783787148</v>
      </c>
      <c r="BC293" s="379">
        <f t="shared" si="145"/>
        <v>264.38675590776137</v>
      </c>
      <c r="BD293" s="381">
        <f t="shared" si="143"/>
        <v>0</v>
      </c>
      <c r="BE293" s="382">
        <f>'Allocation (ENG)'!AW293</f>
        <v>38694.547485499643</v>
      </c>
    </row>
    <row r="294" spans="1:57" ht="20" customHeight="1" x14ac:dyDescent="0.35">
      <c r="A294" s="333" t="s">
        <v>387</v>
      </c>
      <c r="B294" s="390" t="s">
        <v>388</v>
      </c>
      <c r="C294" s="333" t="s">
        <v>379</v>
      </c>
      <c r="D294" s="333" t="s">
        <v>71</v>
      </c>
      <c r="E294" s="462">
        <f>'Allocation (ENG)'!AY294</f>
        <v>0.18215658496299117</v>
      </c>
      <c r="F294" s="463">
        <f>'Allocation (ENG)'!AZ294</f>
        <v>0.24531209459004996</v>
      </c>
      <c r="G294" s="464">
        <f>'Allocation (ENG)'!BA294</f>
        <v>0.30973656028481394</v>
      </c>
      <c r="H294" s="465">
        <f>'Allocation (ENG)'!BB294</f>
        <v>0.1039500274776916</v>
      </c>
      <c r="I294" s="466">
        <f>'Allocation (ENG)'!BC294</f>
        <v>0.11313462466734502</v>
      </c>
      <c r="J294" s="467">
        <f>'Allocation (ENG)'!BD294</f>
        <v>7.6954490002766277E-3</v>
      </c>
      <c r="K294" s="462">
        <f>'Allocation (ENG)'!BE294</f>
        <v>0</v>
      </c>
      <c r="L294" s="468">
        <f>'Allocation (ENG)'!BF294</f>
        <v>3.5808617666820523E-2</v>
      </c>
      <c r="M294" s="469">
        <f>'Allocation (ENG)'!BG294</f>
        <v>2.206041350010872E-3</v>
      </c>
      <c r="N294" s="470">
        <f>'Allocation (ENG)'!BH294</f>
        <v>0</v>
      </c>
      <c r="P294" s="367">
        <f t="shared" si="119"/>
        <v>-0.15506995882422056</v>
      </c>
      <c r="Q294" s="367">
        <f t="shared" si="120"/>
        <v>-7.4030013674657918E-2</v>
      </c>
      <c r="R294" s="367">
        <f t="shared" si="121"/>
        <v>0.13990285816103723</v>
      </c>
      <c r="S294" s="367">
        <f t="shared" si="122"/>
        <v>-4.8165395775357223E-3</v>
      </c>
      <c r="T294" s="367">
        <f t="shared" si="123"/>
        <v>6.3724309180427569E-2</v>
      </c>
      <c r="U294" s="367">
        <f t="shared" si="124"/>
        <v>-3.2542054012563246E-3</v>
      </c>
      <c r="V294" s="367">
        <f t="shared" si="125"/>
        <v>0</v>
      </c>
      <c r="W294" s="367">
        <f t="shared" si="126"/>
        <v>3.5808617666820523E-2</v>
      </c>
      <c r="X294" s="367">
        <f t="shared" si="127"/>
        <v>2.206041350010872E-3</v>
      </c>
      <c r="Y294" s="367">
        <f t="shared" si="128"/>
        <v>-4.4711088806259555E-3</v>
      </c>
      <c r="AA294" s="368">
        <f>'GE2024 results'!Q293</f>
        <v>0.33722654378721173</v>
      </c>
      <c r="AB294" s="368">
        <f>'GE2024 results'!R293</f>
        <v>0.31934210826470788</v>
      </c>
      <c r="AC294" s="368">
        <f>'GE2024 results'!S293</f>
        <v>0.16983370212377671</v>
      </c>
      <c r="AD294" s="368">
        <f>'GE2024 results'!T293</f>
        <v>0.10876656705522732</v>
      </c>
      <c r="AE294" s="368">
        <f>'GE2024 results'!U293</f>
        <v>4.9410315486917447E-2</v>
      </c>
      <c r="AF294" s="368">
        <f>'GE2024 results'!W293</f>
        <v>1.0949654401532952E-2</v>
      </c>
      <c r="AG294" s="368">
        <f>'GE2024 results'!X293</f>
        <v>0</v>
      </c>
      <c r="AH294" s="369">
        <f>'GE2024 results'!Z293</f>
        <v>4.4711088806259555E-3</v>
      </c>
      <c r="AJ294" s="368">
        <f t="shared" si="129"/>
        <v>0.30973656028481394</v>
      </c>
      <c r="AK294" s="370" t="str">
        <f t="shared" si="130"/>
        <v>Ref</v>
      </c>
      <c r="AL294" s="368">
        <f t="shared" si="131"/>
        <v>6.4424465694763983E-2</v>
      </c>
      <c r="AM294" s="368">
        <f t="shared" si="132"/>
        <v>0.24531209459004996</v>
      </c>
      <c r="AO294" s="383" t="s">
        <v>8</v>
      </c>
      <c r="AP294" s="372" t="str">
        <f t="shared" si="133"/>
        <v>Ref</v>
      </c>
      <c r="AQ294" s="359" t="str">
        <f t="shared" si="134"/>
        <v>gain from</v>
      </c>
      <c r="AR294" s="359" t="str">
        <f t="shared" si="135"/>
        <v>LAB</v>
      </c>
      <c r="AS294" s="333" t="str">
        <f t="shared" si="146"/>
        <v/>
      </c>
      <c r="AU294" s="373">
        <f t="shared" si="136"/>
        <v>7753.6195965417874</v>
      </c>
      <c r="AV294" s="374">
        <f t="shared" si="137"/>
        <v>10441.877049180328</v>
      </c>
      <c r="AW294" s="375">
        <f t="shared" si="138"/>
        <v>13184.148484545371</v>
      </c>
      <c r="AX294" s="376">
        <f t="shared" si="139"/>
        <v>4424.7039999999997</v>
      </c>
      <c r="AY294" s="377">
        <f t="shared" si="140"/>
        <v>4815.6526597506636</v>
      </c>
      <c r="AZ294" s="378">
        <f t="shared" si="141"/>
        <v>327.56204879914418</v>
      </c>
      <c r="BA294" s="379">
        <f t="shared" si="142"/>
        <v>0</v>
      </c>
      <c r="BB294" s="471">
        <f t="shared" si="144"/>
        <v>1524.2182967085248</v>
      </c>
      <c r="BC294" s="379">
        <f t="shared" si="145"/>
        <v>93.901658541199524</v>
      </c>
      <c r="BD294" s="381">
        <f t="shared" si="143"/>
        <v>0</v>
      </c>
      <c r="BE294" s="382">
        <f>'Allocation (ENG)'!AW294</f>
        <v>42565.68379406703</v>
      </c>
    </row>
    <row r="295" spans="1:57" ht="20" customHeight="1" x14ac:dyDescent="0.35">
      <c r="A295" s="333" t="s">
        <v>389</v>
      </c>
      <c r="B295" s="390" t="s">
        <v>388</v>
      </c>
      <c r="C295" s="333" t="s">
        <v>379</v>
      </c>
      <c r="D295" s="333" t="s">
        <v>71</v>
      </c>
      <c r="E295" s="462">
        <f>'Allocation (ENG)'!AY295</f>
        <v>0.19649233597324978</v>
      </c>
      <c r="F295" s="463">
        <f>'Allocation (ENG)'!AZ295</f>
        <v>0.19350820785557823</v>
      </c>
      <c r="G295" s="464">
        <f>'Allocation (ENG)'!BA295</f>
        <v>0.28474314396582284</v>
      </c>
      <c r="H295" s="465">
        <f>'Allocation (ENG)'!BB295</f>
        <v>0.11850127488948599</v>
      </c>
      <c r="I295" s="466">
        <f>'Allocation (ENG)'!BC295</f>
        <v>0.15963734512683586</v>
      </c>
      <c r="J295" s="467">
        <f>'Allocation (ENG)'!BD295</f>
        <v>0</v>
      </c>
      <c r="K295" s="462">
        <f>'Allocation (ENG)'!BE295</f>
        <v>0</v>
      </c>
      <c r="L295" s="468">
        <f>'Allocation (ENG)'!BF295</f>
        <v>3.2919130909650304E-2</v>
      </c>
      <c r="M295" s="469">
        <f>'Allocation (ENG)'!BG295</f>
        <v>2.5481278656794334E-3</v>
      </c>
      <c r="N295" s="470">
        <f>'Allocation (ENG)'!BH295</f>
        <v>1.1650433413697698E-2</v>
      </c>
      <c r="P295" s="367">
        <f t="shared" si="119"/>
        <v>-0.20009693962896308</v>
      </c>
      <c r="Q295" s="367">
        <f t="shared" si="120"/>
        <v>-0.18461175555427498</v>
      </c>
      <c r="R295" s="367">
        <f t="shared" si="121"/>
        <v>0.28474314396582284</v>
      </c>
      <c r="S295" s="367">
        <f t="shared" si="122"/>
        <v>-1.5270559409420667E-2</v>
      </c>
      <c r="T295" s="367">
        <f t="shared" si="123"/>
        <v>8.5193820276027829E-2</v>
      </c>
      <c r="U295" s="367">
        <f t="shared" si="124"/>
        <v>0</v>
      </c>
      <c r="V295" s="367">
        <f t="shared" si="125"/>
        <v>0</v>
      </c>
      <c r="W295" s="367">
        <f t="shared" si="126"/>
        <v>3.2919130909650304E-2</v>
      </c>
      <c r="X295" s="367">
        <f t="shared" si="127"/>
        <v>2.5481278656794334E-3</v>
      </c>
      <c r="Y295" s="367">
        <f t="shared" si="128"/>
        <v>-5.4249684245215816E-3</v>
      </c>
      <c r="AA295" s="368">
        <f>'GE2024 results'!Q294</f>
        <v>0.39658927560221285</v>
      </c>
      <c r="AB295" s="368">
        <f>'GE2024 results'!R294</f>
        <v>0.37811996340985321</v>
      </c>
      <c r="AC295" s="368">
        <f>'GE2024 results'!S294</f>
        <v>0</v>
      </c>
      <c r="AD295" s="368">
        <f>'GE2024 results'!T294</f>
        <v>0.13377183429890666</v>
      </c>
      <c r="AE295" s="368">
        <f>'GE2024 results'!U294</f>
        <v>7.4443524850808032E-2</v>
      </c>
      <c r="AF295" s="368">
        <f>'GE2024 results'!W294</f>
        <v>0</v>
      </c>
      <c r="AG295" s="368">
        <f>'GE2024 results'!X294</f>
        <v>0</v>
      </c>
      <c r="AH295" s="369">
        <f>'GE2024 results'!Z294</f>
        <v>1.7075401838219279E-2</v>
      </c>
      <c r="AJ295" s="368">
        <f t="shared" si="129"/>
        <v>0.28474314396582284</v>
      </c>
      <c r="AK295" s="370" t="str">
        <f t="shared" si="130"/>
        <v>Ref</v>
      </c>
      <c r="AL295" s="368">
        <f t="shared" si="131"/>
        <v>8.8250807992573066E-2</v>
      </c>
      <c r="AM295" s="368">
        <f t="shared" si="132"/>
        <v>0.19649233597324978</v>
      </c>
      <c r="AO295" s="383" t="s">
        <v>8</v>
      </c>
      <c r="AP295" s="372" t="str">
        <f t="shared" si="133"/>
        <v>Ref</v>
      </c>
      <c r="AQ295" s="359" t="str">
        <f t="shared" si="134"/>
        <v>gain from</v>
      </c>
      <c r="AR295" s="359" t="str">
        <f t="shared" si="135"/>
        <v>LAB</v>
      </c>
      <c r="AS295" s="333" t="str">
        <f t="shared" si="146"/>
        <v/>
      </c>
      <c r="AU295" s="373">
        <f t="shared" si="136"/>
        <v>9073.0146974063391</v>
      </c>
      <c r="AV295" s="374">
        <f t="shared" si="137"/>
        <v>8935.2228688524592</v>
      </c>
      <c r="AW295" s="375">
        <f t="shared" si="138"/>
        <v>13147.987260629397</v>
      </c>
      <c r="AX295" s="376">
        <f t="shared" si="139"/>
        <v>5471.78496</v>
      </c>
      <c r="AY295" s="377">
        <f t="shared" si="140"/>
        <v>7371.2390430733758</v>
      </c>
      <c r="AZ295" s="378">
        <f t="shared" si="141"/>
        <v>0</v>
      </c>
      <c r="BA295" s="379">
        <f t="shared" si="142"/>
        <v>0</v>
      </c>
      <c r="BB295" s="471">
        <f t="shared" si="144"/>
        <v>1520.0377006549602</v>
      </c>
      <c r="BC295" s="379">
        <f t="shared" si="145"/>
        <v>117.65955889153643</v>
      </c>
      <c r="BD295" s="381">
        <f t="shared" si="143"/>
        <v>537.95764129967699</v>
      </c>
      <c r="BE295" s="382">
        <f>'Allocation (ENG)'!AW295</f>
        <v>46174.903730807739</v>
      </c>
    </row>
    <row r="296" spans="1:57" ht="20" customHeight="1" x14ac:dyDescent="0.35">
      <c r="A296" s="333" t="s">
        <v>390</v>
      </c>
      <c r="B296" s="390" t="s">
        <v>388</v>
      </c>
      <c r="C296" s="333" t="s">
        <v>379</v>
      </c>
      <c r="D296" s="333" t="s">
        <v>71</v>
      </c>
      <c r="E296" s="462">
        <f>'Allocation (ENG)'!AY296</f>
        <v>5.9372364545082219E-2</v>
      </c>
      <c r="F296" s="463">
        <f>'Allocation (ENG)'!AZ296</f>
        <v>0.24286463838218086</v>
      </c>
      <c r="G296" s="464">
        <f>'Allocation (ENG)'!BA296</f>
        <v>0.15445228600581873</v>
      </c>
      <c r="H296" s="465">
        <f>'Allocation (ENG)'!BB296</f>
        <v>0.41788666610101383</v>
      </c>
      <c r="I296" s="466">
        <f>'Allocation (ENG)'!BC296</f>
        <v>8.9030891309303292E-2</v>
      </c>
      <c r="J296" s="467">
        <f>'Allocation (ENG)'!BD296</f>
        <v>8.2239315349511843E-3</v>
      </c>
      <c r="K296" s="462">
        <f>'Allocation (ENG)'!BE296</f>
        <v>0</v>
      </c>
      <c r="L296" s="468">
        <f>'Allocation (ENG)'!BF296</f>
        <v>1.7856215786289733E-2</v>
      </c>
      <c r="M296" s="469">
        <f>'Allocation (ENG)'!BG296</f>
        <v>2.0002301205469912E-3</v>
      </c>
      <c r="N296" s="470">
        <f>'Allocation (ENG)'!BH296</f>
        <v>8.3127762148132098E-3</v>
      </c>
      <c r="P296" s="367">
        <f t="shared" si="119"/>
        <v>-5.5193790156978222E-2</v>
      </c>
      <c r="Q296" s="367">
        <f t="shared" si="120"/>
        <v>-0.13330019700099782</v>
      </c>
      <c r="R296" s="367">
        <f t="shared" si="121"/>
        <v>0.15445228600581873</v>
      </c>
      <c r="S296" s="367">
        <f t="shared" si="122"/>
        <v>-1.7150787454590311E-2</v>
      </c>
      <c r="T296" s="367">
        <f t="shared" si="123"/>
        <v>4.9371847815492566E-2</v>
      </c>
      <c r="U296" s="367">
        <f t="shared" si="124"/>
        <v>-7.4926533365940497E-3</v>
      </c>
      <c r="V296" s="367">
        <f t="shared" si="125"/>
        <v>0</v>
      </c>
      <c r="W296" s="367">
        <f t="shared" si="126"/>
        <v>1.7856215786289733E-2</v>
      </c>
      <c r="X296" s="367">
        <f t="shared" si="127"/>
        <v>2.0002301205469912E-3</v>
      </c>
      <c r="Y296" s="367">
        <f t="shared" si="128"/>
        <v>-1.054315177898758E-2</v>
      </c>
      <c r="AA296" s="368">
        <f>'GE2024 results'!Q295</f>
        <v>0.11456615470206044</v>
      </c>
      <c r="AB296" s="368">
        <f>'GE2024 results'!R295</f>
        <v>0.37616483538317869</v>
      </c>
      <c r="AC296" s="368">
        <f>'GE2024 results'!S295</f>
        <v>0</v>
      </c>
      <c r="AD296" s="368">
        <f>'GE2024 results'!T295</f>
        <v>0.43503745355560414</v>
      </c>
      <c r="AE296" s="368">
        <f>'GE2024 results'!U295</f>
        <v>3.9659043493810726E-2</v>
      </c>
      <c r="AF296" s="368">
        <f>'GE2024 results'!W295</f>
        <v>1.5716584871545234E-2</v>
      </c>
      <c r="AG296" s="368">
        <f>'GE2024 results'!X295</f>
        <v>0</v>
      </c>
      <c r="AH296" s="369">
        <f>'GE2024 results'!Z295</f>
        <v>1.885592799380079E-2</v>
      </c>
      <c r="AJ296" s="368">
        <f t="shared" si="129"/>
        <v>0.41788666610101383</v>
      </c>
      <c r="AK296" s="370" t="str">
        <f t="shared" si="130"/>
        <v>LD</v>
      </c>
      <c r="AL296" s="368">
        <f t="shared" si="131"/>
        <v>0.17502202771883296</v>
      </c>
      <c r="AM296" s="368">
        <f t="shared" si="132"/>
        <v>0.24286463838218086</v>
      </c>
      <c r="AO296" s="385" t="s">
        <v>14</v>
      </c>
      <c r="AP296" s="372" t="str">
        <f t="shared" si="133"/>
        <v>LD</v>
      </c>
      <c r="AQ296" s="359" t="str">
        <f t="shared" si="134"/>
        <v>HOLD</v>
      </c>
      <c r="AR296" s="359" t="str">
        <f t="shared" si="135"/>
        <v/>
      </c>
      <c r="AS296" s="333" t="str">
        <f t="shared" si="146"/>
        <v>Con/LD</v>
      </c>
      <c r="AU296" s="373">
        <f t="shared" si="136"/>
        <v>2877.8952056714697</v>
      </c>
      <c r="AV296" s="374">
        <f t="shared" si="137"/>
        <v>11772.126371967213</v>
      </c>
      <c r="AW296" s="375">
        <f t="shared" si="138"/>
        <v>7486.6058781208139</v>
      </c>
      <c r="AX296" s="376">
        <f t="shared" si="139"/>
        <v>20255.788060671999</v>
      </c>
      <c r="AY296" s="377">
        <f t="shared" si="140"/>
        <v>4315.5022916621292</v>
      </c>
      <c r="AZ296" s="378">
        <f t="shared" si="141"/>
        <v>398.63012560726452</v>
      </c>
      <c r="BA296" s="379">
        <f t="shared" si="142"/>
        <v>0</v>
      </c>
      <c r="BB296" s="471">
        <f t="shared" si="144"/>
        <v>865.52587549007933</v>
      </c>
      <c r="BC296" s="379">
        <f t="shared" si="145"/>
        <v>96.955085388100073</v>
      </c>
      <c r="BD296" s="381">
        <f t="shared" si="143"/>
        <v>402.93660186407919</v>
      </c>
      <c r="BE296" s="382">
        <f>'Allocation (ENG)'!AW296</f>
        <v>48471.965496443147</v>
      </c>
    </row>
    <row r="297" spans="1:57" ht="20" customHeight="1" x14ac:dyDescent="0.35">
      <c r="A297" s="333" t="s">
        <v>391</v>
      </c>
      <c r="B297" s="390" t="s">
        <v>388</v>
      </c>
      <c r="C297" s="333" t="s">
        <v>379</v>
      </c>
      <c r="D297" s="333" t="s">
        <v>71</v>
      </c>
      <c r="E297" s="462">
        <f>'Allocation (ENG)'!AY297</f>
        <v>3.8460212422798637E-2</v>
      </c>
      <c r="F297" s="463">
        <f>'Allocation (ENG)'!AZ297</f>
        <v>0.25791406536399503</v>
      </c>
      <c r="G297" s="464">
        <f>'Allocation (ENG)'!BA297</f>
        <v>0.18995925396075389</v>
      </c>
      <c r="H297" s="465">
        <f>'Allocation (ENG)'!BB297</f>
        <v>0.36504922839069182</v>
      </c>
      <c r="I297" s="466">
        <f>'Allocation (ENG)'!BC297</f>
        <v>0.12082532481915899</v>
      </c>
      <c r="J297" s="467">
        <f>'Allocation (ENG)'!BD297</f>
        <v>0</v>
      </c>
      <c r="K297" s="462">
        <f>'Allocation (ENG)'!BE297</f>
        <v>0</v>
      </c>
      <c r="L297" s="468">
        <f>'Allocation (ENG)'!BF297</f>
        <v>2.1961173363261505E-2</v>
      </c>
      <c r="M297" s="469">
        <f>'Allocation (ENG)'!BG297</f>
        <v>1.9286112332101914E-3</v>
      </c>
      <c r="N297" s="470">
        <f>'Allocation (ENG)'!BH297</f>
        <v>3.902130446130009E-3</v>
      </c>
      <c r="P297" s="367">
        <f t="shared" si="119"/>
        <v>-3.6381398041129429E-2</v>
      </c>
      <c r="Q297" s="367">
        <f t="shared" si="120"/>
        <v>-9.4998258363779342E-2</v>
      </c>
      <c r="R297" s="367">
        <f t="shared" si="121"/>
        <v>8.0476319155930676E-2</v>
      </c>
      <c r="S297" s="367">
        <f t="shared" si="122"/>
        <v>-3.6442698852308386E-2</v>
      </c>
      <c r="T297" s="367">
        <f t="shared" si="123"/>
        <v>6.5358331154740434E-2</v>
      </c>
      <c r="U297" s="367">
        <f t="shared" si="124"/>
        <v>0</v>
      </c>
      <c r="V297" s="367">
        <f t="shared" si="125"/>
        <v>0</v>
      </c>
      <c r="W297" s="367">
        <f t="shared" si="126"/>
        <v>2.1961173363261505E-2</v>
      </c>
      <c r="X297" s="367">
        <f t="shared" si="127"/>
        <v>1.9286112332101914E-3</v>
      </c>
      <c r="Y297" s="367">
        <f t="shared" si="128"/>
        <v>-1.9020796499255805E-3</v>
      </c>
      <c r="AA297" s="368">
        <f>'GE2024 results'!Q296</f>
        <v>7.4841610463928065E-2</v>
      </c>
      <c r="AB297" s="368">
        <f>'GE2024 results'!R296</f>
        <v>0.35291232372777437</v>
      </c>
      <c r="AC297" s="368">
        <f>'GE2024 results'!S296</f>
        <v>0.10948293480482321</v>
      </c>
      <c r="AD297" s="368">
        <f>'GE2024 results'!T296</f>
        <v>0.4014919272430002</v>
      </c>
      <c r="AE297" s="368">
        <f>'GE2024 results'!U296</f>
        <v>5.5466993664418554E-2</v>
      </c>
      <c r="AF297" s="368">
        <f>'GE2024 results'!W296</f>
        <v>0</v>
      </c>
      <c r="AG297" s="368">
        <f>'GE2024 results'!X296</f>
        <v>0</v>
      </c>
      <c r="AH297" s="369">
        <f>'GE2024 results'!Z296</f>
        <v>5.8042100960555894E-3</v>
      </c>
      <c r="AJ297" s="368">
        <f t="shared" si="129"/>
        <v>0.36504922839069182</v>
      </c>
      <c r="AK297" s="370" t="str">
        <f t="shared" si="130"/>
        <v>LD</v>
      </c>
      <c r="AL297" s="368">
        <f t="shared" si="131"/>
        <v>0.10713516302669679</v>
      </c>
      <c r="AM297" s="368">
        <f t="shared" si="132"/>
        <v>0.25791406536399503</v>
      </c>
      <c r="AO297" s="385" t="s">
        <v>14</v>
      </c>
      <c r="AP297" s="372" t="str">
        <f t="shared" si="133"/>
        <v>LD</v>
      </c>
      <c r="AQ297" s="359" t="str">
        <f t="shared" si="134"/>
        <v>HOLD</v>
      </c>
      <c r="AR297" s="359" t="str">
        <f t="shared" si="135"/>
        <v/>
      </c>
      <c r="AS297" s="333" t="str">
        <f t="shared" si="146"/>
        <v>Con/LD</v>
      </c>
      <c r="AU297" s="373">
        <f t="shared" si="136"/>
        <v>1920.7031700288185</v>
      </c>
      <c r="AV297" s="374">
        <f t="shared" si="137"/>
        <v>12880.229508196722</v>
      </c>
      <c r="AW297" s="375">
        <f t="shared" si="138"/>
        <v>9486.5659411295564</v>
      </c>
      <c r="AX297" s="376">
        <f t="shared" si="139"/>
        <v>18230.560000000001</v>
      </c>
      <c r="AY297" s="377">
        <f t="shared" si="140"/>
        <v>6034.0172292536008</v>
      </c>
      <c r="AZ297" s="378">
        <f t="shared" si="141"/>
        <v>0</v>
      </c>
      <c r="BA297" s="379">
        <f t="shared" si="142"/>
        <v>0</v>
      </c>
      <c r="BB297" s="471">
        <f t="shared" si="144"/>
        <v>1096.7410900560867</v>
      </c>
      <c r="BC297" s="379">
        <f t="shared" si="145"/>
        <v>96.31485309176702</v>
      </c>
      <c r="BD297" s="381">
        <f t="shared" si="143"/>
        <v>194.87241087896464</v>
      </c>
      <c r="BE297" s="382">
        <f>'Allocation (ENG)'!AW297</f>
        <v>49940.004202635515</v>
      </c>
    </row>
    <row r="298" spans="1:57" ht="20" customHeight="1" x14ac:dyDescent="0.35">
      <c r="A298" s="333" t="s">
        <v>392</v>
      </c>
      <c r="B298" s="390" t="s">
        <v>388</v>
      </c>
      <c r="C298" s="333" t="s">
        <v>379</v>
      </c>
      <c r="D298" s="333" t="s">
        <v>71</v>
      </c>
      <c r="E298" s="462">
        <f>'Allocation (ENG)'!AY298</f>
        <v>0.25680487505106192</v>
      </c>
      <c r="F298" s="463">
        <f>'Allocation (ENG)'!AZ298</f>
        <v>0.15152554433743873</v>
      </c>
      <c r="G298" s="464">
        <f>'Allocation (ENG)'!BA298</f>
        <v>0.15672742790502792</v>
      </c>
      <c r="H298" s="465">
        <f>'Allocation (ENG)'!BB298</f>
        <v>8.3371931382516751E-2</v>
      </c>
      <c r="I298" s="466">
        <f>'Allocation (ENG)'!BC298</f>
        <v>0.32342721100076244</v>
      </c>
      <c r="J298" s="467">
        <f>'Allocation (ENG)'!BD298</f>
        <v>2.855852281261684E-3</v>
      </c>
      <c r="K298" s="462">
        <f>'Allocation (ENG)'!BE298</f>
        <v>0</v>
      </c>
      <c r="L298" s="468">
        <f>'Allocation (ENG)'!BF298</f>
        <v>1.8119244749779325E-2</v>
      </c>
      <c r="M298" s="469">
        <f>'Allocation (ENG)'!BG298</f>
        <v>5.3451618599638954E-3</v>
      </c>
      <c r="N298" s="470">
        <f>'Allocation (ENG)'!BH298</f>
        <v>1.8227514321874593E-3</v>
      </c>
      <c r="P298" s="367">
        <f t="shared" si="119"/>
        <v>-0.22006690963022135</v>
      </c>
      <c r="Q298" s="367">
        <f t="shared" si="120"/>
        <v>-4.6328333916518999E-2</v>
      </c>
      <c r="R298" s="367">
        <f t="shared" si="121"/>
        <v>7.0529286994030146E-2</v>
      </c>
      <c r="S298" s="367">
        <f t="shared" si="122"/>
        <v>-4.1288965965519397E-3</v>
      </c>
      <c r="T298" s="367">
        <f t="shared" si="123"/>
        <v>0.18174343276667621</v>
      </c>
      <c r="U298" s="367">
        <f t="shared" si="124"/>
        <v>-2.1561810145365986E-3</v>
      </c>
      <c r="V298" s="367">
        <f t="shared" si="125"/>
        <v>0</v>
      </c>
      <c r="W298" s="367">
        <f t="shared" si="126"/>
        <v>1.8119244749779325E-2</v>
      </c>
      <c r="X298" s="367">
        <f t="shared" si="127"/>
        <v>5.3451618599638954E-3</v>
      </c>
      <c r="Y298" s="367">
        <f t="shared" si="128"/>
        <v>-3.0568052126205602E-3</v>
      </c>
      <c r="AA298" s="368">
        <f>'GE2024 results'!Q297</f>
        <v>0.47687178468128327</v>
      </c>
      <c r="AB298" s="368">
        <f>'GE2024 results'!R297</f>
        <v>0.19785387825395773</v>
      </c>
      <c r="AC298" s="368">
        <f>'GE2024 results'!S297</f>
        <v>8.619814091099777E-2</v>
      </c>
      <c r="AD298" s="368">
        <f>'GE2024 results'!T297</f>
        <v>8.750082797906869E-2</v>
      </c>
      <c r="AE298" s="368">
        <f>'GE2024 results'!U297</f>
        <v>0.14168377823408623</v>
      </c>
      <c r="AF298" s="368">
        <f>'GE2024 results'!W297</f>
        <v>5.0120332957982825E-3</v>
      </c>
      <c r="AG298" s="368">
        <f>'GE2024 results'!X297</f>
        <v>0</v>
      </c>
      <c r="AH298" s="369">
        <f>'GE2024 results'!Z297</f>
        <v>4.8795566448080196E-3</v>
      </c>
      <c r="AJ298" s="368">
        <f t="shared" si="129"/>
        <v>0.32342721100076244</v>
      </c>
      <c r="AK298" s="370" t="str">
        <f t="shared" si="130"/>
        <v>Grn</v>
      </c>
      <c r="AL298" s="368">
        <f t="shared" si="131"/>
        <v>6.6622335949700517E-2</v>
      </c>
      <c r="AM298" s="368">
        <f t="shared" si="132"/>
        <v>0.25680487505106192</v>
      </c>
      <c r="AO298" s="383" t="s">
        <v>8</v>
      </c>
      <c r="AP298" s="372" t="str">
        <f t="shared" si="133"/>
        <v>Grn</v>
      </c>
      <c r="AQ298" s="359" t="str">
        <f t="shared" si="134"/>
        <v>gain from</v>
      </c>
      <c r="AR298" s="359" t="str">
        <f t="shared" si="135"/>
        <v>LAB</v>
      </c>
      <c r="AS298" s="333" t="str">
        <f t="shared" si="146"/>
        <v/>
      </c>
      <c r="AU298" s="373">
        <f t="shared" si="136"/>
        <v>11328.057636887608</v>
      </c>
      <c r="AV298" s="374">
        <f t="shared" si="137"/>
        <v>6684.0245901639355</v>
      </c>
      <c r="AW298" s="375">
        <f t="shared" si="138"/>
        <v>6913.4876673828239</v>
      </c>
      <c r="AX298" s="376">
        <f t="shared" si="139"/>
        <v>3677.6639999999998</v>
      </c>
      <c r="AY298" s="377">
        <f t="shared" si="140"/>
        <v>14266.871245438597</v>
      </c>
      <c r="AZ298" s="378">
        <f t="shared" si="141"/>
        <v>125.97603234026123</v>
      </c>
      <c r="BA298" s="379">
        <f t="shared" si="142"/>
        <v>0</v>
      </c>
      <c r="BB298" s="471">
        <f t="shared" si="144"/>
        <v>799.26772738080319</v>
      </c>
      <c r="BC298" s="379">
        <f t="shared" si="145"/>
        <v>235.78330285250556</v>
      </c>
      <c r="BD298" s="381">
        <f t="shared" si="143"/>
        <v>80.404366456958314</v>
      </c>
      <c r="BE298" s="382">
        <f>'Allocation (ENG)'!AW298</f>
        <v>44111.536568903488</v>
      </c>
    </row>
    <row r="299" spans="1:57" ht="20" customHeight="1" x14ac:dyDescent="0.35">
      <c r="A299" s="333" t="s">
        <v>393</v>
      </c>
      <c r="B299" s="390" t="s">
        <v>388</v>
      </c>
      <c r="C299" s="333" t="s">
        <v>379</v>
      </c>
      <c r="D299" s="333" t="s">
        <v>71</v>
      </c>
      <c r="E299" s="462">
        <f>'Allocation (ENG)'!AY299</f>
        <v>0.19256597536600656</v>
      </c>
      <c r="F299" s="463">
        <f>'Allocation (ENG)'!AZ299</f>
        <v>0.25095015759693662</v>
      </c>
      <c r="G299" s="464">
        <f>'Allocation (ENG)'!BA299</f>
        <v>0.25011038963292703</v>
      </c>
      <c r="H299" s="465">
        <f>'Allocation (ENG)'!BB299</f>
        <v>0.10684238170589867</v>
      </c>
      <c r="I299" s="466">
        <f>'Allocation (ENG)'!BC299</f>
        <v>0.15896040400092656</v>
      </c>
      <c r="J299" s="467">
        <f>'Allocation (ENG)'!BD299</f>
        <v>8.4365304787883781E-3</v>
      </c>
      <c r="K299" s="462">
        <f>'Allocation (ENG)'!BE299</f>
        <v>0</v>
      </c>
      <c r="L299" s="468">
        <f>'Allocation (ENG)'!BF299</f>
        <v>2.8915241095947893E-2</v>
      </c>
      <c r="M299" s="469">
        <f>'Allocation (ENG)'!BG299</f>
        <v>2.9872989647011985E-3</v>
      </c>
      <c r="N299" s="470">
        <f>'Allocation (ENG)'!BH299</f>
        <v>2.3162115786702425E-4</v>
      </c>
      <c r="P299" s="367">
        <f t="shared" si="119"/>
        <v>-0.15700761059347873</v>
      </c>
      <c r="Q299" s="367">
        <f t="shared" si="120"/>
        <v>-6.9386677272346542E-2</v>
      </c>
      <c r="R299" s="367">
        <f t="shared" si="121"/>
        <v>0.11563422370738299</v>
      </c>
      <c r="S299" s="367">
        <f t="shared" si="122"/>
        <v>-2.7793235206270694E-3</v>
      </c>
      <c r="T299" s="367">
        <f t="shared" si="123"/>
        <v>9.0884530228075286E-2</v>
      </c>
      <c r="U299" s="367">
        <f t="shared" si="124"/>
        <v>-3.6362499126103027E-3</v>
      </c>
      <c r="V299" s="367">
        <f t="shared" si="125"/>
        <v>0</v>
      </c>
      <c r="W299" s="367">
        <f t="shared" si="126"/>
        <v>2.8915241095947893E-2</v>
      </c>
      <c r="X299" s="367">
        <f t="shared" si="127"/>
        <v>2.9872989647011985E-3</v>
      </c>
      <c r="Y299" s="367">
        <f t="shared" si="128"/>
        <v>-5.6114326970447929E-3</v>
      </c>
      <c r="AA299" s="368">
        <f>'GE2024 results'!Q298</f>
        <v>0.34957358595948529</v>
      </c>
      <c r="AB299" s="368">
        <f>'GE2024 results'!R298</f>
        <v>0.32033683486928316</v>
      </c>
      <c r="AC299" s="368">
        <f>'GE2024 results'!S298</f>
        <v>0.13447616592554404</v>
      </c>
      <c r="AD299" s="368">
        <f>'GE2024 results'!T298</f>
        <v>0.10962170522652574</v>
      </c>
      <c r="AE299" s="368">
        <f>'GE2024 results'!U298</f>
        <v>6.8075873772851278E-2</v>
      </c>
      <c r="AF299" s="368">
        <f>'GE2024 results'!W298</f>
        <v>1.2072780391398681E-2</v>
      </c>
      <c r="AG299" s="368">
        <f>'GE2024 results'!X298</f>
        <v>0</v>
      </c>
      <c r="AH299" s="369">
        <f>'GE2024 results'!Z298</f>
        <v>5.8430538549118175E-3</v>
      </c>
      <c r="AJ299" s="368">
        <f t="shared" si="129"/>
        <v>0.25095015759693662</v>
      </c>
      <c r="AK299" s="370" t="str">
        <f t="shared" si="130"/>
        <v>Con</v>
      </c>
      <c r="AL299" s="368">
        <f t="shared" si="131"/>
        <v>8.3976796400958564E-4</v>
      </c>
      <c r="AM299" s="368">
        <f t="shared" si="132"/>
        <v>0.25011038963292703</v>
      </c>
      <c r="AO299" s="383" t="s">
        <v>8</v>
      </c>
      <c r="AP299" s="372" t="str">
        <f t="shared" si="133"/>
        <v>Con</v>
      </c>
      <c r="AQ299" s="359" t="str">
        <f t="shared" si="134"/>
        <v>gain from</v>
      </c>
      <c r="AR299" s="359" t="str">
        <f t="shared" si="135"/>
        <v>LAB</v>
      </c>
      <c r="AS299" s="333" t="str">
        <f t="shared" si="146"/>
        <v/>
      </c>
      <c r="AU299" s="373">
        <f t="shared" si="136"/>
        <v>8535.118155619597</v>
      </c>
      <c r="AV299" s="374">
        <f t="shared" si="137"/>
        <v>11122.88524590164</v>
      </c>
      <c r="AW299" s="375">
        <f t="shared" si="138"/>
        <v>11085.66413878496</v>
      </c>
      <c r="AX299" s="376">
        <f t="shared" si="139"/>
        <v>4735.5839999999998</v>
      </c>
      <c r="AY299" s="377">
        <f t="shared" si="140"/>
        <v>7045.615548822645</v>
      </c>
      <c r="AZ299" s="378">
        <f t="shared" si="141"/>
        <v>373.93306020486136</v>
      </c>
      <c r="BA299" s="379">
        <f t="shared" si="142"/>
        <v>0</v>
      </c>
      <c r="BB299" s="471">
        <f t="shared" si="144"/>
        <v>1281.6126981054888</v>
      </c>
      <c r="BC299" s="379">
        <f t="shared" si="145"/>
        <v>132.40630688481309</v>
      </c>
      <c r="BD299" s="381">
        <f t="shared" si="143"/>
        <v>10.266164341748265</v>
      </c>
      <c r="BE299" s="382">
        <f>'Allocation (ENG)'!AW299</f>
        <v>44323.085318665755</v>
      </c>
    </row>
    <row r="300" spans="1:57" ht="20" customHeight="1" x14ac:dyDescent="0.35">
      <c r="A300" s="333" t="s">
        <v>394</v>
      </c>
      <c r="B300" s="390" t="s">
        <v>388</v>
      </c>
      <c r="C300" s="333" t="s">
        <v>379</v>
      </c>
      <c r="D300" s="333" t="s">
        <v>71</v>
      </c>
      <c r="E300" s="462">
        <f>'Allocation (ENG)'!AY300</f>
        <v>0.22399870759656101</v>
      </c>
      <c r="F300" s="463">
        <f>'Allocation (ENG)'!AZ300</f>
        <v>0.1619711342516319</v>
      </c>
      <c r="G300" s="464">
        <f>'Allocation (ENG)'!BA300</f>
        <v>0.1728555435749427</v>
      </c>
      <c r="H300" s="465">
        <f>'Allocation (ENG)'!BB300</f>
        <v>5.5668191856005904E-2</v>
      </c>
      <c r="I300" s="466">
        <f>'Allocation (ENG)'!BC300</f>
        <v>0.12126246680259917</v>
      </c>
      <c r="J300" s="467">
        <f>'Allocation (ENG)'!BD300</f>
        <v>0.22979541196951508</v>
      </c>
      <c r="K300" s="462">
        <f>'Allocation (ENG)'!BE300</f>
        <v>0</v>
      </c>
      <c r="L300" s="468">
        <f>'Allocation (ENG)'!BF300</f>
        <v>1.9983814845021486E-2</v>
      </c>
      <c r="M300" s="469">
        <f>'Allocation (ENG)'!BG300</f>
        <v>1.4464729103722918E-2</v>
      </c>
      <c r="N300" s="470">
        <f>'Allocation (ENG)'!BH300</f>
        <v>0</v>
      </c>
      <c r="P300" s="367">
        <f t="shared" si="119"/>
        <v>-0.11488016850677094</v>
      </c>
      <c r="Q300" s="367">
        <f t="shared" si="120"/>
        <v>-1.0333500897866693E-2</v>
      </c>
      <c r="R300" s="367">
        <f t="shared" si="121"/>
        <v>9.5402796220628736E-2</v>
      </c>
      <c r="S300" s="367">
        <f t="shared" si="122"/>
        <v>8.0689497468511354E-3</v>
      </c>
      <c r="T300" s="367">
        <f t="shared" si="123"/>
        <v>7.7984126768401663E-2</v>
      </c>
      <c r="U300" s="367">
        <f t="shared" si="124"/>
        <v>-2.4814320458046268E-2</v>
      </c>
      <c r="V300" s="367">
        <f t="shared" si="125"/>
        <v>-2.5532603170201951E-2</v>
      </c>
      <c r="W300" s="367">
        <f t="shared" si="126"/>
        <v>1.9983814845021486E-2</v>
      </c>
      <c r="X300" s="367">
        <f t="shared" si="127"/>
        <v>1.4464729103722918E-2</v>
      </c>
      <c r="Y300" s="367">
        <f t="shared" si="128"/>
        <v>-4.0343823651739913E-2</v>
      </c>
      <c r="AA300" s="368">
        <f>'GE2024 results'!Q299</f>
        <v>0.33887887610333195</v>
      </c>
      <c r="AB300" s="368">
        <f>'GE2024 results'!R299</f>
        <v>0.17230463514949859</v>
      </c>
      <c r="AC300" s="368">
        <f>'GE2024 results'!S299</f>
        <v>7.7452747354313969E-2</v>
      </c>
      <c r="AD300" s="368">
        <f>'GE2024 results'!T299</f>
        <v>4.7599242109154768E-2</v>
      </c>
      <c r="AE300" s="368">
        <f>'GE2024 results'!U299</f>
        <v>4.3278340034197511E-2</v>
      </c>
      <c r="AF300" s="368">
        <f>'GE2024 results'!W299</f>
        <v>0.25460973242756135</v>
      </c>
      <c r="AG300" s="368">
        <f>'GE2024 results'!X299</f>
        <v>2.5532603170201951E-2</v>
      </c>
      <c r="AH300" s="369">
        <f>'GE2024 results'!Z299</f>
        <v>4.0343823651739913E-2</v>
      </c>
      <c r="AJ300" s="368">
        <f t="shared" si="129"/>
        <v>0.22979541196951508</v>
      </c>
      <c r="AK300" s="370" t="str">
        <f t="shared" si="130"/>
        <v>Ind</v>
      </c>
      <c r="AL300" s="368">
        <f t="shared" si="131"/>
        <v>5.7967043729540702E-3</v>
      </c>
      <c r="AM300" s="368">
        <f t="shared" si="132"/>
        <v>0.22399870759656101</v>
      </c>
      <c r="AO300" s="383" t="s">
        <v>8</v>
      </c>
      <c r="AP300" s="372" t="str">
        <f t="shared" si="133"/>
        <v>Ind</v>
      </c>
      <c r="AQ300" s="359" t="str">
        <f t="shared" si="134"/>
        <v>gain from</v>
      </c>
      <c r="AR300" s="359" t="str">
        <f t="shared" si="135"/>
        <v>LAB</v>
      </c>
      <c r="AS300" s="333" t="str">
        <f t="shared" si="146"/>
        <v/>
      </c>
      <c r="AU300" s="373">
        <f t="shared" si="136"/>
        <v>7692.2536023054763</v>
      </c>
      <c r="AV300" s="374">
        <f t="shared" si="137"/>
        <v>5562.188524590164</v>
      </c>
      <c r="AW300" s="375">
        <f t="shared" si="138"/>
        <v>5935.965845560253</v>
      </c>
      <c r="AX300" s="376">
        <f t="shared" si="139"/>
        <v>1911.68</v>
      </c>
      <c r="AY300" s="377">
        <f t="shared" si="140"/>
        <v>4164.2278078083982</v>
      </c>
      <c r="AZ300" s="378">
        <f t="shared" si="141"/>
        <v>7891.3160012487115</v>
      </c>
      <c r="BA300" s="379">
        <f t="shared" si="142"/>
        <v>0</v>
      </c>
      <c r="BB300" s="471">
        <f t="shared" si="144"/>
        <v>686.25651182900936</v>
      </c>
      <c r="BC300" s="379">
        <f t="shared" si="145"/>
        <v>496.7277077101927</v>
      </c>
      <c r="BD300" s="381">
        <f t="shared" si="143"/>
        <v>0</v>
      </c>
      <c r="BE300" s="382">
        <f>'Allocation (ENG)'!AW300</f>
        <v>34340.6160010522</v>
      </c>
    </row>
    <row r="301" spans="1:57" ht="20" customHeight="1" x14ac:dyDescent="0.35">
      <c r="A301" s="333" t="s">
        <v>395</v>
      </c>
      <c r="B301" s="390" t="s">
        <v>388</v>
      </c>
      <c r="C301" s="333" t="s">
        <v>379</v>
      </c>
      <c r="D301" s="333" t="s">
        <v>71</v>
      </c>
      <c r="E301" s="462">
        <f>'Allocation (ENG)'!AY301</f>
        <v>0.12415781814009161</v>
      </c>
      <c r="F301" s="463">
        <f>'Allocation (ENG)'!AZ301</f>
        <v>0.29028345187426058</v>
      </c>
      <c r="G301" s="464">
        <f>'Allocation (ENG)'!BA301</f>
        <v>0.1948398375010241</v>
      </c>
      <c r="H301" s="465">
        <f>'Allocation (ENG)'!BB301</f>
        <v>0.20900432996932111</v>
      </c>
      <c r="I301" s="466">
        <f>'Allocation (ENG)'!BC301</f>
        <v>0.12010391970199673</v>
      </c>
      <c r="J301" s="467">
        <f>'Allocation (ENG)'!BD301</f>
        <v>2.6482086645769683E-2</v>
      </c>
      <c r="K301" s="462">
        <f>'Allocation (ENG)'!BE301</f>
        <v>8.8007864755249212E-3</v>
      </c>
      <c r="L301" s="468">
        <f>'Allocation (ENG)'!BF301</f>
        <v>2.2525417215597855E-2</v>
      </c>
      <c r="M301" s="469">
        <f>'Allocation (ENG)'!BG301</f>
        <v>3.8023524764132367E-3</v>
      </c>
      <c r="N301" s="470">
        <f>'Allocation (ENG)'!BH301</f>
        <v>0</v>
      </c>
      <c r="P301" s="367">
        <f t="shared" si="119"/>
        <v>-9.7430830580237271E-2</v>
      </c>
      <c r="Q301" s="367">
        <f t="shared" si="120"/>
        <v>-7.4013944580674673E-2</v>
      </c>
      <c r="R301" s="367">
        <f t="shared" si="121"/>
        <v>9.1847307774639453E-2</v>
      </c>
      <c r="S301" s="367">
        <f t="shared" si="122"/>
        <v>-1.8209363525636957E-3</v>
      </c>
      <c r="T301" s="367">
        <f t="shared" si="123"/>
        <v>6.9535913690415591E-2</v>
      </c>
      <c r="U301" s="367">
        <f t="shared" si="124"/>
        <v>-9.5210959560072667E-3</v>
      </c>
      <c r="V301" s="367">
        <f t="shared" si="125"/>
        <v>-4.9241836875834194E-3</v>
      </c>
      <c r="W301" s="367">
        <f t="shared" si="126"/>
        <v>2.2525417215597855E-2</v>
      </c>
      <c r="X301" s="367">
        <f t="shared" si="127"/>
        <v>3.8023524764132367E-3</v>
      </c>
      <c r="Y301" s="367">
        <f t="shared" si="128"/>
        <v>0</v>
      </c>
      <c r="AA301" s="368">
        <f>'GE2024 results'!Q300</f>
        <v>0.22158864872032888</v>
      </c>
      <c r="AB301" s="368">
        <f>'GE2024 results'!R300</f>
        <v>0.36429739645493525</v>
      </c>
      <c r="AC301" s="368">
        <f>'GE2024 results'!S300</f>
        <v>0.10299252972638465</v>
      </c>
      <c r="AD301" s="368">
        <f>'GE2024 results'!T300</f>
        <v>0.21082526632188481</v>
      </c>
      <c r="AE301" s="368">
        <f>'GE2024 results'!U300</f>
        <v>5.0568006011581138E-2</v>
      </c>
      <c r="AF301" s="368">
        <f>'GE2024 results'!W300</f>
        <v>3.6003182601776949E-2</v>
      </c>
      <c r="AG301" s="368">
        <f>'GE2024 results'!X300</f>
        <v>1.3724970163108341E-2</v>
      </c>
      <c r="AH301" s="369">
        <f>'GE2024 results'!Z300</f>
        <v>0</v>
      </c>
      <c r="AJ301" s="368">
        <f t="shared" si="129"/>
        <v>0.29028345187426058</v>
      </c>
      <c r="AK301" s="370" t="str">
        <f t="shared" si="130"/>
        <v>Con</v>
      </c>
      <c r="AL301" s="368">
        <f t="shared" si="131"/>
        <v>8.1279121904939466E-2</v>
      </c>
      <c r="AM301" s="368">
        <f t="shared" si="132"/>
        <v>0.20900432996932111</v>
      </c>
      <c r="AO301" s="384" t="s">
        <v>10</v>
      </c>
      <c r="AP301" s="372" t="str">
        <f t="shared" si="133"/>
        <v>Con</v>
      </c>
      <c r="AQ301" s="359" t="str">
        <f t="shared" si="134"/>
        <v>HOLD</v>
      </c>
      <c r="AR301" s="359" t="str">
        <f t="shared" si="135"/>
        <v/>
      </c>
      <c r="AS301" s="333" t="str">
        <f t="shared" si="146"/>
        <v/>
      </c>
      <c r="AU301" s="373">
        <f t="shared" si="136"/>
        <v>5258.593659942363</v>
      </c>
      <c r="AV301" s="374">
        <f t="shared" si="137"/>
        <v>12294.696721311475</v>
      </c>
      <c r="AW301" s="375">
        <f t="shared" si="138"/>
        <v>8252.2675537919986</v>
      </c>
      <c r="AX301" s="376">
        <f t="shared" si="139"/>
        <v>8852.1919999999991</v>
      </c>
      <c r="AY301" s="377">
        <f t="shared" si="140"/>
        <v>5086.894406975769</v>
      </c>
      <c r="AZ301" s="378">
        <f t="shared" si="141"/>
        <v>1121.625162423187</v>
      </c>
      <c r="BA301" s="379">
        <f t="shared" si="142"/>
        <v>372.74946238570959</v>
      </c>
      <c r="BB301" s="471">
        <f t="shared" si="144"/>
        <v>954.04395737565142</v>
      </c>
      <c r="BC301" s="379">
        <f t="shared" si="145"/>
        <v>161.04524809522428</v>
      </c>
      <c r="BD301" s="381">
        <f t="shared" si="143"/>
        <v>0</v>
      </c>
      <c r="BE301" s="382">
        <f>'Allocation (ENG)'!AW301</f>
        <v>42354.108172301385</v>
      </c>
    </row>
    <row r="302" spans="1:57" ht="20" customHeight="1" x14ac:dyDescent="0.35">
      <c r="A302" s="333" t="s">
        <v>396</v>
      </c>
      <c r="B302" s="390" t="s">
        <v>388</v>
      </c>
      <c r="C302" s="333" t="s">
        <v>379</v>
      </c>
      <c r="D302" s="333" t="s">
        <v>71</v>
      </c>
      <c r="E302" s="462">
        <f>'Allocation (ENG)'!AY302</f>
        <v>3.5529424392304158E-2</v>
      </c>
      <c r="F302" s="463">
        <f>'Allocation (ENG)'!AZ302</f>
        <v>0.24210340507664621</v>
      </c>
      <c r="G302" s="464">
        <f>'Allocation (ENG)'!BA302</f>
        <v>0.17423986198869557</v>
      </c>
      <c r="H302" s="465">
        <f>'Allocation (ENG)'!BB302</f>
        <v>0.4456841017516498</v>
      </c>
      <c r="I302" s="466">
        <f>'Allocation (ENG)'!BC302</f>
        <v>8.1006329719580022E-2</v>
      </c>
      <c r="J302" s="467">
        <f>'Allocation (ENG)'!BD302</f>
        <v>0</v>
      </c>
      <c r="K302" s="462">
        <f>'Allocation (ENG)'!BE302</f>
        <v>0</v>
      </c>
      <c r="L302" s="468">
        <f>'Allocation (ENG)'!BF302</f>
        <v>2.0143855780329969E-2</v>
      </c>
      <c r="M302" s="469">
        <f>'Allocation (ENG)'!BG302</f>
        <v>1.2930212907943091E-3</v>
      </c>
      <c r="N302" s="470">
        <f>'Allocation (ENG)'!BH302</f>
        <v>0</v>
      </c>
      <c r="P302" s="367">
        <f t="shared" si="119"/>
        <v>-3.171256157039886E-2</v>
      </c>
      <c r="Q302" s="367">
        <f t="shared" si="120"/>
        <v>-8.0087746611348015E-2</v>
      </c>
      <c r="R302" s="367">
        <f t="shared" si="121"/>
        <v>7.6571386646559603E-2</v>
      </c>
      <c r="S302" s="367">
        <f t="shared" si="122"/>
        <v>-3.1046948823360843E-2</v>
      </c>
      <c r="T302" s="367">
        <f t="shared" si="123"/>
        <v>4.483899328742387E-2</v>
      </c>
      <c r="U302" s="367">
        <f t="shared" si="124"/>
        <v>0</v>
      </c>
      <c r="V302" s="367">
        <f t="shared" si="125"/>
        <v>0</v>
      </c>
      <c r="W302" s="367">
        <f t="shared" si="126"/>
        <v>2.0143855780329969E-2</v>
      </c>
      <c r="X302" s="367">
        <f t="shared" si="127"/>
        <v>1.2930212907943091E-3</v>
      </c>
      <c r="Y302" s="367">
        <f t="shared" si="128"/>
        <v>0</v>
      </c>
      <c r="AA302" s="368">
        <f>'GE2024 results'!Q301</f>
        <v>6.7241985962703019E-2</v>
      </c>
      <c r="AB302" s="368">
        <f>'GE2024 results'!R301</f>
        <v>0.32219115168799423</v>
      </c>
      <c r="AC302" s="368">
        <f>'GE2024 results'!S301</f>
        <v>9.7668475342135963E-2</v>
      </c>
      <c r="AD302" s="368">
        <f>'GE2024 results'!T301</f>
        <v>0.47673105057501064</v>
      </c>
      <c r="AE302" s="368">
        <f>'GE2024 results'!U301</f>
        <v>3.6167336432156152E-2</v>
      </c>
      <c r="AF302" s="368">
        <f>'GE2024 results'!W301</f>
        <v>0</v>
      </c>
      <c r="AG302" s="368">
        <f>'GE2024 results'!X301</f>
        <v>0</v>
      </c>
      <c r="AH302" s="369">
        <f>'GE2024 results'!Z301</f>
        <v>0</v>
      </c>
      <c r="AJ302" s="368">
        <f t="shared" si="129"/>
        <v>0.4456841017516498</v>
      </c>
      <c r="AK302" s="370" t="str">
        <f t="shared" si="130"/>
        <v>LD</v>
      </c>
      <c r="AL302" s="368">
        <f t="shared" si="131"/>
        <v>0.20358069667500359</v>
      </c>
      <c r="AM302" s="368">
        <f t="shared" si="132"/>
        <v>0.24210340507664621</v>
      </c>
      <c r="AO302" s="385" t="s">
        <v>14</v>
      </c>
      <c r="AP302" s="372" t="str">
        <f t="shared" si="133"/>
        <v>LD</v>
      </c>
      <c r="AQ302" s="359" t="str">
        <f t="shared" si="134"/>
        <v>HOLD</v>
      </c>
      <c r="AR302" s="359" t="str">
        <f t="shared" si="135"/>
        <v/>
      </c>
      <c r="AS302" s="333" t="str">
        <f t="shared" si="146"/>
        <v>Con/LD</v>
      </c>
      <c r="AU302" s="373">
        <f t="shared" si="136"/>
        <v>1904.4438040345822</v>
      </c>
      <c r="AV302" s="374">
        <f t="shared" si="137"/>
        <v>12977.196721311477</v>
      </c>
      <c r="AW302" s="375">
        <f t="shared" si="138"/>
        <v>9339.5834932830476</v>
      </c>
      <c r="AX302" s="376">
        <f t="shared" si="139"/>
        <v>23889.504000000001</v>
      </c>
      <c r="AY302" s="377">
        <f t="shared" si="140"/>
        <v>4342.0912486117468</v>
      </c>
      <c r="AZ302" s="378">
        <f t="shared" si="141"/>
        <v>0</v>
      </c>
      <c r="BA302" s="379">
        <f t="shared" si="142"/>
        <v>0</v>
      </c>
      <c r="BB302" s="471">
        <f t="shared" si="144"/>
        <v>1079.7484616307263</v>
      </c>
      <c r="BC302" s="379">
        <f t="shared" si="145"/>
        <v>69.308367018504413</v>
      </c>
      <c r="BD302" s="381">
        <f t="shared" si="143"/>
        <v>0</v>
      </c>
      <c r="BE302" s="382">
        <f>'Allocation (ENG)'!AW302</f>
        <v>53601.876095890082</v>
      </c>
    </row>
    <row r="303" spans="1:57" ht="20" customHeight="1" x14ac:dyDescent="0.35">
      <c r="A303" s="333" t="s">
        <v>397</v>
      </c>
      <c r="B303" s="390" t="s">
        <v>398</v>
      </c>
      <c r="C303" s="333" t="s">
        <v>379</v>
      </c>
      <c r="D303" s="333" t="s">
        <v>71</v>
      </c>
      <c r="E303" s="462">
        <f>'Allocation (ENG)'!AY303</f>
        <v>0.22579096911768531</v>
      </c>
      <c r="F303" s="463">
        <f>'Allocation (ENG)'!AZ303</f>
        <v>0.22877305374374712</v>
      </c>
      <c r="G303" s="464">
        <f>'Allocation (ENG)'!BA303</f>
        <v>0.31667979110581262</v>
      </c>
      <c r="H303" s="465">
        <f>'Allocation (ENG)'!BB303</f>
        <v>8.1904397909228627E-2</v>
      </c>
      <c r="I303" s="466">
        <f>'Allocation (ENG)'!BC303</f>
        <v>0.1043599317195046</v>
      </c>
      <c r="J303" s="467">
        <f>'Allocation (ENG)'!BD303</f>
        <v>0</v>
      </c>
      <c r="K303" s="462">
        <f>'Allocation (ENG)'!BE303</f>
        <v>0</v>
      </c>
      <c r="L303" s="468">
        <f>'Allocation (ENG)'!BF303</f>
        <v>3.6611323997687642E-2</v>
      </c>
      <c r="M303" s="469">
        <f>'Allocation (ENG)'!BG303</f>
        <v>1.6657909830784933E-3</v>
      </c>
      <c r="N303" s="470">
        <f>'Allocation (ENG)'!BH303</f>
        <v>4.2147414232554343E-3</v>
      </c>
      <c r="P303" s="367">
        <f t="shared" si="119"/>
        <v>-0.18134482521323098</v>
      </c>
      <c r="Q303" s="367">
        <f t="shared" si="120"/>
        <v>-6.1293689829094E-2</v>
      </c>
      <c r="R303" s="367">
        <f t="shared" si="121"/>
        <v>0.14755487350528526</v>
      </c>
      <c r="S303" s="367">
        <f t="shared" si="122"/>
        <v>-1.5662678785103301E-3</v>
      </c>
      <c r="T303" s="367">
        <f t="shared" si="123"/>
        <v>5.9967215832886271E-2</v>
      </c>
      <c r="U303" s="367">
        <f t="shared" si="124"/>
        <v>0</v>
      </c>
      <c r="V303" s="367">
        <f t="shared" si="125"/>
        <v>0</v>
      </c>
      <c r="W303" s="367">
        <f t="shared" si="126"/>
        <v>3.6611323997687642E-2</v>
      </c>
      <c r="X303" s="367">
        <f t="shared" si="127"/>
        <v>1.6657909830784933E-3</v>
      </c>
      <c r="Y303" s="367">
        <f t="shared" si="128"/>
        <v>-1.5944213981025088E-3</v>
      </c>
      <c r="AA303" s="368">
        <f>'GE2024 results'!Q302</f>
        <v>0.40713579433091629</v>
      </c>
      <c r="AB303" s="368">
        <f>'GE2024 results'!R302</f>
        <v>0.29006674357284112</v>
      </c>
      <c r="AC303" s="368">
        <f>'GE2024 results'!S302</f>
        <v>0.16912491760052736</v>
      </c>
      <c r="AD303" s="368">
        <f>'GE2024 results'!T302</f>
        <v>8.3470665787738957E-2</v>
      </c>
      <c r="AE303" s="368">
        <f>'GE2024 results'!U302</f>
        <v>4.4392715886618327E-2</v>
      </c>
      <c r="AF303" s="368">
        <f>'GE2024 results'!W302</f>
        <v>0</v>
      </c>
      <c r="AG303" s="368">
        <f>'GE2024 results'!X302</f>
        <v>0</v>
      </c>
      <c r="AH303" s="369">
        <f>'GE2024 results'!Z302</f>
        <v>5.8091628213579431E-3</v>
      </c>
      <c r="AJ303" s="368">
        <f t="shared" si="129"/>
        <v>0.31667979110581262</v>
      </c>
      <c r="AK303" s="370" t="str">
        <f t="shared" si="130"/>
        <v>Ref</v>
      </c>
      <c r="AL303" s="368">
        <f t="shared" si="131"/>
        <v>8.7906737362065501E-2</v>
      </c>
      <c r="AM303" s="368">
        <f t="shared" si="132"/>
        <v>0.22877305374374712</v>
      </c>
      <c r="AO303" s="383" t="s">
        <v>8</v>
      </c>
      <c r="AP303" s="372" t="str">
        <f t="shared" si="133"/>
        <v>Ref</v>
      </c>
      <c r="AQ303" s="359" t="str">
        <f t="shared" si="134"/>
        <v>gain from</v>
      </c>
      <c r="AR303" s="359" t="str">
        <f t="shared" si="135"/>
        <v>LAB</v>
      </c>
      <c r="AS303" s="333" t="str">
        <f t="shared" si="146"/>
        <v/>
      </c>
      <c r="AU303" s="373">
        <f t="shared" si="136"/>
        <v>10366.132564841499</v>
      </c>
      <c r="AV303" s="374">
        <f t="shared" si="137"/>
        <v>10503.040983606557</v>
      </c>
      <c r="AW303" s="375">
        <f t="shared" si="138"/>
        <v>14538.866226745129</v>
      </c>
      <c r="AX303" s="376">
        <f t="shared" si="139"/>
        <v>3760.2559999999994</v>
      </c>
      <c r="AY303" s="377">
        <f t="shared" si="140"/>
        <v>4791.1964366402026</v>
      </c>
      <c r="AZ303" s="378">
        <f t="shared" si="141"/>
        <v>0</v>
      </c>
      <c r="BA303" s="379">
        <f t="shared" si="142"/>
        <v>0</v>
      </c>
      <c r="BB303" s="471">
        <f t="shared" si="144"/>
        <v>1680.8371008699778</v>
      </c>
      <c r="BC303" s="379">
        <f t="shared" si="145"/>
        <v>76.476974359896062</v>
      </c>
      <c r="BD303" s="381">
        <f t="shared" si="143"/>
        <v>193.5000699572818</v>
      </c>
      <c r="BE303" s="382">
        <f>'Allocation (ENG)'!AW303</f>
        <v>45910.306357020549</v>
      </c>
    </row>
    <row r="304" spans="1:57" ht="20" customHeight="1" x14ac:dyDescent="0.35">
      <c r="A304" s="333" t="s">
        <v>399</v>
      </c>
      <c r="B304" s="390" t="s">
        <v>398</v>
      </c>
      <c r="C304" s="333" t="s">
        <v>379</v>
      </c>
      <c r="D304" s="333" t="s">
        <v>71</v>
      </c>
      <c r="E304" s="462">
        <f>'Allocation (ENG)'!AY304</f>
        <v>0.24056645420045866</v>
      </c>
      <c r="F304" s="463">
        <f>'Allocation (ENG)'!AZ304</f>
        <v>0.23609052350846058</v>
      </c>
      <c r="G304" s="464">
        <f>'Allocation (ENG)'!BA304</f>
        <v>0.24512178869610424</v>
      </c>
      <c r="H304" s="465">
        <f>'Allocation (ENG)'!BB304</f>
        <v>6.4612779826647621E-2</v>
      </c>
      <c r="I304" s="466">
        <f>'Allocation (ENG)'!BC304</f>
        <v>0.17390477400435864</v>
      </c>
      <c r="J304" s="467">
        <f>'Allocation (ENG)'!BD304</f>
        <v>0</v>
      </c>
      <c r="K304" s="462">
        <f>'Allocation (ENG)'!BE304</f>
        <v>0</v>
      </c>
      <c r="L304" s="468">
        <f>'Allocation (ENG)'!BF304</f>
        <v>2.8338509361486939E-2</v>
      </c>
      <c r="M304" s="469">
        <f>'Allocation (ENG)'!BG304</f>
        <v>2.7758642582229828E-3</v>
      </c>
      <c r="N304" s="470">
        <f>'Allocation (ENG)'!BH304</f>
        <v>8.5893061442604262E-3</v>
      </c>
      <c r="P304" s="367">
        <f t="shared" si="119"/>
        <v>-0.18650901172046239</v>
      </c>
      <c r="Q304" s="367">
        <f t="shared" si="120"/>
        <v>-5.862869917418248E-2</v>
      </c>
      <c r="R304" s="367">
        <f t="shared" si="121"/>
        <v>0.11623571222995877</v>
      </c>
      <c r="S304" s="367">
        <f t="shared" si="122"/>
        <v>-2.1810057507520852E-4</v>
      </c>
      <c r="T304" s="367">
        <f t="shared" si="123"/>
        <v>0.10107209728101257</v>
      </c>
      <c r="U304" s="367">
        <f t="shared" si="124"/>
        <v>0</v>
      </c>
      <c r="V304" s="367">
        <f t="shared" si="125"/>
        <v>0</v>
      </c>
      <c r="W304" s="367">
        <f t="shared" si="126"/>
        <v>2.8338509361486939E-2</v>
      </c>
      <c r="X304" s="367">
        <f t="shared" si="127"/>
        <v>2.7758642582229828E-3</v>
      </c>
      <c r="Y304" s="367">
        <f t="shared" si="128"/>
        <v>-3.0663716609611539E-3</v>
      </c>
      <c r="AA304" s="368">
        <f>'GE2024 results'!Q303</f>
        <v>0.42707546592092105</v>
      </c>
      <c r="AB304" s="368">
        <f>'GE2024 results'!R303</f>
        <v>0.29471922268264306</v>
      </c>
      <c r="AC304" s="368">
        <f>'GE2024 results'!S303</f>
        <v>0.12888607646614547</v>
      </c>
      <c r="AD304" s="368">
        <f>'GE2024 results'!T303</f>
        <v>6.4830880401722829E-2</v>
      </c>
      <c r="AE304" s="368">
        <f>'GE2024 results'!U303</f>
        <v>7.2832676723346063E-2</v>
      </c>
      <c r="AF304" s="368">
        <f>'GE2024 results'!W303</f>
        <v>0</v>
      </c>
      <c r="AG304" s="368">
        <f>'GE2024 results'!X303</f>
        <v>0</v>
      </c>
      <c r="AH304" s="369">
        <f>'GE2024 results'!Z303</f>
        <v>1.165567780522158E-2</v>
      </c>
      <c r="AJ304" s="368">
        <f t="shared" si="129"/>
        <v>0.24512178869610424</v>
      </c>
      <c r="AK304" s="370" t="str">
        <f t="shared" si="130"/>
        <v>Ref</v>
      </c>
      <c r="AL304" s="368">
        <f t="shared" si="131"/>
        <v>4.5553344956455744E-3</v>
      </c>
      <c r="AM304" s="368">
        <f t="shared" si="132"/>
        <v>0.24056645420045866</v>
      </c>
      <c r="AO304" s="383" t="s">
        <v>8</v>
      </c>
      <c r="AP304" s="372" t="str">
        <f t="shared" si="133"/>
        <v>Ref</v>
      </c>
      <c r="AQ304" s="359" t="str">
        <f t="shared" si="134"/>
        <v>gain from</v>
      </c>
      <c r="AR304" s="359" t="str">
        <f t="shared" si="135"/>
        <v>LAB</v>
      </c>
      <c r="AS304" s="333" t="str">
        <f t="shared" ref="AS304:AS335" si="147">IF(AD304&gt;AA304,"Con/LD","")</f>
        <v/>
      </c>
      <c r="AU304" s="373">
        <f t="shared" si="136"/>
        <v>10973.498559077811</v>
      </c>
      <c r="AV304" s="374">
        <f t="shared" si="137"/>
        <v>10769.327868852459</v>
      </c>
      <c r="AW304" s="375">
        <f t="shared" si="138"/>
        <v>11181.291273528472</v>
      </c>
      <c r="AX304" s="376">
        <f t="shared" si="139"/>
        <v>2947.328</v>
      </c>
      <c r="AY304" s="377">
        <f t="shared" si="140"/>
        <v>7932.709459829347</v>
      </c>
      <c r="AZ304" s="378">
        <f t="shared" si="141"/>
        <v>0</v>
      </c>
      <c r="BA304" s="379">
        <f t="shared" si="142"/>
        <v>0</v>
      </c>
      <c r="BB304" s="471">
        <f t="shared" si="144"/>
        <v>1292.6681431051206</v>
      </c>
      <c r="BC304" s="379">
        <f t="shared" si="145"/>
        <v>126.6217375944822</v>
      </c>
      <c r="BD304" s="381">
        <f t="shared" si="143"/>
        <v>391.80333314045356</v>
      </c>
      <c r="BE304" s="382">
        <f>'Allocation (ENG)'!AW304</f>
        <v>45615.24837512814</v>
      </c>
    </row>
    <row r="305" spans="1:57" ht="20" customHeight="1" x14ac:dyDescent="0.35">
      <c r="A305" s="333" t="s">
        <v>400</v>
      </c>
      <c r="B305" s="390" t="s">
        <v>398</v>
      </c>
      <c r="C305" s="333" t="s">
        <v>379</v>
      </c>
      <c r="D305" s="333" t="s">
        <v>71</v>
      </c>
      <c r="E305" s="462">
        <f>'Allocation (ENG)'!AY305</f>
        <v>5.1099403075333082E-2</v>
      </c>
      <c r="F305" s="463">
        <f>'Allocation (ENG)'!AZ305</f>
        <v>0.27079726314817548</v>
      </c>
      <c r="G305" s="464">
        <f>'Allocation (ENG)'!BA305</f>
        <v>0.22494377400161983</v>
      </c>
      <c r="H305" s="465">
        <f>'Allocation (ENG)'!BB305</f>
        <v>0.31369949425670424</v>
      </c>
      <c r="I305" s="466">
        <f>'Allocation (ENG)'!BC305</f>
        <v>0.10483611525572754</v>
      </c>
      <c r="J305" s="467">
        <f>'Allocation (ENG)'!BD305</f>
        <v>0</v>
      </c>
      <c r="K305" s="462">
        <f>'Allocation (ENG)'!BE305</f>
        <v>0</v>
      </c>
      <c r="L305" s="468">
        <f>'Allocation (ENG)'!BF305</f>
        <v>2.6005730780857425E-2</v>
      </c>
      <c r="M305" s="469">
        <f>'Allocation (ENG)'!BG305</f>
        <v>1.6733918144307273E-3</v>
      </c>
      <c r="N305" s="470">
        <f>'Allocation (ENG)'!BH305</f>
        <v>6.9448276671515291E-3</v>
      </c>
      <c r="P305" s="367">
        <f t="shared" si="119"/>
        <v>-4.8030441653841065E-2</v>
      </c>
      <c r="Q305" s="367">
        <f t="shared" si="120"/>
        <v>-9.8599615469155799E-2</v>
      </c>
      <c r="R305" s="367">
        <f t="shared" si="121"/>
        <v>9.5697775518404249E-2</v>
      </c>
      <c r="S305" s="367">
        <f t="shared" si="122"/>
        <v>-3.0251329995880261E-2</v>
      </c>
      <c r="T305" s="367">
        <f t="shared" si="123"/>
        <v>5.6857829222118794E-2</v>
      </c>
      <c r="U305" s="367">
        <f t="shared" si="124"/>
        <v>0</v>
      </c>
      <c r="V305" s="367">
        <f t="shared" si="125"/>
        <v>0</v>
      </c>
      <c r="W305" s="367">
        <f t="shared" si="126"/>
        <v>2.6005730780857425E-2</v>
      </c>
      <c r="X305" s="367">
        <f t="shared" si="127"/>
        <v>1.6733918144307273E-3</v>
      </c>
      <c r="Y305" s="367">
        <f t="shared" si="128"/>
        <v>-3.35334021693421E-3</v>
      </c>
      <c r="AA305" s="368">
        <f>'GE2024 results'!Q304</f>
        <v>9.9129844729174146E-2</v>
      </c>
      <c r="AB305" s="368">
        <f>'GE2024 results'!R304</f>
        <v>0.36939687861733128</v>
      </c>
      <c r="AC305" s="368">
        <f>'GE2024 results'!S304</f>
        <v>0.12924599848321558</v>
      </c>
      <c r="AD305" s="368">
        <f>'GE2024 results'!T304</f>
        <v>0.3439508242525845</v>
      </c>
      <c r="AE305" s="368">
        <f>'GE2024 results'!U304</f>
        <v>4.797828603360875E-2</v>
      </c>
      <c r="AF305" s="368">
        <f>'GE2024 results'!W304</f>
        <v>0</v>
      </c>
      <c r="AG305" s="368">
        <f>'GE2024 results'!X304</f>
        <v>0</v>
      </c>
      <c r="AH305" s="369">
        <f>'GE2024 results'!Z304</f>
        <v>1.0298167884085739E-2</v>
      </c>
      <c r="AJ305" s="368">
        <f t="shared" si="129"/>
        <v>0.31369949425670424</v>
      </c>
      <c r="AK305" s="370" t="str">
        <f t="shared" si="130"/>
        <v>LD</v>
      </c>
      <c r="AL305" s="368">
        <f t="shared" si="131"/>
        <v>4.2902231108528754E-2</v>
      </c>
      <c r="AM305" s="368">
        <f t="shared" si="132"/>
        <v>0.27079726314817548</v>
      </c>
      <c r="AO305" s="384" t="s">
        <v>10</v>
      </c>
      <c r="AP305" s="372" t="str">
        <f t="shared" si="133"/>
        <v>LD</v>
      </c>
      <c r="AQ305" s="359" t="str">
        <f t="shared" si="134"/>
        <v>gain from</v>
      </c>
      <c r="AR305" s="359" t="str">
        <f t="shared" si="135"/>
        <v>CON</v>
      </c>
      <c r="AS305" s="333" t="str">
        <f t="shared" si="147"/>
        <v>Con/LD</v>
      </c>
      <c r="AU305" s="373">
        <f t="shared" si="136"/>
        <v>2605.1700288184438</v>
      </c>
      <c r="AV305" s="374">
        <f t="shared" si="137"/>
        <v>13805.893442622952</v>
      </c>
      <c r="AW305" s="375">
        <f t="shared" si="138"/>
        <v>11468.172677759008</v>
      </c>
      <c r="AX305" s="376">
        <f t="shared" si="139"/>
        <v>15993.152</v>
      </c>
      <c r="AY305" s="377">
        <f t="shared" si="140"/>
        <v>5344.7963961406249</v>
      </c>
      <c r="AZ305" s="378">
        <f t="shared" si="141"/>
        <v>0</v>
      </c>
      <c r="BA305" s="379">
        <f t="shared" si="142"/>
        <v>0</v>
      </c>
      <c r="BB305" s="471">
        <f t="shared" si="144"/>
        <v>1325.8344781040169</v>
      </c>
      <c r="BC305" s="379">
        <f t="shared" si="145"/>
        <v>85.313524993591713</v>
      </c>
      <c r="BD305" s="381">
        <f t="shared" si="143"/>
        <v>354.06395779417517</v>
      </c>
      <c r="BE305" s="382">
        <f>'Allocation (ENG)'!AW305</f>
        <v>50982.396506232821</v>
      </c>
    </row>
    <row r="306" spans="1:57" ht="20" customHeight="1" x14ac:dyDescent="0.35">
      <c r="A306" s="333" t="s">
        <v>401</v>
      </c>
      <c r="B306" s="390" t="s">
        <v>398</v>
      </c>
      <c r="C306" s="333" t="s">
        <v>379</v>
      </c>
      <c r="D306" s="333" t="s">
        <v>71</v>
      </c>
      <c r="E306" s="462">
        <f>'Allocation (ENG)'!AY306</f>
        <v>7.7822488328428516E-2</v>
      </c>
      <c r="F306" s="463">
        <f>'Allocation (ENG)'!AZ306</f>
        <v>0.22788846103034763</v>
      </c>
      <c r="G306" s="464">
        <f>'Allocation (ENG)'!BA306</f>
        <v>0.23072155532114166</v>
      </c>
      <c r="H306" s="465">
        <f>'Allocation (ENG)'!BB306</f>
        <v>0.31391202503159338</v>
      </c>
      <c r="I306" s="466">
        <f>'Allocation (ENG)'!BC306</f>
        <v>0.11316328175154959</v>
      </c>
      <c r="J306" s="467">
        <f>'Allocation (ENG)'!BD306</f>
        <v>7.6611400810966219E-3</v>
      </c>
      <c r="K306" s="462">
        <f>'Allocation (ENG)'!BE306</f>
        <v>0</v>
      </c>
      <c r="L306" s="468">
        <f>'Allocation (ENG)'!BF306</f>
        <v>2.6673699592944078E-2</v>
      </c>
      <c r="M306" s="469">
        <f>'Allocation (ENG)'!BG306</f>
        <v>2.1573488628985156E-3</v>
      </c>
      <c r="N306" s="470">
        <f>'Allocation (ENG)'!BH306</f>
        <v>0</v>
      </c>
      <c r="P306" s="367">
        <f t="shared" si="119"/>
        <v>-7.3082294092941577E-2</v>
      </c>
      <c r="Q306" s="367">
        <f t="shared" si="120"/>
        <v>-8.2839673394469265E-2</v>
      </c>
      <c r="R306" s="367">
        <f t="shared" si="121"/>
        <v>9.8214015467630256E-2</v>
      </c>
      <c r="S306" s="367">
        <f t="shared" si="122"/>
        <v>-3.0120719475084767E-2</v>
      </c>
      <c r="T306" s="367">
        <f t="shared" si="123"/>
        <v>6.1396801786017495E-2</v>
      </c>
      <c r="U306" s="367">
        <f t="shared" si="124"/>
        <v>-2.3991787469947188E-3</v>
      </c>
      <c r="V306" s="367">
        <f t="shared" si="125"/>
        <v>0</v>
      </c>
      <c r="W306" s="367">
        <f t="shared" si="126"/>
        <v>2.6673699592944078E-2</v>
      </c>
      <c r="X306" s="367">
        <f t="shared" si="127"/>
        <v>2.1573488628985156E-3</v>
      </c>
      <c r="Y306" s="367">
        <f t="shared" si="128"/>
        <v>0</v>
      </c>
      <c r="AA306" s="368">
        <f>'GE2024 results'!Q305</f>
        <v>0.15090478242137009</v>
      </c>
      <c r="AB306" s="368">
        <f>'GE2024 results'!R305</f>
        <v>0.31072813442481689</v>
      </c>
      <c r="AC306" s="368">
        <f>'GE2024 results'!S305</f>
        <v>0.13250753985351141</v>
      </c>
      <c r="AD306" s="368">
        <f>'GE2024 results'!T305</f>
        <v>0.34403274450667815</v>
      </c>
      <c r="AE306" s="368">
        <f>'GE2024 results'!U305</f>
        <v>5.1766479965532096E-2</v>
      </c>
      <c r="AF306" s="368">
        <f>'GE2024 results'!W305</f>
        <v>1.0060318828091341E-2</v>
      </c>
      <c r="AG306" s="368">
        <f>'GE2024 results'!X305</f>
        <v>0</v>
      </c>
      <c r="AH306" s="369">
        <f>'GE2024 results'!Z305</f>
        <v>0</v>
      </c>
      <c r="AJ306" s="368">
        <f t="shared" si="129"/>
        <v>0.31391202503159338</v>
      </c>
      <c r="AK306" s="370" t="str">
        <f t="shared" si="130"/>
        <v>LD</v>
      </c>
      <c r="AL306" s="368">
        <f t="shared" si="131"/>
        <v>8.3190469710451714E-2</v>
      </c>
      <c r="AM306" s="368">
        <f t="shared" si="132"/>
        <v>0.23072155532114166</v>
      </c>
      <c r="AO306" s="385" t="s">
        <v>14</v>
      </c>
      <c r="AP306" s="372" t="str">
        <f t="shared" si="133"/>
        <v>LD</v>
      </c>
      <c r="AQ306" s="359" t="str">
        <f t="shared" si="134"/>
        <v>HOLD</v>
      </c>
      <c r="AR306" s="359" t="str">
        <f t="shared" si="135"/>
        <v/>
      </c>
      <c r="AS306" s="333" t="str">
        <f t="shared" si="147"/>
        <v>Con/LD</v>
      </c>
      <c r="AU306" s="373">
        <f t="shared" si="136"/>
        <v>3674.0922190201732</v>
      </c>
      <c r="AV306" s="374">
        <f t="shared" si="137"/>
        <v>10758.88524590164</v>
      </c>
      <c r="AW306" s="375">
        <f t="shared" si="138"/>
        <v>10892.638996432313</v>
      </c>
      <c r="AX306" s="376">
        <f t="shared" si="139"/>
        <v>14820.159999999998</v>
      </c>
      <c r="AY306" s="377">
        <f t="shared" si="140"/>
        <v>5342.5731031305831</v>
      </c>
      <c r="AZ306" s="378">
        <f t="shared" si="141"/>
        <v>361.69153371183484</v>
      </c>
      <c r="BA306" s="379">
        <f t="shared" si="142"/>
        <v>0</v>
      </c>
      <c r="BB306" s="471">
        <f t="shared" si="144"/>
        <v>1259.2970776432685</v>
      </c>
      <c r="BC306" s="379">
        <f t="shared" si="145"/>
        <v>101.85100529601007</v>
      </c>
      <c r="BD306" s="381">
        <f t="shared" si="143"/>
        <v>0</v>
      </c>
      <c r="BE306" s="382">
        <f>'Allocation (ENG)'!AW306</f>
        <v>47211.189181135822</v>
      </c>
    </row>
    <row r="307" spans="1:57" ht="20" customHeight="1" x14ac:dyDescent="0.35">
      <c r="A307" s="333" t="s">
        <v>402</v>
      </c>
      <c r="B307" s="390" t="s">
        <v>398</v>
      </c>
      <c r="C307" s="333" t="s">
        <v>379</v>
      </c>
      <c r="D307" s="333" t="s">
        <v>71</v>
      </c>
      <c r="E307" s="462">
        <f>'Allocation (ENG)'!AY307</f>
        <v>0.11853460873022308</v>
      </c>
      <c r="F307" s="463">
        <f>'Allocation (ENG)'!AZ307</f>
        <v>0.25781994967792504</v>
      </c>
      <c r="G307" s="464">
        <f>'Allocation (ENG)'!BA307</f>
        <v>0.31662866059387845</v>
      </c>
      <c r="H307" s="465">
        <f>'Allocation (ENG)'!BB307</f>
        <v>0.17412586384848913</v>
      </c>
      <c r="I307" s="466">
        <f>'Allocation (ENG)'!BC307</f>
        <v>8.9096407092504271E-2</v>
      </c>
      <c r="J307" s="467">
        <f>'Allocation (ENG)'!BD307</f>
        <v>0</v>
      </c>
      <c r="K307" s="462">
        <f>'Allocation (ENG)'!BE307</f>
        <v>0</v>
      </c>
      <c r="L307" s="468">
        <f>'Allocation (ENG)'!BF307</f>
        <v>3.6605412803506127E-2</v>
      </c>
      <c r="M307" s="469">
        <f>'Allocation (ENG)'!BG307</f>
        <v>1.4221549316292413E-3</v>
      </c>
      <c r="N307" s="470">
        <f>'Allocation (ENG)'!BH307</f>
        <v>5.7669423218447485E-3</v>
      </c>
      <c r="P307" s="367">
        <f t="shared" si="119"/>
        <v>-0.11054186314895416</v>
      </c>
      <c r="Q307" s="367">
        <f t="shared" si="120"/>
        <v>-9.2538169349268062E-2</v>
      </c>
      <c r="R307" s="367">
        <f t="shared" si="121"/>
        <v>0.13539449663721184</v>
      </c>
      <c r="S307" s="367">
        <f t="shared" si="122"/>
        <v>-1.606626351818885E-2</v>
      </c>
      <c r="T307" s="367">
        <f t="shared" si="123"/>
        <v>4.8476332476060723E-2</v>
      </c>
      <c r="U307" s="367">
        <f t="shared" si="124"/>
        <v>0</v>
      </c>
      <c r="V307" s="367">
        <f t="shared" si="125"/>
        <v>0</v>
      </c>
      <c r="W307" s="367">
        <f t="shared" si="126"/>
        <v>3.6605412803506127E-2</v>
      </c>
      <c r="X307" s="367">
        <f t="shared" si="127"/>
        <v>1.4221549316292413E-3</v>
      </c>
      <c r="Y307" s="367">
        <f t="shared" si="128"/>
        <v>-2.7521008319968008E-3</v>
      </c>
      <c r="AA307" s="368">
        <f>'GE2024 results'!Q306</f>
        <v>0.22907647187917723</v>
      </c>
      <c r="AB307" s="368">
        <f>'GE2024 results'!R306</f>
        <v>0.3503581190271931</v>
      </c>
      <c r="AC307" s="368">
        <f>'GE2024 results'!S306</f>
        <v>0.18123416395666661</v>
      </c>
      <c r="AD307" s="368">
        <f>'GE2024 results'!T306</f>
        <v>0.19019212736667798</v>
      </c>
      <c r="AE307" s="368">
        <f>'GE2024 results'!U306</f>
        <v>4.0620074616443548E-2</v>
      </c>
      <c r="AF307" s="368">
        <f>'GE2024 results'!W306</f>
        <v>0</v>
      </c>
      <c r="AG307" s="368">
        <f>'GE2024 results'!X306</f>
        <v>0</v>
      </c>
      <c r="AH307" s="369">
        <f>'GE2024 results'!Z306</f>
        <v>8.5190431538415493E-3</v>
      </c>
      <c r="AJ307" s="368">
        <f t="shared" si="129"/>
        <v>0.31662866059387845</v>
      </c>
      <c r="AK307" s="370" t="str">
        <f t="shared" si="130"/>
        <v>Ref</v>
      </c>
      <c r="AL307" s="368">
        <f t="shared" si="131"/>
        <v>5.880871091595341E-2</v>
      </c>
      <c r="AM307" s="368">
        <f t="shared" si="132"/>
        <v>0.25781994967792504</v>
      </c>
      <c r="AO307" s="384" t="s">
        <v>10</v>
      </c>
      <c r="AP307" s="372" t="str">
        <f t="shared" si="133"/>
        <v>Ref</v>
      </c>
      <c r="AQ307" s="359" t="str">
        <f t="shared" si="134"/>
        <v>gain from</v>
      </c>
      <c r="AR307" s="359" t="str">
        <f t="shared" si="135"/>
        <v>CON</v>
      </c>
      <c r="AS307" s="333" t="str">
        <f t="shared" si="147"/>
        <v/>
      </c>
      <c r="AU307" s="373">
        <f t="shared" si="136"/>
        <v>6022.2593659942368</v>
      </c>
      <c r="AV307" s="374">
        <f t="shared" si="137"/>
        <v>13098.77868852459</v>
      </c>
      <c r="AW307" s="375">
        <f t="shared" si="138"/>
        <v>16086.609111297535</v>
      </c>
      <c r="AX307" s="376">
        <f t="shared" si="139"/>
        <v>8846.6239999999998</v>
      </c>
      <c r="AY307" s="377">
        <f t="shared" si="140"/>
        <v>4526.6245684452215</v>
      </c>
      <c r="AZ307" s="378">
        <f t="shared" si="141"/>
        <v>0</v>
      </c>
      <c r="BA307" s="379">
        <f t="shared" si="142"/>
        <v>0</v>
      </c>
      <c r="BB307" s="471">
        <f t="shared" si="144"/>
        <v>1859.771525493652</v>
      </c>
      <c r="BC307" s="379">
        <f t="shared" si="145"/>
        <v>72.253883896402968</v>
      </c>
      <c r="BD307" s="381">
        <f t="shared" si="143"/>
        <v>292.9947867792884</v>
      </c>
      <c r="BE307" s="382">
        <f>'Allocation (ENG)'!AW307</f>
        <v>50805.915930430921</v>
      </c>
    </row>
    <row r="308" spans="1:57" ht="20" customHeight="1" x14ac:dyDescent="0.35">
      <c r="A308" s="333" t="s">
        <v>403</v>
      </c>
      <c r="B308" s="390" t="s">
        <v>398</v>
      </c>
      <c r="C308" s="333" t="s">
        <v>379</v>
      </c>
      <c r="D308" s="333" t="s">
        <v>71</v>
      </c>
      <c r="E308" s="462">
        <f>'Allocation (ENG)'!AY308</f>
        <v>7.3177737262748246E-2</v>
      </c>
      <c r="F308" s="463">
        <f>'Allocation (ENG)'!AZ308</f>
        <v>0.26913197342476008</v>
      </c>
      <c r="G308" s="464">
        <f>'Allocation (ENG)'!BA308</f>
        <v>0.20961379145057438</v>
      </c>
      <c r="H308" s="465">
        <f>'Allocation (ENG)'!BB308</f>
        <v>0.31100086396805932</v>
      </c>
      <c r="I308" s="466">
        <f>'Allocation (ENG)'!BC308</f>
        <v>0.10565568893859799</v>
      </c>
      <c r="J308" s="467">
        <f>'Allocation (ENG)'!BD308</f>
        <v>0</v>
      </c>
      <c r="K308" s="462">
        <f>'Allocation (ENG)'!BE308</f>
        <v>0</v>
      </c>
      <c r="L308" s="468">
        <f>'Allocation (ENG)'!BF308</f>
        <v>2.4233432788316144E-2</v>
      </c>
      <c r="M308" s="469">
        <f>'Allocation (ENG)'!BG308</f>
        <v>1.6864738319100363E-3</v>
      </c>
      <c r="N308" s="470">
        <f>'Allocation (ENG)'!BH308</f>
        <v>5.5000383350337929E-3</v>
      </c>
      <c r="P308" s="367">
        <f t="shared" si="119"/>
        <v>-6.5047293388954111E-2</v>
      </c>
      <c r="Q308" s="367">
        <f t="shared" si="120"/>
        <v>-8.8332895008702117E-2</v>
      </c>
      <c r="R308" s="367">
        <f t="shared" si="121"/>
        <v>9.2345093912141851E-2</v>
      </c>
      <c r="S308" s="367">
        <f t="shared" si="122"/>
        <v>-2.1018375869722439E-2</v>
      </c>
      <c r="T308" s="367">
        <f t="shared" si="123"/>
        <v>5.8574674131467934E-2</v>
      </c>
      <c r="U308" s="367">
        <f t="shared" si="124"/>
        <v>0</v>
      </c>
      <c r="V308" s="367">
        <f t="shared" si="125"/>
        <v>0</v>
      </c>
      <c r="W308" s="367">
        <f t="shared" si="126"/>
        <v>2.4233432788316144E-2</v>
      </c>
      <c r="X308" s="367">
        <f t="shared" si="127"/>
        <v>1.6864738319100363E-3</v>
      </c>
      <c r="Y308" s="367">
        <f t="shared" si="128"/>
        <v>-2.4411103964572939E-3</v>
      </c>
      <c r="AA308" s="368">
        <f>'GE2024 results'!Q307</f>
        <v>0.13822503065170236</v>
      </c>
      <c r="AB308" s="368">
        <f>'GE2024 results'!R307</f>
        <v>0.3574648684334622</v>
      </c>
      <c r="AC308" s="368">
        <f>'GE2024 results'!S307</f>
        <v>0.11726869753843253</v>
      </c>
      <c r="AD308" s="368">
        <f>'GE2024 results'!T307</f>
        <v>0.33201923983778175</v>
      </c>
      <c r="AE308" s="368">
        <f>'GE2024 results'!U307</f>
        <v>4.7081014807130055E-2</v>
      </c>
      <c r="AF308" s="368">
        <f>'GE2024 results'!W307</f>
        <v>0</v>
      </c>
      <c r="AG308" s="368">
        <f>'GE2024 results'!X307</f>
        <v>0</v>
      </c>
      <c r="AH308" s="369">
        <f>'GE2024 results'!Z307</f>
        <v>7.9411487314910868E-3</v>
      </c>
      <c r="AJ308" s="368">
        <f t="shared" si="129"/>
        <v>0.31100086396805932</v>
      </c>
      <c r="AK308" s="370" t="str">
        <f t="shared" si="130"/>
        <v>LD</v>
      </c>
      <c r="AL308" s="368">
        <f t="shared" si="131"/>
        <v>4.1868890543299231E-2</v>
      </c>
      <c r="AM308" s="368">
        <f t="shared" si="132"/>
        <v>0.26913197342476008</v>
      </c>
      <c r="AO308" s="384" t="s">
        <v>10</v>
      </c>
      <c r="AP308" s="372" t="str">
        <f t="shared" si="133"/>
        <v>LD</v>
      </c>
      <c r="AQ308" s="359" t="str">
        <f t="shared" si="134"/>
        <v>gain from</v>
      </c>
      <c r="AR308" s="359" t="str">
        <f t="shared" si="135"/>
        <v>CON</v>
      </c>
      <c r="AS308" s="333" t="str">
        <f t="shared" si="147"/>
        <v>Con/LD</v>
      </c>
      <c r="AU308" s="373">
        <f t="shared" si="136"/>
        <v>3843.5043227665706</v>
      </c>
      <c r="AV308" s="374">
        <f t="shared" si="137"/>
        <v>14135.581967213113</v>
      </c>
      <c r="AW308" s="375">
        <f t="shared" si="138"/>
        <v>11009.516605563273</v>
      </c>
      <c r="AX308" s="376">
        <f t="shared" si="139"/>
        <v>16334.656000000001</v>
      </c>
      <c r="AY308" s="377">
        <f t="shared" si="140"/>
        <v>5549.3393530644753</v>
      </c>
      <c r="AZ308" s="378">
        <f t="shared" si="141"/>
        <v>0</v>
      </c>
      <c r="BA308" s="379">
        <f t="shared" si="142"/>
        <v>0</v>
      </c>
      <c r="BB308" s="471">
        <f t="shared" si="144"/>
        <v>1272.8092881983744</v>
      </c>
      <c r="BC308" s="379">
        <f t="shared" si="145"/>
        <v>88.578435267888906</v>
      </c>
      <c r="BD308" s="381">
        <f t="shared" si="143"/>
        <v>288.87776401423986</v>
      </c>
      <c r="BE308" s="382">
        <f>'Allocation (ENG)'!AW308</f>
        <v>52522.863736087937</v>
      </c>
    </row>
    <row r="309" spans="1:57" ht="20" customHeight="1" x14ac:dyDescent="0.35">
      <c r="A309" s="333" t="s">
        <v>404</v>
      </c>
      <c r="B309" s="390" t="s">
        <v>398</v>
      </c>
      <c r="C309" s="333" t="s">
        <v>379</v>
      </c>
      <c r="D309" s="333" t="s">
        <v>71</v>
      </c>
      <c r="E309" s="462">
        <f>'Allocation (ENG)'!AY309</f>
        <v>0.14124014420648986</v>
      </c>
      <c r="F309" s="463">
        <f>'Allocation (ENG)'!AZ309</f>
        <v>0.3041244572898319</v>
      </c>
      <c r="G309" s="464">
        <f>'Allocation (ENG)'!BA309</f>
        <v>0.32327487679233957</v>
      </c>
      <c r="H309" s="465">
        <f>'Allocation (ENG)'!BB309</f>
        <v>8.5711732081260081E-2</v>
      </c>
      <c r="I309" s="466">
        <f>'Allocation (ENG)'!BC309</f>
        <v>9.9038509846699402E-2</v>
      </c>
      <c r="J309" s="467">
        <f>'Allocation (ENG)'!BD309</f>
        <v>4.0229523855429368E-3</v>
      </c>
      <c r="K309" s="462">
        <f>'Allocation (ENG)'!BE309</f>
        <v>0</v>
      </c>
      <c r="L309" s="468">
        <f>'Allocation (ENG)'!BF309</f>
        <v>3.737378129885869E-2</v>
      </c>
      <c r="M309" s="469">
        <f>'Allocation (ENG)'!BG309</f>
        <v>1.8518998880144239E-3</v>
      </c>
      <c r="N309" s="470">
        <f>'Allocation (ENG)'!BH309</f>
        <v>3.3616462109628651E-3</v>
      </c>
      <c r="P309" s="367">
        <f t="shared" si="119"/>
        <v>-0.12472186767326712</v>
      </c>
      <c r="Q309" s="367">
        <f t="shared" si="120"/>
        <v>-9.856768535759225E-2</v>
      </c>
      <c r="R309" s="367">
        <f t="shared" si="121"/>
        <v>0.14297810871862185</v>
      </c>
      <c r="S309" s="367">
        <f t="shared" si="122"/>
        <v>-5.5094436984901296E-3</v>
      </c>
      <c r="T309" s="367">
        <f t="shared" si="123"/>
        <v>5.5042755843492316E-2</v>
      </c>
      <c r="U309" s="367">
        <f t="shared" si="124"/>
        <v>-3.520467448682508E-3</v>
      </c>
      <c r="V309" s="367">
        <f t="shared" si="125"/>
        <v>0</v>
      </c>
      <c r="W309" s="367">
        <f t="shared" si="126"/>
        <v>3.737378129885869E-2</v>
      </c>
      <c r="X309" s="367">
        <f t="shared" si="127"/>
        <v>1.8518998880144239E-3</v>
      </c>
      <c r="Y309" s="367">
        <f t="shared" si="128"/>
        <v>-4.9270815709555136E-3</v>
      </c>
      <c r="AA309" s="368">
        <f>'GE2024 results'!Q308</f>
        <v>0.26596201187975699</v>
      </c>
      <c r="AB309" s="368">
        <f>'GE2024 results'!R308</f>
        <v>0.40269214264742414</v>
      </c>
      <c r="AC309" s="368">
        <f>'GE2024 results'!S308</f>
        <v>0.18029676807371772</v>
      </c>
      <c r="AD309" s="368">
        <f>'GE2024 results'!T308</f>
        <v>9.122117577975021E-2</v>
      </c>
      <c r="AE309" s="368">
        <f>'GE2024 results'!U308</f>
        <v>4.3995754003207085E-2</v>
      </c>
      <c r="AF309" s="368">
        <f>'GE2024 results'!W308</f>
        <v>7.5434198342254448E-3</v>
      </c>
      <c r="AG309" s="368">
        <f>'GE2024 results'!X308</f>
        <v>0</v>
      </c>
      <c r="AH309" s="369">
        <f>'GE2024 results'!Z308</f>
        <v>8.2887277819183782E-3</v>
      </c>
      <c r="AJ309" s="368">
        <f t="shared" si="129"/>
        <v>0.32327487679233957</v>
      </c>
      <c r="AK309" s="370" t="str">
        <f t="shared" si="130"/>
        <v>Ref</v>
      </c>
      <c r="AL309" s="368">
        <f t="shared" si="131"/>
        <v>1.9150419502507676E-2</v>
      </c>
      <c r="AM309" s="368">
        <f t="shared" si="132"/>
        <v>0.3041244572898319</v>
      </c>
      <c r="AO309" s="384" t="s">
        <v>10</v>
      </c>
      <c r="AP309" s="372" t="str">
        <f t="shared" si="133"/>
        <v>Ref</v>
      </c>
      <c r="AQ309" s="359" t="str">
        <f t="shared" si="134"/>
        <v>gain from</v>
      </c>
      <c r="AR309" s="359" t="str">
        <f t="shared" si="135"/>
        <v>CON</v>
      </c>
      <c r="AS309" s="333" t="str">
        <f t="shared" si="147"/>
        <v/>
      </c>
      <c r="AU309" s="373">
        <f t="shared" si="136"/>
        <v>6176.4610951008654</v>
      </c>
      <c r="AV309" s="374">
        <f t="shared" si="137"/>
        <v>13299.426229508197</v>
      </c>
      <c r="AW309" s="375">
        <f t="shared" si="138"/>
        <v>14136.878086249253</v>
      </c>
      <c r="AX309" s="376">
        <f t="shared" si="139"/>
        <v>3748.1919999999996</v>
      </c>
      <c r="AY309" s="377">
        <f t="shared" si="140"/>
        <v>4330.9747835615381</v>
      </c>
      <c r="AZ309" s="378">
        <f t="shared" si="141"/>
        <v>175.92455060384623</v>
      </c>
      <c r="BA309" s="379">
        <f t="shared" si="142"/>
        <v>0</v>
      </c>
      <c r="BB309" s="471">
        <f t="shared" si="144"/>
        <v>1634.3632857789321</v>
      </c>
      <c r="BC309" s="379">
        <f t="shared" si="145"/>
        <v>80.983970064632402</v>
      </c>
      <c r="BD309" s="381">
        <f t="shared" si="143"/>
        <v>147.00549304983878</v>
      </c>
      <c r="BE309" s="382">
        <f>'Allocation (ENG)'!AW309</f>
        <v>43730.209493917115</v>
      </c>
    </row>
    <row r="310" spans="1:57" ht="20" customHeight="1" x14ac:dyDescent="0.35">
      <c r="A310" s="333" t="s">
        <v>405</v>
      </c>
      <c r="B310" s="390" t="s">
        <v>398</v>
      </c>
      <c r="C310" s="333" t="s">
        <v>379</v>
      </c>
      <c r="D310" s="333" t="s">
        <v>71</v>
      </c>
      <c r="E310" s="462">
        <f>'Allocation (ENG)'!AY310</f>
        <v>8.4023739646471807E-2</v>
      </c>
      <c r="F310" s="463">
        <f>'Allocation (ENG)'!AZ310</f>
        <v>0.26854134833268134</v>
      </c>
      <c r="G310" s="464">
        <f>'Allocation (ENG)'!BA310</f>
        <v>0.26628762189907457</v>
      </c>
      <c r="H310" s="465">
        <f>'Allocation (ENG)'!BB310</f>
        <v>0.25254158554771688</v>
      </c>
      <c r="I310" s="466">
        <f>'Allocation (ENG)'!BC310</f>
        <v>9.399653567688869E-2</v>
      </c>
      <c r="J310" s="467">
        <f>'Allocation (ENG)'!BD310</f>
        <v>0</v>
      </c>
      <c r="K310" s="462">
        <f>'Allocation (ENG)'!BE310</f>
        <v>0</v>
      </c>
      <c r="L310" s="468">
        <f>'Allocation (ENG)'!BF310</f>
        <v>3.0785489556746828E-2</v>
      </c>
      <c r="M310" s="469">
        <f>'Allocation (ENG)'!BG310</f>
        <v>1.5003706785859557E-3</v>
      </c>
      <c r="N310" s="470">
        <f>'Allocation (ENG)'!BH310</f>
        <v>2.3233086618339449E-3</v>
      </c>
      <c r="P310" s="367">
        <f t="shared" si="119"/>
        <v>-7.8056846976741284E-2</v>
      </c>
      <c r="Q310" s="367">
        <f t="shared" si="120"/>
        <v>-9.5709447904634426E-2</v>
      </c>
      <c r="R310" s="367">
        <f t="shared" si="121"/>
        <v>0.11415074314935234</v>
      </c>
      <c r="S310" s="367">
        <f t="shared" si="122"/>
        <v>-2.2789871381399485E-2</v>
      </c>
      <c r="T310" s="367">
        <f t="shared" si="123"/>
        <v>5.1221926388687819E-2</v>
      </c>
      <c r="U310" s="367">
        <f t="shared" si="124"/>
        <v>0</v>
      </c>
      <c r="V310" s="367">
        <f t="shared" si="125"/>
        <v>0</v>
      </c>
      <c r="W310" s="367">
        <f t="shared" si="126"/>
        <v>3.0785489556746828E-2</v>
      </c>
      <c r="X310" s="367">
        <f t="shared" si="127"/>
        <v>1.5003706785859557E-3</v>
      </c>
      <c r="Y310" s="367">
        <f t="shared" si="128"/>
        <v>-1.1023635105977267E-3</v>
      </c>
      <c r="AA310" s="368">
        <f>'GE2024 results'!Q309</f>
        <v>0.16208058662321309</v>
      </c>
      <c r="AB310" s="368">
        <f>'GE2024 results'!R309</f>
        <v>0.36425079623731577</v>
      </c>
      <c r="AC310" s="368">
        <f>'GE2024 results'!S309</f>
        <v>0.15213687874972223</v>
      </c>
      <c r="AD310" s="368">
        <f>'GE2024 results'!T309</f>
        <v>0.27533145692911637</v>
      </c>
      <c r="AE310" s="368">
        <f>'GE2024 results'!U309</f>
        <v>4.2774609288200871E-2</v>
      </c>
      <c r="AF310" s="368">
        <f>'GE2024 results'!W309</f>
        <v>0</v>
      </c>
      <c r="AG310" s="368">
        <f>'GE2024 results'!X309</f>
        <v>0</v>
      </c>
      <c r="AH310" s="369">
        <f>'GE2024 results'!Z309</f>
        <v>3.4256721724316716E-3</v>
      </c>
      <c r="AJ310" s="368">
        <f t="shared" si="129"/>
        <v>0.26854134833268134</v>
      </c>
      <c r="AK310" s="370" t="str">
        <f t="shared" si="130"/>
        <v>Con</v>
      </c>
      <c r="AL310" s="368">
        <f t="shared" si="131"/>
        <v>2.253726433606773E-3</v>
      </c>
      <c r="AM310" s="368">
        <f t="shared" si="132"/>
        <v>0.26628762189907457</v>
      </c>
      <c r="AO310" s="384" t="s">
        <v>10</v>
      </c>
      <c r="AP310" s="372" t="str">
        <f t="shared" si="133"/>
        <v>Con</v>
      </c>
      <c r="AQ310" s="359" t="str">
        <f t="shared" si="134"/>
        <v>HOLD</v>
      </c>
      <c r="AR310" s="359" t="str">
        <f t="shared" si="135"/>
        <v/>
      </c>
      <c r="AS310" s="333" t="str">
        <f t="shared" si="147"/>
        <v>Con/LD</v>
      </c>
      <c r="AU310" s="373">
        <f t="shared" si="136"/>
        <v>4590.910662824208</v>
      </c>
      <c r="AV310" s="374">
        <f t="shared" si="137"/>
        <v>14672.631147540984</v>
      </c>
      <c r="AW310" s="375">
        <f t="shared" si="138"/>
        <v>14549.491463938857</v>
      </c>
      <c r="AX310" s="376">
        <f t="shared" si="139"/>
        <v>13798.432000000001</v>
      </c>
      <c r="AY310" s="377">
        <f t="shared" si="140"/>
        <v>5135.8068531966901</v>
      </c>
      <c r="AZ310" s="378">
        <f t="shared" si="141"/>
        <v>0</v>
      </c>
      <c r="BA310" s="379">
        <f t="shared" si="142"/>
        <v>0</v>
      </c>
      <c r="BB310" s="471">
        <f t="shared" si="144"/>
        <v>1682.0654836477152</v>
      </c>
      <c r="BC310" s="379">
        <f t="shared" si="145"/>
        <v>81.977638408983722</v>
      </c>
      <c r="BD310" s="381">
        <f t="shared" si="143"/>
        <v>126.94153525566358</v>
      </c>
      <c r="BE310" s="382">
        <f>'Allocation (ENG)'!AW310</f>
        <v>54638.2567848131</v>
      </c>
    </row>
    <row r="311" spans="1:57" ht="20" customHeight="1" x14ac:dyDescent="0.35">
      <c r="A311" s="333" t="s">
        <v>406</v>
      </c>
      <c r="B311" s="390" t="s">
        <v>398</v>
      </c>
      <c r="C311" s="333" t="s">
        <v>379</v>
      </c>
      <c r="D311" s="333" t="s">
        <v>71</v>
      </c>
      <c r="E311" s="462">
        <f>'Allocation (ENG)'!AY311</f>
        <v>0.14759294020853414</v>
      </c>
      <c r="F311" s="463">
        <f>'Allocation (ENG)'!AZ311</f>
        <v>0.21139415040454848</v>
      </c>
      <c r="G311" s="464">
        <f>'Allocation (ENG)'!BA311</f>
        <v>0.38489220991330231</v>
      </c>
      <c r="H311" s="465">
        <f>'Allocation (ENG)'!BB311</f>
        <v>6.6327753161866149E-2</v>
      </c>
      <c r="I311" s="466">
        <f>'Allocation (ENG)'!BC311</f>
        <v>0.13881952874537196</v>
      </c>
      <c r="J311" s="467">
        <f>'Allocation (ENG)'!BD311</f>
        <v>0</v>
      </c>
      <c r="K311" s="462">
        <f>'Allocation (ENG)'!BE311</f>
        <v>4.0968084924639112E-3</v>
      </c>
      <c r="L311" s="468">
        <f>'Allocation (ENG)'!BF311</f>
        <v>4.4497355995203158E-2</v>
      </c>
      <c r="M311" s="469">
        <f>'Allocation (ENG)'!BG311</f>
        <v>2.3792530787101361E-3</v>
      </c>
      <c r="N311" s="470">
        <f>'Allocation (ENG)'!BH311</f>
        <v>0</v>
      </c>
      <c r="P311" s="367">
        <f t="shared" si="119"/>
        <v>-0.15805348277539416</v>
      </c>
      <c r="Q311" s="367">
        <f t="shared" si="120"/>
        <v>-9.6433090860326115E-2</v>
      </c>
      <c r="R311" s="367">
        <f t="shared" si="121"/>
        <v>0.1488186310008669</v>
      </c>
      <c r="S311" s="367">
        <f t="shared" si="122"/>
        <v>-1.1304636730515211E-2</v>
      </c>
      <c r="T311" s="367">
        <f t="shared" si="123"/>
        <v>7.1000821117248883E-2</v>
      </c>
      <c r="U311" s="367">
        <f t="shared" si="124"/>
        <v>0</v>
      </c>
      <c r="V311" s="367">
        <f t="shared" si="125"/>
        <v>-9.0485082579333086E-4</v>
      </c>
      <c r="W311" s="367">
        <f t="shared" si="126"/>
        <v>4.4497355995203158E-2</v>
      </c>
      <c r="X311" s="367">
        <f t="shared" si="127"/>
        <v>2.3792530787101361E-3</v>
      </c>
      <c r="Y311" s="367">
        <f t="shared" si="128"/>
        <v>0</v>
      </c>
      <c r="AA311" s="368">
        <f>'GE2024 results'!Q310</f>
        <v>0.3056464229839283</v>
      </c>
      <c r="AB311" s="368">
        <f>'GE2024 results'!R310</f>
        <v>0.3078272412648746</v>
      </c>
      <c r="AC311" s="368">
        <f>'GE2024 results'!S310</f>
        <v>0.23607357891243541</v>
      </c>
      <c r="AD311" s="368">
        <f>'GE2024 results'!T310</f>
        <v>7.7632389892381359E-2</v>
      </c>
      <c r="AE311" s="368">
        <f>'GE2024 results'!U310</f>
        <v>6.7818707628123073E-2</v>
      </c>
      <c r="AF311" s="368">
        <f>'GE2024 results'!W310</f>
        <v>0</v>
      </c>
      <c r="AG311" s="368">
        <f>'GE2024 results'!X310</f>
        <v>5.0016593182572421E-3</v>
      </c>
      <c r="AH311" s="369">
        <f>'GE2024 results'!Z310</f>
        <v>0</v>
      </c>
      <c r="AJ311" s="368">
        <f t="shared" si="129"/>
        <v>0.38489220991330231</v>
      </c>
      <c r="AK311" s="370" t="str">
        <f t="shared" si="130"/>
        <v>Ref</v>
      </c>
      <c r="AL311" s="368">
        <f t="shared" si="131"/>
        <v>0.17349805950875383</v>
      </c>
      <c r="AM311" s="368">
        <f t="shared" si="132"/>
        <v>0.21139415040454848</v>
      </c>
      <c r="AO311" s="384" t="s">
        <v>10</v>
      </c>
      <c r="AP311" s="372" t="str">
        <f t="shared" si="133"/>
        <v>Ref</v>
      </c>
      <c r="AQ311" s="359" t="str">
        <f t="shared" si="134"/>
        <v>gain from</v>
      </c>
      <c r="AR311" s="359" t="str">
        <f t="shared" si="135"/>
        <v>CON</v>
      </c>
      <c r="AS311" s="333" t="str">
        <f t="shared" si="147"/>
        <v/>
      </c>
      <c r="AU311" s="373">
        <f t="shared" si="136"/>
        <v>6762.8472622478394</v>
      </c>
      <c r="AV311" s="374">
        <f t="shared" si="137"/>
        <v>9686.2786885245914</v>
      </c>
      <c r="AW311" s="375">
        <f t="shared" si="138"/>
        <v>17636.12286871556</v>
      </c>
      <c r="AX311" s="376">
        <f t="shared" si="139"/>
        <v>3039.2</v>
      </c>
      <c r="AY311" s="377">
        <f t="shared" si="140"/>
        <v>6360.8413017297535</v>
      </c>
      <c r="AZ311" s="378">
        <f t="shared" si="141"/>
        <v>0</v>
      </c>
      <c r="BA311" s="379">
        <f t="shared" si="142"/>
        <v>187.71961625039322</v>
      </c>
      <c r="BB311" s="471">
        <f t="shared" si="144"/>
        <v>2038.9106805802815</v>
      </c>
      <c r="BC311" s="379">
        <f t="shared" si="145"/>
        <v>109.01961263740172</v>
      </c>
      <c r="BD311" s="381">
        <f t="shared" si="143"/>
        <v>0</v>
      </c>
      <c r="BE311" s="382">
        <f>'Allocation (ENG)'!AW311</f>
        <v>45820.940030685808</v>
      </c>
    </row>
    <row r="312" spans="1:57" ht="20" customHeight="1" x14ac:dyDescent="0.35">
      <c r="A312" s="333" t="s">
        <v>407</v>
      </c>
      <c r="B312" s="390" t="s">
        <v>398</v>
      </c>
      <c r="C312" s="333" t="s">
        <v>379</v>
      </c>
      <c r="D312" s="333" t="s">
        <v>71</v>
      </c>
      <c r="E312" s="462">
        <f>'Allocation (ENG)'!AY312</f>
        <v>7.6419955729875755E-2</v>
      </c>
      <c r="F312" s="463">
        <f>'Allocation (ENG)'!AZ312</f>
        <v>0.18090645138706271</v>
      </c>
      <c r="G312" s="464">
        <f>'Allocation (ENG)'!BA312</f>
        <v>0.29261962927649537</v>
      </c>
      <c r="H312" s="465">
        <f>'Allocation (ENG)'!BB312</f>
        <v>7.6628345515545343E-2</v>
      </c>
      <c r="I312" s="466">
        <f>'Allocation (ENG)'!BC312</f>
        <v>0.32647175317686555</v>
      </c>
      <c r="J312" s="467">
        <f>'Allocation (ENG)'!BD312</f>
        <v>7.5663054990426663E-3</v>
      </c>
      <c r="K312" s="462">
        <f>'Allocation (ENG)'!BE312</f>
        <v>0</v>
      </c>
      <c r="L312" s="468">
        <f>'Allocation (ENG)'!BF312</f>
        <v>3.3829730713525082E-2</v>
      </c>
      <c r="M312" s="469">
        <f>'Allocation (ENG)'!BG312</f>
        <v>5.557828701587387E-3</v>
      </c>
      <c r="N312" s="470">
        <f>'Allocation (ENG)'!BH312</f>
        <v>0</v>
      </c>
      <c r="P312" s="367">
        <f t="shared" si="119"/>
        <v>-0.107393648354871</v>
      </c>
      <c r="Q312" s="367">
        <f t="shared" si="120"/>
        <v>-0.12506807763459352</v>
      </c>
      <c r="R312" s="367">
        <f t="shared" si="121"/>
        <v>8.4156691310652315E-2</v>
      </c>
      <c r="S312" s="367">
        <f t="shared" si="122"/>
        <v>-2.75444345771831E-2</v>
      </c>
      <c r="T312" s="367">
        <f t="shared" si="123"/>
        <v>0.14122027128238818</v>
      </c>
      <c r="U312" s="367">
        <f t="shared" si="124"/>
        <v>-4.7583614415054884E-3</v>
      </c>
      <c r="V312" s="367">
        <f t="shared" si="125"/>
        <v>0</v>
      </c>
      <c r="W312" s="367">
        <f t="shared" si="126"/>
        <v>3.3829730713525082E-2</v>
      </c>
      <c r="X312" s="367">
        <f t="shared" si="127"/>
        <v>5.557828701587387E-3</v>
      </c>
      <c r="Y312" s="367">
        <f t="shared" si="128"/>
        <v>0</v>
      </c>
      <c r="AA312" s="368">
        <f>'GE2024 results'!Q311</f>
        <v>0.18381360408474676</v>
      </c>
      <c r="AB312" s="368">
        <f>'GE2024 results'!R311</f>
        <v>0.30597452902165623</v>
      </c>
      <c r="AC312" s="368">
        <f>'GE2024 results'!S311</f>
        <v>0.20846293796584306</v>
      </c>
      <c r="AD312" s="368">
        <f>'GE2024 results'!T311</f>
        <v>0.10417278009272844</v>
      </c>
      <c r="AE312" s="368">
        <f>'GE2024 results'!U311</f>
        <v>0.18525148189447738</v>
      </c>
      <c r="AF312" s="368">
        <f>'GE2024 results'!W311</f>
        <v>1.2324666940548155E-2</v>
      </c>
      <c r="AG312" s="368">
        <f>'GE2024 results'!X311</f>
        <v>0</v>
      </c>
      <c r="AH312" s="369">
        <f>'GE2024 results'!Z311</f>
        <v>0</v>
      </c>
      <c r="AJ312" s="368">
        <f t="shared" si="129"/>
        <v>0.32647175317686555</v>
      </c>
      <c r="AK312" s="370" t="str">
        <f t="shared" si="130"/>
        <v>Grn</v>
      </c>
      <c r="AL312" s="368">
        <f t="shared" si="131"/>
        <v>3.3852123900370179E-2</v>
      </c>
      <c r="AM312" s="368">
        <f t="shared" si="132"/>
        <v>0.29261962927649537</v>
      </c>
      <c r="AO312" s="384" t="s">
        <v>10</v>
      </c>
      <c r="AP312" s="372" t="str">
        <f t="shared" si="133"/>
        <v>Grn</v>
      </c>
      <c r="AQ312" s="359" t="str">
        <f t="shared" si="134"/>
        <v>gain from</v>
      </c>
      <c r="AR312" s="359" t="str">
        <f t="shared" si="135"/>
        <v>CON</v>
      </c>
      <c r="AS312" s="333" t="str">
        <f t="shared" si="147"/>
        <v/>
      </c>
      <c r="AU312" s="373">
        <f t="shared" si="136"/>
        <v>3285.4409221902019</v>
      </c>
      <c r="AV312" s="374">
        <f t="shared" si="137"/>
        <v>7777.5163934426237</v>
      </c>
      <c r="AW312" s="375">
        <f t="shared" si="138"/>
        <v>12580.280837368748</v>
      </c>
      <c r="AX312" s="376">
        <f t="shared" si="139"/>
        <v>3294.4000000000005</v>
      </c>
      <c r="AY312" s="377">
        <f t="shared" si="140"/>
        <v>14035.648772394245</v>
      </c>
      <c r="AZ312" s="378">
        <f t="shared" si="141"/>
        <v>325.29003031899492</v>
      </c>
      <c r="BA312" s="379">
        <f t="shared" si="142"/>
        <v>0</v>
      </c>
      <c r="BB312" s="471">
        <f t="shared" si="144"/>
        <v>1454.4052088404781</v>
      </c>
      <c r="BC312" s="379">
        <f t="shared" si="145"/>
        <v>238.94174866133653</v>
      </c>
      <c r="BD312" s="381">
        <f t="shared" si="143"/>
        <v>0</v>
      </c>
      <c r="BE312" s="382">
        <f>'Allocation (ENG)'!AW312</f>
        <v>42991.923913216633</v>
      </c>
    </row>
    <row r="313" spans="1:57" ht="20" customHeight="1" x14ac:dyDescent="0.35">
      <c r="A313" s="333" t="s">
        <v>408</v>
      </c>
      <c r="B313" s="390" t="s">
        <v>398</v>
      </c>
      <c r="C313" s="333" t="s">
        <v>379</v>
      </c>
      <c r="D313" s="333" t="s">
        <v>71</v>
      </c>
      <c r="E313" s="462">
        <f>'Allocation (ENG)'!AY313</f>
        <v>0.20543026964403555</v>
      </c>
      <c r="F313" s="463">
        <f>'Allocation (ENG)'!AZ313</f>
        <v>0.22204631605340608</v>
      </c>
      <c r="G313" s="464">
        <f>'Allocation (ENG)'!BA313</f>
        <v>0.30562462680554303</v>
      </c>
      <c r="H313" s="465">
        <f>'Allocation (ENG)'!BB313</f>
        <v>7.4835620784761941E-2</v>
      </c>
      <c r="I313" s="466">
        <f>'Allocation (ENG)'!BC313</f>
        <v>0.15192988894047463</v>
      </c>
      <c r="J313" s="467">
        <f>'Allocation (ENG)'!BD313</f>
        <v>0</v>
      </c>
      <c r="K313" s="462">
        <f>'Allocation (ENG)'!BE313</f>
        <v>0</v>
      </c>
      <c r="L313" s="468">
        <f>'Allocation (ENG)'!BF313</f>
        <v>3.5333237383346018E-2</v>
      </c>
      <c r="M313" s="469">
        <f>'Allocation (ENG)'!BG313</f>
        <v>2.4251016159860033E-3</v>
      </c>
      <c r="N313" s="470">
        <f>'Allocation (ENG)'!BH313</f>
        <v>2.3749387724468409E-3</v>
      </c>
      <c r="P313" s="367">
        <f t="shared" si="119"/>
        <v>-0.18068813222239782</v>
      </c>
      <c r="Q313" s="367">
        <f t="shared" si="120"/>
        <v>-7.1421167177856681E-2</v>
      </c>
      <c r="R313" s="367">
        <f t="shared" si="121"/>
        <v>0.1354875606054847</v>
      </c>
      <c r="S313" s="367">
        <f t="shared" si="122"/>
        <v>-4.6627752490671637E-3</v>
      </c>
      <c r="T313" s="367">
        <f t="shared" si="123"/>
        <v>8.4563309762871824E-2</v>
      </c>
      <c r="U313" s="367">
        <f t="shared" si="124"/>
        <v>0</v>
      </c>
      <c r="V313" s="367">
        <f t="shared" si="125"/>
        <v>0</v>
      </c>
      <c r="W313" s="367">
        <f t="shared" si="126"/>
        <v>3.5333237383346018E-2</v>
      </c>
      <c r="X313" s="367">
        <f t="shared" si="127"/>
        <v>2.4251016159860033E-3</v>
      </c>
      <c r="Y313" s="367">
        <f t="shared" si="128"/>
        <v>-1.0371347183668073E-3</v>
      </c>
      <c r="AA313" s="368">
        <f>'GE2024 results'!Q312</f>
        <v>0.38611840186643337</v>
      </c>
      <c r="AB313" s="368">
        <f>'GE2024 results'!R312</f>
        <v>0.29346748323126276</v>
      </c>
      <c r="AC313" s="368">
        <f>'GE2024 results'!S312</f>
        <v>0.17013706620005833</v>
      </c>
      <c r="AD313" s="368">
        <f>'GE2024 results'!T312</f>
        <v>7.9498396033829105E-2</v>
      </c>
      <c r="AE313" s="368">
        <f>'GE2024 results'!U312</f>
        <v>6.7366579177602803E-2</v>
      </c>
      <c r="AF313" s="368">
        <f>'GE2024 results'!W312</f>
        <v>0</v>
      </c>
      <c r="AG313" s="368">
        <f>'GE2024 results'!X312</f>
        <v>0</v>
      </c>
      <c r="AH313" s="369">
        <f>'GE2024 results'!Z312</f>
        <v>3.4120734908136482E-3</v>
      </c>
      <c r="AJ313" s="368">
        <f t="shared" si="129"/>
        <v>0.30562462680554303</v>
      </c>
      <c r="AK313" s="370" t="str">
        <f t="shared" si="130"/>
        <v>Ref</v>
      </c>
      <c r="AL313" s="368">
        <f t="shared" si="131"/>
        <v>8.3578310752136953E-2</v>
      </c>
      <c r="AM313" s="368">
        <f t="shared" si="132"/>
        <v>0.22204631605340608</v>
      </c>
      <c r="AO313" s="383" t="s">
        <v>8</v>
      </c>
      <c r="AP313" s="372" t="str">
        <f t="shared" si="133"/>
        <v>Ref</v>
      </c>
      <c r="AQ313" s="359" t="str">
        <f t="shared" si="134"/>
        <v>gain from</v>
      </c>
      <c r="AR313" s="359" t="str">
        <f t="shared" si="135"/>
        <v>LAB</v>
      </c>
      <c r="AS313" s="333" t="str">
        <f t="shared" si="147"/>
        <v/>
      </c>
      <c r="AU313" s="373">
        <f t="shared" si="136"/>
        <v>6944.3227665706063</v>
      </c>
      <c r="AV313" s="374">
        <f t="shared" si="137"/>
        <v>7506.0081967213118</v>
      </c>
      <c r="AW313" s="375">
        <f t="shared" si="138"/>
        <v>10331.272298030584</v>
      </c>
      <c r="AX313" s="376">
        <f t="shared" si="139"/>
        <v>2529.7280000000001</v>
      </c>
      <c r="AY313" s="377">
        <f t="shared" si="140"/>
        <v>5135.8068531966901</v>
      </c>
      <c r="AZ313" s="378">
        <f t="shared" si="141"/>
        <v>0</v>
      </c>
      <c r="BA313" s="379">
        <f t="shared" si="142"/>
        <v>0</v>
      </c>
      <c r="BB313" s="471">
        <f t="shared" si="144"/>
        <v>1194.3975208861696</v>
      </c>
      <c r="BC313" s="379">
        <f t="shared" si="145"/>
        <v>81.977638408983722</v>
      </c>
      <c r="BD313" s="381">
        <f t="shared" si="143"/>
        <v>80.2819439184467</v>
      </c>
      <c r="BE313" s="382">
        <f>'Allocation (ENG)'!AW313</f>
        <v>33803.79521773279</v>
      </c>
    </row>
    <row r="314" spans="1:57" ht="20" customHeight="1" x14ac:dyDescent="0.35">
      <c r="A314" s="333" t="s">
        <v>409</v>
      </c>
      <c r="B314" s="390" t="s">
        <v>398</v>
      </c>
      <c r="C314" s="333" t="s">
        <v>379</v>
      </c>
      <c r="D314" s="333" t="s">
        <v>71</v>
      </c>
      <c r="E314" s="462">
        <f>'Allocation (ENG)'!AY314</f>
        <v>9.9219957158246677E-2</v>
      </c>
      <c r="F314" s="463">
        <f>'Allocation (ENG)'!AZ314</f>
        <v>0.27552979905378228</v>
      </c>
      <c r="G314" s="464">
        <f>'Allocation (ENG)'!BA314</f>
        <v>0.28724999678235075</v>
      </c>
      <c r="H314" s="465">
        <f>'Allocation (ENG)'!BB314</f>
        <v>0.1417092416308737</v>
      </c>
      <c r="I314" s="466">
        <f>'Allocation (ENG)'!BC314</f>
        <v>0.14706562358694586</v>
      </c>
      <c r="J314" s="467">
        <f>'Allocation (ENG)'!BD314</f>
        <v>0</v>
      </c>
      <c r="K314" s="462">
        <f>'Allocation (ENG)'!BE314</f>
        <v>0</v>
      </c>
      <c r="L314" s="468">
        <f>'Allocation (ENG)'!BF314</f>
        <v>3.3208947952790106E-2</v>
      </c>
      <c r="M314" s="469">
        <f>'Allocation (ENG)'!BG314</f>
        <v>2.3474583171480172E-3</v>
      </c>
      <c r="N314" s="470">
        <f>'Allocation (ENG)'!BH314</f>
        <v>1.3668975517862565E-2</v>
      </c>
      <c r="P314" s="367">
        <f t="shared" si="119"/>
        <v>-9.7927953520506358E-2</v>
      </c>
      <c r="Q314" s="367">
        <f t="shared" si="120"/>
        <v>-0.10943593165592369</v>
      </c>
      <c r="R314" s="367">
        <f t="shared" si="121"/>
        <v>0.11820290414472084</v>
      </c>
      <c r="S314" s="367">
        <f t="shared" si="122"/>
        <v>-1.7432920650797767E-2</v>
      </c>
      <c r="T314" s="367">
        <f t="shared" si="123"/>
        <v>7.8129077047038711E-2</v>
      </c>
      <c r="U314" s="367">
        <f t="shared" si="124"/>
        <v>0</v>
      </c>
      <c r="V314" s="367">
        <f t="shared" si="125"/>
        <v>0</v>
      </c>
      <c r="W314" s="367">
        <f t="shared" si="126"/>
        <v>3.3208947952790106E-2</v>
      </c>
      <c r="X314" s="367">
        <f t="shared" si="127"/>
        <v>2.3474583171480172E-3</v>
      </c>
      <c r="Y314" s="367">
        <f t="shared" si="128"/>
        <v>-7.0915816344699588E-3</v>
      </c>
      <c r="AA314" s="368">
        <f>'GE2024 results'!Q313</f>
        <v>0.19714791067875304</v>
      </c>
      <c r="AB314" s="368">
        <f>'GE2024 results'!R313</f>
        <v>0.38496573070970597</v>
      </c>
      <c r="AC314" s="368">
        <f>'GE2024 results'!S313</f>
        <v>0.1690470926376299</v>
      </c>
      <c r="AD314" s="368">
        <f>'GE2024 results'!T313</f>
        <v>0.15914216228167147</v>
      </c>
      <c r="AE314" s="368">
        <f>'GE2024 results'!U313</f>
        <v>6.8936546539907148E-2</v>
      </c>
      <c r="AF314" s="368">
        <f>'GE2024 results'!W313</f>
        <v>0</v>
      </c>
      <c r="AG314" s="368">
        <f>'GE2024 results'!X313</f>
        <v>0</v>
      </c>
      <c r="AH314" s="369">
        <f>'GE2024 results'!Z313</f>
        <v>2.0760557152332524E-2</v>
      </c>
      <c r="AJ314" s="368">
        <f t="shared" si="129"/>
        <v>0.28724999678235075</v>
      </c>
      <c r="AK314" s="370" t="str">
        <f t="shared" si="130"/>
        <v>Ref</v>
      </c>
      <c r="AL314" s="368">
        <f t="shared" si="131"/>
        <v>1.1720197728568471E-2</v>
      </c>
      <c r="AM314" s="368">
        <f t="shared" si="132"/>
        <v>0.27552979905378228</v>
      </c>
      <c r="AO314" s="384" t="s">
        <v>10</v>
      </c>
      <c r="AP314" s="372" t="str">
        <f t="shared" si="133"/>
        <v>Ref</v>
      </c>
      <c r="AQ314" s="359" t="str">
        <f t="shared" si="134"/>
        <v>gain from</v>
      </c>
      <c r="AR314" s="359" t="str">
        <f t="shared" si="135"/>
        <v>CON</v>
      </c>
      <c r="AS314" s="333" t="str">
        <f t="shared" si="147"/>
        <v/>
      </c>
      <c r="AU314" s="373">
        <f t="shared" si="136"/>
        <v>4676.9279538904902</v>
      </c>
      <c r="AV314" s="374">
        <f t="shared" si="137"/>
        <v>12987.639344262296</v>
      </c>
      <c r="AW314" s="375">
        <f t="shared" si="138"/>
        <v>13540.093930535111</v>
      </c>
      <c r="AX314" s="376">
        <f t="shared" si="139"/>
        <v>6679.7439999999997</v>
      </c>
      <c r="AY314" s="377">
        <f t="shared" si="140"/>
        <v>6932.2276053105097</v>
      </c>
      <c r="AZ314" s="378">
        <f t="shared" si="141"/>
        <v>0</v>
      </c>
      <c r="BA314" s="379">
        <f t="shared" si="142"/>
        <v>0</v>
      </c>
      <c r="BB314" s="471">
        <f t="shared" si="144"/>
        <v>1565.3691197627104</v>
      </c>
      <c r="BC314" s="379">
        <f t="shared" si="145"/>
        <v>110.65206777455032</v>
      </c>
      <c r="BD314" s="381">
        <f t="shared" si="143"/>
        <v>644.31406273009793</v>
      </c>
      <c r="BE314" s="382">
        <f>'Allocation (ENG)'!AW314</f>
        <v>47136.968084265769</v>
      </c>
    </row>
    <row r="315" spans="1:57" ht="20" customHeight="1" x14ac:dyDescent="0.35">
      <c r="A315" s="333" t="s">
        <v>410</v>
      </c>
      <c r="B315" s="390" t="s">
        <v>398</v>
      </c>
      <c r="C315" s="333" t="s">
        <v>379</v>
      </c>
      <c r="D315" s="333" t="s">
        <v>71</v>
      </c>
      <c r="E315" s="462">
        <f>'Allocation (ENG)'!AY315</f>
        <v>0.12019518336696701</v>
      </c>
      <c r="F315" s="463">
        <f>'Allocation (ENG)'!AZ315</f>
        <v>0.25946703201977911</v>
      </c>
      <c r="G315" s="464">
        <f>'Allocation (ENG)'!BA315</f>
        <v>0.28439619714249736</v>
      </c>
      <c r="H315" s="465">
        <f>'Allocation (ENG)'!BB315</f>
        <v>0.16101221727580772</v>
      </c>
      <c r="I315" s="466">
        <f>'Allocation (ENG)'!BC315</f>
        <v>0.13194527665002634</v>
      </c>
      <c r="J315" s="467">
        <f>'Allocation (ENG)'!BD315</f>
        <v>0</v>
      </c>
      <c r="K315" s="462">
        <f>'Allocation (ENG)'!BE315</f>
        <v>0</v>
      </c>
      <c r="L315" s="468">
        <f>'Allocation (ENG)'!BF315</f>
        <v>3.2879020416604995E-2</v>
      </c>
      <c r="M315" s="469">
        <f>'Allocation (ENG)'!BG315</f>
        <v>2.1061076649050011E-3</v>
      </c>
      <c r="N315" s="470">
        <f>'Allocation (ENG)'!BH315</f>
        <v>7.998965463412399E-3</v>
      </c>
      <c r="P315" s="367">
        <f t="shared" si="119"/>
        <v>-0.1131388693338984</v>
      </c>
      <c r="Q315" s="367">
        <f t="shared" si="120"/>
        <v>-9.4720766068142004E-2</v>
      </c>
      <c r="R315" s="367">
        <f t="shared" si="121"/>
        <v>0.12087676342861861</v>
      </c>
      <c r="S315" s="367">
        <f t="shared" si="122"/>
        <v>-1.5650061248913355E-2</v>
      </c>
      <c r="T315" s="367">
        <f t="shared" si="123"/>
        <v>7.1518403956498486E-2</v>
      </c>
      <c r="U315" s="367">
        <f t="shared" si="124"/>
        <v>0</v>
      </c>
      <c r="V315" s="367">
        <f t="shared" si="125"/>
        <v>0</v>
      </c>
      <c r="W315" s="367">
        <f t="shared" si="126"/>
        <v>3.2879020416604995E-2</v>
      </c>
      <c r="X315" s="367">
        <f t="shared" si="127"/>
        <v>2.1061076649050011E-3</v>
      </c>
      <c r="Y315" s="367">
        <f t="shared" si="128"/>
        <v>-3.8705988156734292E-3</v>
      </c>
      <c r="AA315" s="368">
        <f>'GE2024 results'!Q314</f>
        <v>0.23333405270086541</v>
      </c>
      <c r="AB315" s="368">
        <f>'GE2024 results'!R314</f>
        <v>0.35418779808792111</v>
      </c>
      <c r="AC315" s="368">
        <f>'GE2024 results'!S314</f>
        <v>0.16351943371387875</v>
      </c>
      <c r="AD315" s="368">
        <f>'GE2024 results'!T314</f>
        <v>0.17666227852472108</v>
      </c>
      <c r="AE315" s="368">
        <f>'GE2024 results'!U314</f>
        <v>6.0426872693527853E-2</v>
      </c>
      <c r="AF315" s="368">
        <f>'GE2024 results'!W314</f>
        <v>0</v>
      </c>
      <c r="AG315" s="368">
        <f>'GE2024 results'!X314</f>
        <v>0</v>
      </c>
      <c r="AH315" s="369">
        <f>'GE2024 results'!Z314</f>
        <v>1.1869564279085828E-2</v>
      </c>
      <c r="AJ315" s="368">
        <f t="shared" si="129"/>
        <v>0.28439619714249736</v>
      </c>
      <c r="AK315" s="370" t="str">
        <f t="shared" si="130"/>
        <v>Ref</v>
      </c>
      <c r="AL315" s="368">
        <f t="shared" si="131"/>
        <v>2.4929165122718255E-2</v>
      </c>
      <c r="AM315" s="368">
        <f t="shared" si="132"/>
        <v>0.25946703201977911</v>
      </c>
      <c r="AO315" s="384" t="s">
        <v>10</v>
      </c>
      <c r="AP315" s="372" t="str">
        <f t="shared" si="133"/>
        <v>Ref</v>
      </c>
      <c r="AQ315" s="359" t="str">
        <f t="shared" si="134"/>
        <v>gain from</v>
      </c>
      <c r="AR315" s="359" t="str">
        <f t="shared" si="135"/>
        <v>CON</v>
      </c>
      <c r="AS315" s="333" t="str">
        <f t="shared" si="147"/>
        <v/>
      </c>
      <c r="AU315" s="373">
        <f t="shared" si="136"/>
        <v>5670.8472622478394</v>
      </c>
      <c r="AV315" s="374">
        <f t="shared" si="137"/>
        <v>12241.737704918034</v>
      </c>
      <c r="AW315" s="375">
        <f t="shared" si="138"/>
        <v>13417.903702807291</v>
      </c>
      <c r="AX315" s="376">
        <f t="shared" si="139"/>
        <v>7596.6080000000002</v>
      </c>
      <c r="AY315" s="377">
        <f t="shared" si="140"/>
        <v>6225.2204281171989</v>
      </c>
      <c r="AZ315" s="378">
        <f t="shared" si="141"/>
        <v>0</v>
      </c>
      <c r="BA315" s="379">
        <f t="shared" si="142"/>
        <v>0</v>
      </c>
      <c r="BB315" s="471">
        <f t="shared" si="144"/>
        <v>1551.2427178187361</v>
      </c>
      <c r="BC315" s="379">
        <f t="shared" si="145"/>
        <v>99.366834435131778</v>
      </c>
      <c r="BD315" s="381">
        <f t="shared" si="143"/>
        <v>377.39375346278365</v>
      </c>
      <c r="BE315" s="382">
        <f>'Allocation (ENG)'!AW315</f>
        <v>47180.320403807018</v>
      </c>
    </row>
    <row r="316" spans="1:57" ht="20" customHeight="1" x14ac:dyDescent="0.35">
      <c r="A316" s="333" t="s">
        <v>411</v>
      </c>
      <c r="B316" s="390" t="s">
        <v>398</v>
      </c>
      <c r="C316" s="333" t="s">
        <v>379</v>
      </c>
      <c r="D316" s="333" t="s">
        <v>71</v>
      </c>
      <c r="E316" s="462">
        <f>'Allocation (ENG)'!AY316</f>
        <v>4.8667441982463686E-2</v>
      </c>
      <c r="F316" s="463">
        <f>'Allocation (ENG)'!AZ316</f>
        <v>0.28117080288517754</v>
      </c>
      <c r="G316" s="464">
        <f>'Allocation (ENG)'!BA316</f>
        <v>0.21682640104775877</v>
      </c>
      <c r="H316" s="465">
        <f>'Allocation (ENG)'!BB316</f>
        <v>0.36060900965853793</v>
      </c>
      <c r="I316" s="466">
        <f>'Allocation (ENG)'!BC316</f>
        <v>5.8131993981637792E-2</v>
      </c>
      <c r="J316" s="467">
        <f>'Allocation (ENG)'!BD316</f>
        <v>0</v>
      </c>
      <c r="K316" s="462">
        <f>'Allocation (ENG)'!BE316</f>
        <v>0</v>
      </c>
      <c r="L316" s="468">
        <f>'Allocation (ENG)'!BF316</f>
        <v>2.5067281976826932E-2</v>
      </c>
      <c r="M316" s="469">
        <f>'Allocation (ENG)'!BG316</f>
        <v>9.2790163626455425E-4</v>
      </c>
      <c r="N316" s="470">
        <f>'Allocation (ENG)'!BH316</f>
        <v>8.5991668313328603E-3</v>
      </c>
      <c r="P316" s="367">
        <f t="shared" si="119"/>
        <v>-4.2351276520056116E-2</v>
      </c>
      <c r="Q316" s="367">
        <f t="shared" si="120"/>
        <v>-8.8591616121301953E-2</v>
      </c>
      <c r="R316" s="367">
        <f t="shared" si="121"/>
        <v>9.6722009399090661E-2</v>
      </c>
      <c r="S316" s="367">
        <f t="shared" si="122"/>
        <v>-2.0564496460972526E-2</v>
      </c>
      <c r="T316" s="367">
        <f t="shared" si="123"/>
        <v>3.2484045817490925E-2</v>
      </c>
      <c r="U316" s="367">
        <f t="shared" si="124"/>
        <v>0</v>
      </c>
      <c r="V316" s="367">
        <f t="shared" si="125"/>
        <v>0</v>
      </c>
      <c r="W316" s="367">
        <f t="shared" si="126"/>
        <v>2.5067281976826932E-2</v>
      </c>
      <c r="X316" s="367">
        <f t="shared" si="127"/>
        <v>9.2790163626455425E-4</v>
      </c>
      <c r="Y316" s="367">
        <f t="shared" si="128"/>
        <v>-3.6938497273424457E-3</v>
      </c>
      <c r="AA316" s="368">
        <f>'GE2024 results'!Q315</f>
        <v>9.1018718502519802E-2</v>
      </c>
      <c r="AB316" s="368">
        <f>'GE2024 results'!R315</f>
        <v>0.36976241900647949</v>
      </c>
      <c r="AC316" s="368">
        <f>'GE2024 results'!S315</f>
        <v>0.12010439164866811</v>
      </c>
      <c r="AD316" s="368">
        <f>'GE2024 results'!T315</f>
        <v>0.38117350611951045</v>
      </c>
      <c r="AE316" s="368">
        <f>'GE2024 results'!U315</f>
        <v>2.564794816414687E-2</v>
      </c>
      <c r="AF316" s="368">
        <f>'GE2024 results'!W315</f>
        <v>0</v>
      </c>
      <c r="AG316" s="368">
        <f>'GE2024 results'!X315</f>
        <v>0</v>
      </c>
      <c r="AH316" s="369">
        <f>'GE2024 results'!Z315</f>
        <v>1.2293016558675306E-2</v>
      </c>
      <c r="AJ316" s="368">
        <f t="shared" si="129"/>
        <v>0.36060900965853793</v>
      </c>
      <c r="AK316" s="370" t="str">
        <f t="shared" si="130"/>
        <v>LD</v>
      </c>
      <c r="AL316" s="368">
        <f t="shared" si="131"/>
        <v>7.9438206773360387E-2</v>
      </c>
      <c r="AM316" s="368">
        <f t="shared" si="132"/>
        <v>0.28117080288517754</v>
      </c>
      <c r="AO316" s="385" t="s">
        <v>14</v>
      </c>
      <c r="AP316" s="372" t="str">
        <f t="shared" si="133"/>
        <v>LD</v>
      </c>
      <c r="AQ316" s="359" t="str">
        <f t="shared" si="134"/>
        <v>HOLD</v>
      </c>
      <c r="AR316" s="359" t="str">
        <f t="shared" si="135"/>
        <v/>
      </c>
      <c r="AS316" s="333" t="str">
        <f t="shared" si="147"/>
        <v>Con/LD</v>
      </c>
      <c r="AU316" s="373">
        <f t="shared" si="136"/>
        <v>2652.3746397694526</v>
      </c>
      <c r="AV316" s="374">
        <f t="shared" si="137"/>
        <v>15323.803278688525</v>
      </c>
      <c r="AW316" s="375">
        <f t="shared" si="138"/>
        <v>11817.034632286268</v>
      </c>
      <c r="AX316" s="376">
        <f t="shared" si="139"/>
        <v>19653.184000000001</v>
      </c>
      <c r="AY316" s="377">
        <f t="shared" si="140"/>
        <v>3168.1925393096467</v>
      </c>
      <c r="AZ316" s="378">
        <f t="shared" si="141"/>
        <v>0</v>
      </c>
      <c r="BA316" s="379">
        <f t="shared" si="142"/>
        <v>0</v>
      </c>
      <c r="BB316" s="471">
        <f t="shared" si="144"/>
        <v>1366.1663793063781</v>
      </c>
      <c r="BC316" s="379">
        <f t="shared" si="145"/>
        <v>50.570621096450992</v>
      </c>
      <c r="BD316" s="381">
        <f t="shared" si="143"/>
        <v>468.65442475469314</v>
      </c>
      <c r="BE316" s="382">
        <f>'Allocation (ENG)'!AW316</f>
        <v>54499.980515211413</v>
      </c>
    </row>
    <row r="317" spans="1:57" ht="20" customHeight="1" x14ac:dyDescent="0.35">
      <c r="A317" s="333" t="s">
        <v>412</v>
      </c>
      <c r="B317" s="390" t="s">
        <v>398</v>
      </c>
      <c r="C317" s="333" t="s">
        <v>379</v>
      </c>
      <c r="D317" s="333" t="s">
        <v>71</v>
      </c>
      <c r="E317" s="462">
        <f>'Allocation (ENG)'!AY317</f>
        <v>0.15274963626814919</v>
      </c>
      <c r="F317" s="463">
        <f>'Allocation (ENG)'!AZ317</f>
        <v>0.26655001903445402</v>
      </c>
      <c r="G317" s="464">
        <f>'Allocation (ENG)'!BA317</f>
        <v>0.27542368185668437</v>
      </c>
      <c r="H317" s="465">
        <f>'Allocation (ENG)'!BB317</f>
        <v>0.14231625455847066</v>
      </c>
      <c r="I317" s="466">
        <f>'Allocation (ENG)'!BC317</f>
        <v>0.12272944768717219</v>
      </c>
      <c r="J317" s="467">
        <f>'Allocation (ENG)'!BD317</f>
        <v>0</v>
      </c>
      <c r="K317" s="462">
        <f>'Allocation (ENG)'!BE317</f>
        <v>0</v>
      </c>
      <c r="L317" s="468">
        <f>'Allocation (ENG)'!BF317</f>
        <v>3.1841708679547095E-2</v>
      </c>
      <c r="M317" s="469">
        <f>'Allocation (ENG)'!BG317</f>
        <v>1.9590048014307532E-3</v>
      </c>
      <c r="N317" s="470">
        <f>'Allocation (ENG)'!BH317</f>
        <v>6.4302471140917196E-3</v>
      </c>
      <c r="P317" s="367">
        <f t="shared" si="119"/>
        <v>-0.13220009121743803</v>
      </c>
      <c r="Q317" s="367">
        <f t="shared" si="120"/>
        <v>-8.3094826803060462E-2</v>
      </c>
      <c r="R317" s="367">
        <f t="shared" si="121"/>
        <v>0.12324848558727877</v>
      </c>
      <c r="S317" s="367">
        <f t="shared" si="122"/>
        <v>-7.7339195752876844E-3</v>
      </c>
      <c r="T317" s="367">
        <f t="shared" si="123"/>
        <v>6.8718468406138017E-2</v>
      </c>
      <c r="U317" s="367">
        <f t="shared" si="124"/>
        <v>0</v>
      </c>
      <c r="V317" s="367">
        <f t="shared" si="125"/>
        <v>0</v>
      </c>
      <c r="W317" s="367">
        <f t="shared" si="126"/>
        <v>3.1841708679547095E-2</v>
      </c>
      <c r="X317" s="367">
        <f t="shared" si="127"/>
        <v>1.9590048014307532E-3</v>
      </c>
      <c r="Y317" s="367">
        <f t="shared" si="128"/>
        <v>-2.7388298786084351E-3</v>
      </c>
      <c r="AA317" s="368">
        <f>'GE2024 results'!Q316</f>
        <v>0.28494972748558722</v>
      </c>
      <c r="AB317" s="368">
        <f>'GE2024 results'!R316</f>
        <v>0.34964484583751448</v>
      </c>
      <c r="AC317" s="368">
        <f>'GE2024 results'!S316</f>
        <v>0.15217519626940559</v>
      </c>
      <c r="AD317" s="368">
        <f>'GE2024 results'!T316</f>
        <v>0.15005017413375835</v>
      </c>
      <c r="AE317" s="368">
        <f>'GE2024 results'!U316</f>
        <v>5.4010979281034176E-2</v>
      </c>
      <c r="AF317" s="368">
        <f>'GE2024 results'!W316</f>
        <v>0</v>
      </c>
      <c r="AG317" s="368">
        <f>'GE2024 results'!X316</f>
        <v>0</v>
      </c>
      <c r="AH317" s="369">
        <f>'GE2024 results'!Z316</f>
        <v>9.1690769927001547E-3</v>
      </c>
      <c r="AJ317" s="368">
        <f t="shared" si="129"/>
        <v>0.27542368185668437</v>
      </c>
      <c r="AK317" s="370" t="str">
        <f t="shared" si="130"/>
        <v>Ref</v>
      </c>
      <c r="AL317" s="368">
        <f t="shared" si="131"/>
        <v>8.8736628222303437E-3</v>
      </c>
      <c r="AM317" s="368">
        <f t="shared" si="132"/>
        <v>0.26655001903445402</v>
      </c>
      <c r="AO317" s="384" t="s">
        <v>10</v>
      </c>
      <c r="AP317" s="372" t="str">
        <f t="shared" si="133"/>
        <v>Ref</v>
      </c>
      <c r="AQ317" s="359" t="str">
        <f t="shared" si="134"/>
        <v>gain from</v>
      </c>
      <c r="AR317" s="359" t="str">
        <f t="shared" si="135"/>
        <v>CON</v>
      </c>
      <c r="AS317" s="333" t="str">
        <f t="shared" si="147"/>
        <v/>
      </c>
      <c r="AU317" s="373">
        <f t="shared" si="136"/>
        <v>7595.7463976945246</v>
      </c>
      <c r="AV317" s="374">
        <f t="shared" si="137"/>
        <v>13254.672131147543</v>
      </c>
      <c r="AW317" s="375">
        <f t="shared" si="138"/>
        <v>13695.930742709725</v>
      </c>
      <c r="AX317" s="376">
        <f t="shared" si="139"/>
        <v>7076.9279999999999</v>
      </c>
      <c r="AY317" s="377">
        <f t="shared" si="140"/>
        <v>6102.9393125648985</v>
      </c>
      <c r="AZ317" s="378">
        <f t="shared" si="141"/>
        <v>0</v>
      </c>
      <c r="BA317" s="379">
        <f t="shared" si="142"/>
        <v>0</v>
      </c>
      <c r="BB317" s="471">
        <f t="shared" si="144"/>
        <v>1583.3854005028516</v>
      </c>
      <c r="BC317" s="379">
        <f t="shared" si="145"/>
        <v>97.414985901584544</v>
      </c>
      <c r="BD317" s="381">
        <f t="shared" si="143"/>
        <v>319.75543475210395</v>
      </c>
      <c r="BE317" s="382">
        <f>'Allocation (ENG)'!AW317</f>
        <v>49726.77240527323</v>
      </c>
    </row>
    <row r="318" spans="1:57" ht="20" customHeight="1" x14ac:dyDescent="0.35">
      <c r="A318" s="333" t="s">
        <v>413</v>
      </c>
      <c r="B318" s="390" t="s">
        <v>398</v>
      </c>
      <c r="C318" s="333" t="s">
        <v>379</v>
      </c>
      <c r="D318" s="333" t="s">
        <v>71</v>
      </c>
      <c r="E318" s="462">
        <f>'Allocation (ENG)'!AY318</f>
        <v>0.18266183397469296</v>
      </c>
      <c r="F318" s="463">
        <f>'Allocation (ENG)'!AZ318</f>
        <v>0.24579047816887989</v>
      </c>
      <c r="G318" s="464">
        <f>'Allocation (ENG)'!BA318</f>
        <v>0.36169714482707599</v>
      </c>
      <c r="H318" s="465">
        <f>'Allocation (ENG)'!BB318</f>
        <v>6.758053001019268E-2</v>
      </c>
      <c r="I318" s="466">
        <f>'Allocation (ENG)'!BC318</f>
        <v>9.8875980278206196E-2</v>
      </c>
      <c r="J318" s="467">
        <f>'Allocation (ENG)'!BD318</f>
        <v>0</v>
      </c>
      <c r="K318" s="462">
        <f>'Allocation (ENG)'!BE318</f>
        <v>0</v>
      </c>
      <c r="L318" s="468">
        <f>'Allocation (ENG)'!BF318</f>
        <v>4.1815776472702022E-2</v>
      </c>
      <c r="M318" s="469">
        <f>'Allocation (ENG)'!BG318</f>
        <v>1.5782562682503133E-3</v>
      </c>
      <c r="N318" s="470">
        <f>'Allocation (ENG)'!BH318</f>
        <v>0</v>
      </c>
      <c r="P318" s="367">
        <f t="shared" si="119"/>
        <v>-0.16583430720290906</v>
      </c>
      <c r="Q318" s="367">
        <f t="shared" si="120"/>
        <v>-8.3952507429658318E-2</v>
      </c>
      <c r="R318" s="367">
        <f t="shared" si="121"/>
        <v>0.15731179152243338</v>
      </c>
      <c r="S318" s="367">
        <f t="shared" si="122"/>
        <v>-5.292309169476983E-3</v>
      </c>
      <c r="T318" s="367">
        <f t="shared" si="123"/>
        <v>5.4373299538658673E-2</v>
      </c>
      <c r="U318" s="367">
        <f t="shared" si="124"/>
        <v>0</v>
      </c>
      <c r="V318" s="367">
        <f t="shared" si="125"/>
        <v>0</v>
      </c>
      <c r="W318" s="367">
        <f t="shared" si="126"/>
        <v>4.1815776472702022E-2</v>
      </c>
      <c r="X318" s="367">
        <f t="shared" si="127"/>
        <v>1.5782562682503133E-3</v>
      </c>
      <c r="Y318" s="367">
        <f t="shared" si="128"/>
        <v>0</v>
      </c>
      <c r="AA318" s="368">
        <f>'GE2024 results'!Q317</f>
        <v>0.34849614117760203</v>
      </c>
      <c r="AB318" s="368">
        <f>'GE2024 results'!R317</f>
        <v>0.32974298559853821</v>
      </c>
      <c r="AC318" s="368">
        <f>'GE2024 results'!S317</f>
        <v>0.20438535330464261</v>
      </c>
      <c r="AD318" s="368">
        <f>'GE2024 results'!T317</f>
        <v>7.2872839179669663E-2</v>
      </c>
      <c r="AE318" s="368">
        <f>'GE2024 results'!U317</f>
        <v>4.4502680739547523E-2</v>
      </c>
      <c r="AF318" s="368">
        <f>'GE2024 results'!W317</f>
        <v>0</v>
      </c>
      <c r="AG318" s="368">
        <f>'GE2024 results'!X317</f>
        <v>0</v>
      </c>
      <c r="AH318" s="369">
        <f>'GE2024 results'!Z317</f>
        <v>0</v>
      </c>
      <c r="AJ318" s="368">
        <f t="shared" si="129"/>
        <v>0.36169714482707599</v>
      </c>
      <c r="AK318" s="370" t="str">
        <f t="shared" si="130"/>
        <v>Ref</v>
      </c>
      <c r="AL318" s="368">
        <f t="shared" si="131"/>
        <v>0.1159066666581961</v>
      </c>
      <c r="AM318" s="368">
        <f t="shared" si="132"/>
        <v>0.24579047816887989</v>
      </c>
      <c r="AO318" s="383" t="s">
        <v>8</v>
      </c>
      <c r="AP318" s="372" t="str">
        <f t="shared" si="133"/>
        <v>Ref</v>
      </c>
      <c r="AQ318" s="359" t="str">
        <f t="shared" si="134"/>
        <v>gain from</v>
      </c>
      <c r="AR318" s="359" t="str">
        <f t="shared" si="135"/>
        <v>LAB</v>
      </c>
      <c r="AS318" s="333" t="str">
        <f t="shared" si="147"/>
        <v/>
      </c>
      <c r="AU318" s="373">
        <f t="shared" si="136"/>
        <v>7602.5648414985599</v>
      </c>
      <c r="AV318" s="374">
        <f t="shared" si="137"/>
        <v>10230.040983606557</v>
      </c>
      <c r="AW318" s="375">
        <f t="shared" si="138"/>
        <v>15054.190230640725</v>
      </c>
      <c r="AX318" s="376">
        <f t="shared" si="139"/>
        <v>2812.768</v>
      </c>
      <c r="AY318" s="377">
        <f t="shared" si="140"/>
        <v>4115.315361587478</v>
      </c>
      <c r="AZ318" s="378">
        <f t="shared" si="141"/>
        <v>0</v>
      </c>
      <c r="BA318" s="379">
        <f t="shared" si="142"/>
        <v>0</v>
      </c>
      <c r="BB318" s="471">
        <f t="shared" si="144"/>
        <v>1740.4136655902173</v>
      </c>
      <c r="BC318" s="379">
        <f t="shared" si="145"/>
        <v>65.68857519265319</v>
      </c>
      <c r="BD318" s="381">
        <f t="shared" si="143"/>
        <v>0</v>
      </c>
      <c r="BE318" s="382">
        <f>'Allocation (ENG)'!AW318</f>
        <v>41620.981658116187</v>
      </c>
    </row>
    <row r="319" spans="1:57" ht="20" customHeight="1" x14ac:dyDescent="0.35">
      <c r="A319" s="333" t="s">
        <v>414</v>
      </c>
      <c r="B319" s="390" t="s">
        <v>398</v>
      </c>
      <c r="C319" s="333" t="s">
        <v>379</v>
      </c>
      <c r="D319" s="333" t="s">
        <v>71</v>
      </c>
      <c r="E319" s="462">
        <f>'Allocation (ENG)'!AY319</f>
        <v>0.26431085552965355</v>
      </c>
      <c r="F319" s="463">
        <f>'Allocation (ENG)'!AZ319</f>
        <v>0.11248434871352307</v>
      </c>
      <c r="G319" s="464">
        <f>'Allocation (ENG)'!BA319</f>
        <v>0.26984543944487743</v>
      </c>
      <c r="H319" s="465">
        <f>'Allocation (ENG)'!BB319</f>
        <v>0.12117190202588991</v>
      </c>
      <c r="I319" s="466">
        <f>'Allocation (ENG)'!BC319</f>
        <v>0.18460286716912652</v>
      </c>
      <c r="J319" s="467">
        <f>'Allocation (ENG)'!BD319</f>
        <v>0</v>
      </c>
      <c r="K319" s="462">
        <f>'Allocation (ENG)'!BE319</f>
        <v>0</v>
      </c>
      <c r="L319" s="468">
        <f>'Allocation (ENG)'!BF319</f>
        <v>3.1196808543787983E-2</v>
      </c>
      <c r="M319" s="469">
        <f>'Allocation (ENG)'!BG319</f>
        <v>2.9466269909727721E-3</v>
      </c>
      <c r="N319" s="470">
        <f>'Allocation (ENG)'!BH319</f>
        <v>1.3441151582168777E-2</v>
      </c>
      <c r="P319" s="367">
        <f t="shared" si="119"/>
        <v>-0.22009625503343727</v>
      </c>
      <c r="Q319" s="367">
        <f t="shared" si="120"/>
        <v>-3.2475577303739581E-2</v>
      </c>
      <c r="R319" s="367">
        <f t="shared" si="121"/>
        <v>0.12336989484972741</v>
      </c>
      <c r="S319" s="367">
        <f t="shared" si="122"/>
        <v>-4.3418669835634388E-3</v>
      </c>
      <c r="T319" s="367">
        <f t="shared" si="123"/>
        <v>0.10478885155054864</v>
      </c>
      <c r="U319" s="367">
        <f t="shared" si="124"/>
        <v>0</v>
      </c>
      <c r="V319" s="367">
        <f t="shared" si="125"/>
        <v>0</v>
      </c>
      <c r="W319" s="367">
        <f t="shared" si="126"/>
        <v>3.1196808543787983E-2</v>
      </c>
      <c r="X319" s="367">
        <f t="shared" si="127"/>
        <v>2.9466269909727721E-3</v>
      </c>
      <c r="Y319" s="367">
        <f t="shared" si="128"/>
        <v>-5.3884826142964921E-3</v>
      </c>
      <c r="AA319" s="368">
        <f>'GE2024 results'!Q318</f>
        <v>0.48440711056309083</v>
      </c>
      <c r="AB319" s="368">
        <f>'GE2024 results'!R318</f>
        <v>0.14495992601726265</v>
      </c>
      <c r="AC319" s="368">
        <f>'GE2024 results'!S318</f>
        <v>0.14647554459515003</v>
      </c>
      <c r="AD319" s="368">
        <f>'GE2024 results'!T318</f>
        <v>0.12551376900945335</v>
      </c>
      <c r="AE319" s="368">
        <f>'GE2024 results'!U318</f>
        <v>7.9814015618577885E-2</v>
      </c>
      <c r="AF319" s="368">
        <f>'GE2024 results'!W318</f>
        <v>0</v>
      </c>
      <c r="AG319" s="368">
        <f>'GE2024 results'!X318</f>
        <v>0</v>
      </c>
      <c r="AH319" s="369">
        <f>'GE2024 results'!Z318</f>
        <v>1.8829634196465269E-2</v>
      </c>
      <c r="AJ319" s="368">
        <f t="shared" si="129"/>
        <v>0.26984543944487743</v>
      </c>
      <c r="AK319" s="370" t="str">
        <f t="shared" si="130"/>
        <v>Ref</v>
      </c>
      <c r="AL319" s="368">
        <f t="shared" si="131"/>
        <v>5.5345839152238785E-3</v>
      </c>
      <c r="AM319" s="368">
        <f t="shared" si="132"/>
        <v>0.26431085552965355</v>
      </c>
      <c r="AO319" s="383" t="s">
        <v>8</v>
      </c>
      <c r="AP319" s="372" t="str">
        <f t="shared" si="133"/>
        <v>Ref</v>
      </c>
      <c r="AQ319" s="359" t="str">
        <f t="shared" si="134"/>
        <v>gain from</v>
      </c>
      <c r="AR319" s="359" t="str">
        <f t="shared" si="135"/>
        <v>LAB</v>
      </c>
      <c r="AS319" s="333" t="str">
        <f t="shared" si="147"/>
        <v/>
      </c>
      <c r="AU319" s="373">
        <f t="shared" si="136"/>
        <v>9890.4149855907781</v>
      </c>
      <c r="AV319" s="374">
        <f t="shared" si="137"/>
        <v>4209.122950819672</v>
      </c>
      <c r="AW319" s="375">
        <f t="shared" si="138"/>
        <v>10097.517079768664</v>
      </c>
      <c r="AX319" s="376">
        <f t="shared" si="139"/>
        <v>4534.2079999999996</v>
      </c>
      <c r="AY319" s="377">
        <f t="shared" si="140"/>
        <v>6907.7713822000505</v>
      </c>
      <c r="AZ319" s="378">
        <f t="shared" si="141"/>
        <v>0</v>
      </c>
      <c r="BA319" s="379">
        <f t="shared" si="142"/>
        <v>0</v>
      </c>
      <c r="BB319" s="471">
        <f t="shared" si="144"/>
        <v>1167.3730997759581</v>
      </c>
      <c r="BC319" s="379">
        <f t="shared" si="145"/>
        <v>110.26169806784087</v>
      </c>
      <c r="BD319" s="381">
        <f t="shared" si="143"/>
        <v>502.96294779676441</v>
      </c>
      <c r="BE319" s="382">
        <f>'Allocation (ENG)'!AW319</f>
        <v>37419.632144019728</v>
      </c>
    </row>
    <row r="320" spans="1:57" ht="20" customHeight="1" x14ac:dyDescent="0.35">
      <c r="A320" s="333" t="s">
        <v>415</v>
      </c>
      <c r="B320" s="390" t="s">
        <v>398</v>
      </c>
      <c r="C320" s="333" t="s">
        <v>379</v>
      </c>
      <c r="D320" s="333" t="s">
        <v>71</v>
      </c>
      <c r="E320" s="462">
        <f>'Allocation (ENG)'!AY320</f>
        <v>4.924843388032478E-2</v>
      </c>
      <c r="F320" s="463">
        <f>'Allocation (ENG)'!AZ320</f>
        <v>0.30027168070582905</v>
      </c>
      <c r="G320" s="464">
        <f>'Allocation (ENG)'!BA320</f>
        <v>0.20483875811656821</v>
      </c>
      <c r="H320" s="465">
        <f>'Allocation (ENG)'!BB320</f>
        <v>0.3324320158930546</v>
      </c>
      <c r="I320" s="466">
        <f>'Allocation (ENG)'!BC320</f>
        <v>8.5168666428486833E-2</v>
      </c>
      <c r="J320" s="467">
        <f>'Allocation (ENG)'!BD320</f>
        <v>2.8681712808206303E-3</v>
      </c>
      <c r="K320" s="462">
        <f>'Allocation (ENG)'!BE320</f>
        <v>0</v>
      </c>
      <c r="L320" s="468">
        <f>'Allocation (ENG)'!BF320</f>
        <v>2.3681391586442779E-2</v>
      </c>
      <c r="M320" s="469">
        <f>'Allocation (ENG)'!BG320</f>
        <v>1.4908821084731205E-3</v>
      </c>
      <c r="N320" s="470">
        <f>'Allocation (ENG)'!BH320</f>
        <v>0</v>
      </c>
      <c r="P320" s="367">
        <f t="shared" si="119"/>
        <v>-4.3501481165550443E-2</v>
      </c>
      <c r="Q320" s="367">
        <f t="shared" si="120"/>
        <v>-9.7373590847532165E-2</v>
      </c>
      <c r="R320" s="367">
        <f t="shared" si="121"/>
        <v>9.058045759884778E-2</v>
      </c>
      <c r="S320" s="367">
        <f t="shared" si="122"/>
        <v>-2.1416905689290944E-2</v>
      </c>
      <c r="T320" s="367">
        <f t="shared" si="123"/>
        <v>4.7329099794469205E-2</v>
      </c>
      <c r="U320" s="367">
        <f t="shared" si="124"/>
        <v>-7.8985338585936234E-4</v>
      </c>
      <c r="V320" s="367">
        <f t="shared" si="125"/>
        <v>0</v>
      </c>
      <c r="W320" s="367">
        <f t="shared" si="126"/>
        <v>2.3681391586442779E-2</v>
      </c>
      <c r="X320" s="367">
        <f t="shared" si="127"/>
        <v>1.4908821084731205E-3</v>
      </c>
      <c r="Y320" s="367">
        <f t="shared" si="128"/>
        <v>0</v>
      </c>
      <c r="AA320" s="368">
        <f>'GE2024 results'!Q319</f>
        <v>9.2749915045875223E-2</v>
      </c>
      <c r="AB320" s="368">
        <f>'GE2024 results'!R319</f>
        <v>0.39764527155336121</v>
      </c>
      <c r="AC320" s="368">
        <f>'GE2024 results'!S319</f>
        <v>0.11425830051772043</v>
      </c>
      <c r="AD320" s="368">
        <f>'GE2024 results'!T319</f>
        <v>0.35384892158234554</v>
      </c>
      <c r="AE320" s="368">
        <f>'GE2024 results'!U319</f>
        <v>3.7839566634017628E-2</v>
      </c>
      <c r="AF320" s="368">
        <f>'GE2024 results'!W319</f>
        <v>3.6580246666799926E-3</v>
      </c>
      <c r="AG320" s="368">
        <f>'GE2024 results'!X319</f>
        <v>0</v>
      </c>
      <c r="AH320" s="369">
        <f>'GE2024 results'!Z319</f>
        <v>0</v>
      </c>
      <c r="AJ320" s="368">
        <f t="shared" si="129"/>
        <v>0.3324320158930546</v>
      </c>
      <c r="AK320" s="370" t="str">
        <f t="shared" si="130"/>
        <v>LD</v>
      </c>
      <c r="AL320" s="368">
        <f t="shared" si="131"/>
        <v>3.2160335187225553E-2</v>
      </c>
      <c r="AM320" s="368">
        <f t="shared" si="132"/>
        <v>0.30027168070582905</v>
      </c>
      <c r="AO320" s="384" t="s">
        <v>10</v>
      </c>
      <c r="AP320" s="372" t="str">
        <f t="shared" si="133"/>
        <v>LD</v>
      </c>
      <c r="AQ320" s="359" t="str">
        <f t="shared" si="134"/>
        <v>gain from</v>
      </c>
      <c r="AR320" s="359" t="str">
        <f t="shared" si="135"/>
        <v>CON</v>
      </c>
      <c r="AS320" s="333" t="str">
        <f t="shared" si="147"/>
        <v>Con/LD</v>
      </c>
      <c r="AU320" s="373">
        <f t="shared" si="136"/>
        <v>2433.6599423631123</v>
      </c>
      <c r="AV320" s="374">
        <f t="shared" si="137"/>
        <v>14838.22131147541</v>
      </c>
      <c r="AW320" s="375">
        <f t="shared" si="138"/>
        <v>10122.309299887353</v>
      </c>
      <c r="AX320" s="376">
        <f t="shared" si="139"/>
        <v>16427.455999999998</v>
      </c>
      <c r="AY320" s="377">
        <f t="shared" si="140"/>
        <v>4208.6936680092358</v>
      </c>
      <c r="AZ320" s="378">
        <f t="shared" si="141"/>
        <v>141.7335132104192</v>
      </c>
      <c r="BA320" s="379">
        <f t="shared" si="142"/>
        <v>0</v>
      </c>
      <c r="BB320" s="471">
        <f t="shared" si="144"/>
        <v>1170.2393262573441</v>
      </c>
      <c r="BC320" s="379">
        <f t="shared" si="145"/>
        <v>73.67341010261913</v>
      </c>
      <c r="BD320" s="381">
        <f t="shared" si="143"/>
        <v>0</v>
      </c>
      <c r="BE320" s="382">
        <f>'Allocation (ENG)'!AW320</f>
        <v>49415.986471305492</v>
      </c>
    </row>
    <row r="321" spans="1:57" ht="20" customHeight="1" x14ac:dyDescent="0.35">
      <c r="A321" s="333" t="s">
        <v>416</v>
      </c>
      <c r="B321" s="390" t="s">
        <v>398</v>
      </c>
      <c r="C321" s="333" t="s">
        <v>379</v>
      </c>
      <c r="D321" s="333" t="s">
        <v>71</v>
      </c>
      <c r="E321" s="462">
        <f>'Allocation (ENG)'!AY321</f>
        <v>0.22210233071460417</v>
      </c>
      <c r="F321" s="463">
        <f>'Allocation (ENG)'!AZ321</f>
        <v>0.17366021040074844</v>
      </c>
      <c r="G321" s="464">
        <f>'Allocation (ENG)'!BA321</f>
        <v>0.32562465390913709</v>
      </c>
      <c r="H321" s="465">
        <f>'Allocation (ENG)'!BB321</f>
        <v>6.683126035848512E-2</v>
      </c>
      <c r="I321" s="466">
        <f>'Allocation (ENG)'!BC321</f>
        <v>0.16661603760728072</v>
      </c>
      <c r="J321" s="467">
        <f>'Allocation (ENG)'!BD321</f>
        <v>0</v>
      </c>
      <c r="K321" s="462">
        <f>'Allocation (ENG)'!BE321</f>
        <v>0</v>
      </c>
      <c r="L321" s="468">
        <f>'Allocation (ENG)'!BF321</f>
        <v>3.7645438833572305E-2</v>
      </c>
      <c r="M321" s="469">
        <f>'Allocation (ENG)'!BG321</f>
        <v>2.659521604790418E-3</v>
      </c>
      <c r="N321" s="470">
        <f>'Allocation (ENG)'!BH321</f>
        <v>4.8605465713816038E-3</v>
      </c>
      <c r="P321" s="367">
        <f t="shared" si="119"/>
        <v>-0.20382809327265733</v>
      </c>
      <c r="Q321" s="367">
        <f t="shared" si="120"/>
        <v>-6.0517858851403872E-2</v>
      </c>
      <c r="R321" s="367">
        <f t="shared" si="121"/>
        <v>0.14067336791340124</v>
      </c>
      <c r="S321" s="367">
        <f t="shared" si="122"/>
        <v>-5.6055193894435223E-3</v>
      </c>
      <c r="T321" s="367">
        <f t="shared" si="123"/>
        <v>9.1237525745892972E-2</v>
      </c>
      <c r="U321" s="367">
        <f t="shared" si="124"/>
        <v>0</v>
      </c>
      <c r="V321" s="367">
        <f t="shared" si="125"/>
        <v>0</v>
      </c>
      <c r="W321" s="367">
        <f t="shared" si="126"/>
        <v>3.7645438833572305E-2</v>
      </c>
      <c r="X321" s="367">
        <f t="shared" si="127"/>
        <v>2.659521604790418E-3</v>
      </c>
      <c r="Y321" s="367">
        <f t="shared" si="128"/>
        <v>-2.2643825841523607E-3</v>
      </c>
      <c r="AA321" s="368">
        <f>'GE2024 results'!Q320</f>
        <v>0.4259304239872615</v>
      </c>
      <c r="AB321" s="368">
        <f>'GE2024 results'!R320</f>
        <v>0.23417806925215232</v>
      </c>
      <c r="AC321" s="368">
        <f>'GE2024 results'!S320</f>
        <v>0.18495128599573585</v>
      </c>
      <c r="AD321" s="368">
        <f>'GE2024 results'!T320</f>
        <v>7.2436779747928642E-2</v>
      </c>
      <c r="AE321" s="368">
        <f>'GE2024 results'!U320</f>
        <v>7.5378511861387748E-2</v>
      </c>
      <c r="AF321" s="368">
        <f>'GE2024 results'!W320</f>
        <v>0</v>
      </c>
      <c r="AG321" s="368">
        <f>'GE2024 results'!X320</f>
        <v>0</v>
      </c>
      <c r="AH321" s="369">
        <f>'GE2024 results'!Z320</f>
        <v>7.1249291555339645E-3</v>
      </c>
      <c r="AJ321" s="368">
        <f t="shared" si="129"/>
        <v>0.32562465390913709</v>
      </c>
      <c r="AK321" s="370" t="str">
        <f t="shared" si="130"/>
        <v>Ref</v>
      </c>
      <c r="AL321" s="368">
        <f t="shared" si="131"/>
        <v>0.10352232319453292</v>
      </c>
      <c r="AM321" s="368">
        <f t="shared" si="132"/>
        <v>0.22210233071460417</v>
      </c>
      <c r="AO321" s="383" t="s">
        <v>8</v>
      </c>
      <c r="AP321" s="372" t="str">
        <f t="shared" si="133"/>
        <v>Ref</v>
      </c>
      <c r="AQ321" s="359" t="str">
        <f t="shared" si="134"/>
        <v>gain from</v>
      </c>
      <c r="AR321" s="359" t="str">
        <f t="shared" si="135"/>
        <v>LAB</v>
      </c>
      <c r="AS321" s="333" t="str">
        <f t="shared" si="147"/>
        <v/>
      </c>
      <c r="AU321" s="373">
        <f t="shared" si="136"/>
        <v>8277.5907780979833</v>
      </c>
      <c r="AV321" s="374">
        <f t="shared" si="137"/>
        <v>6472.1885245901649</v>
      </c>
      <c r="AW321" s="375">
        <f t="shared" si="138"/>
        <v>12135.791748097974</v>
      </c>
      <c r="AX321" s="376">
        <f t="shared" si="139"/>
        <v>2490.752</v>
      </c>
      <c r="AY321" s="377">
        <f t="shared" si="140"/>
        <v>6209.6573770469076</v>
      </c>
      <c r="AZ321" s="378">
        <f t="shared" si="141"/>
        <v>0</v>
      </c>
      <c r="BA321" s="379">
        <f t="shared" si="142"/>
        <v>0</v>
      </c>
      <c r="BB321" s="471">
        <f t="shared" si="144"/>
        <v>1403.0178626384848</v>
      </c>
      <c r="BC321" s="379">
        <f t="shared" si="145"/>
        <v>99.118417349043924</v>
      </c>
      <c r="BD321" s="381">
        <f t="shared" si="143"/>
        <v>181.14900166213613</v>
      </c>
      <c r="BE321" s="382">
        <f>'Allocation (ENG)'!AW321</f>
        <v>37269.265709482701</v>
      </c>
    </row>
    <row r="322" spans="1:57" ht="20" customHeight="1" x14ac:dyDescent="0.35">
      <c r="A322" s="333" t="s">
        <v>417</v>
      </c>
      <c r="B322" s="390" t="s">
        <v>398</v>
      </c>
      <c r="C322" s="333" t="s">
        <v>379</v>
      </c>
      <c r="D322" s="333" t="s">
        <v>71</v>
      </c>
      <c r="E322" s="462">
        <f>'Allocation (ENG)'!AY322</f>
        <v>0.23555014261517332</v>
      </c>
      <c r="F322" s="463">
        <f>'Allocation (ENG)'!AZ322</f>
        <v>0.13890930591611519</v>
      </c>
      <c r="G322" s="464">
        <f>'Allocation (ENG)'!BA322</f>
        <v>0.26240531054091459</v>
      </c>
      <c r="H322" s="465">
        <f>'Allocation (ENG)'!BB322</f>
        <v>8.4999319323513706E-2</v>
      </c>
      <c r="I322" s="466">
        <f>'Allocation (ENG)'!BC322</f>
        <v>0.22505657747816996</v>
      </c>
      <c r="J322" s="467">
        <f>'Allocation (ENG)'!BD322</f>
        <v>0</v>
      </c>
      <c r="K322" s="462">
        <f>'Allocation (ENG)'!BE322</f>
        <v>1.8375696194865478E-2</v>
      </c>
      <c r="L322" s="468">
        <f>'Allocation (ENG)'!BF322</f>
        <v>3.0336655867368761E-2</v>
      </c>
      <c r="M322" s="469">
        <f>'Allocation (ENG)'!BG322</f>
        <v>4.3669920638788242E-3</v>
      </c>
      <c r="N322" s="470">
        <f>'Allocation (ENG)'!BH322</f>
        <v>0</v>
      </c>
      <c r="P322" s="367">
        <f t="shared" si="119"/>
        <v>-0.21015216346449123</v>
      </c>
      <c r="Q322" s="367">
        <f t="shared" si="120"/>
        <v>-4.5912497018895299E-2</v>
      </c>
      <c r="R322" s="367">
        <f t="shared" si="121"/>
        <v>0.11534730914329056</v>
      </c>
      <c r="S322" s="367">
        <f t="shared" si="122"/>
        <v>-5.9021481817273791E-3</v>
      </c>
      <c r="T322" s="367">
        <f t="shared" si="123"/>
        <v>0.12459536154525591</v>
      </c>
      <c r="U322" s="367">
        <f t="shared" si="124"/>
        <v>0</v>
      </c>
      <c r="V322" s="367">
        <f t="shared" si="125"/>
        <v>-3.2874764117033529E-3</v>
      </c>
      <c r="W322" s="367">
        <f t="shared" si="126"/>
        <v>3.0336655867368761E-2</v>
      </c>
      <c r="X322" s="367">
        <f t="shared" si="127"/>
        <v>4.3669920638788242E-3</v>
      </c>
      <c r="Y322" s="367">
        <f t="shared" si="128"/>
        <v>-9.3920335429769387E-3</v>
      </c>
      <c r="AA322" s="368">
        <f>'GE2024 results'!Q321</f>
        <v>0.44570230607966455</v>
      </c>
      <c r="AB322" s="368">
        <f>'GE2024 results'!R321</f>
        <v>0.18482180293501049</v>
      </c>
      <c r="AC322" s="368">
        <f>'GE2024 results'!S321</f>
        <v>0.14705800139762404</v>
      </c>
      <c r="AD322" s="368">
        <f>'GE2024 results'!T321</f>
        <v>9.0901467505241085E-2</v>
      </c>
      <c r="AE322" s="368">
        <f>'GE2024 results'!U321</f>
        <v>0.10046121593291404</v>
      </c>
      <c r="AF322" s="368">
        <f>'GE2024 results'!W321</f>
        <v>0</v>
      </c>
      <c r="AG322" s="368">
        <f>'GE2024 results'!X321</f>
        <v>2.1663172606568831E-2</v>
      </c>
      <c r="AH322" s="369">
        <f>'GE2024 results'!Z321</f>
        <v>9.3920335429769387E-3</v>
      </c>
      <c r="AJ322" s="368">
        <f t="shared" si="129"/>
        <v>0.26240531054091459</v>
      </c>
      <c r="AK322" s="370" t="str">
        <f t="shared" si="130"/>
        <v>Ref</v>
      </c>
      <c r="AL322" s="368">
        <f t="shared" si="131"/>
        <v>2.6855167925741275E-2</v>
      </c>
      <c r="AM322" s="368">
        <f t="shared" si="132"/>
        <v>0.23555014261517332</v>
      </c>
      <c r="AO322" s="383" t="s">
        <v>8</v>
      </c>
      <c r="AP322" s="372" t="str">
        <f t="shared" si="133"/>
        <v>Ref</v>
      </c>
      <c r="AQ322" s="359" t="str">
        <f t="shared" si="134"/>
        <v>gain from</v>
      </c>
      <c r="AR322" s="359" t="str">
        <f t="shared" si="135"/>
        <v>LAB</v>
      </c>
      <c r="AS322" s="333" t="str">
        <f t="shared" si="147"/>
        <v/>
      </c>
      <c r="AU322" s="373">
        <f t="shared" si="136"/>
        <v>8363.0835734870325</v>
      </c>
      <c r="AV322" s="374">
        <f t="shared" si="137"/>
        <v>4931.9016393442625</v>
      </c>
      <c r="AW322" s="375">
        <f t="shared" si="138"/>
        <v>9316.562146029979</v>
      </c>
      <c r="AX322" s="376">
        <f t="shared" si="139"/>
        <v>3017.8559999999998</v>
      </c>
      <c r="AY322" s="377">
        <f t="shared" si="140"/>
        <v>7990.5150780904351</v>
      </c>
      <c r="AZ322" s="378">
        <f t="shared" si="141"/>
        <v>0</v>
      </c>
      <c r="BA322" s="379">
        <f t="shared" si="142"/>
        <v>652.419401204677</v>
      </c>
      <c r="BB322" s="471">
        <f t="shared" si="144"/>
        <v>1077.0869656122964</v>
      </c>
      <c r="BC322" s="379">
        <f t="shared" si="145"/>
        <v>155.04774987396098</v>
      </c>
      <c r="BD322" s="381">
        <f t="shared" si="143"/>
        <v>0</v>
      </c>
      <c r="BE322" s="382">
        <f>'Allocation (ENG)'!AW322</f>
        <v>35504.472553642649</v>
      </c>
    </row>
    <row r="323" spans="1:57" ht="20" customHeight="1" x14ac:dyDescent="0.35">
      <c r="A323" s="333" t="s">
        <v>418</v>
      </c>
      <c r="B323" s="390" t="s">
        <v>398</v>
      </c>
      <c r="C323" s="333" t="s">
        <v>379</v>
      </c>
      <c r="D323" s="333" t="s">
        <v>71</v>
      </c>
      <c r="E323" s="462">
        <f>'Allocation (ENG)'!AY323</f>
        <v>2.7683646215817276E-2</v>
      </c>
      <c r="F323" s="463">
        <f>'Allocation (ENG)'!AZ323</f>
        <v>0.20991136040109215</v>
      </c>
      <c r="G323" s="464">
        <f>'Allocation (ENG)'!BA323</f>
        <v>0.14832021013217511</v>
      </c>
      <c r="H323" s="465">
        <f>'Allocation (ENG)'!BB323</f>
        <v>0.48509689704348835</v>
      </c>
      <c r="I323" s="466">
        <f>'Allocation (ENG)'!BC323</f>
        <v>0.10636297974948498</v>
      </c>
      <c r="J323" s="467">
        <f>'Allocation (ENG)'!BD323</f>
        <v>6.7213044661711379E-4</v>
      </c>
      <c r="K323" s="462">
        <f>'Allocation (ENG)'!BE323</f>
        <v>0</v>
      </c>
      <c r="L323" s="468">
        <f>'Allocation (ENG)'!BF323</f>
        <v>1.7147287010618802E-2</v>
      </c>
      <c r="M323" s="469">
        <f>'Allocation (ENG)'!BG323</f>
        <v>1.7857498809802127E-3</v>
      </c>
      <c r="N323" s="470">
        <f>'Allocation (ENG)'!BH323</f>
        <v>3.0197391197259987E-3</v>
      </c>
      <c r="P323" s="367">
        <f t="shared" ref="P323:P386" si="148">E323-AA323</f>
        <v>-2.5280822212243554E-2</v>
      </c>
      <c r="Q323" s="367">
        <f t="shared" ref="Q323:Q386" si="149">F323-AB323</f>
        <v>-7.2484042219974509E-2</v>
      </c>
      <c r="R323" s="367">
        <f t="shared" ref="R323:R386" si="150">G323-AC323</f>
        <v>6.4274376506833458E-2</v>
      </c>
      <c r="S323" s="367">
        <f t="shared" ref="S323:S386" si="151">H323-AD323</f>
        <v>-3.9449322032830914E-2</v>
      </c>
      <c r="T323" s="367">
        <f t="shared" ref="T323:T386" si="152">I323-AE323</f>
        <v>5.8356812533842686E-2</v>
      </c>
      <c r="U323" s="367">
        <f t="shared" ref="U323:U386" si="153">J323-AF323</f>
        <v>-1.8157804090840565E-3</v>
      </c>
      <c r="V323" s="367">
        <f t="shared" ref="V323:V386" si="154">K323-AG323</f>
        <v>0</v>
      </c>
      <c r="W323" s="367">
        <f t="shared" ref="W323:W386" si="155">L323</f>
        <v>1.7147287010618802E-2</v>
      </c>
      <c r="X323" s="367">
        <f t="shared" ref="X323:X386" si="156">M323</f>
        <v>1.7857498809802127E-3</v>
      </c>
      <c r="Y323" s="367">
        <f t="shared" ref="Y323:Y386" si="157">N323-AH323</f>
        <v>-2.5342590581421071E-3</v>
      </c>
      <c r="AA323" s="368">
        <f>'GE2024 results'!Q322</f>
        <v>5.296446842806083E-2</v>
      </c>
      <c r="AB323" s="368">
        <f>'GE2024 results'!R322</f>
        <v>0.28239540262106666</v>
      </c>
      <c r="AC323" s="368">
        <f>'GE2024 results'!S322</f>
        <v>8.4045833625341654E-2</v>
      </c>
      <c r="AD323" s="368">
        <f>'GE2024 results'!T322</f>
        <v>0.52454621907631926</v>
      </c>
      <c r="AE323" s="368">
        <f>'GE2024 results'!U322</f>
        <v>4.8006167215642298E-2</v>
      </c>
      <c r="AF323" s="368">
        <f>'GE2024 results'!W322</f>
        <v>2.4879108557011704E-3</v>
      </c>
      <c r="AG323" s="368">
        <f>'GE2024 results'!X322</f>
        <v>0</v>
      </c>
      <c r="AH323" s="369">
        <f>'GE2024 results'!Z322</f>
        <v>5.5539981778681058E-3</v>
      </c>
      <c r="AJ323" s="368">
        <f t="shared" ref="AJ323:AJ386" si="158">LARGE(E323:N323,1)</f>
        <v>0.48509689704348835</v>
      </c>
      <c r="AK323" s="370" t="str">
        <f t="shared" ref="AK323:AK386" si="159">IF(E323=AJ323,"Lab",IF(F323=AJ323,"Con",IF(G323=AJ323,"Ref",IF(H323=AJ323,"LD",IF(I323=AJ323,"Grn",IF(J323=AJ323,"Ind",IF(K323=AJ323,"WPB",IF(L323=AJ323,"Res",IF(M323=AJ323,"YP",IF(N323=AJ323,"Oth","Oth "))))))))))</f>
        <v>LD</v>
      </c>
      <c r="AL323" s="368">
        <f t="shared" ref="AL323:AL386" si="160">AJ323-AM323</f>
        <v>0.2751855366423962</v>
      </c>
      <c r="AM323" s="368">
        <f t="shared" ref="AM323:AM386" si="161">LARGE(E323:N323,2)</f>
        <v>0.20991136040109215</v>
      </c>
      <c r="AO323" s="385" t="s">
        <v>14</v>
      </c>
      <c r="AP323" s="372" t="str">
        <f t="shared" ref="AP323:AP386" si="162">AK323</f>
        <v>LD</v>
      </c>
      <c r="AQ323" s="359" t="str">
        <f t="shared" ref="AQ323:AQ386" si="163">IF(AP323=AO323,"HOLD","gain from")</f>
        <v>HOLD</v>
      </c>
      <c r="AR323" s="359" t="str">
        <f t="shared" ref="AR323:AR386" si="164">IF(AQ323="Hold","",(AO323))</f>
        <v/>
      </c>
      <c r="AS323" s="333" t="str">
        <f t="shared" si="147"/>
        <v>Con/LD</v>
      </c>
      <c r="AU323" s="373">
        <f t="shared" ref="AU323:AU386" si="165">E323*BE323</f>
        <v>1585.5504322766571</v>
      </c>
      <c r="AV323" s="374">
        <f t="shared" ref="AV323:AV386" si="166">F323*BE323</f>
        <v>12022.442622950821</v>
      </c>
      <c r="AW323" s="375">
        <f t="shared" ref="AW323:AW386" si="167">G323*BE323</f>
        <v>8494.8771363820215</v>
      </c>
      <c r="AX323" s="376">
        <f t="shared" ref="AX323:AX386" si="168">H323*BE323</f>
        <v>27783.392</v>
      </c>
      <c r="AY323" s="377">
        <f t="shared" ref="AY323:AY386" si="169">I323*BE323</f>
        <v>6091.8228475146889</v>
      </c>
      <c r="AZ323" s="378">
        <f t="shared" ref="AZ323:AZ386" si="170">J323*BE323</f>
        <v>38.495533134330145</v>
      </c>
      <c r="BA323" s="379">
        <f t="shared" ref="BA323:BA386" si="171">K323*BE323</f>
        <v>0</v>
      </c>
      <c r="BB323" s="471">
        <f t="shared" si="144"/>
        <v>982.0920308006439</v>
      </c>
      <c r="BC323" s="379">
        <f t="shared" si="145"/>
        <v>102.27686315787491</v>
      </c>
      <c r="BD323" s="381">
        <f t="shared" ref="BD323:BD386" si="172">N323*BE323</f>
        <v>172.95224152621398</v>
      </c>
      <c r="BE323" s="382">
        <f>'Allocation (ENG)'!AW323</f>
        <v>57273.901707743251</v>
      </c>
    </row>
    <row r="324" spans="1:57" ht="20" customHeight="1" x14ac:dyDescent="0.35">
      <c r="A324" s="333" t="s">
        <v>419</v>
      </c>
      <c r="B324" s="390" t="s">
        <v>420</v>
      </c>
      <c r="C324" s="333" t="s">
        <v>379</v>
      </c>
      <c r="D324" s="333" t="s">
        <v>71</v>
      </c>
      <c r="E324" s="462">
        <f>'Allocation (ENG)'!AY324</f>
        <v>0.1566910242191685</v>
      </c>
      <c r="F324" s="463">
        <f>'Allocation (ENG)'!AZ324</f>
        <v>0.19686062206434332</v>
      </c>
      <c r="G324" s="464">
        <f>'Allocation (ENG)'!BA324</f>
        <v>0.35152719046265529</v>
      </c>
      <c r="H324" s="465">
        <f>'Allocation (ENG)'!BB324</f>
        <v>4.441376564446374E-2</v>
      </c>
      <c r="I324" s="466">
        <f>'Allocation (ENG)'!BC324</f>
        <v>0.18952897717406619</v>
      </c>
      <c r="J324" s="467">
        <f>'Allocation (ENG)'!BD324</f>
        <v>0</v>
      </c>
      <c r="K324" s="462">
        <f>'Allocation (ENG)'!BE324</f>
        <v>0</v>
      </c>
      <c r="L324" s="468">
        <f>'Allocation (ENG)'!BF324</f>
        <v>4.0640028904543823E-2</v>
      </c>
      <c r="M324" s="469">
        <f>'Allocation (ENG)'!BG324</f>
        <v>3.0252574528049697E-3</v>
      </c>
      <c r="N324" s="470">
        <f>'Allocation (ENG)'!BH324</f>
        <v>1.7313134077954009E-2</v>
      </c>
      <c r="P324" s="367">
        <f t="shared" si="148"/>
        <v>-0.1682051971751902</v>
      </c>
      <c r="Q324" s="367">
        <f t="shared" si="149"/>
        <v>-9.0164391240606129E-2</v>
      </c>
      <c r="R324" s="367">
        <f t="shared" si="150"/>
        <v>0.13564640280964838</v>
      </c>
      <c r="S324" s="367">
        <f t="shared" si="151"/>
        <v>-7.635196569479849E-3</v>
      </c>
      <c r="T324" s="367">
        <f t="shared" si="152"/>
        <v>9.6820089467839474E-2</v>
      </c>
      <c r="U324" s="367">
        <f t="shared" si="153"/>
        <v>0</v>
      </c>
      <c r="V324" s="367">
        <f t="shared" si="154"/>
        <v>0</v>
      </c>
      <c r="W324" s="367">
        <f t="shared" si="155"/>
        <v>4.0640028904543823E-2</v>
      </c>
      <c r="X324" s="367">
        <f t="shared" si="156"/>
        <v>3.0252574528049697E-3</v>
      </c>
      <c r="Y324" s="367">
        <f t="shared" si="157"/>
        <v>-1.0126993649560628E-2</v>
      </c>
      <c r="AA324" s="368">
        <f>'GE2024 results'!Q323</f>
        <v>0.3248962213943587</v>
      </c>
      <c r="AB324" s="368">
        <f>'GE2024 results'!R323</f>
        <v>0.28702501330494945</v>
      </c>
      <c r="AC324" s="368">
        <f>'GE2024 results'!S323</f>
        <v>0.21588078765300692</v>
      </c>
      <c r="AD324" s="368">
        <f>'GE2024 results'!T323</f>
        <v>5.2048962213943589E-2</v>
      </c>
      <c r="AE324" s="368">
        <f>'GE2024 results'!U323</f>
        <v>9.270888770622672E-2</v>
      </c>
      <c r="AF324" s="368">
        <f>'GE2024 results'!W323</f>
        <v>0</v>
      </c>
      <c r="AG324" s="368">
        <f>'GE2024 results'!X323</f>
        <v>0</v>
      </c>
      <c r="AH324" s="369">
        <f>'GE2024 results'!Z323</f>
        <v>2.7440127727514637E-2</v>
      </c>
      <c r="AJ324" s="368">
        <f t="shared" si="158"/>
        <v>0.35152719046265529</v>
      </c>
      <c r="AK324" s="370" t="str">
        <f t="shared" si="159"/>
        <v>Ref</v>
      </c>
      <c r="AL324" s="368">
        <f t="shared" si="160"/>
        <v>0.15466656839831197</v>
      </c>
      <c r="AM324" s="368">
        <f t="shared" si="161"/>
        <v>0.19686062206434332</v>
      </c>
      <c r="AO324" s="383" t="s">
        <v>8</v>
      </c>
      <c r="AP324" s="372" t="str">
        <f t="shared" si="162"/>
        <v>Ref</v>
      </c>
      <c r="AQ324" s="359" t="str">
        <f t="shared" si="163"/>
        <v>gain from</v>
      </c>
      <c r="AR324" s="359" t="str">
        <f t="shared" si="164"/>
        <v>LAB</v>
      </c>
      <c r="AS324" s="333" t="str">
        <f t="shared" si="147"/>
        <v/>
      </c>
      <c r="AU324" s="373">
        <f t="shared" si="165"/>
        <v>8004.8530259366007</v>
      </c>
      <c r="AV324" s="374">
        <f t="shared" si="166"/>
        <v>10056.991803278688</v>
      </c>
      <c r="AW324" s="375">
        <f t="shared" si="167"/>
        <v>17958.421730258509</v>
      </c>
      <c r="AX324" s="376">
        <f t="shared" si="168"/>
        <v>2268.96</v>
      </c>
      <c r="AY324" s="377">
        <f t="shared" si="169"/>
        <v>9682.4410587322891</v>
      </c>
      <c r="AZ324" s="378">
        <f t="shared" si="170"/>
        <v>0</v>
      </c>
      <c r="BA324" s="379">
        <f t="shared" si="171"/>
        <v>0</v>
      </c>
      <c r="BB324" s="471">
        <f t="shared" ref="BB324:BB387" si="173">L324*BE324</f>
        <v>2076.1716248383004</v>
      </c>
      <c r="BC324" s="379">
        <f t="shared" ref="BC324:BC387" si="174">M324*BE324</f>
        <v>154.55091570178533</v>
      </c>
      <c r="BD324" s="381">
        <f t="shared" si="172"/>
        <v>884.47372402459655</v>
      </c>
      <c r="BE324" s="382">
        <f>'Allocation (ENG)'!AW324</f>
        <v>51086.863882770776</v>
      </c>
    </row>
    <row r="325" spans="1:57" ht="20" customHeight="1" x14ac:dyDescent="0.35">
      <c r="A325" s="333" t="s">
        <v>421</v>
      </c>
      <c r="B325" s="390" t="s">
        <v>420</v>
      </c>
      <c r="C325" s="333" t="s">
        <v>379</v>
      </c>
      <c r="D325" s="333" t="s">
        <v>71</v>
      </c>
      <c r="E325" s="462">
        <f>'Allocation (ENG)'!AY325</f>
        <v>0.20945765276906927</v>
      </c>
      <c r="F325" s="463">
        <f>'Allocation (ENG)'!AZ325</f>
        <v>0.16590537454689763</v>
      </c>
      <c r="G325" s="464">
        <f>'Allocation (ENG)'!BA325</f>
        <v>0.24640263750044977</v>
      </c>
      <c r="H325" s="465">
        <f>'Allocation (ENG)'!BB325</f>
        <v>7.2332038933791518E-2</v>
      </c>
      <c r="I325" s="466">
        <f>'Allocation (ENG)'!BC325</f>
        <v>0.26912140938109436</v>
      </c>
      <c r="J325" s="467">
        <f>'Allocation (ENG)'!BD325</f>
        <v>0</v>
      </c>
      <c r="K325" s="462">
        <f>'Allocation (ENG)'!BE325</f>
        <v>0</v>
      </c>
      <c r="L325" s="468">
        <f>'Allocation (ENG)'!BF325</f>
        <v>2.8486588183959948E-2</v>
      </c>
      <c r="M325" s="469">
        <f>'Allocation (ENG)'!BG325</f>
        <v>4.2957101419472919E-3</v>
      </c>
      <c r="N325" s="470">
        <f>'Allocation (ENG)'!BH325</f>
        <v>3.9985885427902042E-3</v>
      </c>
      <c r="P325" s="367">
        <f t="shared" si="148"/>
        <v>-0.20406312807402108</v>
      </c>
      <c r="Q325" s="367">
        <f t="shared" si="149"/>
        <v>-6.44094610483682E-2</v>
      </c>
      <c r="R325" s="367">
        <f t="shared" si="150"/>
        <v>0.10232353690973606</v>
      </c>
      <c r="S325" s="367">
        <f t="shared" si="151"/>
        <v>-8.3776644389933069E-3</v>
      </c>
      <c r="T325" s="367">
        <f t="shared" si="152"/>
        <v>0.14378000225441909</v>
      </c>
      <c r="U325" s="367">
        <f t="shared" si="153"/>
        <v>0</v>
      </c>
      <c r="V325" s="367">
        <f t="shared" si="154"/>
        <v>0</v>
      </c>
      <c r="W325" s="367">
        <f t="shared" si="155"/>
        <v>2.8486588183959948E-2</v>
      </c>
      <c r="X325" s="367">
        <f t="shared" si="156"/>
        <v>4.2957101419472919E-3</v>
      </c>
      <c r="Y325" s="367">
        <f t="shared" si="157"/>
        <v>-2.0355839286798046E-3</v>
      </c>
      <c r="AA325" s="368">
        <f>'GE2024 results'!Q324</f>
        <v>0.41352078084309035</v>
      </c>
      <c r="AB325" s="368">
        <f>'GE2024 results'!R324</f>
        <v>0.23031483559526583</v>
      </c>
      <c r="AC325" s="368">
        <f>'GE2024 results'!S324</f>
        <v>0.14407910059071372</v>
      </c>
      <c r="AD325" s="368">
        <f>'GE2024 results'!T324</f>
        <v>8.0709703372784825E-2</v>
      </c>
      <c r="AE325" s="368">
        <f>'GE2024 results'!U324</f>
        <v>0.12534140712667527</v>
      </c>
      <c r="AF325" s="368">
        <f>'GE2024 results'!W324</f>
        <v>0</v>
      </c>
      <c r="AG325" s="368">
        <f>'GE2024 results'!X324</f>
        <v>0</v>
      </c>
      <c r="AH325" s="369">
        <f>'GE2024 results'!Z324</f>
        <v>6.0341724714700088E-3</v>
      </c>
      <c r="AJ325" s="368">
        <f t="shared" si="158"/>
        <v>0.26912140938109436</v>
      </c>
      <c r="AK325" s="370" t="str">
        <f t="shared" si="159"/>
        <v>Grn</v>
      </c>
      <c r="AL325" s="368">
        <f t="shared" si="160"/>
        <v>2.2718771880644584E-2</v>
      </c>
      <c r="AM325" s="368">
        <f t="shared" si="161"/>
        <v>0.24640263750044977</v>
      </c>
      <c r="AO325" s="383" t="s">
        <v>8</v>
      </c>
      <c r="AP325" s="372" t="str">
        <f t="shared" si="162"/>
        <v>Grn</v>
      </c>
      <c r="AQ325" s="359" t="str">
        <f t="shared" si="163"/>
        <v>gain from</v>
      </c>
      <c r="AR325" s="359" t="str">
        <f t="shared" si="164"/>
        <v>LAB</v>
      </c>
      <c r="AS325" s="333" t="str">
        <f t="shared" si="147"/>
        <v/>
      </c>
      <c r="AU325" s="373">
        <f t="shared" si="165"/>
        <v>10243.92507204611</v>
      </c>
      <c r="AV325" s="374">
        <f t="shared" si="166"/>
        <v>8113.9180327868853</v>
      </c>
      <c r="AW325" s="375">
        <f t="shared" si="167"/>
        <v>12050.789850548186</v>
      </c>
      <c r="AX325" s="376">
        <f t="shared" si="168"/>
        <v>3537.5360000000001</v>
      </c>
      <c r="AY325" s="377">
        <f t="shared" si="169"/>
        <v>13161.894619447794</v>
      </c>
      <c r="AZ325" s="378">
        <f t="shared" si="170"/>
        <v>0</v>
      </c>
      <c r="BA325" s="379">
        <f t="shared" si="171"/>
        <v>0</v>
      </c>
      <c r="BB325" s="471">
        <f t="shared" si="173"/>
        <v>1393.1908004165898</v>
      </c>
      <c r="BC325" s="379">
        <f t="shared" si="174"/>
        <v>210.08987851999288</v>
      </c>
      <c r="BD325" s="381">
        <f t="shared" si="172"/>
        <v>195.55858133980607</v>
      </c>
      <c r="BE325" s="382">
        <f>'Allocation (ENG)'!AW325</f>
        <v>48906.902835105364</v>
      </c>
    </row>
    <row r="326" spans="1:57" ht="20" customHeight="1" x14ac:dyDescent="0.35">
      <c r="A326" s="333" t="s">
        <v>422</v>
      </c>
      <c r="B326" s="390" t="s">
        <v>420</v>
      </c>
      <c r="C326" s="333" t="s">
        <v>379</v>
      </c>
      <c r="D326" s="333" t="s">
        <v>71</v>
      </c>
      <c r="E326" s="462">
        <f>'Allocation (ENG)'!AY326</f>
        <v>0.16400387755535525</v>
      </c>
      <c r="F326" s="463">
        <f>'Allocation (ENG)'!AZ326</f>
        <v>0.19915875367393168</v>
      </c>
      <c r="G326" s="464">
        <f>'Allocation (ENG)'!BA326</f>
        <v>0.40406373702462667</v>
      </c>
      <c r="H326" s="465">
        <f>'Allocation (ENG)'!BB326</f>
        <v>4.6104967163348443E-2</v>
      </c>
      <c r="I326" s="466">
        <f>'Allocation (ENG)'!BC326</f>
        <v>0.12716614519475564</v>
      </c>
      <c r="J326" s="467">
        <f>'Allocation (ENG)'!BD326</f>
        <v>0</v>
      </c>
      <c r="K326" s="462">
        <f>'Allocation (ENG)'!BE326</f>
        <v>5.7577333687021974E-3</v>
      </c>
      <c r="L326" s="468">
        <f>'Allocation (ENG)'!BF326</f>
        <v>4.6713774631050441E-2</v>
      </c>
      <c r="M326" s="469">
        <f>'Allocation (ENG)'!BG326</f>
        <v>2.3054382524748569E-3</v>
      </c>
      <c r="N326" s="470">
        <f>'Allocation (ENG)'!BH326</f>
        <v>4.7255731357549119E-3</v>
      </c>
      <c r="P326" s="367">
        <f t="shared" si="148"/>
        <v>-0.17115759442270709</v>
      </c>
      <c r="Q326" s="367">
        <f t="shared" si="149"/>
        <v>-8.703471889174666E-2</v>
      </c>
      <c r="R326" s="367">
        <f t="shared" si="150"/>
        <v>0.15949306395947474</v>
      </c>
      <c r="S326" s="367">
        <f t="shared" si="151"/>
        <v>-7.1477321976191679E-3</v>
      </c>
      <c r="T326" s="367">
        <f t="shared" si="152"/>
        <v>6.5858209930450856E-2</v>
      </c>
      <c r="U326" s="367">
        <f t="shared" si="153"/>
        <v>0</v>
      </c>
      <c r="V326" s="367">
        <f t="shared" si="154"/>
        <v>-2.5668265314030833E-3</v>
      </c>
      <c r="W326" s="367">
        <f t="shared" si="155"/>
        <v>4.6713774631050441E-2</v>
      </c>
      <c r="X326" s="367">
        <f t="shared" si="156"/>
        <v>2.3054382524748569E-3</v>
      </c>
      <c r="Y326" s="367">
        <f t="shared" si="157"/>
        <v>-6.4636147299748344E-3</v>
      </c>
      <c r="AA326" s="368">
        <f>'GE2024 results'!Q325</f>
        <v>0.33516147197806234</v>
      </c>
      <c r="AB326" s="368">
        <f>'GE2024 results'!R325</f>
        <v>0.28619347256567834</v>
      </c>
      <c r="AC326" s="368">
        <f>'GE2024 results'!S325</f>
        <v>0.24457067306515193</v>
      </c>
      <c r="AD326" s="368">
        <f>'GE2024 results'!T325</f>
        <v>5.3252699360967611E-2</v>
      </c>
      <c r="AE326" s="368">
        <f>'GE2024 results'!U325</f>
        <v>6.1307935264304773E-2</v>
      </c>
      <c r="AF326" s="368">
        <f>'GE2024 results'!W325</f>
        <v>0</v>
      </c>
      <c r="AG326" s="368">
        <f>'GE2024 results'!X325</f>
        <v>8.3245599001052807E-3</v>
      </c>
      <c r="AH326" s="369">
        <f>'GE2024 results'!Z325</f>
        <v>1.1189187865729746E-2</v>
      </c>
      <c r="AJ326" s="368">
        <f t="shared" si="158"/>
        <v>0.40406373702462667</v>
      </c>
      <c r="AK326" s="370" t="str">
        <f t="shared" si="159"/>
        <v>Ref</v>
      </c>
      <c r="AL326" s="368">
        <f t="shared" si="160"/>
        <v>0.20490498335069499</v>
      </c>
      <c r="AM326" s="368">
        <f t="shared" si="161"/>
        <v>0.19915875367393168</v>
      </c>
      <c r="AO326" s="383" t="s">
        <v>8</v>
      </c>
      <c r="AP326" s="372" t="str">
        <f t="shared" si="162"/>
        <v>Ref</v>
      </c>
      <c r="AQ326" s="359" t="str">
        <f t="shared" si="163"/>
        <v>gain from</v>
      </c>
      <c r="AR326" s="359" t="str">
        <f t="shared" si="164"/>
        <v>LAB</v>
      </c>
      <c r="AS326" s="333" t="str">
        <f t="shared" si="147"/>
        <v/>
      </c>
      <c r="AU326" s="373">
        <f t="shared" si="165"/>
        <v>7179.821325648415</v>
      </c>
      <c r="AV326" s="374">
        <f t="shared" si="166"/>
        <v>8718.8442622950824</v>
      </c>
      <c r="AW326" s="375">
        <f t="shared" si="167"/>
        <v>17689.24905468418</v>
      </c>
      <c r="AX326" s="376">
        <f t="shared" si="168"/>
        <v>2018.4</v>
      </c>
      <c r="AY326" s="377">
        <f t="shared" si="169"/>
        <v>5567.1256971448111</v>
      </c>
      <c r="AZ326" s="378">
        <f t="shared" si="170"/>
        <v>0</v>
      </c>
      <c r="BA326" s="379">
        <f t="shared" si="171"/>
        <v>252.06414289840467</v>
      </c>
      <c r="BB326" s="471">
        <f t="shared" si="173"/>
        <v>2045.0525944689662</v>
      </c>
      <c r="BC326" s="379">
        <f t="shared" si="174"/>
        <v>100.92831326196956</v>
      </c>
      <c r="BD326" s="381">
        <f t="shared" si="172"/>
        <v>206.87785729061554</v>
      </c>
      <c r="BE326" s="382">
        <f>'Allocation (ENG)'!AW326</f>
        <v>43778.363247692439</v>
      </c>
    </row>
    <row r="327" spans="1:57" ht="20" customHeight="1" x14ac:dyDescent="0.35">
      <c r="A327" s="333" t="s">
        <v>423</v>
      </c>
      <c r="B327" s="390" t="s">
        <v>420</v>
      </c>
      <c r="C327" s="333" t="s">
        <v>379</v>
      </c>
      <c r="D327" s="333" t="s">
        <v>71</v>
      </c>
      <c r="E327" s="462">
        <f>'Allocation (ENG)'!AY327</f>
        <v>0.17283866177423488</v>
      </c>
      <c r="F327" s="463">
        <f>'Allocation (ENG)'!AZ327</f>
        <v>0.22676385593814033</v>
      </c>
      <c r="G327" s="464">
        <f>'Allocation (ENG)'!BA327</f>
        <v>0.36104812585706236</v>
      </c>
      <c r="H327" s="465">
        <f>'Allocation (ENG)'!BB327</f>
        <v>4.3391487403761961E-2</v>
      </c>
      <c r="I327" s="466">
        <f>'Allocation (ENG)'!BC327</f>
        <v>0.15179418999033398</v>
      </c>
      <c r="J327" s="467">
        <f>'Allocation (ENG)'!BD327</f>
        <v>0</v>
      </c>
      <c r="K327" s="462">
        <f>'Allocation (ENG)'!BE327</f>
        <v>0</v>
      </c>
      <c r="L327" s="468">
        <f>'Allocation (ENG)'!BF327</f>
        <v>4.1740743444200763E-2</v>
      </c>
      <c r="M327" s="469">
        <f>'Allocation (ENG)'!BG327</f>
        <v>2.4229355922656625E-3</v>
      </c>
      <c r="N327" s="470">
        <f>'Allocation (ENG)'!BH327</f>
        <v>0</v>
      </c>
      <c r="P327" s="367">
        <f t="shared" si="148"/>
        <v>-0.17314227690585862</v>
      </c>
      <c r="Q327" s="367">
        <f t="shared" si="149"/>
        <v>-9.242334060924326E-2</v>
      </c>
      <c r="R327" s="367">
        <f t="shared" si="150"/>
        <v>0.14699040242602479</v>
      </c>
      <c r="S327" s="367">
        <f t="shared" si="151"/>
        <v>-5.700402544089142E-3</v>
      </c>
      <c r="T327" s="367">
        <f t="shared" si="152"/>
        <v>8.0111938596699739E-2</v>
      </c>
      <c r="U327" s="367">
        <f t="shared" si="153"/>
        <v>0</v>
      </c>
      <c r="V327" s="367">
        <f t="shared" si="154"/>
        <v>0</v>
      </c>
      <c r="W327" s="367">
        <f t="shared" si="155"/>
        <v>4.1740743444200763E-2</v>
      </c>
      <c r="X327" s="367">
        <f t="shared" si="156"/>
        <v>2.4229355922656625E-3</v>
      </c>
      <c r="Y327" s="367">
        <f t="shared" si="157"/>
        <v>0</v>
      </c>
      <c r="AA327" s="368">
        <f>'GE2024 results'!Q326</f>
        <v>0.3459809386800935</v>
      </c>
      <c r="AB327" s="368">
        <f>'GE2024 results'!R326</f>
        <v>0.31918719654738359</v>
      </c>
      <c r="AC327" s="368">
        <f>'GE2024 results'!S326</f>
        <v>0.21405772343103757</v>
      </c>
      <c r="AD327" s="368">
        <f>'GE2024 results'!T326</f>
        <v>4.9091889947851103E-2</v>
      </c>
      <c r="AE327" s="368">
        <f>'GE2024 results'!U326</f>
        <v>7.1682251393634239E-2</v>
      </c>
      <c r="AF327" s="368">
        <f>'GE2024 results'!W326</f>
        <v>0</v>
      </c>
      <c r="AG327" s="368">
        <f>'GE2024 results'!X326</f>
        <v>0</v>
      </c>
      <c r="AH327" s="369">
        <f>'GE2024 results'!Z326</f>
        <v>0</v>
      </c>
      <c r="AJ327" s="368">
        <f t="shared" si="158"/>
        <v>0.36104812585706236</v>
      </c>
      <c r="AK327" s="370" t="str">
        <f t="shared" si="159"/>
        <v>Ref</v>
      </c>
      <c r="AL327" s="368">
        <f t="shared" si="160"/>
        <v>0.13428426991892203</v>
      </c>
      <c r="AM327" s="368">
        <f t="shared" si="161"/>
        <v>0.22676385593814033</v>
      </c>
      <c r="AO327" s="383" t="s">
        <v>8</v>
      </c>
      <c r="AP327" s="372" t="str">
        <f t="shared" si="162"/>
        <v>Ref</v>
      </c>
      <c r="AQ327" s="359" t="str">
        <f t="shared" si="163"/>
        <v>gain from</v>
      </c>
      <c r="AR327" s="359" t="str">
        <f t="shared" si="164"/>
        <v>LAB</v>
      </c>
      <c r="AS327" s="333" t="str">
        <f t="shared" si="147"/>
        <v/>
      </c>
      <c r="AU327" s="373">
        <f t="shared" si="165"/>
        <v>8073.0374639769461</v>
      </c>
      <c r="AV327" s="374">
        <f t="shared" si="166"/>
        <v>10591.803278688525</v>
      </c>
      <c r="AW327" s="375">
        <f t="shared" si="167"/>
        <v>16864.022299304979</v>
      </c>
      <c r="AX327" s="376">
        <f t="shared" si="168"/>
        <v>2026.752</v>
      </c>
      <c r="AY327" s="377">
        <f t="shared" si="169"/>
        <v>7090.0814090234844</v>
      </c>
      <c r="AZ327" s="378">
        <f t="shared" si="170"/>
        <v>0</v>
      </c>
      <c r="BA327" s="379">
        <f t="shared" si="171"/>
        <v>0</v>
      </c>
      <c r="BB327" s="471">
        <f t="shared" si="173"/>
        <v>1949.648198731401</v>
      </c>
      <c r="BC327" s="379">
        <f t="shared" si="174"/>
        <v>113.171726790584</v>
      </c>
      <c r="BD327" s="381">
        <f t="shared" si="172"/>
        <v>0</v>
      </c>
      <c r="BE327" s="382">
        <f>'Allocation (ENG)'!AW327</f>
        <v>46708.516376515923</v>
      </c>
    </row>
    <row r="328" spans="1:57" ht="20" customHeight="1" x14ac:dyDescent="0.35">
      <c r="A328" s="333" t="s">
        <v>424</v>
      </c>
      <c r="B328" s="390" t="s">
        <v>420</v>
      </c>
      <c r="C328" s="333" t="s">
        <v>379</v>
      </c>
      <c r="D328" s="333" t="s">
        <v>71</v>
      </c>
      <c r="E328" s="462">
        <f>'Allocation (ENG)'!AY328</f>
        <v>0.19829176772954513</v>
      </c>
      <c r="F328" s="463">
        <f>'Allocation (ENG)'!AZ328</f>
        <v>0.15439851344199929</v>
      </c>
      <c r="G328" s="464">
        <f>'Allocation (ENG)'!BA328</f>
        <v>0.4013814694742826</v>
      </c>
      <c r="H328" s="465">
        <f>'Allocation (ENG)'!BB328</f>
        <v>4.806933731486554E-2</v>
      </c>
      <c r="I328" s="466">
        <f>'Allocation (ENG)'!BC328</f>
        <v>0.13784180471534274</v>
      </c>
      <c r="J328" s="467">
        <f>'Allocation (ENG)'!BD328</f>
        <v>3.3388923396299088E-3</v>
      </c>
      <c r="K328" s="462">
        <f>'Allocation (ENG)'!BE328</f>
        <v>0</v>
      </c>
      <c r="L328" s="468">
        <f>'Allocation (ENG)'!BF328</f>
        <v>4.640367790529721E-2</v>
      </c>
      <c r="M328" s="469">
        <f>'Allocation (ENG)'!BG328</f>
        <v>2.6132133911476369E-3</v>
      </c>
      <c r="N328" s="470">
        <f>'Allocation (ENG)'!BH328</f>
        <v>7.661323687889925E-3</v>
      </c>
      <c r="P328" s="367">
        <f t="shared" si="148"/>
        <v>-0.1981498858549656</v>
      </c>
      <c r="Q328" s="367">
        <f t="shared" si="149"/>
        <v>-6.2660617902846355E-2</v>
      </c>
      <c r="R328" s="367">
        <f t="shared" si="150"/>
        <v>0.16370486036910206</v>
      </c>
      <c r="S328" s="367">
        <f t="shared" si="151"/>
        <v>-6.2477741451030661E-3</v>
      </c>
      <c r="T328" s="367">
        <f t="shared" si="152"/>
        <v>7.2828722559403439E-2</v>
      </c>
      <c r="U328" s="367">
        <f t="shared" si="153"/>
        <v>-6.8128606692659573E-3</v>
      </c>
      <c r="V328" s="367">
        <f t="shared" si="154"/>
        <v>-2.0512820512820513E-3</v>
      </c>
      <c r="W328" s="367">
        <f t="shared" si="155"/>
        <v>4.640367790529721E-2</v>
      </c>
      <c r="X328" s="367">
        <f t="shared" si="156"/>
        <v>2.6132133911476369E-3</v>
      </c>
      <c r="Y328" s="367">
        <f t="shared" si="157"/>
        <v>-9.6280536014873661E-3</v>
      </c>
      <c r="AA328" s="368">
        <f>'GE2024 results'!Q327</f>
        <v>0.39644165358451072</v>
      </c>
      <c r="AB328" s="368">
        <f>'GE2024 results'!R327</f>
        <v>0.21705913134484564</v>
      </c>
      <c r="AC328" s="368">
        <f>'GE2024 results'!S327</f>
        <v>0.23767660910518054</v>
      </c>
      <c r="AD328" s="368">
        <f>'GE2024 results'!T327</f>
        <v>5.4317111459968606E-2</v>
      </c>
      <c r="AE328" s="368">
        <f>'GE2024 results'!U327</f>
        <v>6.5013082155939303E-2</v>
      </c>
      <c r="AF328" s="368">
        <f>'GE2024 results'!W327</f>
        <v>1.0151753008895866E-2</v>
      </c>
      <c r="AG328" s="368">
        <f>'GE2024 results'!X327</f>
        <v>2.0512820512820513E-3</v>
      </c>
      <c r="AH328" s="369">
        <f>'GE2024 results'!Z327</f>
        <v>1.7289377289377291E-2</v>
      </c>
      <c r="AJ328" s="368">
        <f t="shared" si="158"/>
        <v>0.4013814694742826</v>
      </c>
      <c r="AK328" s="370" t="str">
        <f t="shared" si="159"/>
        <v>Ref</v>
      </c>
      <c r="AL328" s="368">
        <f t="shared" si="160"/>
        <v>0.20308970174473748</v>
      </c>
      <c r="AM328" s="368">
        <f t="shared" si="161"/>
        <v>0.19829176772954513</v>
      </c>
      <c r="AO328" s="383" t="s">
        <v>8</v>
      </c>
      <c r="AP328" s="372" t="str">
        <f t="shared" si="162"/>
        <v>Ref</v>
      </c>
      <c r="AQ328" s="359" t="str">
        <f t="shared" si="163"/>
        <v>gain from</v>
      </c>
      <c r="AR328" s="359" t="str">
        <f t="shared" si="164"/>
        <v>LAB</v>
      </c>
      <c r="AS328" s="333" t="str">
        <f t="shared" si="147"/>
        <v/>
      </c>
      <c r="AU328" s="373">
        <f t="shared" si="165"/>
        <v>9933.9481268011532</v>
      </c>
      <c r="AV328" s="374">
        <f t="shared" si="166"/>
        <v>7735</v>
      </c>
      <c r="AW328" s="375">
        <f t="shared" si="167"/>
        <v>20108.261389121919</v>
      </c>
      <c r="AX328" s="376">
        <f t="shared" si="168"/>
        <v>2408.16</v>
      </c>
      <c r="AY328" s="377">
        <f t="shared" si="169"/>
        <v>6905.5480891900088</v>
      </c>
      <c r="AZ328" s="378">
        <f t="shared" si="170"/>
        <v>167.27060171300911</v>
      </c>
      <c r="BA328" s="379">
        <f t="shared" si="171"/>
        <v>0</v>
      </c>
      <c r="BB328" s="471">
        <f t="shared" si="173"/>
        <v>2324.714406867065</v>
      </c>
      <c r="BC328" s="379">
        <f t="shared" si="174"/>
        <v>130.9158043682861</v>
      </c>
      <c r="BD328" s="381">
        <f t="shared" si="172"/>
        <v>383.81417932556758</v>
      </c>
      <c r="BE328" s="382">
        <f>'Allocation (ENG)'!AW328</f>
        <v>50097.632597387012</v>
      </c>
    </row>
    <row r="329" spans="1:57" ht="20" customHeight="1" x14ac:dyDescent="0.35">
      <c r="A329" s="333" t="s">
        <v>425</v>
      </c>
      <c r="B329" s="390" t="s">
        <v>420</v>
      </c>
      <c r="C329" s="333" t="s">
        <v>379</v>
      </c>
      <c r="D329" s="333" t="s">
        <v>71</v>
      </c>
      <c r="E329" s="462">
        <f>'Allocation (ENG)'!AY329</f>
        <v>0.19629849733309046</v>
      </c>
      <c r="F329" s="463">
        <f>'Allocation (ENG)'!AZ329</f>
        <v>0.16505174949762139</v>
      </c>
      <c r="G329" s="464">
        <f>'Allocation (ENG)'!BA329</f>
        <v>0.33387192853987357</v>
      </c>
      <c r="H329" s="465">
        <f>'Allocation (ENG)'!BB329</f>
        <v>2.7799016469983194E-2</v>
      </c>
      <c r="I329" s="466">
        <f>'Allocation (ENG)'!BC329</f>
        <v>0.22395367391943138</v>
      </c>
      <c r="J329" s="467">
        <f>'Allocation (ENG)'!BD329</f>
        <v>7.2582021118797642E-3</v>
      </c>
      <c r="K329" s="462">
        <f>'Allocation (ENG)'!BE329</f>
        <v>0</v>
      </c>
      <c r="L329" s="468">
        <f>'Allocation (ENG)'!BF329</f>
        <v>3.8598905559533714E-2</v>
      </c>
      <c r="M329" s="469">
        <f>'Allocation (ENG)'!BG329</f>
        <v>4.0132144650349925E-3</v>
      </c>
      <c r="N329" s="470">
        <f>'Allocation (ENG)'!BH329</f>
        <v>3.1548121035513688E-3</v>
      </c>
      <c r="P329" s="367">
        <f t="shared" si="148"/>
        <v>-0.2029710458973078</v>
      </c>
      <c r="Q329" s="367">
        <f t="shared" si="149"/>
        <v>-7.1012212293870669E-2</v>
      </c>
      <c r="R329" s="367">
        <f t="shared" si="150"/>
        <v>0.1327387840639529</v>
      </c>
      <c r="S329" s="367">
        <f t="shared" si="151"/>
        <v>-4.1584672000938294E-3</v>
      </c>
      <c r="T329" s="367">
        <f t="shared" si="152"/>
        <v>0.11649224531455699</v>
      </c>
      <c r="U329" s="367">
        <f t="shared" si="153"/>
        <v>-5.9227966472802113E-3</v>
      </c>
      <c r="V329" s="367">
        <f t="shared" si="154"/>
        <v>0</v>
      </c>
      <c r="W329" s="367">
        <f t="shared" si="155"/>
        <v>3.8598905559533714E-2</v>
      </c>
      <c r="X329" s="367">
        <f t="shared" si="156"/>
        <v>4.0132144650349925E-3</v>
      </c>
      <c r="Y329" s="367">
        <f t="shared" si="157"/>
        <v>-7.7786273645262648E-3</v>
      </c>
      <c r="AA329" s="368">
        <f>'GE2024 results'!Q328</f>
        <v>0.39926954323039826</v>
      </c>
      <c r="AB329" s="368">
        <f>'GE2024 results'!R328</f>
        <v>0.23606396179149206</v>
      </c>
      <c r="AC329" s="368">
        <f>'GE2024 results'!S328</f>
        <v>0.20113314447592068</v>
      </c>
      <c r="AD329" s="368">
        <f>'GE2024 results'!T328</f>
        <v>3.1957483670077023E-2</v>
      </c>
      <c r="AE329" s="368">
        <f>'GE2024 results'!U328</f>
        <v>0.1074614286048744</v>
      </c>
      <c r="AF329" s="368">
        <f>'GE2024 results'!W328</f>
        <v>1.3180998759159976E-2</v>
      </c>
      <c r="AG329" s="368">
        <f>'GE2024 results'!X328</f>
        <v>0</v>
      </c>
      <c r="AH329" s="369">
        <f>'GE2024 results'!Z328</f>
        <v>1.0933439468077634E-2</v>
      </c>
      <c r="AJ329" s="368">
        <f t="shared" si="158"/>
        <v>0.33387192853987357</v>
      </c>
      <c r="AK329" s="370" t="str">
        <f t="shared" si="159"/>
        <v>Ref</v>
      </c>
      <c r="AL329" s="368">
        <f t="shared" si="160"/>
        <v>0.10991825462044219</v>
      </c>
      <c r="AM329" s="368">
        <f t="shared" si="161"/>
        <v>0.22395367391943138</v>
      </c>
      <c r="AO329" s="383" t="s">
        <v>8</v>
      </c>
      <c r="AP329" s="372" t="str">
        <f t="shared" si="162"/>
        <v>Ref</v>
      </c>
      <c r="AQ329" s="359" t="str">
        <f t="shared" si="163"/>
        <v>gain from</v>
      </c>
      <c r="AR329" s="359" t="str">
        <f t="shared" si="164"/>
        <v>LAB</v>
      </c>
      <c r="AS329" s="333" t="str">
        <f t="shared" si="147"/>
        <v/>
      </c>
      <c r="AU329" s="373">
        <f t="shared" si="165"/>
        <v>8944.7492795389062</v>
      </c>
      <c r="AV329" s="374">
        <f t="shared" si="166"/>
        <v>7520.9262295081971</v>
      </c>
      <c r="AW329" s="375">
        <f t="shared" si="167"/>
        <v>15213.568788546581</v>
      </c>
      <c r="AX329" s="376">
        <f t="shared" si="168"/>
        <v>1266.72</v>
      </c>
      <c r="AY329" s="377">
        <f t="shared" si="169"/>
        <v>10204.914916092124</v>
      </c>
      <c r="AZ329" s="378">
        <f t="shared" si="170"/>
        <v>330.73507435372562</v>
      </c>
      <c r="BA329" s="379">
        <f t="shared" si="171"/>
        <v>0</v>
      </c>
      <c r="BB329" s="471">
        <f t="shared" si="173"/>
        <v>1758.8394072562708</v>
      </c>
      <c r="BC329" s="379">
        <f t="shared" si="174"/>
        <v>182.87046351579787</v>
      </c>
      <c r="BD329" s="381">
        <f t="shared" si="172"/>
        <v>143.75557466666754</v>
      </c>
      <c r="BE329" s="382">
        <f>'Allocation (ENG)'!AW329</f>
        <v>45567.079733478276</v>
      </c>
    </row>
    <row r="330" spans="1:57" ht="20" customHeight="1" x14ac:dyDescent="0.35">
      <c r="A330" s="333" t="s">
        <v>426</v>
      </c>
      <c r="B330" s="390" t="s">
        <v>420</v>
      </c>
      <c r="C330" s="333" t="s">
        <v>379</v>
      </c>
      <c r="D330" s="333" t="s">
        <v>71</v>
      </c>
      <c r="E330" s="462">
        <f>'Allocation (ENG)'!AY330</f>
        <v>0.13704303485958091</v>
      </c>
      <c r="F330" s="463">
        <f>'Allocation (ENG)'!AZ330</f>
        <v>0.21634353663142952</v>
      </c>
      <c r="G330" s="464">
        <f>'Allocation (ENG)'!BA330</f>
        <v>0.34265061385303203</v>
      </c>
      <c r="H330" s="465">
        <f>'Allocation (ENG)'!BB330</f>
        <v>7.5537717056917517E-2</v>
      </c>
      <c r="I330" s="466">
        <f>'Allocation (ENG)'!BC330</f>
        <v>0.18358393395779921</v>
      </c>
      <c r="J330" s="467">
        <f>'Allocation (ENG)'!BD330</f>
        <v>0</v>
      </c>
      <c r="K330" s="462">
        <f>'Allocation (ENG)'!BE330</f>
        <v>0</v>
      </c>
      <c r="L330" s="468">
        <f>'Allocation (ENG)'!BF330</f>
        <v>3.9613808629765927E-2</v>
      </c>
      <c r="M330" s="469">
        <f>'Allocation (ENG)'!BG330</f>
        <v>2.9303628009927488E-3</v>
      </c>
      <c r="N330" s="470">
        <f>'Allocation (ENG)'!BH330</f>
        <v>2.2969922104820466E-3</v>
      </c>
      <c r="P330" s="367">
        <f t="shared" si="148"/>
        <v>-0.14941015653845319</v>
      </c>
      <c r="Q330" s="367">
        <f t="shared" si="149"/>
        <v>-0.10163731927276415</v>
      </c>
      <c r="R330" s="367">
        <f t="shared" si="150"/>
        <v>0.1305202966448078</v>
      </c>
      <c r="S330" s="367">
        <f t="shared" si="151"/>
        <v>-1.3701240748808546E-2</v>
      </c>
      <c r="T330" s="367">
        <f t="shared" si="152"/>
        <v>9.3057256703217073E-2</v>
      </c>
      <c r="U330" s="367">
        <f t="shared" si="153"/>
        <v>0</v>
      </c>
      <c r="V330" s="367">
        <f t="shared" si="154"/>
        <v>0</v>
      </c>
      <c r="W330" s="367">
        <f t="shared" si="155"/>
        <v>3.9613808629765927E-2</v>
      </c>
      <c r="X330" s="367">
        <f t="shared" si="156"/>
        <v>2.9303628009927488E-3</v>
      </c>
      <c r="Y330" s="367">
        <f t="shared" si="157"/>
        <v>-1.3730082187577695E-3</v>
      </c>
      <c r="AA330" s="368">
        <f>'GE2024 results'!Q329</f>
        <v>0.2864531913980341</v>
      </c>
      <c r="AB330" s="368">
        <f>'GE2024 results'!R329</f>
        <v>0.31798085590419367</v>
      </c>
      <c r="AC330" s="368">
        <f>'GE2024 results'!S329</f>
        <v>0.21213031720822423</v>
      </c>
      <c r="AD330" s="368">
        <f>'GE2024 results'!T329</f>
        <v>8.9238957805726063E-2</v>
      </c>
      <c r="AE330" s="368">
        <f>'GE2024 results'!U329</f>
        <v>9.0526677254582133E-2</v>
      </c>
      <c r="AF330" s="368">
        <f>'GE2024 results'!W329</f>
        <v>0</v>
      </c>
      <c r="AG330" s="368">
        <f>'GE2024 results'!X329</f>
        <v>0</v>
      </c>
      <c r="AH330" s="369">
        <f>'GE2024 results'!Z329</f>
        <v>3.6700004292398161E-3</v>
      </c>
      <c r="AJ330" s="368">
        <f t="shared" si="158"/>
        <v>0.34265061385303203</v>
      </c>
      <c r="AK330" s="370" t="str">
        <f t="shared" si="159"/>
        <v>Ref</v>
      </c>
      <c r="AL330" s="368">
        <f t="shared" si="160"/>
        <v>0.1263070772216025</v>
      </c>
      <c r="AM330" s="368">
        <f t="shared" si="161"/>
        <v>0.21634353663142952</v>
      </c>
      <c r="AO330" s="384" t="s">
        <v>10</v>
      </c>
      <c r="AP330" s="372" t="str">
        <f t="shared" si="162"/>
        <v>Ref</v>
      </c>
      <c r="AQ330" s="359" t="str">
        <f t="shared" si="163"/>
        <v>gain from</v>
      </c>
      <c r="AR330" s="359" t="str">
        <f t="shared" si="164"/>
        <v>CON</v>
      </c>
      <c r="AS330" s="333" t="str">
        <f t="shared" si="147"/>
        <v/>
      </c>
      <c r="AU330" s="373">
        <f t="shared" si="165"/>
        <v>7000.4438040345813</v>
      </c>
      <c r="AV330" s="374">
        <f t="shared" si="166"/>
        <v>11051.278688524591</v>
      </c>
      <c r="AW330" s="375">
        <f t="shared" si="167"/>
        <v>17503.307403794017</v>
      </c>
      <c r="AX330" s="376">
        <f t="shared" si="168"/>
        <v>3858.6240000000003</v>
      </c>
      <c r="AY330" s="377">
        <f t="shared" si="169"/>
        <v>9377.8499163565539</v>
      </c>
      <c r="AZ330" s="378">
        <f t="shared" si="170"/>
        <v>0</v>
      </c>
      <c r="BA330" s="379">
        <f t="shared" si="171"/>
        <v>0</v>
      </c>
      <c r="BB330" s="471">
        <f t="shared" si="173"/>
        <v>2023.5558958585702</v>
      </c>
      <c r="BC330" s="379">
        <f t="shared" si="174"/>
        <v>149.68903844549493</v>
      </c>
      <c r="BD330" s="381">
        <f t="shared" si="172"/>
        <v>117.33514880388364</v>
      </c>
      <c r="BE330" s="382">
        <f>'Allocation (ENG)'!AW330</f>
        <v>51082.083895817697</v>
      </c>
    </row>
    <row r="331" spans="1:57" ht="20" customHeight="1" x14ac:dyDescent="0.35">
      <c r="A331" s="333" t="s">
        <v>427</v>
      </c>
      <c r="B331" s="390" t="s">
        <v>420</v>
      </c>
      <c r="C331" s="333" t="s">
        <v>379</v>
      </c>
      <c r="D331" s="333" t="s">
        <v>71</v>
      </c>
      <c r="E331" s="462">
        <f>'Allocation (ENG)'!AY331</f>
        <v>0.16298355162275355</v>
      </c>
      <c r="F331" s="463">
        <f>'Allocation (ENG)'!AZ331</f>
        <v>0.17423921291727454</v>
      </c>
      <c r="G331" s="464">
        <f>'Allocation (ENG)'!BA331</f>
        <v>0.39146581365647365</v>
      </c>
      <c r="H331" s="465">
        <f>'Allocation (ENG)'!BB331</f>
        <v>3.3329563702549025E-2</v>
      </c>
      <c r="I331" s="466">
        <f>'Allocation (ENG)'!BC331</f>
        <v>0.18187177237737964</v>
      </c>
      <c r="J331" s="467">
        <f>'Allocation (ENG)'!BD331</f>
        <v>0</v>
      </c>
      <c r="K331" s="462">
        <f>'Allocation (ENG)'!BE331</f>
        <v>0</v>
      </c>
      <c r="L331" s="468">
        <f>'Allocation (ENG)'!BF331</f>
        <v>4.5257329770710807E-2</v>
      </c>
      <c r="M331" s="469">
        <f>'Allocation (ENG)'!BG331</f>
        <v>2.9030333147115378E-3</v>
      </c>
      <c r="N331" s="470">
        <f>'Allocation (ENG)'!BH331</f>
        <v>7.9497226381471404E-3</v>
      </c>
      <c r="P331" s="367">
        <f t="shared" si="148"/>
        <v>-0.18433180702313276</v>
      </c>
      <c r="Q331" s="367">
        <f t="shared" si="149"/>
        <v>-8.6848517739896075E-2</v>
      </c>
      <c r="R331" s="367">
        <f t="shared" si="150"/>
        <v>0.14439093967968966</v>
      </c>
      <c r="S331" s="367">
        <f t="shared" si="151"/>
        <v>-6.8128772168423654E-3</v>
      </c>
      <c r="T331" s="367">
        <f t="shared" si="152"/>
        <v>9.0441351066738201E-2</v>
      </c>
      <c r="U331" s="367">
        <f t="shared" si="153"/>
        <v>0</v>
      </c>
      <c r="V331" s="367">
        <f t="shared" si="154"/>
        <v>0</v>
      </c>
      <c r="W331" s="367">
        <f t="shared" si="155"/>
        <v>4.5257329770710807E-2</v>
      </c>
      <c r="X331" s="367">
        <f t="shared" si="156"/>
        <v>2.9030333147115378E-3</v>
      </c>
      <c r="Y331" s="367">
        <f t="shared" si="157"/>
        <v>-4.9994518519791142E-3</v>
      </c>
      <c r="AA331" s="368">
        <f>'GE2024 results'!Q330</f>
        <v>0.34731535864588631</v>
      </c>
      <c r="AB331" s="368">
        <f>'GE2024 results'!R330</f>
        <v>0.26108773065717061</v>
      </c>
      <c r="AC331" s="368">
        <f>'GE2024 results'!S330</f>
        <v>0.24707487397678399</v>
      </c>
      <c r="AD331" s="368">
        <f>'GE2024 results'!T330</f>
        <v>4.0142440919391391E-2</v>
      </c>
      <c r="AE331" s="368">
        <f>'GE2024 results'!U330</f>
        <v>9.1430421310641441E-2</v>
      </c>
      <c r="AF331" s="368">
        <f>'GE2024 results'!W330</f>
        <v>0</v>
      </c>
      <c r="AG331" s="368">
        <f>'GE2024 results'!X330</f>
        <v>0</v>
      </c>
      <c r="AH331" s="369">
        <f>'GE2024 results'!Z330</f>
        <v>1.2949174490126255E-2</v>
      </c>
      <c r="AJ331" s="368">
        <f t="shared" si="158"/>
        <v>0.39146581365647365</v>
      </c>
      <c r="AK331" s="370" t="str">
        <f t="shared" si="159"/>
        <v>Ref</v>
      </c>
      <c r="AL331" s="368">
        <f t="shared" si="160"/>
        <v>0.20959404127909401</v>
      </c>
      <c r="AM331" s="368">
        <f t="shared" si="161"/>
        <v>0.18187177237737964</v>
      </c>
      <c r="AO331" s="383" t="s">
        <v>8</v>
      </c>
      <c r="AP331" s="372" t="str">
        <f t="shared" si="162"/>
        <v>Ref</v>
      </c>
      <c r="AQ331" s="359" t="str">
        <f t="shared" si="163"/>
        <v>gain from</v>
      </c>
      <c r="AR331" s="359" t="str">
        <f t="shared" si="164"/>
        <v>LAB</v>
      </c>
      <c r="AS331" s="333" t="str">
        <f t="shared" si="147"/>
        <v/>
      </c>
      <c r="AU331" s="373">
        <f t="shared" si="165"/>
        <v>7877.9250720461096</v>
      </c>
      <c r="AV331" s="374">
        <f t="shared" si="166"/>
        <v>8421.9754098360663</v>
      </c>
      <c r="AW331" s="375">
        <f t="shared" si="167"/>
        <v>18921.776569156114</v>
      </c>
      <c r="AX331" s="376">
        <f t="shared" si="168"/>
        <v>1611.0079999999998</v>
      </c>
      <c r="AY331" s="377">
        <f t="shared" si="169"/>
        <v>8790.9005617055045</v>
      </c>
      <c r="AZ331" s="378">
        <f t="shared" si="170"/>
        <v>0</v>
      </c>
      <c r="BA331" s="379">
        <f t="shared" si="171"/>
        <v>0</v>
      </c>
      <c r="BB331" s="471">
        <f t="shared" si="173"/>
        <v>2187.5449966864453</v>
      </c>
      <c r="BC331" s="379">
        <f t="shared" si="174"/>
        <v>140.32016548446822</v>
      </c>
      <c r="BD331" s="381">
        <f t="shared" si="172"/>
        <v>384.25545807119795</v>
      </c>
      <c r="BE331" s="382">
        <f>'Allocation (ENG)'!AW331</f>
        <v>48335.706232985911</v>
      </c>
    </row>
    <row r="332" spans="1:57" ht="20" customHeight="1" x14ac:dyDescent="0.35">
      <c r="A332" s="333" t="s">
        <v>428</v>
      </c>
      <c r="B332" s="390" t="s">
        <v>420</v>
      </c>
      <c r="C332" s="333" t="s">
        <v>379</v>
      </c>
      <c r="D332" s="333" t="s">
        <v>71</v>
      </c>
      <c r="E332" s="462">
        <f>'Allocation (ENG)'!AY332</f>
        <v>0.19526268057785104</v>
      </c>
      <c r="F332" s="463">
        <f>'Allocation (ENG)'!AZ332</f>
        <v>0.20681256474903159</v>
      </c>
      <c r="G332" s="464">
        <f>'Allocation (ENG)'!BA332</f>
        <v>0.37246630083759535</v>
      </c>
      <c r="H332" s="465">
        <f>'Allocation (ENG)'!BB332</f>
        <v>4.9906395728837913E-2</v>
      </c>
      <c r="I332" s="466">
        <f>'Allocation (ENG)'!BC332</f>
        <v>0.12328835474864355</v>
      </c>
      <c r="J332" s="467">
        <f>'Allocation (ENG)'!BD332</f>
        <v>4.8308507424082523E-3</v>
      </c>
      <c r="K332" s="462">
        <f>'Allocation (ENG)'!BE332</f>
        <v>0</v>
      </c>
      <c r="L332" s="468">
        <f>'Allocation (ENG)'!BF332</f>
        <v>4.3060797692736331E-2</v>
      </c>
      <c r="M332" s="469">
        <f>'Allocation (ENG)'!BG332</f>
        <v>2.2599737627840015E-3</v>
      </c>
      <c r="N332" s="470">
        <f>'Allocation (ENG)'!BH332</f>
        <v>2.1120811601117811E-3</v>
      </c>
      <c r="P332" s="367">
        <f t="shared" si="148"/>
        <v>-0.18300664368077804</v>
      </c>
      <c r="Q332" s="367">
        <f t="shared" si="149"/>
        <v>-7.4908388094915901E-2</v>
      </c>
      <c r="R332" s="367">
        <f t="shared" si="150"/>
        <v>0.15875701547055598</v>
      </c>
      <c r="S332" s="367">
        <f t="shared" si="151"/>
        <v>-4.7362877908509529E-3</v>
      </c>
      <c r="T332" s="367">
        <f t="shared" si="152"/>
        <v>6.6944164179854049E-2</v>
      </c>
      <c r="U332" s="367">
        <f t="shared" si="153"/>
        <v>-3.5308410417434245E-3</v>
      </c>
      <c r="V332" s="367">
        <f t="shared" si="154"/>
        <v>0</v>
      </c>
      <c r="W332" s="367">
        <f t="shared" si="155"/>
        <v>4.3060797692736331E-2</v>
      </c>
      <c r="X332" s="367">
        <f t="shared" si="156"/>
        <v>2.2599737627840015E-3</v>
      </c>
      <c r="Y332" s="367">
        <f t="shared" si="157"/>
        <v>-4.8397904976422296E-3</v>
      </c>
      <c r="AA332" s="368">
        <f>'GE2024 results'!Q331</f>
        <v>0.37826932425862908</v>
      </c>
      <c r="AB332" s="368">
        <f>'GE2024 results'!R331</f>
        <v>0.28172095284394749</v>
      </c>
      <c r="AC332" s="368">
        <f>'GE2024 results'!S331</f>
        <v>0.21370928536703937</v>
      </c>
      <c r="AD332" s="368">
        <f>'GE2024 results'!T331</f>
        <v>5.4642683519688866E-2</v>
      </c>
      <c r="AE332" s="368">
        <f>'GE2024 results'!U331</f>
        <v>5.6344190568789497E-2</v>
      </c>
      <c r="AF332" s="368">
        <f>'GE2024 results'!W331</f>
        <v>8.3616917841516768E-3</v>
      </c>
      <c r="AG332" s="368">
        <f>'GE2024 results'!X331</f>
        <v>0</v>
      </c>
      <c r="AH332" s="369">
        <f>'GE2024 results'!Z331</f>
        <v>6.9518716577540111E-3</v>
      </c>
      <c r="AJ332" s="368">
        <f t="shared" si="158"/>
        <v>0.37246630083759535</v>
      </c>
      <c r="AK332" s="370" t="str">
        <f t="shared" si="159"/>
        <v>Ref</v>
      </c>
      <c r="AL332" s="368">
        <f t="shared" si="160"/>
        <v>0.16565373608856376</v>
      </c>
      <c r="AM332" s="368">
        <f t="shared" si="161"/>
        <v>0.20681256474903159</v>
      </c>
      <c r="AO332" s="383" t="s">
        <v>8</v>
      </c>
      <c r="AP332" s="372" t="str">
        <f t="shared" si="162"/>
        <v>Ref</v>
      </c>
      <c r="AQ332" s="359" t="str">
        <f t="shared" si="163"/>
        <v>gain from</v>
      </c>
      <c r="AR332" s="359" t="str">
        <f t="shared" si="164"/>
        <v>LAB</v>
      </c>
      <c r="AS332" s="333" t="str">
        <f t="shared" si="147"/>
        <v/>
      </c>
      <c r="AU332" s="373">
        <f t="shared" si="165"/>
        <v>8162.2017291066277</v>
      </c>
      <c r="AV332" s="374">
        <f t="shared" si="166"/>
        <v>8645</v>
      </c>
      <c r="AW332" s="375">
        <f t="shared" si="167"/>
        <v>15569.51423453632</v>
      </c>
      <c r="AX332" s="376">
        <f t="shared" si="168"/>
        <v>2086.1439999999998</v>
      </c>
      <c r="AY332" s="377">
        <f t="shared" si="169"/>
        <v>5153.593197277025</v>
      </c>
      <c r="AZ332" s="378">
        <f t="shared" si="170"/>
        <v>201.93504547849236</v>
      </c>
      <c r="BA332" s="379">
        <f t="shared" si="171"/>
        <v>0</v>
      </c>
      <c r="BB332" s="471">
        <f t="shared" si="173"/>
        <v>1799.9902303104564</v>
      </c>
      <c r="BC332" s="379">
        <f t="shared" si="174"/>
        <v>94.469469023685988</v>
      </c>
      <c r="BD332" s="381">
        <f t="shared" si="172"/>
        <v>88.287390330097651</v>
      </c>
      <c r="BE332" s="382">
        <f>'Allocation (ENG)'!AW332</f>
        <v>41801.135296062712</v>
      </c>
    </row>
    <row r="333" spans="1:57" ht="20" customHeight="1" x14ac:dyDescent="0.35">
      <c r="A333" s="333" t="s">
        <v>429</v>
      </c>
      <c r="B333" s="390" t="s">
        <v>420</v>
      </c>
      <c r="C333" s="333" t="s">
        <v>379</v>
      </c>
      <c r="D333" s="333" t="s">
        <v>71</v>
      </c>
      <c r="E333" s="462">
        <f>'Allocation (ENG)'!AY333</f>
        <v>0.20176365332129043</v>
      </c>
      <c r="F333" s="463">
        <f>'Allocation (ENG)'!AZ333</f>
        <v>0.24012176515486333</v>
      </c>
      <c r="G333" s="464">
        <f>'Allocation (ENG)'!BA333</f>
        <v>0.36513772258427318</v>
      </c>
      <c r="H333" s="465">
        <f>'Allocation (ENG)'!BB333</f>
        <v>3.2943136881658029E-2</v>
      </c>
      <c r="I333" s="466">
        <f>'Allocation (ENG)'!BC333</f>
        <v>0.11596908464810333</v>
      </c>
      <c r="J333" s="467">
        <f>'Allocation (ENG)'!BD333</f>
        <v>0</v>
      </c>
      <c r="K333" s="462">
        <f>'Allocation (ENG)'!BE333</f>
        <v>0</v>
      </c>
      <c r="L333" s="468">
        <f>'Allocation (ENG)'!BF333</f>
        <v>4.2213541377649481E-2</v>
      </c>
      <c r="M333" s="469">
        <f>'Allocation (ENG)'!BG333</f>
        <v>1.8510960321620467E-3</v>
      </c>
      <c r="N333" s="470">
        <f>'Allocation (ENG)'!BH333</f>
        <v>0</v>
      </c>
      <c r="P333" s="367">
        <f t="shared" si="148"/>
        <v>-0.18274319345887241</v>
      </c>
      <c r="Q333" s="367">
        <f t="shared" si="149"/>
        <v>-8.1653771484662963E-2</v>
      </c>
      <c r="R333" s="367">
        <f t="shared" si="150"/>
        <v>0.15904038727709333</v>
      </c>
      <c r="S333" s="367">
        <f t="shared" si="151"/>
        <v>-2.5398386919911198E-3</v>
      </c>
      <c r="T333" s="367">
        <f t="shared" si="152"/>
        <v>6.3831778948621465E-2</v>
      </c>
      <c r="U333" s="367">
        <f t="shared" si="153"/>
        <v>0</v>
      </c>
      <c r="V333" s="367">
        <f t="shared" si="154"/>
        <v>0</v>
      </c>
      <c r="W333" s="367">
        <f t="shared" si="155"/>
        <v>4.2213541377649481E-2</v>
      </c>
      <c r="X333" s="367">
        <f t="shared" si="156"/>
        <v>1.8510960321620467E-3</v>
      </c>
      <c r="Y333" s="367">
        <f t="shared" si="157"/>
        <v>0</v>
      </c>
      <c r="AA333" s="368">
        <f>'GE2024 results'!Q332</f>
        <v>0.38450684678016284</v>
      </c>
      <c r="AB333" s="368">
        <f>'GE2024 results'!R332</f>
        <v>0.32177553663952629</v>
      </c>
      <c r="AC333" s="368">
        <f>'GE2024 results'!S332</f>
        <v>0.20609733530717986</v>
      </c>
      <c r="AD333" s="368">
        <f>'GE2024 results'!T332</f>
        <v>3.5482975573649149E-2</v>
      </c>
      <c r="AE333" s="368">
        <f>'GE2024 results'!U332</f>
        <v>5.2137305699481863E-2</v>
      </c>
      <c r="AF333" s="368">
        <f>'GE2024 results'!W332</f>
        <v>0</v>
      </c>
      <c r="AG333" s="368">
        <f>'GE2024 results'!X332</f>
        <v>0</v>
      </c>
      <c r="AH333" s="369">
        <f>'GE2024 results'!Z332</f>
        <v>0</v>
      </c>
      <c r="AJ333" s="368">
        <f t="shared" si="158"/>
        <v>0.36513772258427318</v>
      </c>
      <c r="AK333" s="370" t="str">
        <f t="shared" si="159"/>
        <v>Ref</v>
      </c>
      <c r="AL333" s="368">
        <f t="shared" si="160"/>
        <v>0.12501595742940985</v>
      </c>
      <c r="AM333" s="368">
        <f t="shared" si="161"/>
        <v>0.24012176515486333</v>
      </c>
      <c r="AO333" s="383" t="s">
        <v>8</v>
      </c>
      <c r="AP333" s="372" t="str">
        <f t="shared" si="162"/>
        <v>Ref</v>
      </c>
      <c r="AQ333" s="359" t="str">
        <f t="shared" si="163"/>
        <v>gain from</v>
      </c>
      <c r="AR333" s="359" t="str">
        <f t="shared" si="164"/>
        <v>LAB</v>
      </c>
      <c r="AS333" s="333" t="str">
        <f t="shared" si="147"/>
        <v/>
      </c>
      <c r="AU333" s="373">
        <f t="shared" si="165"/>
        <v>8718.691642651298</v>
      </c>
      <c r="AV333" s="374">
        <f t="shared" si="166"/>
        <v>10376.237704918034</v>
      </c>
      <c r="AW333" s="375">
        <f t="shared" si="167"/>
        <v>15778.47723267955</v>
      </c>
      <c r="AX333" s="376">
        <f t="shared" si="168"/>
        <v>1423.5519999999999</v>
      </c>
      <c r="AY333" s="377">
        <f t="shared" si="169"/>
        <v>5011.3024446343461</v>
      </c>
      <c r="AZ333" s="378">
        <f t="shared" si="170"/>
        <v>0</v>
      </c>
      <c r="BA333" s="379">
        <f t="shared" si="171"/>
        <v>0</v>
      </c>
      <c r="BB333" s="471">
        <f t="shared" si="173"/>
        <v>1824.148424939282</v>
      </c>
      <c r="BC333" s="379">
        <f t="shared" si="174"/>
        <v>79.990301720281082</v>
      </c>
      <c r="BD333" s="381">
        <f t="shared" si="172"/>
        <v>0</v>
      </c>
      <c r="BE333" s="382">
        <f>'Allocation (ENG)'!AW333</f>
        <v>43212.399751542798</v>
      </c>
    </row>
    <row r="334" spans="1:57" ht="20" customHeight="1" x14ac:dyDescent="0.35">
      <c r="A334" s="333" t="s">
        <v>430</v>
      </c>
      <c r="B334" s="390" t="s">
        <v>420</v>
      </c>
      <c r="C334" s="333" t="s">
        <v>379</v>
      </c>
      <c r="D334" s="333" t="s">
        <v>71</v>
      </c>
      <c r="E334" s="462">
        <f>'Allocation (ENG)'!AY334</f>
        <v>0.14864242444700754</v>
      </c>
      <c r="F334" s="463">
        <f>'Allocation (ENG)'!AZ334</f>
        <v>0.24721791239467611</v>
      </c>
      <c r="G334" s="464">
        <f>'Allocation (ENG)'!BA334</f>
        <v>0.36087826677480833</v>
      </c>
      <c r="H334" s="465">
        <f>'Allocation (ENG)'!BB334</f>
        <v>4.8321735761956808E-2</v>
      </c>
      <c r="I334" s="466">
        <f>'Allocation (ENG)'!BC334</f>
        <v>0.15081130772484741</v>
      </c>
      <c r="J334" s="467">
        <f>'Allocation (ENG)'!BD334</f>
        <v>0</v>
      </c>
      <c r="K334" s="462">
        <f>'Allocation (ENG)'!BE334</f>
        <v>0</v>
      </c>
      <c r="L334" s="468">
        <f>'Allocation (ENG)'!BF334</f>
        <v>4.1721106049996862E-2</v>
      </c>
      <c r="M334" s="469">
        <f>'Allocation (ENG)'!BG334</f>
        <v>2.4072468467069182E-3</v>
      </c>
      <c r="N334" s="470">
        <f>'Allocation (ENG)'!BH334</f>
        <v>0</v>
      </c>
      <c r="P334" s="367">
        <f t="shared" si="148"/>
        <v>-0.15332165280533233</v>
      </c>
      <c r="Q334" s="367">
        <f t="shared" si="149"/>
        <v>-0.1059268640609734</v>
      </c>
      <c r="R334" s="367">
        <f t="shared" si="150"/>
        <v>0.14374430400830618</v>
      </c>
      <c r="S334" s="367">
        <f t="shared" si="151"/>
        <v>-7.1598625340679317E-3</v>
      </c>
      <c r="T334" s="367">
        <f t="shared" si="152"/>
        <v>7.8535722495363725E-2</v>
      </c>
      <c r="U334" s="367">
        <f t="shared" si="153"/>
        <v>0</v>
      </c>
      <c r="V334" s="367">
        <f t="shared" si="154"/>
        <v>0</v>
      </c>
      <c r="W334" s="367">
        <f t="shared" si="155"/>
        <v>4.1721106049996862E-2</v>
      </c>
      <c r="X334" s="367">
        <f t="shared" si="156"/>
        <v>2.4072468467069182E-3</v>
      </c>
      <c r="Y334" s="367">
        <f t="shared" si="157"/>
        <v>0</v>
      </c>
      <c r="AA334" s="368">
        <f>'GE2024 results'!Q333</f>
        <v>0.30196407725233987</v>
      </c>
      <c r="AB334" s="368">
        <f>'GE2024 results'!R333</f>
        <v>0.35314477645564951</v>
      </c>
      <c r="AC334" s="368">
        <f>'GE2024 results'!S333</f>
        <v>0.21713396276650215</v>
      </c>
      <c r="AD334" s="368">
        <f>'GE2024 results'!T333</f>
        <v>5.5481598296024739E-2</v>
      </c>
      <c r="AE334" s="368">
        <f>'GE2024 results'!U333</f>
        <v>7.2275585229483685E-2</v>
      </c>
      <c r="AF334" s="368">
        <f>'GE2024 results'!W333</f>
        <v>0</v>
      </c>
      <c r="AG334" s="368">
        <f>'GE2024 results'!X333</f>
        <v>0</v>
      </c>
      <c r="AH334" s="369">
        <f>'GE2024 results'!Z333</f>
        <v>0</v>
      </c>
      <c r="AJ334" s="368">
        <f t="shared" si="158"/>
        <v>0.36087826677480833</v>
      </c>
      <c r="AK334" s="370" t="str">
        <f t="shared" si="159"/>
        <v>Ref</v>
      </c>
      <c r="AL334" s="368">
        <f t="shared" si="160"/>
        <v>0.11366035438013222</v>
      </c>
      <c r="AM334" s="368">
        <f t="shared" si="161"/>
        <v>0.24721791239467611</v>
      </c>
      <c r="AO334" s="384" t="s">
        <v>10</v>
      </c>
      <c r="AP334" s="372" t="str">
        <f t="shared" si="162"/>
        <v>Ref</v>
      </c>
      <c r="AQ334" s="359" t="str">
        <f t="shared" si="163"/>
        <v>gain from</v>
      </c>
      <c r="AR334" s="359" t="str">
        <f t="shared" si="164"/>
        <v>CON</v>
      </c>
      <c r="AS334" s="333" t="str">
        <f t="shared" si="147"/>
        <v/>
      </c>
      <c r="AU334" s="373">
        <f t="shared" si="165"/>
        <v>7733.1642651296834</v>
      </c>
      <c r="AV334" s="374">
        <f t="shared" si="166"/>
        <v>12861.581967213115</v>
      </c>
      <c r="AW334" s="375">
        <f t="shared" si="167"/>
        <v>18774.794121309606</v>
      </c>
      <c r="AX334" s="376">
        <f t="shared" si="168"/>
        <v>2513.9519999999998</v>
      </c>
      <c r="AY334" s="377">
        <f t="shared" si="169"/>
        <v>7846.0010324377145</v>
      </c>
      <c r="AZ334" s="378">
        <f t="shared" si="170"/>
        <v>0</v>
      </c>
      <c r="BA334" s="379">
        <f t="shared" si="171"/>
        <v>0</v>
      </c>
      <c r="BB334" s="471">
        <f t="shared" si="173"/>
        <v>2170.5523682610847</v>
      </c>
      <c r="BC334" s="379">
        <f t="shared" si="174"/>
        <v>125.23769954342144</v>
      </c>
      <c r="BD334" s="381">
        <f t="shared" si="172"/>
        <v>0</v>
      </c>
      <c r="BE334" s="382">
        <f>'Allocation (ENG)'!AW334</f>
        <v>52025.283453894626</v>
      </c>
    </row>
    <row r="335" spans="1:57" ht="20" customHeight="1" x14ac:dyDescent="0.35">
      <c r="A335" s="333" t="s">
        <v>431</v>
      </c>
      <c r="B335" s="390" t="s">
        <v>420</v>
      </c>
      <c r="C335" s="333" t="s">
        <v>379</v>
      </c>
      <c r="D335" s="333" t="s">
        <v>71</v>
      </c>
      <c r="E335" s="462">
        <f>'Allocation (ENG)'!AY335</f>
        <v>0.1308253859078313</v>
      </c>
      <c r="F335" s="463">
        <f>'Allocation (ENG)'!AZ335</f>
        <v>0.21102272383289619</v>
      </c>
      <c r="G335" s="464">
        <f>'Allocation (ENG)'!BA335</f>
        <v>0.32993688699552076</v>
      </c>
      <c r="H335" s="465">
        <f>'Allocation (ENG)'!BB335</f>
        <v>0.11831564467557362</v>
      </c>
      <c r="I335" s="466">
        <f>'Allocation (ENG)'!BC335</f>
        <v>0.16571816070717926</v>
      </c>
      <c r="J335" s="467">
        <f>'Allocation (ENG)'!BD335</f>
        <v>2.3478840815434627E-3</v>
      </c>
      <c r="K335" s="462">
        <f>'Allocation (ENG)'!BE335</f>
        <v>0</v>
      </c>
      <c r="L335" s="468">
        <f>'Allocation (ENG)'!BF335</f>
        <v>3.8143975737767719E-2</v>
      </c>
      <c r="M335" s="469">
        <f>'Allocation (ENG)'!BG335</f>
        <v>2.7850078975002164E-3</v>
      </c>
      <c r="N335" s="470">
        <f>'Allocation (ENG)'!BH335</f>
        <v>9.0433016418752204E-4</v>
      </c>
      <c r="P335" s="367">
        <f t="shared" si="148"/>
        <v>-0.13803145515362722</v>
      </c>
      <c r="Q335" s="367">
        <f t="shared" si="149"/>
        <v>-9.3920258339601576E-2</v>
      </c>
      <c r="R335" s="367">
        <f t="shared" si="150"/>
        <v>0.12911341591401437</v>
      </c>
      <c r="S335" s="367">
        <f t="shared" si="151"/>
        <v>-1.9109175863778388E-2</v>
      </c>
      <c r="T335" s="367">
        <f t="shared" si="152"/>
        <v>8.5375838173820065E-2</v>
      </c>
      <c r="U335" s="367">
        <f t="shared" si="153"/>
        <v>-1.8988123335549447E-3</v>
      </c>
      <c r="V335" s="367">
        <f t="shared" si="154"/>
        <v>0</v>
      </c>
      <c r="W335" s="367">
        <f t="shared" si="155"/>
        <v>3.8143975737767719E-2</v>
      </c>
      <c r="X335" s="367">
        <f t="shared" si="156"/>
        <v>2.7850078975002164E-3</v>
      </c>
      <c r="Y335" s="367">
        <f t="shared" si="157"/>
        <v>-2.4585360325401501E-3</v>
      </c>
      <c r="AA335" s="368">
        <f>'GE2024 results'!Q334</f>
        <v>0.26885684106145852</v>
      </c>
      <c r="AB335" s="368">
        <f>'GE2024 results'!R334</f>
        <v>0.30494298217249777</v>
      </c>
      <c r="AC335" s="368">
        <f>'GE2024 results'!S334</f>
        <v>0.20082347108150639</v>
      </c>
      <c r="AD335" s="368">
        <f>'GE2024 results'!T334</f>
        <v>0.13742482053935201</v>
      </c>
      <c r="AE335" s="368">
        <f>'GE2024 results'!U334</f>
        <v>8.0342322533359198E-2</v>
      </c>
      <c r="AF335" s="368">
        <f>'GE2024 results'!W334</f>
        <v>4.2466964150984074E-3</v>
      </c>
      <c r="AG335" s="368">
        <f>'GE2024 results'!X334</f>
        <v>0</v>
      </c>
      <c r="AH335" s="369">
        <f>'GE2024 results'!Z334</f>
        <v>3.3628661967276723E-3</v>
      </c>
      <c r="AJ335" s="368">
        <f t="shared" si="158"/>
        <v>0.32993688699552076</v>
      </c>
      <c r="AK335" s="370" t="str">
        <f t="shared" si="159"/>
        <v>Ref</v>
      </c>
      <c r="AL335" s="368">
        <f t="shared" si="160"/>
        <v>0.11891416316262457</v>
      </c>
      <c r="AM335" s="368">
        <f t="shared" si="161"/>
        <v>0.21102272383289619</v>
      </c>
      <c r="AO335" s="384" t="s">
        <v>10</v>
      </c>
      <c r="AP335" s="372" t="str">
        <f t="shared" si="162"/>
        <v>Ref</v>
      </c>
      <c r="AQ335" s="359" t="str">
        <f t="shared" si="163"/>
        <v>gain from</v>
      </c>
      <c r="AR335" s="359" t="str">
        <f t="shared" si="164"/>
        <v>CON</v>
      </c>
      <c r="AS335" s="333" t="str">
        <f t="shared" si="147"/>
        <v/>
      </c>
      <c r="AU335" s="373">
        <f t="shared" si="165"/>
        <v>6541.5100864553324</v>
      </c>
      <c r="AV335" s="374">
        <f t="shared" si="166"/>
        <v>10551.524590163935</v>
      </c>
      <c r="AW335" s="375">
        <f t="shared" si="167"/>
        <v>16497.451616121514</v>
      </c>
      <c r="AX335" s="376">
        <f t="shared" si="168"/>
        <v>5916</v>
      </c>
      <c r="AY335" s="377">
        <f t="shared" si="169"/>
        <v>8286.2130484260015</v>
      </c>
      <c r="AZ335" s="378">
        <f t="shared" si="170"/>
        <v>117.39852548239334</v>
      </c>
      <c r="BA335" s="379">
        <f t="shared" si="171"/>
        <v>0</v>
      </c>
      <c r="BB335" s="471">
        <f t="shared" si="173"/>
        <v>1907.2689928994782</v>
      </c>
      <c r="BC335" s="379">
        <f t="shared" si="174"/>
        <v>139.2555208298061</v>
      </c>
      <c r="BD335" s="381">
        <f t="shared" si="172"/>
        <v>45.218172677022963</v>
      </c>
      <c r="BE335" s="382">
        <f>'Allocation (ENG)'!AW335</f>
        <v>50001.840553055481</v>
      </c>
    </row>
    <row r="336" spans="1:57" ht="20" customHeight="1" x14ac:dyDescent="0.35">
      <c r="A336" s="333" t="s">
        <v>432</v>
      </c>
      <c r="B336" s="390" t="s">
        <v>420</v>
      </c>
      <c r="C336" s="333" t="s">
        <v>379</v>
      </c>
      <c r="D336" s="333" t="s">
        <v>71</v>
      </c>
      <c r="E336" s="462">
        <f>'Allocation (ENG)'!AY336</f>
        <v>0.18126036762820752</v>
      </c>
      <c r="F336" s="463">
        <f>'Allocation (ENG)'!AZ336</f>
        <v>0.20874116927483827</v>
      </c>
      <c r="G336" s="464">
        <f>'Allocation (ENG)'!BA336</f>
        <v>0.39597146847038839</v>
      </c>
      <c r="H336" s="465">
        <f>'Allocation (ENG)'!BB336</f>
        <v>3.9435157415053393E-2</v>
      </c>
      <c r="I336" s="466">
        <f>'Allocation (ENG)'!BC336</f>
        <v>0.12106597578976927</v>
      </c>
      <c r="J336" s="467">
        <f>'Allocation (ENG)'!BD336</f>
        <v>0</v>
      </c>
      <c r="K336" s="462">
        <f>'Allocation (ENG)'!BE336</f>
        <v>4.420105623766022E-3</v>
      </c>
      <c r="L336" s="468">
        <f>'Allocation (ENG)'!BF336</f>
        <v>4.5778228144547538E-2</v>
      </c>
      <c r="M336" s="469">
        <f>'Allocation (ENG)'!BG336</f>
        <v>2.1275290798726918E-3</v>
      </c>
      <c r="N336" s="470">
        <f>'Allocation (ENG)'!BH336</f>
        <v>1.1999985735568605E-3</v>
      </c>
      <c r="P336" s="367">
        <f t="shared" si="148"/>
        <v>-0.18032937836925717</v>
      </c>
      <c r="Q336" s="367">
        <f t="shared" si="149"/>
        <v>-8.40660047708916E-2</v>
      </c>
      <c r="R336" s="367">
        <f t="shared" si="150"/>
        <v>0.16201682271237158</v>
      </c>
      <c r="S336" s="367">
        <f t="shared" si="151"/>
        <v>-5.0270239080134199E-3</v>
      </c>
      <c r="T336" s="367">
        <f t="shared" si="152"/>
        <v>6.4091469944424412E-2</v>
      </c>
      <c r="U336" s="367">
        <f t="shared" si="153"/>
        <v>0</v>
      </c>
      <c r="V336" s="367">
        <f t="shared" si="154"/>
        <v>-1.3313381059865481E-3</v>
      </c>
      <c r="W336" s="367">
        <f t="shared" si="155"/>
        <v>4.5778228144547538E-2</v>
      </c>
      <c r="X336" s="367">
        <f t="shared" si="156"/>
        <v>2.1275290798726918E-3</v>
      </c>
      <c r="Y336" s="367">
        <f t="shared" si="157"/>
        <v>-3.2603047270675818E-3</v>
      </c>
      <c r="AA336" s="368">
        <f>'GE2024 results'!Q335</f>
        <v>0.36158974599746468</v>
      </c>
      <c r="AB336" s="368">
        <f>'GE2024 results'!R335</f>
        <v>0.29280717404572987</v>
      </c>
      <c r="AC336" s="368">
        <f>'GE2024 results'!S335</f>
        <v>0.2339546457580168</v>
      </c>
      <c r="AD336" s="368">
        <f>'GE2024 results'!T335</f>
        <v>4.4462181323066813E-2</v>
      </c>
      <c r="AE336" s="368">
        <f>'GE2024 results'!U335</f>
        <v>5.6974505845344851E-2</v>
      </c>
      <c r="AF336" s="368">
        <f>'GE2024 results'!W335</f>
        <v>0</v>
      </c>
      <c r="AG336" s="368">
        <f>'GE2024 results'!X335</f>
        <v>5.7514437297525702E-3</v>
      </c>
      <c r="AH336" s="369">
        <f>'GE2024 results'!Z335</f>
        <v>4.4603033006244425E-3</v>
      </c>
      <c r="AJ336" s="368">
        <f t="shared" si="158"/>
        <v>0.39597146847038839</v>
      </c>
      <c r="AK336" s="370" t="str">
        <f t="shared" si="159"/>
        <v>Ref</v>
      </c>
      <c r="AL336" s="368">
        <f t="shared" si="160"/>
        <v>0.18723029919555012</v>
      </c>
      <c r="AM336" s="368">
        <f t="shared" si="161"/>
        <v>0.20874116927483827</v>
      </c>
      <c r="AO336" s="383" t="s">
        <v>8</v>
      </c>
      <c r="AP336" s="372" t="str">
        <f t="shared" si="162"/>
        <v>Ref</v>
      </c>
      <c r="AQ336" s="359" t="str">
        <f t="shared" si="163"/>
        <v>gain from</v>
      </c>
      <c r="AR336" s="359" t="str">
        <f t="shared" si="164"/>
        <v>LAB</v>
      </c>
      <c r="AS336" s="333" t="str">
        <f t="shared" ref="AS336:AS355" si="175">IF(AD336&gt;AA336,"Con/LD","")</f>
        <v/>
      </c>
      <c r="AU336" s="373">
        <f t="shared" si="165"/>
        <v>8078.8069164265135</v>
      </c>
      <c r="AV336" s="374">
        <f t="shared" si="166"/>
        <v>9303.6311475409839</v>
      </c>
      <c r="AW336" s="375">
        <f t="shared" si="167"/>
        <v>17648.518978774904</v>
      </c>
      <c r="AX336" s="376">
        <f t="shared" si="168"/>
        <v>1757.6320000000001</v>
      </c>
      <c r="AY336" s="377">
        <f t="shared" si="169"/>
        <v>5395.9321353715877</v>
      </c>
      <c r="AZ336" s="378">
        <f t="shared" si="170"/>
        <v>0</v>
      </c>
      <c r="BA336" s="379">
        <f t="shared" si="171"/>
        <v>197.00489606123722</v>
      </c>
      <c r="BB336" s="471">
        <f t="shared" si="173"/>
        <v>2040.3437938209747</v>
      </c>
      <c r="BC336" s="379">
        <f t="shared" si="174"/>
        <v>94.824350575240032</v>
      </c>
      <c r="BD336" s="381">
        <f t="shared" si="172"/>
        <v>53.484150466019798</v>
      </c>
      <c r="BE336" s="382">
        <f>'Allocation (ENG)'!AW336</f>
        <v>44570.178369037465</v>
      </c>
    </row>
    <row r="337" spans="1:57" ht="20" customHeight="1" x14ac:dyDescent="0.35">
      <c r="A337" s="333" t="s">
        <v>433</v>
      </c>
      <c r="B337" s="390" t="s">
        <v>420</v>
      </c>
      <c r="C337" s="333" t="s">
        <v>379</v>
      </c>
      <c r="D337" s="333" t="s">
        <v>71</v>
      </c>
      <c r="E337" s="462">
        <f>'Allocation (ENG)'!AY337</f>
        <v>6.7834920569448467E-2</v>
      </c>
      <c r="F337" s="463">
        <f>'Allocation (ENG)'!AZ337</f>
        <v>0.25993898443340407</v>
      </c>
      <c r="G337" s="464">
        <f>'Allocation (ENG)'!BA337</f>
        <v>0.31452526400798636</v>
      </c>
      <c r="H337" s="465">
        <f>'Allocation (ENG)'!BB337</f>
        <v>0.22740933260708349</v>
      </c>
      <c r="I337" s="466">
        <f>'Allocation (ENG)'!BC337</f>
        <v>8.594267382968386E-2</v>
      </c>
      <c r="J337" s="467">
        <f>'Allocation (ENG)'!BD337</f>
        <v>0</v>
      </c>
      <c r="K337" s="462">
        <f>'Allocation (ENG)'!BE337</f>
        <v>0</v>
      </c>
      <c r="L337" s="468">
        <f>'Allocation (ENG)'!BF337</f>
        <v>3.6362239301234882E-2</v>
      </c>
      <c r="M337" s="469">
        <f>'Allocation (ENG)'!BG337</f>
        <v>1.3718151091927813E-3</v>
      </c>
      <c r="N337" s="470">
        <f>'Allocation (ENG)'!BH337</f>
        <v>6.6147701419661436E-3</v>
      </c>
      <c r="P337" s="367">
        <f t="shared" si="148"/>
        <v>-6.8480436451734308E-2</v>
      </c>
      <c r="Q337" s="367">
        <f t="shared" si="149"/>
        <v>-0.10736296550547247</v>
      </c>
      <c r="R337" s="367">
        <f t="shared" si="150"/>
        <v>0.12732712376469491</v>
      </c>
      <c r="S337" s="367">
        <f t="shared" si="151"/>
        <v>-3.0872396485683878E-2</v>
      </c>
      <c r="T337" s="367">
        <f t="shared" si="152"/>
        <v>4.5200374384805203E-2</v>
      </c>
      <c r="U337" s="367">
        <f t="shared" si="153"/>
        <v>0</v>
      </c>
      <c r="V337" s="367">
        <f t="shared" si="154"/>
        <v>0</v>
      </c>
      <c r="W337" s="367">
        <f t="shared" si="155"/>
        <v>3.6362239301234882E-2</v>
      </c>
      <c r="X337" s="367">
        <f t="shared" si="156"/>
        <v>1.3718151091927813E-3</v>
      </c>
      <c r="Y337" s="367">
        <f t="shared" si="157"/>
        <v>-3.5457541170370423E-3</v>
      </c>
      <c r="AA337" s="368">
        <f>'GE2024 results'!Q336</f>
        <v>0.13631535702118278</v>
      </c>
      <c r="AB337" s="368">
        <f>'GE2024 results'!R336</f>
        <v>0.36730194993887655</v>
      </c>
      <c r="AC337" s="368">
        <f>'GE2024 results'!S336</f>
        <v>0.18719814024329146</v>
      </c>
      <c r="AD337" s="368">
        <f>'GE2024 results'!T336</f>
        <v>0.25828172909276736</v>
      </c>
      <c r="AE337" s="368">
        <f>'GE2024 results'!U336</f>
        <v>4.0742299444878657E-2</v>
      </c>
      <c r="AF337" s="368">
        <f>'GE2024 results'!W336</f>
        <v>0</v>
      </c>
      <c r="AG337" s="368">
        <f>'GE2024 results'!X336</f>
        <v>0</v>
      </c>
      <c r="AH337" s="369">
        <f>'GE2024 results'!Z336</f>
        <v>1.0160524259003186E-2</v>
      </c>
      <c r="AJ337" s="368">
        <f t="shared" si="158"/>
        <v>0.31452526400798636</v>
      </c>
      <c r="AK337" s="370" t="str">
        <f t="shared" si="159"/>
        <v>Ref</v>
      </c>
      <c r="AL337" s="368">
        <f t="shared" si="160"/>
        <v>5.4586279574582286E-2</v>
      </c>
      <c r="AM337" s="368">
        <f t="shared" si="161"/>
        <v>0.25993898443340407</v>
      </c>
      <c r="AO337" s="384" t="s">
        <v>10</v>
      </c>
      <c r="AP337" s="372" t="str">
        <f t="shared" si="162"/>
        <v>Ref</v>
      </c>
      <c r="AQ337" s="359" t="str">
        <f t="shared" si="163"/>
        <v>gain from</v>
      </c>
      <c r="AR337" s="359" t="str">
        <f t="shared" si="164"/>
        <v>CON</v>
      </c>
      <c r="AS337" s="333" t="str">
        <f t="shared" si="175"/>
        <v>Con/LD</v>
      </c>
      <c r="AU337" s="373">
        <f t="shared" si="165"/>
        <v>3567.6195965417869</v>
      </c>
      <c r="AV337" s="374">
        <f t="shared" si="166"/>
        <v>13670.885245901642</v>
      </c>
      <c r="AW337" s="375">
        <f t="shared" si="167"/>
        <v>16541.72343776203</v>
      </c>
      <c r="AX337" s="376">
        <f t="shared" si="168"/>
        <v>11960.064</v>
      </c>
      <c r="AY337" s="377">
        <f t="shared" si="169"/>
        <v>4519.9546894150953</v>
      </c>
      <c r="AZ337" s="378">
        <f t="shared" si="170"/>
        <v>0</v>
      </c>
      <c r="BA337" s="379">
        <f t="shared" si="171"/>
        <v>0</v>
      </c>
      <c r="BB337" s="471">
        <f t="shared" si="173"/>
        <v>1912.3872544733817</v>
      </c>
      <c r="BC337" s="379">
        <f t="shared" si="174"/>
        <v>72.14741943093675</v>
      </c>
      <c r="BD337" s="381">
        <f t="shared" si="172"/>
        <v>347.8884236466024</v>
      </c>
      <c r="BE337" s="382">
        <f>'Allocation (ENG)'!AW337</f>
        <v>52592.670067171472</v>
      </c>
    </row>
    <row r="338" spans="1:57" ht="20" customHeight="1" x14ac:dyDescent="0.35">
      <c r="A338" s="333" t="s">
        <v>434</v>
      </c>
      <c r="B338" s="390" t="s">
        <v>420</v>
      </c>
      <c r="C338" s="333" t="s">
        <v>379</v>
      </c>
      <c r="D338" s="333" t="s">
        <v>71</v>
      </c>
      <c r="E338" s="462">
        <f>'Allocation (ENG)'!AY338</f>
        <v>0.14568237963406408</v>
      </c>
      <c r="F338" s="463">
        <f>'Allocation (ENG)'!AZ338</f>
        <v>0.20100873870505903</v>
      </c>
      <c r="G338" s="464">
        <f>'Allocation (ENG)'!BA338</f>
        <v>0.4338084722482603</v>
      </c>
      <c r="H338" s="465">
        <f>'Allocation (ENG)'!BB338</f>
        <v>2.8373120668098734E-2</v>
      </c>
      <c r="I338" s="466">
        <f>'Allocation (ENG)'!BC338</f>
        <v>8.7664216389283803E-2</v>
      </c>
      <c r="J338" s="467">
        <f>'Allocation (ENG)'!BD338</f>
        <v>0</v>
      </c>
      <c r="K338" s="462">
        <f>'Allocation (ENG)'!BE338</f>
        <v>0</v>
      </c>
      <c r="L338" s="468">
        <f>'Allocation (ENG)'!BF338</f>
        <v>5.0152560966911119E-2</v>
      </c>
      <c r="M338" s="469">
        <f>'Allocation (ENG)'!BG338</f>
        <v>1.8367805655079179E-3</v>
      </c>
      <c r="N338" s="470">
        <f>'Allocation (ENG)'!BH338</f>
        <v>5.1473730822815131E-2</v>
      </c>
      <c r="P338" s="367">
        <f t="shared" si="148"/>
        <v>-0.14510295301615914</v>
      </c>
      <c r="Q338" s="367">
        <f t="shared" si="149"/>
        <v>-8.1115733714370586E-2</v>
      </c>
      <c r="R338" s="367">
        <f t="shared" si="150"/>
        <v>0.17734942225923883</v>
      </c>
      <c r="S338" s="367">
        <f t="shared" si="151"/>
        <v>-3.6354670017639153E-3</v>
      </c>
      <c r="T338" s="367">
        <f t="shared" si="152"/>
        <v>4.6384848754064595E-2</v>
      </c>
      <c r="U338" s="367">
        <f t="shared" si="153"/>
        <v>-1.2905901583351632E-2</v>
      </c>
      <c r="V338" s="367">
        <f t="shared" si="154"/>
        <v>0</v>
      </c>
      <c r="W338" s="367">
        <f t="shared" si="155"/>
        <v>5.0152560966911119E-2</v>
      </c>
      <c r="X338" s="367">
        <f t="shared" si="156"/>
        <v>1.8367805655079179E-3</v>
      </c>
      <c r="Y338" s="367">
        <f t="shared" si="157"/>
        <v>-3.2963557230077115E-2</v>
      </c>
      <c r="AA338" s="368">
        <f>'GE2024 results'!Q337</f>
        <v>0.29078533265022322</v>
      </c>
      <c r="AB338" s="368">
        <f>'GE2024 results'!R337</f>
        <v>0.28212447241942962</v>
      </c>
      <c r="AC338" s="368">
        <f>'GE2024 results'!S337</f>
        <v>0.25645904998902147</v>
      </c>
      <c r="AD338" s="368">
        <f>'GE2024 results'!T337</f>
        <v>3.200858766986265E-2</v>
      </c>
      <c r="AE338" s="368">
        <f>'GE2024 results'!U337</f>
        <v>4.1279367635219208E-2</v>
      </c>
      <c r="AF338" s="368">
        <f>'GE2024 results'!W337</f>
        <v>1.2905901583351632E-2</v>
      </c>
      <c r="AG338" s="368">
        <f>'GE2024 results'!X337</f>
        <v>0</v>
      </c>
      <c r="AH338" s="369">
        <f>'GE2024 results'!Z337</f>
        <v>8.4437288052892245E-2</v>
      </c>
      <c r="AJ338" s="368">
        <f t="shared" si="158"/>
        <v>0.4338084722482603</v>
      </c>
      <c r="AK338" s="370" t="str">
        <f t="shared" si="159"/>
        <v>Ref</v>
      </c>
      <c r="AL338" s="368">
        <f t="shared" si="160"/>
        <v>0.23279973354320127</v>
      </c>
      <c r="AM338" s="368">
        <f t="shared" si="161"/>
        <v>0.20100873870505903</v>
      </c>
      <c r="AO338" s="383" t="s">
        <v>8</v>
      </c>
      <c r="AP338" s="372" t="str">
        <f t="shared" si="162"/>
        <v>Ref</v>
      </c>
      <c r="AQ338" s="359" t="str">
        <f t="shared" si="163"/>
        <v>gain from</v>
      </c>
      <c r="AR338" s="359" t="str">
        <f t="shared" si="164"/>
        <v>LAB</v>
      </c>
      <c r="AS338" s="333" t="str">
        <f t="shared" si="175"/>
        <v/>
      </c>
      <c r="AU338" s="373">
        <f t="shared" si="165"/>
        <v>6251.4639769452451</v>
      </c>
      <c r="AV338" s="374">
        <f t="shared" si="166"/>
        <v>8625.6065573770502</v>
      </c>
      <c r="AW338" s="375">
        <f t="shared" si="167"/>
        <v>18615.415563403752</v>
      </c>
      <c r="AX338" s="376">
        <f t="shared" si="168"/>
        <v>1217.5360000000001</v>
      </c>
      <c r="AY338" s="377">
        <f t="shared" si="169"/>
        <v>3761.8117729908222</v>
      </c>
      <c r="AZ338" s="378">
        <f t="shared" si="170"/>
        <v>0</v>
      </c>
      <c r="BA338" s="379">
        <f t="shared" si="171"/>
        <v>0</v>
      </c>
      <c r="BB338" s="471">
        <f t="shared" si="173"/>
        <v>2152.1266265950317</v>
      </c>
      <c r="BC338" s="379">
        <f t="shared" si="174"/>
        <v>78.819192600152732</v>
      </c>
      <c r="BD338" s="381">
        <f t="shared" si="172"/>
        <v>2208.8201387572853</v>
      </c>
      <c r="BE338" s="382">
        <f>'Allocation (ENG)'!AW338</f>
        <v>42911.599828669336</v>
      </c>
    </row>
    <row r="339" spans="1:57" ht="20" customHeight="1" x14ac:dyDescent="0.35">
      <c r="A339" s="333" t="s">
        <v>435</v>
      </c>
      <c r="B339" s="390" t="s">
        <v>420</v>
      </c>
      <c r="C339" s="333" t="s">
        <v>379</v>
      </c>
      <c r="D339" s="333" t="s">
        <v>71</v>
      </c>
      <c r="E339" s="462">
        <f>'Allocation (ENG)'!AY339</f>
        <v>8.6121397428315025E-2</v>
      </c>
      <c r="F339" s="463">
        <f>'Allocation (ENG)'!AZ339</f>
        <v>0.2687240387763159</v>
      </c>
      <c r="G339" s="464">
        <f>'Allocation (ENG)'!BA339</f>
        <v>0.23470934040182639</v>
      </c>
      <c r="H339" s="465">
        <f>'Allocation (ENG)'!BB339</f>
        <v>6.8993778152096216E-2</v>
      </c>
      <c r="I339" s="466">
        <f>'Allocation (ENG)'!BC339</f>
        <v>0.29654646860083084</v>
      </c>
      <c r="J339" s="467">
        <f>'Allocation (ENG)'!BD339</f>
        <v>0</v>
      </c>
      <c r="K339" s="462">
        <f>'Allocation (ENG)'!BE339</f>
        <v>0</v>
      </c>
      <c r="L339" s="468">
        <f>'Allocation (ENG)'!BF339</f>
        <v>2.7134727090506471E-2</v>
      </c>
      <c r="M339" s="469">
        <f>'Allocation (ENG)'!BG339</f>
        <v>4.7334683467094409E-3</v>
      </c>
      <c r="N339" s="470">
        <f>'Allocation (ENG)'!BH339</f>
        <v>1.3036781203399541E-2</v>
      </c>
      <c r="P339" s="367">
        <f t="shared" si="148"/>
        <v>-9.967974706381659E-2</v>
      </c>
      <c r="Q339" s="367">
        <f t="shared" si="149"/>
        <v>-0.13894167414690778</v>
      </c>
      <c r="R339" s="367">
        <f t="shared" si="150"/>
        <v>8.473318398790175E-2</v>
      </c>
      <c r="S339" s="367">
        <f t="shared" si="151"/>
        <v>-1.513434138374864E-2</v>
      </c>
      <c r="T339" s="367">
        <f t="shared" si="152"/>
        <v>0.14561656874389237</v>
      </c>
      <c r="U339" s="367">
        <f t="shared" si="153"/>
        <v>0</v>
      </c>
      <c r="V339" s="367">
        <f t="shared" si="154"/>
        <v>0</v>
      </c>
      <c r="W339" s="367">
        <f t="shared" si="155"/>
        <v>2.7134727090506471E-2</v>
      </c>
      <c r="X339" s="367">
        <f t="shared" si="156"/>
        <v>4.7334683467094409E-3</v>
      </c>
      <c r="Y339" s="367">
        <f t="shared" si="157"/>
        <v>-8.4621855745371927E-3</v>
      </c>
      <c r="AA339" s="368">
        <f>'GE2024 results'!Q338</f>
        <v>0.18580114449213161</v>
      </c>
      <c r="AB339" s="368">
        <f>'GE2024 results'!R338</f>
        <v>0.40766571292322368</v>
      </c>
      <c r="AC339" s="368">
        <f>'GE2024 results'!S338</f>
        <v>0.14997615641392464</v>
      </c>
      <c r="AD339" s="368">
        <f>'GE2024 results'!T338</f>
        <v>8.4128119535844856E-2</v>
      </c>
      <c r="AE339" s="368">
        <f>'GE2024 results'!U338</f>
        <v>0.15092989985693847</v>
      </c>
      <c r="AF339" s="368">
        <f>'GE2024 results'!W338</f>
        <v>0</v>
      </c>
      <c r="AG339" s="368">
        <f>'GE2024 results'!X338</f>
        <v>0</v>
      </c>
      <c r="AH339" s="369">
        <f>'GE2024 results'!Z338</f>
        <v>2.1498966777936734E-2</v>
      </c>
      <c r="AJ339" s="368">
        <f t="shared" si="158"/>
        <v>0.29654646860083084</v>
      </c>
      <c r="AK339" s="370" t="str">
        <f t="shared" si="159"/>
        <v>Grn</v>
      </c>
      <c r="AL339" s="368">
        <f t="shared" si="160"/>
        <v>2.7822429824514938E-2</v>
      </c>
      <c r="AM339" s="368">
        <f t="shared" si="161"/>
        <v>0.2687240387763159</v>
      </c>
      <c r="AO339" s="384" t="s">
        <v>10</v>
      </c>
      <c r="AP339" s="372" t="str">
        <f t="shared" si="162"/>
        <v>Grn</v>
      </c>
      <c r="AQ339" s="359" t="str">
        <f t="shared" si="163"/>
        <v>gain from</v>
      </c>
      <c r="AR339" s="359" t="str">
        <f t="shared" si="164"/>
        <v>CON</v>
      </c>
      <c r="AS339" s="333" t="str">
        <f t="shared" si="175"/>
        <v/>
      </c>
      <c r="AU339" s="373">
        <f t="shared" si="165"/>
        <v>4904.5590778097985</v>
      </c>
      <c r="AV339" s="374">
        <f t="shared" si="166"/>
        <v>15303.663934426228</v>
      </c>
      <c r="AW339" s="375">
        <f t="shared" si="167"/>
        <v>13366.548389704294</v>
      </c>
      <c r="AX339" s="376">
        <f t="shared" si="168"/>
        <v>3929.1519999999996</v>
      </c>
      <c r="AY339" s="377">
        <f t="shared" si="169"/>
        <v>16888.133704277949</v>
      </c>
      <c r="AZ339" s="378">
        <f t="shared" si="170"/>
        <v>0</v>
      </c>
      <c r="BA339" s="379">
        <f t="shared" si="171"/>
        <v>0</v>
      </c>
      <c r="BB339" s="471">
        <f t="shared" si="173"/>
        <v>1545.305534393008</v>
      </c>
      <c r="BC339" s="379">
        <f t="shared" si="174"/>
        <v>269.56802656045033</v>
      </c>
      <c r="BD339" s="381">
        <f t="shared" si="172"/>
        <v>742.43643863042166</v>
      </c>
      <c r="BE339" s="382">
        <f>'Allocation (ENG)'!AW339</f>
        <v>56949.367105802157</v>
      </c>
    </row>
    <row r="340" spans="1:57" ht="20" customHeight="1" x14ac:dyDescent="0.35">
      <c r="A340" s="333" t="s">
        <v>436</v>
      </c>
      <c r="B340" s="390" t="s">
        <v>420</v>
      </c>
      <c r="C340" s="333" t="s">
        <v>379</v>
      </c>
      <c r="D340" s="333" t="s">
        <v>71</v>
      </c>
      <c r="E340" s="462">
        <f>'Allocation (ENG)'!AY340</f>
        <v>5.895316557627802E-2</v>
      </c>
      <c r="F340" s="463">
        <f>'Allocation (ENG)'!AZ340</f>
        <v>0.20320608250634054</v>
      </c>
      <c r="G340" s="464">
        <f>'Allocation (ENG)'!BA340</f>
        <v>0.20890445547042155</v>
      </c>
      <c r="H340" s="465">
        <f>'Allocation (ENG)'!BB340</f>
        <v>0.39948307551708867</v>
      </c>
      <c r="I340" s="466">
        <f>'Allocation (ENG)'!BC340</f>
        <v>9.4813815299933338E-2</v>
      </c>
      <c r="J340" s="467">
        <f>'Allocation (ENG)'!BD340</f>
        <v>8.5813589442330675E-3</v>
      </c>
      <c r="K340" s="462">
        <f>'Allocation (ENG)'!BE340</f>
        <v>0</v>
      </c>
      <c r="L340" s="468">
        <f>'Allocation (ENG)'!BF340</f>
        <v>2.4151426515349027E-2</v>
      </c>
      <c r="M340" s="469">
        <f>'Allocation (ENG)'!BG340</f>
        <v>1.9066201703556171E-3</v>
      </c>
      <c r="N340" s="470">
        <f>'Allocation (ENG)'!BH340</f>
        <v>0</v>
      </c>
      <c r="P340" s="367">
        <f t="shared" si="148"/>
        <v>-5.4927018755519218E-2</v>
      </c>
      <c r="Q340" s="367">
        <f t="shared" si="149"/>
        <v>-7.2812350673382986E-2</v>
      </c>
      <c r="R340" s="367">
        <f t="shared" si="150"/>
        <v>8.9383718143232607E-2</v>
      </c>
      <c r="S340" s="367">
        <f t="shared" si="151"/>
        <v>-3.666438992069937E-2</v>
      </c>
      <c r="T340" s="367">
        <f t="shared" si="152"/>
        <v>5.1606442028043938E-2</v>
      </c>
      <c r="U340" s="367">
        <f t="shared" si="153"/>
        <v>-2.6444475073798355E-3</v>
      </c>
      <c r="V340" s="367">
        <f t="shared" si="154"/>
        <v>0</v>
      </c>
      <c r="W340" s="367">
        <f t="shared" si="155"/>
        <v>2.4151426515349027E-2</v>
      </c>
      <c r="X340" s="367">
        <f t="shared" si="156"/>
        <v>1.9066201703556171E-3</v>
      </c>
      <c r="Y340" s="367">
        <f t="shared" si="157"/>
        <v>0</v>
      </c>
      <c r="AA340" s="368">
        <f>'GE2024 results'!Q339</f>
        <v>0.11388018433179724</v>
      </c>
      <c r="AB340" s="368">
        <f>'GE2024 results'!R339</f>
        <v>0.27601843317972352</v>
      </c>
      <c r="AC340" s="368">
        <f>'GE2024 results'!S339</f>
        <v>0.11952073732718894</v>
      </c>
      <c r="AD340" s="368">
        <f>'GE2024 results'!T339</f>
        <v>0.43614746543778804</v>
      </c>
      <c r="AE340" s="368">
        <f>'GE2024 results'!U339</f>
        <v>4.32073732718894E-2</v>
      </c>
      <c r="AF340" s="368">
        <f>'GE2024 results'!W339</f>
        <v>1.1225806451612903E-2</v>
      </c>
      <c r="AG340" s="368">
        <f>'GE2024 results'!X339</f>
        <v>0</v>
      </c>
      <c r="AH340" s="369">
        <f>'GE2024 results'!Z339</f>
        <v>0</v>
      </c>
      <c r="AJ340" s="368">
        <f t="shared" si="158"/>
        <v>0.39948307551708867</v>
      </c>
      <c r="AK340" s="370" t="str">
        <f t="shared" si="159"/>
        <v>LD</v>
      </c>
      <c r="AL340" s="368">
        <f t="shared" si="160"/>
        <v>0.19057862004666712</v>
      </c>
      <c r="AM340" s="368">
        <f t="shared" si="161"/>
        <v>0.20890445547042155</v>
      </c>
      <c r="AO340" s="385" t="s">
        <v>14</v>
      </c>
      <c r="AP340" s="372" t="str">
        <f t="shared" si="162"/>
        <v>LD</v>
      </c>
      <c r="AQ340" s="359" t="str">
        <f t="shared" si="163"/>
        <v>HOLD</v>
      </c>
      <c r="AR340" s="359" t="str">
        <f t="shared" si="164"/>
        <v/>
      </c>
      <c r="AS340" s="333" t="str">
        <f t="shared" si="175"/>
        <v>Con/LD</v>
      </c>
      <c r="AU340" s="373">
        <f t="shared" si="165"/>
        <v>3240.3342939481267</v>
      </c>
      <c r="AV340" s="374">
        <f t="shared" si="166"/>
        <v>11169.131147540984</v>
      </c>
      <c r="AW340" s="375">
        <f t="shared" si="167"/>
        <v>11482.339660683974</v>
      </c>
      <c r="AX340" s="376">
        <f t="shared" si="168"/>
        <v>21957.407999999999</v>
      </c>
      <c r="AY340" s="377">
        <f t="shared" si="169"/>
        <v>5211.3988155381139</v>
      </c>
      <c r="AZ340" s="378">
        <f t="shared" si="170"/>
        <v>471.67054396254264</v>
      </c>
      <c r="BA340" s="379">
        <f t="shared" si="171"/>
        <v>0</v>
      </c>
      <c r="BB340" s="471">
        <f t="shared" si="173"/>
        <v>1327.472321807666</v>
      </c>
      <c r="BC340" s="379">
        <f t="shared" si="174"/>
        <v>104.79652217390861</v>
      </c>
      <c r="BD340" s="381">
        <f t="shared" si="172"/>
        <v>0</v>
      </c>
      <c r="BE340" s="382">
        <f>'Allocation (ENG)'!AW340</f>
        <v>54964.551305655325</v>
      </c>
    </row>
    <row r="341" spans="1:57" ht="20" customHeight="1" x14ac:dyDescent="0.35">
      <c r="A341" s="333" t="s">
        <v>437</v>
      </c>
      <c r="B341" s="390" t="s">
        <v>420</v>
      </c>
      <c r="C341" s="333" t="s">
        <v>379</v>
      </c>
      <c r="D341" s="333" t="s">
        <v>71</v>
      </c>
      <c r="E341" s="462">
        <f>'Allocation (ENG)'!AY341</f>
        <v>0.11157930562924134</v>
      </c>
      <c r="F341" s="463">
        <f>'Allocation (ENG)'!AZ341</f>
        <v>0.27212746698896123</v>
      </c>
      <c r="G341" s="464">
        <f>'Allocation (ENG)'!BA341</f>
        <v>0.32645588019682248</v>
      </c>
      <c r="H341" s="465">
        <f>'Allocation (ENG)'!BB341</f>
        <v>6.6616461447035147E-2</v>
      </c>
      <c r="I341" s="466">
        <f>'Allocation (ENG)'!BC341</f>
        <v>0.18256524637153049</v>
      </c>
      <c r="J341" s="467">
        <f>'Allocation (ENG)'!BD341</f>
        <v>0</v>
      </c>
      <c r="K341" s="462">
        <f>'Allocation (ENG)'!BE341</f>
        <v>0</v>
      </c>
      <c r="L341" s="468">
        <f>'Allocation (ENG)'!BF341</f>
        <v>3.7741536834734864E-2</v>
      </c>
      <c r="M341" s="469">
        <f>'Allocation (ENG)'!BG341</f>
        <v>2.9141025316746227E-3</v>
      </c>
      <c r="N341" s="470">
        <f>'Allocation (ENG)'!BH341</f>
        <v>0</v>
      </c>
      <c r="P341" s="367">
        <f t="shared" si="148"/>
        <v>-0.12071285401739063</v>
      </c>
      <c r="Q341" s="367">
        <f t="shared" si="149"/>
        <v>-0.12623978336598435</v>
      </c>
      <c r="R341" s="367">
        <f t="shared" si="150"/>
        <v>0.12516230076789048</v>
      </c>
      <c r="S341" s="367">
        <f t="shared" si="151"/>
        <v>-1.1767353034744313E-2</v>
      </c>
      <c r="T341" s="367">
        <f t="shared" si="152"/>
        <v>9.2902050283819496E-2</v>
      </c>
      <c r="U341" s="367">
        <f t="shared" si="153"/>
        <v>0</v>
      </c>
      <c r="V341" s="367">
        <f t="shared" si="154"/>
        <v>0</v>
      </c>
      <c r="W341" s="367">
        <f t="shared" si="155"/>
        <v>3.7741536834734864E-2</v>
      </c>
      <c r="X341" s="367">
        <f t="shared" si="156"/>
        <v>2.9141025316746227E-3</v>
      </c>
      <c r="Y341" s="367">
        <f t="shared" si="157"/>
        <v>0</v>
      </c>
      <c r="AA341" s="368">
        <f>'GE2024 results'!Q340</f>
        <v>0.23229215964663197</v>
      </c>
      <c r="AB341" s="368">
        <f>'GE2024 results'!R340</f>
        <v>0.39836725035494558</v>
      </c>
      <c r="AC341" s="368">
        <f>'GE2024 results'!S340</f>
        <v>0.201293579428932</v>
      </c>
      <c r="AD341" s="368">
        <f>'GE2024 results'!T340</f>
        <v>7.838381448177946E-2</v>
      </c>
      <c r="AE341" s="368">
        <f>'GE2024 results'!U340</f>
        <v>8.9663196087710992E-2</v>
      </c>
      <c r="AF341" s="368">
        <f>'GE2024 results'!W340</f>
        <v>0</v>
      </c>
      <c r="AG341" s="368">
        <f>'GE2024 results'!X340</f>
        <v>0</v>
      </c>
      <c r="AH341" s="369">
        <f>'GE2024 results'!Z340</f>
        <v>0</v>
      </c>
      <c r="AJ341" s="368">
        <f t="shared" si="158"/>
        <v>0.32645588019682248</v>
      </c>
      <c r="AK341" s="370" t="str">
        <f t="shared" si="159"/>
        <v>Ref</v>
      </c>
      <c r="AL341" s="368">
        <f t="shared" si="160"/>
        <v>5.4328413207861248E-2</v>
      </c>
      <c r="AM341" s="368">
        <f t="shared" si="161"/>
        <v>0.27212746698896123</v>
      </c>
      <c r="AO341" s="384" t="s">
        <v>10</v>
      </c>
      <c r="AP341" s="372" t="str">
        <f t="shared" si="162"/>
        <v>Ref</v>
      </c>
      <c r="AQ341" s="359" t="str">
        <f t="shared" si="163"/>
        <v>gain from</v>
      </c>
      <c r="AR341" s="359" t="str">
        <f t="shared" si="164"/>
        <v>CON</v>
      </c>
      <c r="AS341" s="333" t="str">
        <f t="shared" si="175"/>
        <v/>
      </c>
      <c r="AU341" s="373">
        <f t="shared" si="165"/>
        <v>6178.5590778097985</v>
      </c>
      <c r="AV341" s="374">
        <f t="shared" si="166"/>
        <v>15068.704918032789</v>
      </c>
      <c r="AW341" s="375">
        <f t="shared" si="167"/>
        <v>18077.07021225509</v>
      </c>
      <c r="AX341" s="376">
        <f t="shared" si="168"/>
        <v>3688.7999999999997</v>
      </c>
      <c r="AY341" s="377">
        <f t="shared" si="169"/>
        <v>10109.313316660326</v>
      </c>
      <c r="AZ341" s="378">
        <f t="shared" si="170"/>
        <v>0</v>
      </c>
      <c r="BA341" s="379">
        <f t="shared" si="171"/>
        <v>0</v>
      </c>
      <c r="BB341" s="471">
        <f t="shared" si="173"/>
        <v>2089.8885658563627</v>
      </c>
      <c r="BC341" s="379">
        <f t="shared" si="174"/>
        <v>161.36464149162293</v>
      </c>
      <c r="BD341" s="381">
        <f t="shared" si="172"/>
        <v>0</v>
      </c>
      <c r="BE341" s="382">
        <f>'Allocation (ENG)'!AW341</f>
        <v>55373.700732105979</v>
      </c>
    </row>
    <row r="342" spans="1:57" ht="20" customHeight="1" x14ac:dyDescent="0.35">
      <c r="A342" s="333" t="s">
        <v>438</v>
      </c>
      <c r="B342" s="390" t="s">
        <v>439</v>
      </c>
      <c r="C342" s="333" t="s">
        <v>379</v>
      </c>
      <c r="D342" s="333" t="s">
        <v>71</v>
      </c>
      <c r="E342" s="462">
        <f>'Allocation (ENG)'!AY342</f>
        <v>0.22015653298687243</v>
      </c>
      <c r="F342" s="463">
        <f>'Allocation (ENG)'!AZ342</f>
        <v>0.25789188507487415</v>
      </c>
      <c r="G342" s="464">
        <f>'Allocation (ENG)'!BA342</f>
        <v>0.25292593149879933</v>
      </c>
      <c r="H342" s="465">
        <f>'Allocation (ENG)'!BB342</f>
        <v>9.1792386504503387E-2</v>
      </c>
      <c r="I342" s="466">
        <f>'Allocation (ENG)'!BC342</f>
        <v>0.13214118407824715</v>
      </c>
      <c r="J342" s="467">
        <f>'Allocation (ENG)'!BD342</f>
        <v>1.2927977870697051E-2</v>
      </c>
      <c r="K342" s="462">
        <f>'Allocation (ENG)'!BE342</f>
        <v>0</v>
      </c>
      <c r="L342" s="468">
        <f>'Allocation (ENG)'!BF342</f>
        <v>2.9240745654102864E-2</v>
      </c>
      <c r="M342" s="469">
        <f>'Allocation (ENG)'!BG342</f>
        <v>2.7948368477894087E-3</v>
      </c>
      <c r="N342" s="470">
        <f>'Allocation (ENG)'!BH342</f>
        <v>1.2851948411430017E-4</v>
      </c>
      <c r="P342" s="367">
        <f t="shared" si="148"/>
        <v>-0.16317195719536842</v>
      </c>
      <c r="Q342" s="367">
        <f t="shared" si="149"/>
        <v>-5.7853891005494484E-2</v>
      </c>
      <c r="R342" s="367">
        <f t="shared" si="150"/>
        <v>0.12249295379113193</v>
      </c>
      <c r="S342" s="367">
        <f t="shared" si="151"/>
        <v>1.4606998425414908E-3</v>
      </c>
      <c r="T342" s="367">
        <f t="shared" si="152"/>
        <v>7.7863297906135401E-2</v>
      </c>
      <c r="U342" s="367">
        <f t="shared" si="153"/>
        <v>-4.7149296804673817E-3</v>
      </c>
      <c r="V342" s="367">
        <f t="shared" si="154"/>
        <v>0</v>
      </c>
      <c r="W342" s="367">
        <f t="shared" si="155"/>
        <v>2.9240745654102864E-2</v>
      </c>
      <c r="X342" s="367">
        <f t="shared" si="156"/>
        <v>2.7948368477894087E-3</v>
      </c>
      <c r="Y342" s="367">
        <f t="shared" si="157"/>
        <v>-8.1117561603707353E-3</v>
      </c>
      <c r="AA342" s="368">
        <f>'GE2024 results'!Q341</f>
        <v>0.38332849018224086</v>
      </c>
      <c r="AB342" s="368">
        <f>'GE2024 results'!R341</f>
        <v>0.31574577608036863</v>
      </c>
      <c r="AC342" s="368">
        <f>'GE2024 results'!S341</f>
        <v>0.1304329777076674</v>
      </c>
      <c r="AD342" s="368">
        <f>'GE2024 results'!T341</f>
        <v>9.0331686661961896E-2</v>
      </c>
      <c r="AE342" s="368">
        <f>'GE2024 results'!U341</f>
        <v>5.4277886172111753E-2</v>
      </c>
      <c r="AF342" s="368">
        <f>'GE2024 results'!W341</f>
        <v>1.7642907551164433E-2</v>
      </c>
      <c r="AG342" s="368">
        <f>'GE2024 results'!X341</f>
        <v>0</v>
      </c>
      <c r="AH342" s="369">
        <f>'GE2024 results'!Z341</f>
        <v>8.2402756444850348E-3</v>
      </c>
      <c r="AJ342" s="368">
        <f t="shared" si="158"/>
        <v>0.25789188507487415</v>
      </c>
      <c r="AK342" s="370" t="str">
        <f t="shared" si="159"/>
        <v>Con</v>
      </c>
      <c r="AL342" s="368">
        <f t="shared" si="160"/>
        <v>4.9659535760748219E-3</v>
      </c>
      <c r="AM342" s="368">
        <f t="shared" si="161"/>
        <v>0.25292593149879933</v>
      </c>
      <c r="AO342" s="383" t="s">
        <v>8</v>
      </c>
      <c r="AP342" s="372" t="str">
        <f t="shared" si="162"/>
        <v>Con</v>
      </c>
      <c r="AQ342" s="359" t="str">
        <f t="shared" si="163"/>
        <v>gain from</v>
      </c>
      <c r="AR342" s="359" t="str">
        <f t="shared" si="164"/>
        <v>LAB</v>
      </c>
      <c r="AS342" s="333" t="str">
        <f t="shared" si="175"/>
        <v/>
      </c>
      <c r="AU342" s="373">
        <f t="shared" si="165"/>
        <v>9686.3861671469749</v>
      </c>
      <c r="AV342" s="374">
        <f t="shared" si="166"/>
        <v>11346.655737704919</v>
      </c>
      <c r="AW342" s="375">
        <f t="shared" si="167"/>
        <v>11128.165087559853</v>
      </c>
      <c r="AX342" s="376">
        <f t="shared" si="168"/>
        <v>4038.6559999999999</v>
      </c>
      <c r="AY342" s="377">
        <f t="shared" si="169"/>
        <v>5813.9112212594564</v>
      </c>
      <c r="AZ342" s="378">
        <f t="shared" si="170"/>
        <v>568.80159001853963</v>
      </c>
      <c r="BA342" s="379">
        <f t="shared" si="171"/>
        <v>0</v>
      </c>
      <c r="BB342" s="471">
        <f t="shared" si="173"/>
        <v>1286.5262292164364</v>
      </c>
      <c r="BC342" s="379">
        <f t="shared" si="174"/>
        <v>122.96645761347555</v>
      </c>
      <c r="BD342" s="381">
        <f t="shared" si="172"/>
        <v>5.6545646692567288</v>
      </c>
      <c r="BE342" s="382">
        <f>'Allocation (ENG)'!AW342</f>
        <v>43997.723055188908</v>
      </c>
    </row>
    <row r="343" spans="1:57" ht="20" customHeight="1" x14ac:dyDescent="0.35">
      <c r="A343" s="333" t="s">
        <v>440</v>
      </c>
      <c r="B343" s="390" t="s">
        <v>439</v>
      </c>
      <c r="C343" s="333" t="s">
        <v>379</v>
      </c>
      <c r="D343" s="333" t="s">
        <v>71</v>
      </c>
      <c r="E343" s="462">
        <f>'Allocation (ENG)'!AY343</f>
        <v>8.7371902516031261E-2</v>
      </c>
      <c r="F343" s="463">
        <f>'Allocation (ENG)'!AZ343</f>
        <v>0.21816919499392001</v>
      </c>
      <c r="G343" s="464">
        <f>'Allocation (ENG)'!BA343</f>
        <v>0.19370356235898484</v>
      </c>
      <c r="H343" s="465">
        <f>'Allocation (ENG)'!BB343</f>
        <v>0.36449231779025365</v>
      </c>
      <c r="I343" s="466">
        <f>'Allocation (ENG)'!BC343</f>
        <v>0.10810473270858367</v>
      </c>
      <c r="J343" s="467">
        <f>'Allocation (ENG)'!BD343</f>
        <v>0</v>
      </c>
      <c r="K343" s="462">
        <f>'Allocation (ENG)'!BE343</f>
        <v>0</v>
      </c>
      <c r="L343" s="468">
        <f>'Allocation (ENG)'!BF343</f>
        <v>2.239405254205663E-2</v>
      </c>
      <c r="M343" s="469">
        <f>'Allocation (ENG)'!BG343</f>
        <v>1.7255654158349061E-3</v>
      </c>
      <c r="N343" s="470">
        <f>'Allocation (ENG)'!BH343</f>
        <v>4.0386716743348785E-3</v>
      </c>
      <c r="P343" s="367">
        <f t="shared" si="148"/>
        <v>-7.662977015765797E-2</v>
      </c>
      <c r="Q343" s="367">
        <f t="shared" si="149"/>
        <v>-6.9789545721745394E-2</v>
      </c>
      <c r="R343" s="367">
        <f t="shared" si="150"/>
        <v>8.6015237223080104E-2</v>
      </c>
      <c r="S343" s="367">
        <f t="shared" si="151"/>
        <v>-2.2193996154667606E-2</v>
      </c>
      <c r="T343" s="367">
        <f t="shared" si="152"/>
        <v>6.0234404745063891E-2</v>
      </c>
      <c r="U343" s="367">
        <f t="shared" si="153"/>
        <v>0</v>
      </c>
      <c r="V343" s="367">
        <f t="shared" si="154"/>
        <v>0</v>
      </c>
      <c r="W343" s="367">
        <f t="shared" si="155"/>
        <v>2.239405254205663E-2</v>
      </c>
      <c r="X343" s="367">
        <f t="shared" si="156"/>
        <v>1.7255654158349061E-3</v>
      </c>
      <c r="Y343" s="367">
        <f t="shared" si="157"/>
        <v>-1.7559478919647294E-3</v>
      </c>
      <c r="AA343" s="368">
        <f>'GE2024 results'!Q342</f>
        <v>0.16400167267368923</v>
      </c>
      <c r="AB343" s="368">
        <f>'GE2024 results'!R342</f>
        <v>0.28795874071566541</v>
      </c>
      <c r="AC343" s="368">
        <f>'GE2024 results'!S342</f>
        <v>0.10768832513590473</v>
      </c>
      <c r="AD343" s="368">
        <f>'GE2024 results'!T342</f>
        <v>0.38668631394492126</v>
      </c>
      <c r="AE343" s="368">
        <f>'GE2024 results'!U342</f>
        <v>4.7870327963519782E-2</v>
      </c>
      <c r="AF343" s="368">
        <f>'GE2024 results'!W342</f>
        <v>0</v>
      </c>
      <c r="AG343" s="368">
        <f>'GE2024 results'!X342</f>
        <v>0</v>
      </c>
      <c r="AH343" s="369">
        <f>'GE2024 results'!Z342</f>
        <v>5.7946195662996079E-3</v>
      </c>
      <c r="AJ343" s="368">
        <f t="shared" si="158"/>
        <v>0.36449231779025365</v>
      </c>
      <c r="AK343" s="370" t="str">
        <f t="shared" si="159"/>
        <v>LD</v>
      </c>
      <c r="AL343" s="368">
        <f t="shared" si="160"/>
        <v>0.14632312279633364</v>
      </c>
      <c r="AM343" s="368">
        <f t="shared" si="161"/>
        <v>0.21816919499392001</v>
      </c>
      <c r="AO343" s="385" t="s">
        <v>14</v>
      </c>
      <c r="AP343" s="372" t="str">
        <f t="shared" si="162"/>
        <v>LD</v>
      </c>
      <c r="AQ343" s="359" t="str">
        <f t="shared" si="163"/>
        <v>HOLD</v>
      </c>
      <c r="AR343" s="359" t="str">
        <f t="shared" si="164"/>
        <v/>
      </c>
      <c r="AS343" s="333" t="str">
        <f t="shared" si="175"/>
        <v>Con/LD</v>
      </c>
      <c r="AU343" s="373">
        <f t="shared" si="165"/>
        <v>4319.7463976945255</v>
      </c>
      <c r="AV343" s="374">
        <f t="shared" si="166"/>
        <v>10786.483606557378</v>
      </c>
      <c r="AW343" s="375">
        <f t="shared" si="167"/>
        <v>9576.8804572762074</v>
      </c>
      <c r="AX343" s="376">
        <f t="shared" si="168"/>
        <v>18020.831999999999</v>
      </c>
      <c r="AY343" s="377">
        <f t="shared" si="169"/>
        <v>5344.7963961406249</v>
      </c>
      <c r="AZ343" s="378">
        <f t="shared" si="170"/>
        <v>0</v>
      </c>
      <c r="BA343" s="379">
        <f t="shared" si="171"/>
        <v>0</v>
      </c>
      <c r="BB343" s="471">
        <f t="shared" si="173"/>
        <v>1107.1823436668503</v>
      </c>
      <c r="BC343" s="379">
        <f t="shared" si="174"/>
        <v>85.313524993591713</v>
      </c>
      <c r="BD343" s="381">
        <f t="shared" si="172"/>
        <v>199.67560410485464</v>
      </c>
      <c r="BE343" s="382">
        <f>'Allocation (ENG)'!AW343</f>
        <v>49440.910330434039</v>
      </c>
    </row>
    <row r="344" spans="1:57" ht="20" customHeight="1" x14ac:dyDescent="0.35">
      <c r="A344" s="333" t="s">
        <v>441</v>
      </c>
      <c r="B344" s="390" t="s">
        <v>439</v>
      </c>
      <c r="C344" s="333" t="s">
        <v>379</v>
      </c>
      <c r="D344" s="333" t="s">
        <v>71</v>
      </c>
      <c r="E344" s="462">
        <f>'Allocation (ENG)'!AY344</f>
        <v>7.6799684931063997E-2</v>
      </c>
      <c r="F344" s="463">
        <f>'Allocation (ENG)'!AZ344</f>
        <v>0.21124314809218253</v>
      </c>
      <c r="G344" s="464">
        <f>'Allocation (ENG)'!BA344</f>
        <v>0.20628081289788236</v>
      </c>
      <c r="H344" s="465">
        <f>'Allocation (ENG)'!BB344</f>
        <v>0.36809207888375234</v>
      </c>
      <c r="I344" s="466">
        <f>'Allocation (ENG)'!BC344</f>
        <v>0.10897441159083937</v>
      </c>
      <c r="J344" s="467">
        <f>'Allocation (ENG)'!BD344</f>
        <v>0</v>
      </c>
      <c r="K344" s="462">
        <f>'Allocation (ENG)'!BE344</f>
        <v>0</v>
      </c>
      <c r="L344" s="468">
        <f>'Allocation (ENG)'!BF344</f>
        <v>2.3848107418345879E-2</v>
      </c>
      <c r="M344" s="469">
        <f>'Allocation (ENG)'!BG344</f>
        <v>1.7394472114279609E-3</v>
      </c>
      <c r="N344" s="470">
        <f>'Allocation (ENG)'!BH344</f>
        <v>3.0223089745054998E-3</v>
      </c>
      <c r="P344" s="367">
        <f t="shared" si="148"/>
        <v>-7.0186593913508746E-2</v>
      </c>
      <c r="Q344" s="367">
        <f t="shared" si="149"/>
        <v>-7.3046037591043333E-2</v>
      </c>
      <c r="R344" s="367">
        <f t="shared" si="150"/>
        <v>8.9349528298097947E-2</v>
      </c>
      <c r="S344" s="367">
        <f t="shared" si="151"/>
        <v>-3.0077215691732273E-2</v>
      </c>
      <c r="T344" s="367">
        <f t="shared" si="152"/>
        <v>5.9771919492836341E-2</v>
      </c>
      <c r="U344" s="367">
        <f t="shared" si="153"/>
        <v>0</v>
      </c>
      <c r="V344" s="367">
        <f t="shared" si="154"/>
        <v>0</v>
      </c>
      <c r="W344" s="367">
        <f t="shared" si="155"/>
        <v>2.3848107418345879E-2</v>
      </c>
      <c r="X344" s="367">
        <f t="shared" si="156"/>
        <v>1.7394472114279609E-3</v>
      </c>
      <c r="Y344" s="367">
        <f t="shared" si="157"/>
        <v>-1.399155224423848E-3</v>
      </c>
      <c r="AA344" s="368">
        <f>'GE2024 results'!Q343</f>
        <v>0.14698627884457274</v>
      </c>
      <c r="AB344" s="368">
        <f>'GE2024 results'!R343</f>
        <v>0.28428918568322586</v>
      </c>
      <c r="AC344" s="368">
        <f>'GE2024 results'!S343</f>
        <v>0.11693128459978441</v>
      </c>
      <c r="AD344" s="368">
        <f>'GE2024 results'!T343</f>
        <v>0.39816929457548461</v>
      </c>
      <c r="AE344" s="368">
        <f>'GE2024 results'!U343</f>
        <v>4.920249209800303E-2</v>
      </c>
      <c r="AF344" s="368">
        <f>'GE2024 results'!W343</f>
        <v>0</v>
      </c>
      <c r="AG344" s="368">
        <f>'GE2024 results'!X343</f>
        <v>0</v>
      </c>
      <c r="AH344" s="369">
        <f>'GE2024 results'!Z343</f>
        <v>4.4214641989293478E-3</v>
      </c>
      <c r="AJ344" s="368">
        <f t="shared" si="158"/>
        <v>0.36809207888375234</v>
      </c>
      <c r="AK344" s="370" t="str">
        <f t="shared" si="159"/>
        <v>LD</v>
      </c>
      <c r="AL344" s="368">
        <f t="shared" si="160"/>
        <v>0.15684893079156981</v>
      </c>
      <c r="AM344" s="368">
        <f t="shared" si="161"/>
        <v>0.21124314809218253</v>
      </c>
      <c r="AO344" s="385" t="s">
        <v>14</v>
      </c>
      <c r="AP344" s="372" t="str">
        <f t="shared" si="162"/>
        <v>LD</v>
      </c>
      <c r="AQ344" s="359" t="str">
        <f t="shared" si="163"/>
        <v>HOLD</v>
      </c>
      <c r="AR344" s="359" t="str">
        <f t="shared" si="164"/>
        <v/>
      </c>
      <c r="AS344" s="333" t="str">
        <f t="shared" si="175"/>
        <v>Con/LD</v>
      </c>
      <c r="AU344" s="373">
        <f t="shared" si="165"/>
        <v>4219.5677233429396</v>
      </c>
      <c r="AV344" s="374">
        <f t="shared" si="166"/>
        <v>11606.229508196722</v>
      </c>
      <c r="AW344" s="375">
        <f t="shared" si="167"/>
        <v>11333.586339971844</v>
      </c>
      <c r="AX344" s="376">
        <f t="shared" si="168"/>
        <v>20223.903999999999</v>
      </c>
      <c r="AY344" s="377">
        <f t="shared" si="169"/>
        <v>5987.3280760427215</v>
      </c>
      <c r="AZ344" s="378">
        <f t="shared" si="170"/>
        <v>0</v>
      </c>
      <c r="BA344" s="379">
        <f t="shared" si="171"/>
        <v>0</v>
      </c>
      <c r="BB344" s="471">
        <f t="shared" si="173"/>
        <v>1310.2749629193495</v>
      </c>
      <c r="BC344" s="379">
        <f t="shared" si="174"/>
        <v>95.569601833503526</v>
      </c>
      <c r="BD344" s="381">
        <f t="shared" si="172"/>
        <v>166.05325152362479</v>
      </c>
      <c r="BE344" s="382">
        <f>'Allocation (ENG)'!AW344</f>
        <v>54942.513463830706</v>
      </c>
    </row>
    <row r="345" spans="1:57" ht="20" customHeight="1" x14ac:dyDescent="0.35">
      <c r="A345" s="333" t="s">
        <v>442</v>
      </c>
      <c r="B345" s="390" t="s">
        <v>439</v>
      </c>
      <c r="C345" s="333" t="s">
        <v>379</v>
      </c>
      <c r="D345" s="333" t="s">
        <v>71</v>
      </c>
      <c r="E345" s="462">
        <f>'Allocation (ENG)'!AY345</f>
        <v>3.5684596073048448E-2</v>
      </c>
      <c r="F345" s="463">
        <f>'Allocation (ENG)'!AZ345</f>
        <v>0.25043244890959221</v>
      </c>
      <c r="G345" s="464">
        <f>'Allocation (ENG)'!BA345</f>
        <v>0.17573547201566589</v>
      </c>
      <c r="H345" s="465">
        <f>'Allocation (ENG)'!BB345</f>
        <v>0.42228230180740761</v>
      </c>
      <c r="I345" s="466">
        <f>'Allocation (ENG)'!BC345</f>
        <v>8.4985480628718774E-2</v>
      </c>
      <c r="J345" s="467">
        <f>'Allocation (ENG)'!BD345</f>
        <v>0</v>
      </c>
      <c r="K345" s="462">
        <f>'Allocation (ENG)'!BE345</f>
        <v>4.1007430515890685E-3</v>
      </c>
      <c r="L345" s="468">
        <f>'Allocation (ENG)'!BF345</f>
        <v>2.0316763129676129E-2</v>
      </c>
      <c r="M345" s="469">
        <f>'Allocation (ENG)'!BG345</f>
        <v>1.5632595902406628E-3</v>
      </c>
      <c r="N345" s="470">
        <f>'Allocation (ENG)'!BH345</f>
        <v>4.8989347940608602E-3</v>
      </c>
      <c r="P345" s="367">
        <f t="shared" si="148"/>
        <v>-3.1550198968056199E-2</v>
      </c>
      <c r="Q345" s="367">
        <f t="shared" si="149"/>
        <v>-8.1358284201757169E-2</v>
      </c>
      <c r="R345" s="367">
        <f t="shared" si="150"/>
        <v>7.7667484732711622E-2</v>
      </c>
      <c r="S345" s="367">
        <f t="shared" si="151"/>
        <v>-2.7404475098738335E-2</v>
      </c>
      <c r="T345" s="367">
        <f t="shared" si="152"/>
        <v>4.7210587387941455E-2</v>
      </c>
      <c r="U345" s="367">
        <f t="shared" si="153"/>
        <v>0</v>
      </c>
      <c r="V345" s="367">
        <f t="shared" si="154"/>
        <v>-1.6557894841070769E-3</v>
      </c>
      <c r="W345" s="367">
        <f t="shared" si="155"/>
        <v>2.0316763129676129E-2</v>
      </c>
      <c r="X345" s="367">
        <f t="shared" si="156"/>
        <v>1.5632595902406628E-3</v>
      </c>
      <c r="Y345" s="367">
        <f t="shared" si="157"/>
        <v>-4.789347087911411E-3</v>
      </c>
      <c r="AA345" s="368">
        <f>'GE2024 results'!Q344</f>
        <v>6.7234795041104647E-2</v>
      </c>
      <c r="AB345" s="368">
        <f>'GE2024 results'!R344</f>
        <v>0.33179073311134938</v>
      </c>
      <c r="AC345" s="368">
        <f>'GE2024 results'!S344</f>
        <v>9.8067987282954266E-2</v>
      </c>
      <c r="AD345" s="368">
        <f>'GE2024 results'!T344</f>
        <v>0.44968677690614595</v>
      </c>
      <c r="AE345" s="368">
        <f>'GE2024 results'!U344</f>
        <v>3.7774893240777319E-2</v>
      </c>
      <c r="AF345" s="368">
        <f>'GE2024 results'!W344</f>
        <v>0</v>
      </c>
      <c r="AG345" s="368">
        <f>'GE2024 results'!X344</f>
        <v>5.7565325356961454E-3</v>
      </c>
      <c r="AH345" s="369">
        <f>'GE2024 results'!Z344</f>
        <v>9.6882818819722712E-3</v>
      </c>
      <c r="AJ345" s="368">
        <f t="shared" si="158"/>
        <v>0.42228230180740761</v>
      </c>
      <c r="AK345" s="370" t="str">
        <f t="shared" si="159"/>
        <v>LD</v>
      </c>
      <c r="AL345" s="368">
        <f t="shared" si="160"/>
        <v>0.1718498528978154</v>
      </c>
      <c r="AM345" s="368">
        <f t="shared" si="161"/>
        <v>0.25043244890959221</v>
      </c>
      <c r="AO345" s="385" t="s">
        <v>14</v>
      </c>
      <c r="AP345" s="372" t="str">
        <f t="shared" si="162"/>
        <v>LD</v>
      </c>
      <c r="AQ345" s="359" t="str">
        <f t="shared" si="163"/>
        <v>HOLD</v>
      </c>
      <c r="AR345" s="359" t="str">
        <f t="shared" si="164"/>
        <v/>
      </c>
      <c r="AS345" s="333" t="str">
        <f t="shared" si="175"/>
        <v>Con/LD</v>
      </c>
      <c r="AU345" s="373">
        <f t="shared" si="165"/>
        <v>1874.5475504322767</v>
      </c>
      <c r="AV345" s="374">
        <f t="shared" si="166"/>
        <v>13155.467213114753</v>
      </c>
      <c r="AW345" s="375">
        <f t="shared" si="167"/>
        <v>9231.5602484801911</v>
      </c>
      <c r="AX345" s="376">
        <f t="shared" si="168"/>
        <v>22182.912</v>
      </c>
      <c r="AY345" s="377">
        <f t="shared" si="169"/>
        <v>4464.3723641640499</v>
      </c>
      <c r="AZ345" s="378">
        <f t="shared" si="170"/>
        <v>0</v>
      </c>
      <c r="BA345" s="379">
        <f t="shared" si="171"/>
        <v>215.41613716385223</v>
      </c>
      <c r="BB345" s="471">
        <f t="shared" si="173"/>
        <v>1067.2599033904014</v>
      </c>
      <c r="BC345" s="379">
        <f t="shared" si="174"/>
        <v>82.119591029605331</v>
      </c>
      <c r="BD345" s="381">
        <f t="shared" si="172"/>
        <v>257.34594835080975</v>
      </c>
      <c r="BE345" s="382">
        <f>'Allocation (ENG)'!AW345</f>
        <v>52531.000956125958</v>
      </c>
    </row>
    <row r="346" spans="1:57" ht="20" customHeight="1" x14ac:dyDescent="0.35">
      <c r="A346" s="333" t="s">
        <v>443</v>
      </c>
      <c r="B346" s="390" t="s">
        <v>439</v>
      </c>
      <c r="C346" s="333" t="s">
        <v>379</v>
      </c>
      <c r="D346" s="333" t="s">
        <v>71</v>
      </c>
      <c r="E346" s="462">
        <f>'Allocation (ENG)'!AY346</f>
        <v>0.29428624976223849</v>
      </c>
      <c r="F346" s="463">
        <f>'Allocation (ENG)'!AZ346</f>
        <v>5.9347561883787904E-2</v>
      </c>
      <c r="G346" s="464">
        <f>'Allocation (ENG)'!BA346</f>
        <v>0.1372665948633989</v>
      </c>
      <c r="H346" s="465">
        <f>'Allocation (ENG)'!BB346</f>
        <v>9.126582620733191E-2</v>
      </c>
      <c r="I346" s="466">
        <f>'Allocation (ENG)'!BC346</f>
        <v>0.32475492245670617</v>
      </c>
      <c r="J346" s="467">
        <f>'Allocation (ENG)'!BD346</f>
        <v>8.2412518203899068E-3</v>
      </c>
      <c r="K346" s="462">
        <f>'Allocation (ENG)'!BE346</f>
        <v>0</v>
      </c>
      <c r="L346" s="468">
        <f>'Allocation (ENG)'!BF346</f>
        <v>1.5869379479677762E-2</v>
      </c>
      <c r="M346" s="469">
        <f>'Allocation (ENG)'!BG346</f>
        <v>7.6268973769994071E-3</v>
      </c>
      <c r="N346" s="470">
        <f>'Allocation (ENG)'!BH346</f>
        <v>6.1341316149469409E-2</v>
      </c>
      <c r="P346" s="367">
        <f t="shared" si="148"/>
        <v>-0.20242201896504347</v>
      </c>
      <c r="Q346" s="367">
        <f t="shared" si="149"/>
        <v>-6.1112009555677284E-2</v>
      </c>
      <c r="R346" s="367">
        <f t="shared" si="150"/>
        <v>0.1372665948633989</v>
      </c>
      <c r="S346" s="367">
        <f t="shared" si="151"/>
        <v>3.9014989151939378E-3</v>
      </c>
      <c r="T346" s="367">
        <f t="shared" si="152"/>
        <v>0.19572922407588209</v>
      </c>
      <c r="U346" s="367">
        <f t="shared" si="153"/>
        <v>-3.6521209733713957E-2</v>
      </c>
      <c r="V346" s="367">
        <f t="shared" si="154"/>
        <v>-1.5632546198622303E-2</v>
      </c>
      <c r="W346" s="367">
        <f t="shared" si="155"/>
        <v>1.5869379479677762E-2</v>
      </c>
      <c r="X346" s="367">
        <f t="shared" si="156"/>
        <v>7.6268973769994071E-3</v>
      </c>
      <c r="Y346" s="367">
        <f t="shared" si="157"/>
        <v>-4.4705810258095217E-2</v>
      </c>
      <c r="AA346" s="368">
        <f>'GE2024 results'!Q345</f>
        <v>0.49670826872728197</v>
      </c>
      <c r="AB346" s="368">
        <f>'GE2024 results'!R345</f>
        <v>0.12045957143946519</v>
      </c>
      <c r="AC346" s="368">
        <f>'GE2024 results'!S345</f>
        <v>0</v>
      </c>
      <c r="AD346" s="368">
        <f>'GE2024 results'!T345</f>
        <v>8.7364327292137972E-2</v>
      </c>
      <c r="AE346" s="368">
        <f>'GE2024 results'!U345</f>
        <v>0.12902569838082409</v>
      </c>
      <c r="AF346" s="368">
        <f>'GE2024 results'!W345</f>
        <v>4.4762461554103863E-2</v>
      </c>
      <c r="AG346" s="368">
        <f>'GE2024 results'!X345</f>
        <v>1.5632546198622303E-2</v>
      </c>
      <c r="AH346" s="369">
        <f>'GE2024 results'!Z345</f>
        <v>0.10604712640756463</v>
      </c>
      <c r="AJ346" s="368">
        <f t="shared" si="158"/>
        <v>0.32475492245670617</v>
      </c>
      <c r="AK346" s="370" t="str">
        <f t="shared" si="159"/>
        <v>Grn</v>
      </c>
      <c r="AL346" s="368">
        <f t="shared" si="160"/>
        <v>3.046867269446768E-2</v>
      </c>
      <c r="AM346" s="368">
        <f t="shared" si="161"/>
        <v>0.29428624976223849</v>
      </c>
      <c r="AO346" s="383" t="s">
        <v>8</v>
      </c>
      <c r="AP346" s="372" t="str">
        <f t="shared" si="162"/>
        <v>Grn</v>
      </c>
      <c r="AQ346" s="359" t="str">
        <f t="shared" si="163"/>
        <v>gain from</v>
      </c>
      <c r="AR346" s="359" t="str">
        <f t="shared" si="164"/>
        <v>LAB</v>
      </c>
      <c r="AS346" s="333" t="str">
        <f t="shared" si="175"/>
        <v/>
      </c>
      <c r="AU346" s="373">
        <f t="shared" si="165"/>
        <v>10156.563809060517</v>
      </c>
      <c r="AV346" s="374">
        <f t="shared" si="166"/>
        <v>2048.2346683606556</v>
      </c>
      <c r="AW346" s="375">
        <f t="shared" si="167"/>
        <v>4737.417839633843</v>
      </c>
      <c r="AX346" s="376">
        <f t="shared" si="168"/>
        <v>3149.8148085759999</v>
      </c>
      <c r="AY346" s="377">
        <f t="shared" si="169"/>
        <v>11208.114870820145</v>
      </c>
      <c r="AZ346" s="378">
        <f t="shared" si="170"/>
        <v>284.42647268756832</v>
      </c>
      <c r="BA346" s="379">
        <f t="shared" si="171"/>
        <v>0</v>
      </c>
      <c r="BB346" s="471">
        <f t="shared" si="173"/>
        <v>547.69247773473262</v>
      </c>
      <c r="BC346" s="379">
        <f t="shared" si="174"/>
        <v>263.22354488949173</v>
      </c>
      <c r="BD346" s="381">
        <f t="shared" si="172"/>
        <v>2117.0441775896497</v>
      </c>
      <c r="BE346" s="382">
        <f>'Allocation (ENG)'!AW346</f>
        <v>34512.532669352608</v>
      </c>
    </row>
    <row r="347" spans="1:57" ht="20" customHeight="1" x14ac:dyDescent="0.35">
      <c r="A347" s="333" t="s">
        <v>444</v>
      </c>
      <c r="B347" s="390" t="s">
        <v>439</v>
      </c>
      <c r="C347" s="333" t="s">
        <v>379</v>
      </c>
      <c r="D347" s="333" t="s">
        <v>71</v>
      </c>
      <c r="E347" s="462">
        <f>'Allocation (ENG)'!AY347</f>
        <v>6.6636105164922091E-2</v>
      </c>
      <c r="F347" s="463">
        <f>'Allocation (ENG)'!AZ347</f>
        <v>0.13499418017285766</v>
      </c>
      <c r="G347" s="464">
        <f>'Allocation (ENG)'!BA347</f>
        <v>0.15663614771723935</v>
      </c>
      <c r="H347" s="465">
        <f>'Allocation (ENG)'!BB347</f>
        <v>0.46154864418919955</v>
      </c>
      <c r="I347" s="466">
        <f>'Allocation (ENG)'!BC347</f>
        <v>0.15282665403654316</v>
      </c>
      <c r="J347" s="467">
        <f>'Allocation (ENG)'!BD347</f>
        <v>2.970375180054873E-4</v>
      </c>
      <c r="K347" s="462">
        <f>'Allocation (ENG)'!BE347</f>
        <v>0</v>
      </c>
      <c r="L347" s="468">
        <f>'Allocation (ENG)'!BF347</f>
        <v>1.8108691854951311E-2</v>
      </c>
      <c r="M347" s="469">
        <f>'Allocation (ENG)'!BG347</f>
        <v>2.5660603371208432E-3</v>
      </c>
      <c r="N347" s="470">
        <f>'Allocation (ENG)'!BH347</f>
        <v>6.3864790091606484E-3</v>
      </c>
      <c r="P347" s="367">
        <f t="shared" si="148"/>
        <v>-6.3391287330403792E-2</v>
      </c>
      <c r="Q347" s="367">
        <f t="shared" si="149"/>
        <v>-5.0231264411689486E-2</v>
      </c>
      <c r="R347" s="367">
        <f t="shared" si="150"/>
        <v>6.6110472687890248E-2</v>
      </c>
      <c r="S347" s="367">
        <f t="shared" si="151"/>
        <v>-4.7473487207817688E-2</v>
      </c>
      <c r="T347" s="367">
        <f t="shared" si="152"/>
        <v>8.2475769215463984E-2</v>
      </c>
      <c r="U347" s="367">
        <f t="shared" si="153"/>
        <v>-3.3552951921123437E-3</v>
      </c>
      <c r="V347" s="367">
        <f t="shared" si="154"/>
        <v>0</v>
      </c>
      <c r="W347" s="367">
        <f t="shared" si="155"/>
        <v>1.8108691854951311E-2</v>
      </c>
      <c r="X347" s="367">
        <f t="shared" si="156"/>
        <v>2.5660603371208432E-3</v>
      </c>
      <c r="Y347" s="367">
        <f t="shared" si="157"/>
        <v>-4.8096599534029408E-3</v>
      </c>
      <c r="AA347" s="368">
        <f>'GE2024 results'!Q346</f>
        <v>0.13002739249532588</v>
      </c>
      <c r="AB347" s="368">
        <f>'GE2024 results'!R346</f>
        <v>0.18522544458454715</v>
      </c>
      <c r="AC347" s="368">
        <f>'GE2024 results'!S346</f>
        <v>9.0525675029349106E-2</v>
      </c>
      <c r="AD347" s="368">
        <f>'GE2024 results'!T346</f>
        <v>0.50902213139701724</v>
      </c>
      <c r="AE347" s="368">
        <f>'GE2024 results'!U346</f>
        <v>7.0350884821079179E-2</v>
      </c>
      <c r="AF347" s="368">
        <f>'GE2024 results'!W346</f>
        <v>3.6523327101178312E-3</v>
      </c>
      <c r="AG347" s="368">
        <f>'GE2024 results'!X346</f>
        <v>0</v>
      </c>
      <c r="AH347" s="369">
        <f>'GE2024 results'!Z346</f>
        <v>1.1196138962563589E-2</v>
      </c>
      <c r="AJ347" s="368">
        <f t="shared" si="158"/>
        <v>0.46154864418919955</v>
      </c>
      <c r="AK347" s="370" t="str">
        <f t="shared" si="159"/>
        <v>LD</v>
      </c>
      <c r="AL347" s="368">
        <f t="shared" si="160"/>
        <v>0.30491249647196017</v>
      </c>
      <c r="AM347" s="368">
        <f t="shared" si="161"/>
        <v>0.15663614771723935</v>
      </c>
      <c r="AO347" s="385" t="s">
        <v>14</v>
      </c>
      <c r="AP347" s="372" t="str">
        <f t="shared" si="162"/>
        <v>LD</v>
      </c>
      <c r="AQ347" s="359" t="str">
        <f t="shared" si="163"/>
        <v>HOLD</v>
      </c>
      <c r="AR347" s="359" t="str">
        <f t="shared" si="164"/>
        <v/>
      </c>
      <c r="AS347" s="333" t="str">
        <f t="shared" si="175"/>
        <v>Con/LD</v>
      </c>
      <c r="AU347" s="373">
        <f t="shared" si="165"/>
        <v>3137.0086455331416</v>
      </c>
      <c r="AV347" s="374">
        <f t="shared" si="166"/>
        <v>6355.0819672131156</v>
      </c>
      <c r="AW347" s="375">
        <f t="shared" si="167"/>
        <v>7373.9146124441804</v>
      </c>
      <c r="AX347" s="376">
        <f t="shared" si="168"/>
        <v>21728.191999999999</v>
      </c>
      <c r="AY347" s="377">
        <f t="shared" si="169"/>
        <v>7194.57618049545</v>
      </c>
      <c r="AZ347" s="378">
        <f t="shared" si="170"/>
        <v>13.983549304460754</v>
      </c>
      <c r="BA347" s="379">
        <f t="shared" si="171"/>
        <v>0</v>
      </c>
      <c r="BB347" s="471">
        <f t="shared" si="173"/>
        <v>852.49764774940184</v>
      </c>
      <c r="BC347" s="379">
        <f t="shared" si="174"/>
        <v>120.80168014899591</v>
      </c>
      <c r="BD347" s="381">
        <f t="shared" si="172"/>
        <v>300.65442475469314</v>
      </c>
      <c r="BE347" s="382">
        <f>'Allocation (ENG)'!AW347</f>
        <v>47076.710707643433</v>
      </c>
    </row>
    <row r="348" spans="1:57" ht="20" customHeight="1" x14ac:dyDescent="0.35">
      <c r="A348" s="333" t="s">
        <v>445</v>
      </c>
      <c r="B348" s="390" t="s">
        <v>439</v>
      </c>
      <c r="C348" s="333" t="s">
        <v>379</v>
      </c>
      <c r="D348" s="333" t="s">
        <v>71</v>
      </c>
      <c r="E348" s="462">
        <f>'Allocation (ENG)'!AY348</f>
        <v>4.9473993117571446E-2</v>
      </c>
      <c r="F348" s="463">
        <f>'Allocation (ENG)'!AZ348</f>
        <v>0.2431223233706786</v>
      </c>
      <c r="G348" s="464">
        <f>'Allocation (ENG)'!BA348</f>
        <v>0.22072617186138258</v>
      </c>
      <c r="H348" s="465">
        <f>'Allocation (ENG)'!BB348</f>
        <v>0.38205207244611289</v>
      </c>
      <c r="I348" s="466">
        <f>'Allocation (ENG)'!BC348</f>
        <v>7.2981023850540838E-2</v>
      </c>
      <c r="J348" s="467">
        <f>'Allocation (ENG)'!BD348</f>
        <v>4.6084562745818047E-3</v>
      </c>
      <c r="K348" s="462">
        <f>'Allocation (ENG)'!BE348</f>
        <v>0</v>
      </c>
      <c r="L348" s="468">
        <f>'Allocation (ENG)'!BF348</f>
        <v>2.5518134152381768E-2</v>
      </c>
      <c r="M348" s="469">
        <f>'Allocation (ENG)'!BG348</f>
        <v>1.4103896444695543E-3</v>
      </c>
      <c r="N348" s="470">
        <f>'Allocation (ENG)'!BH348</f>
        <v>1.074352822802922E-4</v>
      </c>
      <c r="P348" s="367">
        <f t="shared" si="148"/>
        <v>-4.4883906613568836E-2</v>
      </c>
      <c r="Q348" s="367">
        <f t="shared" si="149"/>
        <v>-8.2929392586936462E-2</v>
      </c>
      <c r="R348" s="367">
        <f t="shared" si="150"/>
        <v>9.6042477412544999E-2</v>
      </c>
      <c r="S348" s="367">
        <f t="shared" si="151"/>
        <v>-2.9777755167361752E-2</v>
      </c>
      <c r="T348" s="367">
        <f t="shared" si="152"/>
        <v>4.0144553820491813E-2</v>
      </c>
      <c r="U348" s="367">
        <f t="shared" si="153"/>
        <v>-2.3107276570961963E-3</v>
      </c>
      <c r="V348" s="367">
        <f t="shared" si="154"/>
        <v>0</v>
      </c>
      <c r="W348" s="367">
        <f t="shared" si="155"/>
        <v>2.5518134152381768E-2</v>
      </c>
      <c r="X348" s="367">
        <f t="shared" si="156"/>
        <v>1.4103896444695543E-3</v>
      </c>
      <c r="Y348" s="367">
        <f t="shared" si="157"/>
        <v>-3.213773004925148E-3</v>
      </c>
      <c r="AA348" s="368">
        <f>'GE2024 results'!Q347</f>
        <v>9.4357899731140282E-2</v>
      </c>
      <c r="AB348" s="368">
        <f>'GE2024 results'!R347</f>
        <v>0.32605171595761506</v>
      </c>
      <c r="AC348" s="368">
        <f>'GE2024 results'!S347</f>
        <v>0.12468369444883758</v>
      </c>
      <c r="AD348" s="368">
        <f>'GE2024 results'!T347</f>
        <v>0.41182982761347464</v>
      </c>
      <c r="AE348" s="368">
        <f>'GE2024 results'!U347</f>
        <v>3.2836470030049025E-2</v>
      </c>
      <c r="AF348" s="368">
        <f>'GE2024 results'!W347</f>
        <v>6.919183931678001E-3</v>
      </c>
      <c r="AG348" s="368">
        <f>'GE2024 results'!X347</f>
        <v>0</v>
      </c>
      <c r="AH348" s="369">
        <f>'GE2024 results'!Z347</f>
        <v>3.3212082872054404E-3</v>
      </c>
      <c r="AJ348" s="368">
        <f t="shared" si="158"/>
        <v>0.38205207244611289</v>
      </c>
      <c r="AK348" s="370" t="str">
        <f t="shared" si="159"/>
        <v>LD</v>
      </c>
      <c r="AL348" s="368">
        <f t="shared" si="160"/>
        <v>0.13892974907543429</v>
      </c>
      <c r="AM348" s="368">
        <f t="shared" si="161"/>
        <v>0.2431223233706786</v>
      </c>
      <c r="AO348" s="385" t="s">
        <v>14</v>
      </c>
      <c r="AP348" s="372" t="str">
        <f t="shared" si="162"/>
        <v>LD</v>
      </c>
      <c r="AQ348" s="359" t="str">
        <f t="shared" si="163"/>
        <v>HOLD</v>
      </c>
      <c r="AR348" s="359" t="str">
        <f t="shared" si="164"/>
        <v/>
      </c>
      <c r="AS348" s="333" t="str">
        <f t="shared" si="175"/>
        <v>Con/LD</v>
      </c>
      <c r="AU348" s="373">
        <f t="shared" si="165"/>
        <v>2503.4178674351583</v>
      </c>
      <c r="AV348" s="374">
        <f t="shared" si="166"/>
        <v>12302.155737704918</v>
      </c>
      <c r="AW348" s="375">
        <f t="shared" si="167"/>
        <v>11168.895163469128</v>
      </c>
      <c r="AX348" s="376">
        <f t="shared" si="168"/>
        <v>19332.096000000001</v>
      </c>
      <c r="AY348" s="377">
        <f t="shared" si="169"/>
        <v>3692.889689679525</v>
      </c>
      <c r="AZ348" s="378">
        <f t="shared" si="170"/>
        <v>233.19103739342705</v>
      </c>
      <c r="BA348" s="379">
        <f t="shared" si="171"/>
        <v>0</v>
      </c>
      <c r="BB348" s="471">
        <f t="shared" si="173"/>
        <v>1291.2350298644276</v>
      </c>
      <c r="BC348" s="379">
        <f t="shared" si="174"/>
        <v>71.366680017517865</v>
      </c>
      <c r="BD348" s="381">
        <f t="shared" si="172"/>
        <v>5.4362987158580438</v>
      </c>
      <c r="BE348" s="382">
        <f>'Allocation (ENG)'!AW348</f>
        <v>50600.683504279972</v>
      </c>
    </row>
    <row r="349" spans="1:57" ht="20" customHeight="1" x14ac:dyDescent="0.35">
      <c r="A349" s="333" t="s">
        <v>446</v>
      </c>
      <c r="B349" s="390" t="s">
        <v>447</v>
      </c>
      <c r="C349" s="333" t="s">
        <v>379</v>
      </c>
      <c r="D349" s="333" t="s">
        <v>71</v>
      </c>
      <c r="E349" s="462">
        <f>'Allocation (ENG)'!AY349</f>
        <v>4.0459246567910105E-2</v>
      </c>
      <c r="F349" s="463">
        <f>'Allocation (ENG)'!AZ349</f>
        <v>0.22047141605517515</v>
      </c>
      <c r="G349" s="464">
        <f>'Allocation (ENG)'!BA349</f>
        <v>0.23249298187778536</v>
      </c>
      <c r="H349" s="465">
        <f>'Allocation (ENG)'!BB349</f>
        <v>0.36951297254289023</v>
      </c>
      <c r="I349" s="466">
        <f>'Allocation (ENG)'!BC349</f>
        <v>0.10845375242709945</v>
      </c>
      <c r="J349" s="467">
        <f>'Allocation (ENG)'!BD349</f>
        <v>0</v>
      </c>
      <c r="K349" s="462">
        <f>'Allocation (ENG)'!BE349</f>
        <v>0</v>
      </c>
      <c r="L349" s="468">
        <f>'Allocation (ENG)'!BF349</f>
        <v>2.6878494068072811E-2</v>
      </c>
      <c r="M349" s="469">
        <f>'Allocation (ENG)'!BG349</f>
        <v>1.7311364610669286E-3</v>
      </c>
      <c r="N349" s="470">
        <f>'Allocation (ENG)'!BH349</f>
        <v>0</v>
      </c>
      <c r="P349" s="367">
        <f t="shared" si="148"/>
        <v>-4.0657535179312955E-2</v>
      </c>
      <c r="Q349" s="367">
        <f t="shared" si="149"/>
        <v>-9.0346156245435266E-2</v>
      </c>
      <c r="R349" s="367">
        <f t="shared" si="150"/>
        <v>9.4436342230031944E-2</v>
      </c>
      <c r="S349" s="367">
        <f t="shared" si="151"/>
        <v>-4.920012662652834E-2</v>
      </c>
      <c r="T349" s="367">
        <f t="shared" si="152"/>
        <v>5.7157845292104957E-2</v>
      </c>
      <c r="U349" s="367">
        <f t="shared" si="153"/>
        <v>0</v>
      </c>
      <c r="V349" s="367">
        <f t="shared" si="154"/>
        <v>0</v>
      </c>
      <c r="W349" s="367">
        <f t="shared" si="155"/>
        <v>2.6878494068072811E-2</v>
      </c>
      <c r="X349" s="367">
        <f t="shared" si="156"/>
        <v>1.7311364610669286E-3</v>
      </c>
      <c r="Y349" s="367">
        <f t="shared" si="157"/>
        <v>0</v>
      </c>
      <c r="AA349" s="368">
        <f>'GE2024 results'!Q348</f>
        <v>8.111678174722306E-2</v>
      </c>
      <c r="AB349" s="368">
        <f>'GE2024 results'!R348</f>
        <v>0.31081757230061041</v>
      </c>
      <c r="AC349" s="368">
        <f>'GE2024 results'!S348</f>
        <v>0.13805663964775342</v>
      </c>
      <c r="AD349" s="368">
        <f>'GE2024 results'!T348</f>
        <v>0.41871309916941857</v>
      </c>
      <c r="AE349" s="368">
        <f>'GE2024 results'!U348</f>
        <v>5.1295907134994496E-2</v>
      </c>
      <c r="AF349" s="368">
        <f>'GE2024 results'!W348</f>
        <v>0</v>
      </c>
      <c r="AG349" s="368">
        <f>'GE2024 results'!X348</f>
        <v>0</v>
      </c>
      <c r="AH349" s="369">
        <f>'GE2024 results'!Z348</f>
        <v>0</v>
      </c>
      <c r="AJ349" s="368">
        <f t="shared" si="158"/>
        <v>0.36951297254289023</v>
      </c>
      <c r="AK349" s="370" t="str">
        <f t="shared" si="159"/>
        <v>LD</v>
      </c>
      <c r="AL349" s="368">
        <f t="shared" si="160"/>
        <v>0.13701999066510487</v>
      </c>
      <c r="AM349" s="368">
        <f t="shared" si="161"/>
        <v>0.23249298187778536</v>
      </c>
      <c r="AO349" s="385" t="s">
        <v>14</v>
      </c>
      <c r="AP349" s="372" t="str">
        <f t="shared" si="162"/>
        <v>LD</v>
      </c>
      <c r="AQ349" s="359" t="str">
        <f t="shared" si="163"/>
        <v>HOLD</v>
      </c>
      <c r="AR349" s="359" t="str">
        <f t="shared" si="164"/>
        <v/>
      </c>
      <c r="AS349" s="333" t="str">
        <f t="shared" si="175"/>
        <v>Con/LD</v>
      </c>
      <c r="AU349" s="373">
        <f t="shared" si="165"/>
        <v>2125.7809798270891</v>
      </c>
      <c r="AV349" s="374">
        <f t="shared" si="166"/>
        <v>11583.852459016394</v>
      </c>
      <c r="AW349" s="375">
        <f t="shared" si="167"/>
        <v>12215.481027050902</v>
      </c>
      <c r="AX349" s="376">
        <f t="shared" si="168"/>
        <v>19414.687999999998</v>
      </c>
      <c r="AY349" s="377">
        <f t="shared" si="169"/>
        <v>5698.2999847372803</v>
      </c>
      <c r="AZ349" s="378">
        <f t="shared" si="170"/>
        <v>0</v>
      </c>
      <c r="BA349" s="379">
        <f t="shared" si="171"/>
        <v>0</v>
      </c>
      <c r="BB349" s="471">
        <f t="shared" si="173"/>
        <v>1412.2307334715115</v>
      </c>
      <c r="BC349" s="379">
        <f t="shared" si="174"/>
        <v>90.956141663300969</v>
      </c>
      <c r="BD349" s="381">
        <f t="shared" si="172"/>
        <v>0</v>
      </c>
      <c r="BE349" s="382">
        <f>'Allocation (ENG)'!AW349</f>
        <v>52541.289325766476</v>
      </c>
    </row>
    <row r="350" spans="1:57" ht="20" customHeight="1" x14ac:dyDescent="0.35">
      <c r="A350" s="333" t="s">
        <v>448</v>
      </c>
      <c r="B350" s="390" t="s">
        <v>447</v>
      </c>
      <c r="C350" s="333" t="s">
        <v>379</v>
      </c>
      <c r="D350" s="333" t="s">
        <v>71</v>
      </c>
      <c r="E350" s="462">
        <f>'Allocation (ENG)'!AY350</f>
        <v>0.10416855679251678</v>
      </c>
      <c r="F350" s="463">
        <f>'Allocation (ENG)'!AZ350</f>
        <v>0.25793572362280576</v>
      </c>
      <c r="G350" s="464">
        <f>'Allocation (ENG)'!BA350</f>
        <v>0.29320654214797892</v>
      </c>
      <c r="H350" s="465">
        <f>'Allocation (ENG)'!BB350</f>
        <v>0.16195652909570626</v>
      </c>
      <c r="I350" s="466">
        <f>'Allocation (ENG)'!BC350</f>
        <v>0.12989435604768279</v>
      </c>
      <c r="J350" s="467">
        <f>'Allocation (ENG)'!BD350</f>
        <v>1.6064493721417814E-2</v>
      </c>
      <c r="K350" s="462">
        <f>'Allocation (ENG)'!BE350</f>
        <v>0</v>
      </c>
      <c r="L350" s="468">
        <f>'Allocation (ENG)'!BF350</f>
        <v>3.3897583661202178E-2</v>
      </c>
      <c r="M350" s="469">
        <f>'Allocation (ENG)'!BG350</f>
        <v>2.8762149106896012E-3</v>
      </c>
      <c r="N350" s="470">
        <f>'Allocation (ENG)'!BH350</f>
        <v>0</v>
      </c>
      <c r="P350" s="367">
        <f t="shared" si="148"/>
        <v>-0.1001569981306477</v>
      </c>
      <c r="Q350" s="367">
        <f t="shared" si="149"/>
        <v>-9.7824907322799581E-2</v>
      </c>
      <c r="R350" s="367">
        <f t="shared" si="150"/>
        <v>0.1228674901925354</v>
      </c>
      <c r="S350" s="367">
        <f t="shared" si="151"/>
        <v>-1.759058855613535E-2</v>
      </c>
      <c r="T350" s="367">
        <f t="shared" si="152"/>
        <v>6.978784332307103E-2</v>
      </c>
      <c r="U350" s="367">
        <f t="shared" si="153"/>
        <v>-7.2097562176016185E-3</v>
      </c>
      <c r="V350" s="367">
        <f t="shared" si="154"/>
        <v>0</v>
      </c>
      <c r="W350" s="367">
        <f t="shared" si="155"/>
        <v>3.3897583661202178E-2</v>
      </c>
      <c r="X350" s="367">
        <f t="shared" si="156"/>
        <v>2.8762149106896012E-3</v>
      </c>
      <c r="Y350" s="367">
        <f t="shared" si="157"/>
        <v>-6.6468818603138465E-3</v>
      </c>
      <c r="AA350" s="368">
        <f>'GE2024 results'!Q349</f>
        <v>0.20432555492316448</v>
      </c>
      <c r="AB350" s="368">
        <f>'GE2024 results'!R349</f>
        <v>0.35576063094560534</v>
      </c>
      <c r="AC350" s="368">
        <f>'GE2024 results'!S349</f>
        <v>0.17033905195544352</v>
      </c>
      <c r="AD350" s="368">
        <f>'GE2024 results'!T349</f>
        <v>0.17954711765184161</v>
      </c>
      <c r="AE350" s="368">
        <f>'GE2024 results'!U349</f>
        <v>6.010651272461176E-2</v>
      </c>
      <c r="AF350" s="368">
        <f>'GE2024 results'!W349</f>
        <v>2.3274249939019432E-2</v>
      </c>
      <c r="AG350" s="368">
        <f>'GE2024 results'!X349</f>
        <v>0</v>
      </c>
      <c r="AH350" s="369">
        <f>'GE2024 results'!Z349</f>
        <v>6.6468818603138465E-3</v>
      </c>
      <c r="AJ350" s="368">
        <f t="shared" si="158"/>
        <v>0.29320654214797892</v>
      </c>
      <c r="AK350" s="370" t="str">
        <f t="shared" si="159"/>
        <v>Ref</v>
      </c>
      <c r="AL350" s="368">
        <f t="shared" si="160"/>
        <v>3.5270818525173164E-2</v>
      </c>
      <c r="AM350" s="368">
        <f t="shared" si="161"/>
        <v>0.25793572362280576</v>
      </c>
      <c r="AO350" s="384" t="s">
        <v>10</v>
      </c>
      <c r="AP350" s="372" t="str">
        <f t="shared" si="162"/>
        <v>Ref</v>
      </c>
      <c r="AQ350" s="359" t="str">
        <f t="shared" si="163"/>
        <v>gain from</v>
      </c>
      <c r="AR350" s="359" t="str">
        <f t="shared" si="164"/>
        <v>CON</v>
      </c>
      <c r="AS350" s="333" t="str">
        <f t="shared" si="175"/>
        <v/>
      </c>
      <c r="AU350" s="373">
        <f t="shared" si="165"/>
        <v>5272.2305475504327</v>
      </c>
      <c r="AV350" s="374">
        <f t="shared" si="166"/>
        <v>13054.77049180328</v>
      </c>
      <c r="AW350" s="375">
        <f t="shared" si="167"/>
        <v>14839.914613900633</v>
      </c>
      <c r="AX350" s="376">
        <f t="shared" si="168"/>
        <v>8197.0239999999994</v>
      </c>
      <c r="AY350" s="377">
        <f t="shared" si="169"/>
        <v>6574.2774306937717</v>
      </c>
      <c r="AZ350" s="378">
        <f t="shared" si="170"/>
        <v>813.06410626085835</v>
      </c>
      <c r="BA350" s="379">
        <f t="shared" si="171"/>
        <v>0</v>
      </c>
      <c r="BB350" s="471">
        <f t="shared" si="173"/>
        <v>1715.6412795725232</v>
      </c>
      <c r="BC350" s="379">
        <f t="shared" si="174"/>
        <v>145.57241244746805</v>
      </c>
      <c r="BD350" s="381">
        <f t="shared" si="172"/>
        <v>0</v>
      </c>
      <c r="BE350" s="382">
        <f>'Allocation (ENG)'!AW350</f>
        <v>50612.494882228959</v>
      </c>
    </row>
    <row r="351" spans="1:57" ht="20" customHeight="1" x14ac:dyDescent="0.35">
      <c r="A351" s="333" t="s">
        <v>449</v>
      </c>
      <c r="B351" s="390" t="s">
        <v>447</v>
      </c>
      <c r="C351" s="333" t="s">
        <v>379</v>
      </c>
      <c r="D351" s="333" t="s">
        <v>71</v>
      </c>
      <c r="E351" s="462">
        <f>'Allocation (ENG)'!AY351</f>
        <v>8.3490843410885571E-2</v>
      </c>
      <c r="F351" s="463">
        <f>'Allocation (ENG)'!AZ351</f>
        <v>0.24229056732577714</v>
      </c>
      <c r="G351" s="464">
        <f>'Allocation (ENG)'!BA351</f>
        <v>0.19622462900258392</v>
      </c>
      <c r="H351" s="465">
        <f>'Allocation (ENG)'!BB351</f>
        <v>0.36684717669209488</v>
      </c>
      <c r="I351" s="466">
        <f>'Allocation (ENG)'!BC351</f>
        <v>7.4183074184700937E-2</v>
      </c>
      <c r="J351" s="467">
        <f>'Allocation (ENG)'!BD351</f>
        <v>0</v>
      </c>
      <c r="K351" s="462">
        <f>'Allocation (ENG)'!BE351</f>
        <v>0</v>
      </c>
      <c r="L351" s="468">
        <f>'Allocation (ENG)'!BF351</f>
        <v>2.2685512844547895E-2</v>
      </c>
      <c r="M351" s="469">
        <f>'Allocation (ENG)'!BG351</f>
        <v>1.1841086328616504E-3</v>
      </c>
      <c r="N351" s="470">
        <f>'Allocation (ENG)'!BH351</f>
        <v>1.3094087906547829E-2</v>
      </c>
      <c r="P351" s="367">
        <f t="shared" si="148"/>
        <v>-6.9191412435056651E-2</v>
      </c>
      <c r="Q351" s="367">
        <f t="shared" si="149"/>
        <v>-6.9272935654507151E-2</v>
      </c>
      <c r="R351" s="367">
        <f t="shared" si="150"/>
        <v>8.994310676507819E-2</v>
      </c>
      <c r="S351" s="367">
        <f t="shared" si="151"/>
        <v>-1.2318343711389734E-2</v>
      </c>
      <c r="T351" s="367">
        <f t="shared" si="152"/>
        <v>4.2179406142518451E-2</v>
      </c>
      <c r="U351" s="367">
        <f t="shared" si="153"/>
        <v>0</v>
      </c>
      <c r="V351" s="367">
        <f t="shared" si="154"/>
        <v>0</v>
      </c>
      <c r="W351" s="367">
        <f t="shared" si="155"/>
        <v>2.2685512844547895E-2</v>
      </c>
      <c r="X351" s="367">
        <f t="shared" si="156"/>
        <v>1.1841086328616504E-3</v>
      </c>
      <c r="Y351" s="367">
        <f t="shared" si="157"/>
        <v>-5.2094425840528129E-3</v>
      </c>
      <c r="AA351" s="368">
        <f>'GE2024 results'!Q350</f>
        <v>0.15268225584594222</v>
      </c>
      <c r="AB351" s="368">
        <f>'GE2024 results'!R350</f>
        <v>0.31156350298028429</v>
      </c>
      <c r="AC351" s="368">
        <f>'GE2024 results'!S350</f>
        <v>0.10628152223750573</v>
      </c>
      <c r="AD351" s="368">
        <f>'GE2024 results'!T350</f>
        <v>0.37916552040348461</v>
      </c>
      <c r="AE351" s="368">
        <f>'GE2024 results'!U350</f>
        <v>3.2003668042182486E-2</v>
      </c>
      <c r="AF351" s="368">
        <f>'GE2024 results'!W350</f>
        <v>0</v>
      </c>
      <c r="AG351" s="368">
        <f>'GE2024 results'!X350</f>
        <v>0</v>
      </c>
      <c r="AH351" s="369">
        <f>'GE2024 results'!Z350</f>
        <v>1.8303530490600642E-2</v>
      </c>
      <c r="AJ351" s="368">
        <f t="shared" si="158"/>
        <v>0.36684717669209488</v>
      </c>
      <c r="AK351" s="370" t="str">
        <f t="shared" si="159"/>
        <v>LD</v>
      </c>
      <c r="AL351" s="368">
        <f t="shared" si="160"/>
        <v>0.12455660936631774</v>
      </c>
      <c r="AM351" s="368">
        <f t="shared" si="161"/>
        <v>0.24229056732577714</v>
      </c>
      <c r="AO351" s="385" t="s">
        <v>14</v>
      </c>
      <c r="AP351" s="372" t="str">
        <f t="shared" si="162"/>
        <v>LD</v>
      </c>
      <c r="AQ351" s="359" t="str">
        <f t="shared" si="163"/>
        <v>HOLD</v>
      </c>
      <c r="AR351" s="359" t="str">
        <f t="shared" si="164"/>
        <v/>
      </c>
      <c r="AS351" s="333" t="str">
        <f t="shared" si="175"/>
        <v>Con/LD</v>
      </c>
      <c r="AU351" s="373">
        <f t="shared" si="165"/>
        <v>4366.4265129682999</v>
      </c>
      <c r="AV351" s="374">
        <f t="shared" si="166"/>
        <v>12671.37704918033</v>
      </c>
      <c r="AW351" s="375">
        <f t="shared" si="167"/>
        <v>10262.20825627138</v>
      </c>
      <c r="AX351" s="376">
        <f t="shared" si="168"/>
        <v>19185.472000000002</v>
      </c>
      <c r="AY351" s="377">
        <f t="shared" si="169"/>
        <v>3879.6463025230414</v>
      </c>
      <c r="AZ351" s="378">
        <f t="shared" si="170"/>
        <v>0</v>
      </c>
      <c r="BA351" s="379">
        <f t="shared" si="171"/>
        <v>0</v>
      </c>
      <c r="BB351" s="471">
        <f t="shared" si="173"/>
        <v>1186.41303283088</v>
      </c>
      <c r="BC351" s="379">
        <f t="shared" si="174"/>
        <v>61.926830746180343</v>
      </c>
      <c r="BD351" s="381">
        <f t="shared" si="172"/>
        <v>684.79811991974202</v>
      </c>
      <c r="BE351" s="382">
        <f>'Allocation (ENG)'!AW351</f>
        <v>52298.268104439863</v>
      </c>
    </row>
    <row r="352" spans="1:57" ht="20" customHeight="1" x14ac:dyDescent="0.35">
      <c r="A352" s="333" t="s">
        <v>450</v>
      </c>
      <c r="B352" s="390" t="s">
        <v>447</v>
      </c>
      <c r="C352" s="333" t="s">
        <v>379</v>
      </c>
      <c r="D352" s="333" t="s">
        <v>71</v>
      </c>
      <c r="E352" s="462">
        <f>'Allocation (ENG)'!AY352</f>
        <v>2.8331497633308018E-2</v>
      </c>
      <c r="F352" s="463">
        <f>'Allocation (ENG)'!AZ352</f>
        <v>0.23093060740973609</v>
      </c>
      <c r="G352" s="464">
        <f>'Allocation (ENG)'!BA352</f>
        <v>0.1605592564292837</v>
      </c>
      <c r="H352" s="465">
        <f>'Allocation (ENG)'!BB352</f>
        <v>0.49872055201543575</v>
      </c>
      <c r="I352" s="466">
        <f>'Allocation (ENG)'!BC352</f>
        <v>5.8908076796718424E-2</v>
      </c>
      <c r="J352" s="467">
        <f>'Allocation (ENG)'!BD352</f>
        <v>0</v>
      </c>
      <c r="K352" s="462">
        <f>'Allocation (ENG)'!BE352</f>
        <v>0</v>
      </c>
      <c r="L352" s="468">
        <f>'Allocation (ENG)'!BF352</f>
        <v>1.8562242122978408E-2</v>
      </c>
      <c r="M352" s="469">
        <f>'Allocation (ENG)'!BG352</f>
        <v>9.4028945344862649E-4</v>
      </c>
      <c r="N352" s="470">
        <f>'Allocation (ENG)'!BH352</f>
        <v>3.0474781390910136E-3</v>
      </c>
      <c r="P352" s="367">
        <f t="shared" si="148"/>
        <v>-2.4489586256818189E-2</v>
      </c>
      <c r="Q352" s="367">
        <f t="shared" si="149"/>
        <v>-7.1816237430649965E-2</v>
      </c>
      <c r="R352" s="367">
        <f t="shared" si="150"/>
        <v>7.1899271277093654E-2</v>
      </c>
      <c r="S352" s="367">
        <f t="shared" si="151"/>
        <v>-2.6799121332745424E-2</v>
      </c>
      <c r="T352" s="367">
        <f t="shared" si="152"/>
        <v>3.2998648437401426E-2</v>
      </c>
      <c r="U352" s="367">
        <f t="shared" si="153"/>
        <v>0</v>
      </c>
      <c r="V352" s="367">
        <f t="shared" si="154"/>
        <v>0</v>
      </c>
      <c r="W352" s="367">
        <f t="shared" si="155"/>
        <v>1.8562242122978408E-2</v>
      </c>
      <c r="X352" s="367">
        <f t="shared" si="156"/>
        <v>9.4028945344862649E-4</v>
      </c>
      <c r="Y352" s="367">
        <f t="shared" si="157"/>
        <v>-1.2955062707085412E-3</v>
      </c>
      <c r="AA352" s="368">
        <f>'GE2024 results'!Q351</f>
        <v>5.2821083890126207E-2</v>
      </c>
      <c r="AB352" s="368">
        <f>'GE2024 results'!R351</f>
        <v>0.30274684484038605</v>
      </c>
      <c r="AC352" s="368">
        <f>'GE2024 results'!S351</f>
        <v>8.8659985152190049E-2</v>
      </c>
      <c r="AD352" s="368">
        <f>'GE2024 results'!T351</f>
        <v>0.52551967334818117</v>
      </c>
      <c r="AE352" s="368">
        <f>'GE2024 results'!U351</f>
        <v>2.5909428359317001E-2</v>
      </c>
      <c r="AF352" s="368">
        <f>'GE2024 results'!W351</f>
        <v>0</v>
      </c>
      <c r="AG352" s="368">
        <f>'GE2024 results'!X351</f>
        <v>0</v>
      </c>
      <c r="AH352" s="369">
        <f>'GE2024 results'!Z351</f>
        <v>4.3429844097995548E-3</v>
      </c>
      <c r="AJ352" s="368">
        <f t="shared" si="158"/>
        <v>0.49872055201543575</v>
      </c>
      <c r="AK352" s="370" t="str">
        <f t="shared" si="159"/>
        <v>LD</v>
      </c>
      <c r="AL352" s="368">
        <f t="shared" si="160"/>
        <v>0.26778994460569966</v>
      </c>
      <c r="AM352" s="368">
        <f t="shared" si="161"/>
        <v>0.23093060740973609</v>
      </c>
      <c r="AO352" s="385" t="s">
        <v>14</v>
      </c>
      <c r="AP352" s="372" t="str">
        <f t="shared" si="162"/>
        <v>LD</v>
      </c>
      <c r="AQ352" s="359" t="str">
        <f t="shared" si="163"/>
        <v>HOLD</v>
      </c>
      <c r="AR352" s="359" t="str">
        <f t="shared" si="164"/>
        <v/>
      </c>
      <c r="AS352" s="333" t="str">
        <f t="shared" si="175"/>
        <v>Con/LD</v>
      </c>
      <c r="AU352" s="373">
        <f t="shared" si="165"/>
        <v>1492.7146974063403</v>
      </c>
      <c r="AV352" s="374">
        <f t="shared" si="166"/>
        <v>12167.147540983608</v>
      </c>
      <c r="AW352" s="375">
        <f t="shared" si="167"/>
        <v>8459.4596790696087</v>
      </c>
      <c r="AX352" s="376">
        <f t="shared" si="168"/>
        <v>26276.32</v>
      </c>
      <c r="AY352" s="377">
        <f t="shared" si="169"/>
        <v>3103.7170420184329</v>
      </c>
      <c r="AZ352" s="378">
        <f t="shared" si="170"/>
        <v>0</v>
      </c>
      <c r="BA352" s="379">
        <f t="shared" si="171"/>
        <v>0</v>
      </c>
      <c r="BB352" s="471">
        <f t="shared" si="173"/>
        <v>977.99742154152068</v>
      </c>
      <c r="BC352" s="379">
        <f t="shared" si="174"/>
        <v>49.541464596944273</v>
      </c>
      <c r="BD352" s="381">
        <f t="shared" si="172"/>
        <v>160.5638878368934</v>
      </c>
      <c r="BE352" s="382">
        <f>'Allocation (ENG)'!AW352</f>
        <v>52687.461733453347</v>
      </c>
    </row>
    <row r="353" spans="1:57" ht="20" customHeight="1" x14ac:dyDescent="0.35">
      <c r="A353" s="333" t="s">
        <v>451</v>
      </c>
      <c r="B353" s="390" t="s">
        <v>447</v>
      </c>
      <c r="C353" s="333" t="s">
        <v>379</v>
      </c>
      <c r="D353" s="333" t="s">
        <v>71</v>
      </c>
      <c r="E353" s="462">
        <f>'Allocation (ENG)'!AY353</f>
        <v>2.7686349441704533E-2</v>
      </c>
      <c r="F353" s="463">
        <f>'Allocation (ENG)'!AZ353</f>
        <v>0.33374444264730746</v>
      </c>
      <c r="G353" s="464">
        <f>'Allocation (ENG)'!BA353</f>
        <v>0.16379126208923195</v>
      </c>
      <c r="H353" s="465">
        <f>'Allocation (ENG)'!BB353</f>
        <v>0.39933908963915815</v>
      </c>
      <c r="I353" s="466">
        <f>'Allocation (ENG)'!BC353</f>
        <v>5.3085374518333367E-2</v>
      </c>
      <c r="J353" s="467">
        <f>'Allocation (ENG)'!BD353</f>
        <v>0</v>
      </c>
      <c r="K353" s="462">
        <f>'Allocation (ENG)'!BE353</f>
        <v>0</v>
      </c>
      <c r="L353" s="468">
        <f>'Allocation (ENG)'!BF353</f>
        <v>1.8935894025316528E-2</v>
      </c>
      <c r="M353" s="469">
        <f>'Allocation (ENG)'!BG353</f>
        <v>8.4734760505269049E-4</v>
      </c>
      <c r="N353" s="470">
        <f>'Allocation (ENG)'!BH353</f>
        <v>2.5702400338952747E-3</v>
      </c>
      <c r="P353" s="367">
        <f t="shared" si="148"/>
        <v>-2.2554984476680723E-2</v>
      </c>
      <c r="Q353" s="367">
        <f t="shared" si="149"/>
        <v>-9.2118508939645904E-2</v>
      </c>
      <c r="R353" s="367">
        <f t="shared" si="150"/>
        <v>7.575923049642809E-2</v>
      </c>
      <c r="S353" s="367">
        <f t="shared" si="151"/>
        <v>-1.0233822456790387E-2</v>
      </c>
      <c r="T353" s="367">
        <f t="shared" si="152"/>
        <v>3.0359763870388363E-2</v>
      </c>
      <c r="U353" s="367">
        <f t="shared" si="153"/>
        <v>0</v>
      </c>
      <c r="V353" s="367">
        <f t="shared" si="154"/>
        <v>0</v>
      </c>
      <c r="W353" s="367">
        <f t="shared" si="155"/>
        <v>1.8935894025316528E-2</v>
      </c>
      <c r="X353" s="367">
        <f t="shared" si="156"/>
        <v>8.4734760505269049E-4</v>
      </c>
      <c r="Y353" s="367">
        <f t="shared" si="157"/>
        <v>-9.9492012406874469E-4</v>
      </c>
      <c r="AA353" s="368">
        <f>'GE2024 results'!Q352</f>
        <v>5.0241333918385256E-2</v>
      </c>
      <c r="AB353" s="368">
        <f>'GE2024 results'!R352</f>
        <v>0.42586295158695336</v>
      </c>
      <c r="AC353" s="368">
        <f>'GE2024 results'!S352</f>
        <v>8.8032031592803858E-2</v>
      </c>
      <c r="AD353" s="368">
        <f>'GE2024 results'!T352</f>
        <v>0.40957291209594854</v>
      </c>
      <c r="AE353" s="368">
        <f>'GE2024 results'!U352</f>
        <v>2.2725610647945003E-2</v>
      </c>
      <c r="AF353" s="368">
        <f>'GE2024 results'!W352</f>
        <v>0</v>
      </c>
      <c r="AG353" s="368">
        <f>'GE2024 results'!X352</f>
        <v>0</v>
      </c>
      <c r="AH353" s="369">
        <f>'GE2024 results'!Z352</f>
        <v>3.5651601579640194E-3</v>
      </c>
      <c r="AJ353" s="368">
        <f t="shared" si="158"/>
        <v>0.39933908963915815</v>
      </c>
      <c r="AK353" s="370" t="str">
        <f t="shared" si="159"/>
        <v>LD</v>
      </c>
      <c r="AL353" s="368">
        <f t="shared" si="160"/>
        <v>6.5594646991850691E-2</v>
      </c>
      <c r="AM353" s="368">
        <f t="shared" si="161"/>
        <v>0.33374444264730746</v>
      </c>
      <c r="AO353" s="384" t="s">
        <v>10</v>
      </c>
      <c r="AP353" s="372" t="str">
        <f t="shared" si="162"/>
        <v>LD</v>
      </c>
      <c r="AQ353" s="359" t="str">
        <f t="shared" si="163"/>
        <v>gain from</v>
      </c>
      <c r="AR353" s="359" t="str">
        <f t="shared" si="164"/>
        <v>CON</v>
      </c>
      <c r="AS353" s="333" t="str">
        <f t="shared" si="175"/>
        <v>Con/LD</v>
      </c>
      <c r="AU353" s="373">
        <f t="shared" si="165"/>
        <v>1441.314121037464</v>
      </c>
      <c r="AV353" s="374">
        <f t="shared" si="166"/>
        <v>17374.286885245903</v>
      </c>
      <c r="AW353" s="375">
        <f t="shared" si="167"/>
        <v>8526.752847963191</v>
      </c>
      <c r="AX353" s="376">
        <f t="shared" si="168"/>
        <v>20789.056</v>
      </c>
      <c r="AY353" s="377">
        <f t="shared" si="169"/>
        <v>2763.5532114820289</v>
      </c>
      <c r="AZ353" s="378">
        <f t="shared" si="170"/>
        <v>0</v>
      </c>
      <c r="BA353" s="379">
        <f t="shared" si="171"/>
        <v>0</v>
      </c>
      <c r="BB353" s="471">
        <f t="shared" si="173"/>
        <v>985.77717913385436</v>
      </c>
      <c r="BC353" s="379">
        <f t="shared" si="174"/>
        <v>44.111776858167431</v>
      </c>
      <c r="BD353" s="381">
        <f t="shared" si="172"/>
        <v>133.80323986407785</v>
      </c>
      <c r="BE353" s="382">
        <f>'Allocation (ENG)'!AW353</f>
        <v>52058.655261584689</v>
      </c>
    </row>
    <row r="354" spans="1:57" ht="20" customHeight="1" x14ac:dyDescent="0.35">
      <c r="A354" s="333" t="s">
        <v>452</v>
      </c>
      <c r="B354" s="390" t="s">
        <v>447</v>
      </c>
      <c r="C354" s="333" t="s">
        <v>379</v>
      </c>
      <c r="D354" s="333" t="s">
        <v>71</v>
      </c>
      <c r="E354" s="462">
        <f>'Allocation (ENG)'!AY354</f>
        <v>4.2820610741916419E-2</v>
      </c>
      <c r="F354" s="463">
        <f>'Allocation (ENG)'!AZ354</f>
        <v>0.22474860708217992</v>
      </c>
      <c r="G354" s="464">
        <f>'Allocation (ENG)'!BA354</f>
        <v>0.1616419805662711</v>
      </c>
      <c r="H354" s="465">
        <f>'Allocation (ENG)'!BB354</f>
        <v>0.44207147339225245</v>
      </c>
      <c r="I354" s="466">
        <f>'Allocation (ENG)'!BC354</f>
        <v>0.10472434507394827</v>
      </c>
      <c r="J354" s="467">
        <f>'Allocation (ENG)'!BD354</f>
        <v>0</v>
      </c>
      <c r="K354" s="462">
        <f>'Allocation (ENG)'!BE354</f>
        <v>0</v>
      </c>
      <c r="L354" s="468">
        <f>'Allocation (ENG)'!BF354</f>
        <v>1.8687415769332485E-2</v>
      </c>
      <c r="M354" s="469">
        <f>'Allocation (ENG)'!BG354</f>
        <v>1.6716077411957487E-3</v>
      </c>
      <c r="N354" s="470">
        <f>'Allocation (ENG)'!BH354</f>
        <v>3.6339596329035087E-3</v>
      </c>
      <c r="P354" s="367">
        <f t="shared" si="148"/>
        <v>-3.8576664281896066E-2</v>
      </c>
      <c r="Q354" s="367">
        <f t="shared" si="149"/>
        <v>-7.5661381736306876E-2</v>
      </c>
      <c r="R354" s="367">
        <f t="shared" si="150"/>
        <v>7.063688676579899E-2</v>
      </c>
      <c r="S354" s="367">
        <f t="shared" si="151"/>
        <v>-3.2873654366889493E-2</v>
      </c>
      <c r="T354" s="367">
        <f t="shared" si="152"/>
        <v>5.7761989501827517E-2</v>
      </c>
      <c r="U354" s="367">
        <f t="shared" si="153"/>
        <v>0</v>
      </c>
      <c r="V354" s="367">
        <f t="shared" si="154"/>
        <v>0</v>
      </c>
      <c r="W354" s="367">
        <f t="shared" si="155"/>
        <v>1.8687415769332485E-2</v>
      </c>
      <c r="X354" s="367">
        <f t="shared" si="156"/>
        <v>1.6716077411957487E-3</v>
      </c>
      <c r="Y354" s="367">
        <f t="shared" si="157"/>
        <v>-1.6461993930624494E-3</v>
      </c>
      <c r="AA354" s="368">
        <f>'GE2024 results'!Q353</f>
        <v>8.1397275023812485E-2</v>
      </c>
      <c r="AB354" s="368">
        <f>'GE2024 results'!R353</f>
        <v>0.3004099888184868</v>
      </c>
      <c r="AC354" s="368">
        <f>'GE2024 results'!S353</f>
        <v>9.1005093800472114E-2</v>
      </c>
      <c r="AD354" s="368">
        <f>'GE2024 results'!T353</f>
        <v>0.47494512775914194</v>
      </c>
      <c r="AE354" s="368">
        <f>'GE2024 results'!U353</f>
        <v>4.6962355572120758E-2</v>
      </c>
      <c r="AF354" s="368">
        <f>'GE2024 results'!W353</f>
        <v>0</v>
      </c>
      <c r="AG354" s="368">
        <f>'GE2024 results'!X353</f>
        <v>0</v>
      </c>
      <c r="AH354" s="369">
        <f>'GE2024 results'!Z353</f>
        <v>5.2801590259659581E-3</v>
      </c>
      <c r="AJ354" s="368">
        <f t="shared" si="158"/>
        <v>0.44207147339225245</v>
      </c>
      <c r="AK354" s="370" t="str">
        <f t="shared" si="159"/>
        <v>LD</v>
      </c>
      <c r="AL354" s="368">
        <f t="shared" si="160"/>
        <v>0.21732286631007253</v>
      </c>
      <c r="AM354" s="368">
        <f t="shared" si="161"/>
        <v>0.22474860708217992</v>
      </c>
      <c r="AO354" s="385" t="s">
        <v>14</v>
      </c>
      <c r="AP354" s="372" t="str">
        <f t="shared" si="162"/>
        <v>LD</v>
      </c>
      <c r="AQ354" s="359" t="str">
        <f t="shared" si="163"/>
        <v>HOLD</v>
      </c>
      <c r="AR354" s="359" t="str">
        <f t="shared" si="164"/>
        <v/>
      </c>
      <c r="AS354" s="333" t="str">
        <f t="shared" si="175"/>
        <v>Con/LD</v>
      </c>
      <c r="AU354" s="373">
        <f t="shared" si="165"/>
        <v>2061.792507204611</v>
      </c>
      <c r="AV354" s="374">
        <f t="shared" si="166"/>
        <v>10821.540983606557</v>
      </c>
      <c r="AW354" s="375">
        <f t="shared" si="167"/>
        <v>7782.9862444025393</v>
      </c>
      <c r="AX354" s="376">
        <f t="shared" si="168"/>
        <v>21285.536</v>
      </c>
      <c r="AY354" s="377">
        <f t="shared" si="169"/>
        <v>5042.4285467749323</v>
      </c>
      <c r="AZ354" s="378">
        <f t="shared" si="170"/>
        <v>0</v>
      </c>
      <c r="BA354" s="379">
        <f t="shared" si="171"/>
        <v>0</v>
      </c>
      <c r="BB354" s="471">
        <f t="shared" si="173"/>
        <v>899.79038469227203</v>
      </c>
      <c r="BC354" s="379">
        <f t="shared" si="174"/>
        <v>80.487135892456735</v>
      </c>
      <c r="BD354" s="381">
        <f t="shared" si="172"/>
        <v>174.97346751456331</v>
      </c>
      <c r="BE354" s="382">
        <f>'Allocation (ENG)'!AW354</f>
        <v>48149.535270087938</v>
      </c>
    </row>
    <row r="355" spans="1:57" ht="20" customHeight="1" x14ac:dyDescent="0.35">
      <c r="A355" s="333" t="s">
        <v>453</v>
      </c>
      <c r="B355" s="390" t="s">
        <v>447</v>
      </c>
      <c r="C355" s="333" t="s">
        <v>379</v>
      </c>
      <c r="D355" s="333" t="s">
        <v>71</v>
      </c>
      <c r="E355" s="462">
        <f>'Allocation (ENG)'!AY355</f>
        <v>0.1534967875889138</v>
      </c>
      <c r="F355" s="463">
        <f>'Allocation (ENG)'!AZ355</f>
        <v>0.26278878252121712</v>
      </c>
      <c r="G355" s="464">
        <f>'Allocation (ENG)'!BA355</f>
        <v>0.23998574286661833</v>
      </c>
      <c r="H355" s="465">
        <f>'Allocation (ENG)'!BB355</f>
        <v>0.11764908231857417</v>
      </c>
      <c r="I355" s="466">
        <f>'Allocation (ENG)'!BC355</f>
        <v>0.19521879496737121</v>
      </c>
      <c r="J355" s="467">
        <f>'Allocation (ENG)'!BD355</f>
        <v>0</v>
      </c>
      <c r="K355" s="462">
        <f>'Allocation (ENG)'!BE355</f>
        <v>0</v>
      </c>
      <c r="L355" s="468">
        <f>'Allocation (ENG)'!BF355</f>
        <v>2.7744731535394297E-2</v>
      </c>
      <c r="M355" s="469">
        <f>'Allocation (ENG)'!BG355</f>
        <v>3.1160782019112642E-3</v>
      </c>
      <c r="N355" s="470">
        <f>'Allocation (ENG)'!BH355</f>
        <v>0</v>
      </c>
      <c r="P355" s="367">
        <f t="shared" si="148"/>
        <v>-0.14060979430382711</v>
      </c>
      <c r="Q355" s="367">
        <f t="shared" si="149"/>
        <v>-9.1267762690498244E-2</v>
      </c>
      <c r="R355" s="367">
        <f t="shared" si="150"/>
        <v>0.10379567872185055</v>
      </c>
      <c r="S355" s="367">
        <f t="shared" si="151"/>
        <v>-9.7563464732092903E-3</v>
      </c>
      <c r="T355" s="367">
        <f t="shared" si="152"/>
        <v>0.10697741500837872</v>
      </c>
      <c r="U355" s="367">
        <f t="shared" si="153"/>
        <v>0</v>
      </c>
      <c r="V355" s="367">
        <f t="shared" si="154"/>
        <v>0</v>
      </c>
      <c r="W355" s="367">
        <f t="shared" si="155"/>
        <v>2.7744731535394297E-2</v>
      </c>
      <c r="X355" s="367">
        <f t="shared" si="156"/>
        <v>3.1160782019112642E-3</v>
      </c>
      <c r="Y355" s="367">
        <f t="shared" si="157"/>
        <v>0</v>
      </c>
      <c r="AA355" s="368">
        <f>'GE2024 results'!Q354</f>
        <v>0.29410658189274091</v>
      </c>
      <c r="AB355" s="368">
        <f>'GE2024 results'!R354</f>
        <v>0.35405654521171537</v>
      </c>
      <c r="AC355" s="368">
        <f>'GE2024 results'!S354</f>
        <v>0.13619006414476778</v>
      </c>
      <c r="AD355" s="368">
        <f>'GE2024 results'!T354</f>
        <v>0.12740542879178346</v>
      </c>
      <c r="AE355" s="368">
        <f>'GE2024 results'!U354</f>
        <v>8.8241379958992491E-2</v>
      </c>
      <c r="AF355" s="368">
        <f>'GE2024 results'!W354</f>
        <v>0</v>
      </c>
      <c r="AG355" s="368">
        <f>'GE2024 results'!X354</f>
        <v>0</v>
      </c>
      <c r="AH355" s="369">
        <f>'GE2024 results'!Z354</f>
        <v>0</v>
      </c>
      <c r="AJ355" s="368">
        <f t="shared" si="158"/>
        <v>0.26278878252121712</v>
      </c>
      <c r="AK355" s="370" t="str">
        <f t="shared" si="159"/>
        <v>Con</v>
      </c>
      <c r="AL355" s="368">
        <f t="shared" si="160"/>
        <v>2.2803039654598789E-2</v>
      </c>
      <c r="AM355" s="368">
        <f t="shared" si="161"/>
        <v>0.23998574286661833</v>
      </c>
      <c r="AO355" s="384" t="s">
        <v>10</v>
      </c>
      <c r="AP355" s="372" t="str">
        <f t="shared" si="162"/>
        <v>Con</v>
      </c>
      <c r="AQ355" s="359" t="str">
        <f t="shared" si="163"/>
        <v>HOLD</v>
      </c>
      <c r="AR355" s="359" t="str">
        <f t="shared" si="164"/>
        <v/>
      </c>
      <c r="AS355" s="333" t="str">
        <f t="shared" si="175"/>
        <v/>
      </c>
      <c r="AU355" s="373">
        <f t="shared" si="165"/>
        <v>8200.4899135446685</v>
      </c>
      <c r="AV355" s="374">
        <f t="shared" si="166"/>
        <v>14039.360655737706</v>
      </c>
      <c r="AW355" s="375">
        <f t="shared" si="167"/>
        <v>12821.119547093149</v>
      </c>
      <c r="AX355" s="376">
        <f t="shared" si="168"/>
        <v>6285.3440000000001</v>
      </c>
      <c r="AY355" s="377">
        <f t="shared" si="169"/>
        <v>10429.467510106351</v>
      </c>
      <c r="AZ355" s="378">
        <f t="shared" si="170"/>
        <v>0</v>
      </c>
      <c r="BA355" s="379">
        <f t="shared" si="171"/>
        <v>0</v>
      </c>
      <c r="BB355" s="471">
        <f t="shared" si="173"/>
        <v>1482.2485518025142</v>
      </c>
      <c r="BC355" s="379">
        <f t="shared" si="174"/>
        <v>166.47493583400114</v>
      </c>
      <c r="BD355" s="381">
        <f t="shared" si="172"/>
        <v>0</v>
      </c>
      <c r="BE355" s="382">
        <f>'Allocation (ENG)'!AW355</f>
        <v>53424.505114118379</v>
      </c>
    </row>
    <row r="356" spans="1:57" ht="20" customHeight="1" x14ac:dyDescent="0.35">
      <c r="A356" s="333" t="s">
        <v>454</v>
      </c>
      <c r="B356" s="390" t="s">
        <v>447</v>
      </c>
      <c r="C356" s="333" t="s">
        <v>379</v>
      </c>
      <c r="D356" s="333" t="s">
        <v>71</v>
      </c>
      <c r="E356" s="462">
        <f>'Allocation (ENG)'!AY356</f>
        <v>0.11237646791687587</v>
      </c>
      <c r="F356" s="463">
        <f>'Allocation (ENG)'!AZ356</f>
        <v>0.29582366518375758</v>
      </c>
      <c r="G356" s="464">
        <f>'Allocation (ENG)'!BA356</f>
        <v>0.24445453212821575</v>
      </c>
      <c r="H356" s="465">
        <f>'Allocation (ENG)'!BB356</f>
        <v>0.21583299350000185</v>
      </c>
      <c r="I356" s="466">
        <f>'Allocation (ENG)'!BC356</f>
        <v>9.3425320458476707E-2</v>
      </c>
      <c r="J356" s="467">
        <f>'Allocation (ENG)'!BD356</f>
        <v>7.9390729364519994E-3</v>
      </c>
      <c r="K356" s="462">
        <f>'Allocation (ENG)'!BE356</f>
        <v>0</v>
      </c>
      <c r="L356" s="468">
        <f>'Allocation (ENG)'!BF356</f>
        <v>2.8261367885830262E-2</v>
      </c>
      <c r="M356" s="469">
        <f>'Allocation (ENG)'!BG356</f>
        <v>1.8865799903900031E-3</v>
      </c>
      <c r="N356" s="470">
        <f>'Allocation (ENG)'!BH356</f>
        <v>0</v>
      </c>
      <c r="P356" s="367">
        <f t="shared" si="148"/>
        <v>-9.4097740940604482E-2</v>
      </c>
      <c r="Q356" s="367">
        <f t="shared" si="149"/>
        <v>-8.6370188048165819E-2</v>
      </c>
      <c r="R356" s="367">
        <f t="shared" si="150"/>
        <v>0.11142653386904014</v>
      </c>
      <c r="S356" s="367">
        <f t="shared" si="151"/>
        <v>-8.2981486051522391E-3</v>
      </c>
      <c r="T356" s="367">
        <f t="shared" si="152"/>
        <v>5.2930428949140497E-2</v>
      </c>
      <c r="U356" s="367">
        <f t="shared" si="153"/>
        <v>-2.7960108925327264E-3</v>
      </c>
      <c r="V356" s="367">
        <f t="shared" si="154"/>
        <v>0</v>
      </c>
      <c r="W356" s="367">
        <f t="shared" si="155"/>
        <v>2.8261367885830262E-2</v>
      </c>
      <c r="X356" s="367">
        <f t="shared" si="156"/>
        <v>1.8865799903900031E-3</v>
      </c>
      <c r="Y356" s="367">
        <f t="shared" si="157"/>
        <v>-2.9428222079456198E-3</v>
      </c>
      <c r="AA356" s="368">
        <f>'GE2024 results'!Q355</f>
        <v>0.20647420885748036</v>
      </c>
      <c r="AB356" s="368">
        <f>'GE2024 results'!R355</f>
        <v>0.3821938532319234</v>
      </c>
      <c r="AC356" s="368">
        <f>'GE2024 results'!S355</f>
        <v>0.13302799825917561</v>
      </c>
      <c r="AD356" s="368">
        <f>'GE2024 results'!T355</f>
        <v>0.22413114210515409</v>
      </c>
      <c r="AE356" s="368">
        <f>'GE2024 results'!U355</f>
        <v>4.049489150933621E-2</v>
      </c>
      <c r="AF356" s="368">
        <f>'GE2024 results'!W355</f>
        <v>1.0735083828984726E-2</v>
      </c>
      <c r="AG356" s="368">
        <f>'GE2024 results'!X355</f>
        <v>0</v>
      </c>
      <c r="AH356" s="369">
        <f>'GE2024 results'!Z355</f>
        <v>2.9428222079456198E-3</v>
      </c>
      <c r="AJ356" s="368">
        <f t="shared" si="158"/>
        <v>0.29582366518375758</v>
      </c>
      <c r="AK356" s="370" t="str">
        <f t="shared" si="159"/>
        <v>Con</v>
      </c>
      <c r="AL356" s="368">
        <f t="shared" si="160"/>
        <v>5.1369133055541832E-2</v>
      </c>
      <c r="AM356" s="368">
        <f t="shared" si="161"/>
        <v>0.24445453212821575</v>
      </c>
      <c r="AO356" s="384" t="s">
        <v>10</v>
      </c>
      <c r="AP356" s="372" t="str">
        <f t="shared" si="162"/>
        <v>Con</v>
      </c>
      <c r="AQ356" s="359" t="str">
        <f t="shared" si="163"/>
        <v>HOLD</v>
      </c>
      <c r="AR356" s="359" t="str">
        <f t="shared" si="164"/>
        <v/>
      </c>
      <c r="AU356" s="373">
        <f t="shared" si="165"/>
        <v>5225.5504322766574</v>
      </c>
      <c r="AV356" s="374">
        <f t="shared" si="166"/>
        <v>13755.918032786885</v>
      </c>
      <c r="AW356" s="375">
        <f t="shared" si="167"/>
        <v>11367.232924418635</v>
      </c>
      <c r="AX356" s="376">
        <f t="shared" si="168"/>
        <v>10036.32</v>
      </c>
      <c r="AY356" s="377">
        <f t="shared" si="169"/>
        <v>4344.3145416217885</v>
      </c>
      <c r="AZ356" s="378">
        <f t="shared" si="170"/>
        <v>369.17004764413485</v>
      </c>
      <c r="BA356" s="379">
        <f t="shared" si="171"/>
        <v>0</v>
      </c>
      <c r="BB356" s="471">
        <f t="shared" si="173"/>
        <v>1314.1648417155163</v>
      </c>
      <c r="BC356" s="379">
        <f t="shared" si="174"/>
        <v>87.726719544159195</v>
      </c>
      <c r="BD356" s="381">
        <f t="shared" si="172"/>
        <v>0</v>
      </c>
      <c r="BE356" s="382">
        <f>'Allocation (ENG)'!AW356</f>
        <v>46500.397540007776</v>
      </c>
    </row>
    <row r="357" spans="1:57" ht="20" customHeight="1" x14ac:dyDescent="0.35">
      <c r="A357" s="333" t="s">
        <v>455</v>
      </c>
      <c r="B357" s="390" t="s">
        <v>447</v>
      </c>
      <c r="C357" s="333" t="s">
        <v>379</v>
      </c>
      <c r="D357" s="333" t="s">
        <v>71</v>
      </c>
      <c r="E357" s="462">
        <f>'Allocation (ENG)'!AY357</f>
        <v>0.13865825186379879</v>
      </c>
      <c r="F357" s="463">
        <f>'Allocation (ENG)'!AZ357</f>
        <v>0.22237759415674468</v>
      </c>
      <c r="G357" s="464">
        <f>'Allocation (ENG)'!BA357</f>
        <v>0.31155283060126865</v>
      </c>
      <c r="H357" s="465">
        <f>'Allocation (ENG)'!BB357</f>
        <v>0.17166049436258221</v>
      </c>
      <c r="I357" s="466">
        <f>'Allocation (ENG)'!BC357</f>
        <v>0.11393528740050544</v>
      </c>
      <c r="J357" s="467">
        <f>'Allocation (ENG)'!BD357</f>
        <v>0</v>
      </c>
      <c r="K357" s="462">
        <f>'Allocation (ENG)'!BE357</f>
        <v>0</v>
      </c>
      <c r="L357" s="468">
        <f>'Allocation (ENG)'!BF357</f>
        <v>3.6018596525246908E-2</v>
      </c>
      <c r="M357" s="469">
        <f>'Allocation (ENG)'!BG357</f>
        <v>1.8186326042866406E-3</v>
      </c>
      <c r="N357" s="470">
        <f>'Allocation (ENG)'!BH357</f>
        <v>3.9783124855665162E-3</v>
      </c>
      <c r="P357" s="367">
        <f t="shared" si="148"/>
        <v>-0.13097741074504757</v>
      </c>
      <c r="Q357" s="367">
        <f t="shared" si="149"/>
        <v>-8.1698999007055517E-2</v>
      </c>
      <c r="R357" s="367">
        <f t="shared" si="150"/>
        <v>0.13211341631369772</v>
      </c>
      <c r="S357" s="367">
        <f t="shared" si="151"/>
        <v>-1.7006489998202784E-2</v>
      </c>
      <c r="T357" s="367">
        <f t="shared" si="152"/>
        <v>6.1667384614905653E-2</v>
      </c>
      <c r="U357" s="367">
        <f t="shared" si="153"/>
        <v>0</v>
      </c>
      <c r="V357" s="367">
        <f t="shared" si="154"/>
        <v>0</v>
      </c>
      <c r="W357" s="367">
        <f t="shared" si="155"/>
        <v>3.6018596525246908E-2</v>
      </c>
      <c r="X357" s="367">
        <f t="shared" si="156"/>
        <v>1.8186326042866406E-3</v>
      </c>
      <c r="Y357" s="367">
        <f t="shared" si="157"/>
        <v>-1.9351303078312225E-3</v>
      </c>
      <c r="AA357" s="368">
        <f>'GE2024 results'!Q356</f>
        <v>0.26963566260884636</v>
      </c>
      <c r="AB357" s="368">
        <f>'GE2024 results'!R356</f>
        <v>0.3040765931638002</v>
      </c>
      <c r="AC357" s="368">
        <f>'GE2024 results'!S356</f>
        <v>0.17943941428757093</v>
      </c>
      <c r="AD357" s="368">
        <f>'GE2024 results'!T356</f>
        <v>0.188666984360785</v>
      </c>
      <c r="AE357" s="368">
        <f>'GE2024 results'!U356</f>
        <v>5.2267902785599792E-2</v>
      </c>
      <c r="AF357" s="368">
        <f>'GE2024 results'!W356</f>
        <v>0</v>
      </c>
      <c r="AG357" s="368">
        <f>'GE2024 results'!X356</f>
        <v>0</v>
      </c>
      <c r="AH357" s="369">
        <f>'GE2024 results'!Z356</f>
        <v>5.9134427933977387E-3</v>
      </c>
      <c r="AJ357" s="368">
        <f t="shared" si="158"/>
        <v>0.31155283060126865</v>
      </c>
      <c r="AK357" s="370" t="str">
        <f t="shared" si="159"/>
        <v>Ref</v>
      </c>
      <c r="AL357" s="368">
        <f t="shared" si="160"/>
        <v>8.9175236444523964E-2</v>
      </c>
      <c r="AM357" s="368">
        <f t="shared" si="161"/>
        <v>0.22237759415674468</v>
      </c>
      <c r="AO357" s="384" t="s">
        <v>10</v>
      </c>
      <c r="AP357" s="372" t="str">
        <f t="shared" si="162"/>
        <v>Ref</v>
      </c>
      <c r="AQ357" s="359" t="str">
        <f t="shared" si="163"/>
        <v>gain from</v>
      </c>
      <c r="AR357" s="359" t="str">
        <f t="shared" si="164"/>
        <v>CON</v>
      </c>
      <c r="AS357" s="333" t="str">
        <f t="shared" ref="AS357:AS371" si="176">IF(AD357&gt;AA357,"Con/LD","")</f>
        <v/>
      </c>
      <c r="AU357" s="373">
        <f t="shared" si="165"/>
        <v>6528.9221902017298</v>
      </c>
      <c r="AV357" s="374">
        <f t="shared" si="166"/>
        <v>10470.967213114754</v>
      </c>
      <c r="AW357" s="375">
        <f t="shared" si="167"/>
        <v>14669.910818801054</v>
      </c>
      <c r="AX357" s="376">
        <f t="shared" si="168"/>
        <v>8082.8799999999992</v>
      </c>
      <c r="AY357" s="377">
        <f t="shared" si="169"/>
        <v>5364.8060332310015</v>
      </c>
      <c r="AZ357" s="378">
        <f t="shared" si="170"/>
        <v>0</v>
      </c>
      <c r="BA357" s="379">
        <f t="shared" si="171"/>
        <v>0</v>
      </c>
      <c r="BB357" s="471">
        <f t="shared" si="173"/>
        <v>1695.9871551287331</v>
      </c>
      <c r="BC357" s="379">
        <f t="shared" si="174"/>
        <v>85.632918389990351</v>
      </c>
      <c r="BD357" s="381">
        <f t="shared" si="172"/>
        <v>187.324535809709</v>
      </c>
      <c r="BE357" s="382">
        <f>'Allocation (ENG)'!AW357</f>
        <v>47086.430864676979</v>
      </c>
    </row>
    <row r="358" spans="1:57" ht="20" customHeight="1" x14ac:dyDescent="0.35">
      <c r="A358" s="333" t="s">
        <v>456</v>
      </c>
      <c r="B358" s="390" t="s">
        <v>447</v>
      </c>
      <c r="C358" s="333" t="s">
        <v>379</v>
      </c>
      <c r="D358" s="333" t="s">
        <v>71</v>
      </c>
      <c r="E358" s="462">
        <f>'Allocation (ENG)'!AY358</f>
        <v>3.4196370003054782E-2</v>
      </c>
      <c r="F358" s="463">
        <f>'Allocation (ENG)'!AZ358</f>
        <v>0.24326675372604772</v>
      </c>
      <c r="G358" s="464">
        <f>'Allocation (ENG)'!BA358</f>
        <v>0.22930299298814577</v>
      </c>
      <c r="H358" s="465">
        <f>'Allocation (ENG)'!BB358</f>
        <v>0.411056212450363</v>
      </c>
      <c r="I358" s="466">
        <f>'Allocation (ENG)'!BC358</f>
        <v>5.3506457823584756E-2</v>
      </c>
      <c r="J358" s="467">
        <f>'Allocation (ENG)'!BD358</f>
        <v>0</v>
      </c>
      <c r="K358" s="462">
        <f>'Allocation (ENG)'!BE358</f>
        <v>0</v>
      </c>
      <c r="L358" s="468">
        <f>'Allocation (ENG)'!BF358</f>
        <v>2.6509699721013906E-2</v>
      </c>
      <c r="M358" s="469">
        <f>'Allocation (ENG)'!BG358</f>
        <v>8.5406892770454853E-4</v>
      </c>
      <c r="N358" s="470">
        <f>'Allocation (ENG)'!BH358</f>
        <v>1.3074443600854678E-3</v>
      </c>
      <c r="P358" s="367">
        <f t="shared" si="148"/>
        <v>-3.1677908058383233E-2</v>
      </c>
      <c r="Q358" s="367">
        <f t="shared" si="149"/>
        <v>-8.6251116869080768E-2</v>
      </c>
      <c r="R358" s="367">
        <f t="shared" si="150"/>
        <v>9.8475170103739657E-2</v>
      </c>
      <c r="S358" s="367">
        <f t="shared" si="151"/>
        <v>-3.6482918712271994E-2</v>
      </c>
      <c r="T358" s="367">
        <f t="shared" si="152"/>
        <v>2.9190730025811257E-2</v>
      </c>
      <c r="U358" s="367">
        <f t="shared" si="153"/>
        <v>0</v>
      </c>
      <c r="V358" s="367">
        <f t="shared" si="154"/>
        <v>0</v>
      </c>
      <c r="W358" s="367">
        <f t="shared" si="155"/>
        <v>2.6509699721013906E-2</v>
      </c>
      <c r="X358" s="367">
        <f t="shared" si="156"/>
        <v>8.5406892770454853E-4</v>
      </c>
      <c r="Y358" s="367">
        <f t="shared" si="157"/>
        <v>-6.177251385334323E-4</v>
      </c>
      <c r="AA358" s="368">
        <f>'GE2024 results'!Q357</f>
        <v>6.5874278061438016E-2</v>
      </c>
      <c r="AB358" s="368">
        <f>'GE2024 results'!R357</f>
        <v>0.32951787059512849</v>
      </c>
      <c r="AC358" s="368">
        <f>'GE2024 results'!S357</f>
        <v>0.13082782288440611</v>
      </c>
      <c r="AD358" s="368">
        <f>'GE2024 results'!T357</f>
        <v>0.447539131162635</v>
      </c>
      <c r="AE358" s="368">
        <f>'GE2024 results'!U357</f>
        <v>2.4315727797773499E-2</v>
      </c>
      <c r="AF358" s="368">
        <f>'GE2024 results'!W357</f>
        <v>0</v>
      </c>
      <c r="AG358" s="368">
        <f>'GE2024 results'!X357</f>
        <v>0</v>
      </c>
      <c r="AH358" s="369">
        <f>'GE2024 results'!Z357</f>
        <v>1.9251694986189001E-3</v>
      </c>
      <c r="AJ358" s="368">
        <f t="shared" si="158"/>
        <v>0.411056212450363</v>
      </c>
      <c r="AK358" s="370" t="str">
        <f t="shared" si="159"/>
        <v>LD</v>
      </c>
      <c r="AL358" s="368">
        <f t="shared" si="160"/>
        <v>0.16778945872431528</v>
      </c>
      <c r="AM358" s="368">
        <f t="shared" si="161"/>
        <v>0.24326675372604772</v>
      </c>
      <c r="AO358" s="385" t="s">
        <v>14</v>
      </c>
      <c r="AP358" s="372" t="str">
        <f t="shared" si="162"/>
        <v>LD</v>
      </c>
      <c r="AQ358" s="359" t="str">
        <f t="shared" si="163"/>
        <v>HOLD</v>
      </c>
      <c r="AR358" s="359" t="str">
        <f t="shared" si="164"/>
        <v/>
      </c>
      <c r="AS358" s="333" t="str">
        <f t="shared" si="176"/>
        <v>Con/LD</v>
      </c>
      <c r="AU358" s="373">
        <f t="shared" si="165"/>
        <v>1651.1123919308359</v>
      </c>
      <c r="AV358" s="374">
        <f t="shared" si="166"/>
        <v>11745.713114754099</v>
      </c>
      <c r="AW358" s="375">
        <f t="shared" si="167"/>
        <v>11071.497155859994</v>
      </c>
      <c r="AX358" s="376">
        <f t="shared" si="168"/>
        <v>19847.135999999999</v>
      </c>
      <c r="AY358" s="377">
        <f t="shared" si="169"/>
        <v>2583.4664776686382</v>
      </c>
      <c r="AZ358" s="378">
        <f t="shared" si="170"/>
        <v>0</v>
      </c>
      <c r="BA358" s="379">
        <f t="shared" si="171"/>
        <v>0</v>
      </c>
      <c r="BB358" s="471">
        <f t="shared" si="173"/>
        <v>1279.9748544018396</v>
      </c>
      <c r="BC358" s="379">
        <f t="shared" si="174"/>
        <v>41.237236290579688</v>
      </c>
      <c r="BD358" s="381">
        <f t="shared" si="172"/>
        <v>63.127682397411085</v>
      </c>
      <c r="BE358" s="382">
        <f>'Allocation (ENG)'!AW358</f>
        <v>48283.264913303399</v>
      </c>
    </row>
    <row r="359" spans="1:57" ht="20" customHeight="1" x14ac:dyDescent="0.35">
      <c r="A359" s="333" t="s">
        <v>457</v>
      </c>
      <c r="B359" s="390" t="s">
        <v>447</v>
      </c>
      <c r="C359" s="333" t="s">
        <v>379</v>
      </c>
      <c r="D359" s="333" t="s">
        <v>71</v>
      </c>
      <c r="E359" s="462">
        <f>'Allocation (ENG)'!AY359</f>
        <v>4.8453123124586786E-2</v>
      </c>
      <c r="F359" s="463">
        <f>'Allocation (ENG)'!AZ359</f>
        <v>0.19805248037472739</v>
      </c>
      <c r="G359" s="464">
        <f>'Allocation (ENG)'!BA359</f>
        <v>0.17993862300658492</v>
      </c>
      <c r="H359" s="465">
        <f>'Allocation (ENG)'!BB359</f>
        <v>0.46334951242212252</v>
      </c>
      <c r="I359" s="466">
        <f>'Allocation (ENG)'!BC359</f>
        <v>8.5640251472934942E-2</v>
      </c>
      <c r="J359" s="467">
        <f>'Allocation (ENG)'!BD359</f>
        <v>0</v>
      </c>
      <c r="K359" s="462">
        <f>'Allocation (ENG)'!BE359</f>
        <v>0</v>
      </c>
      <c r="L359" s="468">
        <f>'Allocation (ENG)'!BF359</f>
        <v>2.0802689061995325E-2</v>
      </c>
      <c r="M359" s="469">
        <f>'Allocation (ENG)'!BG359</f>
        <v>1.3669878500459686E-3</v>
      </c>
      <c r="N359" s="470">
        <f>'Allocation (ENG)'!BH359</f>
        <v>2.3963326870021307E-3</v>
      </c>
      <c r="P359" s="367">
        <f t="shared" si="148"/>
        <v>-4.3851373707898419E-2</v>
      </c>
      <c r="Q359" s="367">
        <f t="shared" si="149"/>
        <v>-6.725025095770587E-2</v>
      </c>
      <c r="R359" s="367">
        <f t="shared" si="150"/>
        <v>7.8411984726389675E-2</v>
      </c>
      <c r="S359" s="367">
        <f t="shared" si="151"/>
        <v>-3.5539261074606088E-2</v>
      </c>
      <c r="T359" s="367">
        <f t="shared" si="152"/>
        <v>4.715235034093785E-2</v>
      </c>
      <c r="U359" s="367">
        <f t="shared" si="153"/>
        <v>0</v>
      </c>
      <c r="V359" s="367">
        <f t="shared" si="154"/>
        <v>0</v>
      </c>
      <c r="W359" s="367">
        <f t="shared" si="155"/>
        <v>2.0802689061995325E-2</v>
      </c>
      <c r="X359" s="367">
        <f t="shared" si="156"/>
        <v>1.3669878500459686E-3</v>
      </c>
      <c r="Y359" s="367">
        <f t="shared" si="157"/>
        <v>-1.093126239158426E-3</v>
      </c>
      <c r="AA359" s="368">
        <f>'GE2024 results'!Q358</f>
        <v>9.2304496832485206E-2</v>
      </c>
      <c r="AB359" s="368">
        <f>'GE2024 results'!R358</f>
        <v>0.26530273133243326</v>
      </c>
      <c r="AC359" s="368">
        <f>'GE2024 results'!S358</f>
        <v>0.10152663828019524</v>
      </c>
      <c r="AD359" s="368">
        <f>'GE2024 results'!T358</f>
        <v>0.49888877349672861</v>
      </c>
      <c r="AE359" s="368">
        <f>'GE2024 results'!U358</f>
        <v>3.8487901131997092E-2</v>
      </c>
      <c r="AF359" s="368">
        <f>'GE2024 results'!W358</f>
        <v>0</v>
      </c>
      <c r="AG359" s="368">
        <f>'GE2024 results'!X358</f>
        <v>0</v>
      </c>
      <c r="AH359" s="369">
        <f>'GE2024 results'!Z358</f>
        <v>3.4894589261605566E-3</v>
      </c>
      <c r="AJ359" s="368">
        <f t="shared" si="158"/>
        <v>0.46334951242212252</v>
      </c>
      <c r="AK359" s="370" t="str">
        <f t="shared" si="159"/>
        <v>LD</v>
      </c>
      <c r="AL359" s="368">
        <f t="shared" si="160"/>
        <v>0.26529703204739513</v>
      </c>
      <c r="AM359" s="368">
        <f t="shared" si="161"/>
        <v>0.19805248037472739</v>
      </c>
      <c r="AO359" s="385" t="s">
        <v>14</v>
      </c>
      <c r="AP359" s="372" t="str">
        <f t="shared" si="162"/>
        <v>LD</v>
      </c>
      <c r="AQ359" s="359" t="str">
        <f t="shared" si="163"/>
        <v>HOLD</v>
      </c>
      <c r="AR359" s="359" t="str">
        <f t="shared" si="164"/>
        <v/>
      </c>
      <c r="AS359" s="333" t="str">
        <f t="shared" si="176"/>
        <v>Con/LD</v>
      </c>
      <c r="AU359" s="373">
        <f t="shared" si="165"/>
        <v>2330.8587896253607</v>
      </c>
      <c r="AV359" s="374">
        <f t="shared" si="166"/>
        <v>9527.4016393442635</v>
      </c>
      <c r="AW359" s="375">
        <f t="shared" si="167"/>
        <v>8656.0265671534944</v>
      </c>
      <c r="AX359" s="376">
        <f t="shared" si="168"/>
        <v>22289.631999999998</v>
      </c>
      <c r="AY359" s="377">
        <f t="shared" si="169"/>
        <v>4119.7619476075615</v>
      </c>
      <c r="AZ359" s="378">
        <f t="shared" si="170"/>
        <v>0</v>
      </c>
      <c r="BA359" s="379">
        <f t="shared" si="171"/>
        <v>0</v>
      </c>
      <c r="BB359" s="471">
        <f t="shared" si="173"/>
        <v>1000.7225029296533</v>
      </c>
      <c r="BC359" s="379">
        <f t="shared" si="174"/>
        <v>65.759551502963987</v>
      </c>
      <c r="BD359" s="381">
        <f t="shared" si="172"/>
        <v>115.27663742135937</v>
      </c>
      <c r="BE359" s="382">
        <f>'Allocation (ENG)'!AW359</f>
        <v>48105.439635584655</v>
      </c>
    </row>
    <row r="360" spans="1:57" ht="20" customHeight="1" x14ac:dyDescent="0.35">
      <c r="A360" s="333" t="s">
        <v>458</v>
      </c>
      <c r="B360" s="390" t="s">
        <v>459</v>
      </c>
      <c r="C360" s="333" t="s">
        <v>379</v>
      </c>
      <c r="D360" s="333" t="s">
        <v>71</v>
      </c>
      <c r="E360" s="462">
        <f>'Allocation (ENG)'!AY360</f>
        <v>0.15248701260205239</v>
      </c>
      <c r="F360" s="463">
        <f>'Allocation (ENG)'!AZ360</f>
        <v>0.25944562037770608</v>
      </c>
      <c r="G360" s="464">
        <f>'Allocation (ENG)'!BA360</f>
        <v>0.30173872265618268</v>
      </c>
      <c r="H360" s="465">
        <f>'Allocation (ENG)'!BB360</f>
        <v>6.9259285309484567E-2</v>
      </c>
      <c r="I360" s="466">
        <f>'Allocation (ENG)'!BC360</f>
        <v>0.14199424859686088</v>
      </c>
      <c r="J360" s="467">
        <f>'Allocation (ENG)'!BD360</f>
        <v>2.9664995042821819E-2</v>
      </c>
      <c r="K360" s="462">
        <f>'Allocation (ENG)'!BE360</f>
        <v>0</v>
      </c>
      <c r="L360" s="468">
        <f>'Allocation (ENG)'!BF360</f>
        <v>3.4883988331679647E-2</v>
      </c>
      <c r="M360" s="469">
        <f>'Allocation (ENG)'!BG360</f>
        <v>3.948850713476163E-3</v>
      </c>
      <c r="N360" s="470">
        <f>'Allocation (ENG)'!BH360</f>
        <v>6.5772763697355937E-3</v>
      </c>
      <c r="P360" s="367">
        <f t="shared" si="148"/>
        <v>-0.13084283032988481</v>
      </c>
      <c r="Q360" s="367">
        <f t="shared" si="149"/>
        <v>-7.9528201611822724E-2</v>
      </c>
      <c r="R360" s="367">
        <f t="shared" si="150"/>
        <v>0.13568636663524028</v>
      </c>
      <c r="S360" s="367">
        <f t="shared" si="151"/>
        <v>-3.4736989837091531E-3</v>
      </c>
      <c r="T360" s="367">
        <f t="shared" si="152"/>
        <v>7.9753410900525804E-2</v>
      </c>
      <c r="U360" s="367">
        <f t="shared" si="153"/>
        <v>-1.6533957836759334E-2</v>
      </c>
      <c r="V360" s="367">
        <f t="shared" si="154"/>
        <v>0</v>
      </c>
      <c r="W360" s="367">
        <f t="shared" si="155"/>
        <v>3.4883988331679647E-2</v>
      </c>
      <c r="X360" s="367">
        <f t="shared" si="156"/>
        <v>3.948850713476163E-3</v>
      </c>
      <c r="Y360" s="367">
        <f t="shared" si="157"/>
        <v>-2.3893927818746084E-2</v>
      </c>
      <c r="AA360" s="368">
        <f>'GE2024 results'!Q359</f>
        <v>0.28332984293193719</v>
      </c>
      <c r="AB360" s="368">
        <f>'GE2024 results'!R359</f>
        <v>0.3389738219895288</v>
      </c>
      <c r="AC360" s="368">
        <f>'GE2024 results'!S359</f>
        <v>0.1660523560209424</v>
      </c>
      <c r="AD360" s="368">
        <f>'GE2024 results'!T359</f>
        <v>7.273298429319372E-2</v>
      </c>
      <c r="AE360" s="368">
        <f>'GE2024 results'!U359</f>
        <v>6.224083769633508E-2</v>
      </c>
      <c r="AF360" s="368">
        <f>'GE2024 results'!W359</f>
        <v>4.6198952879581152E-2</v>
      </c>
      <c r="AG360" s="368">
        <f>'GE2024 results'!X359</f>
        <v>0</v>
      </c>
      <c r="AH360" s="369">
        <f>'GE2024 results'!Z359</f>
        <v>3.0471204188481676E-2</v>
      </c>
      <c r="AJ360" s="368">
        <f t="shared" si="158"/>
        <v>0.30173872265618268</v>
      </c>
      <c r="AK360" s="370" t="str">
        <f t="shared" si="159"/>
        <v>Ref</v>
      </c>
      <c r="AL360" s="368">
        <f t="shared" si="160"/>
        <v>4.2293102278476602E-2</v>
      </c>
      <c r="AM360" s="368">
        <f t="shared" si="161"/>
        <v>0.25944562037770608</v>
      </c>
      <c r="AO360" s="384" t="s">
        <v>10</v>
      </c>
      <c r="AP360" s="372" t="str">
        <f t="shared" si="162"/>
        <v>Ref</v>
      </c>
      <c r="AQ360" s="359" t="str">
        <f t="shared" si="163"/>
        <v>gain from</v>
      </c>
      <c r="AR360" s="359" t="str">
        <f t="shared" si="164"/>
        <v>CON</v>
      </c>
      <c r="AS360" s="333" t="str">
        <f t="shared" si="176"/>
        <v/>
      </c>
      <c r="AU360" s="373">
        <f t="shared" si="165"/>
        <v>7095.9020172910668</v>
      </c>
      <c r="AV360" s="374">
        <f t="shared" si="166"/>
        <v>12073.163934426229</v>
      </c>
      <c r="AW360" s="375">
        <f t="shared" si="167"/>
        <v>14041.250951505743</v>
      </c>
      <c r="AX360" s="376">
        <f t="shared" si="168"/>
        <v>3222.9439999999995</v>
      </c>
      <c r="AY360" s="377">
        <f t="shared" si="169"/>
        <v>6607.6268258443997</v>
      </c>
      <c r="AZ360" s="378">
        <f t="shared" si="170"/>
        <v>1380.4447642805721</v>
      </c>
      <c r="BA360" s="379">
        <f t="shared" si="171"/>
        <v>0</v>
      </c>
      <c r="BB360" s="471">
        <f t="shared" si="173"/>
        <v>1623.3078407793005</v>
      </c>
      <c r="BC360" s="379">
        <f t="shared" si="174"/>
        <v>183.75766739468298</v>
      </c>
      <c r="BD360" s="381">
        <f t="shared" si="172"/>
        <v>306.07005714045636</v>
      </c>
      <c r="BE360" s="382">
        <f>'Allocation (ENG)'!AW360</f>
        <v>46534.46805866246</v>
      </c>
    </row>
    <row r="361" spans="1:57" ht="20" customHeight="1" x14ac:dyDescent="0.35">
      <c r="A361" s="333" t="s">
        <v>460</v>
      </c>
      <c r="B361" s="390" t="s">
        <v>459</v>
      </c>
      <c r="C361" s="333" t="s">
        <v>379</v>
      </c>
      <c r="D361" s="333" t="s">
        <v>71</v>
      </c>
      <c r="E361" s="462">
        <f>'Allocation (ENG)'!AY361</f>
        <v>0.22493376201826645</v>
      </c>
      <c r="F361" s="463">
        <f>'Allocation (ENG)'!AZ361</f>
        <v>0.11989054381549408</v>
      </c>
      <c r="G361" s="464">
        <f>'Allocation (ENG)'!BA361</f>
        <v>9.0503996573292916E-2</v>
      </c>
      <c r="H361" s="465">
        <f>'Allocation (ENG)'!BB361</f>
        <v>8.7766409999109785E-2</v>
      </c>
      <c r="I361" s="466">
        <f>'Allocation (ENG)'!BC361</f>
        <v>0.42801561144519146</v>
      </c>
      <c r="J361" s="467">
        <f>'Allocation (ENG)'!BD361</f>
        <v>3.0023172677993253E-2</v>
      </c>
      <c r="K361" s="462">
        <f>'Allocation (ENG)'!BE361</f>
        <v>0</v>
      </c>
      <c r="L361" s="468">
        <f>'Allocation (ENG)'!BF361</f>
        <v>1.0463159426940838E-2</v>
      </c>
      <c r="M361" s="469">
        <f>'Allocation (ENG)'!BG361</f>
        <v>8.4033440437112882E-3</v>
      </c>
      <c r="N361" s="470">
        <f>'Allocation (ENG)'!BH361</f>
        <v>0</v>
      </c>
      <c r="P361" s="367">
        <f t="shared" si="148"/>
        <v>-0.21484896422663349</v>
      </c>
      <c r="Q361" s="367">
        <f t="shared" si="149"/>
        <v>-8.239033904347462E-2</v>
      </c>
      <c r="R361" s="367">
        <f t="shared" si="150"/>
        <v>9.0503996573292916E-2</v>
      </c>
      <c r="S361" s="367">
        <f t="shared" si="151"/>
        <v>-9.2940039024779902E-3</v>
      </c>
      <c r="T361" s="367">
        <f t="shared" si="152"/>
        <v>0.2314615142127282</v>
      </c>
      <c r="U361" s="367">
        <f t="shared" si="153"/>
        <v>-1.5029179482455059E-2</v>
      </c>
      <c r="V361" s="367">
        <f t="shared" si="154"/>
        <v>0</v>
      </c>
      <c r="W361" s="367">
        <f t="shared" si="155"/>
        <v>1.0463159426940838E-2</v>
      </c>
      <c r="X361" s="367">
        <f t="shared" si="156"/>
        <v>8.4033440437112882E-3</v>
      </c>
      <c r="Y361" s="367">
        <f t="shared" si="157"/>
        <v>-1.926952760163201E-2</v>
      </c>
      <c r="AA361" s="368">
        <f>'GE2024 results'!Q360</f>
        <v>0.43978272624489995</v>
      </c>
      <c r="AB361" s="368">
        <f>'GE2024 results'!R360</f>
        <v>0.2022808828589687</v>
      </c>
      <c r="AC361" s="368">
        <f>'GE2024 results'!S360</f>
        <v>0</v>
      </c>
      <c r="AD361" s="368">
        <f>'GE2024 results'!T360</f>
        <v>9.7060413901587775E-2</v>
      </c>
      <c r="AE361" s="368">
        <f>'GE2024 results'!U360</f>
        <v>0.19655409723246325</v>
      </c>
      <c r="AF361" s="368">
        <f>'GE2024 results'!W360</f>
        <v>4.5052352160448311E-2</v>
      </c>
      <c r="AG361" s="368">
        <f>'GE2024 results'!X360</f>
        <v>0</v>
      </c>
      <c r="AH361" s="369">
        <f>'GE2024 results'!Z360</f>
        <v>1.926952760163201E-2</v>
      </c>
      <c r="AJ361" s="368">
        <f t="shared" si="158"/>
        <v>0.42801561144519146</v>
      </c>
      <c r="AK361" s="370" t="str">
        <f t="shared" si="159"/>
        <v>Grn</v>
      </c>
      <c r="AL361" s="484">
        <f t="shared" si="160"/>
        <v>0.203081849426925</v>
      </c>
      <c r="AM361" s="368">
        <f t="shared" si="161"/>
        <v>0.22493376201826645</v>
      </c>
      <c r="AO361" s="383" t="s">
        <v>8</v>
      </c>
      <c r="AP361" s="372" t="str">
        <f t="shared" si="162"/>
        <v>Grn</v>
      </c>
      <c r="AQ361" s="359" t="str">
        <f t="shared" si="163"/>
        <v>gain from</v>
      </c>
      <c r="AR361" s="411" t="str">
        <f t="shared" si="164"/>
        <v>LAB</v>
      </c>
      <c r="AS361" s="333" t="str">
        <f t="shared" si="176"/>
        <v/>
      </c>
      <c r="AU361" s="373">
        <f t="shared" si="165"/>
        <v>9311.563538720462</v>
      </c>
      <c r="AV361" s="374">
        <f t="shared" si="166"/>
        <v>4963.0984980327876</v>
      </c>
      <c r="AW361" s="375">
        <f t="shared" si="167"/>
        <v>3746.5861373532675</v>
      </c>
      <c r="AX361" s="376">
        <f t="shared" si="168"/>
        <v>3633.258502144</v>
      </c>
      <c r="AY361" s="377">
        <f t="shared" si="169"/>
        <v>17718.525337305899</v>
      </c>
      <c r="AZ361" s="378">
        <f t="shared" si="170"/>
        <v>1242.8666889162134</v>
      </c>
      <c r="BA361" s="379">
        <f t="shared" si="171"/>
        <v>0</v>
      </c>
      <c r="BB361" s="471">
        <f t="shared" si="173"/>
        <v>433.14250802336034</v>
      </c>
      <c r="BC361" s="379">
        <f t="shared" si="174"/>
        <v>347.87250832710214</v>
      </c>
      <c r="BD361" s="381">
        <f t="shared" si="172"/>
        <v>0</v>
      </c>
      <c r="BE361" s="382">
        <f>'Allocation (ENG)'!AW361</f>
        <v>41396.913718823089</v>
      </c>
    </row>
    <row r="362" spans="1:57" ht="20" customHeight="1" x14ac:dyDescent="0.35">
      <c r="A362" s="333" t="s">
        <v>461</v>
      </c>
      <c r="B362" s="390" t="s">
        <v>459</v>
      </c>
      <c r="C362" s="333" t="s">
        <v>379</v>
      </c>
      <c r="D362" s="333" t="s">
        <v>71</v>
      </c>
      <c r="E362" s="462">
        <f>'Allocation (ENG)'!AY362</f>
        <v>9.170835550891894E-2</v>
      </c>
      <c r="F362" s="463">
        <f>'Allocation (ENG)'!AZ362</f>
        <v>3.5706639762690721E-2</v>
      </c>
      <c r="G362" s="464">
        <f>'Allocation (ENG)'!BA362</f>
        <v>6.048168714939451E-2</v>
      </c>
      <c r="H362" s="465">
        <f>'Allocation (ENG)'!BB362</f>
        <v>1.7925968444276619E-2</v>
      </c>
      <c r="I362" s="466">
        <f>'Allocation (ENG)'!BC362</f>
        <v>0.77135655334073738</v>
      </c>
      <c r="J362" s="467">
        <f>'Allocation (ENG)'!BD362</f>
        <v>4.7196092852244817E-4</v>
      </c>
      <c r="K362" s="462">
        <f>'Allocation (ENG)'!BE362</f>
        <v>0</v>
      </c>
      <c r="L362" s="468">
        <f>'Allocation (ENG)'!BF362</f>
        <v>6.9922827611484427E-3</v>
      </c>
      <c r="M362" s="469">
        <f>'Allocation (ENG)'!BG362</f>
        <v>1.2388877630671534E-2</v>
      </c>
      <c r="N362" s="470">
        <f>'Allocation (ENG)'!BH362</f>
        <v>2.9676744736395295E-3</v>
      </c>
      <c r="P362" s="367">
        <f t="shared" si="148"/>
        <v>-0.18556758360839676</v>
      </c>
      <c r="Q362" s="367">
        <f t="shared" si="149"/>
        <v>-4.0205741116938025E-2</v>
      </c>
      <c r="R362" s="367">
        <f t="shared" si="150"/>
        <v>6.3213067281046656E-3</v>
      </c>
      <c r="S362" s="367">
        <f t="shared" si="151"/>
        <v>-1.2706348267905648E-2</v>
      </c>
      <c r="T362" s="367">
        <f t="shared" si="152"/>
        <v>0.22117799214294509</v>
      </c>
      <c r="U362" s="367">
        <f t="shared" si="153"/>
        <v>-2.9464833928495131E-3</v>
      </c>
      <c r="V362" s="367">
        <f t="shared" si="154"/>
        <v>0</v>
      </c>
      <c r="W362" s="367">
        <f t="shared" si="155"/>
        <v>6.9922827611484427E-3</v>
      </c>
      <c r="X362" s="367">
        <f t="shared" si="156"/>
        <v>1.2388877630671534E-2</v>
      </c>
      <c r="Y362" s="367">
        <f t="shared" si="157"/>
        <v>-5.4543028767796596E-3</v>
      </c>
      <c r="AA362" s="368">
        <f>'GE2024 results'!Q361</f>
        <v>0.27727593911731568</v>
      </c>
      <c r="AB362" s="368">
        <f>'GE2024 results'!R361</f>
        <v>7.5912380879628746E-2</v>
      </c>
      <c r="AC362" s="368">
        <f>'GE2024 results'!S361</f>
        <v>5.4160380421289844E-2</v>
      </c>
      <c r="AD362" s="368">
        <f>'GE2024 results'!T361</f>
        <v>3.0632316712182268E-2</v>
      </c>
      <c r="AE362" s="368">
        <f>'GE2024 results'!U361</f>
        <v>0.55017856119779229</v>
      </c>
      <c r="AF362" s="368">
        <f>'GE2024 results'!W361</f>
        <v>3.4184443213719612E-3</v>
      </c>
      <c r="AG362" s="368">
        <f>'GE2024 results'!X361</f>
        <v>0</v>
      </c>
      <c r="AH362" s="369">
        <f>'GE2024 results'!Z361</f>
        <v>8.4219773504191891E-3</v>
      </c>
      <c r="AJ362" s="368">
        <f t="shared" si="158"/>
        <v>0.77135655334073738</v>
      </c>
      <c r="AK362" s="370" t="str">
        <f t="shared" si="159"/>
        <v>Grn</v>
      </c>
      <c r="AL362" s="485">
        <f t="shared" si="160"/>
        <v>0.6796481978318184</v>
      </c>
      <c r="AM362" s="368">
        <f t="shared" si="161"/>
        <v>9.170835550891894E-2</v>
      </c>
      <c r="AO362" s="477" t="s">
        <v>16</v>
      </c>
      <c r="AP362" s="372" t="str">
        <f t="shared" si="162"/>
        <v>Grn</v>
      </c>
      <c r="AQ362" s="359" t="str">
        <f t="shared" si="163"/>
        <v>HOLD</v>
      </c>
      <c r="AR362" s="412" t="str">
        <f t="shared" si="164"/>
        <v/>
      </c>
      <c r="AS362" s="333" t="str">
        <f t="shared" si="176"/>
        <v/>
      </c>
      <c r="AU362" s="373">
        <f t="shared" si="165"/>
        <v>7615.1527377521616</v>
      </c>
      <c r="AV362" s="374">
        <f t="shared" si="166"/>
        <v>2964.9590163934422</v>
      </c>
      <c r="AW362" s="375">
        <f t="shared" si="167"/>
        <v>5022.1954469000229</v>
      </c>
      <c r="AX362" s="376">
        <f t="shared" si="168"/>
        <v>1488.5119999999999</v>
      </c>
      <c r="AY362" s="377">
        <f t="shared" si="169"/>
        <v>64050.848326295869</v>
      </c>
      <c r="AZ362" s="378">
        <f t="shared" si="170"/>
        <v>39.190044756611513</v>
      </c>
      <c r="BA362" s="379">
        <f t="shared" si="171"/>
        <v>0</v>
      </c>
      <c r="BB362" s="471">
        <f t="shared" si="173"/>
        <v>580.61559294363678</v>
      </c>
      <c r="BC362" s="379">
        <f t="shared" si="174"/>
        <v>1028.7306416448571</v>
      </c>
      <c r="BD362" s="381">
        <f t="shared" si="172"/>
        <v>246.42568572168335</v>
      </c>
      <c r="BE362" s="382">
        <f>'Allocation (ENG)'!AW362</f>
        <v>83036.629492408276</v>
      </c>
    </row>
    <row r="363" spans="1:57" ht="20" customHeight="1" x14ac:dyDescent="0.35">
      <c r="A363" s="333" t="s">
        <v>462</v>
      </c>
      <c r="B363" s="390" t="s">
        <v>459</v>
      </c>
      <c r="C363" s="333" t="s">
        <v>379</v>
      </c>
      <c r="D363" s="333" t="s">
        <v>71</v>
      </c>
      <c r="E363" s="462">
        <f>'Allocation (ENG)'!AY363</f>
        <v>2.9793155115111304E-2</v>
      </c>
      <c r="F363" s="463">
        <f>'Allocation (ENG)'!AZ363</f>
        <v>0.18180083709313524</v>
      </c>
      <c r="G363" s="464">
        <f>'Allocation (ENG)'!BA363</f>
        <v>0.22673337348775335</v>
      </c>
      <c r="H363" s="465">
        <f>'Allocation (ENG)'!BB363</f>
        <v>0.46542430529069806</v>
      </c>
      <c r="I363" s="466">
        <f>'Allocation (ENG)'!BC363</f>
        <v>6.6738211329294375E-2</v>
      </c>
      <c r="J363" s="467">
        <f>'Allocation (ENG)'!BD363</f>
        <v>0</v>
      </c>
      <c r="K363" s="462">
        <f>'Allocation (ENG)'!BE363</f>
        <v>0</v>
      </c>
      <c r="L363" s="468">
        <f>'Allocation (ENG)'!BF363</f>
        <v>2.6212626226835019E-2</v>
      </c>
      <c r="M363" s="469">
        <f>'Allocation (ENG)'!BG363</f>
        <v>1.0652738922628845E-3</v>
      </c>
      <c r="N363" s="470">
        <f>'Allocation (ENG)'!BH363</f>
        <v>2.2322175649098054E-3</v>
      </c>
      <c r="P363" s="367">
        <f t="shared" si="148"/>
        <v>-2.9169677907583576E-2</v>
      </c>
      <c r="Q363" s="367">
        <f t="shared" si="149"/>
        <v>-7.1197737624549201E-2</v>
      </c>
      <c r="R363" s="367">
        <f t="shared" si="150"/>
        <v>9.3831279419120533E-2</v>
      </c>
      <c r="S363" s="367">
        <f t="shared" si="151"/>
        <v>-5.5176506023850769E-2</v>
      </c>
      <c r="T363" s="367">
        <f t="shared" si="152"/>
        <v>3.5579347169662753E-2</v>
      </c>
      <c r="U363" s="367">
        <f t="shared" si="153"/>
        <v>0</v>
      </c>
      <c r="V363" s="367">
        <f t="shared" si="154"/>
        <v>0</v>
      </c>
      <c r="W363" s="367">
        <f t="shared" si="155"/>
        <v>2.6212626226835019E-2</v>
      </c>
      <c r="X363" s="367">
        <f t="shared" si="156"/>
        <v>1.0652738922628845E-3</v>
      </c>
      <c r="Y363" s="367">
        <f t="shared" si="157"/>
        <v>-1.1446051518975622E-3</v>
      </c>
      <c r="AA363" s="368">
        <f>'GE2024 results'!Q362</f>
        <v>5.896283302269488E-2</v>
      </c>
      <c r="AB363" s="368">
        <f>'GE2024 results'!R362</f>
        <v>0.25299857471768444</v>
      </c>
      <c r="AC363" s="368">
        <f>'GE2024 results'!S362</f>
        <v>0.13290209406863282</v>
      </c>
      <c r="AD363" s="368">
        <f>'GE2024 results'!T362</f>
        <v>0.52060081131454883</v>
      </c>
      <c r="AE363" s="368">
        <f>'GE2024 results'!U362</f>
        <v>3.1158864159631618E-2</v>
      </c>
      <c r="AF363" s="368">
        <f>'GE2024 results'!W362</f>
        <v>0</v>
      </c>
      <c r="AG363" s="368">
        <f>'GE2024 results'!X362</f>
        <v>0</v>
      </c>
      <c r="AH363" s="369">
        <f>'GE2024 results'!Z362</f>
        <v>3.3768227168073676E-3</v>
      </c>
      <c r="AJ363" s="368">
        <f t="shared" si="158"/>
        <v>0.46542430529069806</v>
      </c>
      <c r="AK363" s="370" t="str">
        <f t="shared" si="159"/>
        <v>LD</v>
      </c>
      <c r="AL363" s="368">
        <f t="shared" si="160"/>
        <v>0.23869093180294471</v>
      </c>
      <c r="AM363" s="368">
        <f t="shared" si="161"/>
        <v>0.22673337348775335</v>
      </c>
      <c r="AO363" s="385" t="s">
        <v>14</v>
      </c>
      <c r="AP363" s="372" t="str">
        <f t="shared" si="162"/>
        <v>LD</v>
      </c>
      <c r="AQ363" s="359" t="str">
        <f t="shared" si="163"/>
        <v>HOLD</v>
      </c>
      <c r="AR363" s="359" t="str">
        <f t="shared" si="164"/>
        <v/>
      </c>
      <c r="AS363" s="333" t="str">
        <f t="shared" si="176"/>
        <v>Con/LD</v>
      </c>
      <c r="AU363" s="373">
        <f t="shared" si="165"/>
        <v>1410.3688760806917</v>
      </c>
      <c r="AV363" s="374">
        <f t="shared" si="166"/>
        <v>8606.2131147540986</v>
      </c>
      <c r="AW363" s="375">
        <f t="shared" si="167"/>
        <v>10733.26043852646</v>
      </c>
      <c r="AX363" s="376">
        <f t="shared" si="168"/>
        <v>22032.576000000001</v>
      </c>
      <c r="AY363" s="377">
        <f t="shared" si="169"/>
        <v>3159.2993672694793</v>
      </c>
      <c r="AZ363" s="378">
        <f t="shared" si="170"/>
        <v>0</v>
      </c>
      <c r="BA363" s="379">
        <f t="shared" si="171"/>
        <v>0</v>
      </c>
      <c r="BB363" s="471">
        <f t="shared" si="173"/>
        <v>1240.8713359772153</v>
      </c>
      <c r="BC363" s="379">
        <f t="shared" si="174"/>
        <v>50.428668475829383</v>
      </c>
      <c r="BD363" s="381">
        <f t="shared" si="172"/>
        <v>105.67025096957944</v>
      </c>
      <c r="BE363" s="382">
        <f>'Allocation (ENG)'!AW363</f>
        <v>47338.688052053352</v>
      </c>
    </row>
    <row r="364" spans="1:57" ht="20" customHeight="1" x14ac:dyDescent="0.35">
      <c r="A364" s="333" t="s">
        <v>463</v>
      </c>
      <c r="B364" s="390" t="s">
        <v>459</v>
      </c>
      <c r="C364" s="333" t="s">
        <v>379</v>
      </c>
      <c r="D364" s="333" t="s">
        <v>71</v>
      </c>
      <c r="E364" s="462">
        <f>'Allocation (ENG)'!AY364</f>
        <v>0.20821893481277873</v>
      </c>
      <c r="F364" s="463">
        <f>'Allocation (ENG)'!AZ364</f>
        <v>0.16220222982030499</v>
      </c>
      <c r="G364" s="464">
        <f>'Allocation (ENG)'!BA364</f>
        <v>0.2719257438926006</v>
      </c>
      <c r="H364" s="465">
        <f>'Allocation (ENG)'!BB364</f>
        <v>4.9790791989223815E-2</v>
      </c>
      <c r="I364" s="466">
        <f>'Allocation (ENG)'!BC364</f>
        <v>0.26574623200428915</v>
      </c>
      <c r="J364" s="467">
        <f>'Allocation (ENG)'!BD364</f>
        <v>0</v>
      </c>
      <c r="K364" s="462">
        <f>'Allocation (ENG)'!BE364</f>
        <v>6.0753952156422228E-3</v>
      </c>
      <c r="L364" s="468">
        <f>'Allocation (ENG)'!BF364</f>
        <v>3.1437312365908972E-2</v>
      </c>
      <c r="M364" s="469">
        <f>'Allocation (ENG)'!BG364</f>
        <v>4.6033598992515417E-3</v>
      </c>
      <c r="N364" s="470">
        <f>'Allocation (ENG)'!BH364</f>
        <v>0</v>
      </c>
      <c r="P364" s="367">
        <f t="shared" si="148"/>
        <v>-0.2078280319191195</v>
      </c>
      <c r="Q364" s="367">
        <f t="shared" si="149"/>
        <v>-6.5695139172954414E-2</v>
      </c>
      <c r="R364" s="367">
        <f t="shared" si="150"/>
        <v>0.110999455569052</v>
      </c>
      <c r="S364" s="367">
        <f t="shared" si="151"/>
        <v>-6.4388231445009075E-3</v>
      </c>
      <c r="T364" s="367">
        <f t="shared" si="152"/>
        <v>0.14047986975162552</v>
      </c>
      <c r="U364" s="367">
        <f t="shared" si="153"/>
        <v>-2.8049575994781475E-3</v>
      </c>
      <c r="V364" s="367">
        <f t="shared" si="154"/>
        <v>-1.7958811487848265E-3</v>
      </c>
      <c r="W364" s="367">
        <f t="shared" si="155"/>
        <v>3.1437312365908972E-2</v>
      </c>
      <c r="X364" s="367">
        <f t="shared" si="156"/>
        <v>4.6033598992515417E-3</v>
      </c>
      <c r="Y364" s="367">
        <f t="shared" si="157"/>
        <v>-2.9571646010002174E-3</v>
      </c>
      <c r="AA364" s="368">
        <f>'GE2024 results'!Q363</f>
        <v>0.41604696673189823</v>
      </c>
      <c r="AB364" s="368">
        <f>'GE2024 results'!R363</f>
        <v>0.22789736899325941</v>
      </c>
      <c r="AC364" s="368">
        <f>'GE2024 results'!S363</f>
        <v>0.16092628832354861</v>
      </c>
      <c r="AD364" s="368">
        <f>'GE2024 results'!T363</f>
        <v>5.6229615133724722E-2</v>
      </c>
      <c r="AE364" s="368">
        <f>'GE2024 results'!U363</f>
        <v>0.12526636225266363</v>
      </c>
      <c r="AF364" s="368">
        <f>'GE2024 results'!W363</f>
        <v>2.8049575994781475E-3</v>
      </c>
      <c r="AG364" s="368">
        <f>'GE2024 results'!X363</f>
        <v>7.8712763644270493E-3</v>
      </c>
      <c r="AH364" s="369">
        <f>'GE2024 results'!Z363</f>
        <v>2.9571646010002174E-3</v>
      </c>
      <c r="AJ364" s="368">
        <f t="shared" si="158"/>
        <v>0.2719257438926006</v>
      </c>
      <c r="AK364" s="370" t="str">
        <f t="shared" si="159"/>
        <v>Ref</v>
      </c>
      <c r="AL364" s="368">
        <f t="shared" si="160"/>
        <v>6.1795118883114508E-3</v>
      </c>
      <c r="AM364" s="368">
        <f t="shared" si="161"/>
        <v>0.26574623200428915</v>
      </c>
      <c r="AO364" s="383" t="s">
        <v>8</v>
      </c>
      <c r="AP364" s="372" t="str">
        <f t="shared" si="162"/>
        <v>Ref</v>
      </c>
      <c r="AQ364" s="359" t="str">
        <f t="shared" si="163"/>
        <v>gain from</v>
      </c>
      <c r="AR364" s="359" t="str">
        <f t="shared" si="164"/>
        <v>LAB</v>
      </c>
      <c r="AS364" s="333" t="str">
        <f t="shared" si="176"/>
        <v/>
      </c>
      <c r="AU364" s="373">
        <f t="shared" si="165"/>
        <v>10035.700288184438</v>
      </c>
      <c r="AV364" s="374">
        <f t="shared" si="166"/>
        <v>7817.7950819672133</v>
      </c>
      <c r="AW364" s="375">
        <f t="shared" si="167"/>
        <v>13106.230078458066</v>
      </c>
      <c r="AX364" s="376">
        <f t="shared" si="168"/>
        <v>2399.808</v>
      </c>
      <c r="AY364" s="377">
        <f t="shared" si="169"/>
        <v>12808.39103085114</v>
      </c>
      <c r="AZ364" s="378">
        <f t="shared" si="170"/>
        <v>0</v>
      </c>
      <c r="BA364" s="379">
        <f t="shared" si="171"/>
        <v>292.82085018481774</v>
      </c>
      <c r="BB364" s="471">
        <f t="shared" si="173"/>
        <v>1515.2101563384542</v>
      </c>
      <c r="BC364" s="379">
        <f t="shared" si="174"/>
        <v>221.87194603158704</v>
      </c>
      <c r="BD364" s="381">
        <f t="shared" si="172"/>
        <v>0</v>
      </c>
      <c r="BE364" s="382">
        <f>'Allocation (ENG)'!AW364</f>
        <v>48197.827432015714</v>
      </c>
    </row>
    <row r="365" spans="1:57" ht="20" customHeight="1" x14ac:dyDescent="0.35">
      <c r="A365" s="333" t="s">
        <v>464</v>
      </c>
      <c r="B365" s="390" t="s">
        <v>459</v>
      </c>
      <c r="C365" s="333" t="s">
        <v>379</v>
      </c>
      <c r="D365" s="333" t="s">
        <v>71</v>
      </c>
      <c r="E365" s="462">
        <f>'Allocation (ENG)'!AY365</f>
        <v>0.28387407080205168</v>
      </c>
      <c r="F365" s="463">
        <f>'Allocation (ENG)'!AZ365</f>
        <v>9.837082685814362E-2</v>
      </c>
      <c r="G365" s="464">
        <f>'Allocation (ENG)'!BA365</f>
        <v>0.16055836468616549</v>
      </c>
      <c r="H365" s="465">
        <f>'Allocation (ENG)'!BB365</f>
        <v>5.6227543087960255E-2</v>
      </c>
      <c r="I365" s="466">
        <f>'Allocation (ENG)'!BC365</f>
        <v>0.32806112011870026</v>
      </c>
      <c r="J365" s="467">
        <f>'Allocation (ENG)'!BD365</f>
        <v>4.6957790841585391E-2</v>
      </c>
      <c r="K365" s="462">
        <f>'Allocation (ENG)'!BE365</f>
        <v>0</v>
      </c>
      <c r="L365" s="468">
        <f>'Allocation (ENG)'!BF365</f>
        <v>1.8562139028631561E-2</v>
      </c>
      <c r="M365" s="469">
        <f>'Allocation (ENG)'!BG365</f>
        <v>7.3881445767617826E-3</v>
      </c>
      <c r="N365" s="470">
        <f>'Allocation (ENG)'!BH365</f>
        <v>0</v>
      </c>
      <c r="P365" s="367">
        <f t="shared" si="148"/>
        <v>-0.24029322196028241</v>
      </c>
      <c r="Q365" s="367">
        <f t="shared" si="149"/>
        <v>-2.9352689295124593E-2</v>
      </c>
      <c r="R365" s="367">
        <f t="shared" si="150"/>
        <v>7.2750855391052888E-2</v>
      </c>
      <c r="S365" s="367">
        <f t="shared" si="151"/>
        <v>-2.4520693106604083E-3</v>
      </c>
      <c r="T365" s="367">
        <f t="shared" si="152"/>
        <v>0.18515719209080528</v>
      </c>
      <c r="U365" s="367">
        <f t="shared" si="153"/>
        <v>-1.1760350521184071E-2</v>
      </c>
      <c r="V365" s="367">
        <f t="shared" si="154"/>
        <v>0</v>
      </c>
      <c r="W365" s="367">
        <f t="shared" si="155"/>
        <v>1.8562139028631561E-2</v>
      </c>
      <c r="X365" s="367">
        <f t="shared" si="156"/>
        <v>7.3881445767617826E-3</v>
      </c>
      <c r="Y365" s="367">
        <f t="shared" si="157"/>
        <v>0</v>
      </c>
      <c r="AA365" s="368">
        <f>'GE2024 results'!Q364</f>
        <v>0.52416729276233409</v>
      </c>
      <c r="AB365" s="368">
        <f>'GE2024 results'!R364</f>
        <v>0.12772351615326821</v>
      </c>
      <c r="AC365" s="368">
        <f>'GE2024 results'!S364</f>
        <v>8.7807509295112607E-2</v>
      </c>
      <c r="AD365" s="368">
        <f>'GE2024 results'!T364</f>
        <v>5.8679612398620663E-2</v>
      </c>
      <c r="AE365" s="368">
        <f>'GE2024 results'!U364</f>
        <v>0.14290392802789498</v>
      </c>
      <c r="AF365" s="368">
        <f>'GE2024 results'!W364</f>
        <v>5.8718141362769462E-2</v>
      </c>
      <c r="AG365" s="368">
        <f>'GE2024 results'!X364</f>
        <v>0</v>
      </c>
      <c r="AH365" s="369">
        <f>'GE2024 results'!Z364</f>
        <v>0</v>
      </c>
      <c r="AJ365" s="368">
        <f t="shared" si="158"/>
        <v>0.32806112011870026</v>
      </c>
      <c r="AK365" s="370" t="str">
        <f t="shared" si="159"/>
        <v>Grn</v>
      </c>
      <c r="AL365" s="368">
        <f t="shared" si="160"/>
        <v>4.4187049316648574E-2</v>
      </c>
      <c r="AM365" s="368">
        <f t="shared" si="161"/>
        <v>0.28387407080205168</v>
      </c>
      <c r="AO365" s="383" t="s">
        <v>8</v>
      </c>
      <c r="AP365" s="372" t="str">
        <f t="shared" si="162"/>
        <v>Grn</v>
      </c>
      <c r="AQ365" s="359" t="str">
        <f t="shared" si="163"/>
        <v>gain from</v>
      </c>
      <c r="AR365" s="359" t="str">
        <f t="shared" si="164"/>
        <v>LAB</v>
      </c>
      <c r="AS365" s="333" t="str">
        <f t="shared" si="176"/>
        <v/>
      </c>
      <c r="AU365" s="373">
        <f t="shared" si="165"/>
        <v>14271.002881844381</v>
      </c>
      <c r="AV365" s="374">
        <f t="shared" si="166"/>
        <v>4945.3278688524588</v>
      </c>
      <c r="AW365" s="375">
        <f t="shared" si="167"/>
        <v>8071.6385214986967</v>
      </c>
      <c r="AX365" s="376">
        <f t="shared" si="168"/>
        <v>2826.6880000000001</v>
      </c>
      <c r="AY365" s="377">
        <f t="shared" si="169"/>
        <v>16492.387548490497</v>
      </c>
      <c r="AZ365" s="378">
        <f t="shared" si="170"/>
        <v>2360.6762200292774</v>
      </c>
      <c r="BA365" s="379">
        <f t="shared" si="171"/>
        <v>0</v>
      </c>
      <c r="BB365" s="471">
        <f t="shared" si="173"/>
        <v>933.16145015412417</v>
      </c>
      <c r="BC365" s="379">
        <f t="shared" si="174"/>
        <v>371.41903185646044</v>
      </c>
      <c r="BD365" s="381">
        <f t="shared" si="172"/>
        <v>0</v>
      </c>
      <c r="BE365" s="382">
        <f>'Allocation (ENG)'!AW365</f>
        <v>50272.301522725895</v>
      </c>
    </row>
    <row r="366" spans="1:57" ht="20" customHeight="1" x14ac:dyDescent="0.35">
      <c r="A366" s="333" t="s">
        <v>465</v>
      </c>
      <c r="B366" s="390" t="s">
        <v>459</v>
      </c>
      <c r="C366" s="333" t="s">
        <v>379</v>
      </c>
      <c r="D366" s="333" t="s">
        <v>71</v>
      </c>
      <c r="E366" s="462">
        <f>'Allocation (ENG)'!AY366</f>
        <v>3.4476268856862134E-2</v>
      </c>
      <c r="F366" s="463">
        <f>'Allocation (ENG)'!AZ366</f>
        <v>0.19577614167109567</v>
      </c>
      <c r="G366" s="464">
        <f>'Allocation (ENG)'!BA366</f>
        <v>0.2063278250228536</v>
      </c>
      <c r="H366" s="465">
        <f>'Allocation (ENG)'!BB366</f>
        <v>0.45903238071592045</v>
      </c>
      <c r="I366" s="466">
        <f>'Allocation (ENG)'!BC366</f>
        <v>7.6424006454219054E-2</v>
      </c>
      <c r="J366" s="467">
        <f>'Allocation (ENG)'!BD366</f>
        <v>0</v>
      </c>
      <c r="K366" s="462">
        <f>'Allocation (ENG)'!BE366</f>
        <v>0</v>
      </c>
      <c r="L366" s="468">
        <f>'Allocation (ENG)'!BF366</f>
        <v>2.3853542486157227E-2</v>
      </c>
      <c r="M366" s="469">
        <f>'Allocation (ENG)'!BG366</f>
        <v>1.2198783454970144E-3</v>
      </c>
      <c r="N366" s="470">
        <f>'Allocation (ENG)'!BH366</f>
        <v>2.8899564473947341E-3</v>
      </c>
      <c r="P366" s="367">
        <f t="shared" si="148"/>
        <v>-3.2738294925508622E-2</v>
      </c>
      <c r="Q366" s="367">
        <f t="shared" si="149"/>
        <v>-7.2611950029579514E-2</v>
      </c>
      <c r="R366" s="367">
        <f t="shared" si="150"/>
        <v>8.7188412162943499E-2</v>
      </c>
      <c r="S366" s="367">
        <f t="shared" si="151"/>
        <v>-4.6769435995568487E-2</v>
      </c>
      <c r="T366" s="367">
        <f t="shared" si="152"/>
        <v>4.127458851654392E-2</v>
      </c>
      <c r="U366" s="367">
        <f t="shared" si="153"/>
        <v>0</v>
      </c>
      <c r="V366" s="367">
        <f t="shared" si="154"/>
        <v>0</v>
      </c>
      <c r="W366" s="367">
        <f t="shared" si="155"/>
        <v>2.3853542486157227E-2</v>
      </c>
      <c r="X366" s="367">
        <f t="shared" si="156"/>
        <v>1.2198783454970144E-3</v>
      </c>
      <c r="Y366" s="367">
        <f t="shared" si="157"/>
        <v>-1.4167405604852048E-3</v>
      </c>
      <c r="AA366" s="368">
        <f>'GE2024 results'!Q365</f>
        <v>6.7214563782370756E-2</v>
      </c>
      <c r="AB366" s="368">
        <f>'GE2024 results'!R365</f>
        <v>0.26838809170067518</v>
      </c>
      <c r="AC366" s="368">
        <f>'GE2024 results'!S365</f>
        <v>0.1191394128599101</v>
      </c>
      <c r="AD366" s="368">
        <f>'GE2024 results'!T365</f>
        <v>0.50580181671148894</v>
      </c>
      <c r="AE366" s="368">
        <f>'GE2024 results'!U365</f>
        <v>3.5149417937675134E-2</v>
      </c>
      <c r="AF366" s="368">
        <f>'GE2024 results'!W365</f>
        <v>0</v>
      </c>
      <c r="AG366" s="368">
        <f>'GE2024 results'!X365</f>
        <v>0</v>
      </c>
      <c r="AH366" s="369">
        <f>'GE2024 results'!Z365</f>
        <v>4.3066970078799388E-3</v>
      </c>
      <c r="AJ366" s="368">
        <f t="shared" si="158"/>
        <v>0.45903238071592045</v>
      </c>
      <c r="AK366" s="370" t="str">
        <f t="shared" si="159"/>
        <v>LD</v>
      </c>
      <c r="AL366" s="368">
        <f t="shared" si="160"/>
        <v>0.25270455569306682</v>
      </c>
      <c r="AM366" s="368">
        <f t="shared" si="161"/>
        <v>0.2063278250228536</v>
      </c>
      <c r="AO366" s="385" t="s">
        <v>14</v>
      </c>
      <c r="AP366" s="372" t="str">
        <f t="shared" si="162"/>
        <v>LD</v>
      </c>
      <c r="AQ366" s="359" t="str">
        <f t="shared" si="163"/>
        <v>HOLD</v>
      </c>
      <c r="AR366" s="359" t="str">
        <f t="shared" si="164"/>
        <v/>
      </c>
      <c r="AS366" s="333" t="str">
        <f t="shared" si="176"/>
        <v>Con/LD</v>
      </c>
      <c r="AU366" s="373">
        <f t="shared" si="165"/>
        <v>1874.5475504322767</v>
      </c>
      <c r="AV366" s="374">
        <f t="shared" si="166"/>
        <v>10644.762295081968</v>
      </c>
      <c r="AW366" s="375">
        <f t="shared" si="167"/>
        <v>11218.479603706504</v>
      </c>
      <c r="AX366" s="376">
        <f t="shared" si="168"/>
        <v>24958.559999999998</v>
      </c>
      <c r="AY366" s="377">
        <f t="shared" si="169"/>
        <v>4155.3346357682312</v>
      </c>
      <c r="AZ366" s="378">
        <f t="shared" si="170"/>
        <v>0</v>
      </c>
      <c r="BA366" s="379">
        <f t="shared" si="171"/>
        <v>0</v>
      </c>
      <c r="BB366" s="471">
        <f t="shared" si="173"/>
        <v>1296.9674828272</v>
      </c>
      <c r="BC366" s="379">
        <f t="shared" si="174"/>
        <v>66.327361985450452</v>
      </c>
      <c r="BD366" s="381">
        <f t="shared" si="172"/>
        <v>157.13303553268628</v>
      </c>
      <c r="BE366" s="382">
        <f>'Allocation (ENG)'!AW366</f>
        <v>54372.111965334319</v>
      </c>
    </row>
    <row r="367" spans="1:57" ht="20" customHeight="1" x14ac:dyDescent="0.35">
      <c r="A367" s="333" t="s">
        <v>466</v>
      </c>
      <c r="B367" s="390" t="s">
        <v>459</v>
      </c>
      <c r="C367" s="333" t="s">
        <v>379</v>
      </c>
      <c r="D367" s="333" t="s">
        <v>71</v>
      </c>
      <c r="E367" s="462">
        <f>'Allocation (ENG)'!AY367</f>
        <v>8.168108036694427E-2</v>
      </c>
      <c r="F367" s="463">
        <f>'Allocation (ENG)'!AZ367</f>
        <v>0.23627012173303621</v>
      </c>
      <c r="G367" s="464">
        <f>'Allocation (ENG)'!BA367</f>
        <v>0.29857764974989948</v>
      </c>
      <c r="H367" s="465">
        <f>'Allocation (ENG)'!BB367</f>
        <v>0.17393602933333832</v>
      </c>
      <c r="I367" s="466">
        <f>'Allocation (ENG)'!BC367</f>
        <v>0.15809587956840798</v>
      </c>
      <c r="J367" s="467">
        <f>'Allocation (ENG)'!BD367</f>
        <v>1.1278944415650492E-2</v>
      </c>
      <c r="K367" s="462">
        <f>'Allocation (ENG)'!BE367</f>
        <v>0</v>
      </c>
      <c r="L367" s="468">
        <f>'Allocation (ENG)'!BF367</f>
        <v>3.4518536959022982E-2</v>
      </c>
      <c r="M367" s="469">
        <f>'Allocation (ENG)'!BG367</f>
        <v>3.1627886937336935E-3</v>
      </c>
      <c r="N367" s="470">
        <f>'Allocation (ENG)'!BH367</f>
        <v>2.4789691799664403E-3</v>
      </c>
      <c r="P367" s="367">
        <f t="shared" si="148"/>
        <v>-8.586340361882086E-2</v>
      </c>
      <c r="Q367" s="367">
        <f t="shared" si="149"/>
        <v>-0.10451279641642999</v>
      </c>
      <c r="R367" s="367">
        <f t="shared" si="150"/>
        <v>0.11718466550994014</v>
      </c>
      <c r="S367" s="367">
        <f t="shared" si="151"/>
        <v>-2.771114911099315E-2</v>
      </c>
      <c r="T367" s="367">
        <f t="shared" si="152"/>
        <v>8.1593591820568634E-2</v>
      </c>
      <c r="U367" s="367">
        <f t="shared" si="153"/>
        <v>-8.1008217256814848E-3</v>
      </c>
      <c r="V367" s="367">
        <f t="shared" si="154"/>
        <v>0</v>
      </c>
      <c r="W367" s="367">
        <f t="shared" si="155"/>
        <v>3.4518536959022982E-2</v>
      </c>
      <c r="X367" s="367">
        <f t="shared" si="156"/>
        <v>3.1627886937336935E-3</v>
      </c>
      <c r="Y367" s="367">
        <f t="shared" si="157"/>
        <v>-1.0271412111340118E-2</v>
      </c>
      <c r="AA367" s="368">
        <f>'GE2024 results'!Q366</f>
        <v>0.16754448398576513</v>
      </c>
      <c r="AB367" s="368">
        <f>'GE2024 results'!R366</f>
        <v>0.34078291814946621</v>
      </c>
      <c r="AC367" s="368">
        <f>'GE2024 results'!S366</f>
        <v>0.18139298423995934</v>
      </c>
      <c r="AD367" s="368">
        <f>'GE2024 results'!T366</f>
        <v>0.20164717844433147</v>
      </c>
      <c r="AE367" s="368">
        <f>'GE2024 results'!U366</f>
        <v>7.6502287747839348E-2</v>
      </c>
      <c r="AF367" s="368">
        <f>'GE2024 results'!W366</f>
        <v>1.9379766141331977E-2</v>
      </c>
      <c r="AG367" s="368">
        <f>'GE2024 results'!X366</f>
        <v>0</v>
      </c>
      <c r="AH367" s="369">
        <f>'GE2024 results'!Z366</f>
        <v>1.2750381291306559E-2</v>
      </c>
      <c r="AJ367" s="368">
        <f t="shared" si="158"/>
        <v>0.29857764974989948</v>
      </c>
      <c r="AK367" s="370" t="str">
        <f t="shared" si="159"/>
        <v>Ref</v>
      </c>
      <c r="AL367" s="368">
        <f t="shared" si="160"/>
        <v>6.2307528016863262E-2</v>
      </c>
      <c r="AM367" s="368">
        <f t="shared" si="161"/>
        <v>0.23627012173303621</v>
      </c>
      <c r="AO367" s="384" t="s">
        <v>10</v>
      </c>
      <c r="AP367" s="372" t="str">
        <f t="shared" si="162"/>
        <v>Ref</v>
      </c>
      <c r="AQ367" s="359" t="str">
        <f t="shared" si="163"/>
        <v>gain from</v>
      </c>
      <c r="AR367" s="359" t="str">
        <f t="shared" si="164"/>
        <v>CON</v>
      </c>
      <c r="AS367" s="333" t="str">
        <f t="shared" si="176"/>
        <v>Con/LD</v>
      </c>
      <c r="AU367" s="373">
        <f t="shared" si="165"/>
        <v>4321.3198847262247</v>
      </c>
      <c r="AV367" s="374">
        <f t="shared" si="166"/>
        <v>12499.819672131147</v>
      </c>
      <c r="AW367" s="375">
        <f t="shared" si="167"/>
        <v>15796.185961335757</v>
      </c>
      <c r="AX367" s="376">
        <f t="shared" si="168"/>
        <v>9202.0480000000007</v>
      </c>
      <c r="AY367" s="377">
        <f t="shared" si="169"/>
        <v>8364.028303777468</v>
      </c>
      <c r="AZ367" s="378">
        <f t="shared" si="170"/>
        <v>596.71011405717127</v>
      </c>
      <c r="BA367" s="379">
        <f t="shared" si="171"/>
        <v>0</v>
      </c>
      <c r="BB367" s="471">
        <f t="shared" si="173"/>
        <v>1826.1957295688435</v>
      </c>
      <c r="BC367" s="379">
        <f t="shared" si="174"/>
        <v>167.32665155773083</v>
      </c>
      <c r="BD367" s="381">
        <f t="shared" si="172"/>
        <v>131.14932812945113</v>
      </c>
      <c r="BE367" s="382">
        <f>'Allocation (ENG)'!AW367</f>
        <v>52904.783645283802</v>
      </c>
    </row>
    <row r="368" spans="1:57" ht="20" customHeight="1" x14ac:dyDescent="0.35">
      <c r="A368" s="333" t="s">
        <v>467</v>
      </c>
      <c r="B368" s="390" t="s">
        <v>468</v>
      </c>
      <c r="C368" s="333" t="s">
        <v>379</v>
      </c>
      <c r="D368" s="333" t="s">
        <v>71</v>
      </c>
      <c r="E368" s="462">
        <f>'Allocation (ENG)'!AY368</f>
        <v>8.8637877345902324E-2</v>
      </c>
      <c r="F368" s="463">
        <f>'Allocation (ENG)'!AZ368</f>
        <v>0.28351350967570804</v>
      </c>
      <c r="G368" s="464">
        <f>'Allocation (ENG)'!BA368</f>
        <v>0.2261207208715422</v>
      </c>
      <c r="H368" s="465">
        <f>'Allocation (ENG)'!BB368</f>
        <v>0.1581914037880533</v>
      </c>
      <c r="I368" s="466">
        <f>'Allocation (ENG)'!BC368</f>
        <v>0.21183220892101412</v>
      </c>
      <c r="J368" s="467">
        <f>'Allocation (ENG)'!BD368</f>
        <v>0</v>
      </c>
      <c r="K368" s="462">
        <f>'Allocation (ENG)'!BE368</f>
        <v>0</v>
      </c>
      <c r="L368" s="468">
        <f>'Allocation (ENG)'!BF368</f>
        <v>2.6141797509436241E-2</v>
      </c>
      <c r="M368" s="469">
        <f>'Allocation (ENG)'!BG368</f>
        <v>3.3812611577272124E-3</v>
      </c>
      <c r="N368" s="470">
        <f>'Allocation (ENG)'!BH368</f>
        <v>2.1812207306165193E-3</v>
      </c>
      <c r="P368" s="367">
        <f t="shared" si="148"/>
        <v>-9.0061428463377904E-2</v>
      </c>
      <c r="Q368" s="367">
        <f t="shared" si="149"/>
        <v>-0.11840464889206692</v>
      </c>
      <c r="R368" s="367">
        <f t="shared" si="150"/>
        <v>9.110062587702264E-2</v>
      </c>
      <c r="S368" s="367">
        <f t="shared" si="151"/>
        <v>-2.2060697052282835E-2</v>
      </c>
      <c r="T368" s="367">
        <f t="shared" si="152"/>
        <v>0.1110832136707401</v>
      </c>
      <c r="U368" s="367">
        <f t="shared" si="153"/>
        <v>0</v>
      </c>
      <c r="V368" s="367">
        <f t="shared" si="154"/>
        <v>0</v>
      </c>
      <c r="W368" s="367">
        <f t="shared" si="155"/>
        <v>2.6141797509436241E-2</v>
      </c>
      <c r="X368" s="367">
        <f t="shared" si="156"/>
        <v>3.3812611577272124E-3</v>
      </c>
      <c r="Y368" s="367">
        <f t="shared" si="157"/>
        <v>-1.1801238071986069E-3</v>
      </c>
      <c r="AA368" s="368">
        <f>'GE2024 results'!Q367</f>
        <v>0.17869930580928023</v>
      </c>
      <c r="AB368" s="368">
        <f>'GE2024 results'!R367</f>
        <v>0.40191815856777496</v>
      </c>
      <c r="AC368" s="368">
        <f>'GE2024 results'!S367</f>
        <v>0.13502009499451956</v>
      </c>
      <c r="AD368" s="368">
        <f>'GE2024 results'!T367</f>
        <v>0.18025210084033613</v>
      </c>
      <c r="AE368" s="368">
        <f>'GE2024 results'!U367</f>
        <v>0.10074899525027402</v>
      </c>
      <c r="AF368" s="368">
        <f>'GE2024 results'!W367</f>
        <v>0</v>
      </c>
      <c r="AG368" s="368">
        <f>'GE2024 results'!X367</f>
        <v>0</v>
      </c>
      <c r="AH368" s="369">
        <f>'GE2024 results'!Z367</f>
        <v>3.3613445378151263E-3</v>
      </c>
      <c r="AJ368" s="368">
        <f t="shared" si="158"/>
        <v>0.28351350967570804</v>
      </c>
      <c r="AK368" s="370" t="str">
        <f t="shared" si="159"/>
        <v>Con</v>
      </c>
      <c r="AL368" s="368">
        <f t="shared" si="160"/>
        <v>5.7392788804165845E-2</v>
      </c>
      <c r="AM368" s="368">
        <f t="shared" si="161"/>
        <v>0.2261207208715422</v>
      </c>
      <c r="AO368" s="384" t="s">
        <v>10</v>
      </c>
      <c r="AP368" s="372" t="str">
        <f t="shared" si="162"/>
        <v>Con</v>
      </c>
      <c r="AQ368" s="359" t="str">
        <f t="shared" si="163"/>
        <v>HOLD</v>
      </c>
      <c r="AR368" s="359" t="str">
        <f t="shared" si="164"/>
        <v/>
      </c>
      <c r="AS368" s="333" t="str">
        <f t="shared" si="176"/>
        <v>Con/LD</v>
      </c>
      <c r="AU368" s="373">
        <f t="shared" si="165"/>
        <v>5130.6167146974067</v>
      </c>
      <c r="AV368" s="374">
        <f t="shared" si="166"/>
        <v>16410.581967213115</v>
      </c>
      <c r="AW368" s="375">
        <f t="shared" si="167"/>
        <v>13088.521349801858</v>
      </c>
      <c r="AX368" s="376">
        <f t="shared" si="168"/>
        <v>9156.5759999999991</v>
      </c>
      <c r="AY368" s="377">
        <f t="shared" si="169"/>
        <v>12261.460950380842</v>
      </c>
      <c r="AZ368" s="378">
        <f t="shared" si="170"/>
        <v>0</v>
      </c>
      <c r="BA368" s="379">
        <f t="shared" si="171"/>
        <v>0</v>
      </c>
      <c r="BB368" s="471">
        <f t="shared" si="173"/>
        <v>1513.1628517088925</v>
      </c>
      <c r="BC368" s="379">
        <f t="shared" si="174"/>
        <v>195.7171756820542</v>
      </c>
      <c r="BD368" s="381">
        <f t="shared" si="172"/>
        <v>126.25536479482217</v>
      </c>
      <c r="BE368" s="382">
        <f>'Allocation (ENG)'!AW368</f>
        <v>57882.892374278992</v>
      </c>
    </row>
    <row r="369" spans="1:57" ht="20" customHeight="1" x14ac:dyDescent="0.35">
      <c r="A369" s="333" t="s">
        <v>469</v>
      </c>
      <c r="B369" s="390" t="s">
        <v>468</v>
      </c>
      <c r="C369" s="333" t="s">
        <v>379</v>
      </c>
      <c r="D369" s="333" t="s">
        <v>71</v>
      </c>
      <c r="E369" s="462">
        <f>'Allocation (ENG)'!AY369</f>
        <v>0.14771398104317479</v>
      </c>
      <c r="F369" s="463">
        <f>'Allocation (ENG)'!AZ369</f>
        <v>0.23671791472117368</v>
      </c>
      <c r="G369" s="464">
        <f>'Allocation (ENG)'!BA369</f>
        <v>0.36785638484286293</v>
      </c>
      <c r="H369" s="465">
        <f>'Allocation (ENG)'!BB369</f>
        <v>9.5445635905735376E-2</v>
      </c>
      <c r="I369" s="466">
        <f>'Allocation (ENG)'!BC369</f>
        <v>9.8334756916161684E-2</v>
      </c>
      <c r="J369" s="467">
        <f>'Allocation (ENG)'!BD369</f>
        <v>0</v>
      </c>
      <c r="K369" s="462">
        <f>'Allocation (ENG)'!BE369</f>
        <v>0</v>
      </c>
      <c r="L369" s="468">
        <f>'Allocation (ENG)'!BF369</f>
        <v>4.2527845692559969E-2</v>
      </c>
      <c r="M369" s="469">
        <f>'Allocation (ENG)'!BG369</f>
        <v>1.5696172725987217E-3</v>
      </c>
      <c r="N369" s="470">
        <f>'Allocation (ENG)'!BH369</f>
        <v>9.833863605732995E-3</v>
      </c>
      <c r="P369" s="367">
        <f t="shared" si="148"/>
        <v>-0.14318864717937735</v>
      </c>
      <c r="Q369" s="367">
        <f t="shared" si="149"/>
        <v>-9.1088554428051666E-2</v>
      </c>
      <c r="R369" s="367">
        <f t="shared" si="150"/>
        <v>0.15329139017457932</v>
      </c>
      <c r="S369" s="367">
        <f t="shared" si="151"/>
        <v>-1.079142684124855E-2</v>
      </c>
      <c r="T369" s="367">
        <f t="shared" si="152"/>
        <v>5.264926545736226E-2</v>
      </c>
      <c r="U369" s="367">
        <f t="shared" si="153"/>
        <v>0</v>
      </c>
      <c r="V369" s="367">
        <f t="shared" si="154"/>
        <v>0</v>
      </c>
      <c r="W369" s="367">
        <f t="shared" si="155"/>
        <v>4.2527845692559969E-2</v>
      </c>
      <c r="X369" s="367">
        <f t="shared" si="156"/>
        <v>1.5696172725987217E-3</v>
      </c>
      <c r="Y369" s="367">
        <f t="shared" si="157"/>
        <v>-4.9694901484226076E-3</v>
      </c>
      <c r="AA369" s="368">
        <f>'GE2024 results'!Q368</f>
        <v>0.29090262822255214</v>
      </c>
      <c r="AB369" s="368">
        <f>'GE2024 results'!R368</f>
        <v>0.32780646914922534</v>
      </c>
      <c r="AC369" s="368">
        <f>'GE2024 results'!S368</f>
        <v>0.2145649946682836</v>
      </c>
      <c r="AD369" s="368">
        <f>'GE2024 results'!T368</f>
        <v>0.10623706274698393</v>
      </c>
      <c r="AE369" s="368">
        <f>'GE2024 results'!U368</f>
        <v>4.5685491458799424E-2</v>
      </c>
      <c r="AF369" s="368">
        <f>'GE2024 results'!W368</f>
        <v>0</v>
      </c>
      <c r="AG369" s="368">
        <f>'GE2024 results'!X368</f>
        <v>0</v>
      </c>
      <c r="AH369" s="369">
        <f>'GE2024 results'!Z368</f>
        <v>1.4803353754155603E-2</v>
      </c>
      <c r="AJ369" s="368">
        <f t="shared" si="158"/>
        <v>0.36785638484286293</v>
      </c>
      <c r="AK369" s="370" t="str">
        <f t="shared" si="159"/>
        <v>Ref</v>
      </c>
      <c r="AL369" s="368">
        <f t="shared" si="160"/>
        <v>0.13113847012168925</v>
      </c>
      <c r="AM369" s="368">
        <f t="shared" si="161"/>
        <v>0.23671791472117368</v>
      </c>
      <c r="AO369" s="384" t="s">
        <v>10</v>
      </c>
      <c r="AP369" s="372" t="str">
        <f t="shared" si="162"/>
        <v>Ref</v>
      </c>
      <c r="AQ369" s="359" t="str">
        <f t="shared" si="163"/>
        <v>gain from</v>
      </c>
      <c r="AR369" s="359" t="str">
        <f t="shared" si="164"/>
        <v>CON</v>
      </c>
      <c r="AS369" s="333" t="str">
        <f t="shared" si="176"/>
        <v/>
      </c>
      <c r="AU369" s="373">
        <f t="shared" si="165"/>
        <v>7297.3083573487038</v>
      </c>
      <c r="AV369" s="374">
        <f t="shared" si="166"/>
        <v>11694.245901639344</v>
      </c>
      <c r="AW369" s="375">
        <f t="shared" si="167"/>
        <v>18172.697346998604</v>
      </c>
      <c r="AX369" s="376">
        <f t="shared" si="168"/>
        <v>4715.1679999999997</v>
      </c>
      <c r="AY369" s="377">
        <f t="shared" si="169"/>
        <v>4857.8952269414585</v>
      </c>
      <c r="AZ369" s="378">
        <f t="shared" si="170"/>
        <v>0</v>
      </c>
      <c r="BA369" s="379">
        <f t="shared" si="171"/>
        <v>0</v>
      </c>
      <c r="BB369" s="471">
        <f t="shared" si="173"/>
        <v>2100.9440108559943</v>
      </c>
      <c r="BC369" s="379">
        <f t="shared" si="174"/>
        <v>77.541619014558194</v>
      </c>
      <c r="BD369" s="381">
        <f t="shared" si="172"/>
        <v>485.80868627572875</v>
      </c>
      <c r="BE369" s="382">
        <f>'Allocation (ENG)'!AW369</f>
        <v>49401.609149074386</v>
      </c>
    </row>
    <row r="370" spans="1:57" ht="20" customHeight="1" x14ac:dyDescent="0.35">
      <c r="A370" s="333" t="s">
        <v>470</v>
      </c>
      <c r="B370" s="390" t="s">
        <v>468</v>
      </c>
      <c r="C370" s="333" t="s">
        <v>379</v>
      </c>
      <c r="D370" s="333" t="s">
        <v>71</v>
      </c>
      <c r="E370" s="462">
        <f>'Allocation (ENG)'!AY370</f>
        <v>3.0213181169905273E-2</v>
      </c>
      <c r="F370" s="463">
        <f>'Allocation (ENG)'!AZ370</f>
        <v>0.18090843247723623</v>
      </c>
      <c r="G370" s="464">
        <f>'Allocation (ENG)'!BA370</f>
        <v>0.25250238484367044</v>
      </c>
      <c r="H370" s="465">
        <f>'Allocation (ENG)'!BB370</f>
        <v>0.43001111477704218</v>
      </c>
      <c r="I370" s="466">
        <f>'Allocation (ENG)'!BC370</f>
        <v>7.3212315742431158E-2</v>
      </c>
      <c r="J370" s="467">
        <f>'Allocation (ENG)'!BD370</f>
        <v>2.669843935347126E-3</v>
      </c>
      <c r="K370" s="462">
        <f>'Allocation (ENG)'!BE370</f>
        <v>0</v>
      </c>
      <c r="L370" s="468">
        <f>'Allocation (ENG)'!BF370</f>
        <v>2.9191779460949474E-2</v>
      </c>
      <c r="M370" s="469">
        <f>'Allocation (ENG)'!BG370</f>
        <v>1.290947593417981E-3</v>
      </c>
      <c r="N370" s="470">
        <f>'Allocation (ENG)'!BH370</f>
        <v>0</v>
      </c>
      <c r="P370" s="367">
        <f t="shared" si="148"/>
        <v>-3.0906806509845241E-2</v>
      </c>
      <c r="Q370" s="367">
        <f t="shared" si="149"/>
        <v>-7.6430778641788905E-2</v>
      </c>
      <c r="R370" s="367">
        <f t="shared" si="150"/>
        <v>0.10121357124519506</v>
      </c>
      <c r="S370" s="367">
        <f t="shared" si="151"/>
        <v>-6.1643841235817065E-2</v>
      </c>
      <c r="T370" s="367">
        <f t="shared" si="152"/>
        <v>3.8272858218416299E-2</v>
      </c>
      <c r="U370" s="367">
        <f t="shared" si="153"/>
        <v>-9.8773013052770803E-4</v>
      </c>
      <c r="V370" s="367">
        <f t="shared" si="154"/>
        <v>0</v>
      </c>
      <c r="W370" s="367">
        <f t="shared" si="155"/>
        <v>2.9191779460949474E-2</v>
      </c>
      <c r="X370" s="367">
        <f t="shared" si="156"/>
        <v>1.290947593417981E-3</v>
      </c>
      <c r="Y370" s="367">
        <f t="shared" si="157"/>
        <v>0</v>
      </c>
      <c r="AA370" s="368">
        <f>'GE2024 results'!Q369</f>
        <v>6.1119987679750513E-2</v>
      </c>
      <c r="AB370" s="368">
        <f>'GE2024 results'!R369</f>
        <v>0.25733921111902514</v>
      </c>
      <c r="AC370" s="368">
        <f>'GE2024 results'!S369</f>
        <v>0.15128881359847537</v>
      </c>
      <c r="AD370" s="368">
        <f>'GE2024 results'!T369</f>
        <v>0.49165495601285925</v>
      </c>
      <c r="AE370" s="368">
        <f>'GE2024 results'!U369</f>
        <v>3.4939457524014859E-2</v>
      </c>
      <c r="AF370" s="368">
        <f>'GE2024 results'!W369</f>
        <v>3.657574065874834E-3</v>
      </c>
      <c r="AG370" s="368">
        <f>'GE2024 results'!X369</f>
        <v>0</v>
      </c>
      <c r="AH370" s="369">
        <f>'GE2024 results'!Z369</f>
        <v>0</v>
      </c>
      <c r="AJ370" s="368">
        <f t="shared" si="158"/>
        <v>0.43001111477704218</v>
      </c>
      <c r="AK370" s="370" t="str">
        <f t="shared" si="159"/>
        <v>LD</v>
      </c>
      <c r="AL370" s="368">
        <f t="shared" si="160"/>
        <v>0.17750872993337174</v>
      </c>
      <c r="AM370" s="368">
        <f t="shared" si="161"/>
        <v>0.25250238484367044</v>
      </c>
      <c r="AO370" s="385" t="s">
        <v>14</v>
      </c>
      <c r="AP370" s="372" t="str">
        <f t="shared" si="162"/>
        <v>LD</v>
      </c>
      <c r="AQ370" s="359" t="str">
        <f t="shared" si="163"/>
        <v>HOLD</v>
      </c>
      <c r="AR370" s="359" t="str">
        <f t="shared" si="164"/>
        <v/>
      </c>
      <c r="AS370" s="333" t="str">
        <f t="shared" si="176"/>
        <v>Con/LD</v>
      </c>
      <c r="AU370" s="373">
        <f t="shared" si="165"/>
        <v>1665.2737752161383</v>
      </c>
      <c r="AV370" s="374">
        <f t="shared" si="166"/>
        <v>9971.2131147540986</v>
      </c>
      <c r="AW370" s="375">
        <f t="shared" si="167"/>
        <v>13917.289850912301</v>
      </c>
      <c r="AX370" s="376">
        <f t="shared" si="168"/>
        <v>23701.119999999999</v>
      </c>
      <c r="AY370" s="377">
        <f t="shared" si="169"/>
        <v>4035.2768132259707</v>
      </c>
      <c r="AZ370" s="378">
        <f t="shared" si="170"/>
        <v>147.15501371573578</v>
      </c>
      <c r="BA370" s="379">
        <f t="shared" si="171"/>
        <v>0</v>
      </c>
      <c r="BB370" s="471">
        <f t="shared" si="173"/>
        <v>1608.97670837237</v>
      </c>
      <c r="BC370" s="379">
        <f t="shared" si="174"/>
        <v>71.15375108658543</v>
      </c>
      <c r="BD370" s="381">
        <f t="shared" si="172"/>
        <v>0</v>
      </c>
      <c r="BE370" s="382">
        <f>'Allocation (ENG)'!AW370</f>
        <v>55117.459027283207</v>
      </c>
    </row>
    <row r="371" spans="1:57" ht="20" customHeight="1" x14ac:dyDescent="0.35">
      <c r="A371" s="333" t="s">
        <v>471</v>
      </c>
      <c r="B371" s="390" t="s">
        <v>468</v>
      </c>
      <c r="C371" s="333" t="s">
        <v>379</v>
      </c>
      <c r="D371" s="333" t="s">
        <v>71</v>
      </c>
      <c r="E371" s="462">
        <f>'Allocation (ENG)'!AY371</f>
        <v>0.2028284827970564</v>
      </c>
      <c r="F371" s="463">
        <f>'Allocation (ENG)'!AZ371</f>
        <v>0.20192896654917913</v>
      </c>
      <c r="G371" s="464">
        <f>'Allocation (ENG)'!BA371</f>
        <v>0.33144144813889803</v>
      </c>
      <c r="H371" s="465">
        <f>'Allocation (ENG)'!BB371</f>
        <v>4.5339164229334004E-2</v>
      </c>
      <c r="I371" s="466">
        <f>'Allocation (ENG)'!BC371</f>
        <v>0.12911617853082905</v>
      </c>
      <c r="J371" s="467">
        <f>'Allocation (ENG)'!BD371</f>
        <v>0</v>
      </c>
      <c r="K371" s="462">
        <f>'Allocation (ENG)'!BE371</f>
        <v>4.7074215389969205E-2</v>
      </c>
      <c r="L371" s="468">
        <f>'Allocation (ENG)'!BF371</f>
        <v>3.8317917924928342E-2</v>
      </c>
      <c r="M371" s="469">
        <f>'Allocation (ENG)'!BG371</f>
        <v>3.9536264398060943E-3</v>
      </c>
      <c r="N371" s="470">
        <f>'Allocation (ENG)'!BH371</f>
        <v>0</v>
      </c>
      <c r="P371" s="367">
        <f t="shared" si="148"/>
        <v>-0.18072021621841478</v>
      </c>
      <c r="Q371" s="367">
        <f t="shared" si="149"/>
        <v>-6.6574901242663354E-2</v>
      </c>
      <c r="R371" s="367">
        <f t="shared" si="150"/>
        <v>0.14580941579009354</v>
      </c>
      <c r="S371" s="367">
        <f t="shared" si="151"/>
        <v>-3.1181142516786553E-3</v>
      </c>
      <c r="T371" s="367">
        <f t="shared" si="152"/>
        <v>7.151684660396547E-2</v>
      </c>
      <c r="U371" s="367">
        <f t="shared" si="153"/>
        <v>0</v>
      </c>
      <c r="V371" s="367">
        <f t="shared" si="154"/>
        <v>-5.8222332738845223E-3</v>
      </c>
      <c r="W371" s="367">
        <f t="shared" si="155"/>
        <v>3.8317917924928342E-2</v>
      </c>
      <c r="X371" s="367">
        <f t="shared" si="156"/>
        <v>3.9536264398060943E-3</v>
      </c>
      <c r="Y371" s="367">
        <f t="shared" si="157"/>
        <v>-3.3623417721518989E-3</v>
      </c>
      <c r="AA371" s="368">
        <f>'GE2024 results'!Q370</f>
        <v>0.38354869901547117</v>
      </c>
      <c r="AB371" s="368">
        <f>'GE2024 results'!R370</f>
        <v>0.26850386779184249</v>
      </c>
      <c r="AC371" s="368">
        <f>'GE2024 results'!S370</f>
        <v>0.18563203234880449</v>
      </c>
      <c r="AD371" s="368">
        <f>'GE2024 results'!T370</f>
        <v>4.845727848101266E-2</v>
      </c>
      <c r="AE371" s="368">
        <f>'GE2024 results'!U370</f>
        <v>5.7599331926863576E-2</v>
      </c>
      <c r="AF371" s="368">
        <f>'GE2024 results'!W370</f>
        <v>0</v>
      </c>
      <c r="AG371" s="368">
        <f>'GE2024 results'!X370</f>
        <v>5.2896448663853728E-2</v>
      </c>
      <c r="AH371" s="369">
        <f>'GE2024 results'!Z370</f>
        <v>3.3623417721518989E-3</v>
      </c>
      <c r="AJ371" s="368">
        <f t="shared" si="158"/>
        <v>0.33144144813889803</v>
      </c>
      <c r="AK371" s="370" t="str">
        <f t="shared" si="159"/>
        <v>Ref</v>
      </c>
      <c r="AL371" s="368">
        <f t="shared" si="160"/>
        <v>0.12861296534184163</v>
      </c>
      <c r="AM371" s="368">
        <f t="shared" si="161"/>
        <v>0.2028284827970564</v>
      </c>
      <c r="AO371" s="383" t="s">
        <v>8</v>
      </c>
      <c r="AP371" s="372" t="str">
        <f t="shared" si="162"/>
        <v>Ref</v>
      </c>
      <c r="AQ371" s="359" t="str">
        <f t="shared" si="163"/>
        <v>gain from</v>
      </c>
      <c r="AR371" s="359" t="str">
        <f t="shared" si="164"/>
        <v>LAB</v>
      </c>
      <c r="AS371" s="333" t="str">
        <f t="shared" si="176"/>
        <v/>
      </c>
      <c r="AU371" s="373">
        <f t="shared" si="165"/>
        <v>9154.0230547550436</v>
      </c>
      <c r="AV371" s="374">
        <f t="shared" si="166"/>
        <v>9113.4262295081971</v>
      </c>
      <c r="AW371" s="375">
        <f t="shared" si="167"/>
        <v>14958.563095897214</v>
      </c>
      <c r="AX371" s="376">
        <f t="shared" si="168"/>
        <v>2046.24</v>
      </c>
      <c r="AY371" s="377">
        <f t="shared" si="169"/>
        <v>5827.2509793197078</v>
      </c>
      <c r="AZ371" s="378">
        <f t="shared" si="170"/>
        <v>0</v>
      </c>
      <c r="BA371" s="379">
        <f t="shared" si="171"/>
        <v>2124.5460549810741</v>
      </c>
      <c r="BB371" s="471">
        <f t="shared" si="173"/>
        <v>1729.3582205905855</v>
      </c>
      <c r="BC371" s="379">
        <f t="shared" si="174"/>
        <v>178.43444412137237</v>
      </c>
      <c r="BD371" s="381">
        <f t="shared" si="172"/>
        <v>0</v>
      </c>
      <c r="BE371" s="382">
        <f>'Allocation (ENG)'!AW371</f>
        <v>45131.842079173184</v>
      </c>
    </row>
    <row r="372" spans="1:57" ht="20" customHeight="1" x14ac:dyDescent="0.35">
      <c r="A372" s="333" t="s">
        <v>472</v>
      </c>
      <c r="B372" s="390" t="s">
        <v>468</v>
      </c>
      <c r="C372" s="333" t="s">
        <v>379</v>
      </c>
      <c r="D372" s="333" t="s">
        <v>71</v>
      </c>
      <c r="E372" s="462">
        <f>'Allocation (ENG)'!AY372</f>
        <v>9.1928156607692171E-2</v>
      </c>
      <c r="F372" s="463">
        <f>'Allocation (ENG)'!AZ372</f>
        <v>0.17571054638535333</v>
      </c>
      <c r="G372" s="464">
        <f>'Allocation (ENG)'!BA372</f>
        <v>0.28599417648229403</v>
      </c>
      <c r="H372" s="465">
        <f>'Allocation (ENG)'!BB372</f>
        <v>0.170643975327295</v>
      </c>
      <c r="I372" s="466">
        <f>'Allocation (ENG)'!BC372</f>
        <v>0.20111203723894813</v>
      </c>
      <c r="J372" s="467">
        <f>'Allocation (ENG)'!BD372</f>
        <v>2.5857328465837239E-2</v>
      </c>
      <c r="K372" s="462">
        <f>'Allocation (ENG)'!BE372</f>
        <v>0</v>
      </c>
      <c r="L372" s="468">
        <f>'Allocation (ENG)'!BF372</f>
        <v>3.3063762673591519E-2</v>
      </c>
      <c r="M372" s="469">
        <f>'Allocation (ENG)'!BG372</f>
        <v>4.7667127063290233E-3</v>
      </c>
      <c r="N372" s="470">
        <f>'Allocation (ENG)'!BH372</f>
        <v>1.0923304112659635E-2</v>
      </c>
      <c r="P372" s="367">
        <f t="shared" si="148"/>
        <v>-0.11524347437280115</v>
      </c>
      <c r="Q372" s="367">
        <f t="shared" si="149"/>
        <v>-0.20765619105833927</v>
      </c>
      <c r="R372" s="367">
        <f t="shared" si="150"/>
        <v>0.28599417648229403</v>
      </c>
      <c r="S372" s="367">
        <f t="shared" si="151"/>
        <v>-4.444542200963672E-2</v>
      </c>
      <c r="T372" s="367">
        <f t="shared" si="152"/>
        <v>9.639511226921027E-2</v>
      </c>
      <c r="U372" s="367">
        <f t="shared" si="153"/>
        <v>-2.3395543956919892E-2</v>
      </c>
      <c r="V372" s="367">
        <f t="shared" si="154"/>
        <v>0</v>
      </c>
      <c r="W372" s="367">
        <f t="shared" si="155"/>
        <v>3.3063762673591519E-2</v>
      </c>
      <c r="X372" s="367">
        <f t="shared" si="156"/>
        <v>4.7667127063290233E-3</v>
      </c>
      <c r="Y372" s="367">
        <f t="shared" si="157"/>
        <v>-2.9479132733727764E-2</v>
      </c>
      <c r="AA372" s="368">
        <f>'GE2024 results'!Q371</f>
        <v>0.20717163098049332</v>
      </c>
      <c r="AB372" s="368">
        <f>'GE2024 results'!R371</f>
        <v>0.3833667374436926</v>
      </c>
      <c r="AC372" s="368">
        <f>'GE2024 results'!S371</f>
        <v>0</v>
      </c>
      <c r="AD372" s="368">
        <f>'GE2024 results'!T371</f>
        <v>0.21508939733693172</v>
      </c>
      <c r="AE372" s="368">
        <f>'GE2024 results'!U371</f>
        <v>0.10471692496973786</v>
      </c>
      <c r="AF372" s="368">
        <f>'GE2024 results'!W371</f>
        <v>4.9252872422757131E-2</v>
      </c>
      <c r="AG372" s="368">
        <f>'GE2024 results'!X371</f>
        <v>0</v>
      </c>
      <c r="AH372" s="369">
        <f>'GE2024 results'!Z371</f>
        <v>4.0402436846387398E-2</v>
      </c>
      <c r="AJ372" s="368">
        <f t="shared" si="158"/>
        <v>0.28599417648229403</v>
      </c>
      <c r="AK372" s="370" t="str">
        <f t="shared" si="159"/>
        <v>Ref</v>
      </c>
      <c r="AL372" s="368">
        <f t="shared" si="160"/>
        <v>8.4882139243345894E-2</v>
      </c>
      <c r="AM372" s="368">
        <f t="shared" si="161"/>
        <v>0.20111203723894813</v>
      </c>
      <c r="AO372" s="384" t="s">
        <v>10</v>
      </c>
      <c r="AP372" s="372" t="str">
        <f t="shared" si="162"/>
        <v>Ref</v>
      </c>
      <c r="AQ372" s="359" t="str">
        <f t="shared" si="163"/>
        <v>gain from</v>
      </c>
      <c r="AR372" s="359" t="str">
        <f t="shared" si="164"/>
        <v>CON</v>
      </c>
      <c r="AU372" s="373">
        <f t="shared" si="165"/>
        <v>5201.9481268011532</v>
      </c>
      <c r="AV372" s="374">
        <f t="shared" si="166"/>
        <v>9942.9509016393458</v>
      </c>
      <c r="AW372" s="375">
        <f t="shared" si="167"/>
        <v>16183.582109418921</v>
      </c>
      <c r="AX372" s="376">
        <f t="shared" si="168"/>
        <v>9656.2483200000006</v>
      </c>
      <c r="AY372" s="377">
        <f t="shared" si="169"/>
        <v>11380.347697571153</v>
      </c>
      <c r="AZ372" s="378">
        <f t="shared" si="170"/>
        <v>1463.1913261457594</v>
      </c>
      <c r="BA372" s="379">
        <f t="shared" si="171"/>
        <v>0</v>
      </c>
      <c r="BB372" s="471">
        <f t="shared" si="173"/>
        <v>1870.982565645131</v>
      </c>
      <c r="BC372" s="379">
        <f t="shared" si="174"/>
        <v>269.73446600812917</v>
      </c>
      <c r="BD372" s="381">
        <f t="shared" si="172"/>
        <v>618.11814208155738</v>
      </c>
      <c r="BE372" s="382">
        <f>'Allocation (ENG)'!AW372</f>
        <v>56587.103655311148</v>
      </c>
    </row>
    <row r="373" spans="1:57" ht="20" customHeight="1" x14ac:dyDescent="0.35">
      <c r="A373" s="333" t="s">
        <v>473</v>
      </c>
      <c r="B373" s="390" t="s">
        <v>468</v>
      </c>
      <c r="C373" s="333" t="s">
        <v>379</v>
      </c>
      <c r="D373" s="333" t="s">
        <v>71</v>
      </c>
      <c r="E373" s="462">
        <f>'Allocation (ENG)'!AY373</f>
        <v>0.25326294621153983</v>
      </c>
      <c r="F373" s="463">
        <f>'Allocation (ENG)'!AZ373</f>
        <v>0.20517818895229259</v>
      </c>
      <c r="G373" s="464">
        <f>'Allocation (ENG)'!BA373</f>
        <v>0.27713449299723564</v>
      </c>
      <c r="H373" s="465">
        <f>'Allocation (ENG)'!BB373</f>
        <v>6.4419850868755721E-2</v>
      </c>
      <c r="I373" s="466">
        <f>'Allocation (ENG)'!BC373</f>
        <v>0.1575396357395574</v>
      </c>
      <c r="J373" s="467">
        <f>'Allocation (ENG)'!BD373</f>
        <v>3.2344625714785212E-3</v>
      </c>
      <c r="K373" s="462">
        <f>'Allocation (ENG)'!BE373</f>
        <v>0</v>
      </c>
      <c r="L373" s="468">
        <f>'Allocation (ENG)'!BF373</f>
        <v>3.2039495411522824E-2</v>
      </c>
      <c r="M373" s="469">
        <f>'Allocation (ENG)'!BG373</f>
        <v>2.7625451262110398E-3</v>
      </c>
      <c r="N373" s="470">
        <f>'Allocation (ENG)'!BH373</f>
        <v>4.4283821214067074E-3</v>
      </c>
      <c r="P373" s="367">
        <f t="shared" si="148"/>
        <v>-0.19744816671074716</v>
      </c>
      <c r="Q373" s="367">
        <f t="shared" si="149"/>
        <v>-5.1576365023012022E-2</v>
      </c>
      <c r="R373" s="367">
        <f t="shared" si="150"/>
        <v>0.1310608958661382</v>
      </c>
      <c r="S373" s="367">
        <f t="shared" si="151"/>
        <v>-3.7496554593111076E-4</v>
      </c>
      <c r="T373" s="367">
        <f t="shared" si="152"/>
        <v>9.1400021248339333E-2</v>
      </c>
      <c r="U373" s="367">
        <f t="shared" si="153"/>
        <v>-3.2857705268547442E-3</v>
      </c>
      <c r="V373" s="367">
        <f t="shared" si="154"/>
        <v>0</v>
      </c>
      <c r="W373" s="367">
        <f t="shared" si="155"/>
        <v>3.2039495411522824E-2</v>
      </c>
      <c r="X373" s="367">
        <f t="shared" si="156"/>
        <v>2.7625451262110398E-3</v>
      </c>
      <c r="Y373" s="367">
        <f t="shared" si="157"/>
        <v>-4.5776898456661146E-3</v>
      </c>
      <c r="AA373" s="368">
        <f>'GE2024 results'!Q372</f>
        <v>0.45071111292228699</v>
      </c>
      <c r="AB373" s="368">
        <f>'GE2024 results'!R372</f>
        <v>0.25675455397530461</v>
      </c>
      <c r="AC373" s="368">
        <f>'GE2024 results'!S372</f>
        <v>0.14607359713109744</v>
      </c>
      <c r="AD373" s="368">
        <f>'GE2024 results'!T372</f>
        <v>6.4794816414686832E-2</v>
      </c>
      <c r="AE373" s="368">
        <f>'GE2024 results'!U372</f>
        <v>6.6139614491218066E-2</v>
      </c>
      <c r="AF373" s="368">
        <f>'GE2024 results'!W372</f>
        <v>6.5202330983332654E-3</v>
      </c>
      <c r="AG373" s="368">
        <f>'GE2024 results'!X372</f>
        <v>0</v>
      </c>
      <c r="AH373" s="369">
        <f>'GE2024 results'!Z372</f>
        <v>9.006071967072822E-3</v>
      </c>
      <c r="AJ373" s="368">
        <f t="shared" si="158"/>
        <v>0.27713449299723564</v>
      </c>
      <c r="AK373" s="370" t="str">
        <f t="shared" si="159"/>
        <v>Ref</v>
      </c>
      <c r="AL373" s="368">
        <f t="shared" si="160"/>
        <v>2.3871546785695807E-2</v>
      </c>
      <c r="AM373" s="368">
        <f t="shared" si="161"/>
        <v>0.25326294621153983</v>
      </c>
      <c r="AO373" s="383" t="s">
        <v>8</v>
      </c>
      <c r="AP373" s="372" t="str">
        <f t="shared" si="162"/>
        <v>Ref</v>
      </c>
      <c r="AQ373" s="359" t="str">
        <f t="shared" si="163"/>
        <v>gain from</v>
      </c>
      <c r="AR373" s="359" t="str">
        <f t="shared" si="164"/>
        <v>LAB</v>
      </c>
      <c r="AS373" s="333" t="str">
        <f t="shared" ref="AS373:AS400" si="177">IF(AD373&gt;AA373,"Con/LD","")</f>
        <v/>
      </c>
      <c r="AU373" s="373">
        <f t="shared" si="165"/>
        <v>11601.84438040346</v>
      </c>
      <c r="AV373" s="374">
        <f t="shared" si="166"/>
        <v>9399.1065573770502</v>
      </c>
      <c r="AW373" s="375">
        <f t="shared" si="167"/>
        <v>12695.387573634085</v>
      </c>
      <c r="AX373" s="376">
        <f t="shared" si="168"/>
        <v>2951.04</v>
      </c>
      <c r="AY373" s="377">
        <f t="shared" si="169"/>
        <v>7216.8091105958683</v>
      </c>
      <c r="AZ373" s="378">
        <f t="shared" si="170"/>
        <v>148.16905500731934</v>
      </c>
      <c r="BA373" s="379">
        <f t="shared" si="171"/>
        <v>0</v>
      </c>
      <c r="BB373" s="471">
        <f t="shared" si="173"/>
        <v>1467.7126889326275</v>
      </c>
      <c r="BC373" s="379">
        <f t="shared" si="174"/>
        <v>126.5507612841714</v>
      </c>
      <c r="BD373" s="381">
        <f t="shared" si="172"/>
        <v>202.86189116116572</v>
      </c>
      <c r="BE373" s="382">
        <f>'Allocation (ENG)'!AW373</f>
        <v>45809.482018395734</v>
      </c>
    </row>
    <row r="374" spans="1:57" ht="20" customHeight="1" x14ac:dyDescent="0.35">
      <c r="A374" s="333" t="s">
        <v>474</v>
      </c>
      <c r="B374" s="390" t="s">
        <v>468</v>
      </c>
      <c r="C374" s="333" t="s">
        <v>379</v>
      </c>
      <c r="D374" s="333" t="s">
        <v>71</v>
      </c>
      <c r="E374" s="462">
        <f>'Allocation (ENG)'!AY374</f>
        <v>5.7293520275465741E-2</v>
      </c>
      <c r="F374" s="463">
        <f>'Allocation (ENG)'!AZ374</f>
        <v>0.26048990942529598</v>
      </c>
      <c r="G374" s="464">
        <f>'Allocation (ENG)'!BA374</f>
        <v>0.19787453210804565</v>
      </c>
      <c r="H374" s="465">
        <f>'Allocation (ENG)'!BB374</f>
        <v>0.36675808059685755</v>
      </c>
      <c r="I374" s="466">
        <f>'Allocation (ENG)'!BC374</f>
        <v>8.680330588021995E-2</v>
      </c>
      <c r="J374" s="467">
        <f>'Allocation (ENG)'!BD374</f>
        <v>0</v>
      </c>
      <c r="K374" s="462">
        <f>'Allocation (ENG)'!BE374</f>
        <v>0</v>
      </c>
      <c r="L374" s="468">
        <f>'Allocation (ENG)'!BF374</f>
        <v>2.2876258003712999E-2</v>
      </c>
      <c r="M374" s="469">
        <f>'Allocation (ENG)'!BG374</f>
        <v>1.3855524994527194E-3</v>
      </c>
      <c r="N374" s="470">
        <f>'Allocation (ENG)'!BH374</f>
        <v>6.5188412109494715E-3</v>
      </c>
      <c r="P374" s="367">
        <f t="shared" si="148"/>
        <v>-5.0438150565450306E-2</v>
      </c>
      <c r="Q374" s="367">
        <f t="shared" si="149"/>
        <v>-8.3930710766058791E-2</v>
      </c>
      <c r="R374" s="367">
        <f t="shared" si="150"/>
        <v>8.767434832095039E-2</v>
      </c>
      <c r="S374" s="367">
        <f t="shared" si="151"/>
        <v>-2.3014708102037928E-2</v>
      </c>
      <c r="T374" s="367">
        <f t="shared" si="152"/>
        <v>4.8298107588358834E-2</v>
      </c>
      <c r="U374" s="367">
        <f t="shared" si="153"/>
        <v>0</v>
      </c>
      <c r="V374" s="367">
        <f t="shared" si="154"/>
        <v>0</v>
      </c>
      <c r="W374" s="367">
        <f t="shared" si="155"/>
        <v>2.2876258003712999E-2</v>
      </c>
      <c r="X374" s="367">
        <f t="shared" si="156"/>
        <v>1.3855524994527194E-3</v>
      </c>
      <c r="Y374" s="367">
        <f t="shared" si="157"/>
        <v>-2.8506969789278231E-3</v>
      </c>
      <c r="AA374" s="368">
        <f>'GE2024 results'!Q373</f>
        <v>0.10773167084091605</v>
      </c>
      <c r="AB374" s="368">
        <f>'GE2024 results'!R373</f>
        <v>0.34442062019135478</v>
      </c>
      <c r="AC374" s="368">
        <f>'GE2024 results'!S373</f>
        <v>0.11020018378709526</v>
      </c>
      <c r="AD374" s="368">
        <f>'GE2024 results'!T373</f>
        <v>0.38977278869889548</v>
      </c>
      <c r="AE374" s="368">
        <f>'GE2024 results'!U373</f>
        <v>3.8505198291861116E-2</v>
      </c>
      <c r="AF374" s="368">
        <f>'GE2024 results'!W373</f>
        <v>0</v>
      </c>
      <c r="AG374" s="368">
        <f>'GE2024 results'!X373</f>
        <v>0</v>
      </c>
      <c r="AH374" s="369">
        <f>'GE2024 results'!Z373</f>
        <v>9.3695381898772946E-3</v>
      </c>
      <c r="AJ374" s="368">
        <f t="shared" si="158"/>
        <v>0.36675808059685755</v>
      </c>
      <c r="AK374" s="370" t="str">
        <f t="shared" si="159"/>
        <v>LD</v>
      </c>
      <c r="AL374" s="368">
        <f t="shared" si="160"/>
        <v>0.10626817117156157</v>
      </c>
      <c r="AM374" s="368">
        <f t="shared" si="161"/>
        <v>0.26048990942529598</v>
      </c>
      <c r="AO374" s="385" t="s">
        <v>14</v>
      </c>
      <c r="AP374" s="372" t="str">
        <f t="shared" si="162"/>
        <v>LD</v>
      </c>
      <c r="AQ374" s="359" t="str">
        <f t="shared" si="163"/>
        <v>HOLD</v>
      </c>
      <c r="AR374" s="359" t="str">
        <f t="shared" si="164"/>
        <v/>
      </c>
      <c r="AS374" s="333" t="str">
        <f t="shared" si="177"/>
        <v>Con/LD</v>
      </c>
      <c r="AU374" s="373">
        <f t="shared" si="165"/>
        <v>3135.9596541786746</v>
      </c>
      <c r="AV374" s="374">
        <f t="shared" si="166"/>
        <v>14257.909836065575</v>
      </c>
      <c r="AW374" s="375">
        <f t="shared" si="167"/>
        <v>10830.658446135592</v>
      </c>
      <c r="AX374" s="376">
        <f t="shared" si="168"/>
        <v>20074.495999999999</v>
      </c>
      <c r="AY374" s="377">
        <f t="shared" si="169"/>
        <v>4751.1771624594494</v>
      </c>
      <c r="AZ374" s="378">
        <f t="shared" si="170"/>
        <v>0</v>
      </c>
      <c r="BA374" s="379">
        <f t="shared" si="171"/>
        <v>0</v>
      </c>
      <c r="BB374" s="471">
        <f t="shared" si="173"/>
        <v>1252.1315114398035</v>
      </c>
      <c r="BC374" s="379">
        <f t="shared" si="174"/>
        <v>75.838187567098785</v>
      </c>
      <c r="BD374" s="381">
        <f t="shared" si="172"/>
        <v>356.80863963754086</v>
      </c>
      <c r="BE374" s="382">
        <f>'Allocation (ENG)'!AW374</f>
        <v>54734.979437483729</v>
      </c>
    </row>
    <row r="375" spans="1:57" ht="20" customHeight="1" x14ac:dyDescent="0.35">
      <c r="A375" s="333" t="s">
        <v>475</v>
      </c>
      <c r="B375" s="390" t="s">
        <v>468</v>
      </c>
      <c r="C375" s="333" t="s">
        <v>379</v>
      </c>
      <c r="D375" s="333" t="s">
        <v>71</v>
      </c>
      <c r="E375" s="462">
        <f>'Allocation (ENG)'!AY375</f>
        <v>9.4957476054540357E-2</v>
      </c>
      <c r="F375" s="463">
        <f>'Allocation (ENG)'!AZ375</f>
        <v>0.20800230733712352</v>
      </c>
      <c r="G375" s="464">
        <f>'Allocation (ENG)'!BA375</f>
        <v>0.20201353444855991</v>
      </c>
      <c r="H375" s="465">
        <f>'Allocation (ENG)'!BB375</f>
        <v>0.37789295812879514</v>
      </c>
      <c r="I375" s="466">
        <f>'Allocation (ENG)'!BC375</f>
        <v>8.7725262716519925E-2</v>
      </c>
      <c r="J375" s="467">
        <f>'Allocation (ENG)'!BD375</f>
        <v>0</v>
      </c>
      <c r="K375" s="462">
        <f>'Allocation (ENG)'!BE375</f>
        <v>0</v>
      </c>
      <c r="L375" s="468">
        <f>'Allocation (ENG)'!BF375</f>
        <v>2.3354767715957698E-2</v>
      </c>
      <c r="M375" s="469">
        <f>'Allocation (ENG)'!BG375</f>
        <v>1.4002687546226054E-3</v>
      </c>
      <c r="N375" s="470">
        <f>'Allocation (ENG)'!BH375</f>
        <v>4.6534248438806986E-3</v>
      </c>
      <c r="P375" s="367">
        <f t="shared" si="148"/>
        <v>-8.1253895082573357E-2</v>
      </c>
      <c r="Q375" s="367">
        <f t="shared" si="149"/>
        <v>-6.3412334127022879E-2</v>
      </c>
      <c r="R375" s="367">
        <f t="shared" si="150"/>
        <v>9.0983681463261371E-2</v>
      </c>
      <c r="S375" s="367">
        <f t="shared" si="151"/>
        <v>-1.8446675834601189E-2</v>
      </c>
      <c r="T375" s="367">
        <f t="shared" si="152"/>
        <v>4.9321422332481518E-2</v>
      </c>
      <c r="U375" s="367">
        <f t="shared" si="153"/>
        <v>0</v>
      </c>
      <c r="V375" s="367">
        <f t="shared" si="154"/>
        <v>0</v>
      </c>
      <c r="W375" s="367">
        <f t="shared" si="155"/>
        <v>2.3354767715957698E-2</v>
      </c>
      <c r="X375" s="367">
        <f t="shared" si="156"/>
        <v>1.4002687546226054E-3</v>
      </c>
      <c r="Y375" s="367">
        <f t="shared" si="157"/>
        <v>-1.9472352221259022E-3</v>
      </c>
      <c r="AA375" s="368">
        <f>'GE2024 results'!Q374</f>
        <v>0.17621137113711371</v>
      </c>
      <c r="AB375" s="368">
        <f>'GE2024 results'!R374</f>
        <v>0.2714146414641464</v>
      </c>
      <c r="AC375" s="368">
        <f>'GE2024 results'!S374</f>
        <v>0.11102985298529854</v>
      </c>
      <c r="AD375" s="368">
        <f>'GE2024 results'!T374</f>
        <v>0.39633963396339633</v>
      </c>
      <c r="AE375" s="368">
        <f>'GE2024 results'!U374</f>
        <v>3.8403840384038407E-2</v>
      </c>
      <c r="AF375" s="368">
        <f>'GE2024 results'!W374</f>
        <v>0</v>
      </c>
      <c r="AG375" s="368">
        <f>'GE2024 results'!X374</f>
        <v>0</v>
      </c>
      <c r="AH375" s="369">
        <f>'GE2024 results'!Z374</f>
        <v>6.6006600660066007E-3</v>
      </c>
      <c r="AJ375" s="368">
        <f t="shared" si="158"/>
        <v>0.37789295812879514</v>
      </c>
      <c r="AK375" s="370" t="str">
        <f t="shared" si="159"/>
        <v>LD</v>
      </c>
      <c r="AL375" s="368">
        <f t="shared" si="160"/>
        <v>0.16989065079167162</v>
      </c>
      <c r="AM375" s="368">
        <f t="shared" si="161"/>
        <v>0.20800230733712352</v>
      </c>
      <c r="AO375" s="385" t="s">
        <v>14</v>
      </c>
      <c r="AP375" s="372" t="str">
        <f t="shared" si="162"/>
        <v>LD</v>
      </c>
      <c r="AQ375" s="359" t="str">
        <f t="shared" si="163"/>
        <v>HOLD</v>
      </c>
      <c r="AR375" s="359" t="str">
        <f t="shared" si="164"/>
        <v/>
      </c>
      <c r="AS375" s="333" t="str">
        <f t="shared" si="177"/>
        <v>Con/LD</v>
      </c>
      <c r="AU375" s="373">
        <f t="shared" si="165"/>
        <v>4928.6858789625367</v>
      </c>
      <c r="AV375" s="374">
        <f t="shared" si="166"/>
        <v>10796.180327868853</v>
      </c>
      <c r="AW375" s="375">
        <f t="shared" si="167"/>
        <v>10485.338237339576</v>
      </c>
      <c r="AX375" s="376">
        <f t="shared" si="168"/>
        <v>19614.207999999999</v>
      </c>
      <c r="AY375" s="377">
        <f t="shared" si="169"/>
        <v>4553.3040845657233</v>
      </c>
      <c r="AZ375" s="378">
        <f t="shared" si="170"/>
        <v>0</v>
      </c>
      <c r="BA375" s="379">
        <f t="shared" si="171"/>
        <v>0</v>
      </c>
      <c r="BB375" s="471">
        <f t="shared" si="173"/>
        <v>1212.2090711633546</v>
      </c>
      <c r="BC375" s="379">
        <f t="shared" si="174"/>
        <v>72.679741758267809</v>
      </c>
      <c r="BD375" s="381">
        <f t="shared" si="172"/>
        <v>241.53200221618152</v>
      </c>
      <c r="BE375" s="382">
        <f>'Allocation (ENG)'!AW375</f>
        <v>51904.137343874499</v>
      </c>
    </row>
    <row r="376" spans="1:57" ht="20" customHeight="1" x14ac:dyDescent="0.35">
      <c r="A376" s="333" t="s">
        <v>476</v>
      </c>
      <c r="B376" s="390" t="s">
        <v>468</v>
      </c>
      <c r="C376" s="333" t="s">
        <v>379</v>
      </c>
      <c r="D376" s="333" t="s">
        <v>71</v>
      </c>
      <c r="E376" s="462">
        <f>'Allocation (ENG)'!AY376</f>
        <v>0.22298299565654384</v>
      </c>
      <c r="F376" s="463">
        <f>'Allocation (ENG)'!AZ376</f>
        <v>0.25608120873896945</v>
      </c>
      <c r="G376" s="464">
        <f>'Allocation (ENG)'!BA376</f>
        <v>0.27745828498467606</v>
      </c>
      <c r="H376" s="465">
        <f>'Allocation (ENG)'!BB376</f>
        <v>5.2067925794813126E-2</v>
      </c>
      <c r="I376" s="466">
        <f>'Allocation (ENG)'!BC376</f>
        <v>0.15081655583031145</v>
      </c>
      <c r="J376" s="467">
        <f>'Allocation (ENG)'!BD376</f>
        <v>5.8411248250645484E-3</v>
      </c>
      <c r="K376" s="462">
        <f>'Allocation (ENG)'!BE376</f>
        <v>0</v>
      </c>
      <c r="L376" s="468">
        <f>'Allocation (ENG)'!BF376</f>
        <v>3.2076928975940187E-2</v>
      </c>
      <c r="M376" s="469">
        <f>'Allocation (ENG)'!BG376</f>
        <v>2.6749751936812568E-3</v>
      </c>
      <c r="N376" s="470">
        <f>'Allocation (ENG)'!BH376</f>
        <v>0</v>
      </c>
      <c r="P376" s="367">
        <f t="shared" si="148"/>
        <v>-0.1793740057356949</v>
      </c>
      <c r="Q376" s="367">
        <f t="shared" si="149"/>
        <v>-6.8839865049684812E-2</v>
      </c>
      <c r="R376" s="367">
        <f t="shared" si="150"/>
        <v>0.12917505263767526</v>
      </c>
      <c r="S376" s="367">
        <f t="shared" si="151"/>
        <v>-1.0332370186857051E-3</v>
      </c>
      <c r="T376" s="367">
        <f t="shared" si="152"/>
        <v>8.6616700936886351E-2</v>
      </c>
      <c r="U376" s="367">
        <f t="shared" si="153"/>
        <v>-1.2965499401177173E-3</v>
      </c>
      <c r="V376" s="367">
        <f t="shared" si="154"/>
        <v>0</v>
      </c>
      <c r="W376" s="367">
        <f t="shared" si="155"/>
        <v>3.2076928975940187E-2</v>
      </c>
      <c r="X376" s="367">
        <f t="shared" si="156"/>
        <v>2.6749751936812568E-3</v>
      </c>
      <c r="Y376" s="367">
        <f t="shared" si="157"/>
        <v>0</v>
      </c>
      <c r="AA376" s="368">
        <f>'GE2024 results'!Q375</f>
        <v>0.40235700139223873</v>
      </c>
      <c r="AB376" s="368">
        <f>'GE2024 results'!R375</f>
        <v>0.32492107378865426</v>
      </c>
      <c r="AC376" s="368">
        <f>'GE2024 results'!S375</f>
        <v>0.1482832323470008</v>
      </c>
      <c r="AD376" s="368">
        <f>'GE2024 results'!T375</f>
        <v>5.3101162813498831E-2</v>
      </c>
      <c r="AE376" s="368">
        <f>'GE2024 results'!U375</f>
        <v>6.4199854893425098E-2</v>
      </c>
      <c r="AF376" s="368">
        <f>'GE2024 results'!W375</f>
        <v>7.1376747651822657E-3</v>
      </c>
      <c r="AG376" s="368">
        <f>'GE2024 results'!X375</f>
        <v>0</v>
      </c>
      <c r="AH376" s="369">
        <f>'GE2024 results'!Z375</f>
        <v>0</v>
      </c>
      <c r="AJ376" s="368">
        <f t="shared" si="158"/>
        <v>0.27745828498467606</v>
      </c>
      <c r="AK376" s="370" t="str">
        <f t="shared" si="159"/>
        <v>Ref</v>
      </c>
      <c r="AL376" s="368">
        <f t="shared" si="160"/>
        <v>2.1377076245706617E-2</v>
      </c>
      <c r="AM376" s="368">
        <f t="shared" si="161"/>
        <v>0.25608120873896945</v>
      </c>
      <c r="AO376" s="383" t="s">
        <v>8</v>
      </c>
      <c r="AP376" s="372" t="str">
        <f t="shared" si="162"/>
        <v>Ref</v>
      </c>
      <c r="AQ376" s="359" t="str">
        <f t="shared" si="163"/>
        <v>gain from</v>
      </c>
      <c r="AR376" s="359" t="str">
        <f t="shared" si="164"/>
        <v>LAB</v>
      </c>
      <c r="AS376" s="333" t="str">
        <f t="shared" si="177"/>
        <v/>
      </c>
      <c r="AU376" s="373">
        <f t="shared" si="165"/>
        <v>10762.126801152739</v>
      </c>
      <c r="AV376" s="374">
        <f t="shared" si="166"/>
        <v>12359.590163934427</v>
      </c>
      <c r="AW376" s="375">
        <f t="shared" si="167"/>
        <v>13391.340609822981</v>
      </c>
      <c r="AX376" s="376">
        <f t="shared" si="168"/>
        <v>2513.0239999999999</v>
      </c>
      <c r="AY376" s="377">
        <f t="shared" si="169"/>
        <v>7279.0613148770399</v>
      </c>
      <c r="AZ376" s="378">
        <f t="shared" si="170"/>
        <v>281.91802627646223</v>
      </c>
      <c r="BA376" s="379">
        <f t="shared" si="171"/>
        <v>0</v>
      </c>
      <c r="BB376" s="471">
        <f t="shared" si="173"/>
        <v>1548.1717608743938</v>
      </c>
      <c r="BC376" s="379">
        <f t="shared" si="174"/>
        <v>129.10590845536049</v>
      </c>
      <c r="BD376" s="381">
        <f t="shared" si="172"/>
        <v>0</v>
      </c>
      <c r="BE376" s="382">
        <f>'Allocation (ENG)'!AW376</f>
        <v>48264.338585393409</v>
      </c>
    </row>
    <row r="377" spans="1:57" ht="20" customHeight="1" x14ac:dyDescent="0.35">
      <c r="A377" s="333" t="s">
        <v>477</v>
      </c>
      <c r="B377" s="390" t="s">
        <v>478</v>
      </c>
      <c r="C377" s="333" t="s">
        <v>479</v>
      </c>
      <c r="D377" s="333" t="s">
        <v>71</v>
      </c>
      <c r="E377" s="462">
        <f>'Allocation (ENG)'!AY377</f>
        <v>9.0792698861887053E-2</v>
      </c>
      <c r="F377" s="463">
        <f>'Allocation (ENG)'!AZ377</f>
        <v>0.11412849146385401</v>
      </c>
      <c r="G377" s="464">
        <f>'Allocation (ENG)'!BA377</f>
        <v>0.13283566971783556</v>
      </c>
      <c r="H377" s="465">
        <f>'Allocation (ENG)'!BB377</f>
        <v>0.36861273421135521</v>
      </c>
      <c r="I377" s="466">
        <f>'Allocation (ENG)'!BC377</f>
        <v>0.24836980527736446</v>
      </c>
      <c r="J377" s="467">
        <f>'Allocation (ENG)'!BD377</f>
        <v>2.2082905641465461E-2</v>
      </c>
      <c r="K377" s="462">
        <f>'Allocation (ENG)'!BE377</f>
        <v>2.6366681138958706E-3</v>
      </c>
      <c r="L377" s="468">
        <f>'Allocation (ENG)'!BF377</f>
        <v>1.5127918966518611E-2</v>
      </c>
      <c r="M377" s="469">
        <f>'Allocation (ENG)'!BG377</f>
        <v>5.4131077458238015E-3</v>
      </c>
      <c r="N377" s="470">
        <f>'Allocation (ENG)'!BH377</f>
        <v>0</v>
      </c>
      <c r="P377" s="367">
        <f t="shared" si="148"/>
        <v>-8.9240544437510408E-2</v>
      </c>
      <c r="Q377" s="367">
        <f t="shared" si="149"/>
        <v>-4.5003027339387214E-2</v>
      </c>
      <c r="R377" s="367">
        <f t="shared" si="150"/>
        <v>5.3924387773102544E-2</v>
      </c>
      <c r="S377" s="367">
        <f t="shared" si="151"/>
        <v>-4.4497591988520102E-2</v>
      </c>
      <c r="T377" s="367">
        <f t="shared" si="152"/>
        <v>0.12470473151879392</v>
      </c>
      <c r="U377" s="367">
        <f t="shared" si="153"/>
        <v>-1.4256176012388686E-2</v>
      </c>
      <c r="V377" s="367">
        <f t="shared" si="154"/>
        <v>-2.1420561744897519E-3</v>
      </c>
      <c r="W377" s="367">
        <f t="shared" si="155"/>
        <v>1.5127918966518611E-2</v>
      </c>
      <c r="X377" s="367">
        <f t="shared" si="156"/>
        <v>5.4131077458238015E-3</v>
      </c>
      <c r="Y377" s="367">
        <f t="shared" si="157"/>
        <v>-4.0307500519426555E-3</v>
      </c>
      <c r="AA377" s="368">
        <f>'GE2024 results'!Q376</f>
        <v>0.18003324329939746</v>
      </c>
      <c r="AB377" s="368">
        <f>'GE2024 results'!R376</f>
        <v>0.15913151880324122</v>
      </c>
      <c r="AC377" s="368">
        <f>'GE2024 results'!S376</f>
        <v>7.8911281944733014E-2</v>
      </c>
      <c r="AD377" s="368">
        <f>'GE2024 results'!T376</f>
        <v>0.41311032619987531</v>
      </c>
      <c r="AE377" s="368">
        <f>'GE2024 results'!U376</f>
        <v>0.12366507375857054</v>
      </c>
      <c r="AF377" s="368">
        <f>'GE2024 results'!W376</f>
        <v>3.6339081653854147E-2</v>
      </c>
      <c r="AG377" s="368">
        <f>'GE2024 results'!X376</f>
        <v>4.7787242883856225E-3</v>
      </c>
      <c r="AH377" s="369">
        <f>'GE2024 results'!Z376</f>
        <v>4.0307500519426555E-3</v>
      </c>
      <c r="AJ377" s="368">
        <f t="shared" si="158"/>
        <v>0.36861273421135521</v>
      </c>
      <c r="AK377" s="370" t="str">
        <f t="shared" si="159"/>
        <v>LD</v>
      </c>
      <c r="AL377" s="368">
        <f t="shared" si="160"/>
        <v>0.12024292893399074</v>
      </c>
      <c r="AM377" s="368">
        <f t="shared" si="161"/>
        <v>0.24836980527736446</v>
      </c>
      <c r="AO377" s="385" t="s">
        <v>14</v>
      </c>
      <c r="AP377" s="372" t="str">
        <f t="shared" si="162"/>
        <v>LD</v>
      </c>
      <c r="AQ377" s="359" t="str">
        <f t="shared" si="163"/>
        <v>HOLD</v>
      </c>
      <c r="AR377" s="359" t="str">
        <f t="shared" si="164"/>
        <v/>
      </c>
      <c r="AS377" s="333" t="str">
        <f t="shared" si="177"/>
        <v>Con/LD</v>
      </c>
      <c r="AU377" s="373">
        <f t="shared" si="165"/>
        <v>4544.7550432276648</v>
      </c>
      <c r="AV377" s="374">
        <f t="shared" si="166"/>
        <v>5712.8606557377052</v>
      </c>
      <c r="AW377" s="375">
        <f t="shared" si="167"/>
        <v>6649.2745279993105</v>
      </c>
      <c r="AX377" s="376">
        <f t="shared" si="168"/>
        <v>18451.423999999999</v>
      </c>
      <c r="AY377" s="377">
        <f t="shared" si="169"/>
        <v>12432.496657433479</v>
      </c>
      <c r="AZ377" s="378">
        <f t="shared" si="170"/>
        <v>1105.390610051581</v>
      </c>
      <c r="BA377" s="379">
        <f t="shared" si="171"/>
        <v>131.98209611737911</v>
      </c>
      <c r="BB377" s="471">
        <f t="shared" si="173"/>
        <v>757.24906163667197</v>
      </c>
      <c r="BC377" s="379">
        <f t="shared" si="174"/>
        <v>270.96065031386098</v>
      </c>
      <c r="BD377" s="381">
        <f t="shared" si="172"/>
        <v>0</v>
      </c>
      <c r="BE377" s="382">
        <f>'Allocation (ENG)'!AW377</f>
        <v>50056.393302517652</v>
      </c>
    </row>
    <row r="378" spans="1:57" ht="20" customHeight="1" x14ac:dyDescent="0.35">
      <c r="A378" s="333" t="s">
        <v>480</v>
      </c>
      <c r="B378" s="390" t="s">
        <v>478</v>
      </c>
      <c r="C378" s="333" t="s">
        <v>479</v>
      </c>
      <c r="D378" s="333" t="s">
        <v>71</v>
      </c>
      <c r="E378" s="462">
        <f>'Allocation (ENG)'!AY378</f>
        <v>0.11433603306193942</v>
      </c>
      <c r="F378" s="463">
        <f>'Allocation (ENG)'!AZ378</f>
        <v>2.2988711161867549E-2</v>
      </c>
      <c r="G378" s="464">
        <f>'Allocation (ENG)'!BA378</f>
        <v>3.6133746648277974E-2</v>
      </c>
      <c r="H378" s="465">
        <f>'Allocation (ENG)'!BB378</f>
        <v>1.6633807931074589E-2</v>
      </c>
      <c r="I378" s="466">
        <f>'Allocation (ENG)'!BC378</f>
        <v>0.7906601806999104</v>
      </c>
      <c r="J378" s="467">
        <f>'Allocation (ENG)'!BD378</f>
        <v>0</v>
      </c>
      <c r="K378" s="462">
        <f>'Allocation (ENG)'!BE378</f>
        <v>0</v>
      </c>
      <c r="L378" s="468">
        <f>'Allocation (ENG)'!BF378</f>
        <v>4.1150723477586231E-3</v>
      </c>
      <c r="M378" s="469">
        <f>'Allocation (ENG)'!BG378</f>
        <v>1.293220900390879E-2</v>
      </c>
      <c r="N378" s="470">
        <f>'Allocation (ENG)'!BH378</f>
        <v>2.2002391452626067E-3</v>
      </c>
      <c r="P378" s="367">
        <f t="shared" si="148"/>
        <v>-0.21154889718134434</v>
      </c>
      <c r="Q378" s="367">
        <f t="shared" si="149"/>
        <v>-2.308531166760322E-2</v>
      </c>
      <c r="R378" s="367">
        <f t="shared" si="150"/>
        <v>5.2793709997134633E-3</v>
      </c>
      <c r="S378" s="367">
        <f t="shared" si="151"/>
        <v>-1.0161995135914918E-2</v>
      </c>
      <c r="T378" s="367">
        <f t="shared" si="152"/>
        <v>0.22478908649951834</v>
      </c>
      <c r="U378" s="367">
        <f t="shared" si="153"/>
        <v>0</v>
      </c>
      <c r="V378" s="367">
        <f t="shared" si="154"/>
        <v>0</v>
      </c>
      <c r="W378" s="367">
        <f t="shared" si="155"/>
        <v>4.1150723477586231E-3</v>
      </c>
      <c r="X378" s="367">
        <f t="shared" si="156"/>
        <v>1.293220900390879E-2</v>
      </c>
      <c r="Y378" s="367">
        <f t="shared" si="157"/>
        <v>-2.3195348660368285E-3</v>
      </c>
      <c r="AA378" s="368">
        <f>'GE2024 results'!Q377</f>
        <v>0.32588493024328374</v>
      </c>
      <c r="AB378" s="368">
        <f>'GE2024 results'!R377</f>
        <v>4.6074022829470769E-2</v>
      </c>
      <c r="AC378" s="368">
        <f>'GE2024 results'!S377</f>
        <v>3.0854375648564511E-2</v>
      </c>
      <c r="AD378" s="368">
        <f>'GE2024 results'!T377</f>
        <v>2.6795803066989508E-2</v>
      </c>
      <c r="AE378" s="368">
        <f>'GE2024 results'!U377</f>
        <v>0.56587109420039206</v>
      </c>
      <c r="AF378" s="368">
        <f>'GE2024 results'!W377</f>
        <v>0</v>
      </c>
      <c r="AG378" s="368">
        <f>'GE2024 results'!X377</f>
        <v>0</v>
      </c>
      <c r="AH378" s="369">
        <f>'GE2024 results'!Z377</f>
        <v>4.5197740112994352E-3</v>
      </c>
      <c r="AJ378" s="368">
        <f t="shared" si="158"/>
        <v>0.7906601806999104</v>
      </c>
      <c r="AK378" s="370" t="str">
        <f t="shared" si="159"/>
        <v>Grn</v>
      </c>
      <c r="AL378" s="486">
        <f t="shared" si="160"/>
        <v>0.676324147637971</v>
      </c>
      <c r="AM378" s="368">
        <f t="shared" si="161"/>
        <v>0.11433603306193942</v>
      </c>
      <c r="AN378" s="330"/>
      <c r="AO378" s="477" t="s">
        <v>16</v>
      </c>
      <c r="AP378" s="370" t="str">
        <f t="shared" si="162"/>
        <v>Grn</v>
      </c>
      <c r="AQ378" s="359" t="str">
        <f t="shared" si="163"/>
        <v>HOLD</v>
      </c>
      <c r="AR378" s="413" t="str">
        <f t="shared" si="164"/>
        <v/>
      </c>
      <c r="AS378" s="333" t="str">
        <f t="shared" si="177"/>
        <v/>
      </c>
      <c r="AU378" s="373">
        <f t="shared" si="165"/>
        <v>7412.1729106628236</v>
      </c>
      <c r="AV378" s="374">
        <f t="shared" si="166"/>
        <v>1490.311475409836</v>
      </c>
      <c r="AW378" s="375">
        <f t="shared" si="167"/>
        <v>2342.4774403536276</v>
      </c>
      <c r="AX378" s="376">
        <f t="shared" si="168"/>
        <v>1078.336</v>
      </c>
      <c r="AY378" s="377">
        <f t="shared" si="169"/>
        <v>51256.894401337384</v>
      </c>
      <c r="AZ378" s="378">
        <f t="shared" si="170"/>
        <v>0</v>
      </c>
      <c r="BA378" s="379">
        <f t="shared" si="171"/>
        <v>0</v>
      </c>
      <c r="BB378" s="471">
        <f t="shared" si="173"/>
        <v>266.77178632697922</v>
      </c>
      <c r="BC378" s="379">
        <f t="shared" si="174"/>
        <v>838.36885614069286</v>
      </c>
      <c r="BD378" s="381">
        <f t="shared" si="172"/>
        <v>142.63703709801234</v>
      </c>
      <c r="BE378" s="382">
        <f>'Allocation (ENG)'!AW378</f>
        <v>64827.96990732936</v>
      </c>
    </row>
    <row r="379" spans="1:57" ht="20" customHeight="1" x14ac:dyDescent="0.35">
      <c r="A379" s="333" t="s">
        <v>481</v>
      </c>
      <c r="B379" s="390" t="s">
        <v>478</v>
      </c>
      <c r="C379" s="333" t="s">
        <v>479</v>
      </c>
      <c r="D379" s="333" t="s">
        <v>71</v>
      </c>
      <c r="E379" s="462">
        <f>'Allocation (ENG)'!AY379</f>
        <v>0.18156117442553543</v>
      </c>
      <c r="F379" s="463">
        <f>'Allocation (ENG)'!AZ379</f>
        <v>1.4142204277724713E-2</v>
      </c>
      <c r="G379" s="464">
        <f>'Allocation (ENG)'!BA379</f>
        <v>0.21361363064847985</v>
      </c>
      <c r="H379" s="465">
        <f>'Allocation (ENG)'!BB379</f>
        <v>4.1170673291304506E-2</v>
      </c>
      <c r="I379" s="466">
        <f>'Allocation (ENG)'!BC379</f>
        <v>0.50099788308757143</v>
      </c>
      <c r="J379" s="467">
        <f>'Allocation (ENG)'!BD379</f>
        <v>1.1021907303344637E-2</v>
      </c>
      <c r="K379" s="462">
        <f>'Allocation (ENG)'!BE379</f>
        <v>0</v>
      </c>
      <c r="L379" s="468">
        <f>'Allocation (ENG)'!BF379</f>
        <v>2.4327273701847792E-2</v>
      </c>
      <c r="M379" s="469">
        <f>'Allocation (ENG)'!BG379</f>
        <v>8.928768224892622E-3</v>
      </c>
      <c r="N379" s="470">
        <f>'Allocation (ENG)'!BH379</f>
        <v>4.2364850392989902E-3</v>
      </c>
      <c r="P379" s="367">
        <f t="shared" si="148"/>
        <v>-0.26841605344754793</v>
      </c>
      <c r="Q379" s="367">
        <f t="shared" si="149"/>
        <v>-0.12541840211148345</v>
      </c>
      <c r="R379" s="367">
        <f t="shared" si="150"/>
        <v>0.21361363064847985</v>
      </c>
      <c r="S379" s="367">
        <f t="shared" si="151"/>
        <v>-1.7668165113345347E-2</v>
      </c>
      <c r="T379" s="367">
        <f t="shared" si="152"/>
        <v>0.19428986513012275</v>
      </c>
      <c r="U379" s="367">
        <f t="shared" si="153"/>
        <v>-1.6282957256719556E-2</v>
      </c>
      <c r="V379" s="367">
        <f t="shared" si="154"/>
        <v>0</v>
      </c>
      <c r="W379" s="367">
        <f t="shared" si="155"/>
        <v>2.4327273701847792E-2</v>
      </c>
      <c r="X379" s="367">
        <f t="shared" si="156"/>
        <v>8.928768224892622E-3</v>
      </c>
      <c r="Y379" s="367">
        <f t="shared" si="157"/>
        <v>-1.3373959776246783E-2</v>
      </c>
      <c r="AA379" s="368">
        <f>'GE2024 results'!Q378</f>
        <v>0.44997722787308336</v>
      </c>
      <c r="AB379" s="368">
        <f>'GE2024 results'!R378</f>
        <v>0.13956060638920817</v>
      </c>
      <c r="AC379" s="368">
        <f>'GE2024 results'!S378</f>
        <v>0</v>
      </c>
      <c r="AD379" s="368">
        <f>'GE2024 results'!T378</f>
        <v>5.8838838404649853E-2</v>
      </c>
      <c r="AE379" s="368">
        <f>'GE2024 results'!U378</f>
        <v>0.30670801795744868</v>
      </c>
      <c r="AF379" s="368">
        <f>'GE2024 results'!W378</f>
        <v>2.7304864560064195E-2</v>
      </c>
      <c r="AG379" s="368">
        <f>'GE2024 results'!X378</f>
        <v>0</v>
      </c>
      <c r="AH379" s="369">
        <f>'GE2024 results'!Z378</f>
        <v>1.7610444815545773E-2</v>
      </c>
      <c r="AJ379" s="368">
        <f t="shared" si="158"/>
        <v>0.50099788308757143</v>
      </c>
      <c r="AK379" s="370" t="str">
        <f t="shared" si="159"/>
        <v>Grn</v>
      </c>
      <c r="AL379" s="368">
        <f t="shared" si="160"/>
        <v>0.2873842524390916</v>
      </c>
      <c r="AM379" s="368">
        <f t="shared" si="161"/>
        <v>0.21361363064847985</v>
      </c>
      <c r="AO379" s="383" t="s">
        <v>8</v>
      </c>
      <c r="AP379" s="372" t="str">
        <f t="shared" si="162"/>
        <v>Grn</v>
      </c>
      <c r="AQ379" s="359" t="str">
        <f t="shared" si="163"/>
        <v>gain from</v>
      </c>
      <c r="AR379" s="359" t="str">
        <f t="shared" si="164"/>
        <v>LAB</v>
      </c>
      <c r="AS379" s="333" t="str">
        <f t="shared" si="177"/>
        <v/>
      </c>
      <c r="AU379" s="373">
        <f t="shared" si="165"/>
        <v>10634.834286051871</v>
      </c>
      <c r="AV379" s="374">
        <f t="shared" si="166"/>
        <v>828.37093012295145</v>
      </c>
      <c r="AW379" s="375">
        <f t="shared" si="167"/>
        <v>12512.28722427215</v>
      </c>
      <c r="AX379" s="376">
        <f t="shared" si="168"/>
        <v>2411.54690304</v>
      </c>
      <c r="AY379" s="377">
        <f t="shared" si="169"/>
        <v>29345.643313649758</v>
      </c>
      <c r="AZ379" s="378">
        <f t="shared" si="170"/>
        <v>645.60145118123535</v>
      </c>
      <c r="BA379" s="379">
        <f t="shared" si="171"/>
        <v>0</v>
      </c>
      <c r="BB379" s="471">
        <f t="shared" si="173"/>
        <v>1424.9551164733602</v>
      </c>
      <c r="BC379" s="379">
        <f t="shared" si="174"/>
        <v>522.99711516375612</v>
      </c>
      <c r="BD379" s="381">
        <f t="shared" si="172"/>
        <v>248.14950933665091</v>
      </c>
      <c r="BE379" s="382">
        <f>'Allocation (ENG)'!AW379</f>
        <v>58574.385849291735</v>
      </c>
    </row>
    <row r="380" spans="1:57" ht="20" customHeight="1" x14ac:dyDescent="0.35">
      <c r="A380" s="333" t="s">
        <v>482</v>
      </c>
      <c r="B380" s="390" t="s">
        <v>478</v>
      </c>
      <c r="C380" s="333" t="s">
        <v>479</v>
      </c>
      <c r="D380" s="333" t="s">
        <v>71</v>
      </c>
      <c r="E380" s="462">
        <f>'Allocation (ENG)'!AY380</f>
        <v>0.22482768323650384</v>
      </c>
      <c r="F380" s="463">
        <f>'Allocation (ENG)'!AZ380</f>
        <v>0.10458163273054326</v>
      </c>
      <c r="G380" s="464">
        <f>'Allocation (ENG)'!BA380</f>
        <v>0.21395436668823781</v>
      </c>
      <c r="H380" s="465">
        <f>'Allocation (ENG)'!BB380</f>
        <v>4.1110457510781129E-2</v>
      </c>
      <c r="I380" s="466">
        <f>'Allocation (ENG)'!BC380</f>
        <v>0.36923947576098348</v>
      </c>
      <c r="J380" s="467">
        <f>'Allocation (ENG)'!BD380</f>
        <v>1.2854995788839861E-2</v>
      </c>
      <c r="K380" s="462">
        <f>'Allocation (ENG)'!BE380</f>
        <v>0</v>
      </c>
      <c r="L380" s="468">
        <f>'Allocation (ENG)'!BF380</f>
        <v>2.4366078242897497E-2</v>
      </c>
      <c r="M380" s="469">
        <f>'Allocation (ENG)'!BG380</f>
        <v>6.8323302965778605E-3</v>
      </c>
      <c r="N380" s="470">
        <f>'Allocation (ENG)'!BH380</f>
        <v>2.2329797446355463E-3</v>
      </c>
      <c r="P380" s="367">
        <f t="shared" si="148"/>
        <v>-0.22776704395395078</v>
      </c>
      <c r="Q380" s="367">
        <f t="shared" si="149"/>
        <v>-4.3457139328805613E-2</v>
      </c>
      <c r="R380" s="367">
        <f t="shared" si="150"/>
        <v>8.4920572122994531E-2</v>
      </c>
      <c r="S380" s="367">
        <f t="shared" si="151"/>
        <v>-5.6636976250877893E-3</v>
      </c>
      <c r="T380" s="367">
        <f t="shared" si="152"/>
        <v>0.18259535468165319</v>
      </c>
      <c r="U380" s="367">
        <f t="shared" si="153"/>
        <v>-1.1651422558822623E-2</v>
      </c>
      <c r="V380" s="367">
        <f t="shared" si="154"/>
        <v>0</v>
      </c>
      <c r="W380" s="367">
        <f t="shared" si="155"/>
        <v>2.4366078242897497E-2</v>
      </c>
      <c r="X380" s="367">
        <f t="shared" si="156"/>
        <v>6.8323302965778605E-3</v>
      </c>
      <c r="Y380" s="367">
        <f t="shared" si="157"/>
        <v>-1.0175031877455953E-2</v>
      </c>
      <c r="AA380" s="368">
        <f>'GE2024 results'!Q379</f>
        <v>0.45259472719045463</v>
      </c>
      <c r="AB380" s="368">
        <f>'GE2024 results'!R379</f>
        <v>0.14803877205934887</v>
      </c>
      <c r="AC380" s="368">
        <f>'GE2024 results'!S379</f>
        <v>0.12903379456524328</v>
      </c>
      <c r="AD380" s="368">
        <f>'GE2024 results'!T379</f>
        <v>4.6774155135868918E-2</v>
      </c>
      <c r="AE380" s="368">
        <f>'GE2024 results'!U379</f>
        <v>0.18664412107933029</v>
      </c>
      <c r="AF380" s="368">
        <f>'GE2024 results'!W379</f>
        <v>2.4506418347662484E-2</v>
      </c>
      <c r="AG380" s="368">
        <f>'GE2024 results'!X379</f>
        <v>0</v>
      </c>
      <c r="AH380" s="369">
        <f>'GE2024 results'!Z379</f>
        <v>1.24080116220915E-2</v>
      </c>
      <c r="AJ380" s="368">
        <f t="shared" si="158"/>
        <v>0.36923947576098348</v>
      </c>
      <c r="AK380" s="370" t="str">
        <f t="shared" si="159"/>
        <v>Grn</v>
      </c>
      <c r="AL380" s="368">
        <f t="shared" si="160"/>
        <v>0.14441179252447964</v>
      </c>
      <c r="AM380" s="368">
        <f t="shared" si="161"/>
        <v>0.22482768323650384</v>
      </c>
      <c r="AO380" s="383" t="s">
        <v>8</v>
      </c>
      <c r="AP380" s="372" t="str">
        <f t="shared" si="162"/>
        <v>Grn</v>
      </c>
      <c r="AQ380" s="359" t="str">
        <f t="shared" si="163"/>
        <v>gain from</v>
      </c>
      <c r="AR380" s="359" t="str">
        <f t="shared" si="164"/>
        <v>LAB</v>
      </c>
      <c r="AS380" s="333" t="str">
        <f t="shared" si="177"/>
        <v/>
      </c>
      <c r="AU380" s="373">
        <f t="shared" si="165"/>
        <v>9967.515850144091</v>
      </c>
      <c r="AV380" s="374">
        <f t="shared" si="166"/>
        <v>4636.5245901639346</v>
      </c>
      <c r="AW380" s="375">
        <f t="shared" si="167"/>
        <v>9485.4579759611006</v>
      </c>
      <c r="AX380" s="376">
        <f t="shared" si="168"/>
        <v>1822.5920000000003</v>
      </c>
      <c r="AY380" s="377">
        <f t="shared" si="169"/>
        <v>16369.871690911657</v>
      </c>
      <c r="AZ380" s="378">
        <f t="shared" si="170"/>
        <v>569.913688716038</v>
      </c>
      <c r="BA380" s="379">
        <f t="shared" si="171"/>
        <v>0</v>
      </c>
      <c r="BB380" s="471">
        <f t="shared" si="173"/>
        <v>1080.2462917186647</v>
      </c>
      <c r="BC380" s="379">
        <f t="shared" si="174"/>
        <v>302.90469369344243</v>
      </c>
      <c r="BD380" s="381">
        <f t="shared" si="172"/>
        <v>98.996977050607896</v>
      </c>
      <c r="BE380" s="382">
        <f>'Allocation (ENG)'!AW380</f>
        <v>44334.023758359523</v>
      </c>
    </row>
    <row r="381" spans="1:57" ht="20" customHeight="1" x14ac:dyDescent="0.35">
      <c r="A381" s="333" t="s">
        <v>483</v>
      </c>
      <c r="B381" s="390" t="s">
        <v>478</v>
      </c>
      <c r="C381" s="333" t="s">
        <v>479</v>
      </c>
      <c r="D381" s="333" t="s">
        <v>71</v>
      </c>
      <c r="E381" s="462">
        <f>'Allocation (ENG)'!AY381</f>
        <v>0.25759918384913716</v>
      </c>
      <c r="F381" s="463">
        <f>'Allocation (ENG)'!AZ381</f>
        <v>0.10313490816880749</v>
      </c>
      <c r="G381" s="464">
        <f>'Allocation (ENG)'!BA381</f>
        <v>0.17380674333076374</v>
      </c>
      <c r="H381" s="465">
        <f>'Allocation (ENG)'!BB381</f>
        <v>7.8791604696271306E-2</v>
      </c>
      <c r="I381" s="466">
        <f>'Allocation (ENG)'!BC381</f>
        <v>0.35772448899949971</v>
      </c>
      <c r="J381" s="467">
        <f>'Allocation (ENG)'!BD381</f>
        <v>0</v>
      </c>
      <c r="K381" s="462">
        <f>'Allocation (ENG)'!BE381</f>
        <v>0</v>
      </c>
      <c r="L381" s="468">
        <f>'Allocation (ENG)'!BF381</f>
        <v>1.9793887699948543E-2</v>
      </c>
      <c r="M381" s="469">
        <f>'Allocation (ENG)'!BG381</f>
        <v>5.8510191489127622E-3</v>
      </c>
      <c r="N381" s="470">
        <f>'Allocation (ENG)'!BH381</f>
        <v>3.2981641066594843E-3</v>
      </c>
      <c r="P381" s="367">
        <f t="shared" si="148"/>
        <v>-0.23881052232451749</v>
      </c>
      <c r="Q381" s="367">
        <f t="shared" si="149"/>
        <v>-3.6618310715312685E-2</v>
      </c>
      <c r="R381" s="367">
        <f t="shared" si="150"/>
        <v>7.3464221046181361E-2</v>
      </c>
      <c r="S381" s="367">
        <f t="shared" si="151"/>
        <v>-7.0246713024081225E-3</v>
      </c>
      <c r="T381" s="367">
        <f t="shared" si="152"/>
        <v>0.18462693205001143</v>
      </c>
      <c r="U381" s="367">
        <f t="shared" si="153"/>
        <v>0</v>
      </c>
      <c r="V381" s="367">
        <f t="shared" si="154"/>
        <v>0</v>
      </c>
      <c r="W381" s="367">
        <f t="shared" si="155"/>
        <v>1.9793887699948543E-2</v>
      </c>
      <c r="X381" s="367">
        <f t="shared" si="156"/>
        <v>5.8510191489127622E-3</v>
      </c>
      <c r="Y381" s="367">
        <f t="shared" si="157"/>
        <v>-1.2825556028155903E-3</v>
      </c>
      <c r="AA381" s="368">
        <f>'GE2024 results'!Q380</f>
        <v>0.49640970617365465</v>
      </c>
      <c r="AB381" s="368">
        <f>'GE2024 results'!R380</f>
        <v>0.13975321888412018</v>
      </c>
      <c r="AC381" s="368">
        <f>'GE2024 results'!S380</f>
        <v>0.10034252228458237</v>
      </c>
      <c r="AD381" s="368">
        <f>'GE2024 results'!T380</f>
        <v>8.5816275998679428E-2</v>
      </c>
      <c r="AE381" s="368">
        <f>'GE2024 results'!U380</f>
        <v>0.17309755694948828</v>
      </c>
      <c r="AF381" s="368">
        <f>'GE2024 results'!W380</f>
        <v>0</v>
      </c>
      <c r="AG381" s="368">
        <f>'GE2024 results'!X380</f>
        <v>0</v>
      </c>
      <c r="AH381" s="369">
        <f>'GE2024 results'!Z380</f>
        <v>4.5807197094750746E-3</v>
      </c>
      <c r="AJ381" s="368">
        <f t="shared" si="158"/>
        <v>0.35772448899949971</v>
      </c>
      <c r="AK381" s="370" t="str">
        <f t="shared" si="159"/>
        <v>Grn</v>
      </c>
      <c r="AL381" s="368">
        <f t="shared" si="160"/>
        <v>0.10012530515036255</v>
      </c>
      <c r="AM381" s="368">
        <f t="shared" si="161"/>
        <v>0.25759918384913716</v>
      </c>
      <c r="AO381" s="383" t="s">
        <v>8</v>
      </c>
      <c r="AP381" s="372" t="str">
        <f t="shared" si="162"/>
        <v>Grn</v>
      </c>
      <c r="AQ381" s="359" t="str">
        <f t="shared" si="163"/>
        <v>gain from</v>
      </c>
      <c r="AR381" s="359" t="str">
        <f t="shared" si="164"/>
        <v>LAB</v>
      </c>
      <c r="AS381" s="333" t="str">
        <f t="shared" si="177"/>
        <v/>
      </c>
      <c r="AU381" s="373">
        <f t="shared" si="165"/>
        <v>12618.317002881842</v>
      </c>
      <c r="AV381" s="374">
        <f t="shared" si="166"/>
        <v>5051.9918032786891</v>
      </c>
      <c r="AW381" s="375">
        <f t="shared" si="167"/>
        <v>8513.8025354556739</v>
      </c>
      <c r="AX381" s="376">
        <f t="shared" si="168"/>
        <v>3859.5520000000001</v>
      </c>
      <c r="AY381" s="377">
        <f t="shared" si="169"/>
        <v>17522.885493818794</v>
      </c>
      <c r="AZ381" s="378">
        <f t="shared" si="170"/>
        <v>0</v>
      </c>
      <c r="BA381" s="379">
        <f t="shared" si="171"/>
        <v>0</v>
      </c>
      <c r="BB381" s="471">
        <f t="shared" si="173"/>
        <v>969.58983326464863</v>
      </c>
      <c r="BC381" s="379">
        <f t="shared" si="174"/>
        <v>286.60810685701421</v>
      </c>
      <c r="BD381" s="381">
        <f t="shared" si="172"/>
        <v>161.55827671305479</v>
      </c>
      <c r="BE381" s="382">
        <f>'Allocation (ENG)'!AW381</f>
        <v>48984.305052269709</v>
      </c>
    </row>
    <row r="382" spans="1:57" ht="20" customHeight="1" x14ac:dyDescent="0.35">
      <c r="A382" s="333" t="s">
        <v>484</v>
      </c>
      <c r="B382" s="390" t="s">
        <v>478</v>
      </c>
      <c r="C382" s="333" t="s">
        <v>479</v>
      </c>
      <c r="D382" s="333" t="s">
        <v>71</v>
      </c>
      <c r="E382" s="462">
        <f>'Allocation (ENG)'!AY382</f>
        <v>0.18982564915220726</v>
      </c>
      <c r="F382" s="463">
        <f>'Allocation (ENG)'!AZ382</f>
        <v>7.2106102369733902E-2</v>
      </c>
      <c r="G382" s="464">
        <f>'Allocation (ENG)'!BA382</f>
        <v>0.21193816172310884</v>
      </c>
      <c r="H382" s="465">
        <f>'Allocation (ENG)'!BB382</f>
        <v>4.9342945032979417E-2</v>
      </c>
      <c r="I382" s="466">
        <f>'Allocation (ENG)'!BC382</f>
        <v>0.44307148947352809</v>
      </c>
      <c r="J382" s="467">
        <f>'Allocation (ENG)'!BD382</f>
        <v>0</v>
      </c>
      <c r="K382" s="462">
        <f>'Allocation (ENG)'!BE382</f>
        <v>0</v>
      </c>
      <c r="L382" s="468">
        <f>'Allocation (ENG)'!BF382</f>
        <v>2.4136463822334458E-2</v>
      </c>
      <c r="M382" s="469">
        <f>'Allocation (ENG)'!BG382</f>
        <v>7.2469731566254013E-3</v>
      </c>
      <c r="N382" s="470">
        <f>'Allocation (ENG)'!BH382</f>
        <v>2.3322152694825057E-3</v>
      </c>
      <c r="P382" s="367">
        <f t="shared" si="148"/>
        <v>-0.23689600603291819</v>
      </c>
      <c r="Q382" s="367">
        <f t="shared" si="149"/>
        <v>-4.1872194061388368E-2</v>
      </c>
      <c r="R382" s="367">
        <f t="shared" si="150"/>
        <v>6.9206092511303191E-2</v>
      </c>
      <c r="S382" s="367">
        <f t="shared" si="151"/>
        <v>-1.33485739864432E-2</v>
      </c>
      <c r="T382" s="367">
        <f t="shared" si="152"/>
        <v>0.19297356997487591</v>
      </c>
      <c r="U382" s="367">
        <f t="shared" si="153"/>
        <v>0</v>
      </c>
      <c r="V382" s="367">
        <f t="shared" si="154"/>
        <v>0</v>
      </c>
      <c r="W382" s="367">
        <f t="shared" si="155"/>
        <v>2.4136463822334458E-2</v>
      </c>
      <c r="X382" s="367">
        <f t="shared" si="156"/>
        <v>7.2469731566254013E-3</v>
      </c>
      <c r="Y382" s="367">
        <f t="shared" si="157"/>
        <v>-1.4463253843893463E-3</v>
      </c>
      <c r="AA382" s="368">
        <f>'GE2024 results'!Q381</f>
        <v>0.42672165518512545</v>
      </c>
      <c r="AB382" s="368">
        <f>'GE2024 results'!R381</f>
        <v>0.11397829643112227</v>
      </c>
      <c r="AC382" s="368">
        <f>'GE2024 results'!S381</f>
        <v>0.14273206921180565</v>
      </c>
      <c r="AD382" s="368">
        <f>'GE2024 results'!T381</f>
        <v>6.2691519019422617E-2</v>
      </c>
      <c r="AE382" s="368">
        <f>'GE2024 results'!U381</f>
        <v>0.25009791949865218</v>
      </c>
      <c r="AF382" s="368">
        <f>'GE2024 results'!W381</f>
        <v>0</v>
      </c>
      <c r="AG382" s="368">
        <f>'GE2024 results'!X381</f>
        <v>0</v>
      </c>
      <c r="AH382" s="369">
        <f>'GE2024 results'!Z381</f>
        <v>3.778540653871852E-3</v>
      </c>
      <c r="AJ382" s="368">
        <f t="shared" si="158"/>
        <v>0.44307148947352809</v>
      </c>
      <c r="AK382" s="370" t="str">
        <f t="shared" si="159"/>
        <v>Grn</v>
      </c>
      <c r="AL382" s="368">
        <f t="shared" si="160"/>
        <v>0.23113332775041925</v>
      </c>
      <c r="AM382" s="368">
        <f t="shared" si="161"/>
        <v>0.21193816172310884</v>
      </c>
      <c r="AO382" s="383" t="s">
        <v>8</v>
      </c>
      <c r="AP382" s="372" t="str">
        <f t="shared" si="162"/>
        <v>Grn</v>
      </c>
      <c r="AQ382" s="359" t="str">
        <f t="shared" si="163"/>
        <v>gain from</v>
      </c>
      <c r="AR382" s="359" t="str">
        <f t="shared" si="164"/>
        <v>LAB</v>
      </c>
      <c r="AS382" s="333" t="str">
        <f t="shared" si="177"/>
        <v/>
      </c>
      <c r="AU382" s="373">
        <f t="shared" si="165"/>
        <v>9714.1844380403454</v>
      </c>
      <c r="AV382" s="374">
        <f t="shared" si="166"/>
        <v>3689.9754098360654</v>
      </c>
      <c r="AW382" s="375">
        <f t="shared" si="167"/>
        <v>10845.775592668702</v>
      </c>
      <c r="AX382" s="376">
        <f t="shared" si="168"/>
        <v>2525.0880000000002</v>
      </c>
      <c r="AY382" s="377">
        <f t="shared" si="169"/>
        <v>22673.849330719153</v>
      </c>
      <c r="AZ382" s="378">
        <f t="shared" si="170"/>
        <v>0</v>
      </c>
      <c r="BA382" s="379">
        <f t="shared" si="171"/>
        <v>0</v>
      </c>
      <c r="BB382" s="471">
        <f t="shared" si="173"/>
        <v>1235.1653335542871</v>
      </c>
      <c r="BC382" s="379">
        <f t="shared" si="174"/>
        <v>370.85838597364284</v>
      </c>
      <c r="BD382" s="381">
        <f t="shared" si="172"/>
        <v>119.34935757180627</v>
      </c>
      <c r="BE382" s="382">
        <f>'Allocation (ENG)'!AW382</f>
        <v>51174.245848364008</v>
      </c>
    </row>
    <row r="383" spans="1:57" ht="20" customHeight="1" x14ac:dyDescent="0.35">
      <c r="A383" s="333" t="s">
        <v>485</v>
      </c>
      <c r="B383" s="390" t="s">
        <v>478</v>
      </c>
      <c r="C383" s="333" t="s">
        <v>479</v>
      </c>
      <c r="D383" s="333" t="s">
        <v>71</v>
      </c>
      <c r="E383" s="462">
        <f>'Allocation (ENG)'!AY383</f>
        <v>4.86450360624456E-2</v>
      </c>
      <c r="F383" s="463">
        <f>'Allocation (ENG)'!AZ383</f>
        <v>0.243517190561059</v>
      </c>
      <c r="G383" s="464">
        <f>'Allocation (ENG)'!BA383</f>
        <v>0.24174653813232458</v>
      </c>
      <c r="H383" s="465">
        <f>'Allocation (ENG)'!BB383</f>
        <v>0.35426484211725617</v>
      </c>
      <c r="I383" s="466">
        <f>'Allocation (ENG)'!BC383</f>
        <v>8.293865575201341E-2</v>
      </c>
      <c r="J383" s="467">
        <f>'Allocation (ENG)'!BD383</f>
        <v>0</v>
      </c>
      <c r="K383" s="462">
        <f>'Allocation (ENG)'!BE383</f>
        <v>0</v>
      </c>
      <c r="L383" s="468">
        <f>'Allocation (ENG)'!BF383</f>
        <v>2.7531174774595761E-2</v>
      </c>
      <c r="M383" s="469">
        <f>'Allocation (ENG)'!BG383</f>
        <v>1.3565626003054906E-3</v>
      </c>
      <c r="N383" s="470">
        <f>'Allocation (ENG)'!BH383</f>
        <v>0</v>
      </c>
      <c r="P383" s="367">
        <f t="shared" si="148"/>
        <v>-4.6113897360830956E-2</v>
      </c>
      <c r="Q383" s="367">
        <f t="shared" si="149"/>
        <v>-9.0041000830625023E-2</v>
      </c>
      <c r="R383" s="367">
        <f t="shared" si="150"/>
        <v>0.10066684468881079</v>
      </c>
      <c r="S383" s="367">
        <f t="shared" si="151"/>
        <v>-3.5770198263503472E-2</v>
      </c>
      <c r="T383" s="367">
        <f t="shared" si="152"/>
        <v>4.2370514391247394E-2</v>
      </c>
      <c r="U383" s="367">
        <f t="shared" si="153"/>
        <v>0</v>
      </c>
      <c r="V383" s="367">
        <f t="shared" si="154"/>
        <v>0</v>
      </c>
      <c r="W383" s="367">
        <f t="shared" si="155"/>
        <v>2.7531174774595761E-2</v>
      </c>
      <c r="X383" s="367">
        <f t="shared" si="156"/>
        <v>1.3565626003054906E-3</v>
      </c>
      <c r="Y383" s="367">
        <f t="shared" si="157"/>
        <v>0</v>
      </c>
      <c r="AA383" s="368">
        <f>'GE2024 results'!Q382</f>
        <v>9.4758933423276556E-2</v>
      </c>
      <c r="AB383" s="368">
        <f>'GE2024 results'!R382</f>
        <v>0.33355819139168402</v>
      </c>
      <c r="AC383" s="368">
        <f>'GE2024 results'!S382</f>
        <v>0.14107969344351379</v>
      </c>
      <c r="AD383" s="368">
        <f>'GE2024 results'!T382</f>
        <v>0.39003504038075965</v>
      </c>
      <c r="AE383" s="368">
        <f>'GE2024 results'!U382</f>
        <v>4.0568141360766016E-2</v>
      </c>
      <c r="AF383" s="368">
        <f>'GE2024 results'!W382</f>
        <v>0</v>
      </c>
      <c r="AG383" s="368">
        <f>'GE2024 results'!X382</f>
        <v>0</v>
      </c>
      <c r="AH383" s="369">
        <f>'GE2024 results'!Z382</f>
        <v>0</v>
      </c>
      <c r="AJ383" s="368">
        <f t="shared" si="158"/>
        <v>0.35426484211725617</v>
      </c>
      <c r="AK383" s="370" t="str">
        <f t="shared" si="159"/>
        <v>LD</v>
      </c>
      <c r="AL383" s="368">
        <f t="shared" si="160"/>
        <v>0.11074765155619717</v>
      </c>
      <c r="AM383" s="368">
        <f t="shared" si="161"/>
        <v>0.243517190561059</v>
      </c>
      <c r="AO383" s="385" t="s">
        <v>14</v>
      </c>
      <c r="AP383" s="372" t="str">
        <f t="shared" si="162"/>
        <v>LD</v>
      </c>
      <c r="AQ383" s="359" t="str">
        <f t="shared" si="163"/>
        <v>HOLD</v>
      </c>
      <c r="AR383" s="359" t="str">
        <f t="shared" si="164"/>
        <v/>
      </c>
      <c r="AS383" s="333" t="str">
        <f t="shared" si="177"/>
        <v>Con/LD</v>
      </c>
      <c r="AU383" s="373">
        <f t="shared" si="165"/>
        <v>2652.3746397694522</v>
      </c>
      <c r="AV383" s="374">
        <f t="shared" si="166"/>
        <v>13277.795081967213</v>
      </c>
      <c r="AW383" s="375">
        <f t="shared" si="167"/>
        <v>13181.250110928595</v>
      </c>
      <c r="AX383" s="376">
        <f t="shared" si="168"/>
        <v>19316.32</v>
      </c>
      <c r="AY383" s="377">
        <f t="shared" si="169"/>
        <v>4522.2371074165794</v>
      </c>
      <c r="AZ383" s="378">
        <f t="shared" si="170"/>
        <v>0</v>
      </c>
      <c r="BA383" s="379">
        <f t="shared" si="171"/>
        <v>0</v>
      </c>
      <c r="BB383" s="471">
        <f t="shared" si="173"/>
        <v>1501.1395958563726</v>
      </c>
      <c r="BC383" s="379">
        <f t="shared" si="174"/>
        <v>73.966688681062806</v>
      </c>
      <c r="BD383" s="381">
        <f t="shared" si="172"/>
        <v>0</v>
      </c>
      <c r="BE383" s="382">
        <f>'Allocation (ENG)'!AW383</f>
        <v>54525.083224619273</v>
      </c>
    </row>
    <row r="384" spans="1:57" ht="20" customHeight="1" x14ac:dyDescent="0.35">
      <c r="A384" s="333" t="s">
        <v>486</v>
      </c>
      <c r="B384" s="390" t="s">
        <v>487</v>
      </c>
      <c r="C384" s="333" t="s">
        <v>479</v>
      </c>
      <c r="D384" s="333" t="s">
        <v>71</v>
      </c>
      <c r="E384" s="462">
        <f>'Allocation (ENG)'!AY384</f>
        <v>0.2170689902078318</v>
      </c>
      <c r="F384" s="463">
        <f>'Allocation (ENG)'!AZ384</f>
        <v>0.18423173607972906</v>
      </c>
      <c r="G384" s="464">
        <f>'Allocation (ENG)'!BA384</f>
        <v>0.33503478258969233</v>
      </c>
      <c r="H384" s="465">
        <f>'Allocation (ENG)'!BB384</f>
        <v>8.1593808617943756E-2</v>
      </c>
      <c r="I384" s="466">
        <f>'Allocation (ENG)'!BC384</f>
        <v>0.12681314941669705</v>
      </c>
      <c r="J384" s="467">
        <f>'Allocation (ENG)'!BD384</f>
        <v>0</v>
      </c>
      <c r="K384" s="462">
        <f>'Allocation (ENG)'!BE384</f>
        <v>0</v>
      </c>
      <c r="L384" s="468">
        <f>'Allocation (ENG)'!BF384</f>
        <v>3.815525643637814E-2</v>
      </c>
      <c r="M384" s="469">
        <f>'Allocation (ENG)'!BG384</f>
        <v>2.0741833125438262E-3</v>
      </c>
      <c r="N384" s="470">
        <f>'Allocation (ENG)'!BH384</f>
        <v>1.5028093339184015E-2</v>
      </c>
      <c r="P384" s="367">
        <f t="shared" si="148"/>
        <v>-0.18807906880650324</v>
      </c>
      <c r="Q384" s="367">
        <f t="shared" si="149"/>
        <v>-5.7559621040706221E-2</v>
      </c>
      <c r="R384" s="367">
        <f t="shared" si="150"/>
        <v>0.14769565943389029</v>
      </c>
      <c r="S384" s="367">
        <f t="shared" si="151"/>
        <v>-4.4792268534384755E-3</v>
      </c>
      <c r="T384" s="367">
        <f t="shared" si="152"/>
        <v>6.7380272991040463E-2</v>
      </c>
      <c r="U384" s="367">
        <f t="shared" si="153"/>
        <v>0</v>
      </c>
      <c r="V384" s="367">
        <f t="shared" si="154"/>
        <v>0</v>
      </c>
      <c r="W384" s="367">
        <f t="shared" si="155"/>
        <v>3.815525643637814E-2</v>
      </c>
      <c r="X384" s="367">
        <f t="shared" si="156"/>
        <v>2.0741833125438262E-3</v>
      </c>
      <c r="Y384" s="367">
        <f t="shared" si="157"/>
        <v>-5.1874554732048109E-3</v>
      </c>
      <c r="AA384" s="368">
        <f>'GE2024 results'!Q383</f>
        <v>0.40514805901433504</v>
      </c>
      <c r="AB384" s="368">
        <f>'GE2024 results'!R383</f>
        <v>0.24179135712043529</v>
      </c>
      <c r="AC384" s="368">
        <f>'GE2024 results'!S383</f>
        <v>0.18733912315580203</v>
      </c>
      <c r="AD384" s="368">
        <f>'GE2024 results'!T383</f>
        <v>8.6073035471382231E-2</v>
      </c>
      <c r="AE384" s="368">
        <f>'GE2024 results'!U383</f>
        <v>5.9432876425656589E-2</v>
      </c>
      <c r="AF384" s="368">
        <f>'GE2024 results'!W383</f>
        <v>0</v>
      </c>
      <c r="AG384" s="368">
        <f>'GE2024 results'!X383</f>
        <v>0</v>
      </c>
      <c r="AH384" s="369">
        <f>'GE2024 results'!Z383</f>
        <v>2.0215548812388826E-2</v>
      </c>
      <c r="AJ384" s="368">
        <f t="shared" si="158"/>
        <v>0.33503478258969233</v>
      </c>
      <c r="AK384" s="370" t="str">
        <f t="shared" si="159"/>
        <v>Ref</v>
      </c>
      <c r="AL384" s="368">
        <f t="shared" si="160"/>
        <v>0.11796579238186053</v>
      </c>
      <c r="AM384" s="368">
        <f t="shared" si="161"/>
        <v>0.2170689902078318</v>
      </c>
      <c r="AO384" s="383" t="s">
        <v>8</v>
      </c>
      <c r="AP384" s="372" t="str">
        <f t="shared" si="162"/>
        <v>Ref</v>
      </c>
      <c r="AQ384" s="359" t="str">
        <f t="shared" si="163"/>
        <v>gain from</v>
      </c>
      <c r="AR384" s="359" t="str">
        <f t="shared" si="164"/>
        <v>LAB</v>
      </c>
      <c r="AS384" s="333" t="str">
        <f t="shared" si="177"/>
        <v/>
      </c>
      <c r="AU384" s="373">
        <f t="shared" si="165"/>
        <v>10154.236311239192</v>
      </c>
      <c r="AV384" s="374">
        <f t="shared" si="166"/>
        <v>8618.1475409836075</v>
      </c>
      <c r="AW384" s="375">
        <f t="shared" si="167"/>
        <v>15672.539645774046</v>
      </c>
      <c r="AX384" s="376">
        <f t="shared" si="168"/>
        <v>3816.8640000000005</v>
      </c>
      <c r="AY384" s="377">
        <f t="shared" si="169"/>
        <v>5932.1724642323725</v>
      </c>
      <c r="AZ384" s="378">
        <f t="shared" si="170"/>
        <v>0</v>
      </c>
      <c r="BA384" s="379">
        <f t="shared" si="171"/>
        <v>0</v>
      </c>
      <c r="BB384" s="471">
        <f t="shared" si="173"/>
        <v>1784.8587677123453</v>
      </c>
      <c r="BC384" s="379">
        <f t="shared" si="174"/>
        <v>97.027896468461137</v>
      </c>
      <c r="BD384" s="381">
        <f t="shared" si="172"/>
        <v>702.99682569734659</v>
      </c>
      <c r="BE384" s="382">
        <f>'Allocation (ENG)'!AW384</f>
        <v>46778.843452107372</v>
      </c>
    </row>
    <row r="385" spans="1:57" ht="20" customHeight="1" x14ac:dyDescent="0.35">
      <c r="A385" s="333" t="s">
        <v>488</v>
      </c>
      <c r="B385" s="390" t="s">
        <v>487</v>
      </c>
      <c r="C385" s="333" t="s">
        <v>479</v>
      </c>
      <c r="D385" s="333" t="s">
        <v>71</v>
      </c>
      <c r="E385" s="462">
        <f>'Allocation (ENG)'!AY385</f>
        <v>2.8358032594699031E-2</v>
      </c>
      <c r="F385" s="463">
        <f>'Allocation (ENG)'!AZ385</f>
        <v>0.19274132230540036</v>
      </c>
      <c r="G385" s="464">
        <f>'Allocation (ENG)'!BA385</f>
        <v>0.27021132230601508</v>
      </c>
      <c r="H385" s="465">
        <f>'Allocation (ENG)'!BB385</f>
        <v>0.42242839039382807</v>
      </c>
      <c r="I385" s="466">
        <f>'Allocation (ENG)'!BC385</f>
        <v>5.0969774102260369E-2</v>
      </c>
      <c r="J385" s="467">
        <f>'Allocation (ENG)'!BD385</f>
        <v>0</v>
      </c>
      <c r="K385" s="462">
        <f>'Allocation (ENG)'!BE385</f>
        <v>0</v>
      </c>
      <c r="L385" s="468">
        <f>'Allocation (ENG)'!BF385</f>
        <v>3.0772871446082588E-2</v>
      </c>
      <c r="M385" s="469">
        <f>'Allocation (ENG)'!BG385</f>
        <v>8.3367265439996286E-4</v>
      </c>
      <c r="N385" s="470">
        <f>'Allocation (ENG)'!BH385</f>
        <v>3.6846141973144618E-3</v>
      </c>
      <c r="P385" s="367">
        <f t="shared" si="148"/>
        <v>-2.8466479940119908E-2</v>
      </c>
      <c r="Q385" s="367">
        <f t="shared" si="149"/>
        <v>-7.8836816201947657E-2</v>
      </c>
      <c r="R385" s="367">
        <f t="shared" si="150"/>
        <v>0.10799827841013571</v>
      </c>
      <c r="S385" s="367">
        <f t="shared" si="151"/>
        <v>-5.5988668486202653E-2</v>
      </c>
      <c r="T385" s="367">
        <f t="shared" si="152"/>
        <v>2.5323822704700096E-2</v>
      </c>
      <c r="U385" s="367">
        <f t="shared" si="153"/>
        <v>0</v>
      </c>
      <c r="V385" s="367">
        <f t="shared" si="154"/>
        <v>0</v>
      </c>
      <c r="W385" s="367">
        <f t="shared" si="155"/>
        <v>3.0772871446082588E-2</v>
      </c>
      <c r="X385" s="367">
        <f t="shared" si="156"/>
        <v>8.3367265439996286E-4</v>
      </c>
      <c r="Y385" s="367">
        <f t="shared" si="157"/>
        <v>-1.6366805870482318E-3</v>
      </c>
      <c r="AA385" s="368">
        <f>'GE2024 results'!Q384</f>
        <v>5.682451253481894E-2</v>
      </c>
      <c r="AB385" s="368">
        <f>'GE2024 results'!R384</f>
        <v>0.27157813850734802</v>
      </c>
      <c r="AC385" s="368">
        <f>'GE2024 results'!S384</f>
        <v>0.16221304389587937</v>
      </c>
      <c r="AD385" s="368">
        <f>'GE2024 results'!T384</f>
        <v>0.47841705888003072</v>
      </c>
      <c r="AE385" s="368">
        <f>'GE2024 results'!U384</f>
        <v>2.5645951397560273E-2</v>
      </c>
      <c r="AF385" s="368">
        <f>'GE2024 results'!W384</f>
        <v>0</v>
      </c>
      <c r="AG385" s="368">
        <f>'GE2024 results'!X384</f>
        <v>0</v>
      </c>
      <c r="AH385" s="369">
        <f>'GE2024 results'!Z384</f>
        <v>5.3212947843626936E-3</v>
      </c>
      <c r="AJ385" s="368">
        <f t="shared" si="158"/>
        <v>0.42242839039382807</v>
      </c>
      <c r="AK385" s="370" t="str">
        <f t="shared" si="159"/>
        <v>LD</v>
      </c>
      <c r="AL385" s="368">
        <f t="shared" si="160"/>
        <v>0.15221706808781299</v>
      </c>
      <c r="AM385" s="368">
        <f t="shared" si="161"/>
        <v>0.27021132230601508</v>
      </c>
      <c r="AO385" s="385" t="s">
        <v>14</v>
      </c>
      <c r="AP385" s="372" t="str">
        <f t="shared" si="162"/>
        <v>LD</v>
      </c>
      <c r="AQ385" s="359" t="str">
        <f t="shared" si="163"/>
        <v>HOLD</v>
      </c>
      <c r="AR385" s="359" t="str">
        <f t="shared" si="164"/>
        <v/>
      </c>
      <c r="AS385" s="333" t="str">
        <f t="shared" si="177"/>
        <v>Con/LD</v>
      </c>
      <c r="AU385" s="373">
        <f t="shared" si="165"/>
        <v>1551.458213256484</v>
      </c>
      <c r="AV385" s="374">
        <f t="shared" si="166"/>
        <v>10544.811475409837</v>
      </c>
      <c r="AW385" s="375">
        <f t="shared" si="167"/>
        <v>14783.168539869976</v>
      </c>
      <c r="AX385" s="376">
        <f t="shared" si="168"/>
        <v>23110.912</v>
      </c>
      <c r="AY385" s="377">
        <f t="shared" si="169"/>
        <v>2788.5388168134568</v>
      </c>
      <c r="AZ385" s="378">
        <f t="shared" si="170"/>
        <v>0</v>
      </c>
      <c r="BA385" s="379">
        <f t="shared" si="171"/>
        <v>0</v>
      </c>
      <c r="BB385" s="471">
        <f t="shared" si="173"/>
        <v>1683.5732165508314</v>
      </c>
      <c r="BC385" s="379">
        <f t="shared" si="174"/>
        <v>45.609944290632264</v>
      </c>
      <c r="BD385" s="381">
        <f t="shared" si="172"/>
        <v>201.58397589872152</v>
      </c>
      <c r="BE385" s="382">
        <f>'Allocation (ENG)'!AW385</f>
        <v>54709.656182089944</v>
      </c>
    </row>
    <row r="386" spans="1:57" ht="20" customHeight="1" x14ac:dyDescent="0.35">
      <c r="A386" s="333" t="s">
        <v>489</v>
      </c>
      <c r="B386" s="390" t="s">
        <v>487</v>
      </c>
      <c r="C386" s="333" t="s">
        <v>479</v>
      </c>
      <c r="D386" s="333" t="s">
        <v>71</v>
      </c>
      <c r="E386" s="462">
        <f>'Allocation (ENG)'!AY386</f>
        <v>0.16855046796096049</v>
      </c>
      <c r="F386" s="463">
        <f>'Allocation (ENG)'!AZ386</f>
        <v>0.21046868386134487</v>
      </c>
      <c r="G386" s="464">
        <f>'Allocation (ENG)'!BA386</f>
        <v>0.33429869651462862</v>
      </c>
      <c r="H386" s="465">
        <f>'Allocation (ENG)'!BB386</f>
        <v>0.15765477149405441</v>
      </c>
      <c r="I386" s="466">
        <f>'Allocation (ENG)'!BC386</f>
        <v>8.5630262565087156E-2</v>
      </c>
      <c r="J386" s="467">
        <f>'Allocation (ENG)'!BD386</f>
        <v>0</v>
      </c>
      <c r="K386" s="462">
        <f>'Allocation (ENG)'!BE386</f>
        <v>0</v>
      </c>
      <c r="L386" s="468">
        <f>'Allocation (ENG)'!BF386</f>
        <v>3.8071427668701509E-2</v>
      </c>
      <c r="M386" s="469">
        <f>'Allocation (ENG)'!BG386</f>
        <v>1.4005871037681555E-3</v>
      </c>
      <c r="N386" s="470">
        <f>'Allocation (ENG)'!BH386</f>
        <v>3.925102831454824E-3</v>
      </c>
      <c r="P386" s="367">
        <f t="shared" si="148"/>
        <v>-0.14938971789303454</v>
      </c>
      <c r="Q386" s="367">
        <f t="shared" si="149"/>
        <v>-6.8697813724176382E-2</v>
      </c>
      <c r="R386" s="367">
        <f t="shared" si="150"/>
        <v>0.14538095111025415</v>
      </c>
      <c r="S386" s="367">
        <f t="shared" si="151"/>
        <v>-1.0425413548351137E-2</v>
      </c>
      <c r="T386" s="367">
        <f t="shared" si="152"/>
        <v>4.5071077400943182E-2</v>
      </c>
      <c r="U386" s="367">
        <f t="shared" si="153"/>
        <v>0</v>
      </c>
      <c r="V386" s="367">
        <f t="shared" si="154"/>
        <v>0</v>
      </c>
      <c r="W386" s="367">
        <f t="shared" si="155"/>
        <v>3.8071427668701509E-2</v>
      </c>
      <c r="X386" s="367">
        <f t="shared" si="156"/>
        <v>1.4005871037681555E-3</v>
      </c>
      <c r="Y386" s="367">
        <f t="shared" si="157"/>
        <v>-1.4110981181048891E-3</v>
      </c>
      <c r="AA386" s="368">
        <f>'GE2024 results'!Q385</f>
        <v>0.31794018585399503</v>
      </c>
      <c r="AB386" s="368">
        <f>'GE2024 results'!R385</f>
        <v>0.27916649758552126</v>
      </c>
      <c r="AC386" s="368">
        <f>'GE2024 results'!S385</f>
        <v>0.18891774540437448</v>
      </c>
      <c r="AD386" s="368">
        <f>'GE2024 results'!T385</f>
        <v>0.16808018504240554</v>
      </c>
      <c r="AE386" s="368">
        <f>'GE2024 results'!U385</f>
        <v>4.0559185164143974E-2</v>
      </c>
      <c r="AF386" s="368">
        <f>'GE2024 results'!W385</f>
        <v>0</v>
      </c>
      <c r="AG386" s="368">
        <f>'GE2024 results'!X385</f>
        <v>0</v>
      </c>
      <c r="AH386" s="369">
        <f>'GE2024 results'!Z385</f>
        <v>5.3362009495597131E-3</v>
      </c>
      <c r="AJ386" s="368">
        <f t="shared" si="158"/>
        <v>0.33429869651462862</v>
      </c>
      <c r="AK386" s="370" t="str">
        <f t="shared" si="159"/>
        <v>Ref</v>
      </c>
      <c r="AL386" s="368">
        <f t="shared" si="160"/>
        <v>0.12383001265328375</v>
      </c>
      <c r="AM386" s="368">
        <f t="shared" si="161"/>
        <v>0.21046868386134487</v>
      </c>
      <c r="AO386" s="383" t="s">
        <v>8</v>
      </c>
      <c r="AP386" s="372" t="str">
        <f t="shared" si="162"/>
        <v>Ref</v>
      </c>
      <c r="AQ386" s="359" t="str">
        <f t="shared" si="163"/>
        <v>gain from</v>
      </c>
      <c r="AR386" s="359" t="str">
        <f t="shared" si="164"/>
        <v>LAB</v>
      </c>
      <c r="AS386" s="333" t="str">
        <f t="shared" si="177"/>
        <v/>
      </c>
      <c r="AU386" s="373">
        <f t="shared" si="165"/>
        <v>8218.8472622478384</v>
      </c>
      <c r="AV386" s="374">
        <f t="shared" si="166"/>
        <v>10262.860655737706</v>
      </c>
      <c r="AW386" s="375">
        <f t="shared" si="167"/>
        <v>16301.051903686566</v>
      </c>
      <c r="AX386" s="376">
        <f t="shared" si="168"/>
        <v>7687.5519999999997</v>
      </c>
      <c r="AY386" s="377">
        <f t="shared" si="169"/>
        <v>4175.4974492959554</v>
      </c>
      <c r="AZ386" s="378">
        <f t="shared" si="170"/>
        <v>0</v>
      </c>
      <c r="BA386" s="379">
        <f t="shared" si="171"/>
        <v>0</v>
      </c>
      <c r="BB386" s="471">
        <f t="shared" si="173"/>
        <v>1856.4365489465647</v>
      </c>
      <c r="BC386" s="379">
        <f t="shared" si="174"/>
        <v>68.295339802976699</v>
      </c>
      <c r="BD386" s="381">
        <f t="shared" si="172"/>
        <v>191.39561610600637</v>
      </c>
      <c r="BE386" s="382">
        <f>'Allocation (ENG)'!AW386</f>
        <v>48761.936775823611</v>
      </c>
    </row>
    <row r="387" spans="1:57" ht="20" customHeight="1" x14ac:dyDescent="0.35">
      <c r="A387" s="333" t="s">
        <v>490</v>
      </c>
      <c r="B387" s="390" t="s">
        <v>487</v>
      </c>
      <c r="C387" s="333" t="s">
        <v>479</v>
      </c>
      <c r="D387" s="333" t="s">
        <v>71</v>
      </c>
      <c r="E387" s="462">
        <f>'Allocation (ENG)'!AY387</f>
        <v>0.18103836267119366</v>
      </c>
      <c r="F387" s="463">
        <f>'Allocation (ENG)'!AZ387</f>
        <v>0.21761025514492041</v>
      </c>
      <c r="G387" s="464">
        <f>'Allocation (ENG)'!BA387</f>
        <v>0.34883774637661741</v>
      </c>
      <c r="H387" s="465">
        <f>'Allocation (ENG)'!BB387</f>
        <v>9.6447640488225198E-2</v>
      </c>
      <c r="I387" s="466">
        <f>'Allocation (ENG)'!BC387</f>
        <v>0.10558552415679281</v>
      </c>
      <c r="J387" s="467">
        <f>'Allocation (ENG)'!BD387</f>
        <v>3.5895729931394436E-3</v>
      </c>
      <c r="K387" s="462">
        <f>'Allocation (ENG)'!BE387</f>
        <v>0</v>
      </c>
      <c r="L387" s="468">
        <f>'Allocation (ENG)'!BF387</f>
        <v>3.9727199560615323E-2</v>
      </c>
      <c r="M387" s="469">
        <f>'Allocation (ENG)'!BG387</f>
        <v>2.053605704696823E-3</v>
      </c>
      <c r="N387" s="470">
        <f>'Allocation (ENG)'!BH387</f>
        <v>5.1100929037988779E-3</v>
      </c>
      <c r="P387" s="367">
        <f t="shared" ref="P387:P450" si="178">E387-AA387</f>
        <v>-0.16044070948493061</v>
      </c>
      <c r="Q387" s="367">
        <f t="shared" ref="Q387:Q450" si="179">F387-AB387</f>
        <v>-7.10142419876654E-2</v>
      </c>
      <c r="R387" s="367">
        <f t="shared" ref="R387:R450" si="180">G387-AC387</f>
        <v>0.15171372001352573</v>
      </c>
      <c r="S387" s="367">
        <f t="shared" ref="S387:S450" si="181">H387-AD387</f>
        <v>-6.3726967539215057E-3</v>
      </c>
      <c r="T387" s="367">
        <f t="shared" ref="T387:T450" si="182">I387-AE387</f>
        <v>5.5576964711444875E-2</v>
      </c>
      <c r="U387" s="367">
        <f t="shared" ref="U387:U450" si="183">J387-AF387</f>
        <v>-5.8686141163358622E-3</v>
      </c>
      <c r="V387" s="367">
        <f t="shared" ref="V387:V450" si="184">K387-AG387</f>
        <v>0</v>
      </c>
      <c r="W387" s="367">
        <f t="shared" ref="W387:W450" si="185">L387</f>
        <v>3.9727199560615323E-2</v>
      </c>
      <c r="X387" s="367">
        <f t="shared" ref="X387:X450" si="186">M387</f>
        <v>2.053605704696823E-3</v>
      </c>
      <c r="Y387" s="367">
        <f t="shared" ref="Y387:Y450" si="187">N387-AH387</f>
        <v>-5.3752276474294033E-3</v>
      </c>
      <c r="AA387" s="368">
        <f>'GE2024 results'!Q386</f>
        <v>0.34147907215612427</v>
      </c>
      <c r="AB387" s="368">
        <f>'GE2024 results'!R386</f>
        <v>0.28862449713258581</v>
      </c>
      <c r="AC387" s="368">
        <f>'GE2024 results'!S386</f>
        <v>0.19712402636309168</v>
      </c>
      <c r="AD387" s="368">
        <f>'GE2024 results'!T386</f>
        <v>0.1028203372421467</v>
      </c>
      <c r="AE387" s="368">
        <f>'GE2024 results'!U386</f>
        <v>5.000855944534794E-2</v>
      </c>
      <c r="AF387" s="368">
        <f>'GE2024 results'!W386</f>
        <v>9.4581871094753054E-3</v>
      </c>
      <c r="AG387" s="368">
        <f>'GE2024 results'!X386</f>
        <v>0</v>
      </c>
      <c r="AH387" s="369">
        <f>'GE2024 results'!Z386</f>
        <v>1.0485320551228281E-2</v>
      </c>
      <c r="AJ387" s="368">
        <f t="shared" ref="AJ387:AJ450" si="188">LARGE(E387:N387,1)</f>
        <v>0.34883774637661741</v>
      </c>
      <c r="AK387" s="370" t="str">
        <f t="shared" ref="AK387:AK450" si="189">IF(E387=AJ387,"Lab",IF(F387=AJ387,"Con",IF(G387=AJ387,"Ref",IF(H387=AJ387,"LD",IF(I387=AJ387,"Grn",IF(J387=AJ387,"Ind",IF(K387=AJ387,"WPB",IF(L387=AJ387,"Res",IF(M387=AJ387,"YP",IF(N387=AJ387,"Oth","Oth "))))))))))</f>
        <v>Ref</v>
      </c>
      <c r="AL387" s="368">
        <f t="shared" ref="AL387:AL450" si="190">AJ387-AM387</f>
        <v>0.131227491231697</v>
      </c>
      <c r="AM387" s="368">
        <f t="shared" ref="AM387:AM450" si="191">LARGE(E387:N387,2)</f>
        <v>0.21761025514492041</v>
      </c>
      <c r="AO387" s="383" t="s">
        <v>8</v>
      </c>
      <c r="AP387" s="372" t="str">
        <f t="shared" ref="AP387:AP450" si="192">AK387</f>
        <v>Ref</v>
      </c>
      <c r="AQ387" s="359" t="str">
        <f t="shared" ref="AQ387:AQ450" si="193">IF(AP387=AO387,"HOLD","gain from")</f>
        <v>gain from</v>
      </c>
      <c r="AR387" s="359" t="str">
        <f t="shared" ref="AR387:AR450" si="194">IF(AQ387="Hold","",(AO387))</f>
        <v>LAB</v>
      </c>
      <c r="AS387" s="333" t="str">
        <f t="shared" si="177"/>
        <v/>
      </c>
      <c r="AU387" s="373">
        <f t="shared" ref="AU387:AU450" si="195">E387*BE387</f>
        <v>8369.9020172910641</v>
      </c>
      <c r="AV387" s="374">
        <f t="shared" ref="AV387:AV450" si="196">F387*BE387</f>
        <v>10060.72131147541</v>
      </c>
      <c r="AW387" s="375">
        <f t="shared" ref="AW387:AW450" si="197">G387*BE387</f>
        <v>16127.729581866681</v>
      </c>
      <c r="AX387" s="376">
        <f t="shared" ref="AX387:AX450" si="198">H387*BE387</f>
        <v>4459.04</v>
      </c>
      <c r="AY387" s="377">
        <f t="shared" ref="AY387:AY450" si="199">I387*BE387</f>
        <v>4881.5095242644556</v>
      </c>
      <c r="AZ387" s="378">
        <f t="shared" ref="AZ387:AZ450" si="200">J387*BE387</f>
        <v>165.95584379570801</v>
      </c>
      <c r="BA387" s="379">
        <f t="shared" ref="BA387:BA450" si="201">K387*BE387</f>
        <v>0</v>
      </c>
      <c r="BB387" s="471">
        <f t="shared" si="173"/>
        <v>1836.6978293304428</v>
      </c>
      <c r="BC387" s="379">
        <f t="shared" si="174"/>
        <v>94.943846579525882</v>
      </c>
      <c r="BD387" s="381">
        <f t="shared" ref="BD387:BD450" si="202">N387*BE387</f>
        <v>236.2536662007526</v>
      </c>
      <c r="BE387" s="382">
        <f>'Allocation (ENG)'!AW387</f>
        <v>46232.75362080404</v>
      </c>
    </row>
    <row r="388" spans="1:57" ht="20" customHeight="1" x14ac:dyDescent="0.35">
      <c r="A388" s="333" t="s">
        <v>491</v>
      </c>
      <c r="B388" s="390" t="s">
        <v>487</v>
      </c>
      <c r="C388" s="333" t="s">
        <v>479</v>
      </c>
      <c r="D388" s="333" t="s">
        <v>71</v>
      </c>
      <c r="E388" s="462">
        <f>'Allocation (ENG)'!AY388</f>
        <v>2.9308783089623997E-2</v>
      </c>
      <c r="F388" s="463">
        <f>'Allocation (ENG)'!AZ388</f>
        <v>0.16814399467113655</v>
      </c>
      <c r="G388" s="464">
        <f>'Allocation (ENG)'!BA388</f>
        <v>0.22780377619384543</v>
      </c>
      <c r="H388" s="465">
        <f>'Allocation (ENG)'!BB388</f>
        <v>0.46561180173438932</v>
      </c>
      <c r="I388" s="466">
        <f>'Allocation (ENG)'!BC388</f>
        <v>7.5232693332884154E-2</v>
      </c>
      <c r="J388" s="467">
        <f>'Allocation (ENG)'!BD388</f>
        <v>2.7690961268430343E-3</v>
      </c>
      <c r="K388" s="462">
        <f>'Allocation (ENG)'!BE388</f>
        <v>0</v>
      </c>
      <c r="L388" s="468">
        <f>'Allocation (ENG)'!BF388</f>
        <v>2.5943310812884181E-2</v>
      </c>
      <c r="M388" s="469">
        <f>'Allocation (ENG)'!BG388</f>
        <v>1.4770375126473552E-3</v>
      </c>
      <c r="N388" s="470">
        <f>'Allocation (ENG)'!BH388</f>
        <v>3.7095065257459676E-3</v>
      </c>
      <c r="P388" s="367">
        <f t="shared" si="178"/>
        <v>-2.8646565515539599E-2</v>
      </c>
      <c r="Q388" s="367">
        <f t="shared" si="179"/>
        <v>-6.565220538706823E-2</v>
      </c>
      <c r="R388" s="367">
        <f t="shared" si="180"/>
        <v>9.2851795151979555E-2</v>
      </c>
      <c r="S388" s="367">
        <f t="shared" si="181"/>
        <v>-5.4759877474025442E-2</v>
      </c>
      <c r="T388" s="367">
        <f t="shared" si="182"/>
        <v>3.7877685641535881E-2</v>
      </c>
      <c r="U388" s="367">
        <f t="shared" si="183"/>
        <v>-4.7143778680848337E-3</v>
      </c>
      <c r="V388" s="367">
        <f t="shared" si="184"/>
        <v>0</v>
      </c>
      <c r="W388" s="367">
        <f t="shared" si="185"/>
        <v>2.5943310812884181E-2</v>
      </c>
      <c r="X388" s="367">
        <f t="shared" si="186"/>
        <v>1.4770375126473552E-3</v>
      </c>
      <c r="Y388" s="367">
        <f t="shared" si="187"/>
        <v>-4.3768028743288671E-3</v>
      </c>
      <c r="AA388" s="368">
        <f>'GE2024 results'!Q387</f>
        <v>5.7955348605163597E-2</v>
      </c>
      <c r="AB388" s="368">
        <f>'GE2024 results'!R387</f>
        <v>0.23379620005820478</v>
      </c>
      <c r="AC388" s="368">
        <f>'GE2024 results'!S387</f>
        <v>0.13495198104186587</v>
      </c>
      <c r="AD388" s="368">
        <f>'GE2024 results'!T387</f>
        <v>0.52037167920841476</v>
      </c>
      <c r="AE388" s="368">
        <f>'GE2024 results'!U387</f>
        <v>3.7355007691348273E-2</v>
      </c>
      <c r="AF388" s="368">
        <f>'GE2024 results'!W387</f>
        <v>7.4834739949278676E-3</v>
      </c>
      <c r="AG388" s="368">
        <f>'GE2024 results'!X387</f>
        <v>0</v>
      </c>
      <c r="AH388" s="369">
        <f>'GE2024 results'!Z387</f>
        <v>8.0863094000748342E-3</v>
      </c>
      <c r="AJ388" s="368">
        <f t="shared" si="188"/>
        <v>0.46561180173438932</v>
      </c>
      <c r="AK388" s="370" t="str">
        <f t="shared" si="189"/>
        <v>LD</v>
      </c>
      <c r="AL388" s="368">
        <f t="shared" si="190"/>
        <v>0.23780802554054389</v>
      </c>
      <c r="AM388" s="368">
        <f t="shared" si="191"/>
        <v>0.22780377619384543</v>
      </c>
      <c r="AO388" s="385" t="s">
        <v>14</v>
      </c>
      <c r="AP388" s="372" t="str">
        <f t="shared" si="192"/>
        <v>LD</v>
      </c>
      <c r="AQ388" s="359" t="str">
        <f t="shared" si="193"/>
        <v>HOLD</v>
      </c>
      <c r="AR388" s="359" t="str">
        <f t="shared" si="194"/>
        <v/>
      </c>
      <c r="AS388" s="333" t="str">
        <f t="shared" si="177"/>
        <v>Con/LD</v>
      </c>
      <c r="AU388" s="373">
        <f t="shared" si="195"/>
        <v>1462.2939481268008</v>
      </c>
      <c r="AV388" s="374">
        <f t="shared" si="196"/>
        <v>8389.1557377049176</v>
      </c>
      <c r="AW388" s="375">
        <f t="shared" si="197"/>
        <v>11365.742558128362</v>
      </c>
      <c r="AX388" s="376">
        <f t="shared" si="198"/>
        <v>23230.624</v>
      </c>
      <c r="AY388" s="377">
        <f t="shared" si="199"/>
        <v>3753.5612388118216</v>
      </c>
      <c r="AZ388" s="378">
        <f t="shared" si="200"/>
        <v>138.1576469989113</v>
      </c>
      <c r="BA388" s="379">
        <f t="shared" si="201"/>
        <v>0</v>
      </c>
      <c r="BB388" s="471">
        <f t="shared" ref="BB388:BB451" si="203">L388*BE388</f>
        <v>1294.3814924026524</v>
      </c>
      <c r="BC388" s="379">
        <f t="shared" ref="BC388:BC451" si="204">M388*BE388</f>
        <v>73.693370662841787</v>
      </c>
      <c r="BD388" s="381">
        <f t="shared" si="202"/>
        <v>185.07724891026149</v>
      </c>
      <c r="BE388" s="382">
        <f>'Allocation (ENG)'!AW388</f>
        <v>49892.687241746571</v>
      </c>
    </row>
    <row r="389" spans="1:57" ht="20" customHeight="1" x14ac:dyDescent="0.35">
      <c r="A389" s="333" t="s">
        <v>492</v>
      </c>
      <c r="B389" s="390" t="s">
        <v>487</v>
      </c>
      <c r="C389" s="333" t="s">
        <v>479</v>
      </c>
      <c r="D389" s="333" t="s">
        <v>71</v>
      </c>
      <c r="E389" s="462">
        <f>'Allocation (ENG)'!AY389</f>
        <v>0.23641271755869961</v>
      </c>
      <c r="F389" s="463">
        <f>'Allocation (ENG)'!AZ389</f>
        <v>0.20435970175284066</v>
      </c>
      <c r="G389" s="464">
        <f>'Allocation (ENG)'!BA389</f>
        <v>0.23402004195652715</v>
      </c>
      <c r="H389" s="465">
        <f>'Allocation (ENG)'!BB389</f>
        <v>0.13187529572061207</v>
      </c>
      <c r="I389" s="466">
        <f>'Allocation (ENG)'!BC389</f>
        <v>0.15720504706351346</v>
      </c>
      <c r="J389" s="467">
        <f>'Allocation (ENG)'!BD389</f>
        <v>6.5356498756150745E-3</v>
      </c>
      <c r="K389" s="462">
        <f>'Allocation (ENG)'!BE389</f>
        <v>0</v>
      </c>
      <c r="L389" s="468">
        <f>'Allocation (ENG)'!BF389</f>
        <v>2.6651246903634112E-2</v>
      </c>
      <c r="M389" s="469">
        <f>'Allocation (ENG)'!BG389</f>
        <v>2.9402991685579471E-3</v>
      </c>
      <c r="N389" s="470">
        <f>'Allocation (ENG)'!BH389</f>
        <v>0</v>
      </c>
      <c r="P389" s="367">
        <f t="shared" si="178"/>
        <v>-0.17705245563032609</v>
      </c>
      <c r="Q389" s="367">
        <f t="shared" si="179"/>
        <v>-4.6958365214908954E-2</v>
      </c>
      <c r="R389" s="367">
        <f t="shared" si="180"/>
        <v>0.11140499709251186</v>
      </c>
      <c r="S389" s="367">
        <f t="shared" si="181"/>
        <v>1.5209595289800704E-3</v>
      </c>
      <c r="T389" s="367">
        <f t="shared" si="182"/>
        <v>8.8168180979117383E-2</v>
      </c>
      <c r="U389" s="367">
        <f t="shared" si="183"/>
        <v>-3.3722346517708751E-3</v>
      </c>
      <c r="V389" s="367">
        <f t="shared" si="184"/>
        <v>0</v>
      </c>
      <c r="W389" s="367">
        <f t="shared" si="185"/>
        <v>2.6651246903634112E-2</v>
      </c>
      <c r="X389" s="367">
        <f t="shared" si="186"/>
        <v>2.9402991685579471E-3</v>
      </c>
      <c r="Y389" s="367">
        <f t="shared" si="187"/>
        <v>-3.3026281757953168E-3</v>
      </c>
      <c r="AA389" s="368">
        <f>'GE2024 results'!Q388</f>
        <v>0.4134651731890257</v>
      </c>
      <c r="AB389" s="368">
        <f>'GE2024 results'!R388</f>
        <v>0.25131806696774961</v>
      </c>
      <c r="AC389" s="368">
        <f>'GE2024 results'!S388</f>
        <v>0.12261504486401528</v>
      </c>
      <c r="AD389" s="368">
        <f>'GE2024 results'!T388</f>
        <v>0.130354336191632</v>
      </c>
      <c r="AE389" s="368">
        <f>'GE2024 results'!U388</f>
        <v>6.9036866084396076E-2</v>
      </c>
      <c r="AF389" s="368">
        <f>'GE2024 results'!W388</f>
        <v>9.9078845273859496E-3</v>
      </c>
      <c r="AG389" s="368">
        <f>'GE2024 results'!X388</f>
        <v>0</v>
      </c>
      <c r="AH389" s="369">
        <f>'GE2024 results'!Z388</f>
        <v>3.3026281757953168E-3</v>
      </c>
      <c r="AJ389" s="368">
        <f t="shared" si="188"/>
        <v>0.23641271755869961</v>
      </c>
      <c r="AK389" s="370" t="str">
        <f t="shared" si="189"/>
        <v>Lab</v>
      </c>
      <c r="AL389" s="368">
        <f t="shared" si="190"/>
        <v>2.3926756021724616E-3</v>
      </c>
      <c r="AM389" s="368">
        <f t="shared" si="191"/>
        <v>0.23402004195652715</v>
      </c>
      <c r="AO389" s="383" t="s">
        <v>8</v>
      </c>
      <c r="AP389" s="372" t="str">
        <f t="shared" si="192"/>
        <v>Lab</v>
      </c>
      <c r="AQ389" s="359" t="str">
        <f t="shared" si="193"/>
        <v>HOLD</v>
      </c>
      <c r="AR389" s="359" t="str">
        <f t="shared" si="194"/>
        <v/>
      </c>
      <c r="AS389" s="333" t="str">
        <f t="shared" si="177"/>
        <v/>
      </c>
      <c r="AU389" s="373">
        <f t="shared" si="195"/>
        <v>10900.069164265129</v>
      </c>
      <c r="AV389" s="374">
        <f t="shared" si="196"/>
        <v>9422.2295081967222</v>
      </c>
      <c r="AW389" s="375">
        <f t="shared" si="197"/>
        <v>10789.752215918837</v>
      </c>
      <c r="AX389" s="376">
        <f t="shared" si="198"/>
        <v>6080.2560000000012</v>
      </c>
      <c r="AY389" s="377">
        <f t="shared" si="199"/>
        <v>7248.1121305937786</v>
      </c>
      <c r="AZ389" s="378">
        <f t="shared" si="200"/>
        <v>301.33334794028985</v>
      </c>
      <c r="BA389" s="379">
        <f t="shared" si="201"/>
        <v>0</v>
      </c>
      <c r="BB389" s="471">
        <f t="shared" si="203"/>
        <v>1228.7851413551366</v>
      </c>
      <c r="BC389" s="379">
        <f t="shared" si="204"/>
        <v>135.56573703762456</v>
      </c>
      <c r="BD389" s="381">
        <f t="shared" si="202"/>
        <v>0</v>
      </c>
      <c r="BE389" s="382">
        <f>'Allocation (ENG)'!AW389</f>
        <v>46106.103245307517</v>
      </c>
    </row>
    <row r="390" spans="1:57" ht="20" customHeight="1" x14ac:dyDescent="0.35">
      <c r="A390" s="333" t="s">
        <v>493</v>
      </c>
      <c r="B390" s="390" t="s">
        <v>494</v>
      </c>
      <c r="C390" s="333" t="s">
        <v>479</v>
      </c>
      <c r="D390" s="333" t="s">
        <v>71</v>
      </c>
      <c r="E390" s="462">
        <f>'Allocation (ENG)'!AY390</f>
        <v>0.17045253118089218</v>
      </c>
      <c r="F390" s="463">
        <f>'Allocation (ENG)'!AZ390</f>
        <v>0.2432875924147439</v>
      </c>
      <c r="G390" s="464">
        <f>'Allocation (ENG)'!BA390</f>
        <v>0.26408918106730228</v>
      </c>
      <c r="H390" s="465">
        <f>'Allocation (ENG)'!BB390</f>
        <v>0.14804093418227954</v>
      </c>
      <c r="I390" s="466">
        <f>'Allocation (ENG)'!BC390</f>
        <v>0.13511707650207821</v>
      </c>
      <c r="J390" s="467">
        <f>'Allocation (ENG)'!BD390</f>
        <v>0</v>
      </c>
      <c r="K390" s="462">
        <f>'Allocation (ENG)'!BE390</f>
        <v>0</v>
      </c>
      <c r="L390" s="468">
        <f>'Allocation (ENG)'!BF390</f>
        <v>3.0075654676237868E-2</v>
      </c>
      <c r="M390" s="469">
        <f>'Allocation (ENG)'!BG390</f>
        <v>2.2100041408120536E-3</v>
      </c>
      <c r="N390" s="470">
        <f>'Allocation (ENG)'!BH390</f>
        <v>6.7270258356537972E-3</v>
      </c>
      <c r="P390" s="367">
        <f t="shared" si="178"/>
        <v>-0.14340433361922758</v>
      </c>
      <c r="Q390" s="367">
        <f t="shared" si="179"/>
        <v>-7.1710910355131829E-2</v>
      </c>
      <c r="R390" s="367">
        <f t="shared" si="180"/>
        <v>0.11840868997582152</v>
      </c>
      <c r="S390" s="367">
        <f t="shared" si="181"/>
        <v>-6.0240456051137981E-3</v>
      </c>
      <c r="T390" s="367">
        <f t="shared" si="182"/>
        <v>7.2645149566908276E-2</v>
      </c>
      <c r="U390" s="367">
        <f t="shared" si="183"/>
        <v>0</v>
      </c>
      <c r="V390" s="367">
        <f t="shared" si="184"/>
        <v>0</v>
      </c>
      <c r="W390" s="367">
        <f t="shared" si="185"/>
        <v>3.0075654676237868E-2</v>
      </c>
      <c r="X390" s="367">
        <f t="shared" si="186"/>
        <v>2.2100041408120536E-3</v>
      </c>
      <c r="Y390" s="367">
        <f t="shared" si="187"/>
        <v>-2.2002087803066755E-3</v>
      </c>
      <c r="AA390" s="368">
        <f>'GE2024 results'!Q389</f>
        <v>0.31385686480011976</v>
      </c>
      <c r="AB390" s="368">
        <f>'GE2024 results'!R389</f>
        <v>0.31499850276987573</v>
      </c>
      <c r="AC390" s="368">
        <f>'GE2024 results'!S389</f>
        <v>0.14568049109148076</v>
      </c>
      <c r="AD390" s="368">
        <f>'GE2024 results'!T389</f>
        <v>0.15406497978739334</v>
      </c>
      <c r="AE390" s="368">
        <f>'GE2024 results'!U389</f>
        <v>6.2471926935169939E-2</v>
      </c>
      <c r="AF390" s="368">
        <f>'GE2024 results'!W389</f>
        <v>0</v>
      </c>
      <c r="AG390" s="368">
        <f>'GE2024 results'!X389</f>
        <v>0</v>
      </c>
      <c r="AH390" s="369">
        <f>'GE2024 results'!Z389</f>
        <v>8.9272346159604728E-3</v>
      </c>
      <c r="AJ390" s="368">
        <f t="shared" si="188"/>
        <v>0.26408918106730228</v>
      </c>
      <c r="AK390" s="370" t="str">
        <f t="shared" si="189"/>
        <v>Ref</v>
      </c>
      <c r="AL390" s="368">
        <f t="shared" si="190"/>
        <v>2.0801588652558378E-2</v>
      </c>
      <c r="AM390" s="368">
        <f t="shared" si="191"/>
        <v>0.2432875924147439</v>
      </c>
      <c r="AO390" s="384" t="s">
        <v>10</v>
      </c>
      <c r="AP390" s="372" t="str">
        <f t="shared" si="192"/>
        <v>Ref</v>
      </c>
      <c r="AQ390" s="359" t="str">
        <f t="shared" si="193"/>
        <v>gain from</v>
      </c>
      <c r="AR390" s="359" t="str">
        <f t="shared" si="194"/>
        <v>CON</v>
      </c>
      <c r="AS390" s="333" t="str">
        <f t="shared" si="177"/>
        <v/>
      </c>
      <c r="AU390" s="373">
        <f t="shared" si="195"/>
        <v>8795.7925072046091</v>
      </c>
      <c r="AV390" s="374">
        <f t="shared" si="196"/>
        <v>12554.27049180328</v>
      </c>
      <c r="AW390" s="375">
        <f t="shared" si="197"/>
        <v>13627.686394404062</v>
      </c>
      <c r="AX390" s="376">
        <f t="shared" si="198"/>
        <v>7639.2960000000003</v>
      </c>
      <c r="AY390" s="377">
        <f t="shared" si="199"/>
        <v>6972.3914385942462</v>
      </c>
      <c r="AZ390" s="378">
        <f t="shared" si="200"/>
        <v>0</v>
      </c>
      <c r="BA390" s="379">
        <f t="shared" si="201"/>
        <v>0</v>
      </c>
      <c r="BB390" s="471">
        <f t="shared" si="203"/>
        <v>1551.9817524433529</v>
      </c>
      <c r="BC390" s="379">
        <f t="shared" si="204"/>
        <v>114.04194310271946</v>
      </c>
      <c r="BD390" s="381">
        <f t="shared" si="202"/>
        <v>347.13197293750966</v>
      </c>
      <c r="BE390" s="382">
        <f>'Allocation (ENG)'!AW390</f>
        <v>51602.592500489787</v>
      </c>
    </row>
    <row r="391" spans="1:57" ht="20" customHeight="1" x14ac:dyDescent="0.35">
      <c r="A391" s="333" t="s">
        <v>495</v>
      </c>
      <c r="B391" s="390" t="s">
        <v>494</v>
      </c>
      <c r="C391" s="333" t="s">
        <v>479</v>
      </c>
      <c r="D391" s="333" t="s">
        <v>71</v>
      </c>
      <c r="E391" s="462">
        <f>'Allocation (ENG)'!AY391</f>
        <v>0.23560653327861433</v>
      </c>
      <c r="F391" s="463">
        <f>'Allocation (ENG)'!AZ391</f>
        <v>0.11560376369961246</v>
      </c>
      <c r="G391" s="464">
        <f>'Allocation (ENG)'!BA391</f>
        <v>0.21204709869319924</v>
      </c>
      <c r="H391" s="465">
        <f>'Allocation (ENG)'!BB391</f>
        <v>9.6090075954854498E-2</v>
      </c>
      <c r="I391" s="466">
        <f>'Allocation (ENG)'!BC391</f>
        <v>0.30411670637893751</v>
      </c>
      <c r="J391" s="467">
        <f>'Allocation (ENG)'!BD391</f>
        <v>6.6676713643083014E-3</v>
      </c>
      <c r="K391" s="462">
        <f>'Allocation (ENG)'!BE391</f>
        <v>0</v>
      </c>
      <c r="L391" s="468">
        <f>'Allocation (ENG)'!BF391</f>
        <v>2.4148870050717888E-2</v>
      </c>
      <c r="M391" s="469">
        <f>'Allocation (ENG)'!BG391</f>
        <v>5.3666104684214682E-3</v>
      </c>
      <c r="N391" s="470">
        <f>'Allocation (ENG)'!BH391</f>
        <v>3.5267011133440423E-4</v>
      </c>
      <c r="P391" s="367">
        <f t="shared" si="178"/>
        <v>-0.21780807052782927</v>
      </c>
      <c r="Q391" s="367">
        <f t="shared" si="179"/>
        <v>-4.0833604132207421E-2</v>
      </c>
      <c r="R391" s="367">
        <f t="shared" si="180"/>
        <v>8.9793087000202595E-2</v>
      </c>
      <c r="S391" s="367">
        <f t="shared" si="181"/>
        <v>-8.425411046016254E-3</v>
      </c>
      <c r="T391" s="367">
        <f t="shared" si="182"/>
        <v>0.15715812944150748</v>
      </c>
      <c r="U391" s="367">
        <f t="shared" si="183"/>
        <v>-4.9258104120320388E-3</v>
      </c>
      <c r="V391" s="367">
        <f t="shared" si="184"/>
        <v>0</v>
      </c>
      <c r="W391" s="367">
        <f t="shared" si="185"/>
        <v>2.4148870050717888E-2</v>
      </c>
      <c r="X391" s="367">
        <f t="shared" si="186"/>
        <v>5.3666104684214682E-3</v>
      </c>
      <c r="Y391" s="367">
        <f t="shared" si="187"/>
        <v>-4.4738008427643635E-3</v>
      </c>
      <c r="AA391" s="368">
        <f>'GE2024 results'!Q390</f>
        <v>0.45341460380644361</v>
      </c>
      <c r="AB391" s="368">
        <f>'GE2024 results'!R390</f>
        <v>0.15643736783181988</v>
      </c>
      <c r="AC391" s="368">
        <f>'GE2024 results'!S390</f>
        <v>0.12225401169299664</v>
      </c>
      <c r="AD391" s="368">
        <f>'GE2024 results'!T390</f>
        <v>0.10451548700087075</v>
      </c>
      <c r="AE391" s="368">
        <f>'GE2024 results'!U390</f>
        <v>0.14695857693743003</v>
      </c>
      <c r="AF391" s="368">
        <f>'GE2024 results'!W390</f>
        <v>1.159348177634034E-2</v>
      </c>
      <c r="AG391" s="368">
        <f>'GE2024 results'!X390</f>
        <v>0</v>
      </c>
      <c r="AH391" s="369">
        <f>'GE2024 results'!Z390</f>
        <v>4.8264709540987681E-3</v>
      </c>
      <c r="AJ391" s="368">
        <f t="shared" si="188"/>
        <v>0.30411670637893751</v>
      </c>
      <c r="AK391" s="370" t="str">
        <f t="shared" si="189"/>
        <v>Grn</v>
      </c>
      <c r="AL391" s="368">
        <f t="shared" si="190"/>
        <v>6.8510173100323174E-2</v>
      </c>
      <c r="AM391" s="368">
        <f t="shared" si="191"/>
        <v>0.23560653327861433</v>
      </c>
      <c r="AO391" s="383" t="s">
        <v>8</v>
      </c>
      <c r="AP391" s="372" t="str">
        <f t="shared" si="192"/>
        <v>Grn</v>
      </c>
      <c r="AQ391" s="359" t="str">
        <f t="shared" si="193"/>
        <v>gain from</v>
      </c>
      <c r="AR391" s="359" t="str">
        <f t="shared" si="194"/>
        <v>LAB</v>
      </c>
      <c r="AS391" s="333" t="str">
        <f t="shared" si="177"/>
        <v/>
      </c>
      <c r="AU391" s="373">
        <f t="shared" si="195"/>
        <v>9558.9337175792498</v>
      </c>
      <c r="AV391" s="374">
        <f t="shared" si="196"/>
        <v>4690.2295081967213</v>
      </c>
      <c r="AW391" s="375">
        <f t="shared" si="197"/>
        <v>8603.0897921507676</v>
      </c>
      <c r="AX391" s="376">
        <f t="shared" si="198"/>
        <v>3898.5280000000002</v>
      </c>
      <c r="AY391" s="377">
        <f t="shared" si="199"/>
        <v>12338.500966979091</v>
      </c>
      <c r="AZ391" s="378">
        <f t="shared" si="200"/>
        <v>270.51808680811939</v>
      </c>
      <c r="BA391" s="379">
        <f t="shared" si="201"/>
        <v>0</v>
      </c>
      <c r="BB391" s="471">
        <f t="shared" si="203"/>
        <v>979.75826458204472</v>
      </c>
      <c r="BC391" s="379">
        <f t="shared" si="204"/>
        <v>217.73196626531788</v>
      </c>
      <c r="BD391" s="381">
        <f t="shared" si="202"/>
        <v>14.308390228000775</v>
      </c>
      <c r="BE391" s="382">
        <f>'Allocation (ENG)'!AW391</f>
        <v>40571.59869278931</v>
      </c>
    </row>
    <row r="392" spans="1:57" ht="20" customHeight="1" x14ac:dyDescent="0.35">
      <c r="A392" s="333" t="s">
        <v>496</v>
      </c>
      <c r="B392" s="390" t="s">
        <v>494</v>
      </c>
      <c r="C392" s="333" t="s">
        <v>479</v>
      </c>
      <c r="D392" s="333" t="s">
        <v>71</v>
      </c>
      <c r="E392" s="462">
        <f>'Allocation (ENG)'!AY392</f>
        <v>0.15793982433924683</v>
      </c>
      <c r="F392" s="463">
        <f>'Allocation (ENG)'!AZ392</f>
        <v>0.22647175486975829</v>
      </c>
      <c r="G392" s="464">
        <f>'Allocation (ENG)'!BA392</f>
        <v>0.25571009076266227</v>
      </c>
      <c r="H392" s="465">
        <f>'Allocation (ENG)'!BB392</f>
        <v>0.2178442017684955</v>
      </c>
      <c r="I392" s="466">
        <f>'Allocation (ENG)'!BC392</f>
        <v>0.10037519692353757</v>
      </c>
      <c r="J392" s="467">
        <f>'Allocation (ENG)'!BD392</f>
        <v>4.9702225716404197E-3</v>
      </c>
      <c r="K392" s="462">
        <f>'Allocation (ENG)'!BE392</f>
        <v>0</v>
      </c>
      <c r="L392" s="468">
        <f>'Allocation (ENG)'!BF392</f>
        <v>2.9121406473093407E-2</v>
      </c>
      <c r="M392" s="469">
        <f>'Allocation (ENG)'!BG392</f>
        <v>2.0573043352257155E-3</v>
      </c>
      <c r="N392" s="470">
        <f>'Allocation (ENG)'!BH392</f>
        <v>5.5099979563398736E-3</v>
      </c>
      <c r="P392" s="367">
        <f t="shared" si="178"/>
        <v>-0.12670823864305888</v>
      </c>
      <c r="Q392" s="367">
        <f t="shared" si="179"/>
        <v>-6.0534247156900034E-2</v>
      </c>
      <c r="R392" s="367">
        <f t="shared" si="180"/>
        <v>0.11764399052102223</v>
      </c>
      <c r="S392" s="367">
        <f t="shared" si="181"/>
        <v>-4.0554006946738885E-3</v>
      </c>
      <c r="T392" s="367">
        <f t="shared" si="182"/>
        <v>5.4950767895554094E-2</v>
      </c>
      <c r="U392" s="367">
        <f t="shared" si="183"/>
        <v>-6.5271661570212068E-3</v>
      </c>
      <c r="V392" s="367">
        <f t="shared" si="184"/>
        <v>0</v>
      </c>
      <c r="W392" s="367">
        <f t="shared" si="185"/>
        <v>2.9121406473093407E-2</v>
      </c>
      <c r="X392" s="367">
        <f t="shared" si="186"/>
        <v>2.0573043352257155E-3</v>
      </c>
      <c r="Y392" s="367">
        <f t="shared" si="187"/>
        <v>-5.9484165732415434E-3</v>
      </c>
      <c r="AA392" s="368">
        <f>'GE2024 results'!Q391</f>
        <v>0.28464806298230572</v>
      </c>
      <c r="AB392" s="368">
        <f>'GE2024 results'!R391</f>
        <v>0.28700600202665832</v>
      </c>
      <c r="AC392" s="368">
        <f>'GE2024 results'!S391</f>
        <v>0.13806610024164004</v>
      </c>
      <c r="AD392" s="368">
        <f>'GE2024 results'!T391</f>
        <v>0.22189960246316939</v>
      </c>
      <c r="AE392" s="368">
        <f>'GE2024 results'!U391</f>
        <v>4.5424429027983472E-2</v>
      </c>
      <c r="AF392" s="368">
        <f>'GE2024 results'!W391</f>
        <v>1.1497388728661627E-2</v>
      </c>
      <c r="AG392" s="368">
        <f>'GE2024 results'!X391</f>
        <v>0</v>
      </c>
      <c r="AH392" s="369">
        <f>'GE2024 results'!Z391</f>
        <v>1.1458414529581417E-2</v>
      </c>
      <c r="AJ392" s="368">
        <f t="shared" si="188"/>
        <v>0.25571009076266227</v>
      </c>
      <c r="AK392" s="370" t="str">
        <f t="shared" si="189"/>
        <v>Ref</v>
      </c>
      <c r="AL392" s="368">
        <f t="shared" si="190"/>
        <v>2.9238335892903977E-2</v>
      </c>
      <c r="AM392" s="368">
        <f t="shared" si="191"/>
        <v>0.22647175486975829</v>
      </c>
      <c r="AO392" s="384" t="s">
        <v>10</v>
      </c>
      <c r="AP392" s="372" t="str">
        <f t="shared" si="192"/>
        <v>Ref</v>
      </c>
      <c r="AQ392" s="359" t="str">
        <f t="shared" si="193"/>
        <v>gain from</v>
      </c>
      <c r="AR392" s="359" t="str">
        <f t="shared" si="194"/>
        <v>CON</v>
      </c>
      <c r="AS392" s="333" t="str">
        <f t="shared" si="177"/>
        <v/>
      </c>
      <c r="AU392" s="373">
        <f t="shared" si="195"/>
        <v>7661.308357348702</v>
      </c>
      <c r="AV392" s="374">
        <f t="shared" si="196"/>
        <v>10985.639344262296</v>
      </c>
      <c r="AW392" s="375">
        <f t="shared" si="197"/>
        <v>12403.925758524254</v>
      </c>
      <c r="AX392" s="376">
        <f t="shared" si="198"/>
        <v>10567.136</v>
      </c>
      <c r="AY392" s="377">
        <f t="shared" si="199"/>
        <v>4868.9767655372034</v>
      </c>
      <c r="AZ392" s="378">
        <f t="shared" si="200"/>
        <v>241.0944034241889</v>
      </c>
      <c r="BA392" s="379">
        <f t="shared" si="201"/>
        <v>0</v>
      </c>
      <c r="BB392" s="471">
        <f t="shared" si="203"/>
        <v>1412.6144290931597</v>
      </c>
      <c r="BC392" s="379">
        <f t="shared" si="204"/>
        <v>99.795241402948946</v>
      </c>
      <c r="BD392" s="381">
        <f t="shared" si="202"/>
        <v>267.27770255846195</v>
      </c>
      <c r="BE392" s="382">
        <f>'Allocation (ENG)'!AW392</f>
        <v>48507.768002151221</v>
      </c>
    </row>
    <row r="393" spans="1:57" ht="20" customHeight="1" x14ac:dyDescent="0.35">
      <c r="A393" s="333" t="s">
        <v>497</v>
      </c>
      <c r="B393" s="390" t="s">
        <v>494</v>
      </c>
      <c r="C393" s="333" t="s">
        <v>479</v>
      </c>
      <c r="D393" s="333" t="s">
        <v>71</v>
      </c>
      <c r="E393" s="462">
        <f>'Allocation (ENG)'!AY393</f>
        <v>3.054355784237928E-2</v>
      </c>
      <c r="F393" s="463">
        <f>'Allocation (ENG)'!AZ393</f>
        <v>0.24035502597011774</v>
      </c>
      <c r="G393" s="464">
        <f>'Allocation (ENG)'!BA393</f>
        <v>0.21756973030677795</v>
      </c>
      <c r="H393" s="465">
        <f>'Allocation (ENG)'!BB393</f>
        <v>0.42189613205122395</v>
      </c>
      <c r="I393" s="466">
        <f>'Allocation (ENG)'!BC393</f>
        <v>5.753813454541698E-2</v>
      </c>
      <c r="J393" s="467">
        <f>'Allocation (ENG)'!BD393</f>
        <v>5.0668383580871595E-3</v>
      </c>
      <c r="K393" s="462">
        <f>'Allocation (ENG)'!BE393</f>
        <v>0</v>
      </c>
      <c r="L393" s="468">
        <f>'Allocation (ENG)'!BF393</f>
        <v>2.4777811988599619E-2</v>
      </c>
      <c r="M393" s="469">
        <f>'Allocation (ENG)'!BG393</f>
        <v>1.2563835002380285E-3</v>
      </c>
      <c r="N393" s="470">
        <f>'Allocation (ENG)'!BH393</f>
        <v>9.9638543715945081E-4</v>
      </c>
      <c r="P393" s="367">
        <f t="shared" si="178"/>
        <v>-2.7634312061874989E-2</v>
      </c>
      <c r="Q393" s="367">
        <f t="shared" si="179"/>
        <v>-8.1567785203507742E-2</v>
      </c>
      <c r="R393" s="367">
        <f t="shared" si="180"/>
        <v>9.3416142309541747E-2</v>
      </c>
      <c r="S393" s="367">
        <f t="shared" si="181"/>
        <v>-3.2293977513478456E-2</v>
      </c>
      <c r="T393" s="367">
        <f t="shared" si="182"/>
        <v>3.0018639924945162E-2</v>
      </c>
      <c r="U393" s="367">
        <f t="shared" si="183"/>
        <v>-4.1523897536490956E-3</v>
      </c>
      <c r="V393" s="367">
        <f t="shared" si="184"/>
        <v>0</v>
      </c>
      <c r="W393" s="367">
        <f t="shared" si="185"/>
        <v>2.4777811988599619E-2</v>
      </c>
      <c r="X393" s="367">
        <f t="shared" si="186"/>
        <v>1.2563835002380285E-3</v>
      </c>
      <c r="Y393" s="367">
        <f t="shared" si="187"/>
        <v>-3.8205131908140956E-3</v>
      </c>
      <c r="AA393" s="368">
        <f>'GE2024 results'!Q392</f>
        <v>5.8177869904254269E-2</v>
      </c>
      <c r="AB393" s="368">
        <f>'GE2024 results'!R392</f>
        <v>0.32192281117362548</v>
      </c>
      <c r="AC393" s="368">
        <f>'GE2024 results'!S392</f>
        <v>0.12415358799723621</v>
      </c>
      <c r="AD393" s="368">
        <f>'GE2024 results'!T392</f>
        <v>0.4541901095647024</v>
      </c>
      <c r="AE393" s="368">
        <f>'GE2024 results'!U392</f>
        <v>2.7519494620471818E-2</v>
      </c>
      <c r="AF393" s="368">
        <f>'GE2024 results'!W392</f>
        <v>9.2192281117362551E-3</v>
      </c>
      <c r="AG393" s="368">
        <f>'GE2024 results'!X392</f>
        <v>0</v>
      </c>
      <c r="AH393" s="369">
        <f>'GE2024 results'!Z392</f>
        <v>4.8168986279735464E-3</v>
      </c>
      <c r="AJ393" s="368">
        <f t="shared" si="188"/>
        <v>0.42189613205122395</v>
      </c>
      <c r="AK393" s="370" t="str">
        <f t="shared" si="189"/>
        <v>LD</v>
      </c>
      <c r="AL393" s="368">
        <f t="shared" si="190"/>
        <v>0.18154110608110621</v>
      </c>
      <c r="AM393" s="368">
        <f t="shared" si="191"/>
        <v>0.24035502597011774</v>
      </c>
      <c r="AO393" s="385" t="s">
        <v>14</v>
      </c>
      <c r="AP393" s="372" t="str">
        <f t="shared" si="192"/>
        <v>LD</v>
      </c>
      <c r="AQ393" s="359" t="str">
        <f t="shared" si="193"/>
        <v>HOLD</v>
      </c>
      <c r="AR393" s="359" t="str">
        <f t="shared" si="194"/>
        <v/>
      </c>
      <c r="AS393" s="333" t="str">
        <f t="shared" si="177"/>
        <v>Con/LD</v>
      </c>
      <c r="AU393" s="373">
        <f t="shared" si="195"/>
        <v>1545.6887608069162</v>
      </c>
      <c r="AV393" s="374">
        <f t="shared" si="196"/>
        <v>12163.418032786885</v>
      </c>
      <c r="AW393" s="375">
        <f t="shared" si="197"/>
        <v>11010.344261871422</v>
      </c>
      <c r="AX393" s="376">
        <f t="shared" si="198"/>
        <v>21350.495999999999</v>
      </c>
      <c r="AY393" s="377">
        <f t="shared" si="199"/>
        <v>2911.777610964763</v>
      </c>
      <c r="AZ393" s="378">
        <f t="shared" si="200"/>
        <v>256.41266624329228</v>
      </c>
      <c r="BA393" s="379">
        <f t="shared" si="201"/>
        <v>0</v>
      </c>
      <c r="BB393" s="471">
        <f t="shared" si="203"/>
        <v>1253.9071481392916</v>
      </c>
      <c r="BC393" s="379">
        <f t="shared" si="204"/>
        <v>63.580603988664151</v>
      </c>
      <c r="BD393" s="381">
        <f t="shared" si="202"/>
        <v>50.423129472891759</v>
      </c>
      <c r="BE393" s="382">
        <f>'Allocation (ENG)'!AW393</f>
        <v>50606.048214274117</v>
      </c>
    </row>
    <row r="394" spans="1:57" ht="20" customHeight="1" x14ac:dyDescent="0.35">
      <c r="A394" s="333" t="s">
        <v>498</v>
      </c>
      <c r="B394" s="390" t="s">
        <v>494</v>
      </c>
      <c r="C394" s="333" t="s">
        <v>479</v>
      </c>
      <c r="D394" s="333" t="s">
        <v>71</v>
      </c>
      <c r="E394" s="462">
        <f>'Allocation (ENG)'!AY394</f>
        <v>7.4563984046919871E-2</v>
      </c>
      <c r="F394" s="463">
        <f>'Allocation (ENG)'!AZ394</f>
        <v>0.19307732188101961</v>
      </c>
      <c r="G394" s="464">
        <f>'Allocation (ENG)'!BA394</f>
        <v>0.29712818323217505</v>
      </c>
      <c r="H394" s="465">
        <f>'Allocation (ENG)'!BB394</f>
        <v>0.28185933469457941</v>
      </c>
      <c r="I394" s="466">
        <f>'Allocation (ENG)'!BC394</f>
        <v>8.6935465877357093E-2</v>
      </c>
      <c r="J394" s="467">
        <f>'Allocation (ENG)'!BD394</f>
        <v>0</v>
      </c>
      <c r="K394" s="462">
        <f>'Allocation (ENG)'!BE394</f>
        <v>0</v>
      </c>
      <c r="L394" s="468">
        <f>'Allocation (ENG)'!BF394</f>
        <v>3.3838283709136253E-2</v>
      </c>
      <c r="M394" s="469">
        <f>'Allocation (ENG)'!BG394</f>
        <v>1.4219352915723358E-3</v>
      </c>
      <c r="N394" s="470">
        <f>'Allocation (ENG)'!BH394</f>
        <v>3.1175491267240313E-2</v>
      </c>
      <c r="P394" s="367">
        <f t="shared" si="178"/>
        <v>-7.3689891599021132E-2</v>
      </c>
      <c r="Q394" s="367">
        <f t="shared" si="179"/>
        <v>-7.6863501589558791E-2</v>
      </c>
      <c r="R394" s="367">
        <f t="shared" si="180"/>
        <v>0.12014035192695752</v>
      </c>
      <c r="S394" s="367">
        <f t="shared" si="181"/>
        <v>-3.4880955353761955E-2</v>
      </c>
      <c r="T394" s="367">
        <f t="shared" si="182"/>
        <v>4.3532398699494115E-2</v>
      </c>
      <c r="U394" s="367">
        <f t="shared" si="183"/>
        <v>0</v>
      </c>
      <c r="V394" s="367">
        <f t="shared" si="184"/>
        <v>0</v>
      </c>
      <c r="W394" s="367">
        <f t="shared" si="185"/>
        <v>3.3838283709136253E-2</v>
      </c>
      <c r="X394" s="367">
        <f t="shared" si="186"/>
        <v>1.4219352915723358E-3</v>
      </c>
      <c r="Y394" s="367">
        <f t="shared" si="187"/>
        <v>-1.3498621084818363E-2</v>
      </c>
      <c r="AA394" s="368">
        <f>'GE2024 results'!Q393</f>
        <v>0.148253875645941</v>
      </c>
      <c r="AB394" s="368">
        <f>'GE2024 results'!R393</f>
        <v>0.26994082347057841</v>
      </c>
      <c r="AC394" s="368">
        <f>'GE2024 results'!S393</f>
        <v>0.17698783130521753</v>
      </c>
      <c r="AD394" s="368">
        <f>'GE2024 results'!T393</f>
        <v>0.31674029004834137</v>
      </c>
      <c r="AE394" s="368">
        <f>'GE2024 results'!U393</f>
        <v>4.3403067177862978E-2</v>
      </c>
      <c r="AF394" s="368">
        <f>'GE2024 results'!W393</f>
        <v>0</v>
      </c>
      <c r="AG394" s="368">
        <f>'GE2024 results'!X393</f>
        <v>0</v>
      </c>
      <c r="AH394" s="369">
        <f>'GE2024 results'!Z393</f>
        <v>4.4674112352058676E-2</v>
      </c>
      <c r="AJ394" s="368">
        <f t="shared" si="188"/>
        <v>0.29712818323217505</v>
      </c>
      <c r="AK394" s="370" t="str">
        <f t="shared" si="189"/>
        <v>Ref</v>
      </c>
      <c r="AL394" s="368">
        <f t="shared" si="190"/>
        <v>1.5268848537595636E-2</v>
      </c>
      <c r="AM394" s="368">
        <f t="shared" si="191"/>
        <v>0.28185933469457941</v>
      </c>
      <c r="AO394" s="385" t="s">
        <v>14</v>
      </c>
      <c r="AP394" s="372" t="str">
        <f t="shared" si="192"/>
        <v>Ref</v>
      </c>
      <c r="AQ394" s="359" t="str">
        <f t="shared" si="193"/>
        <v>gain from</v>
      </c>
      <c r="AR394" s="359" t="str">
        <f t="shared" si="194"/>
        <v>LD</v>
      </c>
      <c r="AS394" s="333" t="str">
        <f t="shared" si="177"/>
        <v>Con/LD</v>
      </c>
      <c r="AU394" s="373">
        <f t="shared" si="195"/>
        <v>3731.7867435158496</v>
      </c>
      <c r="AV394" s="374">
        <f t="shared" si="196"/>
        <v>9663.1557377049176</v>
      </c>
      <c r="AW394" s="375">
        <f t="shared" si="197"/>
        <v>14870.705066041637</v>
      </c>
      <c r="AX394" s="376">
        <f t="shared" si="198"/>
        <v>14106.528</v>
      </c>
      <c r="AY394" s="377">
        <f t="shared" si="199"/>
        <v>4350.9560714774761</v>
      </c>
      <c r="AZ394" s="378">
        <f t="shared" si="200"/>
        <v>0</v>
      </c>
      <c r="BA394" s="379">
        <f t="shared" si="201"/>
        <v>0</v>
      </c>
      <c r="BB394" s="471">
        <f t="shared" si="203"/>
        <v>1693.5422668620042</v>
      </c>
      <c r="BC394" s="379">
        <f t="shared" si="204"/>
        <v>71.165178994297378</v>
      </c>
      <c r="BD394" s="381">
        <f t="shared" si="202"/>
        <v>1560.2745282558085</v>
      </c>
      <c r="BE394" s="382">
        <f>'Allocation (ENG)'!AW394</f>
        <v>50048.113592851994</v>
      </c>
    </row>
    <row r="395" spans="1:57" ht="20" customHeight="1" x14ac:dyDescent="0.35">
      <c r="A395" s="333" t="s">
        <v>499</v>
      </c>
      <c r="B395" s="390" t="s">
        <v>494</v>
      </c>
      <c r="C395" s="333" t="s">
        <v>479</v>
      </c>
      <c r="D395" s="333" t="s">
        <v>71</v>
      </c>
      <c r="E395" s="462">
        <f>'Allocation (ENG)'!AY395</f>
        <v>3.0871401358756389E-2</v>
      </c>
      <c r="F395" s="463">
        <f>'Allocation (ENG)'!AZ395</f>
        <v>0.20580981448923436</v>
      </c>
      <c r="G395" s="464">
        <f>'Allocation (ENG)'!BA395</f>
        <v>0.26072460031572914</v>
      </c>
      <c r="H395" s="465">
        <f>'Allocation (ENG)'!BB395</f>
        <v>0.37059632918224661</v>
      </c>
      <c r="I395" s="466">
        <f>'Allocation (ENG)'!BC395</f>
        <v>8.9761874202681696E-2</v>
      </c>
      <c r="J395" s="467">
        <f>'Allocation (ENG)'!BD395</f>
        <v>1.0562602497151548E-2</v>
      </c>
      <c r="K395" s="462">
        <f>'Allocation (ENG)'!BE395</f>
        <v>0</v>
      </c>
      <c r="L395" s="468">
        <f>'Allocation (ENG)'!BF395</f>
        <v>2.9692481202770807E-2</v>
      </c>
      <c r="M395" s="469">
        <f>'Allocation (ENG)'!BG395</f>
        <v>1.9808967514293009E-3</v>
      </c>
      <c r="N395" s="470">
        <f>'Allocation (ENG)'!BH395</f>
        <v>0</v>
      </c>
      <c r="P395" s="367">
        <f t="shared" si="178"/>
        <v>-3.1676005141039396E-2</v>
      </c>
      <c r="Q395" s="367">
        <f t="shared" si="179"/>
        <v>-8.740060229898744E-2</v>
      </c>
      <c r="R395" s="367">
        <f t="shared" si="180"/>
        <v>0.1024695484846227</v>
      </c>
      <c r="S395" s="367">
        <f t="shared" si="181"/>
        <v>-5.3776932579427561E-2</v>
      </c>
      <c r="T395" s="367">
        <f t="shared" si="182"/>
        <v>4.4096043835293482E-2</v>
      </c>
      <c r="U395" s="367">
        <f t="shared" si="183"/>
        <v>-5.3854302546620537E-3</v>
      </c>
      <c r="V395" s="367">
        <f t="shared" si="184"/>
        <v>0</v>
      </c>
      <c r="W395" s="367">
        <f t="shared" si="185"/>
        <v>2.9692481202770807E-2</v>
      </c>
      <c r="X395" s="367">
        <f t="shared" si="186"/>
        <v>1.9808967514293009E-3</v>
      </c>
      <c r="Y395" s="367">
        <f t="shared" si="187"/>
        <v>0</v>
      </c>
      <c r="AA395" s="368">
        <f>'GE2024 results'!Q394</f>
        <v>6.2547406499795788E-2</v>
      </c>
      <c r="AB395" s="368">
        <f>'GE2024 results'!R394</f>
        <v>0.29321041678822179</v>
      </c>
      <c r="AC395" s="368">
        <f>'GE2024 results'!S394</f>
        <v>0.15825505183110644</v>
      </c>
      <c r="AD395" s="368">
        <f>'GE2024 results'!T394</f>
        <v>0.42437326176167417</v>
      </c>
      <c r="AE395" s="368">
        <f>'GE2024 results'!U394</f>
        <v>4.5665830367388215E-2</v>
      </c>
      <c r="AF395" s="368">
        <f>'GE2024 results'!W394</f>
        <v>1.5948032751813602E-2</v>
      </c>
      <c r="AG395" s="368">
        <f>'GE2024 results'!X394</f>
        <v>0</v>
      </c>
      <c r="AH395" s="369">
        <f>'GE2024 results'!Z394</f>
        <v>0</v>
      </c>
      <c r="AJ395" s="368">
        <f t="shared" si="188"/>
        <v>0.37059632918224661</v>
      </c>
      <c r="AK395" s="370" t="str">
        <f t="shared" si="189"/>
        <v>LD</v>
      </c>
      <c r="AL395" s="368">
        <f t="shared" si="190"/>
        <v>0.10987172886651747</v>
      </c>
      <c r="AM395" s="368">
        <f t="shared" si="191"/>
        <v>0.26072460031572914</v>
      </c>
      <c r="AO395" s="385" t="s">
        <v>14</v>
      </c>
      <c r="AP395" s="372" t="str">
        <f t="shared" si="192"/>
        <v>LD</v>
      </c>
      <c r="AQ395" s="359" t="str">
        <f t="shared" si="193"/>
        <v>HOLD</v>
      </c>
      <c r="AR395" s="359" t="str">
        <f t="shared" si="194"/>
        <v/>
      </c>
      <c r="AS395" s="333" t="str">
        <f t="shared" si="177"/>
        <v>Con/LD</v>
      </c>
      <c r="AU395" s="373">
        <f t="shared" si="195"/>
        <v>1686.7780979827087</v>
      </c>
      <c r="AV395" s="374">
        <f t="shared" si="196"/>
        <v>11245.213114754099</v>
      </c>
      <c r="AW395" s="375">
        <f t="shared" si="197"/>
        <v>14245.694269175983</v>
      </c>
      <c r="AX395" s="376">
        <f t="shared" si="198"/>
        <v>20248.96</v>
      </c>
      <c r="AY395" s="377">
        <f t="shared" si="199"/>
        <v>4904.4862485977501</v>
      </c>
      <c r="AZ395" s="378">
        <f t="shared" si="200"/>
        <v>577.1285320949363</v>
      </c>
      <c r="BA395" s="379">
        <f t="shared" si="201"/>
        <v>0</v>
      </c>
      <c r="BB395" s="471">
        <f t="shared" si="203"/>
        <v>1622.3632476402315</v>
      </c>
      <c r="BC395" s="379">
        <f t="shared" si="204"/>
        <v>108.23393521552285</v>
      </c>
      <c r="BD395" s="381">
        <f t="shared" si="202"/>
        <v>0</v>
      </c>
      <c r="BE395" s="382">
        <f>'Allocation (ENG)'!AW395</f>
        <v>54638.857445461239</v>
      </c>
    </row>
    <row r="396" spans="1:57" ht="20" customHeight="1" x14ac:dyDescent="0.35">
      <c r="A396" s="333" t="s">
        <v>500</v>
      </c>
      <c r="B396" s="390" t="s">
        <v>494</v>
      </c>
      <c r="C396" s="333" t="s">
        <v>479</v>
      </c>
      <c r="D396" s="333" t="s">
        <v>71</v>
      </c>
      <c r="E396" s="462">
        <f>'Allocation (ENG)'!AY396</f>
        <v>0.21875527238008929</v>
      </c>
      <c r="F396" s="463">
        <f>'Allocation (ENG)'!AZ396</f>
        <v>0.21240652467395499</v>
      </c>
      <c r="G396" s="464">
        <f>'Allocation (ENG)'!BA396</f>
        <v>0.39971344048050622</v>
      </c>
      <c r="H396" s="465">
        <f>'Allocation (ENG)'!BB396</f>
        <v>3.869382378965637E-2</v>
      </c>
      <c r="I396" s="466">
        <f>'Allocation (ENG)'!BC396</f>
        <v>8.3543335124956375E-2</v>
      </c>
      <c r="J396" s="467">
        <f>'Allocation (ENG)'!BD396</f>
        <v>0</v>
      </c>
      <c r="K396" s="462">
        <f>'Allocation (ENG)'!BE396</f>
        <v>0</v>
      </c>
      <c r="L396" s="468">
        <f>'Allocation (ENG)'!BF396</f>
        <v>4.5521150683863067E-2</v>
      </c>
      <c r="M396" s="469">
        <f>'Allocation (ENG)'!BG396</f>
        <v>1.3664528669739455E-3</v>
      </c>
      <c r="N396" s="470">
        <f>'Allocation (ENG)'!BH396</f>
        <v>0</v>
      </c>
      <c r="P396" s="367">
        <f t="shared" si="178"/>
        <v>-0.19343905280191553</v>
      </c>
      <c r="Q396" s="367">
        <f t="shared" si="179"/>
        <v>-6.902431348172916E-2</v>
      </c>
      <c r="R396" s="367">
        <f t="shared" si="180"/>
        <v>0.17407409009782934</v>
      </c>
      <c r="S396" s="367">
        <f t="shared" si="181"/>
        <v>-2.5139417507580378E-3</v>
      </c>
      <c r="T396" s="367">
        <f t="shared" si="182"/>
        <v>4.4015614385736659E-2</v>
      </c>
      <c r="U396" s="367">
        <f t="shared" si="183"/>
        <v>0</v>
      </c>
      <c r="V396" s="367">
        <f t="shared" si="184"/>
        <v>0</v>
      </c>
      <c r="W396" s="367">
        <f t="shared" si="185"/>
        <v>4.5521150683863067E-2</v>
      </c>
      <c r="X396" s="367">
        <f t="shared" si="186"/>
        <v>1.3664528669739455E-3</v>
      </c>
      <c r="Y396" s="367">
        <f t="shared" si="187"/>
        <v>0</v>
      </c>
      <c r="AA396" s="368">
        <f>'GE2024 results'!Q395</f>
        <v>0.41219432518200483</v>
      </c>
      <c r="AB396" s="368">
        <f>'GE2024 results'!R395</f>
        <v>0.28143083815568415</v>
      </c>
      <c r="AC396" s="368">
        <f>'GE2024 results'!S395</f>
        <v>0.22563935038267688</v>
      </c>
      <c r="AD396" s="368">
        <f>'GE2024 results'!T395</f>
        <v>4.1207765540414408E-2</v>
      </c>
      <c r="AE396" s="368">
        <f>'GE2024 results'!U395</f>
        <v>3.9527720739219716E-2</v>
      </c>
      <c r="AF396" s="368">
        <f>'GE2024 results'!W395</f>
        <v>0</v>
      </c>
      <c r="AG396" s="368">
        <f>'GE2024 results'!X395</f>
        <v>0</v>
      </c>
      <c r="AH396" s="369">
        <f>'GE2024 results'!Z395</f>
        <v>0</v>
      </c>
      <c r="AJ396" s="368">
        <f t="shared" si="188"/>
        <v>0.39971344048050622</v>
      </c>
      <c r="AK396" s="370" t="str">
        <f t="shared" si="189"/>
        <v>Ref</v>
      </c>
      <c r="AL396" s="368">
        <f t="shared" si="190"/>
        <v>0.18095816810041693</v>
      </c>
      <c r="AM396" s="368">
        <f t="shared" si="191"/>
        <v>0.21875527238008929</v>
      </c>
      <c r="AO396" s="383" t="s">
        <v>8</v>
      </c>
      <c r="AP396" s="372" t="str">
        <f t="shared" si="192"/>
        <v>Ref</v>
      </c>
      <c r="AQ396" s="359" t="str">
        <f t="shared" si="193"/>
        <v>gain from</v>
      </c>
      <c r="AR396" s="359" t="str">
        <f t="shared" si="194"/>
        <v>LAB</v>
      </c>
      <c r="AS396" s="333" t="str">
        <f t="shared" si="177"/>
        <v/>
      </c>
      <c r="AU396" s="373">
        <f t="shared" si="195"/>
        <v>9265.2161383285293</v>
      </c>
      <c r="AV396" s="374">
        <f t="shared" si="196"/>
        <v>8996.3196721311469</v>
      </c>
      <c r="AW396" s="375">
        <f t="shared" si="197"/>
        <v>16929.564161599086</v>
      </c>
      <c r="AX396" s="376">
        <f t="shared" si="198"/>
        <v>1638.848</v>
      </c>
      <c r="AY396" s="377">
        <f t="shared" si="199"/>
        <v>3538.4155473273377</v>
      </c>
      <c r="AZ396" s="378">
        <f t="shared" si="200"/>
        <v>0</v>
      </c>
      <c r="BA396" s="379">
        <f t="shared" si="201"/>
        <v>0</v>
      </c>
      <c r="BB396" s="471">
        <f t="shared" si="203"/>
        <v>1928.0143301807841</v>
      </c>
      <c r="BC396" s="379">
        <f t="shared" si="204"/>
        <v>57.875090358300412</v>
      </c>
      <c r="BD396" s="381">
        <f t="shared" si="202"/>
        <v>0</v>
      </c>
      <c r="BE396" s="382">
        <f>'Allocation (ENG)'!AW396</f>
        <v>42354.252939925173</v>
      </c>
    </row>
    <row r="397" spans="1:57" ht="20" customHeight="1" x14ac:dyDescent="0.35">
      <c r="A397" s="333" t="s">
        <v>501</v>
      </c>
      <c r="B397" s="390" t="s">
        <v>494</v>
      </c>
      <c r="C397" s="333" t="s">
        <v>479</v>
      </c>
      <c r="D397" s="333" t="s">
        <v>71</v>
      </c>
      <c r="E397" s="462">
        <f>'Allocation (ENG)'!AY397</f>
        <v>0.27151247440618836</v>
      </c>
      <c r="F397" s="463">
        <f>'Allocation (ENG)'!AZ397</f>
        <v>0.12761944609518078</v>
      </c>
      <c r="G397" s="464">
        <f>'Allocation (ENG)'!BA397</f>
        <v>0.3254276160157844</v>
      </c>
      <c r="H397" s="465">
        <f>'Allocation (ENG)'!BB397</f>
        <v>5.6390338997226536E-2</v>
      </c>
      <c r="I397" s="466">
        <f>'Allocation (ENG)'!BC397</f>
        <v>0.16566476540726907</v>
      </c>
      <c r="J397" s="467">
        <f>'Allocation (ENG)'!BD397</f>
        <v>5.5808069130244414E-3</v>
      </c>
      <c r="K397" s="462">
        <f>'Allocation (ENG)'!BE397</f>
        <v>6.2451282783910194E-3</v>
      </c>
      <c r="L397" s="468">
        <f>'Allocation (ENG)'!BF397</f>
        <v>3.7061149426290844E-2</v>
      </c>
      <c r="M397" s="469">
        <f>'Allocation (ENG)'!BG397</f>
        <v>3.5006008341863168E-3</v>
      </c>
      <c r="N397" s="470">
        <f>'Allocation (ENG)'!BH397</f>
        <v>9.9767362645837771E-4</v>
      </c>
      <c r="P397" s="367">
        <f t="shared" si="178"/>
        <v>-0.22248918849914479</v>
      </c>
      <c r="Q397" s="367">
        <f t="shared" si="179"/>
        <v>-3.56541018321265E-2</v>
      </c>
      <c r="R397" s="367">
        <f t="shared" si="180"/>
        <v>0.14804312854696389</v>
      </c>
      <c r="S397" s="367">
        <f t="shared" si="181"/>
        <v>-1.5975455496317625E-3</v>
      </c>
      <c r="T397" s="367">
        <f t="shared" si="182"/>
        <v>8.9978816957334395E-2</v>
      </c>
      <c r="U397" s="367">
        <f t="shared" si="183"/>
        <v>-9.1240273903370021E-3</v>
      </c>
      <c r="V397" s="367">
        <f t="shared" si="184"/>
        <v>-1.1429225590005952E-3</v>
      </c>
      <c r="W397" s="367">
        <f t="shared" si="185"/>
        <v>3.7061149426290844E-2</v>
      </c>
      <c r="X397" s="367">
        <f t="shared" si="186"/>
        <v>3.5006008341863168E-3</v>
      </c>
      <c r="Y397" s="367">
        <f t="shared" si="187"/>
        <v>-8.5759099345346142E-3</v>
      </c>
      <c r="AA397" s="368">
        <f>'GE2024 results'!Q396</f>
        <v>0.49400166290533315</v>
      </c>
      <c r="AB397" s="368">
        <f>'GE2024 results'!R396</f>
        <v>0.16327354792730728</v>
      </c>
      <c r="AC397" s="368">
        <f>'GE2024 results'!S396</f>
        <v>0.17738448746882052</v>
      </c>
      <c r="AD397" s="368">
        <f>'GE2024 results'!T396</f>
        <v>5.7987884546858298E-2</v>
      </c>
      <c r="AE397" s="368">
        <f>'GE2024 results'!U396</f>
        <v>7.5685948449934676E-2</v>
      </c>
      <c r="AF397" s="368">
        <f>'GE2024 results'!W396</f>
        <v>1.4704834303361444E-2</v>
      </c>
      <c r="AG397" s="368">
        <f>'GE2024 results'!X396</f>
        <v>7.3880508373916146E-3</v>
      </c>
      <c r="AH397" s="369">
        <f>'GE2024 results'!Z396</f>
        <v>9.5735835609929917E-3</v>
      </c>
      <c r="AJ397" s="368">
        <f t="shared" si="188"/>
        <v>0.3254276160157844</v>
      </c>
      <c r="AK397" s="370" t="str">
        <f t="shared" si="189"/>
        <v>Ref</v>
      </c>
      <c r="AL397" s="368">
        <f t="shared" si="190"/>
        <v>5.391514160959604E-2</v>
      </c>
      <c r="AM397" s="368">
        <f t="shared" si="191"/>
        <v>0.27151247440618836</v>
      </c>
      <c r="AO397" s="383" t="s">
        <v>8</v>
      </c>
      <c r="AP397" s="372" t="str">
        <f t="shared" si="192"/>
        <v>Ref</v>
      </c>
      <c r="AQ397" s="359" t="str">
        <f t="shared" si="193"/>
        <v>gain from</v>
      </c>
      <c r="AR397" s="359" t="str">
        <f t="shared" si="194"/>
        <v>LAB</v>
      </c>
      <c r="AS397" s="333" t="str">
        <f t="shared" si="177"/>
        <v/>
      </c>
      <c r="AU397" s="373">
        <f t="shared" si="195"/>
        <v>10906.887608069163</v>
      </c>
      <c r="AV397" s="374">
        <f t="shared" si="196"/>
        <v>5126.5819672131156</v>
      </c>
      <c r="AW397" s="375">
        <f t="shared" si="197"/>
        <v>13072.704818475737</v>
      </c>
      <c r="AX397" s="376">
        <f t="shared" si="198"/>
        <v>2265.248</v>
      </c>
      <c r="AY397" s="377">
        <f t="shared" si="199"/>
        <v>6654.8948841705414</v>
      </c>
      <c r="AZ397" s="378">
        <f t="shared" si="200"/>
        <v>224.18577229579273</v>
      </c>
      <c r="BA397" s="379">
        <f t="shared" si="201"/>
        <v>250.87212799101073</v>
      </c>
      <c r="BB397" s="471">
        <f t="shared" si="203"/>
        <v>1488.7779734705186</v>
      </c>
      <c r="BC397" s="379">
        <f t="shared" si="204"/>
        <v>140.6221203747134</v>
      </c>
      <c r="BD397" s="381">
        <f t="shared" si="202"/>
        <v>40.077400263522804</v>
      </c>
      <c r="BE397" s="382">
        <f>'Allocation (ENG)'!AW397</f>
        <v>40170.852672324108</v>
      </c>
    </row>
    <row r="398" spans="1:57" ht="20" customHeight="1" x14ac:dyDescent="0.35">
      <c r="A398" s="333" t="s">
        <v>502</v>
      </c>
      <c r="B398" s="390" t="s">
        <v>494</v>
      </c>
      <c r="C398" s="333" t="s">
        <v>479</v>
      </c>
      <c r="D398" s="333" t="s">
        <v>71</v>
      </c>
      <c r="E398" s="462">
        <f>'Allocation (ENG)'!AY398</f>
        <v>3.2356602295760317E-2</v>
      </c>
      <c r="F398" s="463">
        <f>'Allocation (ENG)'!AZ398</f>
        <v>0.23132234553088896</v>
      </c>
      <c r="G398" s="464">
        <f>'Allocation (ENG)'!BA398</f>
        <v>0.22414552567424859</v>
      </c>
      <c r="H398" s="465">
        <f>'Allocation (ENG)'!BB398</f>
        <v>0.42087267971908277</v>
      </c>
      <c r="I398" s="466">
        <f>'Allocation (ENG)'!BC398</f>
        <v>6.2916720350500388E-2</v>
      </c>
      <c r="J398" s="467">
        <f>'Allocation (ENG)'!BD398</f>
        <v>0</v>
      </c>
      <c r="K398" s="462">
        <f>'Allocation (ENG)'!BE398</f>
        <v>0</v>
      </c>
      <c r="L398" s="468">
        <f>'Allocation (ENG)'!BF398</f>
        <v>2.5526692915468219E-2</v>
      </c>
      <c r="M398" s="469">
        <f>'Allocation (ENG)'!BG398</f>
        <v>1.0290794923969598E-3</v>
      </c>
      <c r="N398" s="470">
        <f>'Allocation (ENG)'!BH398</f>
        <v>1.8303540216536706E-3</v>
      </c>
      <c r="P398" s="367">
        <f t="shared" si="178"/>
        <v>-3.0209718820883219E-2</v>
      </c>
      <c r="Q398" s="367">
        <f t="shared" si="179"/>
        <v>-8.3202999338917588E-2</v>
      </c>
      <c r="R398" s="367">
        <f t="shared" si="180"/>
        <v>9.4298982534913034E-2</v>
      </c>
      <c r="S398" s="367">
        <f t="shared" si="181"/>
        <v>-3.9089772325648253E-2</v>
      </c>
      <c r="T398" s="367">
        <f t="shared" si="182"/>
        <v>3.2368193699614745E-2</v>
      </c>
      <c r="U398" s="367">
        <f t="shared" si="183"/>
        <v>0</v>
      </c>
      <c r="V398" s="367">
        <f t="shared" si="184"/>
        <v>0</v>
      </c>
      <c r="W398" s="367">
        <f t="shared" si="185"/>
        <v>2.5526692915468219E-2</v>
      </c>
      <c r="X398" s="367">
        <f t="shared" si="186"/>
        <v>1.0290794923969598E-3</v>
      </c>
      <c r="Y398" s="367">
        <f t="shared" si="187"/>
        <v>-7.2045815694399512E-4</v>
      </c>
      <c r="AA398" s="368">
        <f>'GE2024 results'!Q397</f>
        <v>6.2566321116643536E-2</v>
      </c>
      <c r="AB398" s="368">
        <f>'GE2024 results'!R397</f>
        <v>0.31452534486980654</v>
      </c>
      <c r="AC398" s="368">
        <f>'GE2024 results'!S397</f>
        <v>0.12984654313933555</v>
      </c>
      <c r="AD398" s="368">
        <f>'GE2024 results'!T397</f>
        <v>0.45996245204473102</v>
      </c>
      <c r="AE398" s="368">
        <f>'GE2024 results'!U397</f>
        <v>3.0548526650885643E-2</v>
      </c>
      <c r="AF398" s="368">
        <f>'GE2024 results'!W397</f>
        <v>0</v>
      </c>
      <c r="AG398" s="368">
        <f>'GE2024 results'!X397</f>
        <v>0</v>
      </c>
      <c r="AH398" s="369">
        <f>'GE2024 results'!Z397</f>
        <v>2.5508121785976657E-3</v>
      </c>
      <c r="AJ398" s="368">
        <f t="shared" si="188"/>
        <v>0.42087267971908277</v>
      </c>
      <c r="AK398" s="370" t="str">
        <f t="shared" si="189"/>
        <v>LD</v>
      </c>
      <c r="AL398" s="368">
        <f t="shared" si="190"/>
        <v>0.18955033418819381</v>
      </c>
      <c r="AM398" s="368">
        <f t="shared" si="191"/>
        <v>0.23132234553088896</v>
      </c>
      <c r="AO398" s="385" t="s">
        <v>14</v>
      </c>
      <c r="AP398" s="372" t="str">
        <f t="shared" si="192"/>
        <v>LD</v>
      </c>
      <c r="AQ398" s="359" t="str">
        <f t="shared" si="193"/>
        <v>HOLD</v>
      </c>
      <c r="AR398" s="359" t="str">
        <f t="shared" si="194"/>
        <v/>
      </c>
      <c r="AS398" s="333" t="str">
        <f t="shared" si="177"/>
        <v>Con/LD</v>
      </c>
      <c r="AU398" s="373">
        <f t="shared" si="195"/>
        <v>1608.1037463976945</v>
      </c>
      <c r="AV398" s="374">
        <f t="shared" si="196"/>
        <v>11496.581967213115</v>
      </c>
      <c r="AW398" s="375">
        <f t="shared" si="197"/>
        <v>11139.89832060548</v>
      </c>
      <c r="AX398" s="376">
        <f t="shared" si="198"/>
        <v>20917.12</v>
      </c>
      <c r="AY398" s="377">
        <f t="shared" si="199"/>
        <v>3126.9233024492473</v>
      </c>
      <c r="AZ398" s="378">
        <f t="shared" si="200"/>
        <v>0</v>
      </c>
      <c r="BA398" s="379">
        <f t="shared" si="201"/>
        <v>0</v>
      </c>
      <c r="BB398" s="471">
        <f t="shared" si="203"/>
        <v>1268.6613425998271</v>
      </c>
      <c r="BC398" s="379">
        <f t="shared" si="204"/>
        <v>51.144634159607847</v>
      </c>
      <c r="BD398" s="381">
        <f t="shared" si="202"/>
        <v>90.967498149242573</v>
      </c>
      <c r="BE398" s="382">
        <f>'Allocation (ENG)'!AW398</f>
        <v>49699.400811574218</v>
      </c>
    </row>
    <row r="399" spans="1:57" ht="20" customHeight="1" x14ac:dyDescent="0.35">
      <c r="A399" s="333" t="s">
        <v>503</v>
      </c>
      <c r="B399" s="390" t="s">
        <v>494</v>
      </c>
      <c r="C399" s="333" t="s">
        <v>479</v>
      </c>
      <c r="D399" s="333" t="s">
        <v>71</v>
      </c>
      <c r="E399" s="462">
        <f>'Allocation (ENG)'!AY399</f>
        <v>0.16070665224789765</v>
      </c>
      <c r="F399" s="463">
        <f>'Allocation (ENG)'!AZ399</f>
        <v>0.25908814131944363</v>
      </c>
      <c r="G399" s="464">
        <f>'Allocation (ENG)'!BA399</f>
        <v>0.31773603289541641</v>
      </c>
      <c r="H399" s="465">
        <f>'Allocation (ENG)'!BB399</f>
        <v>9.987208659661477E-2</v>
      </c>
      <c r="I399" s="466">
        <f>'Allocation (ENG)'!BC399</f>
        <v>0.11845304218445969</v>
      </c>
      <c r="J399" s="467">
        <f>'Allocation (ENG)'!BD399</f>
        <v>4.5582950113896396E-3</v>
      </c>
      <c r="K399" s="462">
        <f>'Allocation (ENG)'!BE399</f>
        <v>0</v>
      </c>
      <c r="L399" s="468">
        <f>'Allocation (ENG)'!BF399</f>
        <v>3.6185197609912512E-2</v>
      </c>
      <c r="M399" s="469">
        <f>'Allocation (ENG)'!BG399</f>
        <v>2.2275633476749272E-3</v>
      </c>
      <c r="N399" s="470">
        <f>'Allocation (ENG)'!BH399</f>
        <v>1.1729887871907926E-3</v>
      </c>
      <c r="P399" s="367">
        <f t="shared" si="178"/>
        <v>-0.14180856539308084</v>
      </c>
      <c r="Q399" s="367">
        <f t="shared" si="179"/>
        <v>-8.3854318770139435E-2</v>
      </c>
      <c r="R399" s="367">
        <f t="shared" si="180"/>
        <v>0.13855070308415343</v>
      </c>
      <c r="S399" s="367">
        <f t="shared" si="181"/>
        <v>-6.3834166383302943E-3</v>
      </c>
      <c r="T399" s="367">
        <f t="shared" si="182"/>
        <v>6.2463608395554211E-2</v>
      </c>
      <c r="U399" s="367">
        <f t="shared" si="183"/>
        <v>-3.8257637918721037E-3</v>
      </c>
      <c r="V399" s="367">
        <f t="shared" si="184"/>
        <v>0</v>
      </c>
      <c r="W399" s="367">
        <f t="shared" si="185"/>
        <v>3.6185197609912512E-2</v>
      </c>
      <c r="X399" s="367">
        <f t="shared" si="186"/>
        <v>2.2275633476749272E-3</v>
      </c>
      <c r="Y399" s="367">
        <f t="shared" si="187"/>
        <v>-3.5550078438723372E-3</v>
      </c>
      <c r="AA399" s="368">
        <f>'GE2024 results'!Q398</f>
        <v>0.3025152176409785</v>
      </c>
      <c r="AB399" s="368">
        <f>'GE2024 results'!R398</f>
        <v>0.34294246008958307</v>
      </c>
      <c r="AC399" s="368">
        <f>'GE2024 results'!S398</f>
        <v>0.17918532981126298</v>
      </c>
      <c r="AD399" s="368">
        <f>'GE2024 results'!T398</f>
        <v>0.10625550323494506</v>
      </c>
      <c r="AE399" s="368">
        <f>'GE2024 results'!U398</f>
        <v>5.5989433788905481E-2</v>
      </c>
      <c r="AF399" s="368">
        <f>'GE2024 results'!W398</f>
        <v>8.3840588032617434E-3</v>
      </c>
      <c r="AG399" s="368">
        <f>'GE2024 results'!X398</f>
        <v>0</v>
      </c>
      <c r="AH399" s="369">
        <f>'GE2024 results'!Z398</f>
        <v>4.7279966310631296E-3</v>
      </c>
      <c r="AJ399" s="368">
        <f t="shared" si="188"/>
        <v>0.31773603289541641</v>
      </c>
      <c r="AK399" s="370" t="str">
        <f t="shared" si="189"/>
        <v>Ref</v>
      </c>
      <c r="AL399" s="368">
        <f t="shared" si="190"/>
        <v>5.8647891575972777E-2</v>
      </c>
      <c r="AM399" s="368">
        <f t="shared" si="191"/>
        <v>0.25908814131944363</v>
      </c>
      <c r="AO399" s="384" t="s">
        <v>10</v>
      </c>
      <c r="AP399" s="372" t="str">
        <f t="shared" si="192"/>
        <v>Ref</v>
      </c>
      <c r="AQ399" s="359" t="str">
        <f t="shared" si="193"/>
        <v>gain from</v>
      </c>
      <c r="AR399" s="359" t="str">
        <f t="shared" si="194"/>
        <v>CON</v>
      </c>
      <c r="AS399" s="333" t="str">
        <f t="shared" si="177"/>
        <v/>
      </c>
      <c r="AU399" s="373">
        <f t="shared" si="195"/>
        <v>8289.1296829971179</v>
      </c>
      <c r="AV399" s="374">
        <f t="shared" si="196"/>
        <v>13363.573770491803</v>
      </c>
      <c r="AW399" s="375">
        <f t="shared" si="197"/>
        <v>16388.588429858228</v>
      </c>
      <c r="AX399" s="376">
        <f t="shared" si="198"/>
        <v>5151.3280000000004</v>
      </c>
      <c r="AY399" s="377">
        <f t="shared" si="199"/>
        <v>6109.7198795351014</v>
      </c>
      <c r="AZ399" s="378">
        <f t="shared" si="200"/>
        <v>235.11346888418456</v>
      </c>
      <c r="BA399" s="379">
        <f t="shared" si="201"/>
        <v>0</v>
      </c>
      <c r="BB399" s="471">
        <f t="shared" si="203"/>
        <v>1866.4055992577371</v>
      </c>
      <c r="BC399" s="379">
        <f t="shared" si="204"/>
        <v>114.89606190966012</v>
      </c>
      <c r="BD399" s="381">
        <f t="shared" si="202"/>
        <v>60.501889857849278</v>
      </c>
      <c r="BE399" s="382">
        <f>'Allocation (ENG)'!AW399</f>
        <v>51579.256782791679</v>
      </c>
    </row>
    <row r="400" spans="1:57" ht="20" customHeight="1" x14ac:dyDescent="0.35">
      <c r="A400" s="333" t="s">
        <v>504</v>
      </c>
      <c r="B400" s="390" t="s">
        <v>494</v>
      </c>
      <c r="C400" s="333" t="s">
        <v>479</v>
      </c>
      <c r="D400" s="333" t="s">
        <v>71</v>
      </c>
      <c r="E400" s="462">
        <f>'Allocation (ENG)'!AY400</f>
        <v>3.466928317638332E-2</v>
      </c>
      <c r="F400" s="463">
        <f>'Allocation (ENG)'!AZ400</f>
        <v>0.20450133893648009</v>
      </c>
      <c r="G400" s="464">
        <f>'Allocation (ENG)'!BA400</f>
        <v>0.30591181560229669</v>
      </c>
      <c r="H400" s="465">
        <f>'Allocation (ENG)'!BB400</f>
        <v>0.35458324596808832</v>
      </c>
      <c r="I400" s="466">
        <f>'Allocation (ENG)'!BC400</f>
        <v>5.9847061172265729E-2</v>
      </c>
      <c r="J400" s="467">
        <f>'Allocation (ENG)'!BD400</f>
        <v>0</v>
      </c>
      <c r="K400" s="462">
        <f>'Allocation (ENG)'!BE400</f>
        <v>4.5084737027079056E-3</v>
      </c>
      <c r="L400" s="468">
        <f>'Allocation (ENG)'!BF400</f>
        <v>3.48386029683318E-2</v>
      </c>
      <c r="M400" s="469">
        <f>'Allocation (ENG)'!BG400</f>
        <v>1.1401784734461353E-3</v>
      </c>
      <c r="N400" s="470">
        <f>'Allocation (ENG)'!BH400</f>
        <v>0</v>
      </c>
      <c r="P400" s="367">
        <f t="shared" si="178"/>
        <v>-3.6370508648402536E-2</v>
      </c>
      <c r="Q400" s="367">
        <f t="shared" si="179"/>
        <v>-9.015332874214943E-2</v>
      </c>
      <c r="R400" s="367">
        <f t="shared" si="180"/>
        <v>0.11812042451479804</v>
      </c>
      <c r="S400" s="367">
        <f t="shared" si="181"/>
        <v>-5.6064048838373792E-2</v>
      </c>
      <c r="T400" s="367">
        <f t="shared" si="182"/>
        <v>2.9054477414269416E-2</v>
      </c>
      <c r="U400" s="367">
        <f t="shared" si="183"/>
        <v>0</v>
      </c>
      <c r="V400" s="367">
        <f t="shared" si="184"/>
        <v>-5.6579714191965554E-4</v>
      </c>
      <c r="W400" s="367">
        <f t="shared" si="185"/>
        <v>3.48386029683318E-2</v>
      </c>
      <c r="X400" s="367">
        <f t="shared" si="186"/>
        <v>1.1401784734461353E-3</v>
      </c>
      <c r="Y400" s="367">
        <f t="shared" si="187"/>
        <v>0</v>
      </c>
      <c r="AA400" s="368">
        <f>'GE2024 results'!Q399</f>
        <v>7.1039791824785856E-2</v>
      </c>
      <c r="AB400" s="368">
        <f>'GE2024 results'!R399</f>
        <v>0.29465466767862952</v>
      </c>
      <c r="AC400" s="368">
        <f>'GE2024 results'!S399</f>
        <v>0.18779139108749865</v>
      </c>
      <c r="AD400" s="368">
        <f>'GE2024 results'!T399</f>
        <v>0.41064729480646212</v>
      </c>
      <c r="AE400" s="368">
        <f>'GE2024 results'!U399</f>
        <v>3.0792583757996313E-2</v>
      </c>
      <c r="AF400" s="368">
        <f>'GE2024 results'!W399</f>
        <v>0</v>
      </c>
      <c r="AG400" s="368">
        <f>'GE2024 results'!X399</f>
        <v>5.0742708446275611E-3</v>
      </c>
      <c r="AH400" s="369">
        <f>'GE2024 results'!Z399</f>
        <v>0</v>
      </c>
      <c r="AJ400" s="368">
        <f t="shared" si="188"/>
        <v>0.35458324596808832</v>
      </c>
      <c r="AK400" s="370" t="str">
        <f t="shared" si="189"/>
        <v>LD</v>
      </c>
      <c r="AL400" s="368">
        <f t="shared" si="190"/>
        <v>4.8671430365791635E-2</v>
      </c>
      <c r="AM400" s="368">
        <f t="shared" si="191"/>
        <v>0.30591181560229669</v>
      </c>
      <c r="AO400" s="385" t="s">
        <v>14</v>
      </c>
      <c r="AP400" s="372" t="str">
        <f t="shared" si="192"/>
        <v>LD</v>
      </c>
      <c r="AQ400" s="359" t="str">
        <f t="shared" si="193"/>
        <v>HOLD</v>
      </c>
      <c r="AR400" s="359" t="str">
        <f t="shared" si="194"/>
        <v/>
      </c>
      <c r="AS400" s="333" t="str">
        <f t="shared" si="177"/>
        <v>Con/LD</v>
      </c>
      <c r="AU400" s="373">
        <f t="shared" si="195"/>
        <v>1718.2478386167145</v>
      </c>
      <c r="AV400" s="374">
        <f t="shared" si="196"/>
        <v>10135.311475409837</v>
      </c>
      <c r="AW400" s="375">
        <f t="shared" si="197"/>
        <v>15161.32633293155</v>
      </c>
      <c r="AX400" s="376">
        <f t="shared" si="198"/>
        <v>17573.536</v>
      </c>
      <c r="AY400" s="377">
        <f t="shared" si="199"/>
        <v>2966.0862321161862</v>
      </c>
      <c r="AZ400" s="378">
        <f t="shared" si="200"/>
        <v>0</v>
      </c>
      <c r="BA400" s="379">
        <f t="shared" si="201"/>
        <v>223.44491969234545</v>
      </c>
      <c r="BB400" s="471">
        <f t="shared" si="203"/>
        <v>1726.6395138950973</v>
      </c>
      <c r="BC400" s="379">
        <f t="shared" si="204"/>
        <v>56.508500267195316</v>
      </c>
      <c r="BD400" s="381">
        <f t="shared" si="202"/>
        <v>0</v>
      </c>
      <c r="BE400" s="382">
        <f>'Allocation (ENG)'!AW400</f>
        <v>49561.100812928926</v>
      </c>
    </row>
    <row r="401" spans="1:57" ht="20" customHeight="1" x14ac:dyDescent="0.35">
      <c r="A401" s="333" t="s">
        <v>505</v>
      </c>
      <c r="B401" s="390" t="s">
        <v>494</v>
      </c>
      <c r="C401" s="333" t="s">
        <v>479</v>
      </c>
      <c r="D401" s="333" t="s">
        <v>71</v>
      </c>
      <c r="E401" s="462">
        <f>'Allocation (ENG)'!AY401</f>
        <v>0.10862184885458361</v>
      </c>
      <c r="F401" s="463">
        <f>'Allocation (ENG)'!AZ401</f>
        <v>0.23029832644374332</v>
      </c>
      <c r="G401" s="464">
        <f>'Allocation (ENG)'!BA401</f>
        <v>0.30824536741034381</v>
      </c>
      <c r="H401" s="465">
        <f>'Allocation (ENG)'!BB401</f>
        <v>0.21600245949882665</v>
      </c>
      <c r="I401" s="466">
        <f>'Allocation (ENG)'!BC401</f>
        <v>9.4433162506521118E-2</v>
      </c>
      <c r="J401" s="467">
        <f>'Allocation (ENG)'!BD401</f>
        <v>5.4837160620353122E-3</v>
      </c>
      <c r="K401" s="462">
        <f>'Allocation (ENG)'!BE401</f>
        <v>0</v>
      </c>
      <c r="L401" s="468">
        <f>'Allocation (ENG)'!BF401</f>
        <v>3.5104358263813022E-2</v>
      </c>
      <c r="M401" s="469">
        <f>'Allocation (ENG)'!BG401</f>
        <v>1.8107609601332824E-3</v>
      </c>
      <c r="N401" s="470">
        <f>'Allocation (ENG)'!BH401</f>
        <v>0</v>
      </c>
      <c r="P401" s="367">
        <f t="shared" si="178"/>
        <v>-0.10320420388056005</v>
      </c>
      <c r="Q401" s="367">
        <f t="shared" si="179"/>
        <v>-8.5502539357122487E-2</v>
      </c>
      <c r="R401" s="367">
        <f t="shared" si="180"/>
        <v>0.12815878732376371</v>
      </c>
      <c r="S401" s="367">
        <f t="shared" si="181"/>
        <v>-2.2073101304006887E-2</v>
      </c>
      <c r="T401" s="367">
        <f t="shared" si="182"/>
        <v>4.8191525355793061E-2</v>
      </c>
      <c r="U401" s="367">
        <f t="shared" si="183"/>
        <v>-2.4855873618135661E-3</v>
      </c>
      <c r="V401" s="367">
        <f t="shared" si="184"/>
        <v>0</v>
      </c>
      <c r="W401" s="367">
        <f t="shared" si="185"/>
        <v>3.5104358263813022E-2</v>
      </c>
      <c r="X401" s="367">
        <f t="shared" si="186"/>
        <v>1.8107609601332824E-3</v>
      </c>
      <c r="Y401" s="367">
        <f t="shared" si="187"/>
        <v>0</v>
      </c>
      <c r="AA401" s="368">
        <f>'GE2024 results'!Q400</f>
        <v>0.21182605273514366</v>
      </c>
      <c r="AB401" s="368">
        <f>'GE2024 results'!R400</f>
        <v>0.3158008658008658</v>
      </c>
      <c r="AC401" s="368">
        <f>'GE2024 results'!S400</f>
        <v>0.1800865800865801</v>
      </c>
      <c r="AD401" s="368">
        <f>'GE2024 results'!T400</f>
        <v>0.23807556080283354</v>
      </c>
      <c r="AE401" s="368">
        <f>'GE2024 results'!U400</f>
        <v>4.6241637150728057E-2</v>
      </c>
      <c r="AF401" s="368">
        <f>'GE2024 results'!W400</f>
        <v>7.9693034238488784E-3</v>
      </c>
      <c r="AG401" s="368">
        <f>'GE2024 results'!X400</f>
        <v>0</v>
      </c>
      <c r="AH401" s="369">
        <f>'GE2024 results'!Z400</f>
        <v>0</v>
      </c>
      <c r="AJ401" s="368">
        <f t="shared" si="188"/>
        <v>0.30824536741034381</v>
      </c>
      <c r="AK401" s="370" t="str">
        <f t="shared" si="189"/>
        <v>Ref</v>
      </c>
      <c r="AL401" s="368">
        <f t="shared" si="190"/>
        <v>7.7947040966600489E-2</v>
      </c>
      <c r="AM401" s="368">
        <f t="shared" si="191"/>
        <v>0.23029832644374332</v>
      </c>
      <c r="AO401" s="384" t="s">
        <v>10</v>
      </c>
      <c r="AP401" s="372" t="str">
        <f t="shared" si="192"/>
        <v>Ref</v>
      </c>
      <c r="AQ401" s="359" t="str">
        <f t="shared" si="193"/>
        <v>gain from</v>
      </c>
      <c r="AR401" s="359" t="str">
        <f t="shared" si="194"/>
        <v>CON</v>
      </c>
      <c r="AU401" s="373">
        <f t="shared" si="195"/>
        <v>5646.1959654178663</v>
      </c>
      <c r="AV401" s="374">
        <f t="shared" si="196"/>
        <v>11970.975409836066</v>
      </c>
      <c r="AW401" s="375">
        <f t="shared" si="197"/>
        <v>16022.685750460687</v>
      </c>
      <c r="AX401" s="376">
        <f t="shared" si="198"/>
        <v>11227.871999999999</v>
      </c>
      <c r="AY401" s="377">
        <f t="shared" si="199"/>
        <v>4908.6638348401666</v>
      </c>
      <c r="AZ401" s="378">
        <f t="shared" si="200"/>
        <v>285.04518963225507</v>
      </c>
      <c r="BA401" s="379">
        <f t="shared" si="201"/>
        <v>0</v>
      </c>
      <c r="BB401" s="471">
        <f t="shared" si="203"/>
        <v>1824.7349689570356</v>
      </c>
      <c r="BC401" s="379">
        <f t="shared" si="204"/>
        <v>94.123892524862825</v>
      </c>
      <c r="BD401" s="381">
        <f t="shared" si="202"/>
        <v>0</v>
      </c>
      <c r="BE401" s="382">
        <f>'Allocation (ENG)'!AW401</f>
        <v>51980.297011668932</v>
      </c>
    </row>
    <row r="402" spans="1:57" ht="20" customHeight="1" x14ac:dyDescent="0.35">
      <c r="A402" s="333" t="s">
        <v>506</v>
      </c>
      <c r="B402" s="390" t="s">
        <v>507</v>
      </c>
      <c r="C402" s="333" t="s">
        <v>479</v>
      </c>
      <c r="D402" s="333" t="s">
        <v>71</v>
      </c>
      <c r="E402" s="462">
        <f>'Allocation (ENG)'!AY402</f>
        <v>0.23266004482056182</v>
      </c>
      <c r="F402" s="463">
        <f>'Allocation (ENG)'!AZ402</f>
        <v>0.23189658987359851</v>
      </c>
      <c r="G402" s="464">
        <f>'Allocation (ENG)'!BA402</f>
        <v>0.26576485615173828</v>
      </c>
      <c r="H402" s="465">
        <f>'Allocation (ENG)'!BB402</f>
        <v>6.9267556874622022E-2</v>
      </c>
      <c r="I402" s="466">
        <f>'Allocation (ENG)'!BC402</f>
        <v>0.14113960291547933</v>
      </c>
      <c r="J402" s="467">
        <f>'Allocation (ENG)'!BD402</f>
        <v>2.5431221832536294E-2</v>
      </c>
      <c r="K402" s="462">
        <f>'Allocation (ENG)'!BE402</f>
        <v>0</v>
      </c>
      <c r="L402" s="468">
        <f>'Allocation (ENG)'!BF402</f>
        <v>3.0266488034065685E-2</v>
      </c>
      <c r="M402" s="469">
        <f>'Allocation (ENG)'!BG402</f>
        <v>3.5736394973978078E-3</v>
      </c>
      <c r="N402" s="470">
        <f>'Allocation (ENG)'!BH402</f>
        <v>0</v>
      </c>
      <c r="P402" s="367">
        <f t="shared" si="178"/>
        <v>-0.17517785319769694</v>
      </c>
      <c r="Q402" s="367">
        <f t="shared" si="179"/>
        <v>-5.3941753479774923E-2</v>
      </c>
      <c r="R402" s="367">
        <f t="shared" si="180"/>
        <v>0.12619683121297187</v>
      </c>
      <c r="S402" s="367">
        <f t="shared" si="181"/>
        <v>6.4141570339067144E-4</v>
      </c>
      <c r="T402" s="367">
        <f t="shared" si="182"/>
        <v>7.901535441848534E-2</v>
      </c>
      <c r="U402" s="367">
        <f t="shared" si="183"/>
        <v>-8.6146476842751049E-3</v>
      </c>
      <c r="V402" s="367">
        <f t="shared" si="184"/>
        <v>0</v>
      </c>
      <c r="W402" s="367">
        <f t="shared" si="185"/>
        <v>3.0266488034065685E-2</v>
      </c>
      <c r="X402" s="367">
        <f t="shared" si="186"/>
        <v>3.5736394973978078E-3</v>
      </c>
      <c r="Y402" s="367">
        <f t="shared" si="187"/>
        <v>-1.9594745045646848E-3</v>
      </c>
      <c r="AA402" s="368">
        <f>'GE2024 results'!Q401</f>
        <v>0.40783789801825876</v>
      </c>
      <c r="AB402" s="368">
        <f>'GE2024 results'!R401</f>
        <v>0.28583834335337344</v>
      </c>
      <c r="AC402" s="368">
        <f>'GE2024 results'!S401</f>
        <v>0.13956802493876641</v>
      </c>
      <c r="AD402" s="368">
        <f>'GE2024 results'!T401</f>
        <v>6.862614117123135E-2</v>
      </c>
      <c r="AE402" s="368">
        <f>'GE2024 results'!U401</f>
        <v>6.2124248496993988E-2</v>
      </c>
      <c r="AF402" s="368">
        <f>'GE2024 results'!W401</f>
        <v>3.4045869516811399E-2</v>
      </c>
      <c r="AG402" s="368">
        <f>'GE2024 results'!X401</f>
        <v>0</v>
      </c>
      <c r="AH402" s="369">
        <f>'GE2024 results'!Z401</f>
        <v>1.9594745045646848E-3</v>
      </c>
      <c r="AJ402" s="368">
        <f t="shared" si="188"/>
        <v>0.26576485615173828</v>
      </c>
      <c r="AK402" s="370" t="str">
        <f t="shared" si="189"/>
        <v>Ref</v>
      </c>
      <c r="AL402" s="368">
        <f t="shared" si="190"/>
        <v>3.3104811331176459E-2</v>
      </c>
      <c r="AM402" s="368">
        <f t="shared" si="191"/>
        <v>0.23266004482056182</v>
      </c>
      <c r="AO402" s="383" t="s">
        <v>8</v>
      </c>
      <c r="AP402" s="372" t="str">
        <f t="shared" si="192"/>
        <v>Ref</v>
      </c>
      <c r="AQ402" s="359" t="str">
        <f t="shared" si="193"/>
        <v>gain from</v>
      </c>
      <c r="AR402" s="359" t="str">
        <f t="shared" si="194"/>
        <v>LAB</v>
      </c>
      <c r="AS402" s="333" t="str">
        <f t="shared" ref="AS402:AS433" si="205">IF(AD402&gt;AA402,"Con/LD","")</f>
        <v/>
      </c>
      <c r="AU402" s="373">
        <f t="shared" si="195"/>
        <v>9606.662824207493</v>
      </c>
      <c r="AV402" s="374">
        <f t="shared" si="196"/>
        <v>9575.1393442622957</v>
      </c>
      <c r="AW402" s="375">
        <f t="shared" si="197"/>
        <v>10973.578920879325</v>
      </c>
      <c r="AX402" s="376">
        <f t="shared" si="198"/>
        <v>2860.096</v>
      </c>
      <c r="AY402" s="377">
        <f t="shared" si="199"/>
        <v>5827.7328081719425</v>
      </c>
      <c r="AZ402" s="378">
        <f t="shared" si="200"/>
        <v>1050.0693126798926</v>
      </c>
      <c r="BA402" s="379">
        <f t="shared" si="201"/>
        <v>0</v>
      </c>
      <c r="BB402" s="471">
        <f t="shared" si="203"/>
        <v>1249.720147008599</v>
      </c>
      <c r="BC402" s="379">
        <f t="shared" si="204"/>
        <v>147.55756508707171</v>
      </c>
      <c r="BD402" s="381">
        <f t="shared" si="202"/>
        <v>0</v>
      </c>
      <c r="BE402" s="382">
        <f>'Allocation (ENG)'!AW402</f>
        <v>41290.55692229663</v>
      </c>
    </row>
    <row r="403" spans="1:57" ht="20" customHeight="1" x14ac:dyDescent="0.35">
      <c r="A403" s="333" t="s">
        <v>508</v>
      </c>
      <c r="B403" s="390" t="s">
        <v>507</v>
      </c>
      <c r="C403" s="333" t="s">
        <v>479</v>
      </c>
      <c r="D403" s="333" t="s">
        <v>71</v>
      </c>
      <c r="E403" s="462">
        <f>'Allocation (ENG)'!AY403</f>
        <v>0.19516939283556625</v>
      </c>
      <c r="F403" s="463">
        <f>'Allocation (ENG)'!AZ403</f>
        <v>0.21526325521863313</v>
      </c>
      <c r="G403" s="464">
        <f>'Allocation (ENG)'!BA403</f>
        <v>0.30144573934848884</v>
      </c>
      <c r="H403" s="465">
        <f>'Allocation (ENG)'!BB403</f>
        <v>0.10363111397650304</v>
      </c>
      <c r="I403" s="466">
        <f>'Allocation (ENG)'!BC403</f>
        <v>0.14143769803420572</v>
      </c>
      <c r="J403" s="467">
        <f>'Allocation (ENG)'!BD403</f>
        <v>0</v>
      </c>
      <c r="K403" s="462">
        <f>'Allocation (ENG)'!BE403</f>
        <v>0</v>
      </c>
      <c r="L403" s="468">
        <f>'Allocation (ENG)'!BF403</f>
        <v>3.4329986270652542E-2</v>
      </c>
      <c r="M403" s="469">
        <f>'Allocation (ENG)'!BG403</f>
        <v>2.3133855942902358E-3</v>
      </c>
      <c r="N403" s="470">
        <f>'Allocation (ENG)'!BH403</f>
        <v>6.4094287216601179E-3</v>
      </c>
      <c r="P403" s="367">
        <f t="shared" si="178"/>
        <v>-0.16925802611009308</v>
      </c>
      <c r="Q403" s="367">
        <f t="shared" si="179"/>
        <v>-6.7374118569991343E-2</v>
      </c>
      <c r="R403" s="367">
        <f t="shared" si="180"/>
        <v>0.13281719401387013</v>
      </c>
      <c r="S403" s="367">
        <f t="shared" si="181"/>
        <v>-5.7351653882541792E-3</v>
      </c>
      <c r="T403" s="367">
        <f t="shared" si="182"/>
        <v>7.5122816507999415E-2</v>
      </c>
      <c r="U403" s="367">
        <f t="shared" si="183"/>
        <v>0</v>
      </c>
      <c r="V403" s="367">
        <f t="shared" si="184"/>
        <v>0</v>
      </c>
      <c r="W403" s="367">
        <f t="shared" si="185"/>
        <v>3.4329986270652542E-2</v>
      </c>
      <c r="X403" s="367">
        <f t="shared" si="186"/>
        <v>2.3133855942902358E-3</v>
      </c>
      <c r="Y403" s="367">
        <f t="shared" si="187"/>
        <v>-2.216072318473831E-3</v>
      </c>
      <c r="AA403" s="368">
        <f>'GE2024 results'!Q402</f>
        <v>0.36442741894565933</v>
      </c>
      <c r="AB403" s="368">
        <f>'GE2024 results'!R402</f>
        <v>0.28263737378862447</v>
      </c>
      <c r="AC403" s="368">
        <f>'GE2024 results'!S402</f>
        <v>0.16862854533461871</v>
      </c>
      <c r="AD403" s="368">
        <f>'GE2024 results'!T402</f>
        <v>0.10936627936475722</v>
      </c>
      <c r="AE403" s="368">
        <f>'GE2024 results'!U402</f>
        <v>6.6314881526206307E-2</v>
      </c>
      <c r="AF403" s="368">
        <f>'GE2024 results'!W402</f>
        <v>0</v>
      </c>
      <c r="AG403" s="368">
        <f>'GE2024 results'!X402</f>
        <v>0</v>
      </c>
      <c r="AH403" s="369">
        <f>'GE2024 results'!Z402</f>
        <v>8.6255010401339489E-3</v>
      </c>
      <c r="AJ403" s="368">
        <f t="shared" si="188"/>
        <v>0.30144573934848884</v>
      </c>
      <c r="AK403" s="370" t="str">
        <f t="shared" si="189"/>
        <v>Ref</v>
      </c>
      <c r="AL403" s="368">
        <f t="shared" si="190"/>
        <v>8.6182484129855713E-2</v>
      </c>
      <c r="AM403" s="368">
        <f t="shared" si="191"/>
        <v>0.21526325521863313</v>
      </c>
      <c r="AO403" s="383" t="s">
        <v>8</v>
      </c>
      <c r="AP403" s="372" t="str">
        <f t="shared" si="192"/>
        <v>Ref</v>
      </c>
      <c r="AQ403" s="359" t="str">
        <f t="shared" si="193"/>
        <v>gain from</v>
      </c>
      <c r="AR403" s="359" t="str">
        <f t="shared" si="194"/>
        <v>LAB</v>
      </c>
      <c r="AS403" s="333" t="str">
        <f t="shared" si="205"/>
        <v/>
      </c>
      <c r="AU403" s="373">
        <f t="shared" si="195"/>
        <v>7534.3804034582126</v>
      </c>
      <c r="AV403" s="374">
        <f t="shared" si="196"/>
        <v>8310.0901639344265</v>
      </c>
      <c r="AW403" s="375">
        <f t="shared" si="197"/>
        <v>11637.105789260509</v>
      </c>
      <c r="AX403" s="376">
        <f t="shared" si="198"/>
        <v>4000.6079999999997</v>
      </c>
      <c r="AY403" s="377">
        <f t="shared" si="199"/>
        <v>5460.1052188392332</v>
      </c>
      <c r="AZ403" s="378">
        <f t="shared" si="200"/>
        <v>0</v>
      </c>
      <c r="BA403" s="379">
        <f t="shared" si="201"/>
        <v>0</v>
      </c>
      <c r="BB403" s="471">
        <f t="shared" si="203"/>
        <v>1325.2855483672877</v>
      </c>
      <c r="BC403" s="379">
        <f t="shared" si="204"/>
        <v>89.306662453717394</v>
      </c>
      <c r="BD403" s="381">
        <f t="shared" si="202"/>
        <v>247.43159496593978</v>
      </c>
      <c r="BE403" s="382">
        <f>'Allocation (ENG)'!AW403</f>
        <v>38604.313381279331</v>
      </c>
    </row>
    <row r="404" spans="1:57" ht="20" customHeight="1" x14ac:dyDescent="0.35">
      <c r="A404" s="333" t="s">
        <v>509</v>
      </c>
      <c r="B404" s="390" t="s">
        <v>507</v>
      </c>
      <c r="C404" s="333" t="s">
        <v>479</v>
      </c>
      <c r="D404" s="333" t="s">
        <v>71</v>
      </c>
      <c r="E404" s="462">
        <f>'Allocation (ENG)'!AY404</f>
        <v>8.458748697925883E-2</v>
      </c>
      <c r="F404" s="463">
        <f>'Allocation (ENG)'!AZ404</f>
        <v>0.26254948766253078</v>
      </c>
      <c r="G404" s="464">
        <f>'Allocation (ENG)'!BA404</f>
        <v>0.32596153325168831</v>
      </c>
      <c r="H404" s="465">
        <f>'Allocation (ENG)'!BB404</f>
        <v>0.18290335321181103</v>
      </c>
      <c r="I404" s="466">
        <f>'Allocation (ENG)'!BC404</f>
        <v>8.2459291808680335E-2</v>
      </c>
      <c r="J404" s="467">
        <f>'Allocation (ENG)'!BD404</f>
        <v>2.1841543577474486E-2</v>
      </c>
      <c r="K404" s="462">
        <f>'Allocation (ENG)'!BE404</f>
        <v>0</v>
      </c>
      <c r="L404" s="468">
        <f>'Allocation (ENG)'!BF404</f>
        <v>3.7121954304203064E-2</v>
      </c>
      <c r="M404" s="469">
        <f>'Allocation (ENG)'!BG404</f>
        <v>2.5753492043531401E-3</v>
      </c>
      <c r="N404" s="470">
        <f>'Allocation (ENG)'!BH404</f>
        <v>0</v>
      </c>
      <c r="P404" s="367">
        <f t="shared" si="178"/>
        <v>-7.9392654565052984E-2</v>
      </c>
      <c r="Q404" s="367">
        <f t="shared" si="179"/>
        <v>-9.5346361075189734E-2</v>
      </c>
      <c r="R404" s="367">
        <f t="shared" si="180"/>
        <v>0.13665129769660223</v>
      </c>
      <c r="S404" s="367">
        <f t="shared" si="181"/>
        <v>-1.7498041105290491E-2</v>
      </c>
      <c r="T404" s="367">
        <f t="shared" si="182"/>
        <v>4.2319860098529283E-2</v>
      </c>
      <c r="U404" s="367">
        <f t="shared" si="183"/>
        <v>-1.4664213262073417E-2</v>
      </c>
      <c r="V404" s="367">
        <f t="shared" si="184"/>
        <v>0</v>
      </c>
      <c r="W404" s="367">
        <f t="shared" si="185"/>
        <v>3.7121954304203064E-2</v>
      </c>
      <c r="X404" s="367">
        <f t="shared" si="186"/>
        <v>2.5753492043531401E-3</v>
      </c>
      <c r="Y404" s="367">
        <f t="shared" si="187"/>
        <v>-1.1767191296081125E-2</v>
      </c>
      <c r="AA404" s="368">
        <f>'GE2024 results'!Q403</f>
        <v>0.16398014154431181</v>
      </c>
      <c r="AB404" s="368">
        <f>'GE2024 results'!R403</f>
        <v>0.35789584873772051</v>
      </c>
      <c r="AC404" s="368">
        <f>'GE2024 results'!S403</f>
        <v>0.18931023555508608</v>
      </c>
      <c r="AD404" s="368">
        <f>'GE2024 results'!T403</f>
        <v>0.20040139431710152</v>
      </c>
      <c r="AE404" s="368">
        <f>'GE2024 results'!U403</f>
        <v>4.0139431710151052E-2</v>
      </c>
      <c r="AF404" s="368">
        <f>'GE2024 results'!W403</f>
        <v>3.6505756839547904E-2</v>
      </c>
      <c r="AG404" s="368">
        <f>'GE2024 results'!X403</f>
        <v>0</v>
      </c>
      <c r="AH404" s="369">
        <f>'GE2024 results'!Z403</f>
        <v>1.1767191296081125E-2</v>
      </c>
      <c r="AJ404" s="368">
        <f t="shared" si="188"/>
        <v>0.32596153325168831</v>
      </c>
      <c r="AK404" s="370" t="str">
        <f t="shared" si="189"/>
        <v>Ref</v>
      </c>
      <c r="AL404" s="368">
        <f t="shared" si="190"/>
        <v>6.3412045589157529E-2</v>
      </c>
      <c r="AM404" s="368">
        <f t="shared" si="191"/>
        <v>0.26254948766253078</v>
      </c>
      <c r="AO404" s="384" t="s">
        <v>10</v>
      </c>
      <c r="AP404" s="372" t="str">
        <f t="shared" si="192"/>
        <v>Ref</v>
      </c>
      <c r="AQ404" s="359" t="str">
        <f t="shared" si="193"/>
        <v>gain from</v>
      </c>
      <c r="AR404" s="359" t="str">
        <f t="shared" si="194"/>
        <v>CON</v>
      </c>
      <c r="AS404" s="333" t="str">
        <f t="shared" si="205"/>
        <v>Con/LD</v>
      </c>
      <c r="AU404" s="373">
        <f t="shared" si="195"/>
        <v>4071.1354466858784</v>
      </c>
      <c r="AV404" s="374">
        <f t="shared" si="196"/>
        <v>12636.319672131149</v>
      </c>
      <c r="AW404" s="375">
        <f t="shared" si="197"/>
        <v>15688.296220484945</v>
      </c>
      <c r="AX404" s="376">
        <f t="shared" si="198"/>
        <v>8803.0079999999998</v>
      </c>
      <c r="AY404" s="377">
        <f t="shared" si="199"/>
        <v>3968.706930296305</v>
      </c>
      <c r="AZ404" s="378">
        <f t="shared" si="200"/>
        <v>1051.2179217523528</v>
      </c>
      <c r="BA404" s="379">
        <f t="shared" si="201"/>
        <v>0</v>
      </c>
      <c r="BB404" s="471">
        <f t="shared" si="203"/>
        <v>1786.6531967683563</v>
      </c>
      <c r="BC404" s="379">
        <f t="shared" si="204"/>
        <v>123.94972126323134</v>
      </c>
      <c r="BD404" s="381">
        <f t="shared" si="202"/>
        <v>0</v>
      </c>
      <c r="BE404" s="382">
        <f>'Allocation (ENG)'!AW404</f>
        <v>48129.287109382218</v>
      </c>
    </row>
    <row r="405" spans="1:57" ht="20" customHeight="1" x14ac:dyDescent="0.35">
      <c r="A405" s="333" t="s">
        <v>510</v>
      </c>
      <c r="B405" s="390" t="s">
        <v>507</v>
      </c>
      <c r="C405" s="333" t="s">
        <v>479</v>
      </c>
      <c r="D405" s="333" t="s">
        <v>71</v>
      </c>
      <c r="E405" s="462">
        <f>'Allocation (ENG)'!AY405</f>
        <v>4.2851199948286969E-2</v>
      </c>
      <c r="F405" s="463">
        <f>'Allocation (ENG)'!AZ405</f>
        <v>0.22797303450493675</v>
      </c>
      <c r="G405" s="464">
        <f>'Allocation (ENG)'!BA405</f>
        <v>0.20733473790613757</v>
      </c>
      <c r="H405" s="465">
        <f>'Allocation (ENG)'!BB405</f>
        <v>0.38834360244621008</v>
      </c>
      <c r="I405" s="466">
        <f>'Allocation (ENG)'!BC405</f>
        <v>9.3222863167817666E-2</v>
      </c>
      <c r="J405" s="467">
        <f>'Allocation (ENG)'!BD405</f>
        <v>0</v>
      </c>
      <c r="K405" s="462">
        <f>'Allocation (ENG)'!BE405</f>
        <v>0</v>
      </c>
      <c r="L405" s="468">
        <f>'Allocation (ENG)'!BF405</f>
        <v>2.3612205371124701E-2</v>
      </c>
      <c r="M405" s="469">
        <f>'Allocation (ENG)'!BG405</f>
        <v>1.5247733221645284E-3</v>
      </c>
      <c r="N405" s="470">
        <f>'Allocation (ENG)'!BH405</f>
        <v>1.5137583333321804E-2</v>
      </c>
      <c r="P405" s="367">
        <f t="shared" si="178"/>
        <v>-4.9365142904239587E-2</v>
      </c>
      <c r="Q405" s="367">
        <f t="shared" si="179"/>
        <v>-0.17777079552293415</v>
      </c>
      <c r="R405" s="367">
        <f t="shared" si="180"/>
        <v>0.20733473790613757</v>
      </c>
      <c r="S405" s="367">
        <f t="shared" si="181"/>
        <v>-4.4705636152974015E-2</v>
      </c>
      <c r="T405" s="367">
        <f t="shared" si="182"/>
        <v>4.5660557557283273E-2</v>
      </c>
      <c r="U405" s="367">
        <f t="shared" si="183"/>
        <v>0</v>
      </c>
      <c r="V405" s="367">
        <f t="shared" si="184"/>
        <v>0</v>
      </c>
      <c r="W405" s="367">
        <f t="shared" si="185"/>
        <v>2.3612205371124701E-2</v>
      </c>
      <c r="X405" s="367">
        <f t="shared" si="186"/>
        <v>1.5247733221645284E-3</v>
      </c>
      <c r="Y405" s="367">
        <f t="shared" si="187"/>
        <v>-6.2906995765622704E-3</v>
      </c>
      <c r="AA405" s="368">
        <f>'GE2024 results'!Q404</f>
        <v>9.2216342852526556E-2</v>
      </c>
      <c r="AB405" s="368">
        <f>'GE2024 results'!R404</f>
        <v>0.4057438300278709</v>
      </c>
      <c r="AC405" s="368">
        <f>'GE2024 results'!S404</f>
        <v>0</v>
      </c>
      <c r="AD405" s="368">
        <f>'GE2024 results'!T404</f>
        <v>0.43304923859918409</v>
      </c>
      <c r="AE405" s="368">
        <f>'GE2024 results'!U404</f>
        <v>4.7562305610534393E-2</v>
      </c>
      <c r="AF405" s="368">
        <f>'GE2024 results'!W404</f>
        <v>0</v>
      </c>
      <c r="AG405" s="368">
        <f>'GE2024 results'!X404</f>
        <v>0</v>
      </c>
      <c r="AH405" s="369">
        <f>'GE2024 results'!Z404</f>
        <v>2.1428282909884074E-2</v>
      </c>
      <c r="AJ405" s="368">
        <f t="shared" si="188"/>
        <v>0.38834360244621008</v>
      </c>
      <c r="AK405" s="370" t="str">
        <f t="shared" si="189"/>
        <v>LD</v>
      </c>
      <c r="AL405" s="368">
        <f t="shared" si="190"/>
        <v>0.16037056794127333</v>
      </c>
      <c r="AM405" s="368">
        <f t="shared" si="191"/>
        <v>0.22797303450493675</v>
      </c>
      <c r="AO405" s="385" t="s">
        <v>14</v>
      </c>
      <c r="AP405" s="372" t="str">
        <f t="shared" si="192"/>
        <v>LD</v>
      </c>
      <c r="AQ405" s="359" t="str">
        <f t="shared" si="193"/>
        <v>HOLD</v>
      </c>
      <c r="AR405" s="359" t="str">
        <f t="shared" si="194"/>
        <v/>
      </c>
      <c r="AS405" s="333" t="str">
        <f t="shared" si="205"/>
        <v>Con/LD</v>
      </c>
      <c r="AU405" s="373">
        <f t="shared" si="195"/>
        <v>2185.7377968414985</v>
      </c>
      <c r="AV405" s="374">
        <f t="shared" si="196"/>
        <v>11628.362304426229</v>
      </c>
      <c r="AW405" s="375">
        <f t="shared" si="197"/>
        <v>10575.651878747145</v>
      </c>
      <c r="AX405" s="376">
        <f t="shared" si="198"/>
        <v>19808.483567616</v>
      </c>
      <c r="AY405" s="377">
        <f t="shared" si="199"/>
        <v>4755.076539317025</v>
      </c>
      <c r="AZ405" s="378">
        <f t="shared" si="200"/>
        <v>0</v>
      </c>
      <c r="BA405" s="379">
        <f t="shared" si="201"/>
        <v>0</v>
      </c>
      <c r="BB405" s="471">
        <f t="shared" si="203"/>
        <v>1204.4024393420582</v>
      </c>
      <c r="BC405" s="379">
        <f t="shared" si="204"/>
        <v>77.775060812592713</v>
      </c>
      <c r="BD405" s="381">
        <f t="shared" si="202"/>
        <v>772.13212429077089</v>
      </c>
      <c r="BE405" s="382">
        <f>'Allocation (ENG)'!AW405</f>
        <v>51007.621711393316</v>
      </c>
    </row>
    <row r="406" spans="1:57" ht="20" customHeight="1" x14ac:dyDescent="0.35">
      <c r="A406" s="333" t="s">
        <v>511</v>
      </c>
      <c r="B406" s="390" t="s">
        <v>507</v>
      </c>
      <c r="C406" s="333" t="s">
        <v>479</v>
      </c>
      <c r="D406" s="333" t="s">
        <v>71</v>
      </c>
      <c r="E406" s="462">
        <f>'Allocation (ENG)'!AY406</f>
        <v>4.464361848620315E-2</v>
      </c>
      <c r="F406" s="463">
        <f>'Allocation (ENG)'!AZ406</f>
        <v>0.26453299215279769</v>
      </c>
      <c r="G406" s="464">
        <f>'Allocation (ENG)'!BA406</f>
        <v>0.26918599660497561</v>
      </c>
      <c r="H406" s="465">
        <f>'Allocation (ENG)'!BB406</f>
        <v>0.30039237320778744</v>
      </c>
      <c r="I406" s="466">
        <f>'Allocation (ENG)'!BC406</f>
        <v>8.4705613389064086E-2</v>
      </c>
      <c r="J406" s="467">
        <f>'Allocation (ENG)'!BD406</f>
        <v>3.2322302338027627E-3</v>
      </c>
      <c r="K406" s="462">
        <f>'Allocation (ENG)'!BE406</f>
        <v>0</v>
      </c>
      <c r="L406" s="468">
        <f>'Allocation (ENG)'!BF406</f>
        <v>3.0656102778806985E-2</v>
      </c>
      <c r="M406" s="469">
        <f>'Allocation (ENG)'!BG406</f>
        <v>1.596410449995271E-3</v>
      </c>
      <c r="N406" s="470">
        <f>'Allocation (ENG)'!BH406</f>
        <v>1.0546626965670144E-3</v>
      </c>
      <c r="P406" s="367">
        <f t="shared" si="178"/>
        <v>-4.3314033024373914E-2</v>
      </c>
      <c r="Q406" s="367">
        <f t="shared" si="179"/>
        <v>-0.10195051327159294</v>
      </c>
      <c r="R406" s="367">
        <f t="shared" si="180"/>
        <v>0.1102986508327799</v>
      </c>
      <c r="S406" s="367">
        <f t="shared" si="181"/>
        <v>-3.4108361449942559E-2</v>
      </c>
      <c r="T406" s="367">
        <f t="shared" si="182"/>
        <v>4.279993136503172E-2</v>
      </c>
      <c r="U406" s="367">
        <f t="shared" si="183"/>
        <v>-3.1482218322963053E-3</v>
      </c>
      <c r="V406" s="367">
        <f t="shared" si="184"/>
        <v>0</v>
      </c>
      <c r="W406" s="367">
        <f t="shared" si="185"/>
        <v>3.0656102778806985E-2</v>
      </c>
      <c r="X406" s="367">
        <f t="shared" si="186"/>
        <v>1.596410449995271E-3</v>
      </c>
      <c r="Y406" s="367">
        <f t="shared" si="187"/>
        <v>-2.8299658484081279E-3</v>
      </c>
      <c r="AA406" s="368">
        <f>'GE2024 results'!Q405</f>
        <v>8.7957651510577065E-2</v>
      </c>
      <c r="AB406" s="368">
        <f>'GE2024 results'!R405</f>
        <v>0.36648350542439062</v>
      </c>
      <c r="AC406" s="368">
        <f>'GE2024 results'!S405</f>
        <v>0.15888734577219571</v>
      </c>
      <c r="AD406" s="368">
        <f>'GE2024 results'!T405</f>
        <v>0.33450073465773</v>
      </c>
      <c r="AE406" s="368">
        <f>'GE2024 results'!U405</f>
        <v>4.1905682024032366E-2</v>
      </c>
      <c r="AF406" s="368">
        <f>'GE2024 results'!W405</f>
        <v>6.3804520660990681E-3</v>
      </c>
      <c r="AG406" s="368">
        <f>'GE2024 results'!X405</f>
        <v>0</v>
      </c>
      <c r="AH406" s="369">
        <f>'GE2024 results'!Z405</f>
        <v>3.8846285449751425E-3</v>
      </c>
      <c r="AJ406" s="368">
        <f t="shared" si="188"/>
        <v>0.30039237320778744</v>
      </c>
      <c r="AK406" s="370" t="str">
        <f t="shared" si="189"/>
        <v>LD</v>
      </c>
      <c r="AL406" s="368">
        <f t="shared" si="190"/>
        <v>3.1206376602811836E-2</v>
      </c>
      <c r="AM406" s="368">
        <f t="shared" si="191"/>
        <v>0.26918599660497561</v>
      </c>
      <c r="AO406" s="384" t="s">
        <v>10</v>
      </c>
      <c r="AP406" s="372" t="str">
        <f t="shared" si="192"/>
        <v>LD</v>
      </c>
      <c r="AQ406" s="359" t="str">
        <f t="shared" si="193"/>
        <v>gain from</v>
      </c>
      <c r="AR406" s="359" t="str">
        <f t="shared" si="194"/>
        <v>CON</v>
      </c>
      <c r="AS406" s="333" t="str">
        <f t="shared" si="205"/>
        <v>Con/LD</v>
      </c>
      <c r="AU406" s="373">
        <f t="shared" si="195"/>
        <v>2292.0461095100864</v>
      </c>
      <c r="AV406" s="374">
        <f t="shared" si="196"/>
        <v>13581.37704918033</v>
      </c>
      <c r="AW406" s="375">
        <f t="shared" si="197"/>
        <v>13820.266751981715</v>
      </c>
      <c r="AX406" s="376">
        <f t="shared" si="198"/>
        <v>15422.432000000003</v>
      </c>
      <c r="AY406" s="377">
        <f t="shared" si="199"/>
        <v>4348.867278356267</v>
      </c>
      <c r="AZ406" s="378">
        <f t="shared" si="200"/>
        <v>165.94579435172864</v>
      </c>
      <c r="BA406" s="379">
        <f t="shared" si="201"/>
        <v>0</v>
      </c>
      <c r="BB406" s="471">
        <f t="shared" si="203"/>
        <v>1573.9136631279328</v>
      </c>
      <c r="BC406" s="379">
        <f t="shared" si="204"/>
        <v>81.961240714027568</v>
      </c>
      <c r="BD406" s="381">
        <f t="shared" si="202"/>
        <v>54.147392448909706</v>
      </c>
      <c r="BE406" s="382">
        <f>'Allocation (ENG)'!AW406</f>
        <v>51340.957279670998</v>
      </c>
    </row>
    <row r="407" spans="1:57" ht="20" customHeight="1" x14ac:dyDescent="0.35">
      <c r="A407" s="333" t="s">
        <v>512</v>
      </c>
      <c r="B407" s="390" t="s">
        <v>507</v>
      </c>
      <c r="C407" s="333" t="s">
        <v>479</v>
      </c>
      <c r="D407" s="333" t="s">
        <v>71</v>
      </c>
      <c r="E407" s="462">
        <f>'Allocation (ENG)'!AY407</f>
        <v>0.17379540828739728</v>
      </c>
      <c r="F407" s="463">
        <f>'Allocation (ENG)'!AZ407</f>
        <v>0.2468458545641804</v>
      </c>
      <c r="G407" s="464">
        <f>'Allocation (ENG)'!BA407</f>
        <v>0.30418479296239004</v>
      </c>
      <c r="H407" s="465">
        <f>'Allocation (ENG)'!BB407</f>
        <v>0.11952283601036985</v>
      </c>
      <c r="I407" s="466">
        <f>'Allocation (ENG)'!BC407</f>
        <v>0.1083539647633241</v>
      </c>
      <c r="J407" s="467">
        <f>'Allocation (ENG)'!BD407</f>
        <v>9.2382193279139796E-3</v>
      </c>
      <c r="K407" s="462">
        <f>'Allocation (ENG)'!BE407</f>
        <v>0</v>
      </c>
      <c r="L407" s="468">
        <f>'Allocation (ENG)'!BF407</f>
        <v>3.4641921921702172E-2</v>
      </c>
      <c r="M407" s="469">
        <f>'Allocation (ENG)'!BG407</f>
        <v>2.3299877218181694E-3</v>
      </c>
      <c r="N407" s="470">
        <f>'Allocation (ENG)'!BH407</f>
        <v>1.0870144409040219E-3</v>
      </c>
      <c r="P407" s="367">
        <f t="shared" si="178"/>
        <v>-0.14462239146538394</v>
      </c>
      <c r="Q407" s="367">
        <f t="shared" si="179"/>
        <v>-7.1167405352664193E-2</v>
      </c>
      <c r="R407" s="367">
        <f t="shared" si="180"/>
        <v>0.13722221289721417</v>
      </c>
      <c r="S407" s="367">
        <f t="shared" si="181"/>
        <v>-4.2438793509066985E-3</v>
      </c>
      <c r="T407" s="367">
        <f t="shared" si="182"/>
        <v>5.8505667201800331E-2</v>
      </c>
      <c r="U407" s="367">
        <f t="shared" si="183"/>
        <v>-6.4489365322950333E-3</v>
      </c>
      <c r="V407" s="367">
        <f t="shared" si="184"/>
        <v>0</v>
      </c>
      <c r="W407" s="367">
        <f t="shared" si="185"/>
        <v>3.4641921921702172E-2</v>
      </c>
      <c r="X407" s="367">
        <f t="shared" si="186"/>
        <v>2.3299877218181694E-3</v>
      </c>
      <c r="Y407" s="367">
        <f t="shared" si="187"/>
        <v>-6.2171770412849884E-3</v>
      </c>
      <c r="AA407" s="368">
        <f>'GE2024 results'!Q406</f>
        <v>0.31841779975278123</v>
      </c>
      <c r="AB407" s="368">
        <f>'GE2024 results'!R406</f>
        <v>0.31801325991684459</v>
      </c>
      <c r="AC407" s="368">
        <f>'GE2024 results'!S406</f>
        <v>0.16696258006517586</v>
      </c>
      <c r="AD407" s="368">
        <f>'GE2024 results'!T406</f>
        <v>0.12376671536127655</v>
      </c>
      <c r="AE407" s="368">
        <f>'GE2024 results'!U406</f>
        <v>4.9848297561523765E-2</v>
      </c>
      <c r="AF407" s="368">
        <f>'GE2024 results'!W406</f>
        <v>1.5687155860209013E-2</v>
      </c>
      <c r="AG407" s="368">
        <f>'GE2024 results'!X406</f>
        <v>0</v>
      </c>
      <c r="AH407" s="369">
        <f>'GE2024 results'!Z406</f>
        <v>7.3041914821890099E-3</v>
      </c>
      <c r="AJ407" s="368">
        <f t="shared" si="188"/>
        <v>0.30418479296239004</v>
      </c>
      <c r="AK407" s="370" t="str">
        <f t="shared" si="189"/>
        <v>Ref</v>
      </c>
      <c r="AL407" s="368">
        <f t="shared" si="190"/>
        <v>5.7338938398209638E-2</v>
      </c>
      <c r="AM407" s="368">
        <f t="shared" si="191"/>
        <v>0.2468458545641804</v>
      </c>
      <c r="AO407" s="383" t="s">
        <v>8</v>
      </c>
      <c r="AP407" s="372" t="str">
        <f t="shared" si="192"/>
        <v>Ref</v>
      </c>
      <c r="AQ407" s="359" t="str">
        <f t="shared" si="193"/>
        <v>gain from</v>
      </c>
      <c r="AR407" s="359" t="str">
        <f t="shared" si="194"/>
        <v>LAB</v>
      </c>
      <c r="AS407" s="333" t="str">
        <f t="shared" si="205"/>
        <v/>
      </c>
      <c r="AU407" s="373">
        <f t="shared" si="195"/>
        <v>7431.0547550432266</v>
      </c>
      <c r="AV407" s="374">
        <f t="shared" si="196"/>
        <v>10554.508196721312</v>
      </c>
      <c r="AW407" s="375">
        <f t="shared" si="197"/>
        <v>13006.177058585276</v>
      </c>
      <c r="AX407" s="376">
        <f t="shared" si="198"/>
        <v>5110.4960000000001</v>
      </c>
      <c r="AY407" s="377">
        <f t="shared" si="199"/>
        <v>4632.9431428406351</v>
      </c>
      <c r="AZ407" s="378">
        <f t="shared" si="200"/>
        <v>395.00303455258506</v>
      </c>
      <c r="BA407" s="379">
        <f t="shared" si="201"/>
        <v>0</v>
      </c>
      <c r="BB407" s="471">
        <f t="shared" si="203"/>
        <v>1481.2014952340273</v>
      </c>
      <c r="BC407" s="379">
        <f t="shared" si="204"/>
        <v>99.624417641560797</v>
      </c>
      <c r="BD407" s="381">
        <f t="shared" si="202"/>
        <v>46.47800485340116</v>
      </c>
      <c r="BE407" s="382">
        <f>'Allocation (ENG)'!AW407</f>
        <v>42757.486105472024</v>
      </c>
    </row>
    <row r="408" spans="1:57" ht="20" customHeight="1" x14ac:dyDescent="0.35">
      <c r="A408" s="333" t="s">
        <v>513</v>
      </c>
      <c r="B408" s="390" t="s">
        <v>507</v>
      </c>
      <c r="C408" s="333" t="s">
        <v>479</v>
      </c>
      <c r="D408" s="333" t="s">
        <v>71</v>
      </c>
      <c r="E408" s="462">
        <f>'Allocation (ENG)'!AY408</f>
        <v>0.17376804587031264</v>
      </c>
      <c r="F408" s="463">
        <f>'Allocation (ENG)'!AZ408</f>
        <v>0.23071464584383414</v>
      </c>
      <c r="G408" s="464">
        <f>'Allocation (ENG)'!BA408</f>
        <v>0.30272528367593338</v>
      </c>
      <c r="H408" s="465">
        <f>'Allocation (ENG)'!BB408</f>
        <v>0.15749744830944751</v>
      </c>
      <c r="I408" s="466">
        <f>'Allocation (ENG)'!BC408</f>
        <v>9.5203545110601182E-2</v>
      </c>
      <c r="J408" s="467">
        <f>'Allocation (ENG)'!BD408</f>
        <v>1.374688356003372E-3</v>
      </c>
      <c r="K408" s="462">
        <f>'Allocation (ENG)'!BE408</f>
        <v>0</v>
      </c>
      <c r="L408" s="468">
        <f>'Allocation (ENG)'!BF408</f>
        <v>3.4475706489783195E-2</v>
      </c>
      <c r="M408" s="469">
        <f>'Allocation (ENG)'!BG408</f>
        <v>1.6960349024244554E-3</v>
      </c>
      <c r="N408" s="470">
        <f>'Allocation (ENG)'!BH408</f>
        <v>2.5446014416602861E-3</v>
      </c>
      <c r="P408" s="367">
        <f t="shared" si="178"/>
        <v>-0.14543730617341749</v>
      </c>
      <c r="Q408" s="367">
        <f t="shared" si="179"/>
        <v>-6.7298734265491128E-2</v>
      </c>
      <c r="R408" s="367">
        <f t="shared" si="180"/>
        <v>0.1361266053696594</v>
      </c>
      <c r="S408" s="367">
        <f t="shared" si="181"/>
        <v>-6.0213572710371144E-3</v>
      </c>
      <c r="T408" s="367">
        <f t="shared" si="182"/>
        <v>5.1289863132955756E-2</v>
      </c>
      <c r="U408" s="367">
        <f t="shared" si="183"/>
        <v>-2.5414412026161927E-3</v>
      </c>
      <c r="V408" s="367">
        <f t="shared" si="184"/>
        <v>0</v>
      </c>
      <c r="W408" s="367">
        <f t="shared" si="185"/>
        <v>3.4475706489783195E-2</v>
      </c>
      <c r="X408" s="367">
        <f t="shared" si="186"/>
        <v>1.6960349024244554E-3</v>
      </c>
      <c r="Y408" s="367">
        <f t="shared" si="187"/>
        <v>-2.2893709822607387E-3</v>
      </c>
      <c r="AA408" s="368">
        <f>'GE2024 results'!Q407</f>
        <v>0.31920535204373013</v>
      </c>
      <c r="AB408" s="368">
        <f>'GE2024 results'!R407</f>
        <v>0.29801338010932527</v>
      </c>
      <c r="AC408" s="368">
        <f>'GE2024 results'!S407</f>
        <v>0.16659867830627398</v>
      </c>
      <c r="AD408" s="368">
        <f>'GE2024 results'!T407</f>
        <v>0.16351880558048462</v>
      </c>
      <c r="AE408" s="368">
        <f>'GE2024 results'!U407</f>
        <v>4.3913681977645426E-2</v>
      </c>
      <c r="AF408" s="368">
        <f>'GE2024 results'!W407</f>
        <v>3.9161295586195646E-3</v>
      </c>
      <c r="AG408" s="368">
        <f>'GE2024 results'!X407</f>
        <v>0</v>
      </c>
      <c r="AH408" s="369">
        <f>'GE2024 results'!Z407</f>
        <v>4.8339724239210248E-3</v>
      </c>
      <c r="AJ408" s="368">
        <f t="shared" si="188"/>
        <v>0.30272528367593338</v>
      </c>
      <c r="AK408" s="370" t="str">
        <f t="shared" si="189"/>
        <v>Ref</v>
      </c>
      <c r="AL408" s="368">
        <f t="shared" si="190"/>
        <v>7.2010637832099239E-2</v>
      </c>
      <c r="AM408" s="368">
        <f t="shared" si="191"/>
        <v>0.23071464584383414</v>
      </c>
      <c r="AO408" s="383" t="s">
        <v>8</v>
      </c>
      <c r="AP408" s="372" t="str">
        <f t="shared" si="192"/>
        <v>Ref</v>
      </c>
      <c r="AQ408" s="359" t="str">
        <f t="shared" si="193"/>
        <v>gain from</v>
      </c>
      <c r="AR408" s="359" t="str">
        <f t="shared" si="194"/>
        <v>LAB</v>
      </c>
      <c r="AS408" s="333" t="str">
        <f t="shared" si="205"/>
        <v/>
      </c>
      <c r="AU408" s="373">
        <f t="shared" si="195"/>
        <v>8208.3573487031699</v>
      </c>
      <c r="AV408" s="374">
        <f t="shared" si="196"/>
        <v>10898.368852459018</v>
      </c>
      <c r="AW408" s="375">
        <f t="shared" si="197"/>
        <v>14299.966915402412</v>
      </c>
      <c r="AX408" s="376">
        <f t="shared" si="198"/>
        <v>7439.7759999999998</v>
      </c>
      <c r="AY408" s="377">
        <f t="shared" si="199"/>
        <v>4497.1715899620767</v>
      </c>
      <c r="AZ408" s="378">
        <f t="shared" si="200"/>
        <v>64.936756425277608</v>
      </c>
      <c r="BA408" s="379">
        <f t="shared" si="201"/>
        <v>0</v>
      </c>
      <c r="BB408" s="471">
        <f t="shared" si="203"/>
        <v>1628.5440588331587</v>
      </c>
      <c r="BC408" s="379">
        <f t="shared" si="204"/>
        <v>80.1163440910357</v>
      </c>
      <c r="BD408" s="381">
        <f t="shared" si="202"/>
        <v>120.20045364820048</v>
      </c>
      <c r="BE408" s="382">
        <f>'Allocation (ENG)'!AW408</f>
        <v>47237.438319524343</v>
      </c>
    </row>
    <row r="409" spans="1:57" ht="20" customHeight="1" x14ac:dyDescent="0.35">
      <c r="A409" s="333" t="s">
        <v>514</v>
      </c>
      <c r="B409" s="390" t="s">
        <v>507</v>
      </c>
      <c r="C409" s="333" t="s">
        <v>479</v>
      </c>
      <c r="D409" s="333" t="s">
        <v>71</v>
      </c>
      <c r="E409" s="462">
        <f>'Allocation (ENG)'!AY409</f>
        <v>2.5295707910467445E-2</v>
      </c>
      <c r="F409" s="463">
        <f>'Allocation (ENG)'!AZ409</f>
        <v>0.19412718271670346</v>
      </c>
      <c r="G409" s="464">
        <f>'Allocation (ENG)'!BA409</f>
        <v>0.20935643459614139</v>
      </c>
      <c r="H409" s="465">
        <f>'Allocation (ENG)'!BB409</f>
        <v>0.45386841146075302</v>
      </c>
      <c r="I409" s="466">
        <f>'Allocation (ENG)'!BC409</f>
        <v>8.3665159842834486E-2</v>
      </c>
      <c r="J409" s="467">
        <f>'Allocation (ENG)'!BD409</f>
        <v>7.8252916020036221E-3</v>
      </c>
      <c r="K409" s="462">
        <f>'Allocation (ENG)'!BE409</f>
        <v>0</v>
      </c>
      <c r="L409" s="468">
        <f>'Allocation (ENG)'!BF409</f>
        <v>2.3842445213828268E-2</v>
      </c>
      <c r="M409" s="469">
        <f>'Allocation (ENG)'!BG409</f>
        <v>1.8238655881859746E-3</v>
      </c>
      <c r="N409" s="470">
        <f>'Allocation (ENG)'!BH409</f>
        <v>1.9550106908235241E-4</v>
      </c>
      <c r="P409" s="367">
        <f t="shared" si="178"/>
        <v>-3.3367917220223552E-2</v>
      </c>
      <c r="Q409" s="367">
        <f t="shared" si="179"/>
        <v>-0.17104723036190125</v>
      </c>
      <c r="R409" s="367">
        <f t="shared" si="180"/>
        <v>0.20935643459614139</v>
      </c>
      <c r="S409" s="367">
        <f t="shared" si="181"/>
        <v>-5.9371774833325508E-2</v>
      </c>
      <c r="T409" s="367">
        <f t="shared" si="182"/>
        <v>4.0171195390786202E-2</v>
      </c>
      <c r="U409" s="367">
        <f t="shared" si="183"/>
        <v>-6.1087450865240835E-3</v>
      </c>
      <c r="V409" s="367">
        <f t="shared" si="184"/>
        <v>0</v>
      </c>
      <c r="W409" s="367">
        <f t="shared" si="185"/>
        <v>2.3842445213828268E-2</v>
      </c>
      <c r="X409" s="367">
        <f t="shared" si="186"/>
        <v>1.8238655881859746E-3</v>
      </c>
      <c r="Y409" s="367">
        <f t="shared" si="187"/>
        <v>-5.2982732869674525E-3</v>
      </c>
      <c r="AA409" s="368">
        <f>'GE2024 results'!Q408</f>
        <v>5.8663625130690997E-2</v>
      </c>
      <c r="AB409" s="368">
        <f>'GE2024 results'!R408</f>
        <v>0.36517441307860471</v>
      </c>
      <c r="AC409" s="368">
        <f>'GE2024 results'!S408</f>
        <v>0</v>
      </c>
      <c r="AD409" s="368">
        <f>'GE2024 results'!T408</f>
        <v>0.51324018629407853</v>
      </c>
      <c r="AE409" s="368">
        <f>'GE2024 results'!U408</f>
        <v>4.3493964452048284E-2</v>
      </c>
      <c r="AF409" s="368">
        <f>'GE2024 results'!W408</f>
        <v>1.3934036688527706E-2</v>
      </c>
      <c r="AG409" s="368">
        <f>'GE2024 results'!X408</f>
        <v>0</v>
      </c>
      <c r="AH409" s="369">
        <f>'GE2024 results'!Z408</f>
        <v>5.493774356049805E-3</v>
      </c>
      <c r="AJ409" s="368">
        <f t="shared" si="188"/>
        <v>0.45386841146075302</v>
      </c>
      <c r="AK409" s="370" t="str">
        <f t="shared" si="189"/>
        <v>LD</v>
      </c>
      <c r="AL409" s="368">
        <f t="shared" si="190"/>
        <v>0.24451197686461162</v>
      </c>
      <c r="AM409" s="368">
        <f t="shared" si="191"/>
        <v>0.20935643459614139</v>
      </c>
      <c r="AO409" s="385" t="s">
        <v>14</v>
      </c>
      <c r="AP409" s="372" t="str">
        <f t="shared" si="192"/>
        <v>LD</v>
      </c>
      <c r="AQ409" s="359" t="str">
        <f t="shared" si="193"/>
        <v>HOLD</v>
      </c>
      <c r="AR409" s="359" t="str">
        <f t="shared" si="194"/>
        <v/>
      </c>
      <c r="AS409" s="333" t="str">
        <f t="shared" si="205"/>
        <v>Con/LD</v>
      </c>
      <c r="AU409" s="373">
        <f t="shared" si="195"/>
        <v>1390.9671253602305</v>
      </c>
      <c r="AV409" s="374">
        <f t="shared" si="196"/>
        <v>10674.717238729509</v>
      </c>
      <c r="AW409" s="375">
        <f t="shared" si="197"/>
        <v>11512.147398150464</v>
      </c>
      <c r="AX409" s="376">
        <f t="shared" si="198"/>
        <v>24957.437120000002</v>
      </c>
      <c r="AY409" s="377">
        <f t="shared" si="199"/>
        <v>4600.6020978458218</v>
      </c>
      <c r="AZ409" s="378">
        <f t="shared" si="200"/>
        <v>430.29921926954245</v>
      </c>
      <c r="BA409" s="379">
        <f t="shared" si="201"/>
        <v>0</v>
      </c>
      <c r="BB409" s="471">
        <f t="shared" si="203"/>
        <v>1311.0547290480888</v>
      </c>
      <c r="BC409" s="379">
        <f t="shared" si="204"/>
        <v>100.29120684116921</v>
      </c>
      <c r="BD409" s="381">
        <f t="shared" si="202"/>
        <v>10.750264868207296</v>
      </c>
      <c r="BE409" s="382">
        <f>'Allocation (ENG)'!AW409</f>
        <v>54988.266400113032</v>
      </c>
    </row>
    <row r="410" spans="1:57" ht="20" customHeight="1" x14ac:dyDescent="0.35">
      <c r="A410" s="333" t="s">
        <v>515</v>
      </c>
      <c r="B410" s="390" t="s">
        <v>516</v>
      </c>
      <c r="C410" s="333" t="s">
        <v>479</v>
      </c>
      <c r="D410" s="333" t="s">
        <v>71</v>
      </c>
      <c r="E410" s="462">
        <f>'Allocation (ENG)'!AY410</f>
        <v>2.5566965105541371E-2</v>
      </c>
      <c r="F410" s="463">
        <f>'Allocation (ENG)'!AZ410</f>
        <v>0.22784796854810346</v>
      </c>
      <c r="G410" s="464">
        <f>'Allocation (ENG)'!BA410</f>
        <v>0.12338824878104343</v>
      </c>
      <c r="H410" s="465">
        <f>'Allocation (ENG)'!BB410</f>
        <v>0.46521428248370239</v>
      </c>
      <c r="I410" s="466">
        <f>'Allocation (ENG)'!BC410</f>
        <v>0.13033909020479664</v>
      </c>
      <c r="J410" s="467">
        <f>'Allocation (ENG)'!BD410</f>
        <v>1.0929064996328083E-2</v>
      </c>
      <c r="K410" s="462">
        <f>'Allocation (ENG)'!BE410</f>
        <v>0</v>
      </c>
      <c r="L410" s="468">
        <f>'Allocation (ENG)'!BF410</f>
        <v>1.4052004502595122E-2</v>
      </c>
      <c r="M410" s="469">
        <f>'Allocation (ENG)'!BG410</f>
        <v>2.6623753778893078E-3</v>
      </c>
      <c r="N410" s="470">
        <f>'Allocation (ENG)'!BH410</f>
        <v>0</v>
      </c>
      <c r="P410" s="367">
        <f t="shared" si="178"/>
        <v>-2.822577640671086E-2</v>
      </c>
      <c r="Q410" s="367">
        <f t="shared" si="179"/>
        <v>-0.1327753409670554</v>
      </c>
      <c r="R410" s="367">
        <f t="shared" si="180"/>
        <v>0.12338824878104343</v>
      </c>
      <c r="S410" s="367">
        <f t="shared" si="181"/>
        <v>-4.094211007210885E-2</v>
      </c>
      <c r="T410" s="367">
        <f t="shared" si="182"/>
        <v>6.6554826347867163E-2</v>
      </c>
      <c r="U410" s="367">
        <f t="shared" si="183"/>
        <v>-4.714227563520126E-3</v>
      </c>
      <c r="V410" s="367">
        <f t="shared" si="184"/>
        <v>0</v>
      </c>
      <c r="W410" s="367">
        <f t="shared" si="185"/>
        <v>1.4052004502595122E-2</v>
      </c>
      <c r="X410" s="367">
        <f t="shared" si="186"/>
        <v>2.6623753778893078E-3</v>
      </c>
      <c r="Y410" s="367">
        <f t="shared" si="187"/>
        <v>0</v>
      </c>
      <c r="AA410" s="368">
        <f>'GE2024 results'!Q409</f>
        <v>5.3792741512252232E-2</v>
      </c>
      <c r="AB410" s="368">
        <f>'GE2024 results'!R409</f>
        <v>0.36062330951515886</v>
      </c>
      <c r="AC410" s="368">
        <f>'GE2024 results'!S409</f>
        <v>0</v>
      </c>
      <c r="AD410" s="368">
        <f>'GE2024 results'!T409</f>
        <v>0.50615639255581124</v>
      </c>
      <c r="AE410" s="368">
        <f>'GE2024 results'!U409</f>
        <v>6.378426385692948E-2</v>
      </c>
      <c r="AF410" s="368">
        <f>'GE2024 results'!W409</f>
        <v>1.5643292559848209E-2</v>
      </c>
      <c r="AG410" s="368">
        <f>'GE2024 results'!X409</f>
        <v>0</v>
      </c>
      <c r="AH410" s="369">
        <f>'GE2024 results'!Z409</f>
        <v>0</v>
      </c>
      <c r="AJ410" s="368">
        <f t="shared" si="188"/>
        <v>0.46521428248370239</v>
      </c>
      <c r="AK410" s="370" t="str">
        <f t="shared" si="189"/>
        <v>LD</v>
      </c>
      <c r="AL410" s="368">
        <f t="shared" si="190"/>
        <v>0.23736631393559893</v>
      </c>
      <c r="AM410" s="368">
        <f t="shared" si="191"/>
        <v>0.22784796854810346</v>
      </c>
      <c r="AO410" s="385" t="s">
        <v>14</v>
      </c>
      <c r="AP410" s="372" t="str">
        <f t="shared" si="192"/>
        <v>LD</v>
      </c>
      <c r="AQ410" s="359" t="str">
        <f t="shared" si="193"/>
        <v>HOLD</v>
      </c>
      <c r="AR410" s="359" t="str">
        <f t="shared" si="194"/>
        <v/>
      </c>
      <c r="AS410" s="333" t="str">
        <f t="shared" si="205"/>
        <v>Con/LD</v>
      </c>
      <c r="AU410" s="373">
        <f t="shared" si="195"/>
        <v>1276.017308979827</v>
      </c>
      <c r="AV410" s="374">
        <f t="shared" si="196"/>
        <v>11371.62547385246</v>
      </c>
      <c r="AW410" s="375">
        <f t="shared" si="197"/>
        <v>6158.1631030268736</v>
      </c>
      <c r="AX410" s="376">
        <f t="shared" si="198"/>
        <v>23218.300427263999</v>
      </c>
      <c r="AY410" s="377">
        <f t="shared" si="199"/>
        <v>6505.0714643466426</v>
      </c>
      <c r="AZ410" s="378">
        <f t="shared" si="200"/>
        <v>545.456844358019</v>
      </c>
      <c r="BA410" s="379">
        <f t="shared" si="201"/>
        <v>0</v>
      </c>
      <c r="BB410" s="471">
        <f t="shared" si="203"/>
        <v>701.31910053288141</v>
      </c>
      <c r="BC410" s="379">
        <f t="shared" si="204"/>
        <v>132.8760394972397</v>
      </c>
      <c r="BD410" s="381">
        <f t="shared" si="202"/>
        <v>0</v>
      </c>
      <c r="BE410" s="382">
        <f>'Allocation (ENG)'!AW410</f>
        <v>49908.829761857953</v>
      </c>
    </row>
    <row r="411" spans="1:57" ht="20" customHeight="1" x14ac:dyDescent="0.35">
      <c r="A411" s="333" t="s">
        <v>517</v>
      </c>
      <c r="B411" s="390" t="s">
        <v>516</v>
      </c>
      <c r="C411" s="333" t="s">
        <v>479</v>
      </c>
      <c r="D411" s="333" t="s">
        <v>71</v>
      </c>
      <c r="E411" s="462">
        <f>'Allocation (ENG)'!AY411</f>
        <v>0.25524070308377073</v>
      </c>
      <c r="F411" s="463">
        <f>'Allocation (ENG)'!AZ411</f>
        <v>0.20451129251500919</v>
      </c>
      <c r="G411" s="464">
        <f>'Allocation (ENG)'!BA411</f>
        <v>0.25363998392574</v>
      </c>
      <c r="H411" s="465">
        <f>'Allocation (ENG)'!BB411</f>
        <v>7.0899860752661567E-2</v>
      </c>
      <c r="I411" s="466">
        <f>'Allocation (ENG)'!BC411</f>
        <v>0.18381597243553829</v>
      </c>
      <c r="J411" s="467">
        <f>'Allocation (ENG)'!BD411</f>
        <v>0</v>
      </c>
      <c r="K411" s="462">
        <f>'Allocation (ENG)'!BE411</f>
        <v>0</v>
      </c>
      <c r="L411" s="468">
        <f>'Allocation (ENG)'!BF411</f>
        <v>2.8885653466784806E-2</v>
      </c>
      <c r="M411" s="469">
        <f>'Allocation (ENG)'!BG411</f>
        <v>3.0065338204951888E-3</v>
      </c>
      <c r="N411" s="470">
        <f>'Allocation (ENG)'!BH411</f>
        <v>0</v>
      </c>
      <c r="P411" s="367">
        <f t="shared" si="178"/>
        <v>-0.19952134349434592</v>
      </c>
      <c r="Q411" s="367">
        <f t="shared" si="179"/>
        <v>-5.1708057456202133E-2</v>
      </c>
      <c r="R411" s="367">
        <f t="shared" si="180"/>
        <v>0.11825371910949126</v>
      </c>
      <c r="S411" s="367">
        <f t="shared" si="181"/>
        <v>-4.960929471815867E-4</v>
      </c>
      <c r="T411" s="367">
        <f t="shared" si="182"/>
        <v>0.10157958750095811</v>
      </c>
      <c r="U411" s="367">
        <f t="shared" si="183"/>
        <v>0</v>
      </c>
      <c r="V411" s="367">
        <f t="shared" si="184"/>
        <v>0</v>
      </c>
      <c r="W411" s="367">
        <f t="shared" si="185"/>
        <v>2.8885653466784806E-2</v>
      </c>
      <c r="X411" s="367">
        <f t="shared" si="186"/>
        <v>3.0065338204951888E-3</v>
      </c>
      <c r="Y411" s="367">
        <f t="shared" si="187"/>
        <v>0</v>
      </c>
      <c r="AA411" s="368">
        <f>'GE2024 results'!Q410</f>
        <v>0.45476204657811664</v>
      </c>
      <c r="AB411" s="368">
        <f>'GE2024 results'!R410</f>
        <v>0.25621934997121132</v>
      </c>
      <c r="AC411" s="368">
        <f>'GE2024 results'!S410</f>
        <v>0.13538626481624874</v>
      </c>
      <c r="AD411" s="368">
        <f>'GE2024 results'!T410</f>
        <v>7.1395953699843154E-2</v>
      </c>
      <c r="AE411" s="368">
        <f>'GE2024 results'!U410</f>
        <v>8.2236384934580187E-2</v>
      </c>
      <c r="AF411" s="368">
        <f>'GE2024 results'!W410</f>
        <v>0</v>
      </c>
      <c r="AG411" s="368">
        <f>'GE2024 results'!X410</f>
        <v>0</v>
      </c>
      <c r="AH411" s="369">
        <f>'GE2024 results'!Z410</f>
        <v>0</v>
      </c>
      <c r="AJ411" s="368">
        <f t="shared" si="188"/>
        <v>0.25524070308377073</v>
      </c>
      <c r="AK411" s="370" t="str">
        <f t="shared" si="189"/>
        <v>Lab</v>
      </c>
      <c r="AL411" s="368">
        <f t="shared" si="190"/>
        <v>1.6007191580307278E-3</v>
      </c>
      <c r="AM411" s="368">
        <f t="shared" si="191"/>
        <v>0.25363998392574</v>
      </c>
      <c r="AO411" s="383" t="s">
        <v>8</v>
      </c>
      <c r="AP411" s="372" t="str">
        <f t="shared" si="192"/>
        <v>Lab</v>
      </c>
      <c r="AQ411" s="359" t="str">
        <f t="shared" si="193"/>
        <v>HOLD</v>
      </c>
      <c r="AR411" s="359" t="str">
        <f t="shared" si="194"/>
        <v/>
      </c>
      <c r="AS411" s="333" t="str">
        <f t="shared" si="205"/>
        <v/>
      </c>
      <c r="AU411" s="373">
        <f t="shared" si="195"/>
        <v>12013.573487031697</v>
      </c>
      <c r="AV411" s="374">
        <f t="shared" si="196"/>
        <v>9625.8606557377061</v>
      </c>
      <c r="AW411" s="375">
        <f t="shared" si="197"/>
        <v>11938.231439291019</v>
      </c>
      <c r="AX411" s="376">
        <f t="shared" si="198"/>
        <v>3337.0879999999997</v>
      </c>
      <c r="AY411" s="377">
        <f t="shared" si="199"/>
        <v>8651.7811080459469</v>
      </c>
      <c r="AZ411" s="378">
        <f t="shared" si="200"/>
        <v>0</v>
      </c>
      <c r="BA411" s="379">
        <f t="shared" si="201"/>
        <v>0</v>
      </c>
      <c r="BB411" s="471">
        <f t="shared" si="203"/>
        <v>1359.5790814377215</v>
      </c>
      <c r="BC411" s="379">
        <f t="shared" si="204"/>
        <v>141.51040393393168</v>
      </c>
      <c r="BD411" s="381">
        <f t="shared" si="202"/>
        <v>0</v>
      </c>
      <c r="BE411" s="382">
        <f>'Allocation (ENG)'!AW411</f>
        <v>47067.624175478035</v>
      </c>
    </row>
    <row r="412" spans="1:57" ht="20" customHeight="1" x14ac:dyDescent="0.35">
      <c r="A412" s="333" t="s">
        <v>518</v>
      </c>
      <c r="B412" s="390" t="s">
        <v>516</v>
      </c>
      <c r="C412" s="333" t="s">
        <v>479</v>
      </c>
      <c r="D412" s="333" t="s">
        <v>71</v>
      </c>
      <c r="E412" s="462">
        <f>'Allocation (ENG)'!AY412</f>
        <v>0.17487716981464024</v>
      </c>
      <c r="F412" s="463">
        <f>'Allocation (ENG)'!AZ412</f>
        <v>0.24447557922575017</v>
      </c>
      <c r="G412" s="464">
        <f>'Allocation (ENG)'!BA412</f>
        <v>0.2921313759849089</v>
      </c>
      <c r="H412" s="465">
        <f>'Allocation (ENG)'!BB412</f>
        <v>4.9209833680194902E-2</v>
      </c>
      <c r="I412" s="466">
        <f>'Allocation (ENG)'!BC412</f>
        <v>0.20140875877379877</v>
      </c>
      <c r="J412" s="467">
        <f>'Allocation (ENG)'!BD412</f>
        <v>0</v>
      </c>
      <c r="K412" s="462">
        <f>'Allocation (ENG)'!BE412</f>
        <v>0</v>
      </c>
      <c r="L412" s="468">
        <f>'Allocation (ENG)'!BF412</f>
        <v>3.3269224997055945E-2</v>
      </c>
      <c r="M412" s="469">
        <f>'Allocation (ENG)'!BG412</f>
        <v>3.294285240689507E-3</v>
      </c>
      <c r="N412" s="470">
        <f>'Allocation (ENG)'!BH412</f>
        <v>1.333772282961524E-3</v>
      </c>
      <c r="P412" s="367">
        <f t="shared" si="178"/>
        <v>-0.16558154387399171</v>
      </c>
      <c r="Q412" s="367">
        <f t="shared" si="179"/>
        <v>-9.0202427054011131E-2</v>
      </c>
      <c r="R412" s="367">
        <f t="shared" si="180"/>
        <v>0.12174606480402267</v>
      </c>
      <c r="S412" s="367">
        <f t="shared" si="181"/>
        <v>-4.9375119769966697E-3</v>
      </c>
      <c r="T412" s="367">
        <f t="shared" si="182"/>
        <v>0.10294958761911287</v>
      </c>
      <c r="U412" s="367">
        <f t="shared" si="183"/>
        <v>0</v>
      </c>
      <c r="V412" s="367">
        <f t="shared" si="184"/>
        <v>0</v>
      </c>
      <c r="W412" s="367">
        <f t="shared" si="185"/>
        <v>3.3269224997055945E-2</v>
      </c>
      <c r="X412" s="367">
        <f t="shared" si="186"/>
        <v>3.294285240689507E-3</v>
      </c>
      <c r="Y412" s="367">
        <f t="shared" si="187"/>
        <v>-5.3767975588150268E-4</v>
      </c>
      <c r="AA412" s="368">
        <f>'GE2024 results'!Q411</f>
        <v>0.34045871368863195</v>
      </c>
      <c r="AB412" s="368">
        <f>'GE2024 results'!R411</f>
        <v>0.3346780062797613</v>
      </c>
      <c r="AC412" s="368">
        <f>'GE2024 results'!S411</f>
        <v>0.17038531118088623</v>
      </c>
      <c r="AD412" s="368">
        <f>'GE2024 results'!T411</f>
        <v>5.4147345657191571E-2</v>
      </c>
      <c r="AE412" s="368">
        <f>'GE2024 results'!U411</f>
        <v>9.8459171154685901E-2</v>
      </c>
      <c r="AF412" s="368">
        <f>'GE2024 results'!W411</f>
        <v>0</v>
      </c>
      <c r="AG412" s="368">
        <f>'GE2024 results'!X411</f>
        <v>0</v>
      </c>
      <c r="AH412" s="369">
        <f>'GE2024 results'!Z411</f>
        <v>1.8714520388430267E-3</v>
      </c>
      <c r="AJ412" s="368">
        <f t="shared" si="188"/>
        <v>0.2921313759849089</v>
      </c>
      <c r="AK412" s="370" t="str">
        <f t="shared" si="189"/>
        <v>Ref</v>
      </c>
      <c r="AL412" s="368">
        <f t="shared" si="190"/>
        <v>4.7655796759158736E-2</v>
      </c>
      <c r="AM412" s="368">
        <f t="shared" si="191"/>
        <v>0.24447557922575017</v>
      </c>
      <c r="AO412" s="383" t="s">
        <v>8</v>
      </c>
      <c r="AP412" s="372" t="str">
        <f t="shared" si="192"/>
        <v>Ref</v>
      </c>
      <c r="AQ412" s="359" t="str">
        <f t="shared" si="193"/>
        <v>gain from</v>
      </c>
      <c r="AR412" s="359" t="str">
        <f t="shared" si="194"/>
        <v>LAB</v>
      </c>
      <c r="AS412" s="333" t="str">
        <f t="shared" si="205"/>
        <v/>
      </c>
      <c r="AU412" s="373">
        <f t="shared" si="195"/>
        <v>8587.5677233429378</v>
      </c>
      <c r="AV412" s="374">
        <f t="shared" si="196"/>
        <v>12005.286885245903</v>
      </c>
      <c r="AW412" s="375">
        <f t="shared" si="197"/>
        <v>14345.485909011677</v>
      </c>
      <c r="AX412" s="376">
        <f t="shared" si="198"/>
        <v>2416.5120000000002</v>
      </c>
      <c r="AY412" s="377">
        <f t="shared" si="199"/>
        <v>9890.4354289226358</v>
      </c>
      <c r="AZ412" s="378">
        <f t="shared" si="200"/>
        <v>0</v>
      </c>
      <c r="BA412" s="379">
        <f t="shared" si="201"/>
        <v>0</v>
      </c>
      <c r="BB412" s="471">
        <f t="shared" si="203"/>
        <v>1633.727964994968</v>
      </c>
      <c r="BC412" s="379">
        <f t="shared" si="204"/>
        <v>161.77010203456459</v>
      </c>
      <c r="BD412" s="381">
        <f t="shared" si="202"/>
        <v>65.496598667454649</v>
      </c>
      <c r="BE412" s="382">
        <f>'Allocation (ENG)'!AW412</f>
        <v>49106.282612220144</v>
      </c>
    </row>
    <row r="413" spans="1:57" ht="20" customHeight="1" x14ac:dyDescent="0.35">
      <c r="A413" s="333" t="s">
        <v>519</v>
      </c>
      <c r="B413" s="390" t="s">
        <v>516</v>
      </c>
      <c r="C413" s="333" t="s">
        <v>479</v>
      </c>
      <c r="D413" s="333" t="s">
        <v>71</v>
      </c>
      <c r="E413" s="462">
        <f>'Allocation (ENG)'!AY413</f>
        <v>0.20151892833348306</v>
      </c>
      <c r="F413" s="463">
        <f>'Allocation (ENG)'!AZ413</f>
        <v>0.22689245523096888</v>
      </c>
      <c r="G413" s="464">
        <f>'Allocation (ENG)'!BA413</f>
        <v>0.2983911986816844</v>
      </c>
      <c r="H413" s="465">
        <f>'Allocation (ENG)'!BB413</f>
        <v>0.10301282068993932</v>
      </c>
      <c r="I413" s="466">
        <f>'Allocation (ENG)'!BC413</f>
        <v>0.11240111548664648</v>
      </c>
      <c r="J413" s="467">
        <f>'Allocation (ENG)'!BD413</f>
        <v>0</v>
      </c>
      <c r="K413" s="462">
        <f>'Allocation (ENG)'!BE413</f>
        <v>2.0818697281021013E-2</v>
      </c>
      <c r="L413" s="468">
        <f>'Allocation (ENG)'!BF413</f>
        <v>3.3982121545872608E-2</v>
      </c>
      <c r="M413" s="469">
        <f>'Allocation (ENG)'!BG413</f>
        <v>2.8824008884604318E-3</v>
      </c>
      <c r="N413" s="470">
        <f>'Allocation (ENG)'!BH413</f>
        <v>1.0026186192361552E-4</v>
      </c>
      <c r="P413" s="367">
        <f t="shared" si="178"/>
        <v>-0.1589818157792719</v>
      </c>
      <c r="Q413" s="367">
        <f t="shared" si="179"/>
        <v>-5.8518557637804641E-2</v>
      </c>
      <c r="R413" s="367">
        <f t="shared" si="180"/>
        <v>0.13847261337134562</v>
      </c>
      <c r="S413" s="367">
        <f t="shared" si="181"/>
        <v>-1.1410793363234861E-3</v>
      </c>
      <c r="T413" s="367">
        <f t="shared" si="182"/>
        <v>6.1910876495138122E-2</v>
      </c>
      <c r="U413" s="367">
        <f t="shared" si="183"/>
        <v>-7.3535848726254049E-3</v>
      </c>
      <c r="V413" s="367">
        <f t="shared" si="184"/>
        <v>-4.9794458188715668E-4</v>
      </c>
      <c r="W413" s="367">
        <f t="shared" si="185"/>
        <v>3.3982121545872608E-2</v>
      </c>
      <c r="X413" s="367">
        <f t="shared" si="186"/>
        <v>2.8824008884604318E-3</v>
      </c>
      <c r="Y413" s="367">
        <f t="shared" si="187"/>
        <v>-1.0755030092904364E-2</v>
      </c>
      <c r="AA413" s="368">
        <f>'GE2024 results'!Q412</f>
        <v>0.36050074411275496</v>
      </c>
      <c r="AB413" s="368">
        <f>'GE2024 results'!R412</f>
        <v>0.28541101286877352</v>
      </c>
      <c r="AC413" s="368">
        <f>'GE2024 results'!S412</f>
        <v>0.15991858531033878</v>
      </c>
      <c r="AD413" s="368">
        <f>'GE2024 results'!T412</f>
        <v>0.10415390002626281</v>
      </c>
      <c r="AE413" s="368">
        <f>'GE2024 results'!U412</f>
        <v>5.0490238991508361E-2</v>
      </c>
      <c r="AF413" s="368">
        <f>'GE2024 results'!W412</f>
        <v>7.3535848726254049E-3</v>
      </c>
      <c r="AG413" s="368">
        <f>'GE2024 results'!X412</f>
        <v>2.1316641862908169E-2</v>
      </c>
      <c r="AH413" s="369">
        <f>'GE2024 results'!Z412</f>
        <v>1.0855291954827978E-2</v>
      </c>
      <c r="AJ413" s="368">
        <f t="shared" si="188"/>
        <v>0.2983911986816844</v>
      </c>
      <c r="AK413" s="370" t="str">
        <f t="shared" si="189"/>
        <v>Ref</v>
      </c>
      <c r="AL413" s="368">
        <f t="shared" si="190"/>
        <v>7.1498743450715524E-2</v>
      </c>
      <c r="AM413" s="368">
        <f t="shared" si="191"/>
        <v>0.22689245523096888</v>
      </c>
      <c r="AO413" s="383" t="s">
        <v>8</v>
      </c>
      <c r="AP413" s="372" t="str">
        <f t="shared" si="192"/>
        <v>Ref</v>
      </c>
      <c r="AQ413" s="359" t="str">
        <f t="shared" si="193"/>
        <v>gain from</v>
      </c>
      <c r="AR413" s="359" t="str">
        <f t="shared" si="194"/>
        <v>LAB</v>
      </c>
      <c r="AS413" s="333" t="str">
        <f t="shared" si="205"/>
        <v/>
      </c>
      <c r="AU413" s="373">
        <f t="shared" si="195"/>
        <v>8639.4927953890474</v>
      </c>
      <c r="AV413" s="374">
        <f t="shared" si="196"/>
        <v>9727.3032786885251</v>
      </c>
      <c r="AW413" s="375">
        <f t="shared" si="197"/>
        <v>12792.587934726424</v>
      </c>
      <c r="AX413" s="376">
        <f t="shared" si="198"/>
        <v>4416.3519999999999</v>
      </c>
      <c r="AY413" s="377">
        <f t="shared" si="199"/>
        <v>4818.845730628198</v>
      </c>
      <c r="AZ413" s="378">
        <f t="shared" si="200"/>
        <v>0</v>
      </c>
      <c r="BA413" s="379">
        <f t="shared" si="201"/>
        <v>892.53643147169191</v>
      </c>
      <c r="BB413" s="471">
        <f t="shared" si="203"/>
        <v>1456.8770124747662</v>
      </c>
      <c r="BC413" s="379">
        <f t="shared" si="204"/>
        <v>123.57390898817745</v>
      </c>
      <c r="BD413" s="381">
        <f t="shared" si="202"/>
        <v>4.2984132602567229</v>
      </c>
      <c r="BE413" s="382">
        <f>'Allocation (ENG)'!AW413</f>
        <v>42871.867505627095</v>
      </c>
    </row>
    <row r="414" spans="1:57" ht="20" customHeight="1" x14ac:dyDescent="0.35">
      <c r="A414" s="333" t="s">
        <v>520</v>
      </c>
      <c r="B414" s="390" t="s">
        <v>516</v>
      </c>
      <c r="C414" s="333" t="s">
        <v>479</v>
      </c>
      <c r="D414" s="333" t="s">
        <v>71</v>
      </c>
      <c r="E414" s="462">
        <f>'Allocation (ENG)'!AY414</f>
        <v>8.9520872405258634E-2</v>
      </c>
      <c r="F414" s="463">
        <f>'Allocation (ENG)'!AZ414</f>
        <v>0.25817658517288705</v>
      </c>
      <c r="G414" s="464">
        <f>'Allocation (ENG)'!BA414</f>
        <v>0.22610171141449059</v>
      </c>
      <c r="H414" s="465">
        <f>'Allocation (ENG)'!BB414</f>
        <v>0.25932762742768389</v>
      </c>
      <c r="I414" s="466">
        <f>'Allocation (ENG)'!BC414</f>
        <v>0.13239141187108985</v>
      </c>
      <c r="J414" s="467">
        <f>'Allocation (ENG)'!BD414</f>
        <v>6.2628828482845789E-3</v>
      </c>
      <c r="K414" s="462">
        <f>'Allocation (ENG)'!BE414</f>
        <v>0</v>
      </c>
      <c r="L414" s="468">
        <f>'Allocation (ENG)'!BF414</f>
        <v>2.5749472078811175E-2</v>
      </c>
      <c r="M414" s="469">
        <f>'Allocation (ENG)'!BG414</f>
        <v>2.4694367814941365E-3</v>
      </c>
      <c r="N414" s="470">
        <f>'Allocation (ENG)'!BH414</f>
        <v>0</v>
      </c>
      <c r="P414" s="367">
        <f t="shared" si="178"/>
        <v>-8.1555597363201809E-2</v>
      </c>
      <c r="Q414" s="367">
        <f t="shared" si="179"/>
        <v>-8.8754470591711099E-2</v>
      </c>
      <c r="R414" s="367">
        <f t="shared" si="180"/>
        <v>9.6654579279668085E-2</v>
      </c>
      <c r="S414" s="367">
        <f t="shared" si="181"/>
        <v>-2.0769527602278903E-2</v>
      </c>
      <c r="T414" s="367">
        <f t="shared" si="182"/>
        <v>6.8862374860597902E-2</v>
      </c>
      <c r="U414" s="367">
        <f t="shared" si="183"/>
        <v>-2.656267443379599E-3</v>
      </c>
      <c r="V414" s="367">
        <f t="shared" si="184"/>
        <v>0</v>
      </c>
      <c r="W414" s="367">
        <f t="shared" si="185"/>
        <v>2.5749472078811175E-2</v>
      </c>
      <c r="X414" s="367">
        <f t="shared" si="186"/>
        <v>2.4694367814941365E-3</v>
      </c>
      <c r="Y414" s="367">
        <f t="shared" si="187"/>
        <v>0</v>
      </c>
      <c r="AA414" s="368">
        <f>'GE2024 results'!Q413</f>
        <v>0.17107646976846044</v>
      </c>
      <c r="AB414" s="368">
        <f>'GE2024 results'!R413</f>
        <v>0.34693105576459815</v>
      </c>
      <c r="AC414" s="368">
        <f>'GE2024 results'!S413</f>
        <v>0.12944713213482251</v>
      </c>
      <c r="AD414" s="368">
        <f>'GE2024 results'!T413</f>
        <v>0.2800971550299628</v>
      </c>
      <c r="AE414" s="368">
        <f>'GE2024 results'!U413</f>
        <v>6.3529037010491951E-2</v>
      </c>
      <c r="AF414" s="368">
        <f>'GE2024 results'!W413</f>
        <v>8.9191502916641779E-3</v>
      </c>
      <c r="AG414" s="368">
        <f>'GE2024 results'!X413</f>
        <v>0</v>
      </c>
      <c r="AH414" s="369">
        <f>'GE2024 results'!Z413</f>
        <v>0</v>
      </c>
      <c r="AJ414" s="368">
        <f t="shared" si="188"/>
        <v>0.25932762742768389</v>
      </c>
      <c r="AK414" s="370" t="str">
        <f t="shared" si="189"/>
        <v>LD</v>
      </c>
      <c r="AL414" s="368">
        <f t="shared" si="190"/>
        <v>1.1510422547968413E-3</v>
      </c>
      <c r="AM414" s="368">
        <f t="shared" si="191"/>
        <v>0.25817658517288705</v>
      </c>
      <c r="AO414" s="384" t="s">
        <v>10</v>
      </c>
      <c r="AP414" s="372" t="str">
        <f t="shared" si="192"/>
        <v>LD</v>
      </c>
      <c r="AQ414" s="359" t="str">
        <f t="shared" si="193"/>
        <v>gain from</v>
      </c>
      <c r="AR414" s="359" t="str">
        <f t="shared" si="194"/>
        <v>CON</v>
      </c>
      <c r="AS414" s="333" t="str">
        <f t="shared" si="205"/>
        <v>Con/LD</v>
      </c>
      <c r="AU414" s="373">
        <f t="shared" si="195"/>
        <v>4506.991354466858</v>
      </c>
      <c r="AV414" s="374">
        <f t="shared" si="196"/>
        <v>12998.081967213115</v>
      </c>
      <c r="AW414" s="375">
        <f t="shared" si="197"/>
        <v>11383.249863362695</v>
      </c>
      <c r="AX414" s="376">
        <f t="shared" si="198"/>
        <v>13056.032000000001</v>
      </c>
      <c r="AY414" s="377">
        <f t="shared" si="199"/>
        <v>6665.3388497765836</v>
      </c>
      <c r="AZ414" s="378">
        <f t="shared" si="200"/>
        <v>315.30924680308715</v>
      </c>
      <c r="BA414" s="379">
        <f t="shared" si="201"/>
        <v>0</v>
      </c>
      <c r="BB414" s="471">
        <f t="shared" si="203"/>
        <v>1296.375302464887</v>
      </c>
      <c r="BC414" s="379">
        <f t="shared" si="204"/>
        <v>124.32553353828524</v>
      </c>
      <c r="BD414" s="381">
        <f t="shared" si="202"/>
        <v>0</v>
      </c>
      <c r="BE414" s="382">
        <f>'Allocation (ENG)'!AW414</f>
        <v>50345.704117625515</v>
      </c>
    </row>
    <row r="415" spans="1:57" ht="20" customHeight="1" x14ac:dyDescent="0.35">
      <c r="A415" s="333" t="s">
        <v>521</v>
      </c>
      <c r="B415" s="390" t="s">
        <v>516</v>
      </c>
      <c r="C415" s="333" t="s">
        <v>479</v>
      </c>
      <c r="D415" s="333" t="s">
        <v>71</v>
      </c>
      <c r="E415" s="462">
        <f>'Allocation (ENG)'!AY415</f>
        <v>4.0965580635970264E-2</v>
      </c>
      <c r="F415" s="463">
        <f>'Allocation (ENG)'!AZ415</f>
        <v>0.26584287327571732</v>
      </c>
      <c r="G415" s="464">
        <f>'Allocation (ENG)'!BA415</f>
        <v>0.17850470478970942</v>
      </c>
      <c r="H415" s="465">
        <f>'Allocation (ENG)'!BB415</f>
        <v>0.42218165348030101</v>
      </c>
      <c r="I415" s="466">
        <f>'Allocation (ENG)'!BC415</f>
        <v>6.4728085079954922E-2</v>
      </c>
      <c r="J415" s="467">
        <f>'Allocation (ENG)'!BD415</f>
        <v>0</v>
      </c>
      <c r="K415" s="462">
        <f>'Allocation (ENG)'!BE415</f>
        <v>0</v>
      </c>
      <c r="L415" s="468">
        <f>'Allocation (ENG)'!BF415</f>
        <v>2.0328912519785889E-2</v>
      </c>
      <c r="M415" s="469">
        <f>'Allocation (ENG)'!BG415</f>
        <v>1.1825833571419784E-3</v>
      </c>
      <c r="N415" s="470">
        <f>'Allocation (ENG)'!BH415</f>
        <v>6.2656068614190394E-3</v>
      </c>
      <c r="P415" s="367">
        <f t="shared" si="178"/>
        <v>-3.4426008095454375E-2</v>
      </c>
      <c r="Q415" s="367">
        <f t="shared" si="179"/>
        <v>-7.8181453994923544E-2</v>
      </c>
      <c r="R415" s="367">
        <f t="shared" si="180"/>
        <v>8.0086359885622363E-2</v>
      </c>
      <c r="S415" s="367">
        <f t="shared" si="181"/>
        <v>-1.695235688556429E-2</v>
      </c>
      <c r="T415" s="367">
        <f t="shared" si="182"/>
        <v>3.4816252310815365E-2</v>
      </c>
      <c r="U415" s="367">
        <f t="shared" si="183"/>
        <v>-3.4999139365425439E-3</v>
      </c>
      <c r="V415" s="367">
        <f t="shared" si="184"/>
        <v>0</v>
      </c>
      <c r="W415" s="367">
        <f t="shared" si="185"/>
        <v>2.0328912519785889E-2</v>
      </c>
      <c r="X415" s="367">
        <f t="shared" si="186"/>
        <v>1.1825833571419784E-3</v>
      </c>
      <c r="Y415" s="367">
        <f t="shared" si="187"/>
        <v>-3.3543751608809584E-3</v>
      </c>
      <c r="AA415" s="368">
        <f>'GE2024 results'!Q414</f>
        <v>7.5391588731424639E-2</v>
      </c>
      <c r="AB415" s="368">
        <f>'GE2024 results'!R414</f>
        <v>0.34402432727064086</v>
      </c>
      <c r="AC415" s="368">
        <f>'GE2024 results'!S414</f>
        <v>9.841834490408706E-2</v>
      </c>
      <c r="AD415" s="368">
        <f>'GE2024 results'!T414</f>
        <v>0.4391340103658653</v>
      </c>
      <c r="AE415" s="368">
        <f>'GE2024 results'!U414</f>
        <v>2.9911832769139557E-2</v>
      </c>
      <c r="AF415" s="368">
        <f>'GE2024 results'!W414</f>
        <v>3.4999139365425439E-3</v>
      </c>
      <c r="AG415" s="368">
        <f>'GE2024 results'!X414</f>
        <v>0</v>
      </c>
      <c r="AH415" s="369">
        <f>'GE2024 results'!Z414</f>
        <v>9.6199820222999978E-3</v>
      </c>
      <c r="AJ415" s="368">
        <f t="shared" si="188"/>
        <v>0.42218165348030101</v>
      </c>
      <c r="AK415" s="370" t="str">
        <f t="shared" si="189"/>
        <v>LD</v>
      </c>
      <c r="AL415" s="368">
        <f t="shared" si="190"/>
        <v>0.15633878020458369</v>
      </c>
      <c r="AM415" s="368">
        <f t="shared" si="191"/>
        <v>0.26584287327571732</v>
      </c>
      <c r="AO415" s="385" t="s">
        <v>14</v>
      </c>
      <c r="AP415" s="372" t="str">
        <f t="shared" si="192"/>
        <v>LD</v>
      </c>
      <c r="AQ415" s="359" t="str">
        <f t="shared" si="193"/>
        <v>HOLD</v>
      </c>
      <c r="AR415" s="359" t="str">
        <f t="shared" si="194"/>
        <v/>
      </c>
      <c r="AS415" s="333" t="str">
        <f t="shared" si="205"/>
        <v>Con/LD</v>
      </c>
      <c r="AU415" s="373">
        <f t="shared" si="195"/>
        <v>2067.5619596541783</v>
      </c>
      <c r="AV415" s="374">
        <f t="shared" si="196"/>
        <v>13417.27868852459</v>
      </c>
      <c r="AW415" s="375">
        <f t="shared" si="197"/>
        <v>9009.2592735872695</v>
      </c>
      <c r="AX415" s="376">
        <f t="shared" si="198"/>
        <v>21307.808000000001</v>
      </c>
      <c r="AY415" s="377">
        <f t="shared" si="199"/>
        <v>3266.8724415702218</v>
      </c>
      <c r="AZ415" s="378">
        <f t="shared" si="200"/>
        <v>0</v>
      </c>
      <c r="BA415" s="379">
        <f t="shared" si="201"/>
        <v>0</v>
      </c>
      <c r="BB415" s="471">
        <f t="shared" si="203"/>
        <v>1026.0146580258856</v>
      </c>
      <c r="BC415" s="379">
        <f t="shared" si="204"/>
        <v>59.68582222901464</v>
      </c>
      <c r="BD415" s="381">
        <f t="shared" si="202"/>
        <v>316.2296298430432</v>
      </c>
      <c r="BE415" s="382">
        <f>'Allocation (ENG)'!AW415</f>
        <v>50470.710473434214</v>
      </c>
    </row>
    <row r="416" spans="1:57" ht="20" customHeight="1" x14ac:dyDescent="0.35">
      <c r="A416" s="333" t="s">
        <v>522</v>
      </c>
      <c r="B416" s="390" t="s">
        <v>516</v>
      </c>
      <c r="C416" s="333" t="s">
        <v>479</v>
      </c>
      <c r="D416" s="333" t="s">
        <v>71</v>
      </c>
      <c r="E416" s="462">
        <f>'Allocation (ENG)'!AY416</f>
        <v>0.26128628073961524</v>
      </c>
      <c r="F416" s="463">
        <f>'Allocation (ENG)'!AZ416</f>
        <v>0.20614685022119578</v>
      </c>
      <c r="G416" s="464">
        <f>'Allocation (ENG)'!BA416</f>
        <v>0.21536765874802183</v>
      </c>
      <c r="H416" s="465">
        <f>'Allocation (ENG)'!BB416</f>
        <v>5.2542961621383222E-2</v>
      </c>
      <c r="I416" s="466">
        <f>'Allocation (ENG)'!BC416</f>
        <v>0.23259498062435138</v>
      </c>
      <c r="J416" s="467">
        <f>'Allocation (ENG)'!BD416</f>
        <v>2.6320943731820414E-3</v>
      </c>
      <c r="K416" s="462">
        <f>'Allocation (ENG)'!BE416</f>
        <v>0</v>
      </c>
      <c r="L416" s="468">
        <f>'Allocation (ENG)'!BF416</f>
        <v>2.4527030250756917E-2</v>
      </c>
      <c r="M416" s="469">
        <f>'Allocation (ENG)'!BG416</f>
        <v>3.9776923133246688E-3</v>
      </c>
      <c r="N416" s="470">
        <f>'Allocation (ENG)'!BH416</f>
        <v>9.2445110816881133E-4</v>
      </c>
      <c r="P416" s="367">
        <f t="shared" si="178"/>
        <v>-0.20265550479365535</v>
      </c>
      <c r="Q416" s="367">
        <f t="shared" si="179"/>
        <v>-5.1238567199700602E-2</v>
      </c>
      <c r="R416" s="367">
        <f t="shared" si="180"/>
        <v>0.10080318115769528</v>
      </c>
      <c r="S416" s="367">
        <f t="shared" si="181"/>
        <v>-1.8674658222259805E-4</v>
      </c>
      <c r="T416" s="367">
        <f t="shared" si="182"/>
        <v>0.12889141100593127</v>
      </c>
      <c r="U416" s="367">
        <f t="shared" si="183"/>
        <v>-2.092400594597265E-3</v>
      </c>
      <c r="V416" s="367">
        <f t="shared" si="184"/>
        <v>0</v>
      </c>
      <c r="W416" s="367">
        <f t="shared" si="185"/>
        <v>2.4527030250756917E-2</v>
      </c>
      <c r="X416" s="367">
        <f t="shared" si="186"/>
        <v>3.9776923133246688E-3</v>
      </c>
      <c r="Y416" s="367">
        <f t="shared" si="187"/>
        <v>-2.0260955575324411E-3</v>
      </c>
      <c r="AA416" s="368">
        <f>'GE2024 results'!Q415</f>
        <v>0.46394178553327059</v>
      </c>
      <c r="AB416" s="368">
        <f>'GE2024 results'!R415</f>
        <v>0.25738541742089638</v>
      </c>
      <c r="AC416" s="368">
        <f>'GE2024 results'!S415</f>
        <v>0.11456447759032655</v>
      </c>
      <c r="AD416" s="368">
        <f>'GE2024 results'!T415</f>
        <v>5.272970820360582E-2</v>
      </c>
      <c r="AE416" s="368">
        <f>'GE2024 results'!U415</f>
        <v>0.1037035696184201</v>
      </c>
      <c r="AF416" s="368">
        <f>'GE2024 results'!W415</f>
        <v>4.7244949677793064E-3</v>
      </c>
      <c r="AG416" s="368">
        <f>'GE2024 results'!X415</f>
        <v>0</v>
      </c>
      <c r="AH416" s="369">
        <f>'GE2024 results'!Z415</f>
        <v>2.9505466657012524E-3</v>
      </c>
      <c r="AJ416" s="368">
        <f t="shared" si="188"/>
        <v>0.26128628073961524</v>
      </c>
      <c r="AK416" s="370" t="str">
        <f t="shared" si="189"/>
        <v>Lab</v>
      </c>
      <c r="AL416" s="368">
        <f t="shared" si="190"/>
        <v>2.8691300115263857E-2</v>
      </c>
      <c r="AM416" s="368">
        <f t="shared" si="191"/>
        <v>0.23259498062435138</v>
      </c>
      <c r="AO416" s="383" t="s">
        <v>8</v>
      </c>
      <c r="AP416" s="372" t="str">
        <f t="shared" si="192"/>
        <v>Lab</v>
      </c>
      <c r="AQ416" s="359" t="str">
        <f t="shared" si="193"/>
        <v>HOLD</v>
      </c>
      <c r="AR416" s="359" t="str">
        <f t="shared" si="194"/>
        <v/>
      </c>
      <c r="AS416" s="333" t="str">
        <f t="shared" si="205"/>
        <v/>
      </c>
      <c r="AU416" s="373">
        <f t="shared" si="195"/>
        <v>13442.824207492797</v>
      </c>
      <c r="AV416" s="374">
        <f t="shared" si="196"/>
        <v>10605.975409836066</v>
      </c>
      <c r="AW416" s="375">
        <f t="shared" si="197"/>
        <v>11080.373482808751</v>
      </c>
      <c r="AX416" s="376">
        <f t="shared" si="198"/>
        <v>2703.2640000000001</v>
      </c>
      <c r="AY416" s="377">
        <f t="shared" si="199"/>
        <v>11966.695791403965</v>
      </c>
      <c r="AZ416" s="378">
        <f t="shared" si="200"/>
        <v>135.4176800100646</v>
      </c>
      <c r="BA416" s="379">
        <f t="shared" si="201"/>
        <v>0</v>
      </c>
      <c r="BB416" s="471">
        <f t="shared" si="203"/>
        <v>1261.8823883882296</v>
      </c>
      <c r="BC416" s="379">
        <f t="shared" si="204"/>
        <v>204.64686614298668</v>
      </c>
      <c r="BD416" s="381">
        <f t="shared" si="202"/>
        <v>47.561753722230804</v>
      </c>
      <c r="BE416" s="382">
        <f>'Allocation (ENG)'!AW416</f>
        <v>51448.641579805095</v>
      </c>
    </row>
    <row r="417" spans="1:57" ht="20" customHeight="1" x14ac:dyDescent="0.35">
      <c r="A417" s="333" t="s">
        <v>523</v>
      </c>
      <c r="B417" s="390" t="s">
        <v>516</v>
      </c>
      <c r="C417" s="333" t="s">
        <v>479</v>
      </c>
      <c r="D417" s="333" t="s">
        <v>71</v>
      </c>
      <c r="E417" s="462">
        <f>'Allocation (ENG)'!AY417</f>
        <v>4.4899700539484763E-2</v>
      </c>
      <c r="F417" s="463">
        <f>'Allocation (ENG)'!AZ417</f>
        <v>0.21494392835175638</v>
      </c>
      <c r="G417" s="464">
        <f>'Allocation (ENG)'!BA417</f>
        <v>0.20922119297197578</v>
      </c>
      <c r="H417" s="465">
        <f>'Allocation (ENG)'!BB417</f>
        <v>0.38316197083203551</v>
      </c>
      <c r="I417" s="466">
        <f>'Allocation (ENG)'!BC417</f>
        <v>0.11952704276906058</v>
      </c>
      <c r="J417" s="467">
        <f>'Allocation (ENG)'!BD417</f>
        <v>0</v>
      </c>
      <c r="K417" s="462">
        <f>'Allocation (ENG)'!BE417</f>
        <v>0</v>
      </c>
      <c r="L417" s="468">
        <f>'Allocation (ENG)'!BF417</f>
        <v>2.3827043294030494E-2</v>
      </c>
      <c r="M417" s="469">
        <f>'Allocation (ENG)'!BG417</f>
        <v>1.9550101755981997E-3</v>
      </c>
      <c r="N417" s="470">
        <f>'Allocation (ENG)'!BH417</f>
        <v>2.464111066058255E-3</v>
      </c>
      <c r="P417" s="367">
        <f t="shared" si="178"/>
        <v>-4.3647653134880185E-2</v>
      </c>
      <c r="Q417" s="367">
        <f t="shared" si="179"/>
        <v>-8.3125665170977941E-2</v>
      </c>
      <c r="R417" s="367">
        <f t="shared" si="180"/>
        <v>8.5609252058483534E-2</v>
      </c>
      <c r="S417" s="367">
        <f t="shared" si="181"/>
        <v>-4.391728502408021E-2</v>
      </c>
      <c r="T417" s="367">
        <f t="shared" si="182"/>
        <v>6.0337525061650042E-2</v>
      </c>
      <c r="U417" s="367">
        <f t="shared" si="183"/>
        <v>0</v>
      </c>
      <c r="V417" s="367">
        <f t="shared" si="184"/>
        <v>0</v>
      </c>
      <c r="W417" s="367">
        <f t="shared" si="185"/>
        <v>2.3827043294030494E-2</v>
      </c>
      <c r="X417" s="367">
        <f t="shared" si="186"/>
        <v>1.9550101755981997E-3</v>
      </c>
      <c r="Y417" s="367">
        <f t="shared" si="187"/>
        <v>-1.0382272598240252E-3</v>
      </c>
      <c r="AA417" s="368">
        <f>'GE2024 results'!Q416</f>
        <v>8.8547353674364948E-2</v>
      </c>
      <c r="AB417" s="368">
        <f>'GE2024 results'!R416</f>
        <v>0.29806959352273432</v>
      </c>
      <c r="AC417" s="368">
        <f>'GE2024 results'!S416</f>
        <v>0.12361194091349224</v>
      </c>
      <c r="AD417" s="368">
        <f>'GE2024 results'!T416</f>
        <v>0.42707925585611572</v>
      </c>
      <c r="AE417" s="368">
        <f>'GE2024 results'!U416</f>
        <v>5.9189517707410537E-2</v>
      </c>
      <c r="AF417" s="368">
        <f>'GE2024 results'!W416</f>
        <v>0</v>
      </c>
      <c r="AG417" s="368">
        <f>'GE2024 results'!X416</f>
        <v>0</v>
      </c>
      <c r="AH417" s="369">
        <f>'GE2024 results'!Z416</f>
        <v>3.5023383258822802E-3</v>
      </c>
      <c r="AJ417" s="368">
        <f t="shared" si="188"/>
        <v>0.38316197083203551</v>
      </c>
      <c r="AK417" s="370" t="str">
        <f t="shared" si="189"/>
        <v>LD</v>
      </c>
      <c r="AL417" s="368">
        <f t="shared" si="190"/>
        <v>0.16821804248027913</v>
      </c>
      <c r="AM417" s="368">
        <f t="shared" si="191"/>
        <v>0.21494392835175638</v>
      </c>
      <c r="AO417" s="385" t="s">
        <v>14</v>
      </c>
      <c r="AP417" s="372" t="str">
        <f t="shared" si="192"/>
        <v>LD</v>
      </c>
      <c r="AQ417" s="359" t="str">
        <f t="shared" si="193"/>
        <v>HOLD</v>
      </c>
      <c r="AR417" s="359" t="str">
        <f t="shared" si="194"/>
        <v/>
      </c>
      <c r="AS417" s="333" t="str">
        <f t="shared" si="205"/>
        <v>Con/LD</v>
      </c>
      <c r="AU417" s="373">
        <f t="shared" si="195"/>
        <v>2254.2824207492795</v>
      </c>
      <c r="AV417" s="374">
        <f t="shared" si="196"/>
        <v>10791.704918032787</v>
      </c>
      <c r="AW417" s="375">
        <f t="shared" si="197"/>
        <v>10504.383140599226</v>
      </c>
      <c r="AX417" s="376">
        <f t="shared" si="198"/>
        <v>19237.440000000002</v>
      </c>
      <c r="AY417" s="377">
        <f t="shared" si="199"/>
        <v>6001.1026372322558</v>
      </c>
      <c r="AZ417" s="378">
        <f t="shared" si="200"/>
        <v>0</v>
      </c>
      <c r="BA417" s="379">
        <f t="shared" si="201"/>
        <v>0</v>
      </c>
      <c r="BB417" s="471">
        <f t="shared" si="203"/>
        <v>1196.2860373407141</v>
      </c>
      <c r="BC417" s="379">
        <f t="shared" si="204"/>
        <v>98.155333293622832</v>
      </c>
      <c r="BD417" s="381">
        <f t="shared" si="202"/>
        <v>123.71579748296989</v>
      </c>
      <c r="BE417" s="382">
        <f>'Allocation (ENG)'!AW417</f>
        <v>50207.070284730857</v>
      </c>
    </row>
    <row r="418" spans="1:57" ht="20" customHeight="1" x14ac:dyDescent="0.35">
      <c r="A418" s="333" t="s">
        <v>524</v>
      </c>
      <c r="B418" s="390" t="s">
        <v>525</v>
      </c>
      <c r="C418" s="333" t="s">
        <v>479</v>
      </c>
      <c r="D418" s="333" t="s">
        <v>71</v>
      </c>
      <c r="E418" s="462">
        <f>'Allocation (ENG)'!AY418</f>
        <v>0.13770024416222618</v>
      </c>
      <c r="F418" s="463">
        <f>'Allocation (ENG)'!AZ418</f>
        <v>0.21999279990126594</v>
      </c>
      <c r="G418" s="464">
        <f>'Allocation (ENG)'!BA418</f>
        <v>0.37474546354451355</v>
      </c>
      <c r="H418" s="465">
        <f>'Allocation (ENG)'!BB418</f>
        <v>0.12883804308018659</v>
      </c>
      <c r="I418" s="466">
        <f>'Allocation (ENG)'!BC418</f>
        <v>8.6281373433798825E-2</v>
      </c>
      <c r="J418" s="467">
        <f>'Allocation (ENG)'!BD418</f>
        <v>4.4504547090594348E-3</v>
      </c>
      <c r="K418" s="462">
        <f>'Allocation (ENG)'!BE418</f>
        <v>3.4908140937262083E-3</v>
      </c>
      <c r="L418" s="468">
        <f>'Allocation (ENG)'!BF418</f>
        <v>4.2677686028263197E-2</v>
      </c>
      <c r="M418" s="469">
        <f>'Allocation (ENG)'!BG418</f>
        <v>1.8231210469601558E-3</v>
      </c>
      <c r="N418" s="470">
        <f>'Allocation (ENG)'!BH418</f>
        <v>0</v>
      </c>
      <c r="P418" s="367">
        <f t="shared" si="178"/>
        <v>-0.13472119669102209</v>
      </c>
      <c r="Q418" s="367">
        <f t="shared" si="179"/>
        <v>-8.6045227460492396E-2</v>
      </c>
      <c r="R418" s="367">
        <f t="shared" si="180"/>
        <v>0.15263676410022139</v>
      </c>
      <c r="S418" s="367">
        <f t="shared" si="181"/>
        <v>-1.5222362113065158E-2</v>
      </c>
      <c r="T418" s="367">
        <f t="shared" si="182"/>
        <v>4.3419602644594012E-2</v>
      </c>
      <c r="U418" s="367">
        <f t="shared" si="183"/>
        <v>-3.8727031069838254E-3</v>
      </c>
      <c r="V418" s="367">
        <f t="shared" si="184"/>
        <v>-6.9568444847519211E-4</v>
      </c>
      <c r="W418" s="367">
        <f t="shared" si="185"/>
        <v>4.2677686028263197E-2</v>
      </c>
      <c r="X418" s="367">
        <f t="shared" si="186"/>
        <v>1.8231210469601558E-3</v>
      </c>
      <c r="Y418" s="367">
        <f t="shared" si="187"/>
        <v>0</v>
      </c>
      <c r="AA418" s="368">
        <f>'GE2024 results'!Q417</f>
        <v>0.27242144085324826</v>
      </c>
      <c r="AB418" s="368">
        <f>'GE2024 results'!R417</f>
        <v>0.30603802736175834</v>
      </c>
      <c r="AC418" s="368">
        <f>'GE2024 results'!S417</f>
        <v>0.22210869944429215</v>
      </c>
      <c r="AD418" s="368">
        <f>'GE2024 results'!T417</f>
        <v>0.14406040519325175</v>
      </c>
      <c r="AE418" s="368">
        <f>'GE2024 results'!U417</f>
        <v>4.2861770789204813E-2</v>
      </c>
      <c r="AF418" s="368">
        <f>'GE2024 results'!W417</f>
        <v>8.3231578160432602E-3</v>
      </c>
      <c r="AG418" s="368">
        <f>'GE2024 results'!X417</f>
        <v>4.1864985422014004E-3</v>
      </c>
      <c r="AH418" s="369">
        <f>'GE2024 results'!Z417</f>
        <v>0</v>
      </c>
      <c r="AJ418" s="368">
        <f t="shared" si="188"/>
        <v>0.37474546354451355</v>
      </c>
      <c r="AK418" s="370" t="str">
        <f t="shared" si="189"/>
        <v>Ref</v>
      </c>
      <c r="AL418" s="368">
        <f t="shared" si="190"/>
        <v>0.15475266364324761</v>
      </c>
      <c r="AM418" s="368">
        <f t="shared" si="191"/>
        <v>0.21999279990126594</v>
      </c>
      <c r="AO418" s="384" t="s">
        <v>10</v>
      </c>
      <c r="AP418" s="372" t="str">
        <f t="shared" si="192"/>
        <v>Ref</v>
      </c>
      <c r="AQ418" s="359" t="str">
        <f t="shared" si="193"/>
        <v>gain from</v>
      </c>
      <c r="AR418" s="359" t="str">
        <f t="shared" si="194"/>
        <v>CON</v>
      </c>
      <c r="AS418" s="333" t="str">
        <f t="shared" si="205"/>
        <v/>
      </c>
      <c r="AU418" s="373">
        <f t="shared" si="195"/>
        <v>5733.7867435158496</v>
      </c>
      <c r="AV418" s="374">
        <f t="shared" si="196"/>
        <v>9160.4180327868853</v>
      </c>
      <c r="AW418" s="375">
        <f t="shared" si="197"/>
        <v>15604.261155360149</v>
      </c>
      <c r="AX418" s="376">
        <f t="shared" si="198"/>
        <v>5364.7680000000009</v>
      </c>
      <c r="AY418" s="377">
        <f t="shared" si="199"/>
        <v>3592.7241684787605</v>
      </c>
      <c r="AZ418" s="378">
        <f t="shared" si="200"/>
        <v>185.3152720873878</v>
      </c>
      <c r="BA418" s="379">
        <f t="shared" si="201"/>
        <v>145.35619523742491</v>
      </c>
      <c r="BB418" s="471">
        <f t="shared" si="203"/>
        <v>1777.0829084696304</v>
      </c>
      <c r="BC418" s="379">
        <f t="shared" si="204"/>
        <v>75.914079560887544</v>
      </c>
      <c r="BD418" s="381">
        <f t="shared" si="202"/>
        <v>0</v>
      </c>
      <c r="BE418" s="382">
        <f>'Allocation (ENG)'!AW418</f>
        <v>41639.626555496972</v>
      </c>
    </row>
    <row r="419" spans="1:57" ht="20" customHeight="1" x14ac:dyDescent="0.35">
      <c r="A419" s="333" t="s">
        <v>526</v>
      </c>
      <c r="B419" s="390" t="s">
        <v>525</v>
      </c>
      <c r="C419" s="333" t="s">
        <v>479</v>
      </c>
      <c r="D419" s="333" t="s">
        <v>71</v>
      </c>
      <c r="E419" s="462">
        <f>'Allocation (ENG)'!AY419</f>
        <v>6.6111724333604571E-2</v>
      </c>
      <c r="F419" s="463">
        <f>'Allocation (ENG)'!AZ419</f>
        <v>0.1636110023085787</v>
      </c>
      <c r="G419" s="464">
        <f>'Allocation (ENG)'!BA419</f>
        <v>0.22153625963332901</v>
      </c>
      <c r="H419" s="465">
        <f>'Allocation (ENG)'!BB419</f>
        <v>0.3022767322092314</v>
      </c>
      <c r="I419" s="466">
        <f>'Allocation (ENG)'!BC419</f>
        <v>0.2085872480925996</v>
      </c>
      <c r="J419" s="467">
        <f>'Allocation (ENG)'!BD419</f>
        <v>8.4798352987128754E-3</v>
      </c>
      <c r="K419" s="462">
        <f>'Allocation (ENG)'!BE419</f>
        <v>0</v>
      </c>
      <c r="L419" s="468">
        <f>'Allocation (ENG)'!BF419</f>
        <v>2.5229538052523901E-2</v>
      </c>
      <c r="M419" s="469">
        <f>'Allocation (ENG)'!BG419</f>
        <v>3.9063709073675424E-3</v>
      </c>
      <c r="N419" s="470">
        <f>'Allocation (ENG)'!BH419</f>
        <v>2.6128916405244209E-4</v>
      </c>
      <c r="P419" s="367">
        <f t="shared" si="178"/>
        <v>-7.1228801396338054E-2</v>
      </c>
      <c r="Q419" s="367">
        <f t="shared" si="179"/>
        <v>-7.538634335457739E-2</v>
      </c>
      <c r="R419" s="367">
        <f t="shared" si="180"/>
        <v>8.3660585346146898E-2</v>
      </c>
      <c r="S419" s="367">
        <f t="shared" si="181"/>
        <v>-5.2633790951998161E-2</v>
      </c>
      <c r="T419" s="367">
        <f t="shared" si="182"/>
        <v>9.9780843434666561E-2</v>
      </c>
      <c r="U419" s="367">
        <f t="shared" si="183"/>
        <v>-7.2963441687072805E-3</v>
      </c>
      <c r="V419" s="367">
        <f t="shared" si="184"/>
        <v>0</v>
      </c>
      <c r="W419" s="367">
        <f t="shared" si="185"/>
        <v>2.5229538052523901E-2</v>
      </c>
      <c r="X419" s="367">
        <f t="shared" si="186"/>
        <v>3.9063709073675424E-3</v>
      </c>
      <c r="Y419" s="367">
        <f t="shared" si="187"/>
        <v>-6.0320578690839562E-3</v>
      </c>
      <c r="AA419" s="368">
        <f>'GE2024 results'!Q418</f>
        <v>0.13734052572994263</v>
      </c>
      <c r="AB419" s="368">
        <f>'GE2024 results'!R418</f>
        <v>0.23899734566315609</v>
      </c>
      <c r="AC419" s="368">
        <f>'GE2024 results'!S418</f>
        <v>0.13787567428718212</v>
      </c>
      <c r="AD419" s="368">
        <f>'GE2024 results'!T418</f>
        <v>0.35491052316122956</v>
      </c>
      <c r="AE419" s="368">
        <f>'GE2024 results'!U418</f>
        <v>0.10880640465793304</v>
      </c>
      <c r="AF419" s="368">
        <f>'GE2024 results'!W418</f>
        <v>1.5776179467420156E-2</v>
      </c>
      <c r="AG419" s="368">
        <f>'GE2024 results'!X418</f>
        <v>0</v>
      </c>
      <c r="AH419" s="369">
        <f>'GE2024 results'!Z418</f>
        <v>6.2933470331363985E-3</v>
      </c>
      <c r="AJ419" s="368">
        <f t="shared" si="188"/>
        <v>0.3022767322092314</v>
      </c>
      <c r="AK419" s="370" t="str">
        <f t="shared" si="189"/>
        <v>LD</v>
      </c>
      <c r="AL419" s="368">
        <f t="shared" si="190"/>
        <v>8.0740472575902389E-2</v>
      </c>
      <c r="AM419" s="368">
        <f t="shared" si="191"/>
        <v>0.22153625963332901</v>
      </c>
      <c r="AO419" s="385" t="s">
        <v>14</v>
      </c>
      <c r="AP419" s="372" t="str">
        <f t="shared" si="192"/>
        <v>LD</v>
      </c>
      <c r="AQ419" s="359" t="str">
        <f t="shared" si="193"/>
        <v>HOLD</v>
      </c>
      <c r="AR419" s="359" t="str">
        <f t="shared" si="194"/>
        <v/>
      </c>
      <c r="AS419" s="333" t="str">
        <f t="shared" si="205"/>
        <v>Con/LD</v>
      </c>
      <c r="AU419" s="373">
        <f t="shared" si="195"/>
        <v>3365.1642651296825</v>
      </c>
      <c r="AV419" s="374">
        <f t="shared" si="196"/>
        <v>8327.9918032786882</v>
      </c>
      <c r="AW419" s="375">
        <f t="shared" si="197"/>
        <v>11276.455301433271</v>
      </c>
      <c r="AX419" s="376">
        <f t="shared" si="198"/>
        <v>15386.240000000002</v>
      </c>
      <c r="AY419" s="377">
        <f t="shared" si="199"/>
        <v>10617.335435103221</v>
      </c>
      <c r="AZ419" s="378">
        <f t="shared" si="200"/>
        <v>431.63355681692599</v>
      </c>
      <c r="BA419" s="379">
        <f t="shared" si="201"/>
        <v>0</v>
      </c>
      <c r="BB419" s="471">
        <f t="shared" si="203"/>
        <v>1284.2130610852564</v>
      </c>
      <c r="BC419" s="379">
        <f t="shared" si="204"/>
        <v>198.83885825579009</v>
      </c>
      <c r="BD419" s="381">
        <f t="shared" si="202"/>
        <v>13.299924734952755</v>
      </c>
      <c r="BE419" s="382">
        <f>'Allocation (ENG)'!AW419</f>
        <v>50901.172205837785</v>
      </c>
    </row>
    <row r="420" spans="1:57" ht="20" customHeight="1" x14ac:dyDescent="0.35">
      <c r="A420" s="333" t="s">
        <v>527</v>
      </c>
      <c r="B420" s="390" t="s">
        <v>525</v>
      </c>
      <c r="C420" s="333" t="s">
        <v>479</v>
      </c>
      <c r="D420" s="333" t="s">
        <v>71</v>
      </c>
      <c r="E420" s="462">
        <f>'Allocation (ENG)'!AY420</f>
        <v>3.1641064724871146E-2</v>
      </c>
      <c r="F420" s="463">
        <f>'Allocation (ENG)'!AZ420</f>
        <v>0.19892445159813679</v>
      </c>
      <c r="G420" s="464">
        <f>'Allocation (ENG)'!BA420</f>
        <v>0.26066131158837841</v>
      </c>
      <c r="H420" s="465">
        <f>'Allocation (ENG)'!BB420</f>
        <v>0.36645464367966879</v>
      </c>
      <c r="I420" s="466">
        <f>'Allocation (ENG)'!BC420</f>
        <v>0.1108206483051301</v>
      </c>
      <c r="J420" s="467">
        <f>'Allocation (ENG)'!BD420</f>
        <v>0</v>
      </c>
      <c r="K420" s="462">
        <f>'Allocation (ENG)'!BE420</f>
        <v>0</v>
      </c>
      <c r="L420" s="468">
        <f>'Allocation (ENG)'!BF420</f>
        <v>2.9685273600017041E-2</v>
      </c>
      <c r="M420" s="469">
        <f>'Allocation (ENG)'!BG420</f>
        <v>1.8126065037978147E-3</v>
      </c>
      <c r="N420" s="470">
        <f>'Allocation (ENG)'!BH420</f>
        <v>0</v>
      </c>
      <c r="P420" s="367">
        <f t="shared" si="178"/>
        <v>-3.3658460903775847E-2</v>
      </c>
      <c r="Q420" s="367">
        <f t="shared" si="179"/>
        <v>-8.9749407601728864E-2</v>
      </c>
      <c r="R420" s="367">
        <f t="shared" si="180"/>
        <v>9.9500990862968069E-2</v>
      </c>
      <c r="S420" s="367">
        <f t="shared" si="181"/>
        <v>-6.0983331216431291E-2</v>
      </c>
      <c r="T420" s="367">
        <f t="shared" si="182"/>
        <v>5.3392328755153186E-2</v>
      </c>
      <c r="U420" s="367">
        <f t="shared" si="183"/>
        <v>0</v>
      </c>
      <c r="V420" s="367">
        <f t="shared" si="184"/>
        <v>0</v>
      </c>
      <c r="W420" s="367">
        <f t="shared" si="185"/>
        <v>2.9685273600017041E-2</v>
      </c>
      <c r="X420" s="367">
        <f t="shared" si="186"/>
        <v>1.8126065037978147E-3</v>
      </c>
      <c r="Y420" s="367">
        <f t="shared" si="187"/>
        <v>0</v>
      </c>
      <c r="AA420" s="368">
        <f>'GE2024 results'!Q419</f>
        <v>6.5299525628646993E-2</v>
      </c>
      <c r="AB420" s="368">
        <f>'GE2024 results'!R419</f>
        <v>0.28867385919986566</v>
      </c>
      <c r="AC420" s="368">
        <f>'GE2024 results'!S419</f>
        <v>0.16116032072541034</v>
      </c>
      <c r="AD420" s="368">
        <f>'GE2024 results'!T419</f>
        <v>0.42743797489610008</v>
      </c>
      <c r="AE420" s="368">
        <f>'GE2024 results'!U419</f>
        <v>5.742831954997691E-2</v>
      </c>
      <c r="AF420" s="368">
        <f>'GE2024 results'!W419</f>
        <v>0</v>
      </c>
      <c r="AG420" s="368">
        <f>'GE2024 results'!X419</f>
        <v>0</v>
      </c>
      <c r="AH420" s="369">
        <f>'GE2024 results'!Z419</f>
        <v>0</v>
      </c>
      <c r="AJ420" s="368">
        <f t="shared" si="188"/>
        <v>0.36645464367966879</v>
      </c>
      <c r="AK420" s="370" t="str">
        <f t="shared" si="189"/>
        <v>LD</v>
      </c>
      <c r="AL420" s="368">
        <f t="shared" si="190"/>
        <v>0.10579333209129038</v>
      </c>
      <c r="AM420" s="368">
        <f t="shared" si="191"/>
        <v>0.26066131158837841</v>
      </c>
      <c r="AO420" s="385" t="s">
        <v>14</v>
      </c>
      <c r="AP420" s="372" t="str">
        <f t="shared" si="192"/>
        <v>LD</v>
      </c>
      <c r="AQ420" s="359" t="str">
        <f t="shared" si="193"/>
        <v>HOLD</v>
      </c>
      <c r="AR420" s="359" t="str">
        <f t="shared" si="194"/>
        <v/>
      </c>
      <c r="AS420" s="333" t="str">
        <f t="shared" si="205"/>
        <v>Con/LD</v>
      </c>
      <c r="AU420" s="373">
        <f t="shared" si="195"/>
        <v>1631.7060518731987</v>
      </c>
      <c r="AV420" s="374">
        <f t="shared" si="196"/>
        <v>10258.38524590164</v>
      </c>
      <c r="AW420" s="375">
        <f t="shared" si="197"/>
        <v>13442.108958920144</v>
      </c>
      <c r="AX420" s="376">
        <f t="shared" si="198"/>
        <v>18897.792000000001</v>
      </c>
      <c r="AY420" s="377">
        <f t="shared" si="199"/>
        <v>5714.9379796266794</v>
      </c>
      <c r="AZ420" s="378">
        <f t="shared" si="200"/>
        <v>0</v>
      </c>
      <c r="BA420" s="379">
        <f t="shared" si="201"/>
        <v>0</v>
      </c>
      <c r="BB420" s="471">
        <f t="shared" si="203"/>
        <v>1530.8473657836669</v>
      </c>
      <c r="BC420" s="379">
        <f t="shared" si="204"/>
        <v>93.474762231587917</v>
      </c>
      <c r="BD420" s="381">
        <f t="shared" si="202"/>
        <v>0</v>
      </c>
      <c r="BE420" s="382">
        <f>'Allocation (ENG)'!AW420</f>
        <v>51569.252364336913</v>
      </c>
    </row>
    <row r="421" spans="1:57" ht="20" customHeight="1" x14ac:dyDescent="0.35">
      <c r="A421" s="333" t="s">
        <v>528</v>
      </c>
      <c r="B421" s="390" t="s">
        <v>525</v>
      </c>
      <c r="C421" s="333" t="s">
        <v>479</v>
      </c>
      <c r="D421" s="333" t="s">
        <v>71</v>
      </c>
      <c r="E421" s="462">
        <f>'Allocation (ENG)'!AY421</f>
        <v>0.22902665545695125</v>
      </c>
      <c r="F421" s="463">
        <f>'Allocation (ENG)'!AZ421</f>
        <v>0.24217105936066594</v>
      </c>
      <c r="G421" s="464">
        <f>'Allocation (ENG)'!BA421</f>
        <v>0.27366141803299143</v>
      </c>
      <c r="H421" s="465">
        <f>'Allocation (ENG)'!BB421</f>
        <v>7.5772582139797179E-2</v>
      </c>
      <c r="I421" s="466">
        <f>'Allocation (ENG)'!BC421</f>
        <v>0.14170242120202878</v>
      </c>
      <c r="J421" s="467">
        <f>'Allocation (ENG)'!BD421</f>
        <v>2.1073233523472797E-3</v>
      </c>
      <c r="K421" s="462">
        <f>'Allocation (ENG)'!BE421</f>
        <v>0</v>
      </c>
      <c r="L421" s="468">
        <f>'Allocation (ENG)'!BF421</f>
        <v>3.1165783746636318E-2</v>
      </c>
      <c r="M421" s="469">
        <f>'Allocation (ENG)'!BG421</f>
        <v>2.4838831459267226E-3</v>
      </c>
      <c r="N421" s="470">
        <f>'Allocation (ENG)'!BH421</f>
        <v>1.9088735626550137E-3</v>
      </c>
      <c r="P421" s="367">
        <f t="shared" si="178"/>
        <v>-0.17662615627899006</v>
      </c>
      <c r="Q421" s="367">
        <f t="shared" si="179"/>
        <v>-5.9442632570874426E-2</v>
      </c>
      <c r="R421" s="367">
        <f t="shared" si="180"/>
        <v>0.12844870409656112</v>
      </c>
      <c r="S421" s="367">
        <f t="shared" si="181"/>
        <v>-8.0718593699152796E-5</v>
      </c>
      <c r="T421" s="367">
        <f t="shared" si="182"/>
        <v>7.8680416312053233E-2</v>
      </c>
      <c r="U421" s="367">
        <f t="shared" si="183"/>
        <v>-2.4110140559656791E-3</v>
      </c>
      <c r="V421" s="367">
        <f t="shared" si="184"/>
        <v>0</v>
      </c>
      <c r="W421" s="367">
        <f t="shared" si="185"/>
        <v>3.1165783746636318E-2</v>
      </c>
      <c r="X421" s="367">
        <f t="shared" si="186"/>
        <v>2.4838831459267226E-3</v>
      </c>
      <c r="Y421" s="367">
        <f t="shared" si="187"/>
        <v>-2.2182658016481642E-3</v>
      </c>
      <c r="AA421" s="368">
        <f>'GE2024 results'!Q420</f>
        <v>0.40565281173594131</v>
      </c>
      <c r="AB421" s="368">
        <f>'GE2024 results'!R420</f>
        <v>0.30161369193154036</v>
      </c>
      <c r="AC421" s="368">
        <f>'GE2024 results'!S420</f>
        <v>0.14521271393643032</v>
      </c>
      <c r="AD421" s="368">
        <f>'GE2024 results'!T420</f>
        <v>7.5853300733496332E-2</v>
      </c>
      <c r="AE421" s="368">
        <f>'GE2024 results'!U420</f>
        <v>6.3022004889975544E-2</v>
      </c>
      <c r="AF421" s="368">
        <f>'GE2024 results'!W420</f>
        <v>4.5183374083129588E-3</v>
      </c>
      <c r="AG421" s="368">
        <f>'GE2024 results'!X420</f>
        <v>0</v>
      </c>
      <c r="AH421" s="369">
        <f>'GE2024 results'!Z420</f>
        <v>4.1271393643031781E-3</v>
      </c>
      <c r="AJ421" s="368">
        <f t="shared" si="188"/>
        <v>0.27366141803299143</v>
      </c>
      <c r="AK421" s="370" t="str">
        <f t="shared" si="189"/>
        <v>Ref</v>
      </c>
      <c r="AL421" s="368">
        <f t="shared" si="190"/>
        <v>3.1490358672325497E-2</v>
      </c>
      <c r="AM421" s="368">
        <f t="shared" si="191"/>
        <v>0.24217105936066594</v>
      </c>
      <c r="AO421" s="383" t="s">
        <v>8</v>
      </c>
      <c r="AP421" s="372" t="str">
        <f t="shared" si="192"/>
        <v>Ref</v>
      </c>
      <c r="AQ421" s="359" t="str">
        <f t="shared" si="193"/>
        <v>gain from</v>
      </c>
      <c r="AR421" s="359" t="str">
        <f t="shared" si="194"/>
        <v>LAB</v>
      </c>
      <c r="AS421" s="333" t="str">
        <f t="shared" si="205"/>
        <v/>
      </c>
      <c r="AU421" s="373">
        <f t="shared" si="195"/>
        <v>10877.515850144091</v>
      </c>
      <c r="AV421" s="374">
        <f t="shared" si="196"/>
        <v>11501.803278688525</v>
      </c>
      <c r="AW421" s="375">
        <f t="shared" si="197"/>
        <v>12997.423405968109</v>
      </c>
      <c r="AX421" s="376">
        <f t="shared" si="198"/>
        <v>3598.7840000000001</v>
      </c>
      <c r="AY421" s="377">
        <f t="shared" si="199"/>
        <v>6730.0914365340504</v>
      </c>
      <c r="AZ421" s="378">
        <f t="shared" si="200"/>
        <v>100.0863551048315</v>
      </c>
      <c r="BA421" s="379">
        <f t="shared" si="201"/>
        <v>0</v>
      </c>
      <c r="BB421" s="471">
        <f t="shared" si="203"/>
        <v>1480.2045902029101</v>
      </c>
      <c r="BC421" s="379">
        <f t="shared" si="204"/>
        <v>117.97088961464659</v>
      </c>
      <c r="BD421" s="381">
        <f t="shared" si="202"/>
        <v>90.661073455721734</v>
      </c>
      <c r="BE421" s="382">
        <f>'Allocation (ENG)'!AW421</f>
        <v>47494.540879712891</v>
      </c>
    </row>
    <row r="422" spans="1:57" ht="20" customHeight="1" x14ac:dyDescent="0.35">
      <c r="A422" s="333" t="s">
        <v>529</v>
      </c>
      <c r="B422" s="390" t="s">
        <v>525</v>
      </c>
      <c r="C422" s="333" t="s">
        <v>479</v>
      </c>
      <c r="D422" s="333" t="s">
        <v>71</v>
      </c>
      <c r="E422" s="462">
        <f>'Allocation (ENG)'!AY422</f>
        <v>0.20718264141063586</v>
      </c>
      <c r="F422" s="463">
        <f>'Allocation (ENG)'!AZ422</f>
        <v>0.28480310269308157</v>
      </c>
      <c r="G422" s="464">
        <f>'Allocation (ENG)'!BA422</f>
        <v>0.20243113508288227</v>
      </c>
      <c r="H422" s="465">
        <f>'Allocation (ENG)'!BB422</f>
        <v>0.13639670036129897</v>
      </c>
      <c r="I422" s="466">
        <f>'Allocation (ENG)'!BC422</f>
        <v>0.14110952701154381</v>
      </c>
      <c r="J422" s="467">
        <f>'Allocation (ENG)'!BD422</f>
        <v>0</v>
      </c>
      <c r="K422" s="462">
        <f>'Allocation (ENG)'!BE422</f>
        <v>2.62132681793873E-3</v>
      </c>
      <c r="L422" s="468">
        <f>'Allocation (ENG)'!BF422</f>
        <v>2.3053761194859617E-2</v>
      </c>
      <c r="M422" s="469">
        <f>'Allocation (ENG)'!BG422</f>
        <v>2.4018054277592533E-3</v>
      </c>
      <c r="N422" s="470">
        <f>'Allocation (ENG)'!BH422</f>
        <v>0</v>
      </c>
      <c r="P422" s="367">
        <f t="shared" si="178"/>
        <v>-0.14876721537618109</v>
      </c>
      <c r="Q422" s="367">
        <f t="shared" si="179"/>
        <v>-5.9261919811847197E-2</v>
      </c>
      <c r="R422" s="367">
        <f t="shared" si="180"/>
        <v>9.8238894633527654E-2</v>
      </c>
      <c r="S422" s="367">
        <f t="shared" si="181"/>
        <v>3.9524047097719839E-3</v>
      </c>
      <c r="T422" s="367">
        <f t="shared" si="182"/>
        <v>8.0234624656895889E-2</v>
      </c>
      <c r="U422" s="367">
        <f t="shared" si="183"/>
        <v>0</v>
      </c>
      <c r="V422" s="367">
        <f t="shared" si="184"/>
        <v>1.4764456521395956E-4</v>
      </c>
      <c r="W422" s="367">
        <f t="shared" si="185"/>
        <v>2.3053761194859617E-2</v>
      </c>
      <c r="X422" s="367">
        <f t="shared" si="186"/>
        <v>2.4018054277592533E-3</v>
      </c>
      <c r="Y422" s="367">
        <f t="shared" si="187"/>
        <v>0</v>
      </c>
      <c r="AA422" s="368">
        <f>'GE2024 results'!Q421</f>
        <v>0.35594985678681695</v>
      </c>
      <c r="AB422" s="368">
        <f>'GE2024 results'!R421</f>
        <v>0.34406502250492876</v>
      </c>
      <c r="AC422" s="368">
        <f>'GE2024 results'!S421</f>
        <v>0.10419224044935461</v>
      </c>
      <c r="AD422" s="368">
        <f>'GE2024 results'!T421</f>
        <v>0.13244429565152699</v>
      </c>
      <c r="AE422" s="368">
        <f>'GE2024 results'!U421</f>
        <v>6.0874902354647917E-2</v>
      </c>
      <c r="AF422" s="368">
        <f>'GE2024 results'!W421</f>
        <v>0</v>
      </c>
      <c r="AG422" s="368">
        <f>'GE2024 results'!X421</f>
        <v>2.4736822527247704E-3</v>
      </c>
      <c r="AH422" s="369">
        <f>'GE2024 results'!Z421</f>
        <v>0</v>
      </c>
      <c r="AJ422" s="368">
        <f t="shared" si="188"/>
        <v>0.28480310269308157</v>
      </c>
      <c r="AK422" s="370" t="str">
        <f t="shared" si="189"/>
        <v>Con</v>
      </c>
      <c r="AL422" s="368">
        <f t="shared" si="190"/>
        <v>7.7620461282445707E-2</v>
      </c>
      <c r="AM422" s="368">
        <f t="shared" si="191"/>
        <v>0.20718264141063586</v>
      </c>
      <c r="AO422" s="383" t="s">
        <v>8</v>
      </c>
      <c r="AP422" s="372" t="str">
        <f t="shared" si="192"/>
        <v>Con</v>
      </c>
      <c r="AQ422" s="359" t="str">
        <f t="shared" si="193"/>
        <v>gain from</v>
      </c>
      <c r="AR422" s="359" t="str">
        <f t="shared" si="194"/>
        <v>LAB</v>
      </c>
      <c r="AS422" s="333" t="str">
        <f t="shared" si="205"/>
        <v/>
      </c>
      <c r="AU422" s="373">
        <f t="shared" si="195"/>
        <v>10037.79827089337</v>
      </c>
      <c r="AV422" s="374">
        <f t="shared" si="196"/>
        <v>13798.434426229509</v>
      </c>
      <c r="AW422" s="375">
        <f t="shared" si="197"/>
        <v>9807.5923922728107</v>
      </c>
      <c r="AX422" s="376">
        <f t="shared" si="198"/>
        <v>6608.2879999999996</v>
      </c>
      <c r="AY422" s="377">
        <f t="shared" si="199"/>
        <v>6836.6198857156887</v>
      </c>
      <c r="AZ422" s="378">
        <f t="shared" si="200"/>
        <v>0</v>
      </c>
      <c r="BA422" s="379">
        <f t="shared" si="201"/>
        <v>127.00074495334165</v>
      </c>
      <c r="BB422" s="471">
        <f t="shared" si="203"/>
        <v>1116.93239686378</v>
      </c>
      <c r="BC422" s="379">
        <f t="shared" si="204"/>
        <v>116.36514625759811</v>
      </c>
      <c r="BD422" s="381">
        <f t="shared" si="202"/>
        <v>0</v>
      </c>
      <c r="BE422" s="382">
        <f>'Allocation (ENG)'!AW422</f>
        <v>48449.031263186094</v>
      </c>
    </row>
    <row r="423" spans="1:57" ht="20" customHeight="1" x14ac:dyDescent="0.35">
      <c r="A423" s="333" t="s">
        <v>530</v>
      </c>
      <c r="B423" s="390" t="s">
        <v>525</v>
      </c>
      <c r="C423" s="333" t="s">
        <v>479</v>
      </c>
      <c r="D423" s="333" t="s">
        <v>71</v>
      </c>
      <c r="E423" s="462">
        <f>'Allocation (ENG)'!AY423</f>
        <v>3.4903218664008646E-2</v>
      </c>
      <c r="F423" s="463">
        <f>'Allocation (ENG)'!AZ423</f>
        <v>0.1731703657284803</v>
      </c>
      <c r="G423" s="464">
        <f>'Allocation (ENG)'!BA423</f>
        <v>0.26413600835074297</v>
      </c>
      <c r="H423" s="465">
        <f>'Allocation (ENG)'!BB423</f>
        <v>0.42301770302834996</v>
      </c>
      <c r="I423" s="466">
        <f>'Allocation (ENG)'!BC423</f>
        <v>7.1692133643128569E-2</v>
      </c>
      <c r="J423" s="467">
        <f>'Allocation (ENG)'!BD423</f>
        <v>0</v>
      </c>
      <c r="K423" s="462">
        <f>'Allocation (ENG)'!BE423</f>
        <v>0</v>
      </c>
      <c r="L423" s="468">
        <f>'Allocation (ENG)'!BF423</f>
        <v>3.0080987576285106E-2</v>
      </c>
      <c r="M423" s="469">
        <f>'Allocation (ENG)'!BG423</f>
        <v>1.1726120510942846E-3</v>
      </c>
      <c r="N423" s="470">
        <f>'Allocation (ENG)'!BH423</f>
        <v>1.8269709579102251E-3</v>
      </c>
      <c r="P423" s="367">
        <f t="shared" si="178"/>
        <v>-3.5721507943538976E-2</v>
      </c>
      <c r="Q423" s="367">
        <f t="shared" si="179"/>
        <v>-7.3220853900103633E-2</v>
      </c>
      <c r="R423" s="367">
        <f t="shared" si="180"/>
        <v>0.1040175051495659</v>
      </c>
      <c r="S423" s="367">
        <f t="shared" si="181"/>
        <v>-6.0757697615862083E-2</v>
      </c>
      <c r="T423" s="367">
        <f t="shared" si="182"/>
        <v>3.5266317442388916E-2</v>
      </c>
      <c r="U423" s="367">
        <f t="shared" si="183"/>
        <v>0</v>
      </c>
      <c r="V423" s="367">
        <f t="shared" si="184"/>
        <v>0</v>
      </c>
      <c r="W423" s="367">
        <f t="shared" si="185"/>
        <v>3.0080987576285106E-2</v>
      </c>
      <c r="X423" s="367">
        <f t="shared" si="186"/>
        <v>1.1726120510942846E-3</v>
      </c>
      <c r="Y423" s="367">
        <f t="shared" si="187"/>
        <v>-8.3736275982946554E-4</v>
      </c>
      <c r="AA423" s="368">
        <f>'GE2024 results'!Q422</f>
        <v>7.0624726607547622E-2</v>
      </c>
      <c r="AB423" s="368">
        <f>'GE2024 results'!R422</f>
        <v>0.24639121962858393</v>
      </c>
      <c r="AC423" s="368">
        <f>'GE2024 results'!S422</f>
        <v>0.16011850320117707</v>
      </c>
      <c r="AD423" s="368">
        <f>'GE2024 results'!T422</f>
        <v>0.48377540064421204</v>
      </c>
      <c r="AE423" s="368">
        <f>'GE2024 results'!U422</f>
        <v>3.6425816200739654E-2</v>
      </c>
      <c r="AF423" s="368">
        <f>'GE2024 results'!W422</f>
        <v>0</v>
      </c>
      <c r="AG423" s="368">
        <f>'GE2024 results'!X422</f>
        <v>0</v>
      </c>
      <c r="AH423" s="369">
        <f>'GE2024 results'!Z422</f>
        <v>2.6643337177396907E-3</v>
      </c>
      <c r="AJ423" s="368">
        <f t="shared" si="188"/>
        <v>0.42301770302834996</v>
      </c>
      <c r="AK423" s="370" t="str">
        <f t="shared" si="189"/>
        <v>LD</v>
      </c>
      <c r="AL423" s="368">
        <f t="shared" si="190"/>
        <v>0.15888169467760699</v>
      </c>
      <c r="AM423" s="368">
        <f t="shared" si="191"/>
        <v>0.26413600835074297</v>
      </c>
      <c r="AO423" s="385" t="s">
        <v>14</v>
      </c>
      <c r="AP423" s="372" t="str">
        <f t="shared" si="192"/>
        <v>LD</v>
      </c>
      <c r="AQ423" s="359" t="str">
        <f t="shared" si="193"/>
        <v>HOLD</v>
      </c>
      <c r="AR423" s="359" t="str">
        <f t="shared" si="194"/>
        <v/>
      </c>
      <c r="AS423" s="333" t="str">
        <f t="shared" si="205"/>
        <v>Con/LD</v>
      </c>
      <c r="AU423" s="373">
        <f t="shared" si="195"/>
        <v>1863.0086455331411</v>
      </c>
      <c r="AV423" s="374">
        <f t="shared" si="196"/>
        <v>9243.2131147540986</v>
      </c>
      <c r="AW423" s="375">
        <f t="shared" si="197"/>
        <v>14098.632905207593</v>
      </c>
      <c r="AX423" s="376">
        <f t="shared" si="198"/>
        <v>22579.168000000001</v>
      </c>
      <c r="AY423" s="377">
        <f t="shared" si="199"/>
        <v>3826.6689980541219</v>
      </c>
      <c r="AZ423" s="378">
        <f t="shared" si="200"/>
        <v>0</v>
      </c>
      <c r="BA423" s="379">
        <f t="shared" si="201"/>
        <v>0</v>
      </c>
      <c r="BB423" s="471">
        <f t="shared" si="203"/>
        <v>1605.6152431174614</v>
      </c>
      <c r="BC423" s="379">
        <f t="shared" si="204"/>
        <v>62.589826172612966</v>
      </c>
      <c r="BD423" s="381">
        <f t="shared" si="202"/>
        <v>97.517158015988031</v>
      </c>
      <c r="BE423" s="382">
        <f>'Allocation (ENG)'!AW423</f>
        <v>53376.413890855016</v>
      </c>
    </row>
    <row r="424" spans="1:57" ht="20" customHeight="1" x14ac:dyDescent="0.35">
      <c r="A424" s="333" t="s">
        <v>531</v>
      </c>
      <c r="B424" s="390" t="s">
        <v>525</v>
      </c>
      <c r="C424" s="333" t="s">
        <v>479</v>
      </c>
      <c r="D424" s="333" t="s">
        <v>71</v>
      </c>
      <c r="E424" s="462">
        <f>'Allocation (ENG)'!AY424</f>
        <v>4.5137146872095552E-2</v>
      </c>
      <c r="F424" s="463">
        <f>'Allocation (ENG)'!AZ424</f>
        <v>0.21994117377585681</v>
      </c>
      <c r="G424" s="464">
        <f>'Allocation (ENG)'!BA424</f>
        <v>0.27126612092348867</v>
      </c>
      <c r="H424" s="465">
        <f>'Allocation (ENG)'!BB424</f>
        <v>0.33839328563270121</v>
      </c>
      <c r="I424" s="466">
        <f>'Allocation (ENG)'!BC424</f>
        <v>9.2850591804042482E-2</v>
      </c>
      <c r="J424" s="467">
        <f>'Allocation (ENG)'!BD424</f>
        <v>0</v>
      </c>
      <c r="K424" s="462">
        <f>'Allocation (ENG)'!BE424</f>
        <v>0</v>
      </c>
      <c r="L424" s="468">
        <f>'Allocation (ENG)'!BF424</f>
        <v>3.0892996620631195E-2</v>
      </c>
      <c r="M424" s="469">
        <f>'Allocation (ENG)'!BG424</f>
        <v>1.5186843711840338E-3</v>
      </c>
      <c r="N424" s="470">
        <f>'Allocation (ENG)'!BH424</f>
        <v>0</v>
      </c>
      <c r="P424" s="367">
        <f t="shared" si="178"/>
        <v>-4.5932740053848314E-2</v>
      </c>
      <c r="Q424" s="367">
        <f t="shared" si="179"/>
        <v>-9.2096896595371402E-2</v>
      </c>
      <c r="R424" s="367">
        <f t="shared" si="180"/>
        <v>0.10729821121428063</v>
      </c>
      <c r="S424" s="367">
        <f t="shared" si="181"/>
        <v>-4.7490355478246149E-2</v>
      </c>
      <c r="T424" s="367">
        <f t="shared" si="182"/>
        <v>4.5810099921369973E-2</v>
      </c>
      <c r="U424" s="367">
        <f t="shared" si="183"/>
        <v>0</v>
      </c>
      <c r="V424" s="367">
        <f t="shared" si="184"/>
        <v>0</v>
      </c>
      <c r="W424" s="367">
        <f t="shared" si="185"/>
        <v>3.0892996620631195E-2</v>
      </c>
      <c r="X424" s="367">
        <f t="shared" si="186"/>
        <v>1.5186843711840338E-3</v>
      </c>
      <c r="Y424" s="367">
        <f t="shared" si="187"/>
        <v>0</v>
      </c>
      <c r="AA424" s="368">
        <f>'GE2024 results'!Q423</f>
        <v>9.1069886925943866E-2</v>
      </c>
      <c r="AB424" s="368">
        <f>'GE2024 results'!R423</f>
        <v>0.31203807037122822</v>
      </c>
      <c r="AC424" s="368">
        <f>'GE2024 results'!S423</f>
        <v>0.16396790970920805</v>
      </c>
      <c r="AD424" s="368">
        <f>'GE2024 results'!T423</f>
        <v>0.38588364111094736</v>
      </c>
      <c r="AE424" s="368">
        <f>'GE2024 results'!U423</f>
        <v>4.7040491882672508E-2</v>
      </c>
      <c r="AF424" s="368">
        <f>'GE2024 results'!W423</f>
        <v>0</v>
      </c>
      <c r="AG424" s="368">
        <f>'GE2024 results'!X423</f>
        <v>0</v>
      </c>
      <c r="AH424" s="369">
        <f>'GE2024 results'!Z423</f>
        <v>0</v>
      </c>
      <c r="AJ424" s="368">
        <f t="shared" si="188"/>
        <v>0.33839328563270121</v>
      </c>
      <c r="AK424" s="370" t="str">
        <f t="shared" si="189"/>
        <v>LD</v>
      </c>
      <c r="AL424" s="368">
        <f t="shared" si="190"/>
        <v>6.7127164709212539E-2</v>
      </c>
      <c r="AM424" s="368">
        <f t="shared" si="191"/>
        <v>0.27126612092348867</v>
      </c>
      <c r="AO424" s="385" t="s">
        <v>14</v>
      </c>
      <c r="AP424" s="372" t="str">
        <f t="shared" si="192"/>
        <v>LD</v>
      </c>
      <c r="AQ424" s="359" t="str">
        <f t="shared" si="193"/>
        <v>HOLD</v>
      </c>
      <c r="AR424" s="359" t="str">
        <f t="shared" si="194"/>
        <v/>
      </c>
      <c r="AS424" s="333" t="str">
        <f t="shared" si="205"/>
        <v>Con/LD</v>
      </c>
      <c r="AU424" s="373">
        <f t="shared" si="195"/>
        <v>2268.4438040345817</v>
      </c>
      <c r="AV424" s="374">
        <f t="shared" si="196"/>
        <v>11053.516393442624</v>
      </c>
      <c r="AW424" s="375">
        <f t="shared" si="197"/>
        <v>13632.938585974365</v>
      </c>
      <c r="AX424" s="376">
        <f t="shared" si="198"/>
        <v>17006.528000000002</v>
      </c>
      <c r="AY424" s="377">
        <f t="shared" si="199"/>
        <v>4666.3638327799717</v>
      </c>
      <c r="AZ424" s="378">
        <f t="shared" si="200"/>
        <v>0</v>
      </c>
      <c r="BA424" s="379">
        <f t="shared" si="201"/>
        <v>0</v>
      </c>
      <c r="BB424" s="471">
        <f t="shared" si="203"/>
        <v>1552.5798954620234</v>
      </c>
      <c r="BC424" s="379">
        <f t="shared" si="204"/>
        <v>76.324056588219079</v>
      </c>
      <c r="BD424" s="381">
        <f t="shared" si="202"/>
        <v>0</v>
      </c>
      <c r="BE424" s="382">
        <f>'Allocation (ENG)'!AW424</f>
        <v>50256.69456828179</v>
      </c>
    </row>
    <row r="425" spans="1:57" ht="20" customHeight="1" x14ac:dyDescent="0.35">
      <c r="A425" s="333" t="s">
        <v>532</v>
      </c>
      <c r="B425" s="390" t="s">
        <v>525</v>
      </c>
      <c r="C425" s="333" t="s">
        <v>479</v>
      </c>
      <c r="D425" s="333" t="s">
        <v>71</v>
      </c>
      <c r="E425" s="462">
        <f>'Allocation (ENG)'!AY425</f>
        <v>3.5790813431913836E-2</v>
      </c>
      <c r="F425" s="463">
        <f>'Allocation (ENG)'!AZ425</f>
        <v>0.18040580704493575</v>
      </c>
      <c r="G425" s="464">
        <f>'Allocation (ENG)'!BA425</f>
        <v>0.2239291629900817</v>
      </c>
      <c r="H425" s="465">
        <f>'Allocation (ENG)'!BB425</f>
        <v>0.42412008269592116</v>
      </c>
      <c r="I425" s="466">
        <f>'Allocation (ENG)'!BC425</f>
        <v>8.3573801844378653E-2</v>
      </c>
      <c r="J425" s="467">
        <f>'Allocation (ENG)'!BD425</f>
        <v>2.4089136388554422E-2</v>
      </c>
      <c r="K425" s="462">
        <f>'Allocation (ENG)'!BE425</f>
        <v>0</v>
      </c>
      <c r="L425" s="468">
        <f>'Allocation (ENG)'!BF425</f>
        <v>2.550205256728157E-2</v>
      </c>
      <c r="M425" s="469">
        <f>'Allocation (ENG)'!BG425</f>
        <v>2.589143036933075E-3</v>
      </c>
      <c r="N425" s="470">
        <f>'Allocation (ENG)'!BH425</f>
        <v>0</v>
      </c>
      <c r="P425" s="367">
        <f t="shared" si="178"/>
        <v>-3.4233805373677019E-2</v>
      </c>
      <c r="Q425" s="367">
        <f t="shared" si="179"/>
        <v>-6.7787490286703389E-2</v>
      </c>
      <c r="R425" s="367">
        <f t="shared" si="180"/>
        <v>9.2675192214986407E-2</v>
      </c>
      <c r="S425" s="367">
        <f t="shared" si="181"/>
        <v>-4.4868163809796746E-2</v>
      </c>
      <c r="T425" s="367">
        <f t="shared" si="182"/>
        <v>4.2515987358991106E-2</v>
      </c>
      <c r="U425" s="367">
        <f t="shared" si="183"/>
        <v>-1.2620679367481159E-2</v>
      </c>
      <c r="V425" s="367">
        <f t="shared" si="184"/>
        <v>0</v>
      </c>
      <c r="W425" s="367">
        <f t="shared" si="185"/>
        <v>2.550205256728157E-2</v>
      </c>
      <c r="X425" s="367">
        <f t="shared" si="186"/>
        <v>2.589143036933075E-3</v>
      </c>
      <c r="Y425" s="367">
        <f t="shared" si="187"/>
        <v>-3.772236340533672E-3</v>
      </c>
      <c r="AA425" s="368">
        <f>'GE2024 results'!Q424</f>
        <v>7.0024618805590855E-2</v>
      </c>
      <c r="AB425" s="368">
        <f>'GE2024 results'!R424</f>
        <v>0.24819329733163914</v>
      </c>
      <c r="AC425" s="368">
        <f>'GE2024 results'!S424</f>
        <v>0.13125397077509529</v>
      </c>
      <c r="AD425" s="368">
        <f>'GE2024 results'!T424</f>
        <v>0.46898824650571791</v>
      </c>
      <c r="AE425" s="368">
        <f>'GE2024 results'!U424</f>
        <v>4.1057814485387548E-2</v>
      </c>
      <c r="AF425" s="368">
        <f>'GE2024 results'!W424</f>
        <v>3.6709815756035581E-2</v>
      </c>
      <c r="AG425" s="368">
        <f>'GE2024 results'!X424</f>
        <v>0</v>
      </c>
      <c r="AH425" s="369">
        <f>'GE2024 results'!Z424</f>
        <v>3.772236340533672E-3</v>
      </c>
      <c r="AJ425" s="368">
        <f t="shared" si="188"/>
        <v>0.42412008269592116</v>
      </c>
      <c r="AK425" s="370" t="str">
        <f t="shared" si="189"/>
        <v>LD</v>
      </c>
      <c r="AL425" s="368">
        <f t="shared" si="190"/>
        <v>0.20019091970583947</v>
      </c>
      <c r="AM425" s="368">
        <f t="shared" si="191"/>
        <v>0.2239291629900817</v>
      </c>
      <c r="AO425" s="385" t="s">
        <v>14</v>
      </c>
      <c r="AP425" s="372" t="str">
        <f t="shared" si="192"/>
        <v>LD</v>
      </c>
      <c r="AQ425" s="359" t="str">
        <f t="shared" si="193"/>
        <v>HOLD</v>
      </c>
      <c r="AR425" s="359" t="str">
        <f t="shared" si="194"/>
        <v/>
      </c>
      <c r="AS425" s="333" t="str">
        <f t="shared" si="205"/>
        <v>Con/LD</v>
      </c>
      <c r="AU425" s="373">
        <f t="shared" si="195"/>
        <v>1849.8962536023053</v>
      </c>
      <c r="AV425" s="374">
        <f t="shared" si="196"/>
        <v>9324.5163934426237</v>
      </c>
      <c r="AW425" s="375">
        <f t="shared" si="197"/>
        <v>11574.079490416914</v>
      </c>
      <c r="AX425" s="376">
        <f t="shared" si="198"/>
        <v>21921.216</v>
      </c>
      <c r="AY425" s="377">
        <f t="shared" si="199"/>
        <v>4319.6241746593478</v>
      </c>
      <c r="AZ425" s="378">
        <f t="shared" si="200"/>
        <v>1245.079362123872</v>
      </c>
      <c r="BA425" s="379">
        <f t="shared" si="201"/>
        <v>0</v>
      </c>
      <c r="BB425" s="471">
        <f t="shared" si="203"/>
        <v>1318.1078321432435</v>
      </c>
      <c r="BC425" s="379">
        <f t="shared" si="204"/>
        <v>133.82333467146557</v>
      </c>
      <c r="BD425" s="381">
        <f t="shared" si="202"/>
        <v>0</v>
      </c>
      <c r="BE425" s="382">
        <f>'Allocation (ENG)'!AW425</f>
        <v>51686.342841059763</v>
      </c>
    </row>
    <row r="426" spans="1:57" ht="20" customHeight="1" x14ac:dyDescent="0.35">
      <c r="A426" s="333" t="s">
        <v>533</v>
      </c>
      <c r="B426" s="390" t="s">
        <v>525</v>
      </c>
      <c r="C426" s="333" t="s">
        <v>479</v>
      </c>
      <c r="D426" s="333" t="s">
        <v>71</v>
      </c>
      <c r="E426" s="462">
        <f>'Allocation (ENG)'!AY426</f>
        <v>0.20510664144930441</v>
      </c>
      <c r="F426" s="463">
        <f>'Allocation (ENG)'!AZ426</f>
        <v>0.21283785129840782</v>
      </c>
      <c r="G426" s="464">
        <f>'Allocation (ENG)'!BA426</f>
        <v>0.32468593105960192</v>
      </c>
      <c r="H426" s="465">
        <f>'Allocation (ENG)'!BB426</f>
        <v>8.3571348282938301E-2</v>
      </c>
      <c r="I426" s="466">
        <f>'Allocation (ENG)'!BC426</f>
        <v>0.13461967632088762</v>
      </c>
      <c r="J426" s="467">
        <f>'Allocation (ENG)'!BD426</f>
        <v>0</v>
      </c>
      <c r="K426" s="462">
        <f>'Allocation (ENG)'!BE426</f>
        <v>0</v>
      </c>
      <c r="L426" s="468">
        <f>'Allocation (ENG)'!BF426</f>
        <v>3.6976683033042343E-2</v>
      </c>
      <c r="M426" s="469">
        <f>'Allocation (ENG)'!BG426</f>
        <v>2.2018685558176957E-3</v>
      </c>
      <c r="N426" s="470">
        <f>'Allocation (ENG)'!BH426</f>
        <v>0</v>
      </c>
      <c r="P426" s="367">
        <f t="shared" si="178"/>
        <v>-0.17965391528577462</v>
      </c>
      <c r="Q426" s="367">
        <f t="shared" si="179"/>
        <v>-6.7912325630113068E-2</v>
      </c>
      <c r="R426" s="367">
        <f t="shared" si="180"/>
        <v>0.14221364986120608</v>
      </c>
      <c r="S426" s="367">
        <f t="shared" si="181"/>
        <v>-5.0344549725464816E-3</v>
      </c>
      <c r="T426" s="367">
        <f t="shared" si="182"/>
        <v>7.1208494438368158E-2</v>
      </c>
      <c r="U426" s="367">
        <f t="shared" si="183"/>
        <v>0</v>
      </c>
      <c r="V426" s="367">
        <f t="shared" si="184"/>
        <v>0</v>
      </c>
      <c r="W426" s="367">
        <f t="shared" si="185"/>
        <v>3.6976683033042343E-2</v>
      </c>
      <c r="X426" s="367">
        <f t="shared" si="186"/>
        <v>2.2018685558176957E-3</v>
      </c>
      <c r="Y426" s="367">
        <f t="shared" si="187"/>
        <v>0</v>
      </c>
      <c r="AA426" s="368">
        <f>'GE2024 results'!Q425</f>
        <v>0.38476055673507903</v>
      </c>
      <c r="AB426" s="368">
        <f>'GE2024 results'!R425</f>
        <v>0.28075017692852089</v>
      </c>
      <c r="AC426" s="368">
        <f>'GE2024 results'!S425</f>
        <v>0.18247228119839584</v>
      </c>
      <c r="AD426" s="368">
        <f>'GE2024 results'!T425</f>
        <v>8.8605803255484783E-2</v>
      </c>
      <c r="AE426" s="368">
        <f>'GE2024 results'!U425</f>
        <v>6.3411181882519457E-2</v>
      </c>
      <c r="AF426" s="368">
        <f>'GE2024 results'!W425</f>
        <v>0</v>
      </c>
      <c r="AG426" s="368">
        <f>'GE2024 results'!X425</f>
        <v>0</v>
      </c>
      <c r="AH426" s="369">
        <f>'GE2024 results'!Z425</f>
        <v>0</v>
      </c>
      <c r="AJ426" s="368">
        <f t="shared" si="188"/>
        <v>0.32468593105960192</v>
      </c>
      <c r="AK426" s="370" t="str">
        <f t="shared" si="189"/>
        <v>Ref</v>
      </c>
      <c r="AL426" s="368">
        <f t="shared" si="190"/>
        <v>0.1118480797611941</v>
      </c>
      <c r="AM426" s="368">
        <f t="shared" si="191"/>
        <v>0.21283785129840782</v>
      </c>
      <c r="AO426" s="383" t="s">
        <v>8</v>
      </c>
      <c r="AP426" s="372" t="str">
        <f t="shared" si="192"/>
        <v>Ref</v>
      </c>
      <c r="AQ426" s="359" t="str">
        <f t="shared" si="193"/>
        <v>gain from</v>
      </c>
      <c r="AR426" s="359" t="str">
        <f t="shared" si="194"/>
        <v>LAB</v>
      </c>
      <c r="AS426" s="333" t="str">
        <f t="shared" si="205"/>
        <v/>
      </c>
      <c r="AU426" s="373">
        <f t="shared" si="195"/>
        <v>8554.5244956772331</v>
      </c>
      <c r="AV426" s="374">
        <f t="shared" si="196"/>
        <v>8876.9754098360663</v>
      </c>
      <c r="AW426" s="375">
        <f t="shared" si="197"/>
        <v>13541.900598755836</v>
      </c>
      <c r="AX426" s="376">
        <f t="shared" si="198"/>
        <v>3485.5680000000002</v>
      </c>
      <c r="AY426" s="377">
        <f t="shared" si="199"/>
        <v>5614.6759098086677</v>
      </c>
      <c r="AZ426" s="378">
        <f t="shared" si="200"/>
        <v>0</v>
      </c>
      <c r="BA426" s="379">
        <f t="shared" si="201"/>
        <v>0</v>
      </c>
      <c r="BB426" s="471">
        <f t="shared" si="203"/>
        <v>1542.2120831384038</v>
      </c>
      <c r="BC426" s="379">
        <f t="shared" si="204"/>
        <v>91.834854122261817</v>
      </c>
      <c r="BD426" s="381">
        <f t="shared" si="202"/>
        <v>0</v>
      </c>
      <c r="BE426" s="382">
        <f>'Allocation (ENG)'!AW426</f>
        <v>41707.691351338464</v>
      </c>
    </row>
    <row r="427" spans="1:57" ht="20" customHeight="1" x14ac:dyDescent="0.35">
      <c r="A427" s="333" t="s">
        <v>534</v>
      </c>
      <c r="B427" s="390" t="s">
        <v>525</v>
      </c>
      <c r="C427" s="333" t="s">
        <v>479</v>
      </c>
      <c r="D427" s="333" t="s">
        <v>71</v>
      </c>
      <c r="E427" s="462">
        <f>'Allocation (ENG)'!AY427</f>
        <v>2.9863033992456753E-2</v>
      </c>
      <c r="F427" s="463">
        <f>'Allocation (ENG)'!AZ427</f>
        <v>0.16264751057834742</v>
      </c>
      <c r="G427" s="464">
        <f>'Allocation (ENG)'!BA427</f>
        <v>0.2549131101279663</v>
      </c>
      <c r="H427" s="465">
        <f>'Allocation (ENG)'!BB427</f>
        <v>0.41828002216753285</v>
      </c>
      <c r="I427" s="466">
        <f>'Allocation (ENG)'!BC427</f>
        <v>9.5198592386349673E-2</v>
      </c>
      <c r="J427" s="467">
        <f>'Allocation (ENG)'!BD427</f>
        <v>8.1160291818093491E-3</v>
      </c>
      <c r="K427" s="462">
        <f>'Allocation (ENG)'!BE427</f>
        <v>0</v>
      </c>
      <c r="L427" s="468">
        <f>'Allocation (ENG)'!BF427</f>
        <v>2.9030642761168922E-2</v>
      </c>
      <c r="M427" s="469">
        <f>'Allocation (ENG)'!BG427</f>
        <v>1.9510588043686946E-3</v>
      </c>
      <c r="N427" s="470">
        <f>'Allocation (ENG)'!BH427</f>
        <v>0</v>
      </c>
      <c r="P427" s="367">
        <f t="shared" si="178"/>
        <v>-3.1462345971589659E-2</v>
      </c>
      <c r="Q427" s="367">
        <f t="shared" si="179"/>
        <v>-7.221521208875506E-2</v>
      </c>
      <c r="R427" s="367">
        <f t="shared" si="180"/>
        <v>9.8086014197258681E-2</v>
      </c>
      <c r="S427" s="367">
        <f t="shared" si="181"/>
        <v>-6.7195545735719342E-2</v>
      </c>
      <c r="T427" s="367">
        <f t="shared" si="182"/>
        <v>4.6109688970758893E-2</v>
      </c>
      <c r="U427" s="367">
        <f t="shared" si="183"/>
        <v>-4.3043009374911893E-3</v>
      </c>
      <c r="V427" s="367">
        <f t="shared" si="184"/>
        <v>0</v>
      </c>
      <c r="W427" s="367">
        <f t="shared" si="185"/>
        <v>2.9030642761168922E-2</v>
      </c>
      <c r="X427" s="367">
        <f t="shared" si="186"/>
        <v>1.9510588043686946E-3</v>
      </c>
      <c r="Y427" s="367">
        <f t="shared" si="187"/>
        <v>0</v>
      </c>
      <c r="AA427" s="368">
        <f>'GE2024 results'!Q426</f>
        <v>6.1325379964046411E-2</v>
      </c>
      <c r="AB427" s="368">
        <f>'GE2024 results'!R426</f>
        <v>0.23486272266710248</v>
      </c>
      <c r="AC427" s="368">
        <f>'GE2024 results'!S426</f>
        <v>0.15682709593070762</v>
      </c>
      <c r="AD427" s="368">
        <f>'GE2024 results'!T426</f>
        <v>0.48547556790325219</v>
      </c>
      <c r="AE427" s="368">
        <f>'GE2024 results'!U426</f>
        <v>4.908890341559078E-2</v>
      </c>
      <c r="AF427" s="368">
        <f>'GE2024 results'!W426</f>
        <v>1.2420330119300538E-2</v>
      </c>
      <c r="AG427" s="368">
        <f>'GE2024 results'!X426</f>
        <v>0</v>
      </c>
      <c r="AH427" s="369">
        <f>'GE2024 results'!Z426</f>
        <v>0</v>
      </c>
      <c r="AJ427" s="368">
        <f t="shared" si="188"/>
        <v>0.41828002216753285</v>
      </c>
      <c r="AK427" s="370" t="str">
        <f t="shared" si="189"/>
        <v>LD</v>
      </c>
      <c r="AL427" s="368">
        <f t="shared" si="190"/>
        <v>0.16336691203956655</v>
      </c>
      <c r="AM427" s="368">
        <f t="shared" si="191"/>
        <v>0.2549131101279663</v>
      </c>
      <c r="AO427" s="385" t="s">
        <v>14</v>
      </c>
      <c r="AP427" s="372" t="str">
        <f t="shared" si="192"/>
        <v>LD</v>
      </c>
      <c r="AQ427" s="359" t="str">
        <f t="shared" si="193"/>
        <v>HOLD</v>
      </c>
      <c r="AR427" s="359" t="str">
        <f t="shared" si="194"/>
        <v/>
      </c>
      <c r="AS427" s="333" t="str">
        <f t="shared" si="205"/>
        <v>Con/LD</v>
      </c>
      <c r="AU427" s="373">
        <f t="shared" si="195"/>
        <v>1574.5360230547549</v>
      </c>
      <c r="AV427" s="374">
        <f t="shared" si="196"/>
        <v>8575.6311475409839</v>
      </c>
      <c r="AW427" s="375">
        <f t="shared" si="197"/>
        <v>13440.358228396712</v>
      </c>
      <c r="AX427" s="376">
        <f t="shared" si="198"/>
        <v>22053.920000000002</v>
      </c>
      <c r="AY427" s="377">
        <f t="shared" si="199"/>
        <v>5019.3698702642214</v>
      </c>
      <c r="AZ427" s="378">
        <f t="shared" si="200"/>
        <v>427.91969208990395</v>
      </c>
      <c r="BA427" s="379">
        <f t="shared" si="201"/>
        <v>0</v>
      </c>
      <c r="BB427" s="471">
        <f t="shared" si="203"/>
        <v>1530.6479847774435</v>
      </c>
      <c r="BC427" s="379">
        <f t="shared" si="204"/>
        <v>102.87006910793538</v>
      </c>
      <c r="BD427" s="381">
        <f t="shared" si="202"/>
        <v>0</v>
      </c>
      <c r="BE427" s="382">
        <f>'Allocation (ENG)'!AW427</f>
        <v>52725.25301523196</v>
      </c>
    </row>
    <row r="428" spans="1:57" ht="20" customHeight="1" x14ac:dyDescent="0.35">
      <c r="A428" s="333" t="s">
        <v>535</v>
      </c>
      <c r="B428" s="390" t="s">
        <v>536</v>
      </c>
      <c r="C428" s="333" t="s">
        <v>479</v>
      </c>
      <c r="D428" s="333" t="s">
        <v>71</v>
      </c>
      <c r="E428" s="462">
        <f>'Allocation (ENG)'!AY428</f>
        <v>4.0981584032462458E-2</v>
      </c>
      <c r="F428" s="463">
        <f>'Allocation (ENG)'!AZ428</f>
        <v>0.21402930732863962</v>
      </c>
      <c r="G428" s="464">
        <f>'Allocation (ENG)'!BA428</f>
        <v>0.21353759668039871</v>
      </c>
      <c r="H428" s="465">
        <f>'Allocation (ENG)'!BB428</f>
        <v>0.41662008738735878</v>
      </c>
      <c r="I428" s="466">
        <f>'Allocation (ENG)'!BC428</f>
        <v>8.1250708106792691E-2</v>
      </c>
      <c r="J428" s="467">
        <f>'Allocation (ENG)'!BD428</f>
        <v>7.5658829742867792E-3</v>
      </c>
      <c r="K428" s="462">
        <f>'Allocation (ENG)'!BE428</f>
        <v>0</v>
      </c>
      <c r="L428" s="468">
        <f>'Allocation (ENG)'!BF428</f>
        <v>2.4318614614192508E-2</v>
      </c>
      <c r="M428" s="469">
        <f>'Allocation (ENG)'!BG428</f>
        <v>1.6962188758683186E-3</v>
      </c>
      <c r="N428" s="470">
        <f>'Allocation (ENG)'!BH428</f>
        <v>0</v>
      </c>
      <c r="P428" s="367">
        <f t="shared" si="178"/>
        <v>-3.8292127391030835E-2</v>
      </c>
      <c r="Q428" s="367">
        <f t="shared" si="179"/>
        <v>-7.7092036991929125E-2</v>
      </c>
      <c r="R428" s="367">
        <f t="shared" si="180"/>
        <v>8.9789818364030952E-2</v>
      </c>
      <c r="S428" s="367">
        <f t="shared" si="181"/>
        <v>-3.8865451471907675E-2</v>
      </c>
      <c r="T428" s="367">
        <f t="shared" si="182"/>
        <v>4.178552794844724E-2</v>
      </c>
      <c r="U428" s="367">
        <f t="shared" si="183"/>
        <v>-3.3405639476715345E-3</v>
      </c>
      <c r="V428" s="367">
        <f t="shared" si="184"/>
        <v>0</v>
      </c>
      <c r="W428" s="367">
        <f t="shared" si="185"/>
        <v>2.4318614614192508E-2</v>
      </c>
      <c r="X428" s="367">
        <f t="shared" si="186"/>
        <v>1.6962188758683186E-3</v>
      </c>
      <c r="Y428" s="367">
        <f t="shared" si="187"/>
        <v>0</v>
      </c>
      <c r="AA428" s="368">
        <f>'GE2024 results'!Q427</f>
        <v>7.9273711423493293E-2</v>
      </c>
      <c r="AB428" s="368">
        <f>'GE2024 results'!R427</f>
        <v>0.29112134432056874</v>
      </c>
      <c r="AC428" s="368">
        <f>'GE2024 results'!S427</f>
        <v>0.12374777831636775</v>
      </c>
      <c r="AD428" s="368">
        <f>'GE2024 results'!T427</f>
        <v>0.45548553885926646</v>
      </c>
      <c r="AE428" s="368">
        <f>'GE2024 results'!U427</f>
        <v>3.946518015834545E-2</v>
      </c>
      <c r="AF428" s="368">
        <f>'GE2024 results'!W427</f>
        <v>1.0906446921958314E-2</v>
      </c>
      <c r="AG428" s="368">
        <f>'GE2024 results'!X427</f>
        <v>0</v>
      </c>
      <c r="AH428" s="369">
        <f>'GE2024 results'!Z427</f>
        <v>0</v>
      </c>
      <c r="AJ428" s="368">
        <f t="shared" si="188"/>
        <v>0.41662008738735878</v>
      </c>
      <c r="AK428" s="370" t="str">
        <f t="shared" si="189"/>
        <v>LD</v>
      </c>
      <c r="AL428" s="368">
        <f t="shared" si="190"/>
        <v>0.20259078005871917</v>
      </c>
      <c r="AM428" s="368">
        <f t="shared" si="191"/>
        <v>0.21402930732863962</v>
      </c>
      <c r="AO428" s="385" t="s">
        <v>14</v>
      </c>
      <c r="AP428" s="372" t="str">
        <f t="shared" si="192"/>
        <v>LD</v>
      </c>
      <c r="AQ428" s="359" t="str">
        <f t="shared" si="193"/>
        <v>HOLD</v>
      </c>
      <c r="AR428" s="359" t="str">
        <f t="shared" si="194"/>
        <v/>
      </c>
      <c r="AS428" s="333" t="str">
        <f t="shared" si="205"/>
        <v>Con/LD</v>
      </c>
      <c r="AU428" s="373">
        <f t="shared" si="195"/>
        <v>2058.6455331412099</v>
      </c>
      <c r="AV428" s="374">
        <f t="shared" si="196"/>
        <v>10751.426229508197</v>
      </c>
      <c r="AW428" s="375">
        <f t="shared" si="197"/>
        <v>10726.725917075244</v>
      </c>
      <c r="AX428" s="376">
        <f t="shared" si="198"/>
        <v>20928.256000000001</v>
      </c>
      <c r="AY428" s="377">
        <f t="shared" si="199"/>
        <v>4081.5017588415685</v>
      </c>
      <c r="AZ428" s="378">
        <f t="shared" si="200"/>
        <v>380.06025284300677</v>
      </c>
      <c r="BA428" s="379">
        <f t="shared" si="201"/>
        <v>0</v>
      </c>
      <c r="BB428" s="471">
        <f t="shared" si="203"/>
        <v>1221.6074251310924</v>
      </c>
      <c r="BC428" s="379">
        <f t="shared" si="204"/>
        <v>85.206892180402136</v>
      </c>
      <c r="BD428" s="381">
        <f t="shared" si="202"/>
        <v>0</v>
      </c>
      <c r="BE428" s="382">
        <f>'Allocation (ENG)'!AW428</f>
        <v>50233.43000872073</v>
      </c>
    </row>
    <row r="429" spans="1:57" ht="20" customHeight="1" x14ac:dyDescent="0.35">
      <c r="A429" s="333" t="s">
        <v>537</v>
      </c>
      <c r="B429" s="390" t="s">
        <v>536</v>
      </c>
      <c r="C429" s="333" t="s">
        <v>479</v>
      </c>
      <c r="D429" s="333" t="s">
        <v>71</v>
      </c>
      <c r="E429" s="462">
        <f>'Allocation (ENG)'!AY429</f>
        <v>0.13822022179181875</v>
      </c>
      <c r="F429" s="463">
        <f>'Allocation (ENG)'!AZ429</f>
        <v>0.27297141226701632</v>
      </c>
      <c r="G429" s="464">
        <f>'Allocation (ENG)'!BA429</f>
        <v>0.29987312883965095</v>
      </c>
      <c r="H429" s="465">
        <f>'Allocation (ENG)'!BB429</f>
        <v>0.16536176634063096</v>
      </c>
      <c r="I429" s="466">
        <f>'Allocation (ENG)'!BC429</f>
        <v>8.3659992255628118E-2</v>
      </c>
      <c r="J429" s="467">
        <f>'Allocation (ENG)'!BD429</f>
        <v>0</v>
      </c>
      <c r="K429" s="462">
        <f>'Allocation (ENG)'!BE429</f>
        <v>0</v>
      </c>
      <c r="L429" s="468">
        <f>'Allocation (ENG)'!BF429</f>
        <v>3.4150890366712504E-2</v>
      </c>
      <c r="M429" s="469">
        <f>'Allocation (ENG)'!BG429</f>
        <v>1.3683609362462692E-3</v>
      </c>
      <c r="N429" s="470">
        <f>'Allocation (ENG)'!BH429</f>
        <v>4.394227202296209E-3</v>
      </c>
      <c r="P429" s="367">
        <f t="shared" si="178"/>
        <v>-0.11886754360208723</v>
      </c>
      <c r="Q429" s="367">
        <f t="shared" si="179"/>
        <v>-8.4044310070568951E-2</v>
      </c>
      <c r="R429" s="367">
        <f t="shared" si="180"/>
        <v>0.13277561644400743</v>
      </c>
      <c r="S429" s="367">
        <f t="shared" si="181"/>
        <v>-8.4738907344209524E-3</v>
      </c>
      <c r="T429" s="367">
        <f t="shared" si="182"/>
        <v>4.4587228768744193E-2</v>
      </c>
      <c r="U429" s="367">
        <f t="shared" si="183"/>
        <v>0</v>
      </c>
      <c r="V429" s="367">
        <f t="shared" si="184"/>
        <v>0</v>
      </c>
      <c r="W429" s="367">
        <f t="shared" si="185"/>
        <v>3.4150890366712504E-2</v>
      </c>
      <c r="X429" s="367">
        <f t="shared" si="186"/>
        <v>1.3683609362462692E-3</v>
      </c>
      <c r="Y429" s="367">
        <f t="shared" si="187"/>
        <v>-1.4963521086331462E-3</v>
      </c>
      <c r="AA429" s="368">
        <f>'GE2024 results'!Q428</f>
        <v>0.25708776539390599</v>
      </c>
      <c r="AB429" s="368">
        <f>'GE2024 results'!R428</f>
        <v>0.35701572233758527</v>
      </c>
      <c r="AC429" s="368">
        <f>'GE2024 results'!S428</f>
        <v>0.16709751239564352</v>
      </c>
      <c r="AD429" s="368">
        <f>'GE2024 results'!T428</f>
        <v>0.17383565707505191</v>
      </c>
      <c r="AE429" s="368">
        <f>'GE2024 results'!U428</f>
        <v>3.9072763486883925E-2</v>
      </c>
      <c r="AF429" s="368">
        <f>'GE2024 results'!W428</f>
        <v>0</v>
      </c>
      <c r="AG429" s="368">
        <f>'GE2024 results'!X428</f>
        <v>0</v>
      </c>
      <c r="AH429" s="369">
        <f>'GE2024 results'!Z428</f>
        <v>5.8905793109293551E-3</v>
      </c>
      <c r="AJ429" s="368">
        <f t="shared" si="188"/>
        <v>0.29987312883965095</v>
      </c>
      <c r="AK429" s="370" t="str">
        <f t="shared" si="189"/>
        <v>Ref</v>
      </c>
      <c r="AL429" s="368">
        <f t="shared" si="190"/>
        <v>2.6901716572634626E-2</v>
      </c>
      <c r="AM429" s="368">
        <f t="shared" si="191"/>
        <v>0.27297141226701632</v>
      </c>
      <c r="AO429" s="384" t="s">
        <v>10</v>
      </c>
      <c r="AP429" s="372" t="str">
        <f t="shared" si="192"/>
        <v>Ref</v>
      </c>
      <c r="AQ429" s="359" t="str">
        <f t="shared" si="193"/>
        <v>gain from</v>
      </c>
      <c r="AR429" s="359" t="str">
        <f t="shared" si="194"/>
        <v>CON</v>
      </c>
      <c r="AS429" s="333" t="str">
        <f t="shared" si="205"/>
        <v/>
      </c>
      <c r="AU429" s="373">
        <f t="shared" si="195"/>
        <v>6363.7060518731996</v>
      </c>
      <c r="AV429" s="374">
        <f t="shared" si="196"/>
        <v>12567.696721311479</v>
      </c>
      <c r="AW429" s="375">
        <f t="shared" si="197"/>
        <v>13806.260907794251</v>
      </c>
      <c r="AX429" s="376">
        <f t="shared" si="198"/>
        <v>7613.311999999999</v>
      </c>
      <c r="AY429" s="377">
        <f t="shared" si="199"/>
        <v>3851.7345155086246</v>
      </c>
      <c r="AZ429" s="378">
        <f t="shared" si="200"/>
        <v>0</v>
      </c>
      <c r="BA429" s="379">
        <f t="shared" si="201"/>
        <v>0</v>
      </c>
      <c r="BB429" s="471">
        <f t="shared" si="203"/>
        <v>1572.3186150781451</v>
      </c>
      <c r="BC429" s="379">
        <f t="shared" si="204"/>
        <v>62.999803199944488</v>
      </c>
      <c r="BD429" s="381">
        <f t="shared" si="202"/>
        <v>202.3117158839155</v>
      </c>
      <c r="BE429" s="382">
        <f>'Allocation (ENG)'!AW429</f>
        <v>46040.340330649553</v>
      </c>
    </row>
    <row r="430" spans="1:57" ht="20" customHeight="1" x14ac:dyDescent="0.35">
      <c r="A430" s="333" t="s">
        <v>538</v>
      </c>
      <c r="B430" s="390" t="s">
        <v>536</v>
      </c>
      <c r="C430" s="333" t="s">
        <v>479</v>
      </c>
      <c r="D430" s="333" t="s">
        <v>71</v>
      </c>
      <c r="E430" s="462">
        <f>'Allocation (ENG)'!AY430</f>
        <v>4.6272444694866861E-2</v>
      </c>
      <c r="F430" s="463">
        <f>'Allocation (ENG)'!AZ430</f>
        <v>0.25292145156283125</v>
      </c>
      <c r="G430" s="464">
        <f>'Allocation (ENG)'!BA430</f>
        <v>0.22647901017242592</v>
      </c>
      <c r="H430" s="465">
        <f>'Allocation (ENG)'!BB430</f>
        <v>0.35752169354784508</v>
      </c>
      <c r="I430" s="466">
        <f>'Allocation (ENG)'!BC430</f>
        <v>8.9548288296194822E-2</v>
      </c>
      <c r="J430" s="467">
        <f>'Allocation (ENG)'!BD430</f>
        <v>0</v>
      </c>
      <c r="K430" s="462">
        <f>'Allocation (ENG)'!BE430</f>
        <v>0</v>
      </c>
      <c r="L430" s="468">
        <f>'Allocation (ENG)'!BF430</f>
        <v>2.5792440545401044E-2</v>
      </c>
      <c r="M430" s="469">
        <f>'Allocation (ENG)'!BG430</f>
        <v>1.4646711804349782E-3</v>
      </c>
      <c r="N430" s="470">
        <f>'Allocation (ENG)'!BH430</f>
        <v>0</v>
      </c>
      <c r="P430" s="367">
        <f t="shared" si="178"/>
        <v>-4.3312149957790209E-2</v>
      </c>
      <c r="Q430" s="367">
        <f t="shared" si="179"/>
        <v>-9.1394311185445221E-2</v>
      </c>
      <c r="R430" s="367">
        <f t="shared" si="180"/>
        <v>9.5119519517581463E-2</v>
      </c>
      <c r="S430" s="367">
        <f t="shared" si="181"/>
        <v>-3.3685852884981105E-2</v>
      </c>
      <c r="T430" s="367">
        <f t="shared" si="182"/>
        <v>4.6015682784799006E-2</v>
      </c>
      <c r="U430" s="367">
        <f t="shared" si="183"/>
        <v>0</v>
      </c>
      <c r="V430" s="367">
        <f t="shared" si="184"/>
        <v>0</v>
      </c>
      <c r="W430" s="367">
        <f t="shared" si="185"/>
        <v>2.5792440545401044E-2</v>
      </c>
      <c r="X430" s="367">
        <f t="shared" si="186"/>
        <v>1.4646711804349782E-3</v>
      </c>
      <c r="Y430" s="367">
        <f t="shared" si="187"/>
        <v>0</v>
      </c>
      <c r="AA430" s="368">
        <f>'GE2024 results'!Q429</f>
        <v>8.9584594652657071E-2</v>
      </c>
      <c r="AB430" s="368">
        <f>'GE2024 results'!R429</f>
        <v>0.34431576274827647</v>
      </c>
      <c r="AC430" s="368">
        <f>'GE2024 results'!S429</f>
        <v>0.13135949065484445</v>
      </c>
      <c r="AD430" s="368">
        <f>'GE2024 results'!T429</f>
        <v>0.39120754643282618</v>
      </c>
      <c r="AE430" s="368">
        <f>'GE2024 results'!U429</f>
        <v>4.3532605511395817E-2</v>
      </c>
      <c r="AF430" s="368">
        <f>'GE2024 results'!W429</f>
        <v>0</v>
      </c>
      <c r="AG430" s="368">
        <f>'GE2024 results'!X429</f>
        <v>0</v>
      </c>
      <c r="AH430" s="369">
        <f>'GE2024 results'!Z429</f>
        <v>0</v>
      </c>
      <c r="AJ430" s="368">
        <f t="shared" si="188"/>
        <v>0.35752169354784508</v>
      </c>
      <c r="AK430" s="370" t="str">
        <f t="shared" si="189"/>
        <v>LD</v>
      </c>
      <c r="AL430" s="368">
        <f t="shared" si="190"/>
        <v>0.10460024198501383</v>
      </c>
      <c r="AM430" s="368">
        <f t="shared" si="191"/>
        <v>0.25292145156283125</v>
      </c>
      <c r="AO430" s="385" t="s">
        <v>14</v>
      </c>
      <c r="AP430" s="372" t="str">
        <f t="shared" si="192"/>
        <v>LD</v>
      </c>
      <c r="AQ430" s="359" t="str">
        <f t="shared" si="193"/>
        <v>HOLD</v>
      </c>
      <c r="AR430" s="359" t="str">
        <f t="shared" si="194"/>
        <v/>
      </c>
      <c r="AS430" s="333" t="str">
        <f t="shared" si="205"/>
        <v>Con/LD</v>
      </c>
      <c r="AU430" s="373">
        <f t="shared" si="195"/>
        <v>2405.8616714697405</v>
      </c>
      <c r="AV430" s="374">
        <f t="shared" si="196"/>
        <v>13150.245901639346</v>
      </c>
      <c r="AW430" s="375">
        <f t="shared" si="197"/>
        <v>11775.413500611732</v>
      </c>
      <c r="AX430" s="376">
        <f t="shared" si="198"/>
        <v>18588.768</v>
      </c>
      <c r="AY430" s="377">
        <f t="shared" si="199"/>
        <v>4655.9198671739287</v>
      </c>
      <c r="AZ430" s="378">
        <f t="shared" si="200"/>
        <v>0</v>
      </c>
      <c r="BA430" s="379">
        <f t="shared" si="201"/>
        <v>0</v>
      </c>
      <c r="BB430" s="471">
        <f t="shared" si="203"/>
        <v>1341.0366478589403</v>
      </c>
      <c r="BC430" s="379">
        <f t="shared" si="204"/>
        <v>76.153232826830944</v>
      </c>
      <c r="BD430" s="381">
        <f t="shared" si="202"/>
        <v>0</v>
      </c>
      <c r="BE430" s="382">
        <f>'Allocation (ENG)'!AW430</f>
        <v>51993.398821580522</v>
      </c>
    </row>
    <row r="431" spans="1:57" ht="20" customHeight="1" x14ac:dyDescent="0.35">
      <c r="A431" s="333" t="s">
        <v>539</v>
      </c>
      <c r="B431" s="390" t="s">
        <v>536</v>
      </c>
      <c r="C431" s="333" t="s">
        <v>479</v>
      </c>
      <c r="D431" s="333" t="s">
        <v>71</v>
      </c>
      <c r="E431" s="462">
        <f>'Allocation (ENG)'!AY431</f>
        <v>0.15263546881985182</v>
      </c>
      <c r="F431" s="463">
        <f>'Allocation (ENG)'!AZ431</f>
        <v>0.2791872184670412</v>
      </c>
      <c r="G431" s="464">
        <f>'Allocation (ENG)'!BA431</f>
        <v>0.20049333977963621</v>
      </c>
      <c r="H431" s="465">
        <f>'Allocation (ENG)'!BB431</f>
        <v>0.24005628800684042</v>
      </c>
      <c r="I431" s="466">
        <f>'Allocation (ENG)'!BC431</f>
        <v>9.6642857160698176E-2</v>
      </c>
      <c r="J431" s="467">
        <f>'Allocation (ENG)'!BD431</f>
        <v>6.2287392225523824E-3</v>
      </c>
      <c r="K431" s="462">
        <f>'Allocation (ENG)'!BE431</f>
        <v>0</v>
      </c>
      <c r="L431" s="468">
        <f>'Allocation (ENG)'!BF431</f>
        <v>2.2833076416565682E-2</v>
      </c>
      <c r="M431" s="469">
        <f>'Allocation (ENG)'!BG431</f>
        <v>1.9230121268142824E-3</v>
      </c>
      <c r="N431" s="470">
        <f>'Allocation (ENG)'!BH431</f>
        <v>0</v>
      </c>
      <c r="P431" s="367">
        <f t="shared" si="178"/>
        <v>-0.11250713776137714</v>
      </c>
      <c r="Q431" s="367">
        <f t="shared" si="179"/>
        <v>-6.1832852088835488E-2</v>
      </c>
      <c r="R431" s="367">
        <f t="shared" si="180"/>
        <v>9.6154352675018193E-2</v>
      </c>
      <c r="S431" s="367">
        <f t="shared" si="181"/>
        <v>4.3717564859028779E-3</v>
      </c>
      <c r="T431" s="367">
        <f t="shared" si="182"/>
        <v>5.4488710508116107E-2</v>
      </c>
      <c r="U431" s="367">
        <f t="shared" si="183"/>
        <v>-2.8996764591887924E-3</v>
      </c>
      <c r="V431" s="367">
        <f t="shared" si="184"/>
        <v>0</v>
      </c>
      <c r="W431" s="367">
        <f t="shared" si="185"/>
        <v>2.2833076416565682E-2</v>
      </c>
      <c r="X431" s="367">
        <f t="shared" si="186"/>
        <v>1.9230121268142824E-3</v>
      </c>
      <c r="Y431" s="367">
        <f t="shared" si="187"/>
        <v>-2.531241903015566E-3</v>
      </c>
      <c r="AA431" s="368">
        <f>'GE2024 results'!Q430</f>
        <v>0.26514260658122896</v>
      </c>
      <c r="AB431" s="368">
        <f>'GE2024 results'!R430</f>
        <v>0.34102007055587669</v>
      </c>
      <c r="AC431" s="368">
        <f>'GE2024 results'!S430</f>
        <v>0.10433898710461802</v>
      </c>
      <c r="AD431" s="368">
        <f>'GE2024 results'!T430</f>
        <v>0.23568453152093755</v>
      </c>
      <c r="AE431" s="368">
        <f>'GE2024 results'!U430</f>
        <v>4.2154146652582068E-2</v>
      </c>
      <c r="AF431" s="368">
        <f>'GE2024 results'!W430</f>
        <v>9.1284156817411748E-3</v>
      </c>
      <c r="AG431" s="368">
        <f>'GE2024 results'!X430</f>
        <v>0</v>
      </c>
      <c r="AH431" s="369">
        <f>'GE2024 results'!Z430</f>
        <v>2.531241903015566E-3</v>
      </c>
      <c r="AJ431" s="368">
        <f t="shared" si="188"/>
        <v>0.2791872184670412</v>
      </c>
      <c r="AK431" s="370" t="str">
        <f t="shared" si="189"/>
        <v>Con</v>
      </c>
      <c r="AL431" s="368">
        <f t="shared" si="190"/>
        <v>3.9130930460200775E-2</v>
      </c>
      <c r="AM431" s="368">
        <f t="shared" si="191"/>
        <v>0.24005628800684042</v>
      </c>
      <c r="AO431" s="384" t="s">
        <v>10</v>
      </c>
      <c r="AP431" s="372" t="str">
        <f t="shared" si="192"/>
        <v>Con</v>
      </c>
      <c r="AQ431" s="359" t="str">
        <f t="shared" si="193"/>
        <v>HOLD</v>
      </c>
      <c r="AR431" s="359" t="str">
        <f t="shared" si="194"/>
        <v/>
      </c>
      <c r="AS431" s="333" t="str">
        <f t="shared" si="205"/>
        <v/>
      </c>
      <c r="AU431" s="373">
        <f t="shared" si="195"/>
        <v>6977.3659942363092</v>
      </c>
      <c r="AV431" s="374">
        <f t="shared" si="196"/>
        <v>12762.37704918033</v>
      </c>
      <c r="AW431" s="375">
        <f t="shared" si="197"/>
        <v>9165.0742901728245</v>
      </c>
      <c r="AX431" s="376">
        <f t="shared" si="198"/>
        <v>10973.6</v>
      </c>
      <c r="AY431" s="377">
        <f t="shared" si="199"/>
        <v>4417.7974513561503</v>
      </c>
      <c r="AZ431" s="378">
        <f t="shared" si="200"/>
        <v>284.73194057992407</v>
      </c>
      <c r="BA431" s="379">
        <f t="shared" si="201"/>
        <v>0</v>
      </c>
      <c r="BB431" s="471">
        <f t="shared" si="203"/>
        <v>1043.7595675797729</v>
      </c>
      <c r="BC431" s="379">
        <f t="shared" si="204"/>
        <v>87.905907610334694</v>
      </c>
      <c r="BD431" s="381">
        <f t="shared" si="202"/>
        <v>0</v>
      </c>
      <c r="BE431" s="382">
        <f>'Allocation (ENG)'!AW431</f>
        <v>45712.612200715637</v>
      </c>
    </row>
    <row r="432" spans="1:57" ht="20" customHeight="1" x14ac:dyDescent="0.35">
      <c r="A432" s="333" t="s">
        <v>540</v>
      </c>
      <c r="B432" s="390" t="s">
        <v>536</v>
      </c>
      <c r="C432" s="333" t="s">
        <v>479</v>
      </c>
      <c r="D432" s="333" t="s">
        <v>71</v>
      </c>
      <c r="E432" s="462">
        <f>'Allocation (ENG)'!AY432</f>
        <v>0.14334951414121511</v>
      </c>
      <c r="F432" s="463">
        <f>'Allocation (ENG)'!AZ432</f>
        <v>0.25729027572790936</v>
      </c>
      <c r="G432" s="464">
        <f>'Allocation (ENG)'!BA432</f>
        <v>0.30316535293660013</v>
      </c>
      <c r="H432" s="465">
        <f>'Allocation (ENG)'!BB432</f>
        <v>0.14768152277584454</v>
      </c>
      <c r="I432" s="466">
        <f>'Allocation (ENG)'!BC432</f>
        <v>0.1034829742861768</v>
      </c>
      <c r="J432" s="467">
        <f>'Allocation (ENG)'!BD432</f>
        <v>4.0793576498829006E-3</v>
      </c>
      <c r="K432" s="462">
        <f>'Allocation (ENG)'!BE432</f>
        <v>0</v>
      </c>
      <c r="L432" s="468">
        <f>'Allocation (ENG)'!BF432</f>
        <v>3.4525823541394128E-2</v>
      </c>
      <c r="M432" s="469">
        <f>'Allocation (ENG)'!BG432</f>
        <v>2.0306551378051082E-3</v>
      </c>
      <c r="N432" s="470">
        <f>'Allocation (ENG)'!BH432</f>
        <v>4.3945238031719994E-3</v>
      </c>
      <c r="P432" s="367">
        <f t="shared" si="178"/>
        <v>-0.1246716260424619</v>
      </c>
      <c r="Q432" s="367">
        <f t="shared" si="179"/>
        <v>-8.0974323128441383E-2</v>
      </c>
      <c r="R432" s="367">
        <f t="shared" si="180"/>
        <v>0.13335076274425911</v>
      </c>
      <c r="S432" s="367">
        <f t="shared" si="181"/>
        <v>-8.3789520118872363E-3</v>
      </c>
      <c r="T432" s="367">
        <f t="shared" si="182"/>
        <v>5.4899539872730253E-2</v>
      </c>
      <c r="U432" s="367">
        <f t="shared" si="183"/>
        <v>-5.6243332182508718E-3</v>
      </c>
      <c r="V432" s="367">
        <f t="shared" si="184"/>
        <v>0</v>
      </c>
      <c r="W432" s="367">
        <f t="shared" si="185"/>
        <v>3.4525823541394128E-2</v>
      </c>
      <c r="X432" s="367">
        <f t="shared" si="186"/>
        <v>2.0306551378051082E-3</v>
      </c>
      <c r="Y432" s="367">
        <f t="shared" si="187"/>
        <v>-5.1575468951471819E-3</v>
      </c>
      <c r="AA432" s="368">
        <f>'GE2024 results'!Q431</f>
        <v>0.26802114018367701</v>
      </c>
      <c r="AB432" s="368">
        <f>'GE2024 results'!R431</f>
        <v>0.33826459885635074</v>
      </c>
      <c r="AC432" s="368">
        <f>'GE2024 results'!S431</f>
        <v>0.16981459019234102</v>
      </c>
      <c r="AD432" s="368">
        <f>'GE2024 results'!T431</f>
        <v>0.15606047478773177</v>
      </c>
      <c r="AE432" s="368">
        <f>'GE2024 results'!U431</f>
        <v>4.8583434413446543E-2</v>
      </c>
      <c r="AF432" s="368">
        <f>'GE2024 results'!W431</f>
        <v>9.7036908681337724E-3</v>
      </c>
      <c r="AG432" s="368">
        <f>'GE2024 results'!X431</f>
        <v>0</v>
      </c>
      <c r="AH432" s="369">
        <f>'GE2024 results'!Z431</f>
        <v>9.5520706983191813E-3</v>
      </c>
      <c r="AJ432" s="368">
        <f t="shared" si="188"/>
        <v>0.30316535293660013</v>
      </c>
      <c r="AK432" s="370" t="str">
        <f t="shared" si="189"/>
        <v>Ref</v>
      </c>
      <c r="AL432" s="368">
        <f t="shared" si="190"/>
        <v>4.5875077208690773E-2</v>
      </c>
      <c r="AM432" s="368">
        <f t="shared" si="191"/>
        <v>0.25729027572790936</v>
      </c>
      <c r="AO432" s="384" t="s">
        <v>10</v>
      </c>
      <c r="AP432" s="372" t="str">
        <f t="shared" si="192"/>
        <v>Ref</v>
      </c>
      <c r="AQ432" s="359" t="str">
        <f t="shared" si="193"/>
        <v>gain from</v>
      </c>
      <c r="AR432" s="359" t="str">
        <f t="shared" si="194"/>
        <v>CON</v>
      </c>
      <c r="AS432" s="333" t="str">
        <f t="shared" si="205"/>
        <v/>
      </c>
      <c r="AU432" s="373">
        <f t="shared" si="195"/>
        <v>6490.1095100864559</v>
      </c>
      <c r="AV432" s="374">
        <f t="shared" si="196"/>
        <v>11648.745901639346</v>
      </c>
      <c r="AW432" s="375">
        <f t="shared" si="197"/>
        <v>13725.727303716321</v>
      </c>
      <c r="AX432" s="376">
        <f t="shared" si="198"/>
        <v>6686.24</v>
      </c>
      <c r="AY432" s="377">
        <f t="shared" si="199"/>
        <v>4685.1629708708488</v>
      </c>
      <c r="AZ432" s="378">
        <f t="shared" si="200"/>
        <v>184.69178662487602</v>
      </c>
      <c r="BA432" s="379">
        <f t="shared" si="201"/>
        <v>0</v>
      </c>
      <c r="BB432" s="471">
        <f t="shared" si="203"/>
        <v>1563.1470887918663</v>
      </c>
      <c r="BC432" s="379">
        <f t="shared" si="204"/>
        <v>91.937348379094686</v>
      </c>
      <c r="BD432" s="381">
        <f t="shared" si="202"/>
        <v>198.96084683741316</v>
      </c>
      <c r="BE432" s="382">
        <f>'Allocation (ENG)'!AW432</f>
        <v>45274.722756946219</v>
      </c>
    </row>
    <row r="433" spans="1:57" ht="20" customHeight="1" x14ac:dyDescent="0.35">
      <c r="A433" s="333" t="s">
        <v>541</v>
      </c>
      <c r="B433" s="390" t="s">
        <v>536</v>
      </c>
      <c r="C433" s="333" t="s">
        <v>479</v>
      </c>
      <c r="D433" s="333" t="s">
        <v>71</v>
      </c>
      <c r="E433" s="462">
        <f>'Allocation (ENG)'!AY433</f>
        <v>0.22609212640865115</v>
      </c>
      <c r="F433" s="463">
        <f>'Allocation (ENG)'!AZ433</f>
        <v>0.24795493715377412</v>
      </c>
      <c r="G433" s="464">
        <f>'Allocation (ENG)'!BA433</f>
        <v>0.31807677653076644</v>
      </c>
      <c r="H433" s="465">
        <f>'Allocation (ENG)'!BB433</f>
        <v>4.6539907522689189E-2</v>
      </c>
      <c r="I433" s="466">
        <f>'Allocation (ENG)'!BC433</f>
        <v>0.11881558333912839</v>
      </c>
      <c r="J433" s="467">
        <f>'Allocation (ENG)'!BD433</f>
        <v>3.4096339257321012E-3</v>
      </c>
      <c r="K433" s="462">
        <f>'Allocation (ENG)'!BE433</f>
        <v>0</v>
      </c>
      <c r="L433" s="468">
        <f>'Allocation (ENG)'!BF433</f>
        <v>3.6224003015982144E-2</v>
      </c>
      <c r="M433" s="469">
        <f>'Allocation (ENG)'!BG433</f>
        <v>2.1569309067296255E-3</v>
      </c>
      <c r="N433" s="470">
        <f>'Allocation (ENG)'!BH433</f>
        <v>7.3010119654686747E-4</v>
      </c>
      <c r="P433" s="367">
        <f t="shared" si="178"/>
        <v>-0.17988545765112471</v>
      </c>
      <c r="Q433" s="367">
        <f t="shared" si="179"/>
        <v>-6.5121027976985518E-2</v>
      </c>
      <c r="R433" s="367">
        <f t="shared" si="180"/>
        <v>0.146968432819683</v>
      </c>
      <c r="S433" s="367">
        <f t="shared" si="181"/>
        <v>-6.9206349508506987E-4</v>
      </c>
      <c r="T433" s="367">
        <f t="shared" si="182"/>
        <v>6.5243750439773707E-2</v>
      </c>
      <c r="U433" s="367">
        <f t="shared" si="183"/>
        <v>-2.4773806785925901E-3</v>
      </c>
      <c r="V433" s="367">
        <f t="shared" si="184"/>
        <v>0</v>
      </c>
      <c r="W433" s="367">
        <f t="shared" si="185"/>
        <v>3.6224003015982144E-2</v>
      </c>
      <c r="X433" s="367">
        <f t="shared" si="186"/>
        <v>2.1569309067296255E-3</v>
      </c>
      <c r="Y433" s="367">
        <f t="shared" si="187"/>
        <v>-2.4171873803805642E-3</v>
      </c>
      <c r="AA433" s="368">
        <f>'GE2024 results'!Q432</f>
        <v>0.40597758405977585</v>
      </c>
      <c r="AB433" s="368">
        <f>'GE2024 results'!R432</f>
        <v>0.31307596513075964</v>
      </c>
      <c r="AC433" s="368">
        <f>'GE2024 results'!S432</f>
        <v>0.17110834371108344</v>
      </c>
      <c r="AD433" s="368">
        <f>'GE2024 results'!T432</f>
        <v>4.7231971017774259E-2</v>
      </c>
      <c r="AE433" s="368">
        <f>'GE2024 results'!U432</f>
        <v>5.3571832899354695E-2</v>
      </c>
      <c r="AF433" s="368">
        <f>'GE2024 results'!W432</f>
        <v>5.8870146043246913E-3</v>
      </c>
      <c r="AG433" s="368">
        <f>'GE2024 results'!X432</f>
        <v>0</v>
      </c>
      <c r="AH433" s="369">
        <f>'GE2024 results'!Z432</f>
        <v>3.1472885769274314E-3</v>
      </c>
      <c r="AJ433" s="368">
        <f t="shared" si="188"/>
        <v>0.31807677653076644</v>
      </c>
      <c r="AK433" s="370" t="str">
        <f t="shared" si="189"/>
        <v>Ref</v>
      </c>
      <c r="AL433" s="368">
        <f t="shared" si="190"/>
        <v>7.0121839376992318E-2</v>
      </c>
      <c r="AM433" s="368">
        <f t="shared" si="191"/>
        <v>0.24795493715377412</v>
      </c>
      <c r="AO433" s="383" t="s">
        <v>8</v>
      </c>
      <c r="AP433" s="372" t="str">
        <f t="shared" si="192"/>
        <v>Ref</v>
      </c>
      <c r="AQ433" s="359" t="str">
        <f t="shared" si="193"/>
        <v>gain from</v>
      </c>
      <c r="AR433" s="359" t="str">
        <f t="shared" si="194"/>
        <v>LAB</v>
      </c>
      <c r="AS433" s="333" t="str">
        <f t="shared" si="205"/>
        <v/>
      </c>
      <c r="AU433" s="373">
        <f t="shared" si="195"/>
        <v>9404.207492795389</v>
      </c>
      <c r="AV433" s="374">
        <f t="shared" si="196"/>
        <v>10313.581967213115</v>
      </c>
      <c r="AW433" s="375">
        <f t="shared" si="197"/>
        <v>13230.270565584726</v>
      </c>
      <c r="AX433" s="376">
        <f t="shared" si="198"/>
        <v>1935.8080000000002</v>
      </c>
      <c r="AY433" s="377">
        <f t="shared" si="199"/>
        <v>4942.0845247795041</v>
      </c>
      <c r="AZ433" s="378">
        <f t="shared" si="200"/>
        <v>141.82229793399944</v>
      </c>
      <c r="BA433" s="379">
        <f t="shared" si="201"/>
        <v>0</v>
      </c>
      <c r="BB433" s="471">
        <f t="shared" si="203"/>
        <v>1506.7222640306293</v>
      </c>
      <c r="BC433" s="379">
        <f t="shared" si="204"/>
        <v>89.716639481048929</v>
      </c>
      <c r="BD433" s="381">
        <f t="shared" si="202"/>
        <v>30.368254092382273</v>
      </c>
      <c r="BE433" s="382">
        <f>'Allocation (ENG)'!AW433</f>
        <v>41594.582005910794</v>
      </c>
    </row>
    <row r="434" spans="1:57" ht="20" customHeight="1" x14ac:dyDescent="0.35">
      <c r="A434" s="333" t="s">
        <v>542</v>
      </c>
      <c r="B434" s="390" t="s">
        <v>536</v>
      </c>
      <c r="C434" s="333" t="s">
        <v>479</v>
      </c>
      <c r="D434" s="333" t="s">
        <v>71</v>
      </c>
      <c r="E434" s="462">
        <f>'Allocation (ENG)'!AY434</f>
        <v>0.2849378877249415</v>
      </c>
      <c r="F434" s="463">
        <f>'Allocation (ENG)'!AZ434</f>
        <v>0.22564097970776315</v>
      </c>
      <c r="G434" s="464">
        <f>'Allocation (ENG)'!BA434</f>
        <v>0.27178134877328719</v>
      </c>
      <c r="H434" s="465">
        <f>'Allocation (ENG)'!BB434</f>
        <v>4.2864963317724394E-2</v>
      </c>
      <c r="I434" s="466">
        <f>'Allocation (ENG)'!BC434</f>
        <v>0.13291906402460626</v>
      </c>
      <c r="J434" s="467">
        <f>'Allocation (ENG)'!BD434</f>
        <v>8.3258740486576877E-3</v>
      </c>
      <c r="K434" s="462">
        <f>'Allocation (ENG)'!BE434</f>
        <v>0</v>
      </c>
      <c r="L434" s="468">
        <f>'Allocation (ENG)'!BF434</f>
        <v>3.095167306783549E-2</v>
      </c>
      <c r="M434" s="469">
        <f>'Allocation (ENG)'!BG434</f>
        <v>2.5782093351845187E-3</v>
      </c>
      <c r="N434" s="470">
        <f>'Allocation (ENG)'!BH434</f>
        <v>0</v>
      </c>
      <c r="P434" s="367">
        <f t="shared" si="178"/>
        <v>-0.19896620657340203</v>
      </c>
      <c r="Q434" s="367">
        <f t="shared" si="179"/>
        <v>-4.3814750970452676E-2</v>
      </c>
      <c r="R434" s="367">
        <f t="shared" si="180"/>
        <v>0.13350390090080427</v>
      </c>
      <c r="S434" s="367">
        <f t="shared" si="181"/>
        <v>1.7210601164027867E-3</v>
      </c>
      <c r="T434" s="367">
        <f t="shared" si="182"/>
        <v>7.6237365582850672E-2</v>
      </c>
      <c r="U434" s="367">
        <f t="shared" si="183"/>
        <v>-2.2112514592228325E-3</v>
      </c>
      <c r="V434" s="367">
        <f t="shared" si="184"/>
        <v>0</v>
      </c>
      <c r="W434" s="367">
        <f t="shared" si="185"/>
        <v>3.095167306783549E-2</v>
      </c>
      <c r="X434" s="367">
        <f t="shared" si="186"/>
        <v>2.5782093351845187E-3</v>
      </c>
      <c r="Y434" s="367">
        <f t="shared" si="187"/>
        <v>0</v>
      </c>
      <c r="AA434" s="368">
        <f>'GE2024 results'!Q433</f>
        <v>0.48390409429834352</v>
      </c>
      <c r="AB434" s="368">
        <f>'GE2024 results'!R433</f>
        <v>0.26945573067821582</v>
      </c>
      <c r="AC434" s="368">
        <f>'GE2024 results'!S433</f>
        <v>0.13827744787248292</v>
      </c>
      <c r="AD434" s="368">
        <f>'GE2024 results'!T433</f>
        <v>4.1143903201321608E-2</v>
      </c>
      <c r="AE434" s="368">
        <f>'GE2024 results'!U433</f>
        <v>5.6681698441755593E-2</v>
      </c>
      <c r="AF434" s="368">
        <f>'GE2024 results'!W433</f>
        <v>1.053712550788052E-2</v>
      </c>
      <c r="AG434" s="368">
        <f>'GE2024 results'!X433</f>
        <v>0</v>
      </c>
      <c r="AH434" s="369">
        <f>'GE2024 results'!Z433</f>
        <v>0</v>
      </c>
      <c r="AJ434" s="368">
        <f t="shared" si="188"/>
        <v>0.2849378877249415</v>
      </c>
      <c r="AK434" s="370" t="str">
        <f t="shared" si="189"/>
        <v>Lab</v>
      </c>
      <c r="AL434" s="368">
        <f t="shared" si="190"/>
        <v>1.3156538951654306E-2</v>
      </c>
      <c r="AM434" s="368">
        <f t="shared" si="191"/>
        <v>0.27178134877328719</v>
      </c>
      <c r="AO434" s="383" t="s">
        <v>8</v>
      </c>
      <c r="AP434" s="372" t="str">
        <f t="shared" si="192"/>
        <v>Lab</v>
      </c>
      <c r="AQ434" s="359" t="str">
        <f t="shared" si="193"/>
        <v>HOLD</v>
      </c>
      <c r="AR434" s="359" t="str">
        <f t="shared" si="194"/>
        <v/>
      </c>
      <c r="AS434" s="333" t="str">
        <f t="shared" ref="AS434:AS465" si="206">IF(AD434&gt;AA434,"Con/LD","")</f>
        <v/>
      </c>
      <c r="AU434" s="373">
        <f t="shared" si="195"/>
        <v>11368.968299711814</v>
      </c>
      <c r="AV434" s="374">
        <f t="shared" si="196"/>
        <v>9003.0327868852473</v>
      </c>
      <c r="AW434" s="375">
        <f t="shared" si="197"/>
        <v>10844.024862145267</v>
      </c>
      <c r="AX434" s="376">
        <f t="shared" si="198"/>
        <v>1710.3040000000001</v>
      </c>
      <c r="AY434" s="377">
        <f t="shared" si="199"/>
        <v>5303.4457347485895</v>
      </c>
      <c r="AZ434" s="378">
        <f t="shared" si="200"/>
        <v>332.20081359610964</v>
      </c>
      <c r="BA434" s="379">
        <f t="shared" si="201"/>
        <v>0</v>
      </c>
      <c r="BB434" s="471">
        <f t="shared" si="203"/>
        <v>1234.9659525480636</v>
      </c>
      <c r="BC434" s="379">
        <f t="shared" si="204"/>
        <v>102.87006910793538</v>
      </c>
      <c r="BD434" s="381">
        <f t="shared" si="202"/>
        <v>0</v>
      </c>
      <c r="BE434" s="382">
        <f>'Allocation (ENG)'!AW434</f>
        <v>39899.81251874302</v>
      </c>
    </row>
    <row r="435" spans="1:57" ht="20" customHeight="1" x14ac:dyDescent="0.35">
      <c r="A435" s="333" t="s">
        <v>543</v>
      </c>
      <c r="B435" s="390" t="s">
        <v>544</v>
      </c>
      <c r="C435" s="333" t="s">
        <v>545</v>
      </c>
      <c r="D435" s="333" t="s">
        <v>71</v>
      </c>
      <c r="E435" s="462">
        <f>'Allocation (ENG)'!AY435</f>
        <v>0.14986561340093879</v>
      </c>
      <c r="F435" s="463">
        <f>'Allocation (ENG)'!AZ435</f>
        <v>0.23318384105501436</v>
      </c>
      <c r="G435" s="464">
        <f>'Allocation (ENG)'!BA435</f>
        <v>0.30330705166165073</v>
      </c>
      <c r="H435" s="465">
        <f>'Allocation (ENG)'!BB435</f>
        <v>0.10388295739906046</v>
      </c>
      <c r="I435" s="466">
        <f>'Allocation (ENG)'!BC435</f>
        <v>0.1700876775598027</v>
      </c>
      <c r="J435" s="467">
        <f>'Allocation (ENG)'!BD435</f>
        <v>3.1438114670786278E-3</v>
      </c>
      <c r="K435" s="462">
        <f>'Allocation (ENG)'!BE435</f>
        <v>0</v>
      </c>
      <c r="L435" s="468">
        <f>'Allocation (ENG)'!BF435</f>
        <v>3.3682857792215096E-2</v>
      </c>
      <c r="M435" s="469">
        <f>'Allocation (ENG)'!BG435</f>
        <v>2.8461896642392355E-3</v>
      </c>
      <c r="N435" s="470">
        <f>'Allocation (ENG)'!BH435</f>
        <v>0</v>
      </c>
      <c r="P435" s="367">
        <f t="shared" si="178"/>
        <v>-0.14838770003713719</v>
      </c>
      <c r="Q435" s="367">
        <f t="shared" si="179"/>
        <v>-9.3134951185835285E-2</v>
      </c>
      <c r="R435" s="367">
        <f t="shared" si="180"/>
        <v>0.11909306061451652</v>
      </c>
      <c r="S435" s="367">
        <f t="shared" si="181"/>
        <v>-1.296510720201037E-2</v>
      </c>
      <c r="T435" s="367">
        <f t="shared" si="182"/>
        <v>0.10041770476949285</v>
      </c>
      <c r="U435" s="367">
        <f t="shared" si="183"/>
        <v>-1.5520544154808383E-3</v>
      </c>
      <c r="V435" s="367">
        <f t="shared" si="184"/>
        <v>0</v>
      </c>
      <c r="W435" s="367">
        <f t="shared" si="185"/>
        <v>3.3682857792215096E-2</v>
      </c>
      <c r="X435" s="367">
        <f t="shared" si="186"/>
        <v>2.8461896642392355E-3</v>
      </c>
      <c r="Y435" s="367">
        <f t="shared" si="187"/>
        <v>0</v>
      </c>
      <c r="AA435" s="368">
        <f>'GE2024 results'!Q434</f>
        <v>0.29825331343807598</v>
      </c>
      <c r="AB435" s="368">
        <f>'GE2024 results'!R434</f>
        <v>0.32631879224084964</v>
      </c>
      <c r="AC435" s="368">
        <f>'GE2024 results'!S434</f>
        <v>0.18421399104713421</v>
      </c>
      <c r="AD435" s="368">
        <f>'GE2024 results'!T434</f>
        <v>0.11684806460107083</v>
      </c>
      <c r="AE435" s="368">
        <f>'GE2024 results'!U434</f>
        <v>6.9669972790309842E-2</v>
      </c>
      <c r="AF435" s="368">
        <f>'GE2024 results'!W434</f>
        <v>4.6958658825594661E-3</v>
      </c>
      <c r="AG435" s="368">
        <f>'GE2024 results'!X434</f>
        <v>0</v>
      </c>
      <c r="AH435" s="369">
        <f>'GE2024 results'!Z434</f>
        <v>0</v>
      </c>
      <c r="AJ435" s="368">
        <f t="shared" si="188"/>
        <v>0.30330705166165073</v>
      </c>
      <c r="AK435" s="370" t="str">
        <f t="shared" si="189"/>
        <v>Ref</v>
      </c>
      <c r="AL435" s="368">
        <f t="shared" si="190"/>
        <v>7.0123210606636371E-2</v>
      </c>
      <c r="AM435" s="368">
        <f t="shared" si="191"/>
        <v>0.23318384105501436</v>
      </c>
      <c r="AO435" s="384" t="s">
        <v>10</v>
      </c>
      <c r="AP435" s="372" t="str">
        <f t="shared" si="192"/>
        <v>Ref</v>
      </c>
      <c r="AQ435" s="359" t="str">
        <f t="shared" si="193"/>
        <v>gain from</v>
      </c>
      <c r="AR435" s="359" t="str">
        <f t="shared" si="194"/>
        <v>CON</v>
      </c>
      <c r="AS435" s="333" t="str">
        <f t="shared" si="206"/>
        <v/>
      </c>
      <c r="AU435" s="373">
        <f t="shared" si="195"/>
        <v>7128.9452449567716</v>
      </c>
      <c r="AV435" s="374">
        <f t="shared" si="196"/>
        <v>11092.303278688525</v>
      </c>
      <c r="AW435" s="375">
        <f t="shared" si="197"/>
        <v>14427.988613508307</v>
      </c>
      <c r="AX435" s="376">
        <f t="shared" si="198"/>
        <v>4941.5999999999995</v>
      </c>
      <c r="AY435" s="377">
        <f t="shared" si="199"/>
        <v>8090.8869796685494</v>
      </c>
      <c r="AZ435" s="378">
        <f t="shared" si="200"/>
        <v>149.54771345252681</v>
      </c>
      <c r="BA435" s="379">
        <f t="shared" si="201"/>
        <v>0</v>
      </c>
      <c r="BB435" s="471">
        <f t="shared" si="203"/>
        <v>1602.2571385469189</v>
      </c>
      <c r="BC435" s="379">
        <f t="shared" si="204"/>
        <v>135.39016598050574</v>
      </c>
      <c r="BD435" s="381">
        <f t="shared" si="202"/>
        <v>0</v>
      </c>
      <c r="BE435" s="382">
        <f>'Allocation (ENG)'!AW435</f>
        <v>47568.919134802105</v>
      </c>
    </row>
    <row r="436" spans="1:57" ht="20" customHeight="1" x14ac:dyDescent="0.35">
      <c r="A436" s="333" t="s">
        <v>546</v>
      </c>
      <c r="B436" s="390" t="s">
        <v>544</v>
      </c>
      <c r="C436" s="333" t="s">
        <v>545</v>
      </c>
      <c r="D436" s="333" t="s">
        <v>71</v>
      </c>
      <c r="E436" s="462">
        <f>'Allocation (ENG)'!AY436</f>
        <v>1.9424506903232851E-2</v>
      </c>
      <c r="F436" s="463">
        <f>'Allocation (ENG)'!AZ436</f>
        <v>0.13654368726026461</v>
      </c>
      <c r="G436" s="464">
        <f>'Allocation (ENG)'!BA436</f>
        <v>0.15982809165337838</v>
      </c>
      <c r="H436" s="465">
        <f>'Allocation (ENG)'!BB436</f>
        <v>1.5398643763128101E-2</v>
      </c>
      <c r="I436" s="466">
        <f>'Allocation (ENG)'!BC436</f>
        <v>0.64004732417373922</v>
      </c>
      <c r="J436" s="467">
        <f>'Allocation (ENG)'!BD436</f>
        <v>0</v>
      </c>
      <c r="K436" s="462">
        <f>'Allocation (ENG)'!BE436</f>
        <v>0</v>
      </c>
      <c r="L436" s="468">
        <f>'Allocation (ENG)'!BF436</f>
        <v>1.7749230863142951E-2</v>
      </c>
      <c r="M436" s="469">
        <f>'Allocation (ENG)'!BG436</f>
        <v>1.0034026255869738E-2</v>
      </c>
      <c r="N436" s="470">
        <f>'Allocation (ENG)'!BH436</f>
        <v>9.7448912724409562E-4</v>
      </c>
      <c r="P436" s="367">
        <f t="shared" si="178"/>
        <v>-4.4214744913613178E-2</v>
      </c>
      <c r="Q436" s="367">
        <f t="shared" si="179"/>
        <v>-0.17801887975454816</v>
      </c>
      <c r="R436" s="367">
        <f t="shared" si="180"/>
        <v>2.506556227796497E-5</v>
      </c>
      <c r="S436" s="367">
        <f t="shared" si="181"/>
        <v>-1.3114918049349561E-2</v>
      </c>
      <c r="T436" s="367">
        <f t="shared" si="182"/>
        <v>0.20845207378654251</v>
      </c>
      <c r="U436" s="367">
        <f t="shared" si="183"/>
        <v>0</v>
      </c>
      <c r="V436" s="367">
        <f t="shared" si="184"/>
        <v>0</v>
      </c>
      <c r="W436" s="367">
        <f t="shared" si="185"/>
        <v>1.7749230863142951E-2</v>
      </c>
      <c r="X436" s="367">
        <f t="shared" si="186"/>
        <v>1.0034026255869738E-2</v>
      </c>
      <c r="Y436" s="367">
        <f t="shared" si="187"/>
        <v>-9.1185375032232349E-4</v>
      </c>
      <c r="AA436" s="368">
        <f>'GE2024 results'!Q435</f>
        <v>6.3639251816846029E-2</v>
      </c>
      <c r="AB436" s="368">
        <f>'GE2024 results'!R435</f>
        <v>0.31456256701481278</v>
      </c>
      <c r="AC436" s="368">
        <f>'GE2024 results'!S435</f>
        <v>0.15980302609110042</v>
      </c>
      <c r="AD436" s="368">
        <f>'GE2024 results'!T435</f>
        <v>2.8513561812477661E-2</v>
      </c>
      <c r="AE436" s="368">
        <f>'GE2024 results'!U435</f>
        <v>0.4315952503871967</v>
      </c>
      <c r="AF436" s="368">
        <f>'GE2024 results'!W435</f>
        <v>0</v>
      </c>
      <c r="AG436" s="368">
        <f>'GE2024 results'!X435</f>
        <v>0</v>
      </c>
      <c r="AH436" s="369">
        <f>'GE2024 results'!Z435</f>
        <v>1.8863428775664191E-3</v>
      </c>
      <c r="AJ436" s="368">
        <f t="shared" si="188"/>
        <v>0.64004732417373922</v>
      </c>
      <c r="AK436" s="370" t="str">
        <f t="shared" si="189"/>
        <v>Grn</v>
      </c>
      <c r="AL436" s="466">
        <f t="shared" si="190"/>
        <v>0.48021923252036081</v>
      </c>
      <c r="AM436" s="368">
        <f t="shared" si="191"/>
        <v>0.15982809165337838</v>
      </c>
      <c r="AO436" s="477" t="s">
        <v>16</v>
      </c>
      <c r="AP436" s="372" t="str">
        <f t="shared" si="192"/>
        <v>Grn</v>
      </c>
      <c r="AQ436" s="359" t="str">
        <f t="shared" si="193"/>
        <v>HOLD</v>
      </c>
      <c r="AR436" s="413" t="str">
        <f t="shared" si="194"/>
        <v/>
      </c>
      <c r="AS436" s="333" t="str">
        <f t="shared" si="206"/>
        <v/>
      </c>
      <c r="AU436" s="373">
        <f t="shared" si="195"/>
        <v>1681.0086455331411</v>
      </c>
      <c r="AV436" s="374">
        <f t="shared" si="196"/>
        <v>11816.573770491803</v>
      </c>
      <c r="AW436" s="375">
        <f t="shared" si="197"/>
        <v>13831.620293212014</v>
      </c>
      <c r="AX436" s="376">
        <f t="shared" si="198"/>
        <v>1332.6079999999999</v>
      </c>
      <c r="AY436" s="377">
        <f t="shared" si="199"/>
        <v>55390.084847267906</v>
      </c>
      <c r="AZ436" s="378">
        <f t="shared" si="200"/>
        <v>0</v>
      </c>
      <c r="BA436" s="379">
        <f t="shared" si="201"/>
        <v>0</v>
      </c>
      <c r="BB436" s="471">
        <f t="shared" si="203"/>
        <v>1536.0292377636215</v>
      </c>
      <c r="BC436" s="379">
        <f t="shared" si="204"/>
        <v>868.35073701748979</v>
      </c>
      <c r="BD436" s="381">
        <f t="shared" si="202"/>
        <v>84.332881963800816</v>
      </c>
      <c r="BE436" s="382">
        <f>'Allocation (ENG)'!AW436</f>
        <v>86540.608413249778</v>
      </c>
    </row>
    <row r="437" spans="1:57" ht="20" customHeight="1" x14ac:dyDescent="0.35">
      <c r="A437" s="333" t="s">
        <v>547</v>
      </c>
      <c r="B437" s="390" t="s">
        <v>548</v>
      </c>
      <c r="C437" s="333" t="s">
        <v>545</v>
      </c>
      <c r="D437" s="333" t="s">
        <v>71</v>
      </c>
      <c r="E437" s="462">
        <f>'Allocation (ENG)'!AY437</f>
        <v>3.4377191187495153E-2</v>
      </c>
      <c r="F437" s="463">
        <f>'Allocation (ENG)'!AZ437</f>
        <v>0.15572170524907339</v>
      </c>
      <c r="G437" s="464">
        <f>'Allocation (ENG)'!BA437</f>
        <v>0.25296681259207432</v>
      </c>
      <c r="H437" s="465">
        <f>'Allocation (ENG)'!BB437</f>
        <v>0.46580360831719159</v>
      </c>
      <c r="I437" s="466">
        <f>'Allocation (ENG)'!BC437</f>
        <v>6.0212844186214053E-2</v>
      </c>
      <c r="J437" s="467">
        <f>'Allocation (ENG)'!BD437</f>
        <v>1.7796689441466292E-3</v>
      </c>
      <c r="K437" s="462">
        <f>'Allocation (ENG)'!BE437</f>
        <v>0</v>
      </c>
      <c r="L437" s="468">
        <f>'Allocation (ENG)'!BF437</f>
        <v>2.8092473050029296E-2</v>
      </c>
      <c r="M437" s="469">
        <f>'Allocation (ENG)'!BG437</f>
        <v>1.0456964737755338E-3</v>
      </c>
      <c r="N437" s="470">
        <f>'Allocation (ENG)'!BH437</f>
        <v>0</v>
      </c>
      <c r="P437" s="367">
        <f t="shared" si="178"/>
        <v>-3.4643254834201019E-2</v>
      </c>
      <c r="Q437" s="367">
        <f t="shared" si="179"/>
        <v>-6.4123437308494069E-2</v>
      </c>
      <c r="R437" s="367">
        <f t="shared" si="180"/>
        <v>9.7968224053138153E-2</v>
      </c>
      <c r="S437" s="367">
        <f t="shared" si="181"/>
        <v>-6.2768396360793677E-2</v>
      </c>
      <c r="T437" s="367">
        <f t="shared" si="182"/>
        <v>3.5330802003691972E-2</v>
      </c>
      <c r="U437" s="367">
        <f t="shared" si="183"/>
        <v>-9.0210707714626906E-4</v>
      </c>
      <c r="V437" s="367">
        <f t="shared" si="184"/>
        <v>0</v>
      </c>
      <c r="W437" s="367">
        <f t="shared" si="185"/>
        <v>2.8092473050029296E-2</v>
      </c>
      <c r="X437" s="367">
        <f t="shared" si="186"/>
        <v>1.0456964737755338E-3</v>
      </c>
      <c r="Y437" s="367">
        <f t="shared" si="187"/>
        <v>0</v>
      </c>
      <c r="AA437" s="368">
        <f>'GE2024 results'!Q436</f>
        <v>6.9020446021696172E-2</v>
      </c>
      <c r="AB437" s="368">
        <f>'GE2024 results'!R436</f>
        <v>0.21984514255756746</v>
      </c>
      <c r="AC437" s="368">
        <f>'GE2024 results'!S436</f>
        <v>0.15499858853893617</v>
      </c>
      <c r="AD437" s="368">
        <f>'GE2024 results'!T436</f>
        <v>0.52857200467798526</v>
      </c>
      <c r="AE437" s="368">
        <f>'GE2024 results'!U436</f>
        <v>2.4882042182522081E-2</v>
      </c>
      <c r="AF437" s="368">
        <f>'GE2024 results'!W436</f>
        <v>2.6817760212928983E-3</v>
      </c>
      <c r="AG437" s="368">
        <f>'GE2024 results'!X436</f>
        <v>0</v>
      </c>
      <c r="AH437" s="369">
        <f>'GE2024 results'!Z436</f>
        <v>0</v>
      </c>
      <c r="AJ437" s="368">
        <f t="shared" si="188"/>
        <v>0.46580360831719159</v>
      </c>
      <c r="AK437" s="370" t="str">
        <f t="shared" si="189"/>
        <v>LD</v>
      </c>
      <c r="AL437" s="368">
        <f t="shared" si="190"/>
        <v>0.21283679572511727</v>
      </c>
      <c r="AM437" s="368">
        <f t="shared" si="191"/>
        <v>0.25296681259207432</v>
      </c>
      <c r="AO437" s="385" t="s">
        <v>14</v>
      </c>
      <c r="AP437" s="372" t="str">
        <f t="shared" si="192"/>
        <v>LD</v>
      </c>
      <c r="AQ437" s="359" t="str">
        <f t="shared" si="193"/>
        <v>HOLD</v>
      </c>
      <c r="AR437" s="359" t="str">
        <f t="shared" si="194"/>
        <v/>
      </c>
      <c r="AS437" s="333" t="str">
        <f t="shared" si="206"/>
        <v>Con/LD</v>
      </c>
      <c r="AU437" s="373">
        <f t="shared" si="195"/>
        <v>1795.3487031700288</v>
      </c>
      <c r="AV437" s="374">
        <f t="shared" si="196"/>
        <v>8132.565573770491</v>
      </c>
      <c r="AW437" s="375">
        <f t="shared" si="197"/>
        <v>13211.191003220771</v>
      </c>
      <c r="AX437" s="376">
        <f t="shared" si="198"/>
        <v>24326.591999999997</v>
      </c>
      <c r="AY437" s="377">
        <f t="shared" si="199"/>
        <v>3144.6156009168471</v>
      </c>
      <c r="AZ437" s="378">
        <f t="shared" si="200"/>
        <v>92.943205089654498</v>
      </c>
      <c r="BA437" s="379">
        <f t="shared" si="201"/>
        <v>0</v>
      </c>
      <c r="BB437" s="471">
        <f t="shared" si="203"/>
        <v>1467.1293179285487</v>
      </c>
      <c r="BC437" s="379">
        <f t="shared" si="204"/>
        <v>54.61149510042825</v>
      </c>
      <c r="BD437" s="381">
        <f t="shared" si="202"/>
        <v>0</v>
      </c>
      <c r="BE437" s="382">
        <f>'Allocation (ENG)'!AW437</f>
        <v>52224.996899196769</v>
      </c>
    </row>
    <row r="438" spans="1:57" ht="20" customHeight="1" x14ac:dyDescent="0.35">
      <c r="A438" s="333" t="s">
        <v>549</v>
      </c>
      <c r="B438" s="390" t="s">
        <v>548</v>
      </c>
      <c r="C438" s="333" t="s">
        <v>545</v>
      </c>
      <c r="D438" s="333" t="s">
        <v>71</v>
      </c>
      <c r="E438" s="462">
        <f>'Allocation (ENG)'!AY438</f>
        <v>0.25216144921154182</v>
      </c>
      <c r="F438" s="463">
        <f>'Allocation (ENG)'!AZ438</f>
        <v>0.18103912437486971</v>
      </c>
      <c r="G438" s="464">
        <f>'Allocation (ENG)'!BA438</f>
        <v>0.27109950386548515</v>
      </c>
      <c r="H438" s="465">
        <f>'Allocation (ENG)'!BB438</f>
        <v>0.13077999903761828</v>
      </c>
      <c r="I438" s="466">
        <f>'Allocation (ENG)'!BC438</f>
        <v>0.12752627359222177</v>
      </c>
      <c r="J438" s="467">
        <f>'Allocation (ENG)'!BD438</f>
        <v>1.0714627309034929E-3</v>
      </c>
      <c r="K438" s="462">
        <f>'Allocation (ENG)'!BE438</f>
        <v>0</v>
      </c>
      <c r="L438" s="468">
        <f>'Allocation (ENG)'!BF438</f>
        <v>3.0106144866119351E-2</v>
      </c>
      <c r="M438" s="469">
        <f>'Allocation (ENG)'!BG438</f>
        <v>2.1474764907855005E-3</v>
      </c>
      <c r="N438" s="470">
        <f>'Allocation (ENG)'!BH438</f>
        <v>4.0685658304546717E-3</v>
      </c>
      <c r="P438" s="367">
        <f t="shared" si="178"/>
        <v>-0.19260193325548686</v>
      </c>
      <c r="Q438" s="367">
        <f t="shared" si="179"/>
        <v>-4.3495398511088385E-2</v>
      </c>
      <c r="R438" s="367">
        <f t="shared" si="180"/>
        <v>0.12517242861335171</v>
      </c>
      <c r="S438" s="367">
        <f t="shared" si="181"/>
        <v>4.0761734638475322E-4</v>
      </c>
      <c r="T438" s="367">
        <f t="shared" si="182"/>
        <v>8.1230695624805171E-2</v>
      </c>
      <c r="U438" s="367">
        <f t="shared" si="183"/>
        <v>-2.3614309851554679E-3</v>
      </c>
      <c r="V438" s="367">
        <f t="shared" si="184"/>
        <v>0</v>
      </c>
      <c r="W438" s="367">
        <f t="shared" si="185"/>
        <v>3.0106144866119351E-2</v>
      </c>
      <c r="X438" s="367">
        <f t="shared" si="186"/>
        <v>2.1474764907855005E-3</v>
      </c>
      <c r="Y438" s="367">
        <f t="shared" si="187"/>
        <v>-6.0560018971600287E-4</v>
      </c>
      <c r="AA438" s="368">
        <f>'GE2024 results'!Q437</f>
        <v>0.44476338246702868</v>
      </c>
      <c r="AB438" s="368">
        <f>'GE2024 results'!R437</f>
        <v>0.2245345228859581</v>
      </c>
      <c r="AC438" s="368">
        <f>'GE2024 results'!S437</f>
        <v>0.14592707525213344</v>
      </c>
      <c r="AD438" s="368">
        <f>'GE2024 results'!T437</f>
        <v>0.13037238169123352</v>
      </c>
      <c r="AE438" s="368">
        <f>'GE2024 results'!U437</f>
        <v>4.6295577967416603E-2</v>
      </c>
      <c r="AF438" s="368">
        <f>'GE2024 results'!W437</f>
        <v>3.4328937160589606E-3</v>
      </c>
      <c r="AG438" s="368">
        <f>'GE2024 results'!X437</f>
        <v>0</v>
      </c>
      <c r="AH438" s="369">
        <f>'GE2024 results'!Z437</f>
        <v>4.6741660201706746E-3</v>
      </c>
      <c r="AJ438" s="368">
        <f t="shared" si="188"/>
        <v>0.27109950386548515</v>
      </c>
      <c r="AK438" s="370" t="str">
        <f t="shared" si="189"/>
        <v>Ref</v>
      </c>
      <c r="AL438" s="368">
        <f t="shared" si="190"/>
        <v>1.8938054653943326E-2</v>
      </c>
      <c r="AM438" s="368">
        <f t="shared" si="191"/>
        <v>0.25216144921154182</v>
      </c>
      <c r="AO438" s="383" t="s">
        <v>8</v>
      </c>
      <c r="AP438" s="372" t="str">
        <f t="shared" si="192"/>
        <v>Ref</v>
      </c>
      <c r="AQ438" s="359" t="str">
        <f t="shared" si="193"/>
        <v>gain from</v>
      </c>
      <c r="AR438" s="359" t="str">
        <f t="shared" si="194"/>
        <v>LAB</v>
      </c>
      <c r="AS438" s="333" t="str">
        <f t="shared" si="206"/>
        <v/>
      </c>
      <c r="AU438" s="373">
        <f t="shared" si="195"/>
        <v>12027.734870317001</v>
      </c>
      <c r="AV438" s="374">
        <f t="shared" si="196"/>
        <v>8635.3032786885251</v>
      </c>
      <c r="AW438" s="375">
        <f t="shared" si="197"/>
        <v>12931.052570343836</v>
      </c>
      <c r="AX438" s="376">
        <f t="shared" si="198"/>
        <v>6238.0160000000005</v>
      </c>
      <c r="AY438" s="377">
        <f t="shared" si="199"/>
        <v>6082.818022194906</v>
      </c>
      <c r="AZ438" s="378">
        <f t="shared" si="200"/>
        <v>51.107215996056993</v>
      </c>
      <c r="BA438" s="379">
        <f t="shared" si="201"/>
        <v>0</v>
      </c>
      <c r="BB438" s="471">
        <f t="shared" si="203"/>
        <v>1436.0193818257317</v>
      </c>
      <c r="BC438" s="379">
        <f t="shared" si="204"/>
        <v>102.43150946415368</v>
      </c>
      <c r="BD438" s="381">
        <f t="shared" si="202"/>
        <v>194.06468064072359</v>
      </c>
      <c r="BE438" s="382">
        <f>'Allocation (ENG)'!AW438</f>
        <v>47698.547529470947</v>
      </c>
    </row>
    <row r="439" spans="1:57" ht="20" customHeight="1" x14ac:dyDescent="0.35">
      <c r="A439" s="333" t="s">
        <v>550</v>
      </c>
      <c r="B439" s="390" t="s">
        <v>548</v>
      </c>
      <c r="C439" s="333" t="s">
        <v>545</v>
      </c>
      <c r="D439" s="333" t="s">
        <v>71</v>
      </c>
      <c r="E439" s="462">
        <f>'Allocation (ENG)'!AY439</f>
        <v>6.7275446296002975E-2</v>
      </c>
      <c r="F439" s="463">
        <f>'Allocation (ENG)'!AZ439</f>
        <v>0.24305378595155994</v>
      </c>
      <c r="G439" s="464">
        <f>'Allocation (ENG)'!BA439</f>
        <v>0.29135305125298006</v>
      </c>
      <c r="H439" s="465">
        <f>'Allocation (ENG)'!BB439</f>
        <v>0.27453284185398735</v>
      </c>
      <c r="I439" s="466">
        <f>'Allocation (ENG)'!BC439</f>
        <v>9.0018314893408002E-2</v>
      </c>
      <c r="J439" s="467">
        <f>'Allocation (ENG)'!BD439</f>
        <v>0</v>
      </c>
      <c r="K439" s="462">
        <f>'Allocation (ENG)'!BE439</f>
        <v>0</v>
      </c>
      <c r="L439" s="468">
        <f>'Allocation (ENG)'!BF439</f>
        <v>3.2355342017004907E-2</v>
      </c>
      <c r="M439" s="469">
        <f>'Allocation (ENG)'!BG439</f>
        <v>1.4112177350567624E-3</v>
      </c>
      <c r="N439" s="470">
        <f>'Allocation (ENG)'!BH439</f>
        <v>0</v>
      </c>
      <c r="P439" s="367">
        <f t="shared" si="178"/>
        <v>-6.7063314279375022E-2</v>
      </c>
      <c r="Q439" s="367">
        <f t="shared" si="179"/>
        <v>-9.8223584191510144E-2</v>
      </c>
      <c r="R439" s="367">
        <f t="shared" si="180"/>
        <v>0.11380286055737671</v>
      </c>
      <c r="S439" s="367">
        <f t="shared" si="181"/>
        <v>-3.5303953685477951E-2</v>
      </c>
      <c r="T439" s="367">
        <f t="shared" si="182"/>
        <v>5.3021431846924739E-2</v>
      </c>
      <c r="U439" s="367">
        <f t="shared" si="183"/>
        <v>0</v>
      </c>
      <c r="V439" s="367">
        <f t="shared" si="184"/>
        <v>0</v>
      </c>
      <c r="W439" s="367">
        <f t="shared" si="185"/>
        <v>3.2355342017004907E-2</v>
      </c>
      <c r="X439" s="367">
        <f t="shared" si="186"/>
        <v>1.4112177350567624E-3</v>
      </c>
      <c r="Y439" s="367">
        <f t="shared" si="187"/>
        <v>0</v>
      </c>
      <c r="AA439" s="368">
        <f>'GE2024 results'!Q438</f>
        <v>0.134338760575378</v>
      </c>
      <c r="AB439" s="368">
        <f>'GE2024 results'!R438</f>
        <v>0.34127737014307008</v>
      </c>
      <c r="AC439" s="368">
        <f>'GE2024 results'!S438</f>
        <v>0.17755019069560335</v>
      </c>
      <c r="AD439" s="368">
        <f>'GE2024 results'!T438</f>
        <v>0.3098367955394653</v>
      </c>
      <c r="AE439" s="368">
        <f>'GE2024 results'!U438</f>
        <v>3.6996883046483263E-2</v>
      </c>
      <c r="AF439" s="368">
        <f>'GE2024 results'!W438</f>
        <v>0</v>
      </c>
      <c r="AG439" s="368">
        <f>'GE2024 results'!X438</f>
        <v>0</v>
      </c>
      <c r="AH439" s="369">
        <f>'GE2024 results'!Z438</f>
        <v>0</v>
      </c>
      <c r="AJ439" s="368">
        <f t="shared" si="188"/>
        <v>0.29135305125298006</v>
      </c>
      <c r="AK439" s="370" t="str">
        <f t="shared" si="189"/>
        <v>Ref</v>
      </c>
      <c r="AL439" s="368">
        <f t="shared" si="190"/>
        <v>1.6820209398992703E-2</v>
      </c>
      <c r="AM439" s="368">
        <f t="shared" si="191"/>
        <v>0.27453284185398735</v>
      </c>
      <c r="AO439" s="384" t="s">
        <v>10</v>
      </c>
      <c r="AP439" s="372" t="str">
        <f t="shared" si="192"/>
        <v>Ref</v>
      </c>
      <c r="AQ439" s="359" t="str">
        <f t="shared" si="193"/>
        <v>gain from</v>
      </c>
      <c r="AR439" s="359" t="str">
        <f t="shared" si="194"/>
        <v>CON</v>
      </c>
      <c r="AS439" s="333" t="str">
        <f t="shared" si="206"/>
        <v>Con/LD</v>
      </c>
      <c r="AU439" s="373">
        <f t="shared" si="195"/>
        <v>3639.4755043227665</v>
      </c>
      <c r="AV439" s="374">
        <f t="shared" si="196"/>
        <v>13148.754098360656</v>
      </c>
      <c r="AW439" s="375">
        <f t="shared" si="197"/>
        <v>15761.653790885608</v>
      </c>
      <c r="AX439" s="376">
        <f t="shared" si="198"/>
        <v>14851.712</v>
      </c>
      <c r="AY439" s="377">
        <f t="shared" si="199"/>
        <v>4869.8220529595583</v>
      </c>
      <c r="AZ439" s="378">
        <f t="shared" si="200"/>
        <v>0</v>
      </c>
      <c r="BA439" s="379">
        <f t="shared" si="201"/>
        <v>0</v>
      </c>
      <c r="BB439" s="471">
        <f t="shared" si="203"/>
        <v>1750.3633374167714</v>
      </c>
      <c r="BC439" s="379">
        <f t="shared" si="204"/>
        <v>76.34423345787738</v>
      </c>
      <c r="BD439" s="381">
        <f t="shared" si="202"/>
        <v>0</v>
      </c>
      <c r="BE439" s="382">
        <f>'Allocation (ENG)'!AW439</f>
        <v>54098.125017403239</v>
      </c>
    </row>
    <row r="440" spans="1:57" ht="20" customHeight="1" x14ac:dyDescent="0.35">
      <c r="A440" s="333" t="s">
        <v>551</v>
      </c>
      <c r="B440" s="390" t="s">
        <v>548</v>
      </c>
      <c r="C440" s="333" t="s">
        <v>545</v>
      </c>
      <c r="D440" s="333" t="s">
        <v>71</v>
      </c>
      <c r="E440" s="462">
        <f>'Allocation (ENG)'!AY440</f>
        <v>0.22580672035649088</v>
      </c>
      <c r="F440" s="463">
        <f>'Allocation (ENG)'!AZ440</f>
        <v>0.15389822378399262</v>
      </c>
      <c r="G440" s="464">
        <f>'Allocation (ENG)'!BA440</f>
        <v>0.41074619997698675</v>
      </c>
      <c r="H440" s="465">
        <f>'Allocation (ENG)'!BB440</f>
        <v>3.4222354269860887E-2</v>
      </c>
      <c r="I440" s="466">
        <f>'Allocation (ENG)'!BC440</f>
        <v>0.12771019680259926</v>
      </c>
      <c r="J440" s="467">
        <f>'Allocation (ENG)'!BD440</f>
        <v>0</v>
      </c>
      <c r="K440" s="462">
        <f>'Allocation (ENG)'!BE440</f>
        <v>0</v>
      </c>
      <c r="L440" s="468">
        <f>'Allocation (ENG)'!BF440</f>
        <v>4.5614191185871664E-2</v>
      </c>
      <c r="M440" s="469">
        <f>'Allocation (ENG)'!BG440</f>
        <v>2.0021136241977736E-3</v>
      </c>
      <c r="N440" s="470">
        <f>'Allocation (ENG)'!BH440</f>
        <v>0</v>
      </c>
      <c r="P440" s="367">
        <f t="shared" si="178"/>
        <v>-0.22133298010999572</v>
      </c>
      <c r="Q440" s="367">
        <f t="shared" si="179"/>
        <v>-6.0390997919911121E-2</v>
      </c>
      <c r="R440" s="367">
        <f t="shared" si="180"/>
        <v>0.16252621470814316</v>
      </c>
      <c r="S440" s="367">
        <f t="shared" si="181"/>
        <v>-4.0786523591594889E-3</v>
      </c>
      <c r="T440" s="367">
        <f t="shared" si="182"/>
        <v>7.5660110870853614E-2</v>
      </c>
      <c r="U440" s="367">
        <f t="shared" si="183"/>
        <v>0</v>
      </c>
      <c r="V440" s="367">
        <f t="shared" si="184"/>
        <v>0</v>
      </c>
      <c r="W440" s="367">
        <f t="shared" si="185"/>
        <v>4.5614191185871664E-2</v>
      </c>
      <c r="X440" s="367">
        <f t="shared" si="186"/>
        <v>2.0021136241977736E-3</v>
      </c>
      <c r="Y440" s="367">
        <f t="shared" si="187"/>
        <v>0</v>
      </c>
      <c r="AA440" s="368">
        <f>'GE2024 results'!Q439</f>
        <v>0.4471397004664866</v>
      </c>
      <c r="AB440" s="368">
        <f>'GE2024 results'!R439</f>
        <v>0.21428922170390374</v>
      </c>
      <c r="AC440" s="368">
        <f>'GE2024 results'!S439</f>
        <v>0.24821998526884359</v>
      </c>
      <c r="AD440" s="368">
        <f>'GE2024 results'!T439</f>
        <v>3.8301006629020376E-2</v>
      </c>
      <c r="AE440" s="368">
        <f>'GE2024 results'!U439</f>
        <v>5.2050085931745642E-2</v>
      </c>
      <c r="AF440" s="368">
        <f>'GE2024 results'!W439</f>
        <v>0</v>
      </c>
      <c r="AG440" s="368">
        <f>'GE2024 results'!X439</f>
        <v>0</v>
      </c>
      <c r="AH440" s="369">
        <f>'GE2024 results'!Z439</f>
        <v>0</v>
      </c>
      <c r="AJ440" s="368">
        <f t="shared" si="188"/>
        <v>0.41074619997698675</v>
      </c>
      <c r="AK440" s="370" t="str">
        <f t="shared" si="189"/>
        <v>Ref</v>
      </c>
      <c r="AL440" s="368">
        <f t="shared" si="190"/>
        <v>0.18493947962049587</v>
      </c>
      <c r="AM440" s="368">
        <f t="shared" si="191"/>
        <v>0.22580672035649088</v>
      </c>
      <c r="AO440" s="383" t="s">
        <v>8</v>
      </c>
      <c r="AP440" s="372" t="str">
        <f t="shared" si="192"/>
        <v>Ref</v>
      </c>
      <c r="AQ440" s="359" t="str">
        <f t="shared" si="193"/>
        <v>gain from</v>
      </c>
      <c r="AR440" s="359" t="str">
        <f t="shared" si="194"/>
        <v>LAB</v>
      </c>
      <c r="AS440" s="333" t="str">
        <f t="shared" si="206"/>
        <v/>
      </c>
      <c r="AU440" s="373">
        <f t="shared" si="195"/>
        <v>9552.1152737752163</v>
      </c>
      <c r="AV440" s="374">
        <f t="shared" si="196"/>
        <v>6510.2295081967213</v>
      </c>
      <c r="AW440" s="375">
        <f t="shared" si="197"/>
        <v>17375.457401139844</v>
      </c>
      <c r="AX440" s="376">
        <f t="shared" si="198"/>
        <v>1447.6799999999998</v>
      </c>
      <c r="AY440" s="377">
        <f t="shared" si="199"/>
        <v>5402.4190226448263</v>
      </c>
      <c r="AZ440" s="378">
        <f t="shared" si="200"/>
        <v>0</v>
      </c>
      <c r="BA440" s="379">
        <f t="shared" si="201"/>
        <v>0</v>
      </c>
      <c r="BB440" s="471">
        <f t="shared" si="203"/>
        <v>1929.5794723894403</v>
      </c>
      <c r="BC440" s="379">
        <f t="shared" si="204"/>
        <v>84.693759775353243</v>
      </c>
      <c r="BD440" s="381">
        <f t="shared" si="202"/>
        <v>0</v>
      </c>
      <c r="BE440" s="382">
        <f>'Allocation (ENG)'!AW440</f>
        <v>42302.174437921407</v>
      </c>
    </row>
    <row r="441" spans="1:57" ht="20" customHeight="1" x14ac:dyDescent="0.35">
      <c r="A441" s="333" t="s">
        <v>552</v>
      </c>
      <c r="B441" s="390" t="s">
        <v>548</v>
      </c>
      <c r="C441" s="333" t="s">
        <v>545</v>
      </c>
      <c r="D441" s="333" t="s">
        <v>71</v>
      </c>
      <c r="E441" s="462">
        <f>'Allocation (ENG)'!AY441</f>
        <v>0.15607688344596601</v>
      </c>
      <c r="F441" s="463">
        <f>'Allocation (ENG)'!AZ441</f>
        <v>0.23465806393141117</v>
      </c>
      <c r="G441" s="464">
        <f>'Allocation (ENG)'!BA441</f>
        <v>0.32864764885283149</v>
      </c>
      <c r="H441" s="465">
        <f>'Allocation (ENG)'!BB441</f>
        <v>8.5097126373855983E-2</v>
      </c>
      <c r="I441" s="466">
        <f>'Allocation (ENG)'!BC441</f>
        <v>0.14874488591417975</v>
      </c>
      <c r="J441" s="467">
        <f>'Allocation (ENG)'!BD441</f>
        <v>7.5168168711065271E-3</v>
      </c>
      <c r="K441" s="462">
        <f>'Allocation (ENG)'!BE441</f>
        <v>0</v>
      </c>
      <c r="L441" s="468">
        <f>'Allocation (ENG)'!BF441</f>
        <v>3.6496982049743096E-2</v>
      </c>
      <c r="M441" s="469">
        <f>'Allocation (ENG)'!BG441</f>
        <v>2.761592560905874E-3</v>
      </c>
      <c r="N441" s="470">
        <f>'Allocation (ENG)'!BH441</f>
        <v>0</v>
      </c>
      <c r="P441" s="367">
        <f t="shared" si="178"/>
        <v>-0.1525396699326825</v>
      </c>
      <c r="Q441" s="367">
        <f t="shared" si="179"/>
        <v>-9.1611428271707568E-2</v>
      </c>
      <c r="R441" s="367">
        <f t="shared" si="180"/>
        <v>0.130326977121524</v>
      </c>
      <c r="S441" s="367">
        <f t="shared" si="181"/>
        <v>-1.0004832842457498E-2</v>
      </c>
      <c r="T441" s="367">
        <f t="shared" si="182"/>
        <v>8.8209100228454046E-2</v>
      </c>
      <c r="U441" s="367">
        <f t="shared" si="183"/>
        <v>-3.638720913779518E-3</v>
      </c>
      <c r="V441" s="367">
        <f t="shared" si="184"/>
        <v>0</v>
      </c>
      <c r="W441" s="367">
        <f t="shared" si="185"/>
        <v>3.6496982049743096E-2</v>
      </c>
      <c r="X441" s="367">
        <f t="shared" si="186"/>
        <v>2.761592560905874E-3</v>
      </c>
      <c r="Y441" s="367">
        <f t="shared" si="187"/>
        <v>0</v>
      </c>
      <c r="AA441" s="368">
        <f>'GE2024 results'!Q440</f>
        <v>0.30861655337864852</v>
      </c>
      <c r="AB441" s="368">
        <f>'GE2024 results'!R440</f>
        <v>0.32626949220311874</v>
      </c>
      <c r="AC441" s="368">
        <f>'GE2024 results'!S440</f>
        <v>0.19832067173130749</v>
      </c>
      <c r="AD441" s="368">
        <f>'GE2024 results'!T440</f>
        <v>9.5101959216313481E-2</v>
      </c>
      <c r="AE441" s="368">
        <f>'GE2024 results'!U440</f>
        <v>6.0535785685725707E-2</v>
      </c>
      <c r="AF441" s="368">
        <f>'GE2024 results'!W440</f>
        <v>1.1155537784886045E-2</v>
      </c>
      <c r="AG441" s="368">
        <f>'GE2024 results'!X440</f>
        <v>0</v>
      </c>
      <c r="AH441" s="369">
        <f>'GE2024 results'!Z440</f>
        <v>0</v>
      </c>
      <c r="AJ441" s="368">
        <f t="shared" si="188"/>
        <v>0.32864764885283149</v>
      </c>
      <c r="AK441" s="370" t="str">
        <f t="shared" si="189"/>
        <v>Ref</v>
      </c>
      <c r="AL441" s="368">
        <f t="shared" si="190"/>
        <v>9.3989584921420316E-2</v>
      </c>
      <c r="AM441" s="368">
        <f t="shared" si="191"/>
        <v>0.23465806393141117</v>
      </c>
      <c r="AO441" s="384" t="s">
        <v>10</v>
      </c>
      <c r="AP441" s="372" t="str">
        <f t="shared" si="192"/>
        <v>Ref</v>
      </c>
      <c r="AQ441" s="359" t="str">
        <f t="shared" si="193"/>
        <v>gain from</v>
      </c>
      <c r="AR441" s="359" t="str">
        <f t="shared" si="194"/>
        <v>CON</v>
      </c>
      <c r="AS441" s="333" t="str">
        <f t="shared" si="206"/>
        <v/>
      </c>
      <c r="AU441" s="373">
        <f t="shared" si="195"/>
        <v>8096.6397694524485</v>
      </c>
      <c r="AV441" s="374">
        <f t="shared" si="196"/>
        <v>12173.11475409836</v>
      </c>
      <c r="AW441" s="375">
        <f t="shared" si="197"/>
        <v>17048.915669565504</v>
      </c>
      <c r="AX441" s="376">
        <f t="shared" si="198"/>
        <v>4414.4960000000001</v>
      </c>
      <c r="AY441" s="377">
        <f t="shared" si="199"/>
        <v>7716.2852832870458</v>
      </c>
      <c r="AZ441" s="378">
        <f t="shared" si="200"/>
        <v>389.94216872200911</v>
      </c>
      <c r="BA441" s="379">
        <f t="shared" si="201"/>
        <v>0</v>
      </c>
      <c r="BB441" s="471">
        <f t="shared" si="203"/>
        <v>1893.3163566867706</v>
      </c>
      <c r="BC441" s="379">
        <f t="shared" si="204"/>
        <v>143.26029365774374</v>
      </c>
      <c r="BD441" s="381">
        <f t="shared" si="202"/>
        <v>0</v>
      </c>
      <c r="BE441" s="382">
        <f>'Allocation (ENG)'!AW441</f>
        <v>51875.970295469888</v>
      </c>
    </row>
    <row r="442" spans="1:57" ht="20" customHeight="1" x14ac:dyDescent="0.35">
      <c r="A442" s="333" t="s">
        <v>553</v>
      </c>
      <c r="B442" s="390" t="s">
        <v>554</v>
      </c>
      <c r="C442" s="333" t="s">
        <v>545</v>
      </c>
      <c r="D442" s="333" t="s">
        <v>71</v>
      </c>
      <c r="E442" s="462">
        <f>'Allocation (ENG)'!AY442</f>
        <v>0.18516186448168137</v>
      </c>
      <c r="F442" s="463">
        <f>'Allocation (ENG)'!AZ442</f>
        <v>0.22654149250489164</v>
      </c>
      <c r="G442" s="464">
        <f>'Allocation (ENG)'!BA442</f>
        <v>0.35946689693155032</v>
      </c>
      <c r="H442" s="465">
        <f>'Allocation (ENG)'!BB442</f>
        <v>3.3585008335826588E-2</v>
      </c>
      <c r="I442" s="466">
        <f>'Allocation (ENG)'!BC442</f>
        <v>0.117513726016863</v>
      </c>
      <c r="J442" s="467">
        <f>'Allocation (ENG)'!BD442</f>
        <v>0</v>
      </c>
      <c r="K442" s="462">
        <f>'Allocation (ENG)'!BE442</f>
        <v>3.4181735608246118E-2</v>
      </c>
      <c r="L442" s="468">
        <f>'Allocation (ENG)'!BF442</f>
        <v>3.9919521501468394E-2</v>
      </c>
      <c r="M442" s="469">
        <f>'Allocation (ENG)'!BG442</f>
        <v>3.6297546194725611E-3</v>
      </c>
      <c r="N442" s="470">
        <f>'Allocation (ENG)'!BH442</f>
        <v>0</v>
      </c>
      <c r="P442" s="367">
        <f t="shared" si="178"/>
        <v>-0.17037323534955889</v>
      </c>
      <c r="Q442" s="367">
        <f t="shared" si="179"/>
        <v>-7.9330030935176765E-2</v>
      </c>
      <c r="R442" s="367">
        <f t="shared" si="180"/>
        <v>0.14882407579494261</v>
      </c>
      <c r="S442" s="367">
        <f t="shared" si="181"/>
        <v>-2.8627090245083031E-3</v>
      </c>
      <c r="T442" s="367">
        <f t="shared" si="182"/>
        <v>7.1071926205347885E-2</v>
      </c>
      <c r="U442" s="367">
        <f t="shared" si="183"/>
        <v>0</v>
      </c>
      <c r="V442" s="367">
        <f t="shared" si="184"/>
        <v>-1.0879302811987512E-2</v>
      </c>
      <c r="W442" s="367">
        <f t="shared" si="185"/>
        <v>3.9919521501468394E-2</v>
      </c>
      <c r="X442" s="367">
        <f t="shared" si="186"/>
        <v>3.6297546194725611E-3</v>
      </c>
      <c r="Y442" s="367">
        <f t="shared" si="187"/>
        <v>0</v>
      </c>
      <c r="AA442" s="368">
        <f>'GE2024 results'!Q441</f>
        <v>0.35553509983124026</v>
      </c>
      <c r="AB442" s="368">
        <f>'GE2024 results'!R441</f>
        <v>0.3058715234400684</v>
      </c>
      <c r="AC442" s="368">
        <f>'GE2024 results'!S441</f>
        <v>0.21064282113660771</v>
      </c>
      <c r="AD442" s="368">
        <f>'GE2024 results'!T441</f>
        <v>3.6447717360334891E-2</v>
      </c>
      <c r="AE442" s="368">
        <f>'GE2024 results'!U441</f>
        <v>4.6441799811515111E-2</v>
      </c>
      <c r="AF442" s="368">
        <f>'GE2024 results'!W441</f>
        <v>0</v>
      </c>
      <c r="AG442" s="368">
        <f>'GE2024 results'!X441</f>
        <v>4.506103842023363E-2</v>
      </c>
      <c r="AH442" s="369">
        <f>'GE2024 results'!Z441</f>
        <v>0</v>
      </c>
      <c r="AJ442" s="368">
        <f t="shared" si="188"/>
        <v>0.35946689693155032</v>
      </c>
      <c r="AK442" s="370" t="str">
        <f t="shared" si="189"/>
        <v>Ref</v>
      </c>
      <c r="AL442" s="368">
        <f t="shared" si="190"/>
        <v>0.13292540442665868</v>
      </c>
      <c r="AM442" s="368">
        <f t="shared" si="191"/>
        <v>0.22654149250489164</v>
      </c>
      <c r="AO442" s="383" t="s">
        <v>8</v>
      </c>
      <c r="AP442" s="372" t="str">
        <f t="shared" si="192"/>
        <v>Ref</v>
      </c>
      <c r="AQ442" s="359" t="str">
        <f t="shared" si="193"/>
        <v>gain from</v>
      </c>
      <c r="AR442" s="359" t="str">
        <f t="shared" si="194"/>
        <v>LAB</v>
      </c>
      <c r="AS442" s="333" t="str">
        <f t="shared" si="206"/>
        <v/>
      </c>
      <c r="AU442" s="373">
        <f t="shared" si="195"/>
        <v>8508.3688760806908</v>
      </c>
      <c r="AV442" s="374">
        <f t="shared" si="196"/>
        <v>10409.803278688525</v>
      </c>
      <c r="AW442" s="375">
        <f t="shared" si="197"/>
        <v>16517.85569558408</v>
      </c>
      <c r="AX442" s="376">
        <f t="shared" si="198"/>
        <v>1543.2639999999999</v>
      </c>
      <c r="AY442" s="377">
        <f t="shared" si="199"/>
        <v>5399.8707117850881</v>
      </c>
      <c r="AZ442" s="378">
        <f t="shared" si="200"/>
        <v>0</v>
      </c>
      <c r="BA442" s="379">
        <f t="shared" si="201"/>
        <v>1570.6842021370612</v>
      </c>
      <c r="BB442" s="471">
        <f t="shared" si="203"/>
        <v>1834.3410790440071</v>
      </c>
      <c r="BC442" s="379">
        <f t="shared" si="204"/>
        <v>166.79077691608484</v>
      </c>
      <c r="BD442" s="381">
        <f t="shared" si="202"/>
        <v>0</v>
      </c>
      <c r="BE442" s="382">
        <f>'Allocation (ENG)'!AW442</f>
        <v>45950.978620235539</v>
      </c>
    </row>
    <row r="443" spans="1:57" ht="20" customHeight="1" x14ac:dyDescent="0.35">
      <c r="A443" s="333" t="s">
        <v>555</v>
      </c>
      <c r="B443" s="390" t="s">
        <v>554</v>
      </c>
      <c r="C443" s="333" t="s">
        <v>545</v>
      </c>
      <c r="D443" s="333" t="s">
        <v>71</v>
      </c>
      <c r="E443" s="462">
        <f>'Allocation (ENG)'!AY443</f>
        <v>0.17951780224204522</v>
      </c>
      <c r="F443" s="463">
        <f>'Allocation (ENG)'!AZ443</f>
        <v>0.19625513712514872</v>
      </c>
      <c r="G443" s="464">
        <f>'Allocation (ENG)'!BA443</f>
        <v>0.43432523414107893</v>
      </c>
      <c r="H443" s="465">
        <f>'Allocation (ENG)'!BB443</f>
        <v>2.0857390106513767E-2</v>
      </c>
      <c r="I443" s="466">
        <f>'Allocation (ENG)'!BC443</f>
        <v>0.11894701292610818</v>
      </c>
      <c r="J443" s="467">
        <f>'Allocation (ENG)'!BD443</f>
        <v>0</v>
      </c>
      <c r="K443" s="462">
        <f>'Allocation (ENG)'!BE443</f>
        <v>0</v>
      </c>
      <c r="L443" s="468">
        <f>'Allocation (ENG)'!BF443</f>
        <v>4.8232690328162832E-2</v>
      </c>
      <c r="M443" s="469">
        <f>'Allocation (ENG)'!BG443</f>
        <v>1.8647331309424693E-3</v>
      </c>
      <c r="N443" s="470">
        <f>'Allocation (ENG)'!BH443</f>
        <v>0</v>
      </c>
      <c r="P443" s="367">
        <f t="shared" si="178"/>
        <v>-0.18960497171442325</v>
      </c>
      <c r="Q443" s="367">
        <f t="shared" si="179"/>
        <v>-8.7500634098821889E-2</v>
      </c>
      <c r="R443" s="367">
        <f t="shared" si="180"/>
        <v>0.16178212663142094</v>
      </c>
      <c r="S443" s="367">
        <f t="shared" si="181"/>
        <v>-3.3817505700150206E-3</v>
      </c>
      <c r="T443" s="367">
        <f t="shared" si="182"/>
        <v>6.8607806292734025E-2</v>
      </c>
      <c r="U443" s="367">
        <f t="shared" si="183"/>
        <v>0</v>
      </c>
      <c r="V443" s="367">
        <f t="shared" si="184"/>
        <v>0</v>
      </c>
      <c r="W443" s="367">
        <f t="shared" si="185"/>
        <v>4.8232690328162832E-2</v>
      </c>
      <c r="X443" s="367">
        <f t="shared" si="186"/>
        <v>1.8647331309424693E-3</v>
      </c>
      <c r="Y443" s="367">
        <f t="shared" si="187"/>
        <v>0</v>
      </c>
      <c r="AA443" s="368">
        <f>'GE2024 results'!Q442</f>
        <v>0.36912277395646848</v>
      </c>
      <c r="AB443" s="368">
        <f>'GE2024 results'!R442</f>
        <v>0.28375577122397061</v>
      </c>
      <c r="AC443" s="368">
        <f>'GE2024 results'!S442</f>
        <v>0.27254310750965799</v>
      </c>
      <c r="AD443" s="368">
        <f>'GE2024 results'!T442</f>
        <v>2.4239140676528787E-2</v>
      </c>
      <c r="AE443" s="368">
        <f>'GE2024 results'!U442</f>
        <v>5.0339206633374163E-2</v>
      </c>
      <c r="AF443" s="368">
        <f>'GE2024 results'!W442</f>
        <v>0</v>
      </c>
      <c r="AG443" s="368">
        <f>'GE2024 results'!X442</f>
        <v>0</v>
      </c>
      <c r="AH443" s="369">
        <f>'GE2024 results'!Z442</f>
        <v>0</v>
      </c>
      <c r="AJ443" s="368">
        <f t="shared" si="188"/>
        <v>0.43432523414107893</v>
      </c>
      <c r="AK443" s="370" t="str">
        <f t="shared" si="189"/>
        <v>Ref</v>
      </c>
      <c r="AL443" s="368">
        <f t="shared" si="190"/>
        <v>0.23807009701593021</v>
      </c>
      <c r="AM443" s="368">
        <f t="shared" si="191"/>
        <v>0.19625513712514872</v>
      </c>
      <c r="AO443" s="383" t="s">
        <v>8</v>
      </c>
      <c r="AP443" s="372" t="str">
        <f t="shared" si="192"/>
        <v>Ref</v>
      </c>
      <c r="AQ443" s="359" t="str">
        <f t="shared" si="193"/>
        <v>gain from</v>
      </c>
      <c r="AR443" s="359" t="str">
        <f t="shared" si="194"/>
        <v>LAB</v>
      </c>
      <c r="AS443" s="333" t="str">
        <f t="shared" si="206"/>
        <v/>
      </c>
      <c r="AU443" s="373">
        <f t="shared" si="195"/>
        <v>8218.8472622478403</v>
      </c>
      <c r="AV443" s="374">
        <f t="shared" si="196"/>
        <v>8985.1311475409839</v>
      </c>
      <c r="AW443" s="375">
        <f t="shared" si="197"/>
        <v>19884.67281218477</v>
      </c>
      <c r="AX443" s="376">
        <f t="shared" si="198"/>
        <v>954.91199999999992</v>
      </c>
      <c r="AY443" s="377">
        <f t="shared" si="199"/>
        <v>5445.7403072603756</v>
      </c>
      <c r="AZ443" s="378">
        <f t="shared" si="200"/>
        <v>0</v>
      </c>
      <c r="BA443" s="379">
        <f t="shared" si="201"/>
        <v>0</v>
      </c>
      <c r="BB443" s="471">
        <f t="shared" si="203"/>
        <v>2208.2328877889045</v>
      </c>
      <c r="BC443" s="379">
        <f t="shared" si="204"/>
        <v>85.372907849023534</v>
      </c>
      <c r="BD443" s="381">
        <f t="shared" si="202"/>
        <v>0</v>
      </c>
      <c r="BE443" s="382">
        <f>'Allocation (ENG)'!AW443</f>
        <v>45782.909324871893</v>
      </c>
    </row>
    <row r="444" spans="1:57" ht="20" customHeight="1" x14ac:dyDescent="0.35">
      <c r="A444" s="333" t="s">
        <v>556</v>
      </c>
      <c r="B444" s="390" t="s">
        <v>554</v>
      </c>
      <c r="C444" s="333" t="s">
        <v>545</v>
      </c>
      <c r="D444" s="333" t="s">
        <v>71</v>
      </c>
      <c r="E444" s="462">
        <f>'Allocation (ENG)'!AY444</f>
        <v>0.13327381927336285</v>
      </c>
      <c r="F444" s="463">
        <f>'Allocation (ENG)'!AZ444</f>
        <v>0.28995530672374642</v>
      </c>
      <c r="G444" s="464">
        <f>'Allocation (ENG)'!BA444</f>
        <v>0.36445912974996936</v>
      </c>
      <c r="H444" s="465">
        <f>'Allocation (ENG)'!BB444</f>
        <v>4.1229995376242869E-2</v>
      </c>
      <c r="I444" s="466">
        <f>'Allocation (ENG)'!BC444</f>
        <v>0.11305528690251511</v>
      </c>
      <c r="J444" s="467">
        <f>'Allocation (ENG)'!BD444</f>
        <v>1.4926843473668504E-2</v>
      </c>
      <c r="K444" s="462">
        <f>'Allocation (ENG)'!BE444</f>
        <v>0</v>
      </c>
      <c r="L444" s="468">
        <f>'Allocation (ENG)'!BF444</f>
        <v>4.0473918991296674E-2</v>
      </c>
      <c r="M444" s="469">
        <f>'Allocation (ENG)'!BG444</f>
        <v>2.6256995091983549E-3</v>
      </c>
      <c r="N444" s="470">
        <f>'Allocation (ENG)'!BH444</f>
        <v>0</v>
      </c>
      <c r="P444" s="367">
        <f t="shared" si="178"/>
        <v>-0.13002852689750921</v>
      </c>
      <c r="Q444" s="367">
        <f t="shared" si="179"/>
        <v>-0.11285567158523985</v>
      </c>
      <c r="R444" s="367">
        <f t="shared" si="180"/>
        <v>0.14471588052464843</v>
      </c>
      <c r="S444" s="367">
        <f t="shared" si="181"/>
        <v>-4.808074566209547E-3</v>
      </c>
      <c r="T444" s="367">
        <f t="shared" si="182"/>
        <v>6.7083618022479696E-2</v>
      </c>
      <c r="U444" s="367">
        <f t="shared" si="183"/>
        <v>-7.2068439986643865E-3</v>
      </c>
      <c r="V444" s="367">
        <f t="shared" si="184"/>
        <v>0</v>
      </c>
      <c r="W444" s="367">
        <f t="shared" si="185"/>
        <v>4.0473918991296674E-2</v>
      </c>
      <c r="X444" s="367">
        <f t="shared" si="186"/>
        <v>2.6256995091983549E-3</v>
      </c>
      <c r="Y444" s="367">
        <f t="shared" si="187"/>
        <v>0</v>
      </c>
      <c r="AA444" s="368">
        <f>'GE2024 results'!Q443</f>
        <v>0.26330234617087206</v>
      </c>
      <c r="AB444" s="368">
        <f>'GE2024 results'!R443</f>
        <v>0.40281097830898627</v>
      </c>
      <c r="AC444" s="368">
        <f>'GE2024 results'!S443</f>
        <v>0.21974324922532093</v>
      </c>
      <c r="AD444" s="368">
        <f>'GE2024 results'!T443</f>
        <v>4.6038069942452416E-2</v>
      </c>
      <c r="AE444" s="368">
        <f>'GE2024 results'!U443</f>
        <v>4.5971668880035413E-2</v>
      </c>
      <c r="AF444" s="368">
        <f>'GE2024 results'!W443</f>
        <v>2.2133687472332891E-2</v>
      </c>
      <c r="AG444" s="368">
        <f>'GE2024 results'!X443</f>
        <v>0</v>
      </c>
      <c r="AH444" s="369">
        <f>'GE2024 results'!Z443</f>
        <v>0</v>
      </c>
      <c r="AJ444" s="368">
        <f t="shared" si="188"/>
        <v>0.36445912974996936</v>
      </c>
      <c r="AK444" s="370" t="str">
        <f t="shared" si="189"/>
        <v>Ref</v>
      </c>
      <c r="AL444" s="368">
        <f t="shared" si="190"/>
        <v>7.4503823026222937E-2</v>
      </c>
      <c r="AM444" s="368">
        <f t="shared" si="191"/>
        <v>0.28995530672374642</v>
      </c>
      <c r="AO444" s="384" t="s">
        <v>10</v>
      </c>
      <c r="AP444" s="372" t="str">
        <f t="shared" si="192"/>
        <v>Ref</v>
      </c>
      <c r="AQ444" s="359" t="str">
        <f t="shared" si="193"/>
        <v>gain from</v>
      </c>
      <c r="AR444" s="359" t="str">
        <f t="shared" si="194"/>
        <v>CON</v>
      </c>
      <c r="AS444" s="333" t="str">
        <f t="shared" si="206"/>
        <v/>
      </c>
      <c r="AU444" s="373">
        <f t="shared" si="195"/>
        <v>6239.4005763688765</v>
      </c>
      <c r="AV444" s="374">
        <f t="shared" si="196"/>
        <v>13574.663934426229</v>
      </c>
      <c r="AW444" s="375">
        <f t="shared" si="197"/>
        <v>17062.664795105477</v>
      </c>
      <c r="AX444" s="376">
        <f t="shared" si="198"/>
        <v>1930.2399999999998</v>
      </c>
      <c r="AY444" s="377">
        <f t="shared" si="199"/>
        <v>5292.8416556760876</v>
      </c>
      <c r="AZ444" s="378">
        <f t="shared" si="200"/>
        <v>698.82109089965786</v>
      </c>
      <c r="BA444" s="379">
        <f t="shared" si="201"/>
        <v>0</v>
      </c>
      <c r="BB444" s="471">
        <f t="shared" si="203"/>
        <v>1894.843224716356</v>
      </c>
      <c r="BC444" s="379">
        <f t="shared" si="204"/>
        <v>122.92580133432168</v>
      </c>
      <c r="BD444" s="381">
        <f t="shared" si="202"/>
        <v>0</v>
      </c>
      <c r="BE444" s="382">
        <f>'Allocation (ENG)'!AW444</f>
        <v>46816.401078527</v>
      </c>
    </row>
    <row r="445" spans="1:57" ht="20" customHeight="1" x14ac:dyDescent="0.35">
      <c r="A445" s="333" t="s">
        <v>557</v>
      </c>
      <c r="B445" s="390" t="s">
        <v>554</v>
      </c>
      <c r="C445" s="333" t="s">
        <v>545</v>
      </c>
      <c r="D445" s="333" t="s">
        <v>71</v>
      </c>
      <c r="E445" s="462">
        <f>'Allocation (ENG)'!AY445</f>
        <v>0.18864546629448525</v>
      </c>
      <c r="F445" s="463">
        <f>'Allocation (ENG)'!AZ445</f>
        <v>0.25566800497890618</v>
      </c>
      <c r="G445" s="464">
        <f>'Allocation (ENG)'!BA445</f>
        <v>0.34917665919631213</v>
      </c>
      <c r="H445" s="465">
        <f>'Allocation (ENG)'!BB445</f>
        <v>6.9187589429245452E-2</v>
      </c>
      <c r="I445" s="466">
        <f>'Allocation (ENG)'!BC445</f>
        <v>9.1697699360942742E-2</v>
      </c>
      <c r="J445" s="467">
        <f>'Allocation (ENG)'!BD445</f>
        <v>4.0806216269718689E-3</v>
      </c>
      <c r="K445" s="462">
        <f>'Allocation (ENG)'!BE445</f>
        <v>0</v>
      </c>
      <c r="L445" s="468">
        <f>'Allocation (ENG)'!BF445</f>
        <v>3.8776769915624086E-2</v>
      </c>
      <c r="M445" s="469">
        <f>'Allocation (ENG)'!BG445</f>
        <v>1.7060429260865088E-3</v>
      </c>
      <c r="N445" s="470">
        <f>'Allocation (ENG)'!BH445</f>
        <v>1.0611462714256519E-3</v>
      </c>
      <c r="P445" s="367">
        <f t="shared" si="178"/>
        <v>-0.16228317495673666</v>
      </c>
      <c r="Q445" s="367">
        <f t="shared" si="179"/>
        <v>-7.8765035099295166E-2</v>
      </c>
      <c r="R445" s="367">
        <f t="shared" si="180"/>
        <v>0.1509443359639889</v>
      </c>
      <c r="S445" s="367">
        <f t="shared" si="181"/>
        <v>-3.5559752498030978E-3</v>
      </c>
      <c r="T445" s="367">
        <f t="shared" si="182"/>
        <v>5.658854328404473E-2</v>
      </c>
      <c r="U445" s="367">
        <f t="shared" si="183"/>
        <v>-2.476888962796785E-3</v>
      </c>
      <c r="V445" s="367">
        <f t="shared" si="184"/>
        <v>0</v>
      </c>
      <c r="W445" s="367">
        <f t="shared" si="185"/>
        <v>3.8776769915624086E-2</v>
      </c>
      <c r="X445" s="367">
        <f t="shared" si="186"/>
        <v>1.7060429260865088E-3</v>
      </c>
      <c r="Y445" s="367">
        <f t="shared" si="187"/>
        <v>-9.3461782111263427E-4</v>
      </c>
      <c r="AA445" s="368">
        <f>'GE2024 results'!Q444</f>
        <v>0.35092864125122192</v>
      </c>
      <c r="AB445" s="368">
        <f>'GE2024 results'!R444</f>
        <v>0.33443304007820135</v>
      </c>
      <c r="AC445" s="368">
        <f>'GE2024 results'!S444</f>
        <v>0.19823232323232323</v>
      </c>
      <c r="AD445" s="368">
        <f>'GE2024 results'!T444</f>
        <v>7.274356467904855E-2</v>
      </c>
      <c r="AE445" s="368">
        <f>'GE2024 results'!U444</f>
        <v>3.5109156076898011E-2</v>
      </c>
      <c r="AF445" s="368">
        <f>'GE2024 results'!W444</f>
        <v>6.557510589768654E-3</v>
      </c>
      <c r="AG445" s="368">
        <f>'GE2024 results'!X444</f>
        <v>0</v>
      </c>
      <c r="AH445" s="369">
        <f>'GE2024 results'!Z444</f>
        <v>1.9957640925382862E-3</v>
      </c>
      <c r="AJ445" s="368">
        <f t="shared" si="188"/>
        <v>0.34917665919631213</v>
      </c>
      <c r="AK445" s="370" t="str">
        <f t="shared" si="189"/>
        <v>Ref</v>
      </c>
      <c r="AL445" s="368">
        <f t="shared" si="190"/>
        <v>9.3508654217405951E-2</v>
      </c>
      <c r="AM445" s="368">
        <f t="shared" si="191"/>
        <v>0.25566800497890618</v>
      </c>
      <c r="AO445" s="383" t="s">
        <v>8</v>
      </c>
      <c r="AP445" s="372" t="str">
        <f t="shared" si="192"/>
        <v>Ref</v>
      </c>
      <c r="AQ445" s="359" t="str">
        <f t="shared" si="193"/>
        <v>gain from</v>
      </c>
      <c r="AR445" s="359" t="str">
        <f t="shared" si="194"/>
        <v>LAB</v>
      </c>
      <c r="AS445" s="333" t="str">
        <f t="shared" si="206"/>
        <v/>
      </c>
      <c r="AU445" s="373">
        <f t="shared" si="195"/>
        <v>9038.109510086455</v>
      </c>
      <c r="AV445" s="374">
        <f t="shared" si="196"/>
        <v>12249.196721311475</v>
      </c>
      <c r="AW445" s="375">
        <f t="shared" si="197"/>
        <v>16729.24850076115</v>
      </c>
      <c r="AX445" s="376">
        <f t="shared" si="198"/>
        <v>3314.8159999999998</v>
      </c>
      <c r="AY445" s="377">
        <f t="shared" si="199"/>
        <v>4393.2879221885287</v>
      </c>
      <c r="AZ445" s="378">
        <f t="shared" si="200"/>
        <v>195.50485817785631</v>
      </c>
      <c r="BA445" s="379">
        <f t="shared" si="201"/>
        <v>0</v>
      </c>
      <c r="BB445" s="471">
        <f t="shared" si="203"/>
        <v>1857.8166749988934</v>
      </c>
      <c r="BC445" s="379">
        <f t="shared" si="204"/>
        <v>81.737468160553192</v>
      </c>
      <c r="BD445" s="381">
        <f t="shared" si="202"/>
        <v>50.840109734698338</v>
      </c>
      <c r="BE445" s="382">
        <f>'Allocation (ENG)'!AW445</f>
        <v>47910.557765419617</v>
      </c>
    </row>
    <row r="446" spans="1:57" ht="20" customHeight="1" x14ac:dyDescent="0.35">
      <c r="A446" s="333" t="s">
        <v>558</v>
      </c>
      <c r="B446" s="390" t="s">
        <v>554</v>
      </c>
      <c r="C446" s="333" t="s">
        <v>545</v>
      </c>
      <c r="D446" s="333" t="s">
        <v>71</v>
      </c>
      <c r="E446" s="462">
        <f>'Allocation (ENG)'!AY446</f>
        <v>0.20918225848012634</v>
      </c>
      <c r="F446" s="463">
        <f>'Allocation (ENG)'!AZ446</f>
        <v>0.20319061678746947</v>
      </c>
      <c r="G446" s="464">
        <f>'Allocation (ENG)'!BA446</f>
        <v>0.37996534097861051</v>
      </c>
      <c r="H446" s="465">
        <f>'Allocation (ENG)'!BB446</f>
        <v>4.5986038297158589E-2</v>
      </c>
      <c r="I446" s="466">
        <f>'Allocation (ENG)'!BC446</f>
        <v>0.11763565556527275</v>
      </c>
      <c r="J446" s="467">
        <f>'Allocation (ENG)'!BD446</f>
        <v>0</v>
      </c>
      <c r="K446" s="462">
        <f>'Allocation (ENG)'!BE446</f>
        <v>0</v>
      </c>
      <c r="L446" s="468">
        <f>'Allocation (ENG)'!BF446</f>
        <v>4.21959149186878E-2</v>
      </c>
      <c r="M446" s="469">
        <f>'Allocation (ENG)'!BG446</f>
        <v>1.8441749726743491E-3</v>
      </c>
      <c r="N446" s="470">
        <f>'Allocation (ENG)'!BH446</f>
        <v>0</v>
      </c>
      <c r="P446" s="367">
        <f t="shared" si="178"/>
        <v>-0.19447264585628643</v>
      </c>
      <c r="Q446" s="367">
        <f t="shared" si="179"/>
        <v>-7.2517394722450279E-2</v>
      </c>
      <c r="R446" s="367">
        <f t="shared" si="180"/>
        <v>0.15620341458151829</v>
      </c>
      <c r="S446" s="367">
        <f t="shared" si="181"/>
        <v>-4.1679321203284131E-3</v>
      </c>
      <c r="T446" s="367">
        <f t="shared" si="182"/>
        <v>7.0914468226184454E-2</v>
      </c>
      <c r="U446" s="367">
        <f t="shared" si="183"/>
        <v>0</v>
      </c>
      <c r="V446" s="367">
        <f t="shared" si="184"/>
        <v>0</v>
      </c>
      <c r="W446" s="367">
        <f t="shared" si="185"/>
        <v>4.21959149186878E-2</v>
      </c>
      <c r="X446" s="367">
        <f t="shared" si="186"/>
        <v>1.8441749726743491E-3</v>
      </c>
      <c r="Y446" s="367">
        <f t="shared" si="187"/>
        <v>0</v>
      </c>
      <c r="AA446" s="368">
        <f>'GE2024 results'!Q445</f>
        <v>0.40365490433641277</v>
      </c>
      <c r="AB446" s="368">
        <f>'GE2024 results'!R445</f>
        <v>0.27570801150991975</v>
      </c>
      <c r="AC446" s="368">
        <f>'GE2024 results'!S445</f>
        <v>0.22376192639709222</v>
      </c>
      <c r="AD446" s="368">
        <f>'GE2024 results'!T445</f>
        <v>5.0153970417487002E-2</v>
      </c>
      <c r="AE446" s="368">
        <f>'GE2024 results'!U445</f>
        <v>4.6721187339088296E-2</v>
      </c>
      <c r="AF446" s="368">
        <f>'GE2024 results'!W445</f>
        <v>0</v>
      </c>
      <c r="AG446" s="368">
        <f>'GE2024 results'!X445</f>
        <v>0</v>
      </c>
      <c r="AH446" s="369">
        <f>'GE2024 results'!Z445</f>
        <v>0</v>
      </c>
      <c r="AJ446" s="368">
        <f t="shared" si="188"/>
        <v>0.37996534097861051</v>
      </c>
      <c r="AK446" s="370" t="str">
        <f t="shared" si="189"/>
        <v>Ref</v>
      </c>
      <c r="AL446" s="368">
        <f t="shared" si="190"/>
        <v>0.17078308249848417</v>
      </c>
      <c r="AM446" s="368">
        <f t="shared" si="191"/>
        <v>0.20918225848012634</v>
      </c>
      <c r="AO446" s="383" t="s">
        <v>8</v>
      </c>
      <c r="AP446" s="372" t="str">
        <f t="shared" si="192"/>
        <v>Ref</v>
      </c>
      <c r="AQ446" s="359" t="str">
        <f t="shared" si="193"/>
        <v>gain from</v>
      </c>
      <c r="AR446" s="359" t="str">
        <f t="shared" si="194"/>
        <v>LAB</v>
      </c>
      <c r="AS446" s="333" t="str">
        <f t="shared" si="206"/>
        <v/>
      </c>
      <c r="AU446" s="373">
        <f t="shared" si="195"/>
        <v>8387.7348703170028</v>
      </c>
      <c r="AV446" s="374">
        <f t="shared" si="196"/>
        <v>8147.4836065573763</v>
      </c>
      <c r="AW446" s="375">
        <f t="shared" si="197"/>
        <v>15235.749738981673</v>
      </c>
      <c r="AX446" s="376">
        <f t="shared" si="198"/>
        <v>1843.9359999999999</v>
      </c>
      <c r="AY446" s="377">
        <f t="shared" si="199"/>
        <v>4716.9234013752712</v>
      </c>
      <c r="AZ446" s="378">
        <f t="shared" si="200"/>
        <v>0</v>
      </c>
      <c r="BA446" s="379">
        <f t="shared" si="201"/>
        <v>0</v>
      </c>
      <c r="BB446" s="471">
        <f t="shared" si="203"/>
        <v>1691.9606352851026</v>
      </c>
      <c r="BC446" s="379">
        <f t="shared" si="204"/>
        <v>73.947240256688147</v>
      </c>
      <c r="BD446" s="381">
        <f t="shared" si="202"/>
        <v>0</v>
      </c>
      <c r="BE446" s="382">
        <f>'Allocation (ENG)'!AW446</f>
        <v>40097.735492773121</v>
      </c>
    </row>
    <row r="447" spans="1:57" ht="20" customHeight="1" x14ac:dyDescent="0.35">
      <c r="A447" s="333" t="s">
        <v>559</v>
      </c>
      <c r="B447" s="390" t="s">
        <v>554</v>
      </c>
      <c r="C447" s="333" t="s">
        <v>545</v>
      </c>
      <c r="D447" s="333" t="s">
        <v>71</v>
      </c>
      <c r="E447" s="462">
        <f>'Allocation (ENG)'!AY447</f>
        <v>0.21193866591203867</v>
      </c>
      <c r="F447" s="463">
        <f>'Allocation (ENG)'!AZ447</f>
        <v>0.22666743301833378</v>
      </c>
      <c r="G447" s="464">
        <f>'Allocation (ENG)'!BA447</f>
        <v>0.32274426854621024</v>
      </c>
      <c r="H447" s="465">
        <f>'Allocation (ENG)'!BB447</f>
        <v>3.3914968460140991E-2</v>
      </c>
      <c r="I447" s="466">
        <f>'Allocation (ENG)'!BC447</f>
        <v>0.15870113585904058</v>
      </c>
      <c r="J447" s="467">
        <f>'Allocation (ENG)'!BD447</f>
        <v>0</v>
      </c>
      <c r="K447" s="462">
        <f>'Allocation (ENG)'!BE447</f>
        <v>0</v>
      </c>
      <c r="L447" s="468">
        <f>'Allocation (ENG)'!BF447</f>
        <v>3.5841399799769219E-2</v>
      </c>
      <c r="M447" s="469">
        <f>'Allocation (ENG)'!BG447</f>
        <v>2.4879587866438878E-3</v>
      </c>
      <c r="N447" s="470">
        <f>'Allocation (ENG)'!BH447</f>
        <v>7.7041696178225582E-3</v>
      </c>
      <c r="P447" s="367">
        <f t="shared" si="178"/>
        <v>-0.19083035753989466</v>
      </c>
      <c r="Q447" s="367">
        <f t="shared" si="179"/>
        <v>-7.6229826213555646E-2</v>
      </c>
      <c r="R447" s="367">
        <f t="shared" si="180"/>
        <v>0.13556349956622807</v>
      </c>
      <c r="S447" s="367">
        <f t="shared" si="181"/>
        <v>-2.5126869985736058E-3</v>
      </c>
      <c r="T447" s="367">
        <f t="shared" si="182"/>
        <v>9.6626324409106873E-2</v>
      </c>
      <c r="U447" s="367">
        <f t="shared" si="183"/>
        <v>0</v>
      </c>
      <c r="V447" s="367">
        <f t="shared" si="184"/>
        <v>0</v>
      </c>
      <c r="W447" s="367">
        <f t="shared" si="185"/>
        <v>3.5841399799769219E-2</v>
      </c>
      <c r="X447" s="367">
        <f t="shared" si="186"/>
        <v>2.4879587866438878E-3</v>
      </c>
      <c r="Y447" s="367">
        <f t="shared" si="187"/>
        <v>-9.4631180972422606E-4</v>
      </c>
      <c r="AA447" s="368">
        <f>'GE2024 results'!Q446</f>
        <v>0.40276902345193333</v>
      </c>
      <c r="AB447" s="368">
        <f>'GE2024 results'!R446</f>
        <v>0.30289725923188943</v>
      </c>
      <c r="AC447" s="368">
        <f>'GE2024 results'!S446</f>
        <v>0.18718076897998218</v>
      </c>
      <c r="AD447" s="368">
        <f>'GE2024 results'!T446</f>
        <v>3.6427655458714597E-2</v>
      </c>
      <c r="AE447" s="368">
        <f>'GE2024 results'!U446</f>
        <v>6.2074811449933709E-2</v>
      </c>
      <c r="AF447" s="368">
        <f>'GE2024 results'!W446</f>
        <v>0</v>
      </c>
      <c r="AG447" s="368">
        <f>'GE2024 results'!X446</f>
        <v>0</v>
      </c>
      <c r="AH447" s="369">
        <f>'GE2024 results'!Z446</f>
        <v>8.6504814275467842E-3</v>
      </c>
      <c r="AJ447" s="368">
        <f t="shared" si="188"/>
        <v>0.32274426854621024</v>
      </c>
      <c r="AK447" s="370" t="str">
        <f t="shared" si="189"/>
        <v>Ref</v>
      </c>
      <c r="AL447" s="368">
        <f t="shared" si="190"/>
        <v>9.6076835527876464E-2</v>
      </c>
      <c r="AM447" s="368">
        <f t="shared" si="191"/>
        <v>0.22666743301833378</v>
      </c>
      <c r="AO447" s="383" t="s">
        <v>8</v>
      </c>
      <c r="AP447" s="372" t="str">
        <f t="shared" si="192"/>
        <v>Ref</v>
      </c>
      <c r="AQ447" s="359" t="str">
        <f t="shared" si="193"/>
        <v>gain from</v>
      </c>
      <c r="AR447" s="359" t="str">
        <f t="shared" si="194"/>
        <v>LAB</v>
      </c>
      <c r="AS447" s="333" t="str">
        <f t="shared" si="206"/>
        <v/>
      </c>
      <c r="AU447" s="373">
        <f t="shared" si="195"/>
        <v>9719.4293948126797</v>
      </c>
      <c r="AV447" s="374">
        <f t="shared" si="196"/>
        <v>10394.88524590164</v>
      </c>
      <c r="AW447" s="375">
        <f t="shared" si="197"/>
        <v>14800.933643780052</v>
      </c>
      <c r="AX447" s="376">
        <f t="shared" si="198"/>
        <v>1555.3280000000002</v>
      </c>
      <c r="AY447" s="377">
        <f t="shared" si="199"/>
        <v>7277.9758154120882</v>
      </c>
      <c r="AZ447" s="378">
        <f t="shared" si="200"/>
        <v>0</v>
      </c>
      <c r="BA447" s="379">
        <f t="shared" si="201"/>
        <v>0</v>
      </c>
      <c r="BB447" s="471">
        <f t="shared" si="203"/>
        <v>1643.6734338494418</v>
      </c>
      <c r="BC447" s="379">
        <f t="shared" si="204"/>
        <v>114.09687637660797</v>
      </c>
      <c r="BD447" s="381">
        <f t="shared" si="202"/>
        <v>353.31038970097603</v>
      </c>
      <c r="BE447" s="382">
        <f>'Allocation (ENG)'!AW447</f>
        <v>45859.632799833489</v>
      </c>
    </row>
    <row r="448" spans="1:57" ht="20" customHeight="1" x14ac:dyDescent="0.35">
      <c r="A448" s="333" t="s">
        <v>560</v>
      </c>
      <c r="B448" s="390" t="s">
        <v>554</v>
      </c>
      <c r="C448" s="333" t="s">
        <v>545</v>
      </c>
      <c r="D448" s="333" t="s">
        <v>71</v>
      </c>
      <c r="E448" s="462">
        <f>'Allocation (ENG)'!AY448</f>
        <v>0.16337551868784442</v>
      </c>
      <c r="F448" s="463">
        <f>'Allocation (ENG)'!AZ448</f>
        <v>0.25165525619914569</v>
      </c>
      <c r="G448" s="464">
        <f>'Allocation (ENG)'!BA448</f>
        <v>0.3811958141126523</v>
      </c>
      <c r="H448" s="465">
        <f>'Allocation (ENG)'!BB448</f>
        <v>3.0654826499435024E-2</v>
      </c>
      <c r="I448" s="466">
        <f>'Allocation (ENG)'!BC448</f>
        <v>0.12876733665436652</v>
      </c>
      <c r="J448" s="467">
        <f>'Allocation (ENG)'!BD448</f>
        <v>0</v>
      </c>
      <c r="K448" s="462">
        <f>'Allocation (ENG)'!BE448</f>
        <v>0</v>
      </c>
      <c r="L448" s="468">
        <f>'Allocation (ENG)'!BF448</f>
        <v>4.2332561433709497E-2</v>
      </c>
      <c r="M448" s="469">
        <f>'Allocation (ENG)'!BG448</f>
        <v>2.0186864128465699E-3</v>
      </c>
      <c r="N448" s="470">
        <f>'Allocation (ENG)'!BH448</f>
        <v>0</v>
      </c>
      <c r="P448" s="367">
        <f t="shared" si="178"/>
        <v>-0.16305282180451161</v>
      </c>
      <c r="Q448" s="367">
        <f t="shared" si="179"/>
        <v>-0.10190808960474329</v>
      </c>
      <c r="R448" s="367">
        <f t="shared" si="180"/>
        <v>0.14875851329513809</v>
      </c>
      <c r="S448" s="367">
        <f t="shared" si="181"/>
        <v>-3.9625121916185072E-3</v>
      </c>
      <c r="T448" s="367">
        <f t="shared" si="182"/>
        <v>7.5813662459179226E-2</v>
      </c>
      <c r="U448" s="367">
        <f t="shared" si="183"/>
        <v>0</v>
      </c>
      <c r="V448" s="367">
        <f t="shared" si="184"/>
        <v>0</v>
      </c>
      <c r="W448" s="367">
        <f t="shared" si="185"/>
        <v>4.2332561433709497E-2</v>
      </c>
      <c r="X448" s="367">
        <f t="shared" si="186"/>
        <v>2.0186864128465699E-3</v>
      </c>
      <c r="Y448" s="367">
        <f t="shared" si="187"/>
        <v>0</v>
      </c>
      <c r="AA448" s="368">
        <f>'GE2024 results'!Q447</f>
        <v>0.32642834049235603</v>
      </c>
      <c r="AB448" s="368">
        <f>'GE2024 results'!R447</f>
        <v>0.35356334580388898</v>
      </c>
      <c r="AC448" s="368">
        <f>'GE2024 results'!S447</f>
        <v>0.23243730081751421</v>
      </c>
      <c r="AD448" s="368">
        <f>'GE2024 results'!T447</f>
        <v>3.4617338691053531E-2</v>
      </c>
      <c r="AE448" s="368">
        <f>'GE2024 results'!U447</f>
        <v>5.2953674195187289E-2</v>
      </c>
      <c r="AF448" s="368">
        <f>'GE2024 results'!W447</f>
        <v>0</v>
      </c>
      <c r="AG448" s="368">
        <f>'GE2024 results'!X447</f>
        <v>0</v>
      </c>
      <c r="AH448" s="369">
        <f>'GE2024 results'!Z447</f>
        <v>0</v>
      </c>
      <c r="AJ448" s="368">
        <f t="shared" si="188"/>
        <v>0.3811958141126523</v>
      </c>
      <c r="AK448" s="370" t="str">
        <f t="shared" si="189"/>
        <v>Ref</v>
      </c>
      <c r="AL448" s="368">
        <f t="shared" si="190"/>
        <v>0.1295405579135066</v>
      </c>
      <c r="AM448" s="368">
        <f t="shared" si="191"/>
        <v>0.25165525619914569</v>
      </c>
      <c r="AO448" s="384" t="s">
        <v>10</v>
      </c>
      <c r="AP448" s="372" t="str">
        <f t="shared" si="192"/>
        <v>Ref</v>
      </c>
      <c r="AQ448" s="359" t="str">
        <f t="shared" si="193"/>
        <v>gain from</v>
      </c>
      <c r="AR448" s="359" t="str">
        <f t="shared" si="194"/>
        <v>CON</v>
      </c>
      <c r="AS448" s="333" t="str">
        <f t="shared" si="206"/>
        <v/>
      </c>
      <c r="AU448" s="373">
        <f t="shared" si="195"/>
        <v>7413.7463976945255</v>
      </c>
      <c r="AV448" s="374">
        <f t="shared" si="196"/>
        <v>11419.754098360656</v>
      </c>
      <c r="AW448" s="375">
        <f t="shared" si="197"/>
        <v>17298.118569977501</v>
      </c>
      <c r="AX448" s="376">
        <f t="shared" si="198"/>
        <v>1391.0719999999999</v>
      </c>
      <c r="AY448" s="377">
        <f t="shared" si="199"/>
        <v>5843.276801379523</v>
      </c>
      <c r="AZ448" s="378">
        <f t="shared" si="200"/>
        <v>0</v>
      </c>
      <c r="BA448" s="379">
        <f t="shared" si="201"/>
        <v>0</v>
      </c>
      <c r="BB448" s="471">
        <f t="shared" si="203"/>
        <v>1920.9908397230186</v>
      </c>
      <c r="BC448" s="379">
        <f t="shared" si="204"/>
        <v>91.605090172115567</v>
      </c>
      <c r="BD448" s="381">
        <f t="shared" si="202"/>
        <v>0</v>
      </c>
      <c r="BE448" s="382">
        <f>'Allocation (ENG)'!AW448</f>
        <v>45378.563797307339</v>
      </c>
    </row>
    <row r="449" spans="1:57" ht="20" customHeight="1" x14ac:dyDescent="0.35">
      <c r="A449" s="333" t="s">
        <v>561</v>
      </c>
      <c r="B449" s="390" t="s">
        <v>554</v>
      </c>
      <c r="C449" s="333" t="s">
        <v>545</v>
      </c>
      <c r="D449" s="333" t="s">
        <v>71</v>
      </c>
      <c r="E449" s="462">
        <f>'Allocation (ENG)'!AY449</f>
        <v>0.21840112595933314</v>
      </c>
      <c r="F449" s="463">
        <f>'Allocation (ENG)'!AZ449</f>
        <v>0.12924493431486786</v>
      </c>
      <c r="G449" s="464">
        <f>'Allocation (ENG)'!BA449</f>
        <v>0.40885148496868451</v>
      </c>
      <c r="H449" s="465">
        <f>'Allocation (ENG)'!BB449</f>
        <v>2.5821723811953284E-2</v>
      </c>
      <c r="I449" s="466">
        <f>'Allocation (ENG)'!BC449</f>
        <v>0.12087564934524178</v>
      </c>
      <c r="J449" s="467">
        <f>'Allocation (ENG)'!BD449</f>
        <v>3.9415057314684296E-2</v>
      </c>
      <c r="K449" s="462">
        <f>'Allocation (ENG)'!BE449</f>
        <v>0</v>
      </c>
      <c r="L449" s="468">
        <f>'Allocation (ENG)'!BF449</f>
        <v>4.5403779275460118E-2</v>
      </c>
      <c r="M449" s="469">
        <f>'Allocation (ENG)'!BG449</f>
        <v>4.4330910245416006E-3</v>
      </c>
      <c r="N449" s="470">
        <f>'Allocation (ENG)'!BH449</f>
        <v>7.553153985233322E-3</v>
      </c>
      <c r="P449" s="367">
        <f t="shared" si="178"/>
        <v>-0.20524363586446465</v>
      </c>
      <c r="Q449" s="367">
        <f t="shared" si="179"/>
        <v>-4.704229399990445E-2</v>
      </c>
      <c r="R449" s="367">
        <f t="shared" si="180"/>
        <v>0.16682139060500178</v>
      </c>
      <c r="S449" s="367">
        <f t="shared" si="181"/>
        <v>-2.4873810082456441E-3</v>
      </c>
      <c r="T449" s="367">
        <f t="shared" si="182"/>
        <v>7.2616985172270027E-2</v>
      </c>
      <c r="U449" s="367">
        <f t="shared" si="183"/>
        <v>-2.5222648485990137E-2</v>
      </c>
      <c r="V449" s="367">
        <f t="shared" si="184"/>
        <v>0</v>
      </c>
      <c r="W449" s="367">
        <f t="shared" si="185"/>
        <v>4.5403779275460118E-2</v>
      </c>
      <c r="X449" s="367">
        <f t="shared" si="186"/>
        <v>4.4330910245416006E-3</v>
      </c>
      <c r="Y449" s="367">
        <f t="shared" si="187"/>
        <v>-9.2792867186687437E-3</v>
      </c>
      <c r="AA449" s="368">
        <f>'GE2024 results'!Q448</f>
        <v>0.42364476182379779</v>
      </c>
      <c r="AB449" s="368">
        <f>'GE2024 results'!R448</f>
        <v>0.17628722831477231</v>
      </c>
      <c r="AC449" s="368">
        <f>'GE2024 results'!S448</f>
        <v>0.24203009436368272</v>
      </c>
      <c r="AD449" s="368">
        <f>'GE2024 results'!T448</f>
        <v>2.8309104820198928E-2</v>
      </c>
      <c r="AE449" s="368">
        <f>'GE2024 results'!U448</f>
        <v>4.8258664172971748E-2</v>
      </c>
      <c r="AF449" s="368">
        <f>'GE2024 results'!W448</f>
        <v>6.4637705800674433E-2</v>
      </c>
      <c r="AG449" s="368">
        <f>'GE2024 results'!X448</f>
        <v>0</v>
      </c>
      <c r="AH449" s="369">
        <f>'GE2024 results'!Z448</f>
        <v>1.6832440703902066E-2</v>
      </c>
      <c r="AJ449" s="368">
        <f t="shared" si="188"/>
        <v>0.40885148496868451</v>
      </c>
      <c r="AK449" s="370" t="str">
        <f t="shared" si="189"/>
        <v>Ref</v>
      </c>
      <c r="AL449" s="368">
        <f t="shared" si="190"/>
        <v>0.19045035900935137</v>
      </c>
      <c r="AM449" s="368">
        <f t="shared" si="191"/>
        <v>0.21840112595933314</v>
      </c>
      <c r="AO449" s="383" t="s">
        <v>8</v>
      </c>
      <c r="AP449" s="372" t="str">
        <f t="shared" si="192"/>
        <v>Ref</v>
      </c>
      <c r="AQ449" s="359" t="str">
        <f t="shared" si="193"/>
        <v>gain from</v>
      </c>
      <c r="AR449" s="359" t="str">
        <f t="shared" si="194"/>
        <v>LAB</v>
      </c>
      <c r="AS449" s="333" t="str">
        <f t="shared" si="206"/>
        <v/>
      </c>
      <c r="AU449" s="373">
        <f t="shared" si="195"/>
        <v>7841.2103746397697</v>
      </c>
      <c r="AV449" s="374">
        <f t="shared" si="196"/>
        <v>4640.2540983606559</v>
      </c>
      <c r="AW449" s="375">
        <f t="shared" si="197"/>
        <v>14678.9101546128</v>
      </c>
      <c r="AX449" s="376">
        <f t="shared" si="198"/>
        <v>927.07199999999989</v>
      </c>
      <c r="AY449" s="377">
        <f t="shared" si="199"/>
        <v>4339.7733941340284</v>
      </c>
      <c r="AZ449" s="378">
        <f t="shared" si="200"/>
        <v>1415.1106363365166</v>
      </c>
      <c r="BA449" s="379">
        <f t="shared" si="201"/>
        <v>0</v>
      </c>
      <c r="BB449" s="471">
        <f t="shared" si="203"/>
        <v>1630.1224800868654</v>
      </c>
      <c r="BC449" s="379">
        <f t="shared" si="204"/>
        <v>159.16034855896575</v>
      </c>
      <c r="BD449" s="381">
        <f t="shared" si="202"/>
        <v>271.17932258870889</v>
      </c>
      <c r="BE449" s="382">
        <f>'Allocation (ENG)'!AW449</f>
        <v>35902.792809318315</v>
      </c>
    </row>
    <row r="450" spans="1:57" ht="20" customHeight="1" x14ac:dyDescent="0.35">
      <c r="A450" s="333" t="s">
        <v>562</v>
      </c>
      <c r="B450" s="390" t="s">
        <v>554</v>
      </c>
      <c r="C450" s="333" t="s">
        <v>545</v>
      </c>
      <c r="D450" s="333" t="s">
        <v>71</v>
      </c>
      <c r="E450" s="462">
        <f>'Allocation (ENG)'!AY450</f>
        <v>0.21436911914119602</v>
      </c>
      <c r="F450" s="463">
        <f>'Allocation (ENG)'!AZ450</f>
        <v>0.19328826559257459</v>
      </c>
      <c r="G450" s="464">
        <f>'Allocation (ENG)'!BA450</f>
        <v>0.41379770656416726</v>
      </c>
      <c r="H450" s="465">
        <f>'Allocation (ENG)'!BB450</f>
        <v>2.3067675988654196E-2</v>
      </c>
      <c r="I450" s="466">
        <f>'Allocation (ENG)'!BC450</f>
        <v>8.5942575666753285E-2</v>
      </c>
      <c r="J450" s="467">
        <f>'Allocation (ENG)'!BD450</f>
        <v>2.1031924093809166E-2</v>
      </c>
      <c r="K450" s="462">
        <f>'Allocation (ENG)'!BE450</f>
        <v>0</v>
      </c>
      <c r="L450" s="468">
        <f>'Allocation (ENG)'!BF450</f>
        <v>4.5953067126489971E-2</v>
      </c>
      <c r="M450" s="469">
        <f>'Allocation (ENG)'!BG450</f>
        <v>2.5496658263556892E-3</v>
      </c>
      <c r="N450" s="470">
        <f>'Allocation (ENG)'!BH450</f>
        <v>0</v>
      </c>
      <c r="P450" s="367">
        <f t="shared" si="178"/>
        <v>-0.19545304228151258</v>
      </c>
      <c r="Q450" s="367">
        <f t="shared" si="179"/>
        <v>-6.654757572069489E-2</v>
      </c>
      <c r="R450" s="367">
        <f t="shared" si="180"/>
        <v>0.17237499794583619</v>
      </c>
      <c r="S450" s="367">
        <f t="shared" si="181"/>
        <v>-1.857084613260989E-3</v>
      </c>
      <c r="T450" s="367">
        <f t="shared" si="182"/>
        <v>5.212588620026902E-2</v>
      </c>
      <c r="U450" s="367">
        <f t="shared" si="183"/>
        <v>-9.1459144834822176E-3</v>
      </c>
      <c r="V450" s="367">
        <f t="shared" si="184"/>
        <v>0</v>
      </c>
      <c r="W450" s="367">
        <f t="shared" si="185"/>
        <v>4.5953067126489971E-2</v>
      </c>
      <c r="X450" s="367">
        <f t="shared" si="186"/>
        <v>2.5496658263556892E-3</v>
      </c>
      <c r="Y450" s="367">
        <f t="shared" si="187"/>
        <v>0</v>
      </c>
      <c r="AA450" s="368">
        <f>'GE2024 results'!Q449</f>
        <v>0.40982216142270861</v>
      </c>
      <c r="AB450" s="368">
        <f>'GE2024 results'!R449</f>
        <v>0.25983584131326948</v>
      </c>
      <c r="AC450" s="368">
        <f>'GE2024 results'!S449</f>
        <v>0.24142270861833107</v>
      </c>
      <c r="AD450" s="368">
        <f>'GE2024 results'!T449</f>
        <v>2.4924760601915185E-2</v>
      </c>
      <c r="AE450" s="368">
        <f>'GE2024 results'!U449</f>
        <v>3.3816689466484265E-2</v>
      </c>
      <c r="AF450" s="368">
        <f>'GE2024 results'!W449</f>
        <v>3.0177838577291383E-2</v>
      </c>
      <c r="AG450" s="368">
        <f>'GE2024 results'!X449</f>
        <v>0</v>
      </c>
      <c r="AH450" s="369">
        <f>'GE2024 results'!Z449</f>
        <v>0</v>
      </c>
      <c r="AJ450" s="368">
        <f t="shared" si="188"/>
        <v>0.41379770656416726</v>
      </c>
      <c r="AK450" s="370" t="str">
        <f t="shared" si="189"/>
        <v>Ref</v>
      </c>
      <c r="AL450" s="368">
        <f t="shared" si="190"/>
        <v>0.19942858742297123</v>
      </c>
      <c r="AM450" s="368">
        <f t="shared" si="191"/>
        <v>0.21436911914119602</v>
      </c>
      <c r="AO450" s="383" t="s">
        <v>8</v>
      </c>
      <c r="AP450" s="372" t="str">
        <f t="shared" si="192"/>
        <v>Ref</v>
      </c>
      <c r="AQ450" s="359" t="str">
        <f t="shared" si="193"/>
        <v>gain from</v>
      </c>
      <c r="AR450" s="359" t="str">
        <f t="shared" si="194"/>
        <v>LAB</v>
      </c>
      <c r="AS450" s="333" t="str">
        <f t="shared" si="206"/>
        <v/>
      </c>
      <c r="AU450" s="373">
        <f t="shared" si="195"/>
        <v>7856.4207492795395</v>
      </c>
      <c r="AV450" s="374">
        <f t="shared" si="196"/>
        <v>7083.8278688524588</v>
      </c>
      <c r="AW450" s="375">
        <f t="shared" si="197"/>
        <v>15165.285470589315</v>
      </c>
      <c r="AX450" s="376">
        <f t="shared" si="198"/>
        <v>845.4079999999999</v>
      </c>
      <c r="AY450" s="377">
        <f t="shared" si="199"/>
        <v>3149.7122226363235</v>
      </c>
      <c r="AZ450" s="378">
        <f t="shared" si="200"/>
        <v>770.79966326232261</v>
      </c>
      <c r="BA450" s="379">
        <f t="shared" si="201"/>
        <v>0</v>
      </c>
      <c r="BB450" s="471">
        <f t="shared" si="203"/>
        <v>1684.1354366334738</v>
      </c>
      <c r="BC450" s="379">
        <f t="shared" si="204"/>
        <v>93.442784959693981</v>
      </c>
      <c r="BD450" s="381">
        <f t="shared" si="202"/>
        <v>0</v>
      </c>
      <c r="BE450" s="382">
        <f>'Allocation (ENG)'!AW450</f>
        <v>36649.03219621312</v>
      </c>
    </row>
    <row r="451" spans="1:57" ht="20" customHeight="1" x14ac:dyDescent="0.35">
      <c r="A451" s="333" t="s">
        <v>563</v>
      </c>
      <c r="B451" s="390" t="s">
        <v>554</v>
      </c>
      <c r="C451" s="333" t="s">
        <v>545</v>
      </c>
      <c r="D451" s="333" t="s">
        <v>71</v>
      </c>
      <c r="E451" s="462">
        <f>'Allocation (ENG)'!AY451</f>
        <v>0.18600307314711986</v>
      </c>
      <c r="F451" s="463">
        <f>'Allocation (ENG)'!AZ451</f>
        <v>0.25285811573901784</v>
      </c>
      <c r="G451" s="464">
        <f>'Allocation (ENG)'!BA451</f>
        <v>0.37933725855786954</v>
      </c>
      <c r="H451" s="465">
        <f>'Allocation (ENG)'!BB451</f>
        <v>3.6494527036401908E-2</v>
      </c>
      <c r="I451" s="466">
        <f>'Allocation (ENG)'!BC451</f>
        <v>7.6702186658443194E-2</v>
      </c>
      <c r="J451" s="467">
        <f>'Allocation (ENG)'!BD451</f>
        <v>2.3909372887296335E-2</v>
      </c>
      <c r="K451" s="462">
        <f>'Allocation (ENG)'!BE451</f>
        <v>0</v>
      </c>
      <c r="L451" s="468">
        <f>'Allocation (ENG)'!BF451</f>
        <v>4.212616510329871E-2</v>
      </c>
      <c r="M451" s="469">
        <f>'Allocation (ENG)'!BG451</f>
        <v>2.5693008705528096E-3</v>
      </c>
      <c r="N451" s="470">
        <f>'Allocation (ENG)'!BH451</f>
        <v>0</v>
      </c>
      <c r="P451" s="367">
        <f t="shared" ref="P451:P514" si="207">E451-AA451</f>
        <v>-0.16236300396816114</v>
      </c>
      <c r="Q451" s="367">
        <f t="shared" ref="Q451:Q514" si="208">F451-AB451</f>
        <v>-8.0148596328004862E-2</v>
      </c>
      <c r="R451" s="367">
        <f t="shared" ref="R451:R514" si="209">G451-AC451</f>
        <v>0.16251789644920264</v>
      </c>
      <c r="S451" s="367">
        <f t="shared" ref="S451:S514" si="210">H451-AD451</f>
        <v>-2.1366032364901616E-3</v>
      </c>
      <c r="T451" s="367">
        <f t="shared" ref="T451:T514" si="211">I451-AE451</f>
        <v>4.7134796525671652E-2</v>
      </c>
      <c r="U451" s="367">
        <f t="shared" ref="U451:U514" si="212">J451-AF451</f>
        <v>-9.699955416069498E-3</v>
      </c>
      <c r="V451" s="367">
        <f t="shared" ref="V451:V514" si="213">K451-AG451</f>
        <v>0</v>
      </c>
      <c r="W451" s="367">
        <f t="shared" ref="W451:W514" si="214">L451</f>
        <v>4.212616510329871E-2</v>
      </c>
      <c r="X451" s="367">
        <f t="shared" ref="X451:X514" si="215">M451</f>
        <v>2.5693008705528096E-3</v>
      </c>
      <c r="Y451" s="367">
        <f t="shared" ref="Y451:Y514" si="216">N451-AH451</f>
        <v>0</v>
      </c>
      <c r="AA451" s="368">
        <f>'GE2024 results'!Q450</f>
        <v>0.348366077115281</v>
      </c>
      <c r="AB451" s="368">
        <f>'GE2024 results'!R450</f>
        <v>0.3330067120670227</v>
      </c>
      <c r="AC451" s="368">
        <f>'GE2024 results'!S450</f>
        <v>0.2168193621086669</v>
      </c>
      <c r="AD451" s="368">
        <f>'GE2024 results'!T450</f>
        <v>3.863113027289207E-2</v>
      </c>
      <c r="AE451" s="368">
        <f>'GE2024 results'!U450</f>
        <v>2.9567390132771546E-2</v>
      </c>
      <c r="AF451" s="368">
        <f>'GE2024 results'!W450</f>
        <v>3.3609328303365833E-2</v>
      </c>
      <c r="AG451" s="368">
        <f>'GE2024 results'!X450</f>
        <v>0</v>
      </c>
      <c r="AH451" s="369">
        <f>'GE2024 results'!Z450</f>
        <v>0</v>
      </c>
      <c r="AJ451" s="368">
        <f t="shared" ref="AJ451:AJ514" si="217">LARGE(E451:N451,1)</f>
        <v>0.37933725855786954</v>
      </c>
      <c r="AK451" s="370" t="str">
        <f t="shared" ref="AK451:AK514" si="218">IF(E451=AJ451,"Lab",IF(F451=AJ451,"Con",IF(G451=AJ451,"Ref",IF(H451=AJ451,"LD",IF(I451=AJ451,"Grn",IF(J451=AJ451,"Ind",IF(K451=AJ451,"WPB",IF(L451=AJ451,"Res",IF(M451=AJ451,"YP",IF(N451=AJ451,"Oth","Oth "))))))))))</f>
        <v>Ref</v>
      </c>
      <c r="AL451" s="368">
        <f t="shared" ref="AL451:AL514" si="219">AJ451-AM451</f>
        <v>0.1264791428188517</v>
      </c>
      <c r="AM451" s="368">
        <f t="shared" ref="AM451:AM514" si="220">LARGE(E451:N451,2)</f>
        <v>0.25285811573901784</v>
      </c>
      <c r="AO451" s="383" t="s">
        <v>8</v>
      </c>
      <c r="AP451" s="372" t="str">
        <f t="shared" ref="AP451:AP514" si="221">AK451</f>
        <v>Ref</v>
      </c>
      <c r="AQ451" s="359" t="str">
        <f t="shared" ref="AQ451:AQ514" si="222">IF(AP451=AO451,"HOLD","gain from")</f>
        <v>gain from</v>
      </c>
      <c r="AR451" s="359" t="str">
        <f t="shared" ref="AR451:AR514" si="223">IF(AQ451="Hold","",(AO451))</f>
        <v>LAB</v>
      </c>
      <c r="AS451" s="333" t="str">
        <f t="shared" si="206"/>
        <v/>
      </c>
      <c r="AU451" s="373">
        <f t="shared" ref="AU451:AU514" si="224">E451*BE451</f>
        <v>7458.8530259365989</v>
      </c>
      <c r="AV451" s="374">
        <f t="shared" ref="AV451:AV514" si="225">F451*BE451</f>
        <v>10139.786885245901</v>
      </c>
      <c r="AW451" s="375">
        <f t="shared" ref="AW451:AW514" si="226">G451*BE451</f>
        <v>15211.688769286719</v>
      </c>
      <c r="AX451" s="376">
        <f t="shared" ref="AX451:AX514" si="227">H451*BE451</f>
        <v>1463.4559999999999</v>
      </c>
      <c r="AY451" s="377">
        <f t="shared" ref="AY451:AY514" si="228">I451*BE451</f>
        <v>3075.8112077039177</v>
      </c>
      <c r="AZ451" s="378">
        <f t="shared" ref="AZ451:AZ514" si="229">J451*BE451</f>
        <v>958.78253671433049</v>
      </c>
      <c r="BA451" s="379">
        <f t="shared" ref="BA451:BA514" si="230">K451*BE451</f>
        <v>0</v>
      </c>
      <c r="BB451" s="471">
        <f t="shared" si="203"/>
        <v>1689.2886162333266</v>
      </c>
      <c r="BC451" s="379">
        <f t="shared" si="204"/>
        <v>103.03075776445098</v>
      </c>
      <c r="BD451" s="381">
        <f t="shared" ref="BD451:BD514" si="231">N451*BE451</f>
        <v>0</v>
      </c>
      <c r="BE451" s="382">
        <f>'Allocation (ENG)'!AW451</f>
        <v>40100.697798885238</v>
      </c>
    </row>
    <row r="452" spans="1:57" ht="20" customHeight="1" x14ac:dyDescent="0.35">
      <c r="A452" s="333" t="s">
        <v>564</v>
      </c>
      <c r="B452" s="390" t="s">
        <v>554</v>
      </c>
      <c r="C452" s="333" t="s">
        <v>545</v>
      </c>
      <c r="D452" s="333" t="s">
        <v>71</v>
      </c>
      <c r="E452" s="462">
        <f>'Allocation (ENG)'!AY452</f>
        <v>0.14853668969546874</v>
      </c>
      <c r="F452" s="463">
        <f>'Allocation (ENG)'!AZ452</f>
        <v>0.21160734450426674</v>
      </c>
      <c r="G452" s="464">
        <f>'Allocation (ENG)'!BA452</f>
        <v>0.36811923781337158</v>
      </c>
      <c r="H452" s="465">
        <f>'Allocation (ENG)'!BB452</f>
        <v>5.439002609226018E-2</v>
      </c>
      <c r="I452" s="466">
        <f>'Allocation (ENG)'!BC452</f>
        <v>0.11430879410946755</v>
      </c>
      <c r="J452" s="467">
        <f>'Allocation (ENG)'!BD452</f>
        <v>0</v>
      </c>
      <c r="K452" s="462">
        <f>'Allocation (ENG)'!BE452</f>
        <v>0</v>
      </c>
      <c r="L452" s="468">
        <f>'Allocation (ENG)'!BF452</f>
        <v>4.0880381349254785E-2</v>
      </c>
      <c r="M452" s="469">
        <f>'Allocation (ENG)'!BG452</f>
        <v>1.7920197429961619E-3</v>
      </c>
      <c r="N452" s="470">
        <f>'Allocation (ENG)'!BH452</f>
        <v>6.0365506692914246E-2</v>
      </c>
      <c r="P452" s="367">
        <f t="shared" si="207"/>
        <v>-0.18847523455049808</v>
      </c>
      <c r="Q452" s="367">
        <f t="shared" si="208"/>
        <v>-0.25320443945645343</v>
      </c>
      <c r="R452" s="367">
        <f t="shared" si="209"/>
        <v>0.36811923781337158</v>
      </c>
      <c r="S452" s="367">
        <f t="shared" si="210"/>
        <v>-1.4630315268506708E-2</v>
      </c>
      <c r="T452" s="367">
        <f t="shared" si="211"/>
        <v>6.2029158851108886E-2</v>
      </c>
      <c r="U452" s="367">
        <f t="shared" si="212"/>
        <v>0</v>
      </c>
      <c r="V452" s="367">
        <f t="shared" si="213"/>
        <v>0</v>
      </c>
      <c r="W452" s="367">
        <f t="shared" si="214"/>
        <v>4.0880381349254785E-2</v>
      </c>
      <c r="X452" s="367">
        <f t="shared" si="215"/>
        <v>1.7920197429961619E-3</v>
      </c>
      <c r="Y452" s="367">
        <f t="shared" si="216"/>
        <v>-1.6510808481273266E-2</v>
      </c>
      <c r="AA452" s="368">
        <f>'GE2024 results'!Q451</f>
        <v>0.33701192424596682</v>
      </c>
      <c r="AB452" s="368">
        <f>'GE2024 results'!R451</f>
        <v>0.46481178396072015</v>
      </c>
      <c r="AC452" s="368">
        <f>'GE2024 results'!S451</f>
        <v>0</v>
      </c>
      <c r="AD452" s="368">
        <f>'GE2024 results'!T451</f>
        <v>6.9020341360766888E-2</v>
      </c>
      <c r="AE452" s="368">
        <f>'GE2024 results'!U451</f>
        <v>5.2279635258358666E-2</v>
      </c>
      <c r="AF452" s="368">
        <f>'GE2024 results'!W451</f>
        <v>0</v>
      </c>
      <c r="AG452" s="368">
        <f>'GE2024 results'!X451</f>
        <v>0</v>
      </c>
      <c r="AH452" s="369">
        <f>'GE2024 results'!Z451</f>
        <v>7.6876315174187512E-2</v>
      </c>
      <c r="AJ452" s="368">
        <f t="shared" si="217"/>
        <v>0.36811923781337158</v>
      </c>
      <c r="AK452" s="370" t="str">
        <f t="shared" si="218"/>
        <v>Ref</v>
      </c>
      <c r="AL452" s="368">
        <f t="shared" si="219"/>
        <v>0.15651189330910484</v>
      </c>
      <c r="AM452" s="368">
        <f t="shared" si="220"/>
        <v>0.21160734450426674</v>
      </c>
      <c r="AO452" s="384" t="s">
        <v>10</v>
      </c>
      <c r="AP452" s="372" t="str">
        <f t="shared" si="221"/>
        <v>Ref</v>
      </c>
      <c r="AQ452" s="359" t="str">
        <f t="shared" si="222"/>
        <v>gain from</v>
      </c>
      <c r="AR452" s="359" t="str">
        <f t="shared" si="223"/>
        <v>CON</v>
      </c>
      <c r="AS452" s="333" t="str">
        <f t="shared" si="206"/>
        <v/>
      </c>
      <c r="AU452" s="373">
        <f t="shared" si="224"/>
        <v>7182.0766570605183</v>
      </c>
      <c r="AV452" s="374">
        <f t="shared" si="225"/>
        <v>10231.681967213115</v>
      </c>
      <c r="AW452" s="375">
        <f t="shared" si="226"/>
        <v>17799.377314351037</v>
      </c>
      <c r="AX452" s="376">
        <f t="shared" si="227"/>
        <v>2629.8777599999999</v>
      </c>
      <c r="AY452" s="377">
        <f t="shared" si="228"/>
        <v>5527.0823899032166</v>
      </c>
      <c r="AZ452" s="378">
        <f t="shared" si="229"/>
        <v>0</v>
      </c>
      <c r="BA452" s="379">
        <f t="shared" si="230"/>
        <v>0</v>
      </c>
      <c r="BB452" s="471">
        <f t="shared" ref="BB452:BB515" si="232">L452*BE452</f>
        <v>1976.6566309116538</v>
      </c>
      <c r="BC452" s="379">
        <f t="shared" ref="BC452:BC515" si="233">M452*BE452</f>
        <v>86.648108232056217</v>
      </c>
      <c r="BD452" s="381">
        <f t="shared" si="231"/>
        <v>2918.8054304944953</v>
      </c>
      <c r="BE452" s="382">
        <f>'Allocation (ENG)'!AW452</f>
        <v>48352.206258166094</v>
      </c>
    </row>
    <row r="453" spans="1:57" ht="20" customHeight="1" x14ac:dyDescent="0.35">
      <c r="A453" s="333" t="s">
        <v>565</v>
      </c>
      <c r="B453" s="390" t="s">
        <v>554</v>
      </c>
      <c r="C453" s="333" t="s">
        <v>545</v>
      </c>
      <c r="D453" s="333" t="s">
        <v>71</v>
      </c>
      <c r="E453" s="462">
        <f>'Allocation (ENG)'!AY453</f>
        <v>0.17795444217844014</v>
      </c>
      <c r="F453" s="463">
        <f>'Allocation (ENG)'!AZ453</f>
        <v>0.23027177536122698</v>
      </c>
      <c r="G453" s="464">
        <f>'Allocation (ENG)'!BA453</f>
        <v>0.41834430289867847</v>
      </c>
      <c r="H453" s="465">
        <f>'Allocation (ENG)'!BB453</f>
        <v>2.9786095359591265E-2</v>
      </c>
      <c r="I453" s="466">
        <f>'Allocation (ENG)'!BC453</f>
        <v>8.9008754071740095E-2</v>
      </c>
      <c r="J453" s="467">
        <f>'Allocation (ENG)'!BD453</f>
        <v>0</v>
      </c>
      <c r="K453" s="462">
        <f>'Allocation (ENG)'!BE453</f>
        <v>1.3585997658826802E-3</v>
      </c>
      <c r="L453" s="468">
        <f>'Allocation (ENG)'!BF453</f>
        <v>4.6457975788965725E-2</v>
      </c>
      <c r="M453" s="469">
        <f>'Allocation (ENG)'!BG453</f>
        <v>1.5456229162338728E-3</v>
      </c>
      <c r="N453" s="470">
        <f>'Allocation (ENG)'!BH453</f>
        <v>5.2724316592407854E-3</v>
      </c>
      <c r="P453" s="367">
        <f t="shared" si="207"/>
        <v>-0.17232417296726188</v>
      </c>
      <c r="Q453" s="367">
        <f t="shared" si="208"/>
        <v>-8.8445681476262722E-2</v>
      </c>
      <c r="R453" s="367">
        <f t="shared" si="209"/>
        <v>0.16704257639826742</v>
      </c>
      <c r="S453" s="367">
        <f t="shared" si="210"/>
        <v>-3.3508371333291695E-3</v>
      </c>
      <c r="T453" s="367">
        <f t="shared" si="211"/>
        <v>5.2948646279650936E-2</v>
      </c>
      <c r="U453" s="367">
        <f t="shared" si="212"/>
        <v>0</v>
      </c>
      <c r="V453" s="367">
        <f t="shared" si="213"/>
        <v>-2.5237424283257783E-3</v>
      </c>
      <c r="W453" s="367">
        <f t="shared" si="214"/>
        <v>4.6457975788965725E-2</v>
      </c>
      <c r="X453" s="367">
        <f t="shared" si="215"/>
        <v>1.5456229162338728E-3</v>
      </c>
      <c r="Y453" s="367">
        <f t="shared" si="216"/>
        <v>-1.3503873779383505E-3</v>
      </c>
      <c r="AA453" s="368">
        <f>'GE2024 results'!Q452</f>
        <v>0.35027861514570202</v>
      </c>
      <c r="AB453" s="368">
        <f>'GE2024 results'!R452</f>
        <v>0.3187174568374897</v>
      </c>
      <c r="AC453" s="368">
        <f>'GE2024 results'!S452</f>
        <v>0.25130172650041105</v>
      </c>
      <c r="AD453" s="368">
        <f>'GE2024 results'!T452</f>
        <v>3.3136932492920435E-2</v>
      </c>
      <c r="AE453" s="368">
        <f>'GE2024 results'!U452</f>
        <v>3.6060107792089159E-2</v>
      </c>
      <c r="AF453" s="368">
        <f>'GE2024 results'!W452</f>
        <v>0</v>
      </c>
      <c r="AG453" s="368">
        <f>'GE2024 results'!X452</f>
        <v>3.8823421942084588E-3</v>
      </c>
      <c r="AH453" s="369">
        <f>'GE2024 results'!Z452</f>
        <v>6.6228190371791359E-3</v>
      </c>
      <c r="AJ453" s="368">
        <f t="shared" si="217"/>
        <v>0.41834430289867847</v>
      </c>
      <c r="AK453" s="370" t="str">
        <f t="shared" si="218"/>
        <v>Ref</v>
      </c>
      <c r="AL453" s="368">
        <f t="shared" si="219"/>
        <v>0.18807252753745149</v>
      </c>
      <c r="AM453" s="368">
        <f t="shared" si="220"/>
        <v>0.23027177536122698</v>
      </c>
      <c r="AO453" s="383" t="s">
        <v>8</v>
      </c>
      <c r="AP453" s="372" t="str">
        <f t="shared" si="221"/>
        <v>Ref</v>
      </c>
      <c r="AQ453" s="359" t="str">
        <f t="shared" si="222"/>
        <v>gain from</v>
      </c>
      <c r="AR453" s="359" t="str">
        <f t="shared" si="223"/>
        <v>LAB</v>
      </c>
      <c r="AS453" s="333" t="str">
        <f t="shared" si="206"/>
        <v/>
      </c>
      <c r="AU453" s="373">
        <f t="shared" si="224"/>
        <v>8044.7146974063398</v>
      </c>
      <c r="AV453" s="374">
        <f t="shared" si="225"/>
        <v>10409.803278688525</v>
      </c>
      <c r="AW453" s="375">
        <f t="shared" si="226"/>
        <v>18911.922180231737</v>
      </c>
      <c r="AX453" s="376">
        <f t="shared" si="227"/>
        <v>1346.5279999999998</v>
      </c>
      <c r="AY453" s="377">
        <f t="shared" si="228"/>
        <v>4023.782847526501</v>
      </c>
      <c r="AZ453" s="378">
        <f t="shared" si="229"/>
        <v>0</v>
      </c>
      <c r="BA453" s="379">
        <f t="shared" si="230"/>
        <v>61.417671684361956</v>
      </c>
      <c r="BB453" s="471">
        <f t="shared" si="232"/>
        <v>2100.2069746956877</v>
      </c>
      <c r="BC453" s="379">
        <f t="shared" si="233"/>
        <v>69.87235181466643</v>
      </c>
      <c r="BD453" s="381">
        <f t="shared" si="231"/>
        <v>238.3486916141934</v>
      </c>
      <c r="BE453" s="382">
        <f>'Allocation (ENG)'!AW453</f>
        <v>45206.59669366201</v>
      </c>
    </row>
    <row r="454" spans="1:57" ht="20" customHeight="1" x14ac:dyDescent="0.35">
      <c r="A454" s="333" t="s">
        <v>566</v>
      </c>
      <c r="B454" s="390" t="s">
        <v>567</v>
      </c>
      <c r="C454" s="333" t="s">
        <v>545</v>
      </c>
      <c r="D454" s="333" t="s">
        <v>71</v>
      </c>
      <c r="E454" s="462">
        <f>'Allocation (ENG)'!AY454</f>
        <v>0.12752293849055762</v>
      </c>
      <c r="F454" s="463">
        <f>'Allocation (ENG)'!AZ454</f>
        <v>0.27434423833095761</v>
      </c>
      <c r="G454" s="464">
        <f>'Allocation (ENG)'!BA454</f>
        <v>0.22553590098056878</v>
      </c>
      <c r="H454" s="465">
        <f>'Allocation (ENG)'!BB454</f>
        <v>0.18414935641047636</v>
      </c>
      <c r="I454" s="466">
        <f>'Allocation (ENG)'!BC454</f>
        <v>0.15101737771066237</v>
      </c>
      <c r="J454" s="467">
        <f>'Allocation (ENG)'!BD454</f>
        <v>0</v>
      </c>
      <c r="K454" s="462">
        <f>'Allocation (ENG)'!BE454</f>
        <v>0</v>
      </c>
      <c r="L454" s="468">
        <f>'Allocation (ENG)'!BF454</f>
        <v>2.5046215174192431E-2</v>
      </c>
      <c r="M454" s="469">
        <f>'Allocation (ENG)'!BG454</f>
        <v>2.3675004578724802E-3</v>
      </c>
      <c r="N454" s="470">
        <f>'Allocation (ENG)'!BH454</f>
        <v>1.0016472444712548E-2</v>
      </c>
      <c r="P454" s="367">
        <f t="shared" si="207"/>
        <v>-0.11293092497530885</v>
      </c>
      <c r="Q454" s="367">
        <f t="shared" si="208"/>
        <v>-8.9402948465741539E-2</v>
      </c>
      <c r="R454" s="367">
        <f t="shared" si="209"/>
        <v>9.5753455369165935E-2</v>
      </c>
      <c r="S454" s="367">
        <f t="shared" si="210"/>
        <v>-1.2099705855090043E-2</v>
      </c>
      <c r="T454" s="367">
        <f t="shared" si="211"/>
        <v>9.2408975610137237E-2</v>
      </c>
      <c r="U454" s="367">
        <f t="shared" si="212"/>
        <v>0</v>
      </c>
      <c r="V454" s="367">
        <f t="shared" si="213"/>
        <v>0</v>
      </c>
      <c r="W454" s="367">
        <f t="shared" si="214"/>
        <v>2.5046215174192431E-2</v>
      </c>
      <c r="X454" s="367">
        <f t="shared" si="215"/>
        <v>2.3675004578724802E-3</v>
      </c>
      <c r="Y454" s="367">
        <f t="shared" si="216"/>
        <v>-1.1425673152274368E-3</v>
      </c>
      <c r="AA454" s="368">
        <f>'GE2024 results'!Q453</f>
        <v>0.24045386346586647</v>
      </c>
      <c r="AB454" s="368">
        <f>'GE2024 results'!R453</f>
        <v>0.36374718679669915</v>
      </c>
      <c r="AC454" s="368">
        <f>'GE2024 results'!S453</f>
        <v>0.12978244561140284</v>
      </c>
      <c r="AD454" s="368">
        <f>'GE2024 results'!T453</f>
        <v>0.1962490622655664</v>
      </c>
      <c r="AE454" s="368">
        <f>'GE2024 results'!U453</f>
        <v>5.8608402100525134E-2</v>
      </c>
      <c r="AF454" s="368">
        <f>'GE2024 results'!W453</f>
        <v>0</v>
      </c>
      <c r="AG454" s="368">
        <f>'GE2024 results'!X453</f>
        <v>0</v>
      </c>
      <c r="AH454" s="369">
        <f>'GE2024 results'!Z453</f>
        <v>1.1159039759939985E-2</v>
      </c>
      <c r="AJ454" s="368">
        <f t="shared" si="217"/>
        <v>0.27434423833095761</v>
      </c>
      <c r="AK454" s="370" t="str">
        <f t="shared" si="218"/>
        <v>Con</v>
      </c>
      <c r="AL454" s="368">
        <f t="shared" si="219"/>
        <v>4.8808337350388836E-2</v>
      </c>
      <c r="AM454" s="368">
        <f t="shared" si="220"/>
        <v>0.22553590098056878</v>
      </c>
      <c r="AO454" s="384" t="s">
        <v>10</v>
      </c>
      <c r="AP454" s="372" t="str">
        <f t="shared" si="221"/>
        <v>Con</v>
      </c>
      <c r="AQ454" s="359" t="str">
        <f t="shared" si="222"/>
        <v>HOLD</v>
      </c>
      <c r="AR454" s="359" t="str">
        <f t="shared" si="223"/>
        <v/>
      </c>
      <c r="AS454" s="333" t="str">
        <f t="shared" si="206"/>
        <v/>
      </c>
      <c r="AU454" s="373">
        <f t="shared" si="224"/>
        <v>6724.5590778097985</v>
      </c>
      <c r="AV454" s="374">
        <f t="shared" si="225"/>
        <v>14466.762295081968</v>
      </c>
      <c r="AW454" s="375">
        <f t="shared" si="226"/>
        <v>11892.993592075936</v>
      </c>
      <c r="AX454" s="376">
        <f t="shared" si="227"/>
        <v>9710.5919999999987</v>
      </c>
      <c r="AY454" s="377">
        <f t="shared" si="228"/>
        <v>7963.4714366816434</v>
      </c>
      <c r="AZ454" s="378">
        <f t="shared" si="229"/>
        <v>0</v>
      </c>
      <c r="BA454" s="379">
        <f t="shared" si="230"/>
        <v>0</v>
      </c>
      <c r="BB454" s="471">
        <f t="shared" si="232"/>
        <v>1320.7408455919808</v>
      </c>
      <c r="BC454" s="379">
        <f t="shared" si="233"/>
        <v>124.84339589527306</v>
      </c>
      <c r="BD454" s="381">
        <f t="shared" si="231"/>
        <v>528.19015545748925</v>
      </c>
      <c r="BE454" s="382">
        <f>'Allocation (ENG)'!AW454</f>
        <v>52732.152798594077</v>
      </c>
    </row>
    <row r="455" spans="1:57" ht="20" customHeight="1" x14ac:dyDescent="0.35">
      <c r="A455" s="333" t="s">
        <v>568</v>
      </c>
      <c r="B455" s="390" t="s">
        <v>567</v>
      </c>
      <c r="C455" s="333" t="s">
        <v>545</v>
      </c>
      <c r="D455" s="333" t="s">
        <v>71</v>
      </c>
      <c r="E455" s="462">
        <f>'Allocation (ENG)'!AY455</f>
        <v>0.1788633851548036</v>
      </c>
      <c r="F455" s="463">
        <f>'Allocation (ENG)'!AZ455</f>
        <v>0.21640296994195263</v>
      </c>
      <c r="G455" s="464">
        <f>'Allocation (ENG)'!BA455</f>
        <v>0.42586769823477938</v>
      </c>
      <c r="H455" s="465">
        <f>'Allocation (ENG)'!BB455</f>
        <v>2.6388310702463714E-2</v>
      </c>
      <c r="I455" s="466">
        <f>'Allocation (ENG)'!BC455</f>
        <v>0.10356065097160222</v>
      </c>
      <c r="J455" s="467">
        <f>'Allocation (ENG)'!BD455</f>
        <v>0</v>
      </c>
      <c r="K455" s="462">
        <f>'Allocation (ENG)'!BE455</f>
        <v>0</v>
      </c>
      <c r="L455" s="468">
        <f>'Allocation (ENG)'!BF455</f>
        <v>4.7293463964503395E-2</v>
      </c>
      <c r="M455" s="469">
        <f>'Allocation (ENG)'!BG455</f>
        <v>1.6235210298948912E-3</v>
      </c>
      <c r="N455" s="470">
        <f>'Allocation (ENG)'!BH455</f>
        <v>0</v>
      </c>
      <c r="P455" s="367">
        <f t="shared" si="207"/>
        <v>-0.18085815856771714</v>
      </c>
      <c r="Q455" s="367">
        <f t="shared" si="208"/>
        <v>-8.9630249403430839E-2</v>
      </c>
      <c r="R455" s="367">
        <f t="shared" si="209"/>
        <v>0.1644851872430842</v>
      </c>
      <c r="S455" s="367">
        <f t="shared" si="210"/>
        <v>-3.6068040996857717E-3</v>
      </c>
      <c r="T455" s="367">
        <f t="shared" si="211"/>
        <v>6.0693039833351121E-2</v>
      </c>
      <c r="U455" s="367">
        <f t="shared" si="212"/>
        <v>0</v>
      </c>
      <c r="V455" s="367">
        <f t="shared" si="213"/>
        <v>0</v>
      </c>
      <c r="W455" s="367">
        <f t="shared" si="214"/>
        <v>4.7293463964503395E-2</v>
      </c>
      <c r="X455" s="367">
        <f t="shared" si="215"/>
        <v>1.6235210298948912E-3</v>
      </c>
      <c r="Y455" s="367">
        <f t="shared" si="216"/>
        <v>0</v>
      </c>
      <c r="AA455" s="368">
        <f>'GE2024 results'!Q454</f>
        <v>0.35972154372252074</v>
      </c>
      <c r="AB455" s="368">
        <f>'GE2024 results'!R454</f>
        <v>0.30603321934538347</v>
      </c>
      <c r="AC455" s="368">
        <f>'GE2024 results'!S454</f>
        <v>0.26138251099169518</v>
      </c>
      <c r="AD455" s="368">
        <f>'GE2024 results'!T454</f>
        <v>2.9995114802149486E-2</v>
      </c>
      <c r="AE455" s="368">
        <f>'GE2024 results'!U454</f>
        <v>4.2867611138251098E-2</v>
      </c>
      <c r="AF455" s="368">
        <f>'GE2024 results'!W454</f>
        <v>0</v>
      </c>
      <c r="AG455" s="368">
        <f>'GE2024 results'!X454</f>
        <v>0</v>
      </c>
      <c r="AH455" s="369">
        <f>'GE2024 results'!Z454</f>
        <v>0</v>
      </c>
      <c r="AJ455" s="368">
        <f t="shared" si="217"/>
        <v>0.42586769823477938</v>
      </c>
      <c r="AK455" s="370" t="str">
        <f t="shared" si="218"/>
        <v>Ref</v>
      </c>
      <c r="AL455" s="368">
        <f t="shared" si="219"/>
        <v>0.20946472829282675</v>
      </c>
      <c r="AM455" s="368">
        <f t="shared" si="220"/>
        <v>0.21640296994195263</v>
      </c>
      <c r="AO455" s="383" t="s">
        <v>8</v>
      </c>
      <c r="AP455" s="372" t="str">
        <f t="shared" si="221"/>
        <v>Ref</v>
      </c>
      <c r="AQ455" s="359" t="str">
        <f t="shared" si="222"/>
        <v>gain from</v>
      </c>
      <c r="AR455" s="359" t="str">
        <f t="shared" si="223"/>
        <v>LAB</v>
      </c>
      <c r="AS455" s="333" t="str">
        <f t="shared" si="206"/>
        <v/>
      </c>
      <c r="AU455" s="373">
        <f t="shared" si="224"/>
        <v>7724.2478386167149</v>
      </c>
      <c r="AV455" s="374">
        <f t="shared" si="225"/>
        <v>9345.4016393442616</v>
      </c>
      <c r="AW455" s="375">
        <f t="shared" si="226"/>
        <v>18391.174050405287</v>
      </c>
      <c r="AX455" s="376">
        <f t="shared" si="227"/>
        <v>1139.5839999999998</v>
      </c>
      <c r="AY455" s="377">
        <f t="shared" si="228"/>
        <v>4472.2855588404109</v>
      </c>
      <c r="AZ455" s="378">
        <f t="shared" si="229"/>
        <v>0</v>
      </c>
      <c r="BA455" s="379">
        <f t="shared" si="230"/>
        <v>0</v>
      </c>
      <c r="BB455" s="471">
        <f t="shared" si="232"/>
        <v>2042.3768480751137</v>
      </c>
      <c r="BC455" s="379">
        <f t="shared" si="233"/>
        <v>70.112051134785347</v>
      </c>
      <c r="BD455" s="381">
        <f t="shared" si="231"/>
        <v>0</v>
      </c>
      <c r="BE455" s="382">
        <f>'Allocation (ENG)'!AW455</f>
        <v>43185.181986416581</v>
      </c>
    </row>
    <row r="456" spans="1:57" ht="20" customHeight="1" x14ac:dyDescent="0.35">
      <c r="A456" s="333" t="s">
        <v>569</v>
      </c>
      <c r="B456" s="390" t="s">
        <v>567</v>
      </c>
      <c r="C456" s="333" t="s">
        <v>545</v>
      </c>
      <c r="D456" s="333" t="s">
        <v>71</v>
      </c>
      <c r="E456" s="462">
        <f>'Allocation (ENG)'!AY456</f>
        <v>0.18327602285173661</v>
      </c>
      <c r="F456" s="463">
        <f>'Allocation (ENG)'!AZ456</f>
        <v>0.20104899448842647</v>
      </c>
      <c r="G456" s="464">
        <f>'Allocation (ENG)'!BA456</f>
        <v>0.35754325475356302</v>
      </c>
      <c r="H456" s="465">
        <f>'Allocation (ENG)'!BB456</f>
        <v>2.8557225685656676E-2</v>
      </c>
      <c r="I456" s="466">
        <f>'Allocation (ENG)'!BC456</f>
        <v>0.16936129700555419</v>
      </c>
      <c r="J456" s="467">
        <f>'Allocation (ENG)'!BD456</f>
        <v>0</v>
      </c>
      <c r="K456" s="462">
        <f>'Allocation (ENG)'!BE456</f>
        <v>1.6965063071538718E-2</v>
      </c>
      <c r="L456" s="468">
        <f>'Allocation (ENG)'!BF456</f>
        <v>3.9705897170714183E-2</v>
      </c>
      <c r="M456" s="469">
        <f>'Allocation (ENG)'!BG456</f>
        <v>3.5422449728100928E-3</v>
      </c>
      <c r="N456" s="470">
        <f>'Allocation (ENG)'!BH456</f>
        <v>0</v>
      </c>
      <c r="P456" s="367">
        <f t="shared" si="207"/>
        <v>-0.18592786912409626</v>
      </c>
      <c r="Q456" s="367">
        <f t="shared" si="208"/>
        <v>-8.3739785750818446E-2</v>
      </c>
      <c r="R456" s="367">
        <f t="shared" si="209"/>
        <v>0.13773397127504897</v>
      </c>
      <c r="S456" s="367">
        <f t="shared" si="210"/>
        <v>-3.9567868831929601E-3</v>
      </c>
      <c r="T456" s="367">
        <f t="shared" si="211"/>
        <v>9.9140735532232668E-2</v>
      </c>
      <c r="U456" s="367">
        <f t="shared" si="212"/>
        <v>0</v>
      </c>
      <c r="V456" s="367">
        <f t="shared" si="213"/>
        <v>-6.4984071926982925E-3</v>
      </c>
      <c r="W456" s="367">
        <f t="shared" si="214"/>
        <v>3.9705897170714183E-2</v>
      </c>
      <c r="X456" s="367">
        <f t="shared" si="215"/>
        <v>3.5422449728100928E-3</v>
      </c>
      <c r="Y456" s="367">
        <f t="shared" si="216"/>
        <v>0</v>
      </c>
      <c r="AA456" s="368">
        <f>'GE2024 results'!Q455</f>
        <v>0.36920389197583287</v>
      </c>
      <c r="AB456" s="368">
        <f>'GE2024 results'!R455</f>
        <v>0.28478878023924492</v>
      </c>
      <c r="AC456" s="368">
        <f>'GE2024 results'!S455</f>
        <v>0.21980928347851406</v>
      </c>
      <c r="AD456" s="368">
        <f>'GE2024 results'!T455</f>
        <v>3.2514012568849636E-2</v>
      </c>
      <c r="AE456" s="368">
        <f>'GE2024 results'!U455</f>
        <v>7.0220561473321522E-2</v>
      </c>
      <c r="AF456" s="368">
        <f>'GE2024 results'!W455</f>
        <v>0</v>
      </c>
      <c r="AG456" s="368">
        <f>'GE2024 results'!X455</f>
        <v>2.3463470264237011E-2</v>
      </c>
      <c r="AH456" s="369">
        <f>'GE2024 results'!Z455</f>
        <v>0</v>
      </c>
      <c r="AJ456" s="368">
        <f t="shared" si="217"/>
        <v>0.35754325475356302</v>
      </c>
      <c r="AK456" s="370" t="str">
        <f t="shared" si="218"/>
        <v>Ref</v>
      </c>
      <c r="AL456" s="368">
        <f t="shared" si="219"/>
        <v>0.15649426026513655</v>
      </c>
      <c r="AM456" s="368">
        <f t="shared" si="220"/>
        <v>0.20104899448842647</v>
      </c>
      <c r="AO456" s="383" t="s">
        <v>8</v>
      </c>
      <c r="AP456" s="372" t="str">
        <f t="shared" si="221"/>
        <v>Ref</v>
      </c>
      <c r="AQ456" s="359" t="str">
        <f t="shared" si="222"/>
        <v>gain from</v>
      </c>
      <c r="AR456" s="359" t="str">
        <f t="shared" si="223"/>
        <v>LAB</v>
      </c>
      <c r="AS456" s="333" t="str">
        <f t="shared" si="206"/>
        <v/>
      </c>
      <c r="AU456" s="373">
        <f t="shared" si="224"/>
        <v>7980.7262247838607</v>
      </c>
      <c r="AV456" s="374">
        <f t="shared" si="225"/>
        <v>8754.6475409836057</v>
      </c>
      <c r="AW456" s="375">
        <f t="shared" si="226"/>
        <v>15569.166033325999</v>
      </c>
      <c r="AX456" s="376">
        <f t="shared" si="227"/>
        <v>1243.52</v>
      </c>
      <c r="AY456" s="377">
        <f t="shared" si="228"/>
        <v>7374.8116280821368</v>
      </c>
      <c r="AZ456" s="378">
        <f t="shared" si="229"/>
        <v>0</v>
      </c>
      <c r="BA456" s="379">
        <f t="shared" si="230"/>
        <v>738.74106199734342</v>
      </c>
      <c r="BB456" s="471">
        <f t="shared" si="232"/>
        <v>1728.9871850025656</v>
      </c>
      <c r="BC456" s="379">
        <f t="shared" si="233"/>
        <v>154.24651249652777</v>
      </c>
      <c r="BD456" s="381">
        <f t="shared" si="231"/>
        <v>0</v>
      </c>
      <c r="BE456" s="382">
        <f>'Allocation (ENG)'!AW456</f>
        <v>43544.846186672039</v>
      </c>
    </row>
    <row r="457" spans="1:57" ht="20" customHeight="1" x14ac:dyDescent="0.35">
      <c r="A457" s="333" t="s">
        <v>570</v>
      </c>
      <c r="B457" s="390" t="s">
        <v>567</v>
      </c>
      <c r="C457" s="333" t="s">
        <v>545</v>
      </c>
      <c r="D457" s="333" t="s">
        <v>71</v>
      </c>
      <c r="E457" s="462">
        <f>'Allocation (ENG)'!AY457</f>
        <v>0.21772428986706532</v>
      </c>
      <c r="F457" s="463">
        <f>'Allocation (ENG)'!AZ457</f>
        <v>0.23944088592809765</v>
      </c>
      <c r="G457" s="464">
        <f>'Allocation (ENG)'!BA457</f>
        <v>0.30041182006973788</v>
      </c>
      <c r="H457" s="465">
        <f>'Allocation (ENG)'!BB457</f>
        <v>6.4134916345797627E-2</v>
      </c>
      <c r="I457" s="466">
        <f>'Allocation (ENG)'!BC457</f>
        <v>0.13842332402356999</v>
      </c>
      <c r="J457" s="467">
        <f>'Allocation (ENG)'!BD457</f>
        <v>2.4377408980537515E-3</v>
      </c>
      <c r="K457" s="462">
        <f>'Allocation (ENG)'!BE457</f>
        <v>0</v>
      </c>
      <c r="L457" s="468">
        <f>'Allocation (ENG)'!BF457</f>
        <v>3.336133650396389E-2</v>
      </c>
      <c r="M457" s="469">
        <f>'Allocation (ENG)'!BG457</f>
        <v>2.3526000237500725E-3</v>
      </c>
      <c r="N457" s="470">
        <f>'Allocation (ENG)'!BH457</f>
        <v>1.7130863399638253E-3</v>
      </c>
      <c r="P457" s="367">
        <f t="shared" si="207"/>
        <v>-0.18087582440932026</v>
      </c>
      <c r="Q457" s="367">
        <f t="shared" si="208"/>
        <v>-6.8799257733644259E-2</v>
      </c>
      <c r="R457" s="367">
        <f t="shared" si="209"/>
        <v>0.1325683787180115</v>
      </c>
      <c r="S457" s="367">
        <f t="shared" si="210"/>
        <v>-2.2270132925992364E-3</v>
      </c>
      <c r="T457" s="367">
        <f t="shared" si="211"/>
        <v>8.6264316595604934E-2</v>
      </c>
      <c r="U457" s="367">
        <f t="shared" si="212"/>
        <v>-1.9496560491342328E-3</v>
      </c>
      <c r="V457" s="367">
        <f t="shared" si="213"/>
        <v>0</v>
      </c>
      <c r="W457" s="367">
        <f t="shared" si="214"/>
        <v>3.336133650396389E-2</v>
      </c>
      <c r="X457" s="367">
        <f t="shared" si="215"/>
        <v>2.3526000237500725E-3</v>
      </c>
      <c r="Y457" s="367">
        <f t="shared" si="216"/>
        <v>-6.9488035663237092E-4</v>
      </c>
      <c r="AA457" s="368">
        <f>'GE2024 results'!Q456</f>
        <v>0.39860011427638559</v>
      </c>
      <c r="AB457" s="368">
        <f>'GE2024 results'!R456</f>
        <v>0.30824014366174191</v>
      </c>
      <c r="AC457" s="368">
        <f>'GE2024 results'!S456</f>
        <v>0.16784344135172638</v>
      </c>
      <c r="AD457" s="368">
        <f>'GE2024 results'!T456</f>
        <v>6.6361929638396863E-2</v>
      </c>
      <c r="AE457" s="368">
        <f>'GE2024 results'!U456</f>
        <v>5.2159007427965066E-2</v>
      </c>
      <c r="AF457" s="368">
        <f>'GE2024 results'!W456</f>
        <v>4.3873969471879843E-3</v>
      </c>
      <c r="AG457" s="368">
        <f>'GE2024 results'!X456</f>
        <v>0</v>
      </c>
      <c r="AH457" s="369">
        <f>'GE2024 results'!Z456</f>
        <v>2.4079666965961962E-3</v>
      </c>
      <c r="AJ457" s="368">
        <f t="shared" si="217"/>
        <v>0.30041182006973788</v>
      </c>
      <c r="AK457" s="370" t="str">
        <f t="shared" si="218"/>
        <v>Ref</v>
      </c>
      <c r="AL457" s="368">
        <f t="shared" si="219"/>
        <v>6.0970934141640232E-2</v>
      </c>
      <c r="AM457" s="368">
        <f t="shared" si="220"/>
        <v>0.23944088592809765</v>
      </c>
      <c r="AO457" s="383" t="s">
        <v>8</v>
      </c>
      <c r="AP457" s="372" t="str">
        <f t="shared" si="221"/>
        <v>Ref</v>
      </c>
      <c r="AQ457" s="359" t="str">
        <f t="shared" si="222"/>
        <v>gain from</v>
      </c>
      <c r="AR457" s="359" t="str">
        <f t="shared" si="223"/>
        <v>LAB</v>
      </c>
      <c r="AS457" s="333" t="str">
        <f t="shared" si="206"/>
        <v/>
      </c>
      <c r="AU457" s="373">
        <f t="shared" si="224"/>
        <v>10244.974063400576</v>
      </c>
      <c r="AV457" s="374">
        <f t="shared" si="225"/>
        <v>11266.844262295082</v>
      </c>
      <c r="AW457" s="375">
        <f t="shared" si="226"/>
        <v>14135.819695783901</v>
      </c>
      <c r="AX457" s="376">
        <f t="shared" si="227"/>
        <v>3017.8560000000002</v>
      </c>
      <c r="AY457" s="377">
        <f t="shared" si="228"/>
        <v>6513.4825574906508</v>
      </c>
      <c r="AZ457" s="378">
        <f t="shared" si="229"/>
        <v>114.70742326958606</v>
      </c>
      <c r="BA457" s="379">
        <f t="shared" si="230"/>
        <v>0</v>
      </c>
      <c r="BB457" s="471">
        <f t="shared" si="232"/>
        <v>1569.8111929182141</v>
      </c>
      <c r="BC457" s="379">
        <f t="shared" si="233"/>
        <v>110.70113600825654</v>
      </c>
      <c r="BD457" s="381">
        <f t="shared" si="231"/>
        <v>80.608944146796546</v>
      </c>
      <c r="BE457" s="382">
        <f>'Allocation (ENG)'!AW457</f>
        <v>47054.805275313061</v>
      </c>
    </row>
    <row r="458" spans="1:57" ht="20" customHeight="1" x14ac:dyDescent="0.35">
      <c r="A458" s="333" t="s">
        <v>571</v>
      </c>
      <c r="B458" s="390" t="s">
        <v>567</v>
      </c>
      <c r="C458" s="333" t="s">
        <v>545</v>
      </c>
      <c r="D458" s="333" t="s">
        <v>71</v>
      </c>
      <c r="E458" s="462">
        <f>'Allocation (ENG)'!AY458</f>
        <v>3.6390512703159288E-2</v>
      </c>
      <c r="F458" s="463">
        <f>'Allocation (ENG)'!AZ458</f>
        <v>0.22515533924965289</v>
      </c>
      <c r="G458" s="464">
        <f>'Allocation (ENG)'!BA458</f>
        <v>0.2463329859145105</v>
      </c>
      <c r="H458" s="465">
        <f>'Allocation (ENG)'!BB458</f>
        <v>0.40230786226791704</v>
      </c>
      <c r="I458" s="466">
        <f>'Allocation (ENG)'!BC458</f>
        <v>5.6391578595659776E-2</v>
      </c>
      <c r="J458" s="467">
        <f>'Allocation (ENG)'!BD458</f>
        <v>2.8481165562934327E-3</v>
      </c>
      <c r="K458" s="462">
        <f>'Allocation (ENG)'!BE458</f>
        <v>0</v>
      </c>
      <c r="L458" s="468">
        <f>'Allocation (ENG)'!BF458</f>
        <v>2.7355773262225328E-2</v>
      </c>
      <c r="M458" s="469">
        <f>'Allocation (ENG)'!BG458</f>
        <v>1.0997094229014339E-3</v>
      </c>
      <c r="N458" s="470">
        <f>'Allocation (ENG)'!BH458</f>
        <v>2.118122027680411E-3</v>
      </c>
      <c r="P458" s="367">
        <f t="shared" si="207"/>
        <v>-3.4502401783325164E-2</v>
      </c>
      <c r="Q458" s="367">
        <f t="shared" si="208"/>
        <v>-8.3275118446941326E-2</v>
      </c>
      <c r="R458" s="367">
        <f t="shared" si="209"/>
        <v>9.9881409571927537E-2</v>
      </c>
      <c r="S458" s="367">
        <f t="shared" si="210"/>
        <v>-4.0654792863460576E-2</v>
      </c>
      <c r="T458" s="367">
        <f t="shared" si="211"/>
        <v>3.3780649035222293E-2</v>
      </c>
      <c r="U458" s="367">
        <f t="shared" si="212"/>
        <v>-2.6676657592017601E-3</v>
      </c>
      <c r="V458" s="367">
        <f t="shared" si="213"/>
        <v>0</v>
      </c>
      <c r="W458" s="367">
        <f t="shared" si="214"/>
        <v>2.7355773262225328E-2</v>
      </c>
      <c r="X458" s="367">
        <f t="shared" si="215"/>
        <v>1.0997094229014339E-3</v>
      </c>
      <c r="Y458" s="367">
        <f t="shared" si="216"/>
        <v>-1.0175624393476781E-3</v>
      </c>
      <c r="AA458" s="368">
        <f>'GE2024 results'!Q457</f>
        <v>7.0892914486484451E-2</v>
      </c>
      <c r="AB458" s="368">
        <f>'GE2024 results'!R457</f>
        <v>0.30843045769659422</v>
      </c>
      <c r="AC458" s="368">
        <f>'GE2024 results'!S457</f>
        <v>0.14645157634258296</v>
      </c>
      <c r="AD458" s="368">
        <f>'GE2024 results'!T457</f>
        <v>0.44296265513137761</v>
      </c>
      <c r="AE458" s="368">
        <f>'GE2024 results'!U457</f>
        <v>2.2610929560437483E-2</v>
      </c>
      <c r="AF458" s="368">
        <f>'GE2024 results'!W457</f>
        <v>5.5157823154951928E-3</v>
      </c>
      <c r="AG458" s="368">
        <f>'GE2024 results'!X457</f>
        <v>0</v>
      </c>
      <c r="AH458" s="369">
        <f>'GE2024 results'!Z457</f>
        <v>3.1356844670280891E-3</v>
      </c>
      <c r="AJ458" s="368">
        <f t="shared" si="217"/>
        <v>0.40230786226791704</v>
      </c>
      <c r="AK458" s="370" t="str">
        <f t="shared" si="218"/>
        <v>LD</v>
      </c>
      <c r="AL458" s="368">
        <f t="shared" si="219"/>
        <v>0.15597487635340654</v>
      </c>
      <c r="AM458" s="368">
        <f t="shared" si="220"/>
        <v>0.2463329859145105</v>
      </c>
      <c r="AO458" s="385" t="s">
        <v>14</v>
      </c>
      <c r="AP458" s="372" t="str">
        <f t="shared" si="221"/>
        <v>LD</v>
      </c>
      <c r="AQ458" s="359" t="str">
        <f t="shared" si="222"/>
        <v>HOLD</v>
      </c>
      <c r="AR458" s="359" t="str">
        <f t="shared" si="223"/>
        <v/>
      </c>
      <c r="AS458" s="333" t="str">
        <f t="shared" si="206"/>
        <v>Con/LD</v>
      </c>
      <c r="AU458" s="373">
        <f t="shared" si="224"/>
        <v>1968.4322766570606</v>
      </c>
      <c r="AV458" s="374">
        <f t="shared" si="225"/>
        <v>12179.081967213115</v>
      </c>
      <c r="AW458" s="375">
        <f t="shared" si="226"/>
        <v>13324.62128892554</v>
      </c>
      <c r="AX458" s="376">
        <f t="shared" si="227"/>
        <v>21761.599999999999</v>
      </c>
      <c r="AY458" s="377">
        <f t="shared" si="228"/>
        <v>3050.3280991065367</v>
      </c>
      <c r="AZ458" s="378">
        <f t="shared" si="229"/>
        <v>154.06005963204331</v>
      </c>
      <c r="BA458" s="379">
        <f t="shared" si="230"/>
        <v>0</v>
      </c>
      <c r="BB458" s="471">
        <f t="shared" si="232"/>
        <v>1479.725979172634</v>
      </c>
      <c r="BC458" s="379">
        <f t="shared" si="233"/>
        <v>59.485381276179723</v>
      </c>
      <c r="BD458" s="381">
        <f t="shared" si="231"/>
        <v>114.57326252021866</v>
      </c>
      <c r="BE458" s="382">
        <f>'Allocation (ENG)'!AW458</f>
        <v>54091.908314503322</v>
      </c>
    </row>
    <row r="459" spans="1:57" ht="20" customHeight="1" x14ac:dyDescent="0.35">
      <c r="A459" s="333" t="s">
        <v>572</v>
      </c>
      <c r="B459" s="390" t="s">
        <v>567</v>
      </c>
      <c r="C459" s="333" t="s">
        <v>545</v>
      </c>
      <c r="D459" s="333" t="s">
        <v>71</v>
      </c>
      <c r="E459" s="462">
        <f>'Allocation (ENG)'!AY459</f>
        <v>0.27129129745618963</v>
      </c>
      <c r="F459" s="463">
        <f>'Allocation (ENG)'!AZ459</f>
        <v>0.18607474000454954</v>
      </c>
      <c r="G459" s="464">
        <f>'Allocation (ENG)'!BA459</f>
        <v>0.19110182661024919</v>
      </c>
      <c r="H459" s="465">
        <f>'Allocation (ENG)'!BB459</f>
        <v>7.7701061612268446E-2</v>
      </c>
      <c r="I459" s="466">
        <f>'Allocation (ENG)'!BC459</f>
        <v>0.24580595971651523</v>
      </c>
      <c r="J459" s="467">
        <f>'Allocation (ENG)'!BD459</f>
        <v>0</v>
      </c>
      <c r="K459" s="462">
        <f>'Allocation (ENG)'!BE459</f>
        <v>0</v>
      </c>
      <c r="L459" s="468">
        <f>'Allocation (ENG)'!BF459</f>
        <v>2.1222241996292589E-2</v>
      </c>
      <c r="M459" s="469">
        <f>'Allocation (ENG)'!BG459</f>
        <v>3.8535017029073114E-3</v>
      </c>
      <c r="N459" s="470">
        <f>'Allocation (ENG)'!BH459</f>
        <v>2.949370901028182E-3</v>
      </c>
      <c r="P459" s="367">
        <f t="shared" si="207"/>
        <v>-0.21602526012745199</v>
      </c>
      <c r="Q459" s="367">
        <f t="shared" si="208"/>
        <v>-4.8955139258835156E-2</v>
      </c>
      <c r="R459" s="367">
        <f t="shared" si="209"/>
        <v>8.6341470498212114E-2</v>
      </c>
      <c r="S459" s="367">
        <f t="shared" si="210"/>
        <v>-1.1842589292169747E-3</v>
      </c>
      <c r="T459" s="367">
        <f t="shared" si="211"/>
        <v>0.15492828176212683</v>
      </c>
      <c r="U459" s="367">
        <f t="shared" si="212"/>
        <v>0</v>
      </c>
      <c r="V459" s="367">
        <f t="shared" si="213"/>
        <v>0</v>
      </c>
      <c r="W459" s="367">
        <f t="shared" si="214"/>
        <v>2.1222241996292589E-2</v>
      </c>
      <c r="X459" s="367">
        <f t="shared" si="215"/>
        <v>3.8535017029073114E-3</v>
      </c>
      <c r="Y459" s="367">
        <f t="shared" si="216"/>
        <v>-1.8083764403462564E-4</v>
      </c>
      <c r="AA459" s="368">
        <f>'GE2024 results'!Q458</f>
        <v>0.48731655758364162</v>
      </c>
      <c r="AB459" s="368">
        <f>'GE2024 results'!R458</f>
        <v>0.2350298792633847</v>
      </c>
      <c r="AC459" s="368">
        <f>'GE2024 results'!S458</f>
        <v>0.10476035611203707</v>
      </c>
      <c r="AD459" s="368">
        <f>'GE2024 results'!T458</f>
        <v>7.8885320541485421E-2</v>
      </c>
      <c r="AE459" s="368">
        <f>'GE2024 results'!U458</f>
        <v>9.0877677954388392E-2</v>
      </c>
      <c r="AF459" s="368">
        <f>'GE2024 results'!W458</f>
        <v>0</v>
      </c>
      <c r="AG459" s="368">
        <f>'GE2024 results'!X458</f>
        <v>0</v>
      </c>
      <c r="AH459" s="369">
        <f>'GE2024 results'!Z458</f>
        <v>3.1302085450628076E-3</v>
      </c>
      <c r="AJ459" s="368">
        <f t="shared" si="217"/>
        <v>0.27129129745618963</v>
      </c>
      <c r="AK459" s="370" t="str">
        <f t="shared" si="218"/>
        <v>Lab</v>
      </c>
      <c r="AL459" s="368">
        <f t="shared" si="219"/>
        <v>2.5485337739674402E-2</v>
      </c>
      <c r="AM459" s="368">
        <f t="shared" si="220"/>
        <v>0.24580595971651523</v>
      </c>
      <c r="AO459" s="383" t="s">
        <v>8</v>
      </c>
      <c r="AP459" s="372" t="str">
        <f t="shared" si="221"/>
        <v>Lab</v>
      </c>
      <c r="AQ459" s="359" t="str">
        <f t="shared" si="222"/>
        <v>HOLD</v>
      </c>
      <c r="AR459" s="359" t="str">
        <f t="shared" si="223"/>
        <v/>
      </c>
      <c r="AS459" s="333" t="str">
        <f t="shared" si="206"/>
        <v/>
      </c>
      <c r="AU459" s="373">
        <f t="shared" si="224"/>
        <v>12574.783861671471</v>
      </c>
      <c r="AV459" s="374">
        <f t="shared" si="225"/>
        <v>8624.8606557377043</v>
      </c>
      <c r="AW459" s="375">
        <f t="shared" si="226"/>
        <v>8857.874129127078</v>
      </c>
      <c r="AX459" s="376">
        <f t="shared" si="227"/>
        <v>3601.5679999999993</v>
      </c>
      <c r="AY459" s="377">
        <f t="shared" si="228"/>
        <v>11393.497853889163</v>
      </c>
      <c r="AZ459" s="378">
        <f t="shared" si="229"/>
        <v>0</v>
      </c>
      <c r="BA459" s="379">
        <f t="shared" si="230"/>
        <v>0</v>
      </c>
      <c r="BB459" s="471">
        <f t="shared" si="232"/>
        <v>983.68472806084822</v>
      </c>
      <c r="BC459" s="379">
        <f t="shared" si="233"/>
        <v>178.61594337528507</v>
      </c>
      <c r="BD459" s="381">
        <f t="shared" si="231"/>
        <v>136.70804023605606</v>
      </c>
      <c r="BE459" s="382">
        <f>'Allocation (ENG)'!AW459</f>
        <v>46351.593212097599</v>
      </c>
    </row>
    <row r="460" spans="1:57" ht="20" customHeight="1" x14ac:dyDescent="0.35">
      <c r="A460" s="333" t="s">
        <v>573</v>
      </c>
      <c r="B460" s="390" t="s">
        <v>574</v>
      </c>
      <c r="C460" s="333" t="s">
        <v>545</v>
      </c>
      <c r="D460" s="333" t="s">
        <v>71</v>
      </c>
      <c r="E460" s="462">
        <f>'Allocation (ENG)'!AY460</f>
        <v>0.14221683115201456</v>
      </c>
      <c r="F460" s="463">
        <f>'Allocation (ENG)'!AZ460</f>
        <v>0.27557779923139747</v>
      </c>
      <c r="G460" s="464">
        <f>'Allocation (ENG)'!BA460</f>
        <v>0.3954486504735642</v>
      </c>
      <c r="H460" s="465">
        <f>'Allocation (ENG)'!BB460</f>
        <v>3.7841062789407277E-2</v>
      </c>
      <c r="I460" s="466">
        <f>'Allocation (ENG)'!BC460</f>
        <v>0.10337960600438827</v>
      </c>
      <c r="J460" s="467">
        <f>'Allocation (ENG)'!BD460</f>
        <v>0</v>
      </c>
      <c r="K460" s="462">
        <f>'Allocation (ENG)'!BE460</f>
        <v>0</v>
      </c>
      <c r="L460" s="468">
        <f>'Allocation (ENG)'!BF460</f>
        <v>4.3915367562516058E-2</v>
      </c>
      <c r="M460" s="469">
        <f>'Allocation (ENG)'!BG460</f>
        <v>1.620682786712072E-3</v>
      </c>
      <c r="N460" s="470">
        <f>'Allocation (ENG)'!BH460</f>
        <v>0</v>
      </c>
      <c r="P460" s="367">
        <f t="shared" si="207"/>
        <v>-0.14259097848800983</v>
      </c>
      <c r="Q460" s="367">
        <f t="shared" si="208"/>
        <v>-0.11248809460630843</v>
      </c>
      <c r="R460" s="367">
        <f t="shared" si="209"/>
        <v>0.15376469684330185</v>
      </c>
      <c r="S460" s="367">
        <f t="shared" si="210"/>
        <v>-4.9899317194395804E-3</v>
      </c>
      <c r="T460" s="367">
        <f t="shared" si="211"/>
        <v>6.0768257621227804E-2</v>
      </c>
      <c r="U460" s="367">
        <f t="shared" si="212"/>
        <v>0</v>
      </c>
      <c r="V460" s="367">
        <f t="shared" si="213"/>
        <v>0</v>
      </c>
      <c r="W460" s="367">
        <f t="shared" si="214"/>
        <v>4.3915367562516058E-2</v>
      </c>
      <c r="X460" s="367">
        <f t="shared" si="215"/>
        <v>1.620682786712072E-3</v>
      </c>
      <c r="Y460" s="367">
        <f t="shared" si="216"/>
        <v>0</v>
      </c>
      <c r="AA460" s="368">
        <f>'GE2024 results'!Q459</f>
        <v>0.28480780964002439</v>
      </c>
      <c r="AB460" s="368">
        <f>'GE2024 results'!R459</f>
        <v>0.3880658938377059</v>
      </c>
      <c r="AC460" s="368">
        <f>'GE2024 results'!S459</f>
        <v>0.24168395363026235</v>
      </c>
      <c r="AD460" s="368">
        <f>'GE2024 results'!T459</f>
        <v>4.2830994508846858E-2</v>
      </c>
      <c r="AE460" s="368">
        <f>'GE2024 results'!U459</f>
        <v>4.2611348383160462E-2</v>
      </c>
      <c r="AF460" s="368">
        <f>'GE2024 results'!W459</f>
        <v>0</v>
      </c>
      <c r="AG460" s="368">
        <f>'GE2024 results'!X459</f>
        <v>0</v>
      </c>
      <c r="AH460" s="369">
        <f>'GE2024 results'!Z459</f>
        <v>0</v>
      </c>
      <c r="AJ460" s="368">
        <f t="shared" si="217"/>
        <v>0.3954486504735642</v>
      </c>
      <c r="AK460" s="370" t="str">
        <f t="shared" si="218"/>
        <v>Ref</v>
      </c>
      <c r="AL460" s="368">
        <f t="shared" si="219"/>
        <v>0.11987085124216673</v>
      </c>
      <c r="AM460" s="368">
        <f t="shared" si="220"/>
        <v>0.27557779923139747</v>
      </c>
      <c r="AO460" s="384" t="s">
        <v>10</v>
      </c>
      <c r="AP460" s="372" t="str">
        <f t="shared" si="221"/>
        <v>Ref</v>
      </c>
      <c r="AQ460" s="359" t="str">
        <f t="shared" si="222"/>
        <v>gain from</v>
      </c>
      <c r="AR460" s="359" t="str">
        <f t="shared" si="223"/>
        <v>CON</v>
      </c>
      <c r="AS460" s="333" t="str">
        <f t="shared" si="206"/>
        <v/>
      </c>
      <c r="AU460" s="373">
        <f t="shared" si="224"/>
        <v>6120.8645533141207</v>
      </c>
      <c r="AV460" s="374">
        <f t="shared" si="225"/>
        <v>11860.581967213115</v>
      </c>
      <c r="AW460" s="375">
        <f t="shared" si="226"/>
        <v>17019.698777793063</v>
      </c>
      <c r="AX460" s="376">
        <f t="shared" si="227"/>
        <v>1628.6399999999999</v>
      </c>
      <c r="AY460" s="377">
        <f t="shared" si="228"/>
        <v>4449.350761102768</v>
      </c>
      <c r="AZ460" s="378">
        <f t="shared" si="229"/>
        <v>0</v>
      </c>
      <c r="BA460" s="379">
        <f t="shared" si="230"/>
        <v>0</v>
      </c>
      <c r="BB460" s="471">
        <f t="shared" si="232"/>
        <v>1890.0717621238998</v>
      </c>
      <c r="BC460" s="379">
        <f t="shared" si="233"/>
        <v>69.752502154606972</v>
      </c>
      <c r="BD460" s="381">
        <f t="shared" si="231"/>
        <v>0</v>
      </c>
      <c r="BE460" s="382">
        <f>'Allocation (ENG)'!AW460</f>
        <v>43038.960323701576</v>
      </c>
    </row>
    <row r="461" spans="1:57" ht="20" customHeight="1" x14ac:dyDescent="0.35">
      <c r="A461" s="333" t="s">
        <v>575</v>
      </c>
      <c r="B461" s="390" t="s">
        <v>574</v>
      </c>
      <c r="C461" s="333" t="s">
        <v>545</v>
      </c>
      <c r="D461" s="333" t="s">
        <v>71</v>
      </c>
      <c r="E461" s="462">
        <f>'Allocation (ENG)'!AY461</f>
        <v>0.2499503935326729</v>
      </c>
      <c r="F461" s="463">
        <f>'Allocation (ENG)'!AZ461</f>
        <v>0.17626421454904415</v>
      </c>
      <c r="G461" s="464">
        <f>'Allocation (ENG)'!BA461</f>
        <v>0.21527831729847624</v>
      </c>
      <c r="H461" s="465">
        <f>'Allocation (ENG)'!BB461</f>
        <v>5.6002920370505492E-2</v>
      </c>
      <c r="I461" s="466">
        <f>'Allocation (ENG)'!BC461</f>
        <v>0.20463261686822926</v>
      </c>
      <c r="J461" s="467">
        <f>'Allocation (ENG)'!BD461</f>
        <v>6.6930186091941776E-2</v>
      </c>
      <c r="K461" s="462">
        <f>'Allocation (ENG)'!BE461</f>
        <v>0</v>
      </c>
      <c r="L461" s="468">
        <f>'Allocation (ENG)'!BF461</f>
        <v>2.3907089886590838E-2</v>
      </c>
      <c r="M461" s="469">
        <f>'Allocation (ENG)'!BG461</f>
        <v>7.0342614025394497E-3</v>
      </c>
      <c r="N461" s="470">
        <f>'Allocation (ENG)'!BH461</f>
        <v>0</v>
      </c>
      <c r="P461" s="367">
        <f t="shared" si="207"/>
        <v>-0.19354111015440628</v>
      </c>
      <c r="Q461" s="367">
        <f t="shared" si="208"/>
        <v>-4.3651356681050968E-2</v>
      </c>
      <c r="R461" s="367">
        <f t="shared" si="209"/>
        <v>9.8707835306384759E-2</v>
      </c>
      <c r="S461" s="367">
        <f t="shared" si="210"/>
        <v>-1.5824239533825807E-4</v>
      </c>
      <c r="T461" s="367">
        <f t="shared" si="211"/>
        <v>0.12990246831634297</v>
      </c>
      <c r="U461" s="367">
        <f t="shared" si="212"/>
        <v>-2.2200945681062387E-2</v>
      </c>
      <c r="V461" s="367">
        <f t="shared" si="213"/>
        <v>0</v>
      </c>
      <c r="W461" s="367">
        <f t="shared" si="214"/>
        <v>2.3907089886590838E-2</v>
      </c>
      <c r="X461" s="367">
        <f t="shared" si="215"/>
        <v>7.0342614025394497E-3</v>
      </c>
      <c r="Y461" s="367">
        <f t="shared" si="216"/>
        <v>0</v>
      </c>
      <c r="AA461" s="368">
        <f>'GE2024 results'!Q460</f>
        <v>0.44349150368707918</v>
      </c>
      <c r="AB461" s="368">
        <f>'GE2024 results'!R460</f>
        <v>0.21991557123009511</v>
      </c>
      <c r="AC461" s="368">
        <f>'GE2024 results'!S460</f>
        <v>0.11657048199209148</v>
      </c>
      <c r="AD461" s="368">
        <f>'GE2024 results'!T460</f>
        <v>5.616116276584375E-2</v>
      </c>
      <c r="AE461" s="368">
        <f>'GE2024 results'!U460</f>
        <v>7.4730148551886283E-2</v>
      </c>
      <c r="AF461" s="368">
        <f>'GE2024 results'!W460</f>
        <v>8.9131131773004163E-2</v>
      </c>
      <c r="AG461" s="368">
        <f>'GE2024 results'!X460</f>
        <v>0</v>
      </c>
      <c r="AH461" s="369">
        <f>'GE2024 results'!Z460</f>
        <v>0</v>
      </c>
      <c r="AJ461" s="368">
        <f t="shared" si="217"/>
        <v>0.2499503935326729</v>
      </c>
      <c r="AK461" s="370" t="str">
        <f t="shared" si="218"/>
        <v>Lab</v>
      </c>
      <c r="AL461" s="368">
        <f t="shared" si="219"/>
        <v>3.4672076234196658E-2</v>
      </c>
      <c r="AM461" s="368">
        <f t="shared" si="220"/>
        <v>0.21527831729847624</v>
      </c>
      <c r="AO461" s="383" t="s">
        <v>8</v>
      </c>
      <c r="AP461" s="372" t="str">
        <f t="shared" si="221"/>
        <v>Lab</v>
      </c>
      <c r="AQ461" s="359" t="str">
        <f t="shared" si="222"/>
        <v>HOLD</v>
      </c>
      <c r="AR461" s="359" t="str">
        <f t="shared" si="223"/>
        <v/>
      </c>
      <c r="AS461" s="333" t="str">
        <f t="shared" si="206"/>
        <v/>
      </c>
      <c r="AU461" s="373">
        <f t="shared" si="224"/>
        <v>8706.1037463976936</v>
      </c>
      <c r="AV461" s="374">
        <f t="shared" si="225"/>
        <v>6139.5163934426228</v>
      </c>
      <c r="AW461" s="375">
        <f t="shared" si="226"/>
        <v>7498.4293413623291</v>
      </c>
      <c r="AX461" s="376">
        <f t="shared" si="227"/>
        <v>1950.6559999999999</v>
      </c>
      <c r="AY461" s="377">
        <f t="shared" si="228"/>
        <v>7127.6254746875384</v>
      </c>
      <c r="AZ461" s="378">
        <f t="shared" si="229"/>
        <v>2331.2671592412589</v>
      </c>
      <c r="BA461" s="379">
        <f t="shared" si="230"/>
        <v>0</v>
      </c>
      <c r="BB461" s="471">
        <f t="shared" si="232"/>
        <v>832.71565163552214</v>
      </c>
      <c r="BC461" s="379">
        <f t="shared" si="233"/>
        <v>245.01265504822709</v>
      </c>
      <c r="BD461" s="381">
        <f t="shared" si="231"/>
        <v>0</v>
      </c>
      <c r="BE461" s="382">
        <f>'Allocation (ENG)'!AW461</f>
        <v>34831.326421815189</v>
      </c>
    </row>
    <row r="462" spans="1:57" ht="20" customHeight="1" x14ac:dyDescent="0.35">
      <c r="A462" s="333" t="s">
        <v>576</v>
      </c>
      <c r="B462" s="390" t="s">
        <v>574</v>
      </c>
      <c r="C462" s="333" t="s">
        <v>545</v>
      </c>
      <c r="D462" s="333" t="s">
        <v>71</v>
      </c>
      <c r="E462" s="462">
        <f>'Allocation (ENG)'!AY462</f>
        <v>0.21747806104576012</v>
      </c>
      <c r="F462" s="463">
        <f>'Allocation (ENG)'!AZ462</f>
        <v>0.11308671429924275</v>
      </c>
      <c r="G462" s="464">
        <f>'Allocation (ENG)'!BA462</f>
        <v>0.3740609194558025</v>
      </c>
      <c r="H462" s="465">
        <f>'Allocation (ENG)'!BB462</f>
        <v>2.9378696337954317E-2</v>
      </c>
      <c r="I462" s="466">
        <f>'Allocation (ENG)'!BC462</f>
        <v>0.17536717877144883</v>
      </c>
      <c r="J462" s="467">
        <f>'Allocation (ENG)'!BD462</f>
        <v>4.3816234664276636E-2</v>
      </c>
      <c r="K462" s="462">
        <f>'Allocation (ENG)'!BE462</f>
        <v>0</v>
      </c>
      <c r="L462" s="468">
        <f>'Allocation (ENG)'!BF462</f>
        <v>4.1540217039563336E-2</v>
      </c>
      <c r="M462" s="469">
        <f>'Allocation (ENG)'!BG462</f>
        <v>5.2719783859516206E-3</v>
      </c>
      <c r="N462" s="470">
        <f>'Allocation (ENG)'!BH462</f>
        <v>0</v>
      </c>
      <c r="P462" s="367">
        <f t="shared" si="207"/>
        <v>-0.21964839614105569</v>
      </c>
      <c r="Q462" s="367">
        <f t="shared" si="208"/>
        <v>-4.674522841926132E-2</v>
      </c>
      <c r="R462" s="367">
        <f t="shared" si="209"/>
        <v>0.14460947262462906</v>
      </c>
      <c r="S462" s="367">
        <f t="shared" si="210"/>
        <v>-3.9960595647618204E-3</v>
      </c>
      <c r="T462" s="367">
        <f t="shared" si="211"/>
        <v>0.10281850725242404</v>
      </c>
      <c r="U462" s="367">
        <f t="shared" si="212"/>
        <v>-2.2755751843800763E-2</v>
      </c>
      <c r="V462" s="367">
        <f t="shared" si="213"/>
        <v>0</v>
      </c>
      <c r="W462" s="367">
        <f t="shared" si="214"/>
        <v>4.1540217039563336E-2</v>
      </c>
      <c r="X462" s="367">
        <f t="shared" si="215"/>
        <v>5.2719783859516206E-3</v>
      </c>
      <c r="Y462" s="367">
        <f t="shared" si="216"/>
        <v>-1.094739333688384E-3</v>
      </c>
      <c r="AA462" s="368">
        <f>'GE2024 results'!Q461</f>
        <v>0.43712645718681581</v>
      </c>
      <c r="AB462" s="368">
        <f>'GE2024 results'!R461</f>
        <v>0.15983194271850407</v>
      </c>
      <c r="AC462" s="368">
        <f>'GE2024 results'!S461</f>
        <v>0.22945144683117344</v>
      </c>
      <c r="AD462" s="368">
        <f>'GE2024 results'!T461</f>
        <v>3.3374755902716137E-2</v>
      </c>
      <c r="AE462" s="368">
        <f>'GE2024 results'!U461</f>
        <v>7.254867151902479E-2</v>
      </c>
      <c r="AF462" s="368">
        <f>'GE2024 results'!W461</f>
        <v>6.6571986508077399E-2</v>
      </c>
      <c r="AG462" s="368">
        <f>'GE2024 results'!X461</f>
        <v>0</v>
      </c>
      <c r="AH462" s="369">
        <f>'GE2024 results'!Z461</f>
        <v>1.094739333688384E-3</v>
      </c>
      <c r="AJ462" s="368">
        <f t="shared" si="217"/>
        <v>0.3740609194558025</v>
      </c>
      <c r="AK462" s="370" t="str">
        <f t="shared" si="218"/>
        <v>Ref</v>
      </c>
      <c r="AL462" s="368">
        <f t="shared" si="219"/>
        <v>0.15658285841004238</v>
      </c>
      <c r="AM462" s="368">
        <f t="shared" si="220"/>
        <v>0.21747806104576012</v>
      </c>
      <c r="AO462" s="383" t="s">
        <v>8</v>
      </c>
      <c r="AP462" s="372" t="str">
        <f t="shared" si="221"/>
        <v>Ref</v>
      </c>
      <c r="AQ462" s="359" t="str">
        <f t="shared" si="222"/>
        <v>gain from</v>
      </c>
      <c r="AR462" s="359" t="str">
        <f t="shared" si="223"/>
        <v>LAB</v>
      </c>
      <c r="AS462" s="333" t="str">
        <f t="shared" si="206"/>
        <v/>
      </c>
      <c r="AU462" s="373">
        <f t="shared" si="224"/>
        <v>7748.8991354466862</v>
      </c>
      <c r="AV462" s="374">
        <f t="shared" si="225"/>
        <v>4029.3606557377047</v>
      </c>
      <c r="AW462" s="375">
        <f t="shared" si="226"/>
        <v>13328.058570310533</v>
      </c>
      <c r="AX462" s="376">
        <f t="shared" si="227"/>
        <v>1046.7839999999999</v>
      </c>
      <c r="AY462" s="377">
        <f t="shared" si="228"/>
        <v>6248.458228077885</v>
      </c>
      <c r="AZ462" s="378">
        <f t="shared" si="229"/>
        <v>1561.2038348875176</v>
      </c>
      <c r="BA462" s="379">
        <f t="shared" si="230"/>
        <v>0</v>
      </c>
      <c r="BB462" s="471">
        <f t="shared" si="232"/>
        <v>1480.1076961800306</v>
      </c>
      <c r="BC462" s="379">
        <f t="shared" si="233"/>
        <v>187.84436719986365</v>
      </c>
      <c r="BD462" s="381">
        <f t="shared" si="231"/>
        <v>0</v>
      </c>
      <c r="BE462" s="382">
        <f>'Allocation (ENG)'!AW462</f>
        <v>35630.716487840218</v>
      </c>
    </row>
    <row r="463" spans="1:57" ht="20" customHeight="1" x14ac:dyDescent="0.35">
      <c r="A463" s="333" t="s">
        <v>577</v>
      </c>
      <c r="B463" s="390" t="s">
        <v>574</v>
      </c>
      <c r="C463" s="333" t="s">
        <v>545</v>
      </c>
      <c r="D463" s="333" t="s">
        <v>71</v>
      </c>
      <c r="E463" s="462">
        <f>'Allocation (ENG)'!AY463</f>
        <v>0.18140383724929135</v>
      </c>
      <c r="F463" s="463">
        <f>'Allocation (ENG)'!AZ463</f>
        <v>7.7519012318002567E-2</v>
      </c>
      <c r="G463" s="464">
        <f>'Allocation (ENG)'!BA463</f>
        <v>0.10707457148980326</v>
      </c>
      <c r="H463" s="465">
        <f>'Allocation (ENG)'!BB463</f>
        <v>0.1181656927389101</v>
      </c>
      <c r="I463" s="466">
        <f>'Allocation (ENG)'!BC463</f>
        <v>0.26952098041574202</v>
      </c>
      <c r="J463" s="467">
        <f>'Allocation (ENG)'!BD463</f>
        <v>7.8796495408747405E-2</v>
      </c>
      <c r="K463" s="462">
        <f>'Allocation (ENG)'!BE463</f>
        <v>0</v>
      </c>
      <c r="L463" s="468">
        <f>'Allocation (ENG)'!BF463</f>
        <v>1.1890846404311995E-2</v>
      </c>
      <c r="M463" s="469">
        <f>'Allocation (ENG)'!BG463</f>
        <v>1.1937259188550918E-2</v>
      </c>
      <c r="N463" s="470">
        <f>'Allocation (ENG)'!BH463</f>
        <v>0.14369130478664024</v>
      </c>
      <c r="P463" s="367">
        <f t="shared" si="207"/>
        <v>-0.12616274288723398</v>
      </c>
      <c r="Q463" s="367">
        <f t="shared" si="208"/>
        <v>-1.489998585525E-2</v>
      </c>
      <c r="R463" s="367">
        <f t="shared" si="209"/>
        <v>5.1671244886592034E-2</v>
      </c>
      <c r="S463" s="367">
        <f t="shared" si="210"/>
        <v>4.931388345101817E-3</v>
      </c>
      <c r="T463" s="367">
        <f t="shared" si="211"/>
        <v>0.1754675240173188</v>
      </c>
      <c r="U463" s="367">
        <f t="shared" si="212"/>
        <v>-9.2869690534911856E-2</v>
      </c>
      <c r="V463" s="367">
        <f t="shared" si="213"/>
        <v>0</v>
      </c>
      <c r="W463" s="367">
        <f t="shared" si="214"/>
        <v>1.1890846404311995E-2</v>
      </c>
      <c r="X463" s="367">
        <f t="shared" si="215"/>
        <v>1.1937259188550918E-2</v>
      </c>
      <c r="Y463" s="367">
        <f t="shared" si="216"/>
        <v>-2.1965843564479837E-2</v>
      </c>
      <c r="AA463" s="368">
        <f>'GE2024 results'!Q462</f>
        <v>0.30756658013652532</v>
      </c>
      <c r="AB463" s="368">
        <f>'GE2024 results'!R462</f>
        <v>9.2418998173252567E-2</v>
      </c>
      <c r="AC463" s="368">
        <f>'GE2024 results'!S462</f>
        <v>5.5403326603211227E-2</v>
      </c>
      <c r="AD463" s="368">
        <f>'GE2024 results'!T462</f>
        <v>0.11323430439380829</v>
      </c>
      <c r="AE463" s="368">
        <f>'GE2024 results'!U462</f>
        <v>9.4053456398423232E-2</v>
      </c>
      <c r="AF463" s="368">
        <f>'GE2024 results'!W462</f>
        <v>0.17166618594365926</v>
      </c>
      <c r="AG463" s="368">
        <f>'GE2024 results'!X462</f>
        <v>0</v>
      </c>
      <c r="AH463" s="369">
        <f>'GE2024 results'!Z462</f>
        <v>0.16565714835112008</v>
      </c>
      <c r="AJ463" s="368">
        <f t="shared" si="217"/>
        <v>0.26952098041574202</v>
      </c>
      <c r="AK463" s="370" t="str">
        <f t="shared" si="218"/>
        <v>Grn</v>
      </c>
      <c r="AL463" s="368">
        <f t="shared" si="219"/>
        <v>8.8117143166450668E-2</v>
      </c>
      <c r="AM463" s="368">
        <f t="shared" si="220"/>
        <v>0.18140383724929135</v>
      </c>
      <c r="AO463" s="383" t="s">
        <v>8</v>
      </c>
      <c r="AP463" s="372" t="str">
        <f t="shared" si="221"/>
        <v>Grn</v>
      </c>
      <c r="AQ463" s="359" t="str">
        <f t="shared" si="222"/>
        <v>gain from</v>
      </c>
      <c r="AR463" s="359" t="str">
        <f t="shared" si="223"/>
        <v>LAB</v>
      </c>
      <c r="AS463" s="333" t="str">
        <f t="shared" si="206"/>
        <v/>
      </c>
      <c r="AU463" s="373">
        <f t="shared" si="224"/>
        <v>6711.4466858789619</v>
      </c>
      <c r="AV463" s="374">
        <f t="shared" si="225"/>
        <v>2867.9918032786882</v>
      </c>
      <c r="AW463" s="375">
        <f t="shared" si="226"/>
        <v>3961.466796204485</v>
      </c>
      <c r="AX463" s="376">
        <f t="shared" si="227"/>
        <v>4371.808</v>
      </c>
      <c r="AY463" s="377">
        <f t="shared" si="228"/>
        <v>9971.5403941552868</v>
      </c>
      <c r="AZ463" s="378">
        <f t="shared" si="229"/>
        <v>2915.2551896857985</v>
      </c>
      <c r="BA463" s="379">
        <f t="shared" si="230"/>
        <v>0</v>
      </c>
      <c r="BB463" s="471">
        <f t="shared" si="232"/>
        <v>439.92885102449657</v>
      </c>
      <c r="BC463" s="379">
        <f t="shared" si="233"/>
        <v>441.64599731911801</v>
      </c>
      <c r="BD463" s="381">
        <f t="shared" si="231"/>
        <v>5316.1859524208485</v>
      </c>
      <c r="BE463" s="382">
        <f>'Allocation (ENG)'!AW463</f>
        <v>36997.269669967689</v>
      </c>
    </row>
    <row r="464" spans="1:57" ht="20" customHeight="1" x14ac:dyDescent="0.35">
      <c r="A464" s="333" t="s">
        <v>578</v>
      </c>
      <c r="B464" s="390" t="s">
        <v>574</v>
      </c>
      <c r="C464" s="333" t="s">
        <v>545</v>
      </c>
      <c r="D464" s="333" t="s">
        <v>71</v>
      </c>
      <c r="E464" s="462">
        <f>'Allocation (ENG)'!AY464</f>
        <v>0.15670804383782636</v>
      </c>
      <c r="F464" s="463">
        <f>'Allocation (ENG)'!AZ464</f>
        <v>9.6924487493417658E-2</v>
      </c>
      <c r="G464" s="464">
        <f>'Allocation (ENG)'!BA464</f>
        <v>0.31113189513069467</v>
      </c>
      <c r="H464" s="465">
        <f>'Allocation (ENG)'!BB464</f>
        <v>2.4512906076547443E-2</v>
      </c>
      <c r="I464" s="466">
        <f>'Allocation (ENG)'!BC464</f>
        <v>0.16863989772118135</v>
      </c>
      <c r="J464" s="467">
        <f>'Allocation (ENG)'!BD464</f>
        <v>0</v>
      </c>
      <c r="K464" s="462">
        <f>'Allocation (ENG)'!BE464</f>
        <v>0.19470530783207002</v>
      </c>
      <c r="L464" s="468">
        <f>'Allocation (ENG)'!BF464</f>
        <v>3.4551822388884497E-2</v>
      </c>
      <c r="M464" s="469">
        <f>'Allocation (ENG)'!BG464</f>
        <v>1.282563951937803E-2</v>
      </c>
      <c r="N464" s="470">
        <f>'Allocation (ENG)'!BH464</f>
        <v>0</v>
      </c>
      <c r="P464" s="367">
        <f t="shared" si="207"/>
        <v>-0.15542577383266812</v>
      </c>
      <c r="Q464" s="367">
        <f t="shared" si="208"/>
        <v>-3.8826625700864051E-2</v>
      </c>
      <c r="R464" s="367">
        <f t="shared" si="209"/>
        <v>0.12200604558769021</v>
      </c>
      <c r="S464" s="367">
        <f t="shared" si="210"/>
        <v>-3.0825942749875927E-3</v>
      </c>
      <c r="T464" s="367">
        <f t="shared" si="211"/>
        <v>9.9504673910541561E-2</v>
      </c>
      <c r="U464" s="367">
        <f t="shared" si="212"/>
        <v>0</v>
      </c>
      <c r="V464" s="367">
        <f t="shared" si="213"/>
        <v>-7.1553187597974521E-2</v>
      </c>
      <c r="W464" s="367">
        <f t="shared" si="214"/>
        <v>3.4551822388884497E-2</v>
      </c>
      <c r="X464" s="367">
        <f t="shared" si="215"/>
        <v>1.282563951937803E-2</v>
      </c>
      <c r="Y464" s="367">
        <f t="shared" si="216"/>
        <v>0</v>
      </c>
      <c r="AA464" s="368">
        <f>'GE2024 results'!Q463</f>
        <v>0.31213381767049447</v>
      </c>
      <c r="AB464" s="368">
        <f>'GE2024 results'!R463</f>
        <v>0.13575111319428171</v>
      </c>
      <c r="AC464" s="368">
        <f>'GE2024 results'!S463</f>
        <v>0.18912584954300446</v>
      </c>
      <c r="AD464" s="368">
        <f>'GE2024 results'!T463</f>
        <v>2.7595500351535036E-2</v>
      </c>
      <c r="AE464" s="368">
        <f>'GE2024 results'!U463</f>
        <v>6.9135223810639787E-2</v>
      </c>
      <c r="AF464" s="368">
        <f>'GE2024 results'!W463</f>
        <v>0</v>
      </c>
      <c r="AG464" s="368">
        <f>'GE2024 results'!X463</f>
        <v>0.26625849543004454</v>
      </c>
      <c r="AH464" s="369">
        <f>'GE2024 results'!Z463</f>
        <v>0</v>
      </c>
      <c r="AJ464" s="368">
        <f t="shared" si="217"/>
        <v>0.31113189513069467</v>
      </c>
      <c r="AK464" s="370" t="str">
        <f t="shared" si="218"/>
        <v>Ref</v>
      </c>
      <c r="AL464" s="368">
        <f t="shared" si="219"/>
        <v>0.11642658729862465</v>
      </c>
      <c r="AM464" s="368">
        <f t="shared" si="220"/>
        <v>0.19470530783207002</v>
      </c>
      <c r="AO464" s="383" t="s">
        <v>8</v>
      </c>
      <c r="AP464" s="372" t="str">
        <f t="shared" si="221"/>
        <v>Ref</v>
      </c>
      <c r="AQ464" s="359" t="str">
        <f t="shared" si="222"/>
        <v>gain from</v>
      </c>
      <c r="AR464" s="359" t="str">
        <f t="shared" si="223"/>
        <v>LAB</v>
      </c>
      <c r="AS464" s="333" t="str">
        <f t="shared" si="206"/>
        <v/>
      </c>
      <c r="AU464" s="373">
        <f t="shared" si="224"/>
        <v>5588.5014409221903</v>
      </c>
      <c r="AV464" s="374">
        <f t="shared" si="225"/>
        <v>3456.5081967213114</v>
      </c>
      <c r="AW464" s="375">
        <f t="shared" si="226"/>
        <v>11095.54431075755</v>
      </c>
      <c r="AX464" s="376">
        <f t="shared" si="227"/>
        <v>874.17600000000004</v>
      </c>
      <c r="AY464" s="377">
        <f t="shared" si="228"/>
        <v>6014.0136289819766</v>
      </c>
      <c r="AZ464" s="378">
        <f t="shared" si="229"/>
        <v>0</v>
      </c>
      <c r="BA464" s="379">
        <f t="shared" si="230"/>
        <v>6943.5548216068819</v>
      </c>
      <c r="BB464" s="471">
        <f t="shared" si="232"/>
        <v>1232.1824998759867</v>
      </c>
      <c r="BC464" s="379">
        <f t="shared" si="233"/>
        <v>457.38625267359407</v>
      </c>
      <c r="BD464" s="381">
        <f t="shared" si="231"/>
        <v>0</v>
      </c>
      <c r="BE464" s="382">
        <f>'Allocation (ENG)'!AW464</f>
        <v>35661.867151539489</v>
      </c>
    </row>
    <row r="465" spans="1:57" ht="20" customHeight="1" x14ac:dyDescent="0.35">
      <c r="A465" s="333" t="s">
        <v>579</v>
      </c>
      <c r="B465" s="390" t="s">
        <v>574</v>
      </c>
      <c r="C465" s="333" t="s">
        <v>545</v>
      </c>
      <c r="D465" s="333" t="s">
        <v>71</v>
      </c>
      <c r="E465" s="462">
        <f>'Allocation (ENG)'!AY465</f>
        <v>0.25348954410514024</v>
      </c>
      <c r="F465" s="463">
        <f>'Allocation (ENG)'!AZ465</f>
        <v>5.139341461099154E-2</v>
      </c>
      <c r="G465" s="464">
        <f>'Allocation (ENG)'!BA465</f>
        <v>7.8855130667547596E-2</v>
      </c>
      <c r="H465" s="465">
        <f>'Allocation (ENG)'!BB465</f>
        <v>4.9324461864124744E-2</v>
      </c>
      <c r="I465" s="466">
        <f>'Allocation (ENG)'!BC465</f>
        <v>0.27532544678373494</v>
      </c>
      <c r="J465" s="467">
        <f>'Allocation (ENG)'!BD465</f>
        <v>0.2634764029700572</v>
      </c>
      <c r="K465" s="462">
        <f>'Allocation (ENG)'!BE465</f>
        <v>0</v>
      </c>
      <c r="L465" s="468">
        <f>'Allocation (ENG)'!BF465</f>
        <v>8.757020774526789E-3</v>
      </c>
      <c r="M465" s="469">
        <f>'Allocation (ENG)'!BG465</f>
        <v>1.9378578223876997E-2</v>
      </c>
      <c r="N465" s="470">
        <f>'Allocation (ENG)'!BH465</f>
        <v>0</v>
      </c>
      <c r="P465" s="367">
        <f t="shared" si="207"/>
        <v>-0.17183646262002994</v>
      </c>
      <c r="Q465" s="367">
        <f t="shared" si="208"/>
        <v>-9.2424693661538188E-3</v>
      </c>
      <c r="R465" s="367">
        <f t="shared" si="209"/>
        <v>3.8476771499719058E-2</v>
      </c>
      <c r="S465" s="367">
        <f t="shared" si="210"/>
        <v>2.5489895986172129E-3</v>
      </c>
      <c r="T465" s="367">
        <f t="shared" si="211"/>
        <v>0.18024356920370269</v>
      </c>
      <c r="U465" s="367">
        <f t="shared" si="212"/>
        <v>-6.8325997314258924E-2</v>
      </c>
      <c r="V465" s="367">
        <f t="shared" si="213"/>
        <v>0</v>
      </c>
      <c r="W465" s="367">
        <f t="shared" si="214"/>
        <v>8.757020774526789E-3</v>
      </c>
      <c r="X465" s="367">
        <f t="shared" si="215"/>
        <v>1.9378578223876997E-2</v>
      </c>
      <c r="Y465" s="367">
        <f t="shared" si="216"/>
        <v>0</v>
      </c>
      <c r="AA465" s="368">
        <f>'GE2024 results'!Q464</f>
        <v>0.42532600672517018</v>
      </c>
      <c r="AB465" s="368">
        <f>'GE2024 results'!R464</f>
        <v>6.0635883977145359E-2</v>
      </c>
      <c r="AC465" s="368">
        <f>'GE2024 results'!S464</f>
        <v>4.0378359167828538E-2</v>
      </c>
      <c r="AD465" s="368">
        <f>'GE2024 results'!T464</f>
        <v>4.6775472265507531E-2</v>
      </c>
      <c r="AE465" s="368">
        <f>'GE2024 results'!U464</f>
        <v>9.5081877580032254E-2</v>
      </c>
      <c r="AF465" s="368">
        <f>'GE2024 results'!W464</f>
        <v>0.33180240028431612</v>
      </c>
      <c r="AG465" s="368">
        <f>'GE2024 results'!X464</f>
        <v>0</v>
      </c>
      <c r="AH465" s="369">
        <f>'GE2024 results'!Z464</f>
        <v>0</v>
      </c>
      <c r="AJ465" s="368">
        <f t="shared" si="217"/>
        <v>0.27532544678373494</v>
      </c>
      <c r="AK465" s="370" t="str">
        <f t="shared" si="218"/>
        <v>Grn</v>
      </c>
      <c r="AL465" s="368">
        <f t="shared" si="219"/>
        <v>1.184904381367774E-2</v>
      </c>
      <c r="AM465" s="368">
        <f t="shared" si="220"/>
        <v>0.2634764029700572</v>
      </c>
      <c r="AO465" s="383" t="s">
        <v>8</v>
      </c>
      <c r="AP465" s="372" t="str">
        <f t="shared" si="221"/>
        <v>Grn</v>
      </c>
      <c r="AQ465" s="359" t="str">
        <f t="shared" si="222"/>
        <v>gain from</v>
      </c>
      <c r="AR465" s="359" t="str">
        <f t="shared" si="223"/>
        <v>LAB</v>
      </c>
      <c r="AS465" s="333" t="str">
        <f t="shared" si="206"/>
        <v/>
      </c>
      <c r="AU465" s="373">
        <f t="shared" si="224"/>
        <v>8160.1037463976945</v>
      </c>
      <c r="AV465" s="374">
        <f t="shared" si="225"/>
        <v>1654.4098360655737</v>
      </c>
      <c r="AW465" s="375">
        <f t="shared" si="226"/>
        <v>2538.432302817364</v>
      </c>
      <c r="AX465" s="376">
        <f t="shared" si="227"/>
        <v>1587.808</v>
      </c>
      <c r="AY465" s="377">
        <f t="shared" si="228"/>
        <v>8863.0251701692032</v>
      </c>
      <c r="AZ465" s="378">
        <f t="shared" si="229"/>
        <v>8481.5915802491472</v>
      </c>
      <c r="BA465" s="379">
        <f t="shared" si="230"/>
        <v>0</v>
      </c>
      <c r="BB465" s="471">
        <f t="shared" si="232"/>
        <v>281.89800996233464</v>
      </c>
      <c r="BC465" s="379">
        <f t="shared" si="233"/>
        <v>623.81748060950054</v>
      </c>
      <c r="BD465" s="381">
        <f t="shared" si="231"/>
        <v>0</v>
      </c>
      <c r="BE465" s="382">
        <f>'Allocation (ENG)'!AW465</f>
        <v>32191.086126270817</v>
      </c>
    </row>
    <row r="466" spans="1:57" ht="20" customHeight="1" x14ac:dyDescent="0.35">
      <c r="A466" s="333" t="s">
        <v>580</v>
      </c>
      <c r="B466" s="390" t="s">
        <v>574</v>
      </c>
      <c r="C466" s="333" t="s">
        <v>545</v>
      </c>
      <c r="D466" s="333" t="s">
        <v>71</v>
      </c>
      <c r="E466" s="462">
        <f>'Allocation (ENG)'!AY466</f>
        <v>0.19888744006402753</v>
      </c>
      <c r="F466" s="463">
        <f>'Allocation (ENG)'!AZ466</f>
        <v>0.18074432198723009</v>
      </c>
      <c r="G466" s="464">
        <f>'Allocation (ENG)'!BA466</f>
        <v>0.34464497551171303</v>
      </c>
      <c r="H466" s="465">
        <f>'Allocation (ENG)'!BB466</f>
        <v>4.2216117379879139E-2</v>
      </c>
      <c r="I466" s="466">
        <f>'Allocation (ENG)'!BC466</f>
        <v>0.18181883505393795</v>
      </c>
      <c r="J466" s="467">
        <f>'Allocation (ENG)'!BD466</f>
        <v>2.6108443995978619E-3</v>
      </c>
      <c r="K466" s="462">
        <f>'Allocation (ENG)'!BE466</f>
        <v>0</v>
      </c>
      <c r="L466" s="468">
        <f>'Allocation (ENG)'!BF466</f>
        <v>3.8273517332898348E-2</v>
      </c>
      <c r="M466" s="469">
        <f>'Allocation (ENG)'!BG466</f>
        <v>3.1649412535519751E-3</v>
      </c>
      <c r="N466" s="470">
        <f>'Allocation (ENG)'!BH466</f>
        <v>7.6390070171642854E-3</v>
      </c>
      <c r="P466" s="367">
        <f t="shared" si="207"/>
        <v>-0.19761208187371815</v>
      </c>
      <c r="Q466" s="367">
        <f t="shared" si="208"/>
        <v>-7.2628672807203115E-2</v>
      </c>
      <c r="R466" s="367">
        <f t="shared" si="209"/>
        <v>0.13496155896013542</v>
      </c>
      <c r="S466" s="367">
        <f t="shared" si="210"/>
        <v>-5.3510769258682325E-3</v>
      </c>
      <c r="T466" s="367">
        <f t="shared" si="211"/>
        <v>0.10721456436446594</v>
      </c>
      <c r="U466" s="367">
        <f t="shared" si="212"/>
        <v>-5.6224499805147482E-3</v>
      </c>
      <c r="V466" s="367">
        <f t="shared" si="213"/>
        <v>0</v>
      </c>
      <c r="W466" s="367">
        <f t="shared" si="214"/>
        <v>3.8273517332898348E-2</v>
      </c>
      <c r="X466" s="367">
        <f t="shared" si="215"/>
        <v>3.1649412535519751E-3</v>
      </c>
      <c r="Y466" s="367">
        <f t="shared" si="216"/>
        <v>-2.4003003237472193E-3</v>
      </c>
      <c r="AA466" s="368">
        <f>'GE2024 results'!Q465</f>
        <v>0.39649952193774568</v>
      </c>
      <c r="AB466" s="368">
        <f>'GE2024 results'!R465</f>
        <v>0.2533729947944332</v>
      </c>
      <c r="AC466" s="368">
        <f>'GE2024 results'!S465</f>
        <v>0.2096834165515776</v>
      </c>
      <c r="AD466" s="368">
        <f>'GE2024 results'!T465</f>
        <v>4.7567194305747372E-2</v>
      </c>
      <c r="AE466" s="368">
        <f>'GE2024 results'!U465</f>
        <v>7.4604270689472008E-2</v>
      </c>
      <c r="AF466" s="368">
        <f>'GE2024 results'!W465</f>
        <v>8.2332943801126102E-3</v>
      </c>
      <c r="AG466" s="368">
        <f>'GE2024 results'!X465</f>
        <v>0</v>
      </c>
      <c r="AH466" s="369">
        <f>'GE2024 results'!Z465</f>
        <v>1.0039307340911505E-2</v>
      </c>
      <c r="AJ466" s="368">
        <f t="shared" si="217"/>
        <v>0.34464497551171303</v>
      </c>
      <c r="AK466" s="370" t="str">
        <f t="shared" si="218"/>
        <v>Ref</v>
      </c>
      <c r="AL466" s="368">
        <f t="shared" si="219"/>
        <v>0.14575753544768549</v>
      </c>
      <c r="AM466" s="368">
        <f t="shared" si="220"/>
        <v>0.19888744006402753</v>
      </c>
      <c r="AO466" s="383" t="s">
        <v>8</v>
      </c>
      <c r="AP466" s="372" t="str">
        <f t="shared" si="221"/>
        <v>Ref</v>
      </c>
      <c r="AQ466" s="359" t="str">
        <f t="shared" si="222"/>
        <v>gain from</v>
      </c>
      <c r="AR466" s="359" t="str">
        <f t="shared" si="223"/>
        <v>LAB</v>
      </c>
      <c r="AS466" s="333" t="str">
        <f t="shared" ref="AS466:AS497" si="234">IF(AD466&gt;AA466,"Con/LD","")</f>
        <v/>
      </c>
      <c r="AU466" s="373">
        <f t="shared" si="224"/>
        <v>7830.1959654178672</v>
      </c>
      <c r="AV466" s="374">
        <f t="shared" si="225"/>
        <v>7115.9016393442616</v>
      </c>
      <c r="AW466" s="375">
        <f t="shared" si="226"/>
        <v>13568.668267260047</v>
      </c>
      <c r="AX466" s="376">
        <f t="shared" si="227"/>
        <v>1662.0479999999995</v>
      </c>
      <c r="AY466" s="377">
        <f t="shared" si="228"/>
        <v>7158.2052050043958</v>
      </c>
      <c r="AZ466" s="378">
        <f t="shared" si="229"/>
        <v>102.78891053896461</v>
      </c>
      <c r="BA466" s="379">
        <f t="shared" si="230"/>
        <v>0</v>
      </c>
      <c r="BB466" s="471">
        <f t="shared" si="232"/>
        <v>1506.8278866977873</v>
      </c>
      <c r="BC466" s="379">
        <f t="shared" si="233"/>
        <v>124.60369657515415</v>
      </c>
      <c r="BD466" s="381">
        <f t="shared" si="231"/>
        <v>300.74760832731539</v>
      </c>
      <c r="BE466" s="382">
        <f>'Allocation (ENG)'!AW466</f>
        <v>39369.987179165786</v>
      </c>
    </row>
    <row r="467" spans="1:57" ht="20" customHeight="1" x14ac:dyDescent="0.35">
      <c r="A467" s="333" t="s">
        <v>581</v>
      </c>
      <c r="B467" s="390" t="s">
        <v>574</v>
      </c>
      <c r="C467" s="333" t="s">
        <v>545</v>
      </c>
      <c r="D467" s="333" t="s">
        <v>71</v>
      </c>
      <c r="E467" s="462">
        <f>'Allocation (ENG)'!AY467</f>
        <v>0.21240935639917094</v>
      </c>
      <c r="F467" s="463">
        <f>'Allocation (ENG)'!AZ467</f>
        <v>9.9786389213668072E-2</v>
      </c>
      <c r="G467" s="464">
        <f>'Allocation (ENG)'!BA467</f>
        <v>0.13304514817841526</v>
      </c>
      <c r="H467" s="465">
        <f>'Allocation (ENG)'!BB467</f>
        <v>3.8239874551253362E-2</v>
      </c>
      <c r="I467" s="466">
        <f>'Allocation (ENG)'!BC467</f>
        <v>0.19678850651626595</v>
      </c>
      <c r="J467" s="467">
        <v>0</v>
      </c>
      <c r="K467" s="462">
        <f>'Allocation (ENG)'!BE467</f>
        <v>0</v>
      </c>
      <c r="L467" s="468">
        <f>'Allocation (ENG)'!BF467</f>
        <v>1.4774931151409015E-2</v>
      </c>
      <c r="M467" s="469">
        <f>'Allocation (ENG)'!BD467+'Allocation (ENG)'!BG467</f>
        <v>0.30495579398981731</v>
      </c>
      <c r="N467" s="470">
        <f>'Allocation (ENG)'!BH467</f>
        <v>0</v>
      </c>
      <c r="P467" s="367">
        <f t="shared" si="207"/>
        <v>-0.12903583519011289</v>
      </c>
      <c r="Q467" s="367">
        <f t="shared" si="208"/>
        <v>-1.3005797786011727E-2</v>
      </c>
      <c r="R467" s="367">
        <f t="shared" si="209"/>
        <v>6.7776709711129521E-2</v>
      </c>
      <c r="S467" s="367">
        <f t="shared" si="210"/>
        <v>3.4976395208338937E-3</v>
      </c>
      <c r="T467" s="367">
        <f t="shared" si="211"/>
        <v>0.13168017051455819</v>
      </c>
      <c r="U467" s="367">
        <f t="shared" si="212"/>
        <v>-0.35497384993062225</v>
      </c>
      <c r="V467" s="367">
        <f t="shared" si="213"/>
        <v>0</v>
      </c>
      <c r="W467" s="367">
        <f t="shared" si="214"/>
        <v>1.4774931151409015E-2</v>
      </c>
      <c r="X467" s="367">
        <f t="shared" si="215"/>
        <v>0.30495579398981731</v>
      </c>
      <c r="Y467" s="367">
        <f t="shared" si="216"/>
        <v>-2.5669761981001175E-2</v>
      </c>
      <c r="AA467" s="368">
        <f>'GE2024 results'!Q466</f>
        <v>0.34144519158928383</v>
      </c>
      <c r="AB467" s="368">
        <f>'GE2024 results'!R466</f>
        <v>0.1127921869996798</v>
      </c>
      <c r="AC467" s="368">
        <f>'GE2024 results'!S466</f>
        <v>6.5268438467285736E-2</v>
      </c>
      <c r="AD467" s="368">
        <f>'GE2024 results'!T466</f>
        <v>3.4742235030419469E-2</v>
      </c>
      <c r="AE467" s="368">
        <f>'GE2024 results'!U466</f>
        <v>6.5108336001707762E-2</v>
      </c>
      <c r="AF467" s="368">
        <f>'GE2024 results'!W466</f>
        <v>0.35497384993062225</v>
      </c>
      <c r="AG467" s="368">
        <f>'GE2024 results'!X466</f>
        <v>0</v>
      </c>
      <c r="AH467" s="369">
        <f>'GE2024 results'!Z466</f>
        <v>2.5669761981001175E-2</v>
      </c>
      <c r="AJ467" s="368">
        <f t="shared" si="217"/>
        <v>0.30495579398981731</v>
      </c>
      <c r="AK467" s="370" t="str">
        <f t="shared" si="218"/>
        <v>YP</v>
      </c>
      <c r="AL467" s="368">
        <f t="shared" si="219"/>
        <v>9.2546437590646374E-2</v>
      </c>
      <c r="AM467" s="368">
        <f t="shared" si="220"/>
        <v>0.21240935639917094</v>
      </c>
      <c r="AO467" s="472" t="s">
        <v>25</v>
      </c>
      <c r="AP467" s="372" t="str">
        <f t="shared" si="221"/>
        <v>YP</v>
      </c>
      <c r="AQ467" s="359" t="str">
        <f t="shared" si="222"/>
        <v>gain from</v>
      </c>
      <c r="AR467" s="359" t="str">
        <f t="shared" si="223"/>
        <v>IND</v>
      </c>
      <c r="AS467" s="333" t="str">
        <f t="shared" si="234"/>
        <v/>
      </c>
      <c r="AU467" s="373">
        <f t="shared" si="224"/>
        <v>6711.4466858789619</v>
      </c>
      <c r="AV467" s="374">
        <f t="shared" si="225"/>
        <v>3152.9262295081967</v>
      </c>
      <c r="AW467" s="375">
        <f t="shared" si="226"/>
        <v>4203.7951338464945</v>
      </c>
      <c r="AX467" s="376">
        <f t="shared" si="227"/>
        <v>1208.2559999999999</v>
      </c>
      <c r="AY467" s="377">
        <f t="shared" si="228"/>
        <v>6217.8784977610267</v>
      </c>
      <c r="AZ467" s="378">
        <f t="shared" si="229"/>
        <v>0</v>
      </c>
      <c r="BA467" s="379">
        <f t="shared" si="230"/>
        <v>0</v>
      </c>
      <c r="BB467" s="471">
        <f t="shared" si="232"/>
        <v>466.83990004595159</v>
      </c>
      <c r="BC467" s="379">
        <f t="shared" si="233"/>
        <v>9635.6139277889888</v>
      </c>
      <c r="BD467" s="381">
        <f t="shared" si="231"/>
        <v>0</v>
      </c>
      <c r="BE467" s="382">
        <f>'Allocation (ENG)'!AW467</f>
        <v>31596.756374829623</v>
      </c>
    </row>
    <row r="468" spans="1:57" ht="20" customHeight="1" x14ac:dyDescent="0.35">
      <c r="A468" s="333" t="s">
        <v>582</v>
      </c>
      <c r="B468" s="390" t="s">
        <v>574</v>
      </c>
      <c r="C468" s="333" t="s">
        <v>545</v>
      </c>
      <c r="D468" s="333" t="s">
        <v>71</v>
      </c>
      <c r="E468" s="462">
        <f>'Allocation (ENG)'!AY468</f>
        <v>0.22865913057931977</v>
      </c>
      <c r="F468" s="463">
        <f>'Allocation (ENG)'!AZ468</f>
        <v>0.10921185927613335</v>
      </c>
      <c r="G468" s="464">
        <f>'Allocation (ENG)'!BA468</f>
        <v>0.24723678444393762</v>
      </c>
      <c r="H468" s="465">
        <f>'Allocation (ENG)'!BB468</f>
        <v>5.4125997645840411E-2</v>
      </c>
      <c r="I468" s="466">
        <f>'Allocation (ENG)'!BC468</f>
        <v>0.27628541939184037</v>
      </c>
      <c r="J468" s="467">
        <f>'Allocation (ENG)'!BD468</f>
        <v>4.984388573913584E-2</v>
      </c>
      <c r="K468" s="462">
        <f>'Allocation (ENG)'!BE468</f>
        <v>0</v>
      </c>
      <c r="L468" s="468">
        <f>'Allocation (ENG)'!BF468</f>
        <v>2.7456141905726129E-2</v>
      </c>
      <c r="M468" s="469">
        <f>'Allocation (ENG)'!BG468</f>
        <v>7.1807810180664691E-3</v>
      </c>
      <c r="N468" s="470">
        <f>'Allocation (ENG)'!BH468</f>
        <v>0</v>
      </c>
      <c r="P468" s="367">
        <f t="shared" si="207"/>
        <v>-0.22343987262188783</v>
      </c>
      <c r="Q468" s="367">
        <f t="shared" si="208"/>
        <v>-4.2624280535958362E-2</v>
      </c>
      <c r="R468" s="367">
        <f t="shared" si="209"/>
        <v>9.8055304601135124E-2</v>
      </c>
      <c r="S468" s="367">
        <f t="shared" si="210"/>
        <v>-6.3586079289455269E-3</v>
      </c>
      <c r="T468" s="367">
        <f t="shared" si="211"/>
        <v>0.16385276186900249</v>
      </c>
      <c r="U468" s="367">
        <f t="shared" si="212"/>
        <v>-2.4122228307138532E-2</v>
      </c>
      <c r="V468" s="367">
        <f t="shared" si="213"/>
        <v>0</v>
      </c>
      <c r="W468" s="367">
        <f t="shared" si="214"/>
        <v>2.7456141905726129E-2</v>
      </c>
      <c r="X468" s="367">
        <f t="shared" si="215"/>
        <v>7.1807810180664691E-3</v>
      </c>
      <c r="Y468" s="367">
        <f t="shared" si="216"/>
        <v>0</v>
      </c>
      <c r="AA468" s="368">
        <f>'GE2024 results'!Q467</f>
        <v>0.45209900320120761</v>
      </c>
      <c r="AB468" s="368">
        <f>'GE2024 results'!R467</f>
        <v>0.15183613981209171</v>
      </c>
      <c r="AC468" s="368">
        <f>'GE2024 results'!S467</f>
        <v>0.1491814798428025</v>
      </c>
      <c r="AD468" s="368">
        <f>'GE2024 results'!T467</f>
        <v>6.0484605574785938E-2</v>
      </c>
      <c r="AE468" s="368">
        <f>'GE2024 results'!U467</f>
        <v>0.11243265752283789</v>
      </c>
      <c r="AF468" s="368">
        <f>'GE2024 results'!W467</f>
        <v>7.3966114046274373E-2</v>
      </c>
      <c r="AG468" s="368">
        <f>'GE2024 results'!X467</f>
        <v>0</v>
      </c>
      <c r="AH468" s="369">
        <f>'GE2024 results'!Z467</f>
        <v>0</v>
      </c>
      <c r="AJ468" s="368">
        <f t="shared" si="217"/>
        <v>0.27628541939184037</v>
      </c>
      <c r="AK468" s="370" t="str">
        <f t="shared" si="218"/>
        <v>Grn</v>
      </c>
      <c r="AL468" s="368">
        <f t="shared" si="219"/>
        <v>2.9048634947902746E-2</v>
      </c>
      <c r="AM468" s="368">
        <f t="shared" si="220"/>
        <v>0.24723678444393762</v>
      </c>
      <c r="AO468" s="383" t="s">
        <v>8</v>
      </c>
      <c r="AP468" s="372" t="str">
        <f t="shared" si="221"/>
        <v>Grn</v>
      </c>
      <c r="AQ468" s="359" t="str">
        <f t="shared" si="222"/>
        <v>gain from</v>
      </c>
      <c r="AR468" s="359" t="str">
        <f t="shared" si="223"/>
        <v>LAB</v>
      </c>
      <c r="AS468" s="333" t="str">
        <f t="shared" si="234"/>
        <v/>
      </c>
      <c r="AU468" s="373">
        <f t="shared" si="224"/>
        <v>9111.0144092219016</v>
      </c>
      <c r="AV468" s="374">
        <f t="shared" si="225"/>
        <v>4351.5901639344265</v>
      </c>
      <c r="AW468" s="375">
        <f t="shared" si="226"/>
        <v>9851.2484493900683</v>
      </c>
      <c r="AX468" s="376">
        <f t="shared" si="227"/>
        <v>2156.672</v>
      </c>
      <c r="AY468" s="377">
        <f t="shared" si="228"/>
        <v>11008.702914068705</v>
      </c>
      <c r="AZ468" s="378">
        <f t="shared" si="229"/>
        <v>1986.0495403368277</v>
      </c>
      <c r="BA468" s="379">
        <f t="shared" si="230"/>
        <v>0</v>
      </c>
      <c r="BB468" s="471">
        <f t="shared" si="232"/>
        <v>1094.0009431984442</v>
      </c>
      <c r="BC468" s="379">
        <f t="shared" si="233"/>
        <v>286.12108844862269</v>
      </c>
      <c r="BD468" s="381">
        <f t="shared" si="231"/>
        <v>0</v>
      </c>
      <c r="BE468" s="382">
        <f>'Allocation (ENG)'!AW468</f>
        <v>39845.399508598995</v>
      </c>
    </row>
    <row r="469" spans="1:57" ht="20" customHeight="1" x14ac:dyDescent="0.35">
      <c r="A469" s="333" t="s">
        <v>583</v>
      </c>
      <c r="B469" s="390" t="s">
        <v>574</v>
      </c>
      <c r="C469" s="333" t="s">
        <v>545</v>
      </c>
      <c r="D469" s="333" t="s">
        <v>71</v>
      </c>
      <c r="E469" s="462">
        <f>'Allocation (ENG)'!AY469</f>
        <v>0.16783410893398801</v>
      </c>
      <c r="F469" s="463">
        <f>'Allocation (ENG)'!AZ469</f>
        <v>7.6928674238501332E-2</v>
      </c>
      <c r="G469" s="464">
        <f>'Allocation (ENG)'!BA469</f>
        <v>0.2468557178677783</v>
      </c>
      <c r="H469" s="465">
        <f>'Allocation (ENG)'!BB469</f>
        <v>9.5709415193254571E-2</v>
      </c>
      <c r="I469" s="466">
        <f>'Allocation (ENG)'!BC469</f>
        <v>0.14160769571605605</v>
      </c>
      <c r="J469" s="467">
        <f>'Allocation (ENG)'!BD469</f>
        <v>0</v>
      </c>
      <c r="K469" s="462">
        <f>'Allocation (ENG)'!BE469</f>
        <v>0.22943268411516507</v>
      </c>
      <c r="L469" s="468">
        <f>'Allocation (ENG)'!BF469</f>
        <v>2.7413823696426927E-2</v>
      </c>
      <c r="M469" s="469">
        <f>'Allocation (ENG)'!BG469</f>
        <v>1.4217880238829812E-2</v>
      </c>
      <c r="N469" s="470">
        <f>'Allocation (ENG)'!BH469</f>
        <v>0</v>
      </c>
      <c r="P469" s="367">
        <f t="shared" si="207"/>
        <v>-0.14411254887920369</v>
      </c>
      <c r="Q469" s="367">
        <f t="shared" si="208"/>
        <v>-2.3613601104570822E-2</v>
      </c>
      <c r="R469" s="367">
        <f t="shared" si="209"/>
        <v>0.10683247749593236</v>
      </c>
      <c r="S469" s="367">
        <f t="shared" si="210"/>
        <v>-4.8328601498175833E-3</v>
      </c>
      <c r="T469" s="367">
        <f t="shared" si="211"/>
        <v>8.7435495627521301E-2</v>
      </c>
      <c r="U469" s="367">
        <f t="shared" si="212"/>
        <v>0</v>
      </c>
      <c r="V469" s="367">
        <f t="shared" si="213"/>
        <v>-6.3340666925118222E-2</v>
      </c>
      <c r="W469" s="367">
        <f t="shared" si="214"/>
        <v>2.7413823696426927E-2</v>
      </c>
      <c r="X469" s="367">
        <f t="shared" si="215"/>
        <v>1.4217880238829812E-2</v>
      </c>
      <c r="Y469" s="367">
        <f t="shared" si="216"/>
        <v>0</v>
      </c>
      <c r="AA469" s="368">
        <f>'GE2024 results'!Q468</f>
        <v>0.3119466578131917</v>
      </c>
      <c r="AB469" s="368">
        <f>'GE2024 results'!R468</f>
        <v>0.10054227534307215</v>
      </c>
      <c r="AC469" s="368">
        <f>'GE2024 results'!S468</f>
        <v>0.14002324037184594</v>
      </c>
      <c r="AD469" s="368">
        <f>'GE2024 results'!T468</f>
        <v>0.10054227534307215</v>
      </c>
      <c r="AE469" s="368">
        <f>'GE2024 results'!U468</f>
        <v>5.4172200088534753E-2</v>
      </c>
      <c r="AF469" s="368">
        <f>'GE2024 results'!W468</f>
        <v>0</v>
      </c>
      <c r="AG469" s="368">
        <f>'GE2024 results'!X468</f>
        <v>0.29277335104028329</v>
      </c>
      <c r="AH469" s="369">
        <f>'GE2024 results'!Z468</f>
        <v>0</v>
      </c>
      <c r="AJ469" s="368">
        <f t="shared" si="217"/>
        <v>0.2468557178677783</v>
      </c>
      <c r="AK469" s="370" t="str">
        <f t="shared" si="218"/>
        <v>Ref</v>
      </c>
      <c r="AL469" s="368">
        <f t="shared" si="219"/>
        <v>1.7423033752613226E-2</v>
      </c>
      <c r="AM469" s="368">
        <f t="shared" si="220"/>
        <v>0.22943268411516507</v>
      </c>
      <c r="AO469" s="383" t="s">
        <v>8</v>
      </c>
      <c r="AP469" s="372" t="str">
        <f t="shared" si="221"/>
        <v>Ref</v>
      </c>
      <c r="AQ469" s="359" t="str">
        <f t="shared" si="222"/>
        <v>gain from</v>
      </c>
      <c r="AR469" s="359" t="str">
        <f t="shared" si="223"/>
        <v>LAB</v>
      </c>
      <c r="AS469" s="333" t="str">
        <f t="shared" si="234"/>
        <v/>
      </c>
      <c r="AU469" s="373">
        <f t="shared" si="224"/>
        <v>5913.6887608069164</v>
      </c>
      <c r="AV469" s="374">
        <f t="shared" si="225"/>
        <v>2710.6065573770493</v>
      </c>
      <c r="AW469" s="375">
        <f t="shared" si="226"/>
        <v>8698.0405447249013</v>
      </c>
      <c r="AX469" s="376">
        <f t="shared" si="227"/>
        <v>3372.3519999999994</v>
      </c>
      <c r="AY469" s="377">
        <f t="shared" si="228"/>
        <v>4989.5926633672498</v>
      </c>
      <c r="AZ469" s="378">
        <f t="shared" si="229"/>
        <v>0</v>
      </c>
      <c r="BA469" s="379">
        <f t="shared" si="230"/>
        <v>8084.1343516606921</v>
      </c>
      <c r="BB469" s="471">
        <f t="shared" si="232"/>
        <v>965.9348872169096</v>
      </c>
      <c r="BC469" s="379">
        <f t="shared" si="233"/>
        <v>500.97157904855175</v>
      </c>
      <c r="BD469" s="381">
        <f t="shared" si="231"/>
        <v>0</v>
      </c>
      <c r="BE469" s="382">
        <f>'Allocation (ENG)'!AW469</f>
        <v>35235.321344202268</v>
      </c>
    </row>
    <row r="470" spans="1:57" ht="20" customHeight="1" x14ac:dyDescent="0.35">
      <c r="A470" s="333" t="s">
        <v>584</v>
      </c>
      <c r="B470" s="390" t="s">
        <v>574</v>
      </c>
      <c r="C470" s="333" t="s">
        <v>545</v>
      </c>
      <c r="D470" s="333" t="s">
        <v>71</v>
      </c>
      <c r="E470" s="462">
        <f>'Allocation (ENG)'!AY470</f>
        <v>0.26339757461707691</v>
      </c>
      <c r="F470" s="463">
        <f>'Allocation (ENG)'!AZ470</f>
        <v>0.12767183663480988</v>
      </c>
      <c r="G470" s="464">
        <f>'Allocation (ENG)'!BA470</f>
        <v>0.31514865408354709</v>
      </c>
      <c r="H470" s="465">
        <f>'Allocation (ENG)'!BB470</f>
        <v>3.1233560410432556E-2</v>
      </c>
      <c r="I470" s="466">
        <f>'Allocation (ENG)'!BC470</f>
        <v>0.19082883840895265</v>
      </c>
      <c r="J470" s="467">
        <f>'Allocation (ENG)'!BD470</f>
        <v>0</v>
      </c>
      <c r="K470" s="462">
        <f>'Allocation (ENG)'!BE470</f>
        <v>1.6360672476109665E-2</v>
      </c>
      <c r="L470" s="468">
        <f>'Allocation (ENG)'!BF470</f>
        <v>3.4997891545052555E-2</v>
      </c>
      <c r="M470" s="469">
        <f>'Allocation (ENG)'!BG470</f>
        <v>4.1170458307344428E-3</v>
      </c>
      <c r="N470" s="470">
        <f>'Allocation (ENG)'!BH470</f>
        <v>1.624392599328417E-2</v>
      </c>
      <c r="P470" s="367">
        <f t="shared" si="207"/>
        <v>-0.23122608129690159</v>
      </c>
      <c r="Q470" s="367">
        <f t="shared" si="208"/>
        <v>-4.0913023147975014E-2</v>
      </c>
      <c r="R470" s="367">
        <f t="shared" si="209"/>
        <v>0.13454131631945782</v>
      </c>
      <c r="S470" s="367">
        <f t="shared" si="210"/>
        <v>-1.9160586526246678E-3</v>
      </c>
      <c r="T470" s="367">
        <f t="shared" si="211"/>
        <v>0.11707296225398425</v>
      </c>
      <c r="U470" s="367">
        <f t="shared" si="212"/>
        <v>0</v>
      </c>
      <c r="V470" s="367">
        <f t="shared" si="213"/>
        <v>-1.1385585696473681E-2</v>
      </c>
      <c r="W470" s="367">
        <f t="shared" si="214"/>
        <v>3.4997891545052555E-2</v>
      </c>
      <c r="X470" s="367">
        <f t="shared" si="215"/>
        <v>4.1170458307344428E-3</v>
      </c>
      <c r="Y470" s="367">
        <f t="shared" si="216"/>
        <v>-5.2884671552542208E-3</v>
      </c>
      <c r="AA470" s="368">
        <f>'GE2024 results'!Q469</f>
        <v>0.4946236559139785</v>
      </c>
      <c r="AB470" s="368">
        <f>'GE2024 results'!R469</f>
        <v>0.1685848597827849</v>
      </c>
      <c r="AC470" s="368">
        <f>'GE2024 results'!S469</f>
        <v>0.18060733776408927</v>
      </c>
      <c r="AD470" s="368">
        <f>'GE2024 results'!T469</f>
        <v>3.3149619063057224E-2</v>
      </c>
      <c r="AE470" s="368">
        <f>'GE2024 results'!U469</f>
        <v>7.3755876154968397E-2</v>
      </c>
      <c r="AF470" s="368">
        <f>'GE2024 results'!W469</f>
        <v>0</v>
      </c>
      <c r="AG470" s="368">
        <f>'GE2024 results'!X469</f>
        <v>2.7746258172583346E-2</v>
      </c>
      <c r="AH470" s="369">
        <f>'GE2024 results'!Z469</f>
        <v>2.153239314853839E-2</v>
      </c>
      <c r="AJ470" s="368">
        <f t="shared" si="217"/>
        <v>0.31514865408354709</v>
      </c>
      <c r="AK470" s="370" t="str">
        <f t="shared" si="218"/>
        <v>Ref</v>
      </c>
      <c r="AL470" s="368">
        <f t="shared" si="219"/>
        <v>5.1751079466470173E-2</v>
      </c>
      <c r="AM470" s="368">
        <f t="shared" si="220"/>
        <v>0.26339757461707691</v>
      </c>
      <c r="AO470" s="383" t="s">
        <v>8</v>
      </c>
      <c r="AP470" s="372" t="str">
        <f t="shared" si="221"/>
        <v>Ref</v>
      </c>
      <c r="AQ470" s="359" t="str">
        <f t="shared" si="222"/>
        <v>gain from</v>
      </c>
      <c r="AR470" s="359" t="str">
        <f t="shared" si="223"/>
        <v>LAB</v>
      </c>
      <c r="AS470" s="333" t="str">
        <f t="shared" si="234"/>
        <v/>
      </c>
      <c r="AU470" s="373">
        <f t="shared" si="224"/>
        <v>9602.4668587896267</v>
      </c>
      <c r="AV470" s="374">
        <f t="shared" si="225"/>
        <v>4654.4262295081962</v>
      </c>
      <c r="AW470" s="375">
        <f t="shared" si="226"/>
        <v>11489.113029339254</v>
      </c>
      <c r="AX470" s="376">
        <f t="shared" si="227"/>
        <v>1138.6559999999999</v>
      </c>
      <c r="AY470" s="377">
        <f t="shared" si="228"/>
        <v>6956.8886470850839</v>
      </c>
      <c r="AZ470" s="378">
        <f t="shared" si="229"/>
        <v>0</v>
      </c>
      <c r="BA470" s="379">
        <f t="shared" si="230"/>
        <v>596.44746337451352</v>
      </c>
      <c r="BB470" s="471">
        <f t="shared" si="232"/>
        <v>1275.8890972228889</v>
      </c>
      <c r="BC470" s="379">
        <f t="shared" si="233"/>
        <v>150.09172428113311</v>
      </c>
      <c r="BD470" s="381">
        <f t="shared" si="231"/>
        <v>592.19133370497559</v>
      </c>
      <c r="BE470" s="382">
        <f>'Allocation (ENG)'!AW470</f>
        <v>36456.170383305674</v>
      </c>
    </row>
    <row r="471" spans="1:57" ht="20" customHeight="1" x14ac:dyDescent="0.35">
      <c r="A471" s="333" t="s">
        <v>585</v>
      </c>
      <c r="B471" s="390" t="s">
        <v>574</v>
      </c>
      <c r="C471" s="333" t="s">
        <v>545</v>
      </c>
      <c r="D471" s="333" t="s">
        <v>71</v>
      </c>
      <c r="E471" s="462">
        <f>'Allocation (ENG)'!AY471</f>
        <v>0.24097308198449557</v>
      </c>
      <c r="F471" s="463">
        <f>'Allocation (ENG)'!AZ471</f>
        <v>0.14827627766250684</v>
      </c>
      <c r="G471" s="464">
        <f>'Allocation (ENG)'!BA471</f>
        <v>0.31831285383692953</v>
      </c>
      <c r="H471" s="465">
        <f>'Allocation (ENG)'!BB471</f>
        <v>4.1800245592016394E-2</v>
      </c>
      <c r="I471" s="466">
        <f>'Allocation (ENG)'!BC471</f>
        <v>0.20329518588163847</v>
      </c>
      <c r="J471" s="467">
        <f>'Allocation (ENG)'!BD471</f>
        <v>8.3298175177863726E-3</v>
      </c>
      <c r="K471" s="462">
        <f>'Allocation (ENG)'!BE471</f>
        <v>0</v>
      </c>
      <c r="L471" s="468">
        <f>'Allocation (ENG)'!BF471</f>
        <v>3.5349282288312418E-2</v>
      </c>
      <c r="M471" s="469">
        <f>'Allocation (ENG)'!BG471</f>
        <v>3.6632552363143069E-3</v>
      </c>
      <c r="N471" s="470">
        <f>'Allocation (ENG)'!BH471</f>
        <v>0</v>
      </c>
      <c r="P471" s="367">
        <f t="shared" si="207"/>
        <v>-0.22775609459808416</v>
      </c>
      <c r="Q471" s="367">
        <f t="shared" si="208"/>
        <v>-5.453190891531326E-2</v>
      </c>
      <c r="R471" s="367">
        <f t="shared" si="209"/>
        <v>0.12935521461751021</v>
      </c>
      <c r="S471" s="367">
        <f t="shared" si="210"/>
        <v>-4.1540618806156851E-3</v>
      </c>
      <c r="T471" s="367">
        <f t="shared" si="211"/>
        <v>0.1219053715075309</v>
      </c>
      <c r="U471" s="367">
        <f t="shared" si="212"/>
        <v>-3.8310582556548463E-3</v>
      </c>
      <c r="V471" s="367">
        <f t="shared" si="213"/>
        <v>0</v>
      </c>
      <c r="W471" s="367">
        <f t="shared" si="214"/>
        <v>3.5349282288312418E-2</v>
      </c>
      <c r="X471" s="367">
        <f t="shared" si="215"/>
        <v>3.6632552363143069E-3</v>
      </c>
      <c r="Y471" s="367">
        <f t="shared" si="216"/>
        <v>0</v>
      </c>
      <c r="AA471" s="368">
        <f>'GE2024 results'!Q470</f>
        <v>0.46872917658257973</v>
      </c>
      <c r="AB471" s="368">
        <f>'GE2024 results'!R470</f>
        <v>0.2028081865778201</v>
      </c>
      <c r="AC471" s="368">
        <f>'GE2024 results'!S470</f>
        <v>0.18895763921941933</v>
      </c>
      <c r="AD471" s="368">
        <f>'GE2024 results'!T470</f>
        <v>4.5954307472632079E-2</v>
      </c>
      <c r="AE471" s="368">
        <f>'GE2024 results'!U470</f>
        <v>8.1389814374107569E-2</v>
      </c>
      <c r="AF471" s="368">
        <f>'GE2024 results'!W470</f>
        <v>1.2160875773441219E-2</v>
      </c>
      <c r="AG471" s="368">
        <f>'GE2024 results'!X470</f>
        <v>0</v>
      </c>
      <c r="AH471" s="369">
        <f>'GE2024 results'!Z470</f>
        <v>0</v>
      </c>
      <c r="AJ471" s="368">
        <f t="shared" si="217"/>
        <v>0.31831285383692953</v>
      </c>
      <c r="AK471" s="370" t="str">
        <f t="shared" si="218"/>
        <v>Ref</v>
      </c>
      <c r="AL471" s="368">
        <f t="shared" si="219"/>
        <v>7.7339771852433958E-2</v>
      </c>
      <c r="AM471" s="368">
        <f t="shared" si="220"/>
        <v>0.24097308198449557</v>
      </c>
      <c r="AO471" s="383" t="s">
        <v>8</v>
      </c>
      <c r="AP471" s="372" t="str">
        <f t="shared" si="221"/>
        <v>Ref</v>
      </c>
      <c r="AQ471" s="359" t="str">
        <f t="shared" si="222"/>
        <v>gain from</v>
      </c>
      <c r="AR471" s="359" t="str">
        <f t="shared" si="223"/>
        <v>LAB</v>
      </c>
      <c r="AS471" s="333" t="str">
        <f t="shared" si="234"/>
        <v/>
      </c>
      <c r="AU471" s="373">
        <f t="shared" si="224"/>
        <v>10330.466858789627</v>
      </c>
      <c r="AV471" s="374">
        <f t="shared" si="225"/>
        <v>6356.5737704918038</v>
      </c>
      <c r="AW471" s="375">
        <f t="shared" si="226"/>
        <v>13646.007098422389</v>
      </c>
      <c r="AX471" s="376">
        <f t="shared" si="227"/>
        <v>1791.9679999999998</v>
      </c>
      <c r="AY471" s="377">
        <f t="shared" si="228"/>
        <v>8715.2231403043916</v>
      </c>
      <c r="AZ471" s="378">
        <f t="shared" si="229"/>
        <v>357.09757744972524</v>
      </c>
      <c r="BA471" s="379">
        <f t="shared" si="230"/>
        <v>0</v>
      </c>
      <c r="BB471" s="471">
        <f t="shared" si="232"/>
        <v>1515.4165193642095</v>
      </c>
      <c r="BC471" s="379">
        <f t="shared" si="233"/>
        <v>157.04300456458191</v>
      </c>
      <c r="BD471" s="381">
        <f t="shared" si="231"/>
        <v>0</v>
      </c>
      <c r="BE471" s="382">
        <f>'Allocation (ENG)'!AW471</f>
        <v>42869.795969386731</v>
      </c>
    </row>
    <row r="472" spans="1:57" ht="20" customHeight="1" x14ac:dyDescent="0.35">
      <c r="A472" s="333" t="s">
        <v>586</v>
      </c>
      <c r="B472" s="390" t="s">
        <v>574</v>
      </c>
      <c r="C472" s="333" t="s">
        <v>545</v>
      </c>
      <c r="D472" s="333" t="s">
        <v>71</v>
      </c>
      <c r="E472" s="462">
        <f>'Allocation (ENG)'!AY472</f>
        <v>0.27772906146965642</v>
      </c>
      <c r="F472" s="463">
        <f>'Allocation (ENG)'!AZ472</f>
        <v>0.1970859109452463</v>
      </c>
      <c r="G472" s="464">
        <f>'Allocation (ENG)'!BA472</f>
        <v>0.25525694081813916</v>
      </c>
      <c r="H472" s="465">
        <f>'Allocation (ENG)'!BB472</f>
        <v>6.1083010153200883E-2</v>
      </c>
      <c r="I472" s="466">
        <f>'Allocation (ENG)'!BC472</f>
        <v>0.15660168695032939</v>
      </c>
      <c r="J472" s="467">
        <f>'Allocation (ENG)'!BD472</f>
        <v>0</v>
      </c>
      <c r="K472" s="462">
        <f>'Allocation (ENG)'!BE472</f>
        <v>1.0354244244404015E-2</v>
      </c>
      <c r="L472" s="468">
        <f>'Allocation (ENG)'!BF472</f>
        <v>2.8346796393129578E-2</v>
      </c>
      <c r="M472" s="469">
        <f>'Allocation (ENG)'!BG472</f>
        <v>3.5355567318304934E-3</v>
      </c>
      <c r="N472" s="470">
        <f>'Allocation (ENG)'!BH472</f>
        <v>1.0006792294063723E-2</v>
      </c>
      <c r="P472" s="367">
        <f t="shared" si="207"/>
        <v>-0.19876341471859099</v>
      </c>
      <c r="Q472" s="367">
        <f t="shared" si="208"/>
        <v>-4.0680581764964086E-2</v>
      </c>
      <c r="R472" s="367">
        <f t="shared" si="209"/>
        <v>0.12160689752404352</v>
      </c>
      <c r="S472" s="367">
        <f t="shared" si="210"/>
        <v>1.8520069002931558E-3</v>
      </c>
      <c r="T472" s="367">
        <f t="shared" si="211"/>
        <v>0.10130225562412593</v>
      </c>
      <c r="U472" s="367">
        <f t="shared" si="212"/>
        <v>-6.1547822424001314E-3</v>
      </c>
      <c r="V472" s="367">
        <f t="shared" si="213"/>
        <v>-7.8292759166032153E-3</v>
      </c>
      <c r="W472" s="367">
        <f t="shared" si="214"/>
        <v>2.8346796393129578E-2</v>
      </c>
      <c r="X472" s="367">
        <f t="shared" si="215"/>
        <v>3.5355567318304934E-3</v>
      </c>
      <c r="Y472" s="367">
        <f t="shared" si="216"/>
        <v>-3.2154585308643152E-3</v>
      </c>
      <c r="AA472" s="368">
        <f>'GE2024 results'!Q471</f>
        <v>0.47649247618824742</v>
      </c>
      <c r="AB472" s="368">
        <f>'GE2024 results'!R471</f>
        <v>0.23776649271021039</v>
      </c>
      <c r="AC472" s="368">
        <f>'GE2024 results'!S471</f>
        <v>0.13365004329409563</v>
      </c>
      <c r="AD472" s="368">
        <f>'GE2024 results'!T471</f>
        <v>5.9231003252907727E-2</v>
      </c>
      <c r="AE472" s="368">
        <f>'GE2024 results'!U471</f>
        <v>5.5299431326203456E-2</v>
      </c>
      <c r="AF472" s="368">
        <f>'GE2024 results'!W471</f>
        <v>6.1547822424001314E-3</v>
      </c>
      <c r="AG472" s="368">
        <f>'GE2024 results'!X471</f>
        <v>1.818352016100723E-2</v>
      </c>
      <c r="AH472" s="369">
        <f>'GE2024 results'!Z471</f>
        <v>1.3222250824928039E-2</v>
      </c>
      <c r="AJ472" s="368">
        <f t="shared" si="217"/>
        <v>0.27772906146965642</v>
      </c>
      <c r="AK472" s="370" t="str">
        <f t="shared" si="218"/>
        <v>Lab</v>
      </c>
      <c r="AL472" s="368">
        <f t="shared" si="219"/>
        <v>2.2472120651517269E-2</v>
      </c>
      <c r="AM472" s="368">
        <f t="shared" si="220"/>
        <v>0.25525694081813916</v>
      </c>
      <c r="AO472" s="383" t="s">
        <v>8</v>
      </c>
      <c r="AP472" s="372" t="str">
        <f t="shared" si="221"/>
        <v>Lab</v>
      </c>
      <c r="AQ472" s="359" t="str">
        <f t="shared" si="222"/>
        <v>HOLD</v>
      </c>
      <c r="AR472" s="359" t="str">
        <f t="shared" si="223"/>
        <v/>
      </c>
      <c r="AS472" s="333" t="str">
        <f t="shared" si="234"/>
        <v/>
      </c>
      <c r="AU472" s="373">
        <f t="shared" si="224"/>
        <v>10679.256484149855</v>
      </c>
      <c r="AV472" s="374">
        <f t="shared" si="225"/>
        <v>7578.3606557377043</v>
      </c>
      <c r="AW472" s="375">
        <f t="shared" si="226"/>
        <v>9815.1569948476408</v>
      </c>
      <c r="AX472" s="376">
        <f t="shared" si="227"/>
        <v>2348.768</v>
      </c>
      <c r="AY472" s="377">
        <f t="shared" si="228"/>
        <v>6021.6585615611912</v>
      </c>
      <c r="AZ472" s="378">
        <f t="shared" si="229"/>
        <v>0</v>
      </c>
      <c r="BA472" s="379">
        <f t="shared" si="230"/>
        <v>398.14209359434989</v>
      </c>
      <c r="BB472" s="471">
        <f t="shared" si="232"/>
        <v>1089.9929146207808</v>
      </c>
      <c r="BC472" s="379">
        <f t="shared" si="233"/>
        <v>135.94946439411657</v>
      </c>
      <c r="BD472" s="381">
        <f t="shared" si="231"/>
        <v>384.78184791474007</v>
      </c>
      <c r="BE472" s="382">
        <f>'Allocation (ENG)'!AW472</f>
        <v>38452.06701682038</v>
      </c>
    </row>
    <row r="473" spans="1:57" ht="20" customHeight="1" x14ac:dyDescent="0.35">
      <c r="A473" s="333" t="s">
        <v>587</v>
      </c>
      <c r="B473" s="390" t="s">
        <v>574</v>
      </c>
      <c r="C473" s="333" t="s">
        <v>545</v>
      </c>
      <c r="D473" s="333" t="s">
        <v>71</v>
      </c>
      <c r="E473" s="462">
        <f>'Allocation (ENG)'!AY473</f>
        <v>0.17425194063506019</v>
      </c>
      <c r="F473" s="463">
        <f>'Allocation (ENG)'!AZ473</f>
        <v>0.20926328230366256</v>
      </c>
      <c r="G473" s="464">
        <f>'Allocation (ENG)'!BA473</f>
        <v>0.44135832781805312</v>
      </c>
      <c r="H473" s="465">
        <f>'Allocation (ENG)'!BB473</f>
        <v>2.6653493065547117E-2</v>
      </c>
      <c r="I473" s="466">
        <f>'Allocation (ENG)'!BC473</f>
        <v>7.9983508896757219E-2</v>
      </c>
      <c r="J473" s="467">
        <f>'Allocation (ENG)'!BD473</f>
        <v>1.0087785553558E-2</v>
      </c>
      <c r="K473" s="462">
        <f>'Allocation (ENG)'!BE473</f>
        <v>6.5280794366977847E-3</v>
      </c>
      <c r="L473" s="468">
        <f>'Allocation (ENG)'!BF473</f>
        <v>4.9013729518854375E-2</v>
      </c>
      <c r="M473" s="469">
        <f>'Allocation (ENG)'!BG473</f>
        <v>2.8598527718094319E-3</v>
      </c>
      <c r="N473" s="470">
        <f>'Allocation (ENG)'!BH473</f>
        <v>0</v>
      </c>
      <c r="P473" s="367">
        <f t="shared" si="207"/>
        <v>-0.16698730397327591</v>
      </c>
      <c r="Q473" s="367">
        <f t="shared" si="208"/>
        <v>-7.8897406041403911E-2</v>
      </c>
      <c r="R473" s="367">
        <f t="shared" si="209"/>
        <v>0.17758583927184685</v>
      </c>
      <c r="S473" s="367">
        <f t="shared" si="210"/>
        <v>-2.8470097839332735E-3</v>
      </c>
      <c r="T473" s="367">
        <f t="shared" si="211"/>
        <v>4.7745269987381871E-2</v>
      </c>
      <c r="U473" s="367">
        <f t="shared" si="212"/>
        <v>-1.385343692940099E-2</v>
      </c>
      <c r="V473" s="367">
        <f t="shared" si="213"/>
        <v>-1.0820227636718239E-2</v>
      </c>
      <c r="W473" s="367">
        <f t="shared" si="214"/>
        <v>4.9013729518854375E-2</v>
      </c>
      <c r="X473" s="367">
        <f t="shared" si="215"/>
        <v>2.8598527718094319E-3</v>
      </c>
      <c r="Y473" s="367">
        <f t="shared" si="216"/>
        <v>-3.7993071851603532E-3</v>
      </c>
      <c r="AA473" s="368">
        <f>'GE2024 results'!Q472</f>
        <v>0.3412392446083361</v>
      </c>
      <c r="AB473" s="368">
        <f>'GE2024 results'!R472</f>
        <v>0.28816068834506647</v>
      </c>
      <c r="AC473" s="368">
        <f>'GE2024 results'!S472</f>
        <v>0.26377248854620627</v>
      </c>
      <c r="AD473" s="368">
        <f>'GE2024 results'!T472</f>
        <v>2.950050284948039E-2</v>
      </c>
      <c r="AE473" s="368">
        <f>'GE2024 results'!U472</f>
        <v>3.2238238909375348E-2</v>
      </c>
      <c r="AF473" s="368">
        <f>'GE2024 results'!W472</f>
        <v>2.394122248295899E-2</v>
      </c>
      <c r="AG473" s="368">
        <f>'GE2024 results'!X472</f>
        <v>1.7348307073416024E-2</v>
      </c>
      <c r="AH473" s="369">
        <f>'GE2024 results'!Z472</f>
        <v>3.7993071851603532E-3</v>
      </c>
      <c r="AJ473" s="368">
        <f t="shared" si="217"/>
        <v>0.44135832781805312</v>
      </c>
      <c r="AK473" s="370" t="str">
        <f t="shared" si="218"/>
        <v>Ref</v>
      </c>
      <c r="AL473" s="368">
        <f t="shared" si="219"/>
        <v>0.23209504551439056</v>
      </c>
      <c r="AM473" s="368">
        <f t="shared" si="220"/>
        <v>0.20926328230366256</v>
      </c>
      <c r="AO473" s="383" t="s">
        <v>8</v>
      </c>
      <c r="AP473" s="372" t="str">
        <f t="shared" si="221"/>
        <v>Ref</v>
      </c>
      <c r="AQ473" s="359" t="str">
        <f t="shared" si="222"/>
        <v>gain from</v>
      </c>
      <c r="AR473" s="359" t="str">
        <f t="shared" si="223"/>
        <v>LAB</v>
      </c>
      <c r="AS473" s="333" t="str">
        <f t="shared" si="234"/>
        <v/>
      </c>
      <c r="AU473" s="373">
        <f t="shared" si="224"/>
        <v>6406.7146974063398</v>
      </c>
      <c r="AV473" s="374">
        <f t="shared" si="225"/>
        <v>7693.9754098360645</v>
      </c>
      <c r="AW473" s="375">
        <f t="shared" si="226"/>
        <v>16227.405418552167</v>
      </c>
      <c r="AX473" s="376">
        <f t="shared" si="227"/>
        <v>979.96799999999996</v>
      </c>
      <c r="AY473" s="377">
        <f t="shared" si="228"/>
        <v>2940.7507321377971</v>
      </c>
      <c r="AZ473" s="378">
        <f t="shared" si="229"/>
        <v>370.89724071204779</v>
      </c>
      <c r="BA473" s="379">
        <f t="shared" si="230"/>
        <v>240.01765673600039</v>
      </c>
      <c r="BB473" s="471">
        <f t="shared" si="232"/>
        <v>1802.0859919190007</v>
      </c>
      <c r="BC473" s="379">
        <f t="shared" si="233"/>
        <v>105.14810175883478</v>
      </c>
      <c r="BD473" s="381">
        <f t="shared" si="231"/>
        <v>0</v>
      </c>
      <c r="BE473" s="382">
        <f>'Allocation (ENG)'!AW473</f>
        <v>36766.963249058259</v>
      </c>
    </row>
    <row r="474" spans="1:57" ht="20" customHeight="1" x14ac:dyDescent="0.35">
      <c r="A474" s="333" t="s">
        <v>588</v>
      </c>
      <c r="B474" s="390" t="s">
        <v>574</v>
      </c>
      <c r="C474" s="333" t="s">
        <v>545</v>
      </c>
      <c r="D474" s="333" t="s">
        <v>71</v>
      </c>
      <c r="E474" s="462">
        <f>'Allocation (ENG)'!AY474</f>
        <v>0.19849697301977087</v>
      </c>
      <c r="F474" s="463">
        <f>'Allocation (ENG)'!AZ474</f>
        <v>0.20028726299727165</v>
      </c>
      <c r="G474" s="464">
        <f>'Allocation (ENG)'!BA474</f>
        <v>0.36731702501560093</v>
      </c>
      <c r="H474" s="465">
        <f>'Allocation (ENG)'!BB474</f>
        <v>5.2857162628203037E-2</v>
      </c>
      <c r="I474" s="466">
        <f>'Allocation (ENG)'!BC474</f>
        <v>0.13808551477898645</v>
      </c>
      <c r="J474" s="467">
        <f>'Allocation (ENG)'!BD474</f>
        <v>0</v>
      </c>
      <c r="K474" s="462">
        <f>'Allocation (ENG)'!BE474</f>
        <v>0</v>
      </c>
      <c r="L474" s="468">
        <f>'Allocation (ENG)'!BF474</f>
        <v>4.0791294005461193E-2</v>
      </c>
      <c r="M474" s="469">
        <f>'Allocation (ENG)'!BG474</f>
        <v>2.1647675547058981E-3</v>
      </c>
      <c r="N474" s="470">
        <f>'Allocation (ENG)'!BH474</f>
        <v>0</v>
      </c>
      <c r="P474" s="367">
        <f t="shared" si="207"/>
        <v>-0.19092186673345635</v>
      </c>
      <c r="Q474" s="367">
        <f t="shared" si="208"/>
        <v>-7.6010108561647943E-2</v>
      </c>
      <c r="R474" s="367">
        <f t="shared" si="209"/>
        <v>0.14739893698615408</v>
      </c>
      <c r="S474" s="367">
        <f t="shared" si="210"/>
        <v>-5.7513707327799049E-3</v>
      </c>
      <c r="T474" s="367">
        <f t="shared" si="211"/>
        <v>8.2328347481563049E-2</v>
      </c>
      <c r="U474" s="367">
        <f t="shared" si="212"/>
        <v>0</v>
      </c>
      <c r="V474" s="367">
        <f t="shared" si="213"/>
        <v>0</v>
      </c>
      <c r="W474" s="367">
        <f t="shared" si="214"/>
        <v>4.0791294005461193E-2</v>
      </c>
      <c r="X474" s="367">
        <f t="shared" si="215"/>
        <v>2.1647675547058981E-3</v>
      </c>
      <c r="Y474" s="367">
        <f t="shared" si="216"/>
        <v>0</v>
      </c>
      <c r="AA474" s="368">
        <f>'GE2024 results'!Q473</f>
        <v>0.38941883975322722</v>
      </c>
      <c r="AB474" s="368">
        <f>'GE2024 results'!R473</f>
        <v>0.27629737155891959</v>
      </c>
      <c r="AC474" s="368">
        <f>'GE2024 results'!S473</f>
        <v>0.21991808802944685</v>
      </c>
      <c r="AD474" s="368">
        <f>'GE2024 results'!T473</f>
        <v>5.8608533360982942E-2</v>
      </c>
      <c r="AE474" s="368">
        <f>'GE2024 results'!U473</f>
        <v>5.5757167297423402E-2</v>
      </c>
      <c r="AF474" s="368">
        <f>'GE2024 results'!W473</f>
        <v>0</v>
      </c>
      <c r="AG474" s="368">
        <f>'GE2024 results'!X473</f>
        <v>0</v>
      </c>
      <c r="AH474" s="369">
        <f>'GE2024 results'!Z473</f>
        <v>0</v>
      </c>
      <c r="AJ474" s="368">
        <f t="shared" si="217"/>
        <v>0.36731702501560093</v>
      </c>
      <c r="AK474" s="370" t="str">
        <f t="shared" si="218"/>
        <v>Ref</v>
      </c>
      <c r="AL474" s="368">
        <f t="shared" si="219"/>
        <v>0.16702976201832928</v>
      </c>
      <c r="AM474" s="368">
        <f t="shared" si="220"/>
        <v>0.20028726299727165</v>
      </c>
      <c r="AO474" s="383" t="s">
        <v>8</v>
      </c>
      <c r="AP474" s="372" t="str">
        <f t="shared" si="221"/>
        <v>Ref</v>
      </c>
      <c r="AQ474" s="359" t="str">
        <f t="shared" si="222"/>
        <v>gain from</v>
      </c>
      <c r="AR474" s="359" t="str">
        <f t="shared" si="223"/>
        <v>LAB</v>
      </c>
      <c r="AS474" s="333" t="str">
        <f t="shared" si="234"/>
        <v/>
      </c>
      <c r="AU474" s="373">
        <f t="shared" si="224"/>
        <v>7879.4985590778106</v>
      </c>
      <c r="AV474" s="374">
        <f t="shared" si="225"/>
        <v>7950.5655737704919</v>
      </c>
      <c r="AW474" s="375">
        <f t="shared" si="226"/>
        <v>14580.947635140499</v>
      </c>
      <c r="AX474" s="376">
        <f t="shared" si="227"/>
        <v>2098.2079999999996</v>
      </c>
      <c r="AY474" s="377">
        <f t="shared" si="228"/>
        <v>5481.4166592967085</v>
      </c>
      <c r="AZ474" s="378">
        <f t="shared" si="229"/>
        <v>0</v>
      </c>
      <c r="BA474" s="379">
        <f t="shared" si="230"/>
        <v>0</v>
      </c>
      <c r="BB474" s="471">
        <f t="shared" si="232"/>
        <v>1619.2435453760645</v>
      </c>
      <c r="BC474" s="379">
        <f t="shared" si="233"/>
        <v>85.932206262634367</v>
      </c>
      <c r="BD474" s="381">
        <f t="shared" si="231"/>
        <v>0</v>
      </c>
      <c r="BE474" s="382">
        <f>'Allocation (ENG)'!AW474</f>
        <v>39695.812178924207</v>
      </c>
    </row>
    <row r="475" spans="1:57" ht="20" customHeight="1" x14ac:dyDescent="0.35">
      <c r="A475" s="333" t="s">
        <v>589</v>
      </c>
      <c r="B475" s="390" t="s">
        <v>574</v>
      </c>
      <c r="C475" s="333" t="s">
        <v>545</v>
      </c>
      <c r="D475" s="333" t="s">
        <v>71</v>
      </c>
      <c r="E475" s="462">
        <f>'Allocation (ENG)'!AY475</f>
        <v>0.13819119166601879</v>
      </c>
      <c r="F475" s="463">
        <f>'Allocation (ENG)'!AZ475</f>
        <v>0.27031983602131299</v>
      </c>
      <c r="G475" s="464">
        <f>'Allocation (ENG)'!BA475</f>
        <v>0.32466535455745998</v>
      </c>
      <c r="H475" s="465">
        <f>'Allocation (ENG)'!BB475</f>
        <v>6.7154552240259638E-2</v>
      </c>
      <c r="I475" s="466">
        <f>'Allocation (ENG)'!BC475</f>
        <v>0.16108893295393303</v>
      </c>
      <c r="J475" s="467">
        <f>'Allocation (ENG)'!BD475</f>
        <v>0</v>
      </c>
      <c r="K475" s="462">
        <f>'Allocation (ENG)'!BE475</f>
        <v>0</v>
      </c>
      <c r="L475" s="468">
        <f>'Allocation (ENG)'!BF475</f>
        <v>3.6054740263068839E-2</v>
      </c>
      <c r="M475" s="469">
        <f>'Allocation (ENG)'!BG475</f>
        <v>2.5253922979467753E-3</v>
      </c>
      <c r="N475" s="470">
        <f>'Allocation (ENG)'!BH475</f>
        <v>0</v>
      </c>
      <c r="P475" s="367">
        <f t="shared" si="207"/>
        <v>-0.13904282672844015</v>
      </c>
      <c r="Q475" s="367">
        <f t="shared" si="208"/>
        <v>-0.11101319452257258</v>
      </c>
      <c r="R475" s="367">
        <f t="shared" si="209"/>
        <v>0.12589165182100034</v>
      </c>
      <c r="S475" s="367">
        <f t="shared" si="210"/>
        <v>-8.9894241421634297E-3</v>
      </c>
      <c r="T475" s="367">
        <f t="shared" si="211"/>
        <v>9.4573661011160243E-2</v>
      </c>
      <c r="U475" s="367">
        <f t="shared" si="212"/>
        <v>0</v>
      </c>
      <c r="V475" s="367">
        <f t="shared" si="213"/>
        <v>0</v>
      </c>
      <c r="W475" s="367">
        <f t="shared" si="214"/>
        <v>3.6054740263068839E-2</v>
      </c>
      <c r="X475" s="367">
        <f t="shared" si="215"/>
        <v>2.5253922979467753E-3</v>
      </c>
      <c r="Y475" s="367">
        <f t="shared" si="216"/>
        <v>0</v>
      </c>
      <c r="AA475" s="368">
        <f>'GE2024 results'!Q474</f>
        <v>0.27723401839445894</v>
      </c>
      <c r="AB475" s="368">
        <f>'GE2024 results'!R474</f>
        <v>0.38133303054388556</v>
      </c>
      <c r="AC475" s="368">
        <f>'GE2024 results'!S474</f>
        <v>0.19877370273645964</v>
      </c>
      <c r="AD475" s="368">
        <f>'GE2024 results'!T474</f>
        <v>7.6143976382423068E-2</v>
      </c>
      <c r="AE475" s="368">
        <f>'GE2024 results'!U474</f>
        <v>6.6515271942772791E-2</v>
      </c>
      <c r="AF475" s="368">
        <f>'GE2024 results'!W474</f>
        <v>0</v>
      </c>
      <c r="AG475" s="368">
        <f>'GE2024 results'!X474</f>
        <v>0</v>
      </c>
      <c r="AH475" s="369">
        <f>'GE2024 results'!Z474</f>
        <v>0</v>
      </c>
      <c r="AJ475" s="368">
        <f t="shared" si="217"/>
        <v>0.32466535455745998</v>
      </c>
      <c r="AK475" s="370" t="str">
        <f t="shared" si="218"/>
        <v>Ref</v>
      </c>
      <c r="AL475" s="368">
        <f t="shared" si="219"/>
        <v>5.4345518536146997E-2</v>
      </c>
      <c r="AM475" s="368">
        <f t="shared" si="220"/>
        <v>0.27031983602131299</v>
      </c>
      <c r="AO475" s="384" t="s">
        <v>10</v>
      </c>
      <c r="AP475" s="372" t="str">
        <f t="shared" si="221"/>
        <v>Ref</v>
      </c>
      <c r="AQ475" s="359" t="str">
        <f t="shared" si="222"/>
        <v>gain from</v>
      </c>
      <c r="AR475" s="359" t="str">
        <f t="shared" si="223"/>
        <v>CON</v>
      </c>
      <c r="AS475" s="333" t="str">
        <f t="shared" si="234"/>
        <v/>
      </c>
      <c r="AU475" s="373">
        <f t="shared" si="224"/>
        <v>6403.0432276657075</v>
      </c>
      <c r="AV475" s="374">
        <f t="shared" si="225"/>
        <v>12525.180327868853</v>
      </c>
      <c r="AW475" s="375">
        <f t="shared" si="226"/>
        <v>15043.261981422062</v>
      </c>
      <c r="AX475" s="376">
        <f t="shared" si="227"/>
        <v>3111.5840000000003</v>
      </c>
      <c r="AY475" s="377">
        <f t="shared" si="228"/>
        <v>7464.0025081729718</v>
      </c>
      <c r="AZ475" s="378">
        <f t="shared" si="229"/>
        <v>0</v>
      </c>
      <c r="BA475" s="379">
        <f t="shared" si="230"/>
        <v>0</v>
      </c>
      <c r="BB475" s="471">
        <f t="shared" si="232"/>
        <v>1670.5844828708971</v>
      </c>
      <c r="BC475" s="379">
        <f t="shared" si="233"/>
        <v>117.01321810472156</v>
      </c>
      <c r="BD475" s="381">
        <f t="shared" si="231"/>
        <v>0</v>
      </c>
      <c r="BE475" s="382">
        <f>'Allocation (ENG)'!AW475</f>
        <v>46334.66974610521</v>
      </c>
    </row>
    <row r="476" spans="1:57" ht="20" customHeight="1" x14ac:dyDescent="0.35">
      <c r="A476" s="333" t="s">
        <v>590</v>
      </c>
      <c r="B476" s="390" t="s">
        <v>574</v>
      </c>
      <c r="C476" s="333" t="s">
        <v>545</v>
      </c>
      <c r="D476" s="333" t="s">
        <v>71</v>
      </c>
      <c r="E476" s="462">
        <f>'Allocation (ENG)'!AY476</f>
        <v>0.26998116296754315</v>
      </c>
      <c r="F476" s="463">
        <f>'Allocation (ENG)'!AZ476</f>
        <v>0.10353721862293978</v>
      </c>
      <c r="G476" s="464">
        <f>'Allocation (ENG)'!BA476</f>
        <v>0.2975456808070599</v>
      </c>
      <c r="H476" s="465">
        <f>'Allocation (ENG)'!BB476</f>
        <v>2.8845711479237434E-2</v>
      </c>
      <c r="I476" s="466">
        <f>'Allocation (ENG)'!BC476</f>
        <v>0.21327843318649262</v>
      </c>
      <c r="J476" s="467">
        <f>'Allocation (ENG)'!BD476</f>
        <v>9.8783735139243737E-4</v>
      </c>
      <c r="K476" s="462">
        <f>'Allocation (ENG)'!BE476</f>
        <v>4.391540681210445E-2</v>
      </c>
      <c r="L476" s="468">
        <f>'Allocation (ENG)'!BF476</f>
        <v>3.3043045977355363E-2</v>
      </c>
      <c r="M476" s="469">
        <f>'Allocation (ENG)'!BG476</f>
        <v>7.9435648385875624E-3</v>
      </c>
      <c r="N476" s="470">
        <f>'Allocation (ENG)'!BH476</f>
        <v>9.2193795728734939E-4</v>
      </c>
      <c r="P476" s="367">
        <f t="shared" si="207"/>
        <v>-0.21009857503615897</v>
      </c>
      <c r="Q476" s="367">
        <f t="shared" si="208"/>
        <v>-2.5923125959147655E-2</v>
      </c>
      <c r="R476" s="367">
        <f t="shared" si="209"/>
        <v>0.13607622331026364</v>
      </c>
      <c r="S476" s="367">
        <f t="shared" si="210"/>
        <v>-1.4474843817677621E-4</v>
      </c>
      <c r="T476" s="367">
        <f t="shared" si="211"/>
        <v>0.13522062313380856</v>
      </c>
      <c r="U476" s="367">
        <f t="shared" si="212"/>
        <v>-3.665989153939498E-2</v>
      </c>
      <c r="V476" s="367">
        <f t="shared" si="213"/>
        <v>-2.5826868568786902E-2</v>
      </c>
      <c r="W476" s="367">
        <f t="shared" si="214"/>
        <v>3.3043045977355363E-2</v>
      </c>
      <c r="X476" s="367">
        <f t="shared" si="215"/>
        <v>7.9435648385875624E-3</v>
      </c>
      <c r="Y476" s="367">
        <f t="shared" si="216"/>
        <v>-1.3630247718349843E-2</v>
      </c>
      <c r="AA476" s="368">
        <f>'GE2024 results'!Q475</f>
        <v>0.48007973800370213</v>
      </c>
      <c r="AB476" s="368">
        <f>'GE2024 results'!R475</f>
        <v>0.12946034458208744</v>
      </c>
      <c r="AC476" s="368">
        <f>'GE2024 results'!S475</f>
        <v>0.16146945749679625</v>
      </c>
      <c r="AD476" s="368">
        <f>'GE2024 results'!T475</f>
        <v>2.899045991741421E-2</v>
      </c>
      <c r="AE476" s="368">
        <f>'GE2024 results'!U475</f>
        <v>7.8057810052684043E-2</v>
      </c>
      <c r="AF476" s="368">
        <f>'GE2024 results'!W475</f>
        <v>3.7647728890787414E-2</v>
      </c>
      <c r="AG476" s="368">
        <f>'GE2024 results'!X475</f>
        <v>6.9742275380891353E-2</v>
      </c>
      <c r="AH476" s="369">
        <f>'GE2024 results'!Z475</f>
        <v>1.4552185675637192E-2</v>
      </c>
      <c r="AJ476" s="368">
        <f t="shared" si="217"/>
        <v>0.2975456808070599</v>
      </c>
      <c r="AK476" s="370" t="str">
        <f t="shared" si="218"/>
        <v>Ref</v>
      </c>
      <c r="AL476" s="368">
        <f t="shared" si="219"/>
        <v>2.7564517839516745E-2</v>
      </c>
      <c r="AM476" s="368">
        <f t="shared" si="220"/>
        <v>0.26998116296754315</v>
      </c>
      <c r="AO476" s="383" t="s">
        <v>8</v>
      </c>
      <c r="AP476" s="372" t="str">
        <f t="shared" si="221"/>
        <v>Ref</v>
      </c>
      <c r="AQ476" s="359" t="str">
        <f t="shared" si="222"/>
        <v>gain from</v>
      </c>
      <c r="AR476" s="359" t="str">
        <f t="shared" si="223"/>
        <v>LAB</v>
      </c>
      <c r="AS476" s="333" t="str">
        <f t="shared" si="234"/>
        <v/>
      </c>
      <c r="AU476" s="373">
        <f t="shared" si="224"/>
        <v>8841.9481268011514</v>
      </c>
      <c r="AV476" s="374">
        <f t="shared" si="225"/>
        <v>3390.8688524590161</v>
      </c>
      <c r="AW476" s="375">
        <f t="shared" si="226"/>
        <v>9744.6927264552833</v>
      </c>
      <c r="AX476" s="376">
        <f t="shared" si="227"/>
        <v>944.70399999999995</v>
      </c>
      <c r="AY476" s="377">
        <f t="shared" si="228"/>
        <v>6984.9200665422031</v>
      </c>
      <c r="AZ476" s="378">
        <f t="shared" si="229"/>
        <v>32.351911232335169</v>
      </c>
      <c r="BA476" s="379">
        <f t="shared" si="230"/>
        <v>1438.2401525052996</v>
      </c>
      <c r="BB476" s="471">
        <f t="shared" si="232"/>
        <v>1082.1677159691519</v>
      </c>
      <c r="BC476" s="379">
        <f t="shared" si="233"/>
        <v>260.15366210240586</v>
      </c>
      <c r="BD476" s="381">
        <f t="shared" si="231"/>
        <v>30.193690199948321</v>
      </c>
      <c r="BE476" s="382">
        <f>'Allocation (ENG)'!AW476</f>
        <v>32750.240904266793</v>
      </c>
    </row>
    <row r="477" spans="1:57" ht="20" customHeight="1" x14ac:dyDescent="0.35">
      <c r="A477" s="333" t="s">
        <v>591</v>
      </c>
      <c r="B477" s="390" t="s">
        <v>574</v>
      </c>
      <c r="C477" s="333" t="s">
        <v>545</v>
      </c>
      <c r="D477" s="333" t="s">
        <v>71</v>
      </c>
      <c r="E477" s="462">
        <f>'Allocation (ENG)'!AY477</f>
        <v>0.12701984055365886</v>
      </c>
      <c r="F477" s="463">
        <f>'Allocation (ENG)'!AZ477</f>
        <v>0.25218821889996262</v>
      </c>
      <c r="G477" s="464">
        <f>'Allocation (ENG)'!BA477</f>
        <v>0.25510121469900704</v>
      </c>
      <c r="H477" s="465">
        <f>'Allocation (ENG)'!BB477</f>
        <v>0.15252319734802255</v>
      </c>
      <c r="I477" s="466">
        <f>'Allocation (ENG)'!BC477</f>
        <v>0.17301441821998817</v>
      </c>
      <c r="J477" s="467">
        <f>'Allocation (ENG)'!BD477</f>
        <v>8.6185575879710926E-3</v>
      </c>
      <c r="K477" s="462">
        <f>'Allocation (ENG)'!BE477</f>
        <v>0</v>
      </c>
      <c r="L477" s="468">
        <f>'Allocation (ENG)'!BF477</f>
        <v>2.8329502694560665E-2</v>
      </c>
      <c r="M477" s="469">
        <f>'Allocation (ENG)'!BG477</f>
        <v>3.205049996828972E-3</v>
      </c>
      <c r="N477" s="470">
        <f>'Allocation (ENG)'!BH477</f>
        <v>0</v>
      </c>
      <c r="P477" s="367">
        <f t="shared" si="207"/>
        <v>-0.12180154306730664</v>
      </c>
      <c r="Q477" s="367">
        <f t="shared" si="208"/>
        <v>-9.5188959673751572E-2</v>
      </c>
      <c r="R477" s="367">
        <f t="shared" si="209"/>
        <v>0.10259572160004593</v>
      </c>
      <c r="S477" s="367">
        <f t="shared" si="210"/>
        <v>-1.6344264306946826E-2</v>
      </c>
      <c r="T477" s="367">
        <f t="shared" si="211"/>
        <v>0.10325739451966605</v>
      </c>
      <c r="U477" s="367">
        <f t="shared" si="212"/>
        <v>-4.0529017630965957E-3</v>
      </c>
      <c r="V477" s="367">
        <f t="shared" si="213"/>
        <v>0</v>
      </c>
      <c r="W477" s="367">
        <f t="shared" si="214"/>
        <v>2.8329502694560665E-2</v>
      </c>
      <c r="X477" s="367">
        <f t="shared" si="215"/>
        <v>3.205049996828972E-3</v>
      </c>
      <c r="Y477" s="367">
        <f t="shared" si="216"/>
        <v>0</v>
      </c>
      <c r="AA477" s="368">
        <f>'GE2024 results'!Q476</f>
        <v>0.24882138362096551</v>
      </c>
      <c r="AB477" s="368">
        <f>'GE2024 results'!R476</f>
        <v>0.3473771785737142</v>
      </c>
      <c r="AC477" s="368">
        <f>'GE2024 results'!S476</f>
        <v>0.15250549309896111</v>
      </c>
      <c r="AD477" s="368">
        <f>'GE2024 results'!T476</f>
        <v>0.16886746165496938</v>
      </c>
      <c r="AE477" s="368">
        <f>'GE2024 results'!U476</f>
        <v>6.9757023700322121E-2</v>
      </c>
      <c r="AF477" s="368">
        <f>'GE2024 results'!W476</f>
        <v>1.2671459351067688E-2</v>
      </c>
      <c r="AG477" s="368">
        <f>'GE2024 results'!X476</f>
        <v>0</v>
      </c>
      <c r="AH477" s="369">
        <f>'GE2024 results'!Z476</f>
        <v>0</v>
      </c>
      <c r="AJ477" s="368">
        <f t="shared" si="217"/>
        <v>0.25510121469900704</v>
      </c>
      <c r="AK477" s="370" t="str">
        <f t="shared" si="218"/>
        <v>Ref</v>
      </c>
      <c r="AL477" s="368">
        <f t="shared" si="219"/>
        <v>2.9129957990444155E-3</v>
      </c>
      <c r="AM477" s="368">
        <f t="shared" si="220"/>
        <v>0.25218821889996262</v>
      </c>
      <c r="AO477" s="384" t="s">
        <v>10</v>
      </c>
      <c r="AP477" s="372" t="str">
        <f t="shared" si="221"/>
        <v>Ref</v>
      </c>
      <c r="AQ477" s="359" t="str">
        <f t="shared" si="222"/>
        <v>gain from</v>
      </c>
      <c r="AR477" s="359" t="str">
        <f t="shared" si="223"/>
        <v>CON</v>
      </c>
      <c r="AS477" s="333" t="str">
        <f t="shared" si="234"/>
        <v/>
      </c>
      <c r="AU477" s="373">
        <f t="shared" si="224"/>
        <v>6117.7175792507205</v>
      </c>
      <c r="AV477" s="374">
        <f t="shared" si="225"/>
        <v>12146.26229508197</v>
      </c>
      <c r="AW477" s="375">
        <f t="shared" si="226"/>
        <v>12286.562310657639</v>
      </c>
      <c r="AX477" s="376">
        <f t="shared" si="227"/>
        <v>7346.0479999999998</v>
      </c>
      <c r="AY477" s="377">
        <f t="shared" si="228"/>
        <v>8332.9765113436733</v>
      </c>
      <c r="AZ477" s="378">
        <f t="shared" si="229"/>
        <v>415.0997279943968</v>
      </c>
      <c r="BA477" s="379">
        <f t="shared" si="230"/>
        <v>0</v>
      </c>
      <c r="BB477" s="471">
        <f t="shared" si="232"/>
        <v>1364.4474429388829</v>
      </c>
      <c r="BC477" s="379">
        <f t="shared" si="233"/>
        <v>154.36636215658723</v>
      </c>
      <c r="BD477" s="381">
        <f t="shared" si="231"/>
        <v>0</v>
      </c>
      <c r="BE477" s="382">
        <f>'Allocation (ENG)'!AW477</f>
        <v>48163.480229423869</v>
      </c>
    </row>
    <row r="478" spans="1:57" ht="20" customHeight="1" x14ac:dyDescent="0.35">
      <c r="A478" s="333" t="s">
        <v>592</v>
      </c>
      <c r="B478" s="390" t="s">
        <v>574</v>
      </c>
      <c r="C478" s="333" t="s">
        <v>545</v>
      </c>
      <c r="D478" s="333" t="s">
        <v>71</v>
      </c>
      <c r="E478" s="462">
        <f>'Allocation (ENG)'!AY478</f>
        <v>0.20600548228802779</v>
      </c>
      <c r="F478" s="463">
        <f>'Allocation (ENG)'!AZ478</f>
        <v>0.23427030646352018</v>
      </c>
      <c r="G478" s="464">
        <f>'Allocation (ENG)'!BA478</f>
        <v>0.34631616790315933</v>
      </c>
      <c r="H478" s="465">
        <f>'Allocation (ENG)'!BB478</f>
        <v>3.8188445864121755E-2</v>
      </c>
      <c r="I478" s="466">
        <f>'Allocation (ENG)'!BC478</f>
        <v>0.11302341468929919</v>
      </c>
      <c r="J478" s="467">
        <f>'Allocation (ENG)'!BD478</f>
        <v>0</v>
      </c>
      <c r="K478" s="462">
        <f>'Allocation (ENG)'!BE478</f>
        <v>2.0873646111632033E-2</v>
      </c>
      <c r="L478" s="468">
        <f>'Allocation (ENG)'!BF478</f>
        <v>3.8459106607384816E-2</v>
      </c>
      <c r="M478" s="469">
        <f>'Allocation (ENG)'!BG478</f>
        <v>2.8634300728548976E-3</v>
      </c>
      <c r="N478" s="470">
        <f>'Allocation (ENG)'!BH478</f>
        <v>0</v>
      </c>
      <c r="P478" s="367">
        <f t="shared" si="207"/>
        <v>-0.17861761816836419</v>
      </c>
      <c r="Q478" s="367">
        <f t="shared" si="208"/>
        <v>-7.3292760891913916E-2</v>
      </c>
      <c r="R478" s="367">
        <f t="shared" si="209"/>
        <v>0.14898932102016621</v>
      </c>
      <c r="S478" s="367">
        <f t="shared" si="210"/>
        <v>-2.1094627571731916E-3</v>
      </c>
      <c r="T478" s="367">
        <f t="shared" si="211"/>
        <v>6.9590945658756037E-2</v>
      </c>
      <c r="U478" s="367">
        <f t="shared" si="212"/>
        <v>0</v>
      </c>
      <c r="V478" s="367">
        <f t="shared" si="213"/>
        <v>-5.8829615417106615E-3</v>
      </c>
      <c r="W478" s="367">
        <f t="shared" si="214"/>
        <v>3.8459106607384816E-2</v>
      </c>
      <c r="X478" s="367">
        <f t="shared" si="215"/>
        <v>2.8634300728548976E-3</v>
      </c>
      <c r="Y478" s="367">
        <f t="shared" si="216"/>
        <v>0</v>
      </c>
      <c r="AA478" s="368">
        <f>'GE2024 results'!Q477</f>
        <v>0.38462310045639198</v>
      </c>
      <c r="AB478" s="368">
        <f>'GE2024 results'!R477</f>
        <v>0.30756306735543409</v>
      </c>
      <c r="AC478" s="368">
        <f>'GE2024 results'!S477</f>
        <v>0.19732684688299312</v>
      </c>
      <c r="AD478" s="368">
        <f>'GE2024 results'!T477</f>
        <v>4.0297908621294946E-2</v>
      </c>
      <c r="AE478" s="368">
        <f>'GE2024 results'!U477</f>
        <v>4.343246903054316E-2</v>
      </c>
      <c r="AF478" s="368">
        <f>'GE2024 results'!W477</f>
        <v>0</v>
      </c>
      <c r="AG478" s="368">
        <f>'GE2024 results'!X477</f>
        <v>2.6756607653342694E-2</v>
      </c>
      <c r="AH478" s="369">
        <f>'GE2024 results'!Z477</f>
        <v>0</v>
      </c>
      <c r="AJ478" s="368">
        <f t="shared" si="217"/>
        <v>0.34631616790315933</v>
      </c>
      <c r="AK478" s="370" t="str">
        <f t="shared" si="218"/>
        <v>Ref</v>
      </c>
      <c r="AL478" s="368">
        <f t="shared" si="219"/>
        <v>0.11204586143963916</v>
      </c>
      <c r="AM478" s="368">
        <f t="shared" si="220"/>
        <v>0.23427030646352018</v>
      </c>
      <c r="AO478" s="383" t="s">
        <v>8</v>
      </c>
      <c r="AP478" s="372" t="str">
        <f t="shared" si="221"/>
        <v>Ref</v>
      </c>
      <c r="AQ478" s="359" t="str">
        <f t="shared" si="222"/>
        <v>gain from</v>
      </c>
      <c r="AR478" s="359" t="str">
        <f t="shared" si="223"/>
        <v>LAB</v>
      </c>
      <c r="AS478" s="333" t="str">
        <f t="shared" si="234"/>
        <v/>
      </c>
      <c r="AU478" s="373">
        <f t="shared" si="224"/>
        <v>8044.7146974063398</v>
      </c>
      <c r="AV478" s="374">
        <f t="shared" si="225"/>
        <v>9148.4836065573763</v>
      </c>
      <c r="AW478" s="375">
        <f t="shared" si="226"/>
        <v>13523.98360925514</v>
      </c>
      <c r="AX478" s="376">
        <f t="shared" si="227"/>
        <v>1491.2959999999996</v>
      </c>
      <c r="AY478" s="377">
        <f t="shared" si="228"/>
        <v>4413.6744090664342</v>
      </c>
      <c r="AZ478" s="378">
        <f t="shared" si="229"/>
        <v>0</v>
      </c>
      <c r="BA478" s="379">
        <f t="shared" si="230"/>
        <v>815.136208015683</v>
      </c>
      <c r="BB478" s="471">
        <f t="shared" si="232"/>
        <v>1501.8655656016324</v>
      </c>
      <c r="BC478" s="379">
        <f t="shared" si="233"/>
        <v>111.81973283547819</v>
      </c>
      <c r="BD478" s="381">
        <f t="shared" si="231"/>
        <v>0</v>
      </c>
      <c r="BE478" s="382">
        <f>'Allocation (ENG)'!AW478</f>
        <v>39050.973828738082</v>
      </c>
    </row>
    <row r="479" spans="1:57" ht="20" customHeight="1" x14ac:dyDescent="0.35">
      <c r="A479" s="333" t="s">
        <v>593</v>
      </c>
      <c r="B479" s="390" t="s">
        <v>574</v>
      </c>
      <c r="C479" s="333" t="s">
        <v>545</v>
      </c>
      <c r="D479" s="333" t="s">
        <v>71</v>
      </c>
      <c r="E479" s="462">
        <f>'Allocation (ENG)'!AY479</f>
        <v>0.17794084205421248</v>
      </c>
      <c r="F479" s="463">
        <f>'Allocation (ENG)'!AZ479</f>
        <v>0.29337850539944121</v>
      </c>
      <c r="G479" s="464">
        <f>'Allocation (ENG)'!BA479</f>
        <v>0.30006474095899904</v>
      </c>
      <c r="H479" s="465">
        <f>'Allocation (ENG)'!BB479</f>
        <v>5.1035509926288462E-2</v>
      </c>
      <c r="I479" s="466">
        <f>'Allocation (ENG)'!BC479</f>
        <v>0.13104375431751444</v>
      </c>
      <c r="J479" s="467">
        <f>'Allocation (ENG)'!BD479</f>
        <v>0</v>
      </c>
      <c r="K479" s="462">
        <f>'Allocation (ENG)'!BE479</f>
        <v>1.0604910315458732E-2</v>
      </c>
      <c r="L479" s="468">
        <f>'Allocation (ENG)'!BF479</f>
        <v>3.3322792671020951E-2</v>
      </c>
      <c r="M479" s="469">
        <f>'Allocation (ENG)'!BG479</f>
        <v>2.6089443570646775E-3</v>
      </c>
      <c r="N479" s="470">
        <f>'Allocation (ENG)'!BH479</f>
        <v>0</v>
      </c>
      <c r="P479" s="367">
        <f t="shared" si="207"/>
        <v>-0.15224764200429827</v>
      </c>
      <c r="Q479" s="367">
        <f t="shared" si="208"/>
        <v>-8.9424134618765805E-2</v>
      </c>
      <c r="R479" s="367">
        <f t="shared" si="209"/>
        <v>0.13013943112927609</v>
      </c>
      <c r="S479" s="367">
        <f t="shared" si="210"/>
        <v>-2.4889971392775059E-3</v>
      </c>
      <c r="T479" s="367">
        <f t="shared" si="211"/>
        <v>8.0995133292541849E-2</v>
      </c>
      <c r="U479" s="367">
        <f t="shared" si="212"/>
        <v>0</v>
      </c>
      <c r="V479" s="367">
        <f t="shared" si="213"/>
        <v>-2.9055276875619776E-3</v>
      </c>
      <c r="W479" s="367">
        <f t="shared" si="214"/>
        <v>3.3322792671020951E-2</v>
      </c>
      <c r="X479" s="367">
        <f t="shared" si="215"/>
        <v>2.6089443570646775E-3</v>
      </c>
      <c r="Y479" s="367">
        <f t="shared" si="216"/>
        <v>0</v>
      </c>
      <c r="AA479" s="368">
        <f>'GE2024 results'!Q478</f>
        <v>0.33018848405851076</v>
      </c>
      <c r="AB479" s="368">
        <f>'GE2024 results'!R478</f>
        <v>0.38280264001820702</v>
      </c>
      <c r="AC479" s="368">
        <f>'GE2024 results'!S478</f>
        <v>0.16992530982972295</v>
      </c>
      <c r="AD479" s="368">
        <f>'GE2024 results'!T478</f>
        <v>5.3524507065565968E-2</v>
      </c>
      <c r="AE479" s="368">
        <f>'GE2024 results'!U478</f>
        <v>5.0048621024972588E-2</v>
      </c>
      <c r="AF479" s="368">
        <f>'GE2024 results'!W478</f>
        <v>0</v>
      </c>
      <c r="AG479" s="368">
        <f>'GE2024 results'!X478</f>
        <v>1.351043800302071E-2</v>
      </c>
      <c r="AH479" s="369">
        <f>'GE2024 results'!Z478</f>
        <v>0</v>
      </c>
      <c r="AJ479" s="368">
        <f t="shared" si="217"/>
        <v>0.30006474095899904</v>
      </c>
      <c r="AK479" s="370" t="str">
        <f t="shared" si="218"/>
        <v>Ref</v>
      </c>
      <c r="AL479" s="368">
        <f t="shared" si="219"/>
        <v>6.6862355595578293E-3</v>
      </c>
      <c r="AM479" s="368">
        <f t="shared" si="220"/>
        <v>0.29337850539944121</v>
      </c>
      <c r="AO479" s="384" t="s">
        <v>10</v>
      </c>
      <c r="AP479" s="372" t="str">
        <f t="shared" si="221"/>
        <v>Ref</v>
      </c>
      <c r="AQ479" s="359" t="str">
        <f t="shared" si="222"/>
        <v>gain from</v>
      </c>
      <c r="AR479" s="359" t="str">
        <f t="shared" si="223"/>
        <v>CON</v>
      </c>
      <c r="AS479" s="333" t="str">
        <f t="shared" si="234"/>
        <v/>
      </c>
      <c r="AU479" s="373">
        <f t="shared" si="224"/>
        <v>8370.4265129683008</v>
      </c>
      <c r="AV479" s="374">
        <f t="shared" si="225"/>
        <v>13800.672131147541</v>
      </c>
      <c r="AW479" s="375">
        <f t="shared" si="226"/>
        <v>14115.19600747394</v>
      </c>
      <c r="AX479" s="376">
        <f t="shared" si="227"/>
        <v>2400.7359999999999</v>
      </c>
      <c r="AY479" s="377">
        <f t="shared" si="228"/>
        <v>6164.3639697065264</v>
      </c>
      <c r="AZ479" s="378">
        <f t="shared" si="229"/>
        <v>0</v>
      </c>
      <c r="BA479" s="379">
        <f t="shared" si="230"/>
        <v>498.86030349975726</v>
      </c>
      <c r="BB479" s="471">
        <f t="shared" si="232"/>
        <v>1567.5208908738352</v>
      </c>
      <c r="BC479" s="379">
        <f t="shared" si="233"/>
        <v>122.72605190088923</v>
      </c>
      <c r="BD479" s="381">
        <f t="shared" si="231"/>
        <v>0</v>
      </c>
      <c r="BE479" s="382">
        <f>'Allocation (ENG)'!AW479</f>
        <v>47040.501867570791</v>
      </c>
    </row>
    <row r="480" spans="1:57" ht="20" customHeight="1" x14ac:dyDescent="0.35">
      <c r="A480" s="333" t="s">
        <v>594</v>
      </c>
      <c r="B480" s="390" t="s">
        <v>574</v>
      </c>
      <c r="C480" s="333" t="s">
        <v>545</v>
      </c>
      <c r="D480" s="333" t="s">
        <v>71</v>
      </c>
      <c r="E480" s="462">
        <f>'Allocation (ENG)'!AY480</f>
        <v>0.18754713903938247</v>
      </c>
      <c r="F480" s="463">
        <f>'Allocation (ENG)'!AZ480</f>
        <v>0.18991222261702101</v>
      </c>
      <c r="G480" s="464">
        <f>'Allocation (ENG)'!BA480</f>
        <v>0.41922888766330707</v>
      </c>
      <c r="H480" s="465">
        <f>'Allocation (ENG)'!BB480</f>
        <v>1.6711505638818284E-2</v>
      </c>
      <c r="I480" s="466">
        <f>'Allocation (ENG)'!BC480</f>
        <v>0.11697351532407882</v>
      </c>
      <c r="J480" s="467">
        <f>'Allocation (ENG)'!BD480</f>
        <v>2.0088324222453408E-2</v>
      </c>
      <c r="K480" s="462">
        <f>'Allocation (ENG)'!BE480</f>
        <v>0</v>
      </c>
      <c r="L480" s="468">
        <f>'Allocation (ENG)'!BF480</f>
        <v>4.6556210705262308E-2</v>
      </c>
      <c r="M480" s="469">
        <f>'Allocation (ENG)'!BG480</f>
        <v>2.9821947896766874E-3</v>
      </c>
      <c r="N480" s="470">
        <f>'Allocation (ENG)'!BH480</f>
        <v>0</v>
      </c>
      <c r="P480" s="367">
        <f t="shared" si="207"/>
        <v>-0.18933647750438154</v>
      </c>
      <c r="Q480" s="367">
        <f t="shared" si="208"/>
        <v>-7.8443019447743345E-2</v>
      </c>
      <c r="R480" s="367">
        <f t="shared" si="209"/>
        <v>0.1621272525238393</v>
      </c>
      <c r="S480" s="367">
        <f t="shared" si="210"/>
        <v>-2.2689368106847616E-3</v>
      </c>
      <c r="T480" s="367">
        <f t="shared" si="211"/>
        <v>6.8592624012761089E-2</v>
      </c>
      <c r="U480" s="367">
        <f t="shared" si="212"/>
        <v>-1.0209848268729664E-2</v>
      </c>
      <c r="V480" s="367">
        <f t="shared" si="213"/>
        <v>0</v>
      </c>
      <c r="W480" s="367">
        <f t="shared" si="214"/>
        <v>4.6556210705262308E-2</v>
      </c>
      <c r="X480" s="367">
        <f t="shared" si="215"/>
        <v>2.9821947896766874E-3</v>
      </c>
      <c r="Y480" s="367">
        <f t="shared" si="216"/>
        <v>0</v>
      </c>
      <c r="AA480" s="368">
        <f>'GE2024 results'!Q479</f>
        <v>0.37688361654376401</v>
      </c>
      <c r="AB480" s="368">
        <f>'GE2024 results'!R479</f>
        <v>0.26835524206476435</v>
      </c>
      <c r="AC480" s="368">
        <f>'GE2024 results'!S479</f>
        <v>0.25710163513946777</v>
      </c>
      <c r="AD480" s="368">
        <f>'GE2024 results'!T479</f>
        <v>1.8980442449503046E-2</v>
      </c>
      <c r="AE480" s="368">
        <f>'GE2024 results'!U479</f>
        <v>4.8380891311317731E-2</v>
      </c>
      <c r="AF480" s="368">
        <f>'GE2024 results'!W479</f>
        <v>3.0298172491183072E-2</v>
      </c>
      <c r="AG480" s="368">
        <f>'GE2024 results'!X479</f>
        <v>0</v>
      </c>
      <c r="AH480" s="369">
        <f>'GE2024 results'!Z479</f>
        <v>0</v>
      </c>
      <c r="AJ480" s="368">
        <f t="shared" si="217"/>
        <v>0.41922888766330707</v>
      </c>
      <c r="AK480" s="370" t="str">
        <f t="shared" si="218"/>
        <v>Ref</v>
      </c>
      <c r="AL480" s="368">
        <f t="shared" si="219"/>
        <v>0.22931666504628606</v>
      </c>
      <c r="AM480" s="368">
        <f t="shared" si="220"/>
        <v>0.18991222261702101</v>
      </c>
      <c r="AO480" s="383" t="s">
        <v>8</v>
      </c>
      <c r="AP480" s="372" t="str">
        <f t="shared" si="221"/>
        <v>Ref</v>
      </c>
      <c r="AQ480" s="359" t="str">
        <f t="shared" si="222"/>
        <v>gain from</v>
      </c>
      <c r="AR480" s="359" t="str">
        <f t="shared" si="223"/>
        <v>LAB</v>
      </c>
      <c r="AS480" s="333" t="str">
        <f t="shared" si="234"/>
        <v/>
      </c>
      <c r="AU480" s="373">
        <f t="shared" si="224"/>
        <v>6165.4466858789629</v>
      </c>
      <c r="AV480" s="374">
        <f t="shared" si="225"/>
        <v>6243.1967213114749</v>
      </c>
      <c r="AW480" s="375">
        <f t="shared" si="226"/>
        <v>13781.779713129614</v>
      </c>
      <c r="AX480" s="376">
        <f t="shared" si="227"/>
        <v>549.37599999999998</v>
      </c>
      <c r="AY480" s="377">
        <f t="shared" si="228"/>
        <v>3845.4010873448324</v>
      </c>
      <c r="AZ480" s="378">
        <f t="shared" si="229"/>
        <v>660.38593090017662</v>
      </c>
      <c r="BA480" s="379">
        <f t="shared" si="230"/>
        <v>0</v>
      </c>
      <c r="BB480" s="471">
        <f t="shared" si="232"/>
        <v>1530.494341156372</v>
      </c>
      <c r="BC480" s="379">
        <f t="shared" si="233"/>
        <v>98.037021928640044</v>
      </c>
      <c r="BD480" s="381">
        <f t="shared" si="231"/>
        <v>0</v>
      </c>
      <c r="BE480" s="382">
        <f>'Allocation (ENG)'!AW480</f>
        <v>32874.117501650071</v>
      </c>
    </row>
    <row r="481" spans="1:57" ht="20" customHeight="1" x14ac:dyDescent="0.35">
      <c r="A481" s="333" t="s">
        <v>595</v>
      </c>
      <c r="B481" s="390" t="s">
        <v>574</v>
      </c>
      <c r="C481" s="333" t="s">
        <v>545</v>
      </c>
      <c r="D481" s="333" t="s">
        <v>71</v>
      </c>
      <c r="E481" s="462">
        <f>'Allocation (ENG)'!AY481</f>
        <v>0.17379413831963195</v>
      </c>
      <c r="F481" s="463">
        <f>'Allocation (ENG)'!AZ481</f>
        <v>0.13191374981115483</v>
      </c>
      <c r="G481" s="464">
        <f>'Allocation (ENG)'!BA481</f>
        <v>0.33188556583870948</v>
      </c>
      <c r="H481" s="465">
        <f>'Allocation (ENG)'!BB481</f>
        <v>2.0075533416320956E-2</v>
      </c>
      <c r="I481" s="466">
        <f>'Allocation (ENG)'!BC481</f>
        <v>0.15438513641662149</v>
      </c>
      <c r="J481" s="467">
        <f>'Allocation (ENG)'!BD481</f>
        <v>0.14062957259809492</v>
      </c>
      <c r="K481" s="462">
        <f>'Allocation (ENG)'!BE481</f>
        <v>0</v>
      </c>
      <c r="L481" s="468">
        <f>'Allocation (ENG)'!BF481</f>
        <v>3.6856559239857305E-2</v>
      </c>
      <c r="M481" s="469">
        <f>'Allocation (ENG)'!BG481</f>
        <v>1.0459744359609136E-2</v>
      </c>
      <c r="N481" s="470">
        <f>'Allocation (ENG)'!BH481</f>
        <v>0</v>
      </c>
      <c r="P481" s="367">
        <f t="shared" si="207"/>
        <v>-0.16268511741428218</v>
      </c>
      <c r="Q481" s="367">
        <f t="shared" si="208"/>
        <v>-4.7672709278409858E-2</v>
      </c>
      <c r="R481" s="367">
        <f t="shared" si="209"/>
        <v>0.13578973620250717</v>
      </c>
      <c r="S481" s="367">
        <f t="shared" si="210"/>
        <v>-1.8921469364525656E-3</v>
      </c>
      <c r="T481" s="367">
        <f t="shared" si="211"/>
        <v>9.286487613859723E-2</v>
      </c>
      <c r="U481" s="367">
        <f t="shared" si="212"/>
        <v>-6.3720942311426193E-2</v>
      </c>
      <c r="V481" s="367">
        <f t="shared" si="213"/>
        <v>0</v>
      </c>
      <c r="W481" s="367">
        <f t="shared" si="214"/>
        <v>3.6856559239857305E-2</v>
      </c>
      <c r="X481" s="367">
        <f t="shared" si="215"/>
        <v>1.0459744359609136E-2</v>
      </c>
      <c r="Y481" s="367">
        <f t="shared" si="216"/>
        <v>0</v>
      </c>
      <c r="AA481" s="368">
        <f>'GE2024 results'!Q480</f>
        <v>0.33647925573391413</v>
      </c>
      <c r="AB481" s="368">
        <f>'GE2024 results'!R480</f>
        <v>0.17958645908956469</v>
      </c>
      <c r="AC481" s="368">
        <f>'GE2024 results'!S480</f>
        <v>0.19609582963620231</v>
      </c>
      <c r="AD481" s="368">
        <f>'GE2024 results'!T480</f>
        <v>2.1967680352773522E-2</v>
      </c>
      <c r="AE481" s="368">
        <f>'GE2024 results'!U480</f>
        <v>6.1520260278024257E-2</v>
      </c>
      <c r="AF481" s="368">
        <f>'GE2024 results'!W480</f>
        <v>0.20435051490952111</v>
      </c>
      <c r="AG481" s="368">
        <f>'GE2024 results'!X480</f>
        <v>0</v>
      </c>
      <c r="AH481" s="369">
        <f>'GE2024 results'!Z480</f>
        <v>0</v>
      </c>
      <c r="AJ481" s="368">
        <f t="shared" si="217"/>
        <v>0.33188556583870948</v>
      </c>
      <c r="AK481" s="370" t="str">
        <f t="shared" si="218"/>
        <v>Ref</v>
      </c>
      <c r="AL481" s="368">
        <f t="shared" si="219"/>
        <v>0.15809142751907754</v>
      </c>
      <c r="AM481" s="368">
        <f t="shared" si="220"/>
        <v>0.17379413831963195</v>
      </c>
      <c r="AO481" s="383" t="s">
        <v>8</v>
      </c>
      <c r="AP481" s="372" t="str">
        <f t="shared" si="221"/>
        <v>Ref</v>
      </c>
      <c r="AQ481" s="359" t="str">
        <f t="shared" si="222"/>
        <v>gain from</v>
      </c>
      <c r="AR481" s="359" t="str">
        <f t="shared" si="223"/>
        <v>LAB</v>
      </c>
      <c r="AS481" s="333" t="str">
        <f t="shared" si="234"/>
        <v/>
      </c>
      <c r="AU481" s="373">
        <f t="shared" si="224"/>
        <v>6563.5389048991356</v>
      </c>
      <c r="AV481" s="374">
        <f t="shared" si="225"/>
        <v>4981.877049180328</v>
      </c>
      <c r="AW481" s="375">
        <f t="shared" si="226"/>
        <v>12534.046570377141</v>
      </c>
      <c r="AX481" s="376">
        <f t="shared" si="227"/>
        <v>758.17599999999993</v>
      </c>
      <c r="AY481" s="377">
        <f t="shared" si="228"/>
        <v>5830.5352470808321</v>
      </c>
      <c r="AZ481" s="378">
        <f t="shared" si="229"/>
        <v>5311.0402908374008</v>
      </c>
      <c r="BA481" s="379">
        <f t="shared" si="230"/>
        <v>0</v>
      </c>
      <c r="BB481" s="471">
        <f t="shared" si="232"/>
        <v>1391.9310674714329</v>
      </c>
      <c r="BC481" s="379">
        <f t="shared" si="233"/>
        <v>395.02447955598723</v>
      </c>
      <c r="BD481" s="381">
        <f t="shared" si="231"/>
        <v>0</v>
      </c>
      <c r="BE481" s="382">
        <f>'Allocation (ENG)'!AW481</f>
        <v>37766.169609402255</v>
      </c>
    </row>
    <row r="482" spans="1:57" ht="20" customHeight="1" x14ac:dyDescent="0.35">
      <c r="A482" s="333" t="s">
        <v>596</v>
      </c>
      <c r="B482" s="390" t="s">
        <v>574</v>
      </c>
      <c r="C482" s="333" t="s">
        <v>545</v>
      </c>
      <c r="D482" s="333" t="s">
        <v>71</v>
      </c>
      <c r="E482" s="462">
        <f>'Allocation (ENG)'!AY482</f>
        <v>0.24873441007657945</v>
      </c>
      <c r="F482" s="463">
        <f>'Allocation (ENG)'!AZ482</f>
        <v>0.15342684583885266</v>
      </c>
      <c r="G482" s="464">
        <f>'Allocation (ENG)'!BA482</f>
        <v>0.34302991298310648</v>
      </c>
      <c r="H482" s="465">
        <f>'Allocation (ENG)'!BB482</f>
        <v>3.4274468711708722E-2</v>
      </c>
      <c r="I482" s="466">
        <f>'Allocation (ENG)'!BC482</f>
        <v>0.14583359058405895</v>
      </c>
      <c r="J482" s="467">
        <f>'Allocation (ENG)'!BD482</f>
        <v>3.2403577711817129E-2</v>
      </c>
      <c r="K482" s="462">
        <f>'Allocation (ENG)'!BE482</f>
        <v>0</v>
      </c>
      <c r="L482" s="468">
        <f>'Allocation (ENG)'!BF482</f>
        <v>3.8094161392511997E-2</v>
      </c>
      <c r="M482" s="469">
        <f>'Allocation (ENG)'!BG482</f>
        <v>4.2030327013645305E-3</v>
      </c>
      <c r="N482" s="470">
        <f>'Allocation (ENG)'!BH482</f>
        <v>0</v>
      </c>
      <c r="P482" s="367">
        <f t="shared" si="207"/>
        <v>-0.21375291209112426</v>
      </c>
      <c r="Q482" s="367">
        <f t="shared" si="208"/>
        <v>-4.7170725499652316E-2</v>
      </c>
      <c r="R482" s="367">
        <f t="shared" si="209"/>
        <v>0.14838064350036204</v>
      </c>
      <c r="S482" s="367">
        <f t="shared" si="210"/>
        <v>-1.7442807743251049E-3</v>
      </c>
      <c r="T482" s="367">
        <f t="shared" si="211"/>
        <v>9.0023716951208976E-2</v>
      </c>
      <c r="U482" s="367">
        <f t="shared" si="212"/>
        <v>-1.438790278487978E-2</v>
      </c>
      <c r="V482" s="367">
        <f t="shared" si="213"/>
        <v>0</v>
      </c>
      <c r="W482" s="367">
        <f t="shared" si="214"/>
        <v>3.8094161392511997E-2</v>
      </c>
      <c r="X482" s="367">
        <f t="shared" si="215"/>
        <v>4.2030327013645305E-3</v>
      </c>
      <c r="Y482" s="367">
        <f t="shared" si="216"/>
        <v>-3.6457333954661329E-3</v>
      </c>
      <c r="AA482" s="368">
        <f>'GE2024 results'!Q481</f>
        <v>0.46248732216770372</v>
      </c>
      <c r="AB482" s="368">
        <f>'GE2024 results'!R481</f>
        <v>0.20059757133850498</v>
      </c>
      <c r="AC482" s="368">
        <f>'GE2024 results'!S481</f>
        <v>0.19464926948274444</v>
      </c>
      <c r="AD482" s="368">
        <f>'GE2024 results'!T481</f>
        <v>3.6018749486033827E-2</v>
      </c>
      <c r="AE482" s="368">
        <f>'GE2024 results'!U481</f>
        <v>5.5809873632849977E-2</v>
      </c>
      <c r="AF482" s="368">
        <f>'GE2024 results'!W481</f>
        <v>4.6791480496696909E-2</v>
      </c>
      <c r="AG482" s="368">
        <f>'GE2024 results'!X481</f>
        <v>0</v>
      </c>
      <c r="AH482" s="369">
        <f>'GE2024 results'!Z481</f>
        <v>3.6457333954661329E-3</v>
      </c>
      <c r="AJ482" s="368">
        <f t="shared" si="217"/>
        <v>0.34302991298310648</v>
      </c>
      <c r="AK482" s="370" t="str">
        <f t="shared" si="218"/>
        <v>Ref</v>
      </c>
      <c r="AL482" s="368">
        <f t="shared" si="219"/>
        <v>9.4295502906527023E-2</v>
      </c>
      <c r="AM482" s="368">
        <f t="shared" si="220"/>
        <v>0.24873441007657945</v>
      </c>
      <c r="AO482" s="383" t="s">
        <v>8</v>
      </c>
      <c r="AP482" s="372" t="str">
        <f t="shared" si="221"/>
        <v>Ref</v>
      </c>
      <c r="AQ482" s="359" t="str">
        <f t="shared" si="222"/>
        <v>gain from</v>
      </c>
      <c r="AR482" s="359" t="str">
        <f t="shared" si="223"/>
        <v>LAB</v>
      </c>
      <c r="AS482" s="333" t="str">
        <f t="shared" si="234"/>
        <v/>
      </c>
      <c r="AU482" s="373">
        <f t="shared" si="224"/>
        <v>8849.2910662824197</v>
      </c>
      <c r="AV482" s="374">
        <f t="shared" si="225"/>
        <v>5458.5081967213118</v>
      </c>
      <c r="AW482" s="375">
        <f t="shared" si="226"/>
        <v>12204.067557417808</v>
      </c>
      <c r="AX482" s="376">
        <f t="shared" si="227"/>
        <v>1219.3919999999998</v>
      </c>
      <c r="AY482" s="377">
        <f t="shared" si="228"/>
        <v>5188.3609104268244</v>
      </c>
      <c r="AZ482" s="378">
        <f t="shared" si="229"/>
        <v>1152.8308072553705</v>
      </c>
      <c r="BA482" s="379">
        <f t="shared" si="230"/>
        <v>0</v>
      </c>
      <c r="BB482" s="471">
        <f t="shared" si="232"/>
        <v>1355.2862347613666</v>
      </c>
      <c r="BC482" s="379">
        <f t="shared" si="233"/>
        <v>149.53242586752228</v>
      </c>
      <c r="BD482" s="381">
        <f t="shared" si="231"/>
        <v>0</v>
      </c>
      <c r="BE482" s="382">
        <f>'Allocation (ENG)'!AW482</f>
        <v>35577.269198732625</v>
      </c>
    </row>
    <row r="483" spans="1:57" ht="20" customHeight="1" x14ac:dyDescent="0.35">
      <c r="A483" s="333" t="s">
        <v>597</v>
      </c>
      <c r="B483" s="390" t="s">
        <v>574</v>
      </c>
      <c r="C483" s="333" t="s">
        <v>545</v>
      </c>
      <c r="D483" s="333" t="s">
        <v>71</v>
      </c>
      <c r="E483" s="462">
        <f>'Allocation (ENG)'!AY483</f>
        <v>0.22388594598128539</v>
      </c>
      <c r="F483" s="463">
        <f>'Allocation (ENG)'!AZ483</f>
        <v>0.19752004415846824</v>
      </c>
      <c r="G483" s="464">
        <f>'Allocation (ENG)'!BA483</f>
        <v>0.39660166523142321</v>
      </c>
      <c r="H483" s="465">
        <f>'Allocation (ENG)'!BB483</f>
        <v>2.7791474435149986E-2</v>
      </c>
      <c r="I483" s="466">
        <f>'Allocation (ENG)'!BC483</f>
        <v>0.10845717416716949</v>
      </c>
      <c r="J483" s="467">
        <f>'Allocation (ENG)'!BD483</f>
        <v>0</v>
      </c>
      <c r="K483" s="462">
        <f>'Allocation (ENG)'!BE483</f>
        <v>0</v>
      </c>
      <c r="L483" s="468">
        <f>'Allocation (ENG)'!BF483</f>
        <v>4.4043412169156498E-2</v>
      </c>
      <c r="M483" s="469">
        <f>'Allocation (ENG)'!BG483</f>
        <v>1.700283857347101E-3</v>
      </c>
      <c r="N483" s="470">
        <f>'Allocation (ENG)'!BH483</f>
        <v>0</v>
      </c>
      <c r="P483" s="367">
        <f t="shared" si="207"/>
        <v>-0.20514466473096191</v>
      </c>
      <c r="Q483" s="367">
        <f t="shared" si="208"/>
        <v>-6.863394064131545E-2</v>
      </c>
      <c r="R483" s="367">
        <f t="shared" si="209"/>
        <v>0.16466318705544916</v>
      </c>
      <c r="S483" s="367">
        <f t="shared" si="210"/>
        <v>-2.3085586087984653E-3</v>
      </c>
      <c r="T483" s="367">
        <f t="shared" si="211"/>
        <v>6.5680280899122978E-2</v>
      </c>
      <c r="U483" s="367">
        <f t="shared" si="212"/>
        <v>0</v>
      </c>
      <c r="V483" s="367">
        <f t="shared" si="213"/>
        <v>0</v>
      </c>
      <c r="W483" s="367">
        <f t="shared" si="214"/>
        <v>4.4043412169156498E-2</v>
      </c>
      <c r="X483" s="367">
        <f t="shared" si="215"/>
        <v>1.700283857347101E-3</v>
      </c>
      <c r="Y483" s="367">
        <f t="shared" si="216"/>
        <v>0</v>
      </c>
      <c r="AA483" s="368">
        <f>'GE2024 results'!Q482</f>
        <v>0.4290306107122473</v>
      </c>
      <c r="AB483" s="368">
        <f>'GE2024 results'!R482</f>
        <v>0.26615398479978369</v>
      </c>
      <c r="AC483" s="368">
        <f>'GE2024 results'!S482</f>
        <v>0.23193847817597404</v>
      </c>
      <c r="AD483" s="368">
        <f>'GE2024 results'!T482</f>
        <v>3.0100033043948451E-2</v>
      </c>
      <c r="AE483" s="368">
        <f>'GE2024 results'!U482</f>
        <v>4.2776893268046505E-2</v>
      </c>
      <c r="AF483" s="368">
        <f>'GE2024 results'!W482</f>
        <v>0</v>
      </c>
      <c r="AG483" s="368">
        <f>'GE2024 results'!X482</f>
        <v>0</v>
      </c>
      <c r="AH483" s="369">
        <f>'GE2024 results'!Z482</f>
        <v>0</v>
      </c>
      <c r="AJ483" s="368">
        <f t="shared" si="217"/>
        <v>0.39660166523142321</v>
      </c>
      <c r="AK483" s="370" t="str">
        <f t="shared" si="218"/>
        <v>Ref</v>
      </c>
      <c r="AL483" s="368">
        <f t="shared" si="219"/>
        <v>0.17271571925013782</v>
      </c>
      <c r="AM483" s="368">
        <f t="shared" si="220"/>
        <v>0.22388594598128539</v>
      </c>
      <c r="AO483" s="383" t="s">
        <v>8</v>
      </c>
      <c r="AP483" s="372" t="str">
        <f t="shared" si="221"/>
        <v>Ref</v>
      </c>
      <c r="AQ483" s="359" t="str">
        <f t="shared" si="222"/>
        <v>gain from</v>
      </c>
      <c r="AR483" s="359" t="str">
        <f t="shared" si="223"/>
        <v>LAB</v>
      </c>
      <c r="AS483" s="333" t="str">
        <f t="shared" si="234"/>
        <v/>
      </c>
      <c r="AU483" s="373">
        <f t="shared" si="224"/>
        <v>7490.8472622478394</v>
      </c>
      <c r="AV483" s="374">
        <f t="shared" si="225"/>
        <v>6608.688524590164</v>
      </c>
      <c r="AW483" s="375">
        <f t="shared" si="226"/>
        <v>13269.624786765653</v>
      </c>
      <c r="AX483" s="376">
        <f t="shared" si="227"/>
        <v>929.85599999999988</v>
      </c>
      <c r="AY483" s="377">
        <f t="shared" si="228"/>
        <v>3628.7946642670913</v>
      </c>
      <c r="AZ483" s="378">
        <f t="shared" si="229"/>
        <v>0</v>
      </c>
      <c r="BA483" s="379">
        <f t="shared" si="230"/>
        <v>0</v>
      </c>
      <c r="BB483" s="471">
        <f t="shared" si="232"/>
        <v>1473.6185070542897</v>
      </c>
      <c r="BC483" s="379">
        <f t="shared" si="233"/>
        <v>56.888638641558039</v>
      </c>
      <c r="BD483" s="381">
        <f t="shared" si="231"/>
        <v>0</v>
      </c>
      <c r="BE483" s="382">
        <f>'Allocation (ENG)'!AW483</f>
        <v>33458.318383566599</v>
      </c>
    </row>
    <row r="484" spans="1:57" ht="20" customHeight="1" x14ac:dyDescent="0.35">
      <c r="A484" s="333" t="s">
        <v>598</v>
      </c>
      <c r="B484" s="390" t="s">
        <v>574</v>
      </c>
      <c r="C484" s="333" t="s">
        <v>545</v>
      </c>
      <c r="D484" s="333" t="s">
        <v>71</v>
      </c>
      <c r="E484" s="462">
        <f>'Allocation (ENG)'!AY484</f>
        <v>0.26519179589681535</v>
      </c>
      <c r="F484" s="463">
        <f>'Allocation (ENG)'!AZ484</f>
        <v>0.12692473205947649</v>
      </c>
      <c r="G484" s="464">
        <f>'Allocation (ENG)'!BA484</f>
        <v>0.39372478953528817</v>
      </c>
      <c r="H484" s="465">
        <f>'Allocation (ENG)'!BB484</f>
        <v>2.1170254127881909E-2</v>
      </c>
      <c r="I484" s="466">
        <f>'Allocation (ENG)'!BC484</f>
        <v>0.12516458071933245</v>
      </c>
      <c r="J484" s="467">
        <f>'Allocation (ENG)'!BD484</f>
        <v>0</v>
      </c>
      <c r="K484" s="462">
        <f>'Allocation (ENG)'!BE484</f>
        <v>2.103757846818673E-2</v>
      </c>
      <c r="L484" s="468">
        <f>'Allocation (ENG)'!BF484</f>
        <v>4.372392934003029E-2</v>
      </c>
      <c r="M484" s="469">
        <f>'Allocation (ENG)'!BG484</f>
        <v>3.0623398529885425E-3</v>
      </c>
      <c r="N484" s="470">
        <f>'Allocation (ENG)'!BH484</f>
        <v>0</v>
      </c>
      <c r="P484" s="367">
        <f t="shared" si="207"/>
        <v>-0.23823932693438538</v>
      </c>
      <c r="Q484" s="367">
        <f t="shared" si="208"/>
        <v>-4.2503813683833574E-2</v>
      </c>
      <c r="R484" s="367">
        <f t="shared" si="209"/>
        <v>0.16562254507153221</v>
      </c>
      <c r="S484" s="367">
        <f t="shared" si="210"/>
        <v>-1.5440786760496476E-3</v>
      </c>
      <c r="T484" s="367">
        <f t="shared" si="211"/>
        <v>7.6259843072872951E-2</v>
      </c>
      <c r="U484" s="367">
        <f t="shared" si="212"/>
        <v>0</v>
      </c>
      <c r="V484" s="367">
        <f t="shared" si="213"/>
        <v>-6.3814380431554546E-3</v>
      </c>
      <c r="W484" s="367">
        <f t="shared" si="214"/>
        <v>4.372392934003029E-2</v>
      </c>
      <c r="X484" s="367">
        <f t="shared" si="215"/>
        <v>3.0623398529885425E-3</v>
      </c>
      <c r="Y484" s="367">
        <f t="shared" si="216"/>
        <v>0</v>
      </c>
      <c r="AA484" s="368">
        <f>'GE2024 results'!Q483</f>
        <v>0.50343112283120073</v>
      </c>
      <c r="AB484" s="368">
        <f>'GE2024 results'!R483</f>
        <v>0.16942854574331007</v>
      </c>
      <c r="AC484" s="368">
        <f>'GE2024 results'!S483</f>
        <v>0.22810224446375596</v>
      </c>
      <c r="AD484" s="368">
        <f>'GE2024 results'!T483</f>
        <v>2.2714332803931557E-2</v>
      </c>
      <c r="AE484" s="368">
        <f>'GE2024 results'!U483</f>
        <v>4.8904737646459501E-2</v>
      </c>
      <c r="AF484" s="368">
        <f>'GE2024 results'!W483</f>
        <v>0</v>
      </c>
      <c r="AG484" s="368">
        <f>'GE2024 results'!X483</f>
        <v>2.7419016511342185E-2</v>
      </c>
      <c r="AH484" s="369">
        <f>'GE2024 results'!Z483</f>
        <v>0</v>
      </c>
      <c r="AJ484" s="368">
        <f t="shared" si="217"/>
        <v>0.39372478953528817</v>
      </c>
      <c r="AK484" s="370" t="str">
        <f t="shared" si="218"/>
        <v>Ref</v>
      </c>
      <c r="AL484" s="368">
        <f t="shared" si="219"/>
        <v>0.12853299363847281</v>
      </c>
      <c r="AM484" s="368">
        <f t="shared" si="220"/>
        <v>0.26519179589681535</v>
      </c>
      <c r="AO484" s="383" t="s">
        <v>8</v>
      </c>
      <c r="AP484" s="372" t="str">
        <f t="shared" si="221"/>
        <v>Ref</v>
      </c>
      <c r="AQ484" s="359" t="str">
        <f t="shared" si="222"/>
        <v>gain from</v>
      </c>
      <c r="AR484" s="359" t="str">
        <f t="shared" si="223"/>
        <v>LAB</v>
      </c>
      <c r="AS484" s="333" t="str">
        <f t="shared" si="234"/>
        <v/>
      </c>
      <c r="AU484" s="373">
        <f t="shared" si="224"/>
        <v>8811.5273775216156</v>
      </c>
      <c r="AV484" s="374">
        <f t="shared" si="225"/>
        <v>4217.3278688524588</v>
      </c>
      <c r="AW484" s="375">
        <f t="shared" si="226"/>
        <v>13082.292951283529</v>
      </c>
      <c r="AX484" s="376">
        <f t="shared" si="227"/>
        <v>703.42399999999998</v>
      </c>
      <c r="AY484" s="377">
        <f t="shared" si="228"/>
        <v>4158.8433230926221</v>
      </c>
      <c r="AZ484" s="378">
        <f t="shared" si="229"/>
        <v>0</v>
      </c>
      <c r="BA484" s="379">
        <f t="shared" si="230"/>
        <v>699.01558606780691</v>
      </c>
      <c r="BB484" s="471">
        <f t="shared" si="232"/>
        <v>1452.8149301511789</v>
      </c>
      <c r="BC484" s="379">
        <f t="shared" si="233"/>
        <v>101.75236139048337</v>
      </c>
      <c r="BD484" s="381">
        <f t="shared" si="231"/>
        <v>0</v>
      </c>
      <c r="BE484" s="382">
        <f>'Allocation (ENG)'!AW484</f>
        <v>33226.998398359698</v>
      </c>
    </row>
    <row r="485" spans="1:57" ht="20" customHeight="1" x14ac:dyDescent="0.35">
      <c r="A485" s="333" t="s">
        <v>599</v>
      </c>
      <c r="B485" s="390" t="s">
        <v>574</v>
      </c>
      <c r="C485" s="333" t="s">
        <v>545</v>
      </c>
      <c r="D485" s="333" t="s">
        <v>71</v>
      </c>
      <c r="E485" s="462">
        <f>'Allocation (ENG)'!AY485</f>
        <v>0.25745247040199076</v>
      </c>
      <c r="F485" s="463">
        <f>'Allocation (ENG)'!AZ485</f>
        <v>0.21733528475481423</v>
      </c>
      <c r="G485" s="464">
        <f>'Allocation (ENG)'!BA485</f>
        <v>0.26551934778683906</v>
      </c>
      <c r="H485" s="465">
        <f>'Allocation (ENG)'!BB485</f>
        <v>3.2457629353064503E-2</v>
      </c>
      <c r="I485" s="466">
        <f>'Allocation (ENG)'!BC485</f>
        <v>0.16517448898646722</v>
      </c>
      <c r="J485" s="467">
        <f>'Allocation (ENG)'!BD485</f>
        <v>1.3571701595848302E-2</v>
      </c>
      <c r="K485" s="462">
        <f>'Allocation (ENG)'!BE485</f>
        <v>0</v>
      </c>
      <c r="L485" s="468">
        <f>'Allocation (ENG)'!BF485</f>
        <v>2.948645731640465E-2</v>
      </c>
      <c r="M485" s="469">
        <f>'Allocation (ENG)'!BG485</f>
        <v>4.5909276148391361E-3</v>
      </c>
      <c r="N485" s="470">
        <f>'Allocation (ENG)'!BH485</f>
        <v>1.4411692189732222E-2</v>
      </c>
      <c r="P485" s="367">
        <f t="shared" si="207"/>
        <v>-0.18508482592910441</v>
      </c>
      <c r="Q485" s="367">
        <f t="shared" si="208"/>
        <v>-4.5354634350532164E-2</v>
      </c>
      <c r="R485" s="367">
        <f t="shared" si="209"/>
        <v>0.12623387903325839</v>
      </c>
      <c r="S485" s="367">
        <f t="shared" si="210"/>
        <v>9.2475587413606841E-4</v>
      </c>
      <c r="T485" s="367">
        <f t="shared" si="211"/>
        <v>0.10673784118758095</v>
      </c>
      <c r="U485" s="367">
        <f t="shared" si="212"/>
        <v>-1.8396582200013008E-2</v>
      </c>
      <c r="V485" s="367">
        <f t="shared" si="213"/>
        <v>-1.319980750280725E-2</v>
      </c>
      <c r="W485" s="367">
        <f t="shared" si="214"/>
        <v>2.948645731640465E-2</v>
      </c>
      <c r="X485" s="367">
        <f t="shared" si="215"/>
        <v>4.5909276148391361E-3</v>
      </c>
      <c r="Y485" s="367">
        <f t="shared" si="216"/>
        <v>-5.9380110437622906E-3</v>
      </c>
      <c r="AA485" s="368">
        <f>'GE2024 results'!Q484</f>
        <v>0.44253729633109518</v>
      </c>
      <c r="AB485" s="368">
        <f>'GE2024 results'!R484</f>
        <v>0.26268991910534639</v>
      </c>
      <c r="AC485" s="368">
        <f>'GE2024 results'!S484</f>
        <v>0.13928546875358067</v>
      </c>
      <c r="AD485" s="368">
        <f>'GE2024 results'!T484</f>
        <v>3.1532873478928435E-2</v>
      </c>
      <c r="AE485" s="368">
        <f>'GE2024 results'!U484</f>
        <v>5.8436647798886264E-2</v>
      </c>
      <c r="AF485" s="368">
        <f>'GE2024 results'!W484</f>
        <v>3.1968283795861308E-2</v>
      </c>
      <c r="AG485" s="368">
        <f>'GE2024 results'!X484</f>
        <v>1.319980750280725E-2</v>
      </c>
      <c r="AH485" s="369">
        <f>'GE2024 results'!Z484</f>
        <v>2.0349703233494512E-2</v>
      </c>
      <c r="AJ485" s="368">
        <f t="shared" si="217"/>
        <v>0.26551934778683906</v>
      </c>
      <c r="AK485" s="370" t="str">
        <f t="shared" si="218"/>
        <v>Ref</v>
      </c>
      <c r="AL485" s="368">
        <f t="shared" si="219"/>
        <v>8.0668773848482922E-3</v>
      </c>
      <c r="AM485" s="368">
        <f t="shared" si="220"/>
        <v>0.25745247040199076</v>
      </c>
      <c r="AO485" s="383" t="s">
        <v>8</v>
      </c>
      <c r="AP485" s="372" t="str">
        <f t="shared" si="221"/>
        <v>Ref</v>
      </c>
      <c r="AQ485" s="359" t="str">
        <f t="shared" si="222"/>
        <v>gain from</v>
      </c>
      <c r="AR485" s="359" t="str">
        <f t="shared" si="223"/>
        <v>LAB</v>
      </c>
      <c r="AS485" s="333" t="str">
        <f t="shared" si="234"/>
        <v/>
      </c>
      <c r="AU485" s="373">
        <f t="shared" si="224"/>
        <v>10128.536023054754</v>
      </c>
      <c r="AV485" s="374">
        <f t="shared" si="225"/>
        <v>8550.2704918032796</v>
      </c>
      <c r="AW485" s="375">
        <f t="shared" si="226"/>
        <v>10445.898128993862</v>
      </c>
      <c r="AX485" s="376">
        <f t="shared" si="227"/>
        <v>1276.9279999999999</v>
      </c>
      <c r="AY485" s="377">
        <f t="shared" si="228"/>
        <v>6498.1926923322226</v>
      </c>
      <c r="AZ485" s="378">
        <f t="shared" si="229"/>
        <v>533.92949888212183</v>
      </c>
      <c r="BA485" s="379">
        <f t="shared" si="230"/>
        <v>0</v>
      </c>
      <c r="BB485" s="471">
        <f t="shared" si="232"/>
        <v>1160.0379854780433</v>
      </c>
      <c r="BC485" s="379">
        <f t="shared" si="233"/>
        <v>180.61343770960946</v>
      </c>
      <c r="BD485" s="381">
        <f t="shared" si="231"/>
        <v>566.97588983691082</v>
      </c>
      <c r="BE485" s="382">
        <f>'Allocation (ENG)'!AW485</f>
        <v>39341.382148090801</v>
      </c>
    </row>
    <row r="486" spans="1:57" ht="20" customHeight="1" x14ac:dyDescent="0.35">
      <c r="A486" s="333" t="s">
        <v>600</v>
      </c>
      <c r="B486" s="390" t="s">
        <v>601</v>
      </c>
      <c r="C486" s="333" t="s">
        <v>545</v>
      </c>
      <c r="D486" s="333" t="s">
        <v>71</v>
      </c>
      <c r="E486" s="462">
        <f>'Allocation (ENG)'!AY486</f>
        <v>0.14170138907234911</v>
      </c>
      <c r="F486" s="463">
        <f>'Allocation (ENG)'!AZ486</f>
        <v>0.24648194251440575</v>
      </c>
      <c r="G486" s="464">
        <f>'Allocation (ENG)'!BA486</f>
        <v>0.32921815450272912</v>
      </c>
      <c r="H486" s="465">
        <f>'Allocation (ENG)'!BB486</f>
        <v>0.13708914224234031</v>
      </c>
      <c r="I486" s="466">
        <f>'Allocation (ENG)'!BC486</f>
        <v>8.531376276744583E-2</v>
      </c>
      <c r="J486" s="467">
        <f>'Allocation (ENG)'!BD486</f>
        <v>2.093638758602881E-2</v>
      </c>
      <c r="K486" s="462">
        <f>'Allocation (ENG)'!BE486</f>
        <v>0</v>
      </c>
      <c r="L486" s="468">
        <f>'Allocation (ENG)'!BF486</f>
        <v>3.6560337848989696E-2</v>
      </c>
      <c r="M486" s="469">
        <f>'Allocation (ENG)'!BG486</f>
        <v>2.6988834657115674E-3</v>
      </c>
      <c r="N486" s="470">
        <f>'Allocation (ENG)'!BH486</f>
        <v>0</v>
      </c>
      <c r="P486" s="367">
        <f t="shared" si="207"/>
        <v>-0.12646645141966559</v>
      </c>
      <c r="Q486" s="367">
        <f t="shared" si="208"/>
        <v>-8.1521231773859282E-2</v>
      </c>
      <c r="R486" s="367">
        <f t="shared" si="209"/>
        <v>0.13907828742605022</v>
      </c>
      <c r="S486" s="367">
        <f t="shared" si="210"/>
        <v>-9.543136301454952E-3</v>
      </c>
      <c r="T486" s="367">
        <f t="shared" si="211"/>
        <v>5.2082932492671499E-2</v>
      </c>
      <c r="U486" s="367">
        <f t="shared" si="212"/>
        <v>-1.0032762299895207E-2</v>
      </c>
      <c r="V486" s="367">
        <f t="shared" si="213"/>
        <v>-2.856859438547763E-3</v>
      </c>
      <c r="W486" s="367">
        <f t="shared" si="214"/>
        <v>3.6560337848989696E-2</v>
      </c>
      <c r="X486" s="367">
        <f t="shared" si="215"/>
        <v>2.6988834657115674E-3</v>
      </c>
      <c r="Y486" s="367">
        <f t="shared" si="216"/>
        <v>0</v>
      </c>
      <c r="AA486" s="368">
        <f>'GE2024 results'!Q485</f>
        <v>0.2681678404920147</v>
      </c>
      <c r="AB486" s="368">
        <f>'GE2024 results'!R485</f>
        <v>0.32800317428826503</v>
      </c>
      <c r="AC486" s="368">
        <f>'GE2024 results'!S485</f>
        <v>0.1901398670766789</v>
      </c>
      <c r="AD486" s="368">
        <f>'GE2024 results'!T485</f>
        <v>0.14663227854379526</v>
      </c>
      <c r="AE486" s="368">
        <f>'GE2024 results'!U485</f>
        <v>3.3230830274774331E-2</v>
      </c>
      <c r="AF486" s="368">
        <f>'GE2024 results'!W485</f>
        <v>3.0969149885924016E-2</v>
      </c>
      <c r="AG486" s="368">
        <f>'GE2024 results'!X485</f>
        <v>2.856859438547763E-3</v>
      </c>
      <c r="AH486" s="369">
        <f>'GE2024 results'!Z485</f>
        <v>0</v>
      </c>
      <c r="AJ486" s="368">
        <f t="shared" si="217"/>
        <v>0.32921815450272912</v>
      </c>
      <c r="AK486" s="370" t="str">
        <f t="shared" si="218"/>
        <v>Ref</v>
      </c>
      <c r="AL486" s="368">
        <f t="shared" si="219"/>
        <v>8.2736211988323372E-2</v>
      </c>
      <c r="AM486" s="368">
        <f t="shared" si="220"/>
        <v>0.24648194251440575</v>
      </c>
      <c r="AO486" s="384" t="s">
        <v>10</v>
      </c>
      <c r="AP486" s="372" t="str">
        <f t="shared" si="221"/>
        <v>Ref</v>
      </c>
      <c r="AQ486" s="359" t="str">
        <f t="shared" si="222"/>
        <v>gain from</v>
      </c>
      <c r="AR486" s="359" t="str">
        <f t="shared" si="223"/>
        <v>CON</v>
      </c>
      <c r="AS486" s="333" t="str">
        <f t="shared" si="234"/>
        <v/>
      </c>
      <c r="AU486" s="373">
        <f t="shared" si="224"/>
        <v>7089.6080691642655</v>
      </c>
      <c r="AV486" s="374">
        <f t="shared" si="225"/>
        <v>12331.991803278688</v>
      </c>
      <c r="AW486" s="375">
        <f t="shared" si="226"/>
        <v>16471.452396886674</v>
      </c>
      <c r="AX486" s="376">
        <f t="shared" si="227"/>
        <v>6858.848</v>
      </c>
      <c r="AY486" s="377">
        <f t="shared" si="228"/>
        <v>4268.4206900613608</v>
      </c>
      <c r="AZ486" s="378">
        <f t="shared" si="229"/>
        <v>1047.4899599839168</v>
      </c>
      <c r="BA486" s="379">
        <f t="shared" si="230"/>
        <v>0</v>
      </c>
      <c r="BB486" s="471">
        <f t="shared" si="232"/>
        <v>1829.1878994441538</v>
      </c>
      <c r="BC486" s="379">
        <f t="shared" si="233"/>
        <v>135.03061700032737</v>
      </c>
      <c r="BD486" s="381">
        <f t="shared" si="231"/>
        <v>0</v>
      </c>
      <c r="BE486" s="382">
        <f>'Allocation (ENG)'!AW486</f>
        <v>50032.029435819379</v>
      </c>
    </row>
    <row r="487" spans="1:57" ht="20" customHeight="1" x14ac:dyDescent="0.35">
      <c r="A487" s="333" t="s">
        <v>602</v>
      </c>
      <c r="B487" s="390" t="s">
        <v>601</v>
      </c>
      <c r="C487" s="333" t="s">
        <v>545</v>
      </c>
      <c r="D487" s="333" t="s">
        <v>71</v>
      </c>
      <c r="E487" s="462">
        <f>'Allocation (ENG)'!AY487</f>
        <v>0.107451016660319</v>
      </c>
      <c r="F487" s="463">
        <f>'Allocation (ENG)'!AZ487</f>
        <v>0.27799348967313353</v>
      </c>
      <c r="G487" s="464">
        <f>'Allocation (ENG)'!BA487</f>
        <v>0.30322068857284967</v>
      </c>
      <c r="H487" s="465">
        <f>'Allocation (ENG)'!BB487</f>
        <v>8.8841578547680544E-2</v>
      </c>
      <c r="I487" s="466">
        <f>'Allocation (ENG)'!BC487</f>
        <v>0.18200805545965598</v>
      </c>
      <c r="J487" s="467">
        <f>'Allocation (ENG)'!BD487</f>
        <v>0</v>
      </c>
      <c r="K487" s="462">
        <f>'Allocation (ENG)'!BE487</f>
        <v>0</v>
      </c>
      <c r="L487" s="468">
        <f>'Allocation (ENG)'!BF487</f>
        <v>3.3673266997597415E-2</v>
      </c>
      <c r="M487" s="469">
        <f>'Allocation (ENG)'!BG487</f>
        <v>2.8533415237999588E-3</v>
      </c>
      <c r="N487" s="470">
        <f>'Allocation (ENG)'!BH487</f>
        <v>3.9585625649637586E-3</v>
      </c>
      <c r="P487" s="367">
        <f t="shared" si="207"/>
        <v>-0.11387979024971748</v>
      </c>
      <c r="Q487" s="367">
        <f t="shared" si="208"/>
        <v>-0.12465522326201939</v>
      </c>
      <c r="R487" s="367">
        <f t="shared" si="209"/>
        <v>0.11261011387874176</v>
      </c>
      <c r="S487" s="367">
        <f t="shared" si="210"/>
        <v>-1.4587234772483137E-2</v>
      </c>
      <c r="T487" s="367">
        <f t="shared" si="211"/>
        <v>0.10484463753145747</v>
      </c>
      <c r="U487" s="367">
        <f t="shared" si="212"/>
        <v>0</v>
      </c>
      <c r="V487" s="367">
        <f t="shared" si="213"/>
        <v>0</v>
      </c>
      <c r="W487" s="367">
        <f t="shared" si="214"/>
        <v>3.3673266997597415E-2</v>
      </c>
      <c r="X487" s="367">
        <f t="shared" si="215"/>
        <v>2.8533415237999588E-3</v>
      </c>
      <c r="Y487" s="367">
        <f t="shared" si="216"/>
        <v>-8.591116473767443E-4</v>
      </c>
      <c r="AA487" s="368">
        <f>'GE2024 results'!Q486</f>
        <v>0.22133080691003648</v>
      </c>
      <c r="AB487" s="368">
        <f>'GE2024 results'!R486</f>
        <v>0.40264871293515292</v>
      </c>
      <c r="AC487" s="368">
        <f>'GE2024 results'!S486</f>
        <v>0.19061057469410791</v>
      </c>
      <c r="AD487" s="368">
        <f>'GE2024 results'!T486</f>
        <v>0.10342881332016368</v>
      </c>
      <c r="AE487" s="368">
        <f>'GE2024 results'!U486</f>
        <v>7.7163417928198516E-2</v>
      </c>
      <c r="AF487" s="368">
        <f>'GE2024 results'!W486</f>
        <v>0</v>
      </c>
      <c r="AG487" s="368">
        <f>'GE2024 results'!X486</f>
        <v>0</v>
      </c>
      <c r="AH487" s="369">
        <f>'GE2024 results'!Z486</f>
        <v>4.8176742123405029E-3</v>
      </c>
      <c r="AJ487" s="368">
        <f t="shared" si="217"/>
        <v>0.30322068857284967</v>
      </c>
      <c r="AK487" s="370" t="str">
        <f t="shared" si="218"/>
        <v>Ref</v>
      </c>
      <c r="AL487" s="368">
        <f t="shared" si="219"/>
        <v>2.5227198899716141E-2</v>
      </c>
      <c r="AM487" s="368">
        <f t="shared" si="220"/>
        <v>0.27799348967313353</v>
      </c>
      <c r="AO487" s="384" t="s">
        <v>10</v>
      </c>
      <c r="AP487" s="372" t="str">
        <f t="shared" si="221"/>
        <v>Ref</v>
      </c>
      <c r="AQ487" s="359" t="str">
        <f t="shared" si="222"/>
        <v>gain from</v>
      </c>
      <c r="AR487" s="359" t="str">
        <f t="shared" si="223"/>
        <v>CON</v>
      </c>
      <c r="AS487" s="333" t="str">
        <f t="shared" si="234"/>
        <v/>
      </c>
      <c r="AU487" s="373">
        <f t="shared" si="224"/>
        <v>5758.9625360230548</v>
      </c>
      <c r="AV487" s="374">
        <f t="shared" si="225"/>
        <v>14899.385245901638</v>
      </c>
      <c r="AW487" s="375">
        <f t="shared" si="226"/>
        <v>16251.466388247118</v>
      </c>
      <c r="AX487" s="376">
        <f t="shared" si="227"/>
        <v>4761.5679999999993</v>
      </c>
      <c r="AY487" s="377">
        <f t="shared" si="228"/>
        <v>9754.9339710775457</v>
      </c>
      <c r="AZ487" s="378">
        <f t="shared" si="229"/>
        <v>0</v>
      </c>
      <c r="BA487" s="379">
        <f t="shared" si="230"/>
        <v>0</v>
      </c>
      <c r="BB487" s="471">
        <f t="shared" si="232"/>
        <v>1804.758010970776</v>
      </c>
      <c r="BC487" s="379">
        <f t="shared" si="233"/>
        <v>152.9281662358737</v>
      </c>
      <c r="BD487" s="381">
        <f t="shared" si="231"/>
        <v>212.16377672998311</v>
      </c>
      <c r="BE487" s="382">
        <f>'Allocation (ENG)'!AW487</f>
        <v>53596.166095185996</v>
      </c>
    </row>
    <row r="488" spans="1:57" ht="20" customHeight="1" x14ac:dyDescent="0.35">
      <c r="A488" s="333" t="s">
        <v>603</v>
      </c>
      <c r="B488" s="390" t="s">
        <v>601</v>
      </c>
      <c r="C488" s="333" t="s">
        <v>545</v>
      </c>
      <c r="D488" s="333" t="s">
        <v>71</v>
      </c>
      <c r="E488" s="462">
        <f>'Allocation (ENG)'!AY488</f>
        <v>0.18259242558928859</v>
      </c>
      <c r="F488" s="463">
        <f>'Allocation (ENG)'!AZ488</f>
        <v>0.24583648468525729</v>
      </c>
      <c r="G488" s="464">
        <f>'Allocation (ENG)'!BA488</f>
        <v>0.34403809115618156</v>
      </c>
      <c r="H488" s="465">
        <f>'Allocation (ENG)'!BB488</f>
        <v>4.7227141837889147E-2</v>
      </c>
      <c r="I488" s="466">
        <f>'Allocation (ENG)'!BC488</f>
        <v>0.12567348978902215</v>
      </c>
      <c r="J488" s="467">
        <f>'Allocation (ENG)'!BD488</f>
        <v>0</v>
      </c>
      <c r="K488" s="462">
        <f>'Allocation (ENG)'!BE488</f>
        <v>1.3737667055734834E-2</v>
      </c>
      <c r="L488" s="468">
        <f>'Allocation (ENG)'!BF488</f>
        <v>3.8206121605262947E-2</v>
      </c>
      <c r="M488" s="469">
        <f>'Allocation (ENG)'!BG488</f>
        <v>2.6885782813633931E-3</v>
      </c>
      <c r="N488" s="470">
        <f>'Allocation (ENG)'!BH488</f>
        <v>0</v>
      </c>
      <c r="P488" s="367">
        <f t="shared" si="207"/>
        <v>-0.1669060994844577</v>
      </c>
      <c r="Q488" s="367">
        <f t="shared" si="208"/>
        <v>-8.504257136194035E-2</v>
      </c>
      <c r="R488" s="367">
        <f t="shared" si="209"/>
        <v>0.14307053953376267</v>
      </c>
      <c r="S488" s="367">
        <f t="shared" si="210"/>
        <v>-3.8643035898394684E-3</v>
      </c>
      <c r="T488" s="367">
        <f t="shared" si="211"/>
        <v>7.6163165305246333E-2</v>
      </c>
      <c r="U488" s="367">
        <f t="shared" si="212"/>
        <v>0</v>
      </c>
      <c r="V488" s="367">
        <f t="shared" si="213"/>
        <v>-4.3154302893979087E-3</v>
      </c>
      <c r="W488" s="367">
        <f t="shared" si="214"/>
        <v>3.8206121605262947E-2</v>
      </c>
      <c r="X488" s="367">
        <f t="shared" si="215"/>
        <v>2.6885782813633931E-3</v>
      </c>
      <c r="Y488" s="367">
        <f t="shared" si="216"/>
        <v>0</v>
      </c>
      <c r="AA488" s="368">
        <f>'GE2024 results'!Q487</f>
        <v>0.34949852507374629</v>
      </c>
      <c r="AB488" s="368">
        <f>'GE2024 results'!R487</f>
        <v>0.33087905604719764</v>
      </c>
      <c r="AC488" s="368">
        <f>'GE2024 results'!S487</f>
        <v>0.20096755162241889</v>
      </c>
      <c r="AD488" s="368">
        <f>'GE2024 results'!T487</f>
        <v>5.1091445427728616E-2</v>
      </c>
      <c r="AE488" s="368">
        <f>'GE2024 results'!U487</f>
        <v>4.9510324483775812E-2</v>
      </c>
      <c r="AF488" s="368">
        <f>'GE2024 results'!W487</f>
        <v>0</v>
      </c>
      <c r="AG488" s="368">
        <f>'GE2024 results'!X487</f>
        <v>1.8053097345132742E-2</v>
      </c>
      <c r="AH488" s="369">
        <f>'GE2024 results'!Z487</f>
        <v>0</v>
      </c>
      <c r="AJ488" s="368">
        <f t="shared" si="217"/>
        <v>0.34403809115618156</v>
      </c>
      <c r="AK488" s="370" t="str">
        <f t="shared" si="218"/>
        <v>Ref</v>
      </c>
      <c r="AL488" s="368">
        <f t="shared" si="219"/>
        <v>9.8201606470924269E-2</v>
      </c>
      <c r="AM488" s="368">
        <f t="shared" si="220"/>
        <v>0.24583648468525729</v>
      </c>
      <c r="AO488" s="383" t="s">
        <v>8</v>
      </c>
      <c r="AP488" s="372" t="str">
        <f t="shared" si="221"/>
        <v>Ref</v>
      </c>
      <c r="AQ488" s="359" t="str">
        <f t="shared" si="222"/>
        <v>gain from</v>
      </c>
      <c r="AR488" s="359" t="str">
        <f t="shared" si="223"/>
        <v>LAB</v>
      </c>
      <c r="AS488" s="333" t="str">
        <f t="shared" si="234"/>
        <v/>
      </c>
      <c r="AU488" s="373">
        <f t="shared" si="224"/>
        <v>7767.7809798270891</v>
      </c>
      <c r="AV488" s="374">
        <f t="shared" si="225"/>
        <v>10458.286885245901</v>
      </c>
      <c r="AW488" s="375">
        <f t="shared" si="226"/>
        <v>14635.944137300387</v>
      </c>
      <c r="AX488" s="376">
        <f t="shared" si="227"/>
        <v>2009.12</v>
      </c>
      <c r="AY488" s="377">
        <f t="shared" si="228"/>
        <v>5346.356183730587</v>
      </c>
      <c r="AZ488" s="378">
        <f t="shared" si="229"/>
        <v>0</v>
      </c>
      <c r="BA488" s="379">
        <f t="shared" si="230"/>
        <v>584.42286704029766</v>
      </c>
      <c r="BB488" s="471">
        <f t="shared" si="232"/>
        <v>1625.3510174944088</v>
      </c>
      <c r="BC488" s="379">
        <f t="shared" si="233"/>
        <v>114.37652558341338</v>
      </c>
      <c r="BD488" s="381">
        <f t="shared" si="231"/>
        <v>0</v>
      </c>
      <c r="BE488" s="382">
        <f>'Allocation (ENG)'!AW488</f>
        <v>42541.638596222088</v>
      </c>
    </row>
    <row r="489" spans="1:57" ht="20" customHeight="1" x14ac:dyDescent="0.35">
      <c r="A489" s="333" t="s">
        <v>604</v>
      </c>
      <c r="B489" s="390" t="s">
        <v>601</v>
      </c>
      <c r="C489" s="333" t="s">
        <v>545</v>
      </c>
      <c r="D489" s="333" t="s">
        <v>71</v>
      </c>
      <c r="E489" s="462">
        <f>'Allocation (ENG)'!AY489</f>
        <v>7.2935025607302889E-2</v>
      </c>
      <c r="F489" s="463">
        <f>'Allocation (ENG)'!AZ489</f>
        <v>0.24618542351602357</v>
      </c>
      <c r="G489" s="464">
        <f>'Allocation (ENG)'!BA489</f>
        <v>0.22657434761647224</v>
      </c>
      <c r="H489" s="465">
        <f>'Allocation (ENG)'!BB489</f>
        <v>0.20492425133397699</v>
      </c>
      <c r="I489" s="466">
        <f>'Allocation (ENG)'!BC489</f>
        <v>0.21546544647345856</v>
      </c>
      <c r="J489" s="467">
        <f>'Allocation (ENG)'!BD489</f>
        <v>0</v>
      </c>
      <c r="K489" s="462">
        <f>'Allocation (ENG)'!BE489</f>
        <v>0</v>
      </c>
      <c r="L489" s="468">
        <f>'Allocation (ENG)'!BF489</f>
        <v>2.5161536760585877E-2</v>
      </c>
      <c r="M489" s="469">
        <f>'Allocation (ENG)'!BG489</f>
        <v>3.3778532703630411E-3</v>
      </c>
      <c r="N489" s="470">
        <f>'Allocation (ENG)'!BH489</f>
        <v>5.3761154218168522E-3</v>
      </c>
      <c r="P489" s="367">
        <f t="shared" si="207"/>
        <v>-7.9477796452784522E-2</v>
      </c>
      <c r="Q489" s="367">
        <f t="shared" si="208"/>
        <v>-0.11556416962311372</v>
      </c>
      <c r="R489" s="367">
        <f t="shared" si="209"/>
        <v>8.2079312233291596E-2</v>
      </c>
      <c r="S489" s="367">
        <f t="shared" si="210"/>
        <v>-3.7107675815071239E-2</v>
      </c>
      <c r="T489" s="367">
        <f t="shared" si="211"/>
        <v>0.12279259917885472</v>
      </c>
      <c r="U489" s="367">
        <f t="shared" si="212"/>
        <v>0</v>
      </c>
      <c r="V489" s="367">
        <f t="shared" si="213"/>
        <v>0</v>
      </c>
      <c r="W489" s="367">
        <f t="shared" si="214"/>
        <v>2.5161536760585877E-2</v>
      </c>
      <c r="X489" s="367">
        <f t="shared" si="215"/>
        <v>3.3778532703630411E-3</v>
      </c>
      <c r="Y489" s="367">
        <f t="shared" si="216"/>
        <v>-1.261659552125767E-3</v>
      </c>
      <c r="AA489" s="368">
        <f>'GE2024 results'!Q488</f>
        <v>0.15241282206008741</v>
      </c>
      <c r="AB489" s="368">
        <f>'GE2024 results'!R488</f>
        <v>0.36174959313913729</v>
      </c>
      <c r="AC489" s="368">
        <f>'GE2024 results'!S488</f>
        <v>0.14449503538318065</v>
      </c>
      <c r="AD489" s="368">
        <f>'GE2024 results'!T488</f>
        <v>0.24203192714904823</v>
      </c>
      <c r="AE489" s="368">
        <f>'GE2024 results'!U488</f>
        <v>9.267284729460383E-2</v>
      </c>
      <c r="AF489" s="368">
        <f>'GE2024 results'!W488</f>
        <v>0</v>
      </c>
      <c r="AG489" s="368">
        <f>'GE2024 results'!X488</f>
        <v>0</v>
      </c>
      <c r="AH489" s="369">
        <f>'GE2024 results'!Z488</f>
        <v>6.6377749739426192E-3</v>
      </c>
      <c r="AJ489" s="368">
        <f t="shared" si="217"/>
        <v>0.24618542351602357</v>
      </c>
      <c r="AK489" s="370" t="str">
        <f t="shared" si="218"/>
        <v>Con</v>
      </c>
      <c r="AL489" s="368">
        <f t="shared" si="219"/>
        <v>1.9611075899551328E-2</v>
      </c>
      <c r="AM489" s="368">
        <f t="shared" si="220"/>
        <v>0.22657434761647224</v>
      </c>
      <c r="AO489" s="384" t="s">
        <v>10</v>
      </c>
      <c r="AP489" s="372" t="str">
        <f t="shared" si="221"/>
        <v>Con</v>
      </c>
      <c r="AQ489" s="359" t="str">
        <f t="shared" si="222"/>
        <v>HOLD</v>
      </c>
      <c r="AR489" s="359" t="str">
        <f t="shared" si="223"/>
        <v/>
      </c>
      <c r="AS489" s="333" t="str">
        <f t="shared" si="234"/>
        <v>Con/LD</v>
      </c>
      <c r="AU489" s="373">
        <f t="shared" si="224"/>
        <v>4371.6714697406333</v>
      </c>
      <c r="AV489" s="374">
        <f t="shared" si="225"/>
        <v>14756.172131147541</v>
      </c>
      <c r="AW489" s="375">
        <f t="shared" si="226"/>
        <v>13580.698752107521</v>
      </c>
      <c r="AX489" s="376">
        <f t="shared" si="227"/>
        <v>12283.008</v>
      </c>
      <c r="AY489" s="377">
        <f t="shared" si="228"/>
        <v>12914.839437152823</v>
      </c>
      <c r="AZ489" s="378">
        <f t="shared" si="229"/>
        <v>0</v>
      </c>
      <c r="BA489" s="379">
        <f t="shared" si="230"/>
        <v>0</v>
      </c>
      <c r="BB489" s="471">
        <f t="shared" si="232"/>
        <v>1508.1638962236752</v>
      </c>
      <c r="BC489" s="379">
        <f t="shared" si="233"/>
        <v>202.46602572711808</v>
      </c>
      <c r="BD489" s="381">
        <f t="shared" si="231"/>
        <v>322.24038055641785</v>
      </c>
      <c r="BE489" s="382">
        <f>'Allocation (ENG)'!AW489</f>
        <v>59939.260092655728</v>
      </c>
    </row>
    <row r="490" spans="1:57" ht="20" customHeight="1" x14ac:dyDescent="0.35">
      <c r="A490" s="333" t="s">
        <v>605</v>
      </c>
      <c r="B490" s="390" t="s">
        <v>601</v>
      </c>
      <c r="C490" s="333" t="s">
        <v>545</v>
      </c>
      <c r="D490" s="333" t="s">
        <v>71</v>
      </c>
      <c r="E490" s="462">
        <f>'Allocation (ENG)'!AY490</f>
        <v>0.2049976683078131</v>
      </c>
      <c r="F490" s="463">
        <f>'Allocation (ENG)'!AZ490</f>
        <v>0.18013023563873534</v>
      </c>
      <c r="G490" s="464">
        <f>'Allocation (ENG)'!BA490</f>
        <v>0.24250957331199366</v>
      </c>
      <c r="H490" s="465">
        <f>'Allocation (ENG)'!BB490</f>
        <v>7.7636501438988523E-2</v>
      </c>
      <c r="I490" s="466">
        <f>'Allocation (ENG)'!BC490</f>
        <v>0.25614030825627204</v>
      </c>
      <c r="J490" s="467">
        <f>'Allocation (ENG)'!BD490</f>
        <v>0</v>
      </c>
      <c r="K490" s="462">
        <f>'Allocation (ENG)'!BE490</f>
        <v>0</v>
      </c>
      <c r="L490" s="468">
        <f>'Allocation (ENG)'!BF490</f>
        <v>2.6931175606925185E-2</v>
      </c>
      <c r="M490" s="469">
        <f>'Allocation (ENG)'!BG490</f>
        <v>4.0155133552786312E-3</v>
      </c>
      <c r="N490" s="470">
        <f>'Allocation (ENG)'!BH490</f>
        <v>7.6390240839934878E-3</v>
      </c>
      <c r="P490" s="367">
        <f t="shared" si="207"/>
        <v>-0.1995118459853488</v>
      </c>
      <c r="Q490" s="367">
        <f t="shared" si="208"/>
        <v>-6.9804597969744975E-2</v>
      </c>
      <c r="R490" s="367">
        <f t="shared" si="209"/>
        <v>9.6471689916390213E-2</v>
      </c>
      <c r="S490" s="367">
        <f t="shared" si="210"/>
        <v>-8.9479107601599661E-3</v>
      </c>
      <c r="T490" s="367">
        <f t="shared" si="211"/>
        <v>0.15211302526035581</v>
      </c>
      <c r="U490" s="367">
        <f t="shared" si="212"/>
        <v>0</v>
      </c>
      <c r="V490" s="367">
        <f t="shared" si="213"/>
        <v>0</v>
      </c>
      <c r="W490" s="367">
        <f t="shared" si="214"/>
        <v>2.6931175606925185E-2</v>
      </c>
      <c r="X490" s="367">
        <f t="shared" si="215"/>
        <v>4.0155133552786312E-3</v>
      </c>
      <c r="Y490" s="367">
        <f t="shared" si="216"/>
        <v>-1.267049423696146E-3</v>
      </c>
      <c r="AA490" s="368">
        <f>'GE2024 results'!Q489</f>
        <v>0.4045095142931619</v>
      </c>
      <c r="AB490" s="368">
        <f>'GE2024 results'!R489</f>
        <v>0.24993483360848032</v>
      </c>
      <c r="AC490" s="368">
        <f>'GE2024 results'!S489</f>
        <v>0.14603788339560345</v>
      </c>
      <c r="AD490" s="368">
        <f>'GE2024 results'!T489</f>
        <v>8.6584412199148489E-2</v>
      </c>
      <c r="AE490" s="368">
        <f>'GE2024 results'!U489</f>
        <v>0.10402728299591624</v>
      </c>
      <c r="AF490" s="368">
        <f>'GE2024 results'!W489</f>
        <v>0</v>
      </c>
      <c r="AG490" s="368">
        <f>'GE2024 results'!X489</f>
        <v>0</v>
      </c>
      <c r="AH490" s="369">
        <f>'GE2024 results'!Z489</f>
        <v>8.9060735076896339E-3</v>
      </c>
      <c r="AJ490" s="368">
        <f t="shared" si="217"/>
        <v>0.25614030825627204</v>
      </c>
      <c r="AK490" s="370" t="str">
        <f t="shared" si="218"/>
        <v>Grn</v>
      </c>
      <c r="AL490" s="368">
        <f t="shared" si="219"/>
        <v>1.3630734944278383E-2</v>
      </c>
      <c r="AM490" s="368">
        <f t="shared" si="220"/>
        <v>0.24250957331199366</v>
      </c>
      <c r="AO490" s="383" t="s">
        <v>8</v>
      </c>
      <c r="AP490" s="372" t="str">
        <f t="shared" si="221"/>
        <v>Grn</v>
      </c>
      <c r="AQ490" s="359" t="str">
        <f t="shared" si="222"/>
        <v>gain from</v>
      </c>
      <c r="AR490" s="359" t="str">
        <f t="shared" si="223"/>
        <v>LAB</v>
      </c>
      <c r="AS490" s="333" t="str">
        <f t="shared" si="234"/>
        <v/>
      </c>
      <c r="AU490" s="373">
        <f t="shared" si="224"/>
        <v>9767.1585014409211</v>
      </c>
      <c r="AV490" s="374">
        <f t="shared" si="225"/>
        <v>8582.3442622950824</v>
      </c>
      <c r="AW490" s="375">
        <f t="shared" si="226"/>
        <v>11554.421375654121</v>
      </c>
      <c r="AX490" s="376">
        <f t="shared" si="227"/>
        <v>3699.0079999999994</v>
      </c>
      <c r="AY490" s="377">
        <f t="shared" si="228"/>
        <v>12203.860707285887</v>
      </c>
      <c r="AZ490" s="378">
        <f t="shared" si="229"/>
        <v>0</v>
      </c>
      <c r="BA490" s="379">
        <f t="shared" si="230"/>
        <v>0</v>
      </c>
      <c r="BB490" s="471">
        <f t="shared" si="232"/>
        <v>1283.141720363423</v>
      </c>
      <c r="BC490" s="379">
        <f t="shared" si="233"/>
        <v>191.32000734158808</v>
      </c>
      <c r="BD490" s="381">
        <f t="shared" si="231"/>
        <v>363.96296426482456</v>
      </c>
      <c r="BE490" s="382">
        <f>'Allocation (ENG)'!AW490</f>
        <v>47645.217538645848</v>
      </c>
    </row>
    <row r="491" spans="1:57" ht="20" customHeight="1" x14ac:dyDescent="0.35">
      <c r="A491" s="333" t="s">
        <v>606</v>
      </c>
      <c r="B491" s="390" t="s">
        <v>601</v>
      </c>
      <c r="C491" s="333" t="s">
        <v>545</v>
      </c>
      <c r="D491" s="333" t="s">
        <v>71</v>
      </c>
      <c r="E491" s="462">
        <f>'Allocation (ENG)'!AY491</f>
        <v>0.15371749777201926</v>
      </c>
      <c r="F491" s="463">
        <f>'Allocation (ENG)'!AZ491</f>
        <v>0.23158505015327852</v>
      </c>
      <c r="G491" s="464">
        <f>'Allocation (ENG)'!BA491</f>
        <v>0.35656664523560966</v>
      </c>
      <c r="H491" s="465">
        <f>'Allocation (ENG)'!BB491</f>
        <v>5.5858627654759997E-2</v>
      </c>
      <c r="I491" s="466">
        <f>'Allocation (ENG)'!BC491</f>
        <v>0.13340325249634785</v>
      </c>
      <c r="J491" s="467">
        <f>'Allocation (ENG)'!BD491</f>
        <v>1.9610746560040464E-2</v>
      </c>
      <c r="K491" s="462">
        <f>'Allocation (ENG)'!BE491</f>
        <v>0</v>
      </c>
      <c r="L491" s="468">
        <f>'Allocation (ENG)'!BF491</f>
        <v>3.9597442720573535E-2</v>
      </c>
      <c r="M491" s="469">
        <f>'Allocation (ENG)'!BG491</f>
        <v>3.4054215255173732E-3</v>
      </c>
      <c r="N491" s="470">
        <f>'Allocation (ENG)'!BH491</f>
        <v>6.2553158818530619E-3</v>
      </c>
      <c r="P491" s="367">
        <f t="shared" si="207"/>
        <v>-0.1491524256081127</v>
      </c>
      <c r="Q491" s="367">
        <f t="shared" si="208"/>
        <v>-8.9266183293729762E-2</v>
      </c>
      <c r="R491" s="367">
        <f t="shared" si="209"/>
        <v>0.14216388160568805</v>
      </c>
      <c r="S491" s="367">
        <f t="shared" si="210"/>
        <v>-6.3451900519586324E-3</v>
      </c>
      <c r="T491" s="367">
        <f t="shared" si="211"/>
        <v>7.9304311002038982E-2</v>
      </c>
      <c r="U491" s="367">
        <f t="shared" si="212"/>
        <v>-1.4381015696923974E-2</v>
      </c>
      <c r="V491" s="367">
        <f t="shared" si="213"/>
        <v>0</v>
      </c>
      <c r="W491" s="367">
        <f t="shared" si="214"/>
        <v>3.9597442720573535E-2</v>
      </c>
      <c r="X491" s="367">
        <f t="shared" si="215"/>
        <v>3.4054215255173732E-3</v>
      </c>
      <c r="Y491" s="367">
        <f t="shared" si="216"/>
        <v>-5.3262422030931275E-3</v>
      </c>
      <c r="AA491" s="368">
        <f>'GE2024 results'!Q490</f>
        <v>0.30286992338013197</v>
      </c>
      <c r="AB491" s="368">
        <f>'GE2024 results'!R490</f>
        <v>0.32085123344700828</v>
      </c>
      <c r="AC491" s="368">
        <f>'GE2024 results'!S490</f>
        <v>0.21440276362992161</v>
      </c>
      <c r="AD491" s="368">
        <f>'GE2024 results'!T490</f>
        <v>6.220381770671863E-2</v>
      </c>
      <c r="AE491" s="368">
        <f>'GE2024 results'!U490</f>
        <v>5.4098941494308869E-2</v>
      </c>
      <c r="AF491" s="368">
        <f>'GE2024 results'!W490</f>
        <v>3.3991762256964438E-2</v>
      </c>
      <c r="AG491" s="368">
        <f>'GE2024 results'!X490</f>
        <v>0</v>
      </c>
      <c r="AH491" s="369">
        <f>'GE2024 results'!Z490</f>
        <v>1.1581558084946189E-2</v>
      </c>
      <c r="AJ491" s="368">
        <f t="shared" si="217"/>
        <v>0.35656664523560966</v>
      </c>
      <c r="AK491" s="370" t="str">
        <f t="shared" si="218"/>
        <v>Ref</v>
      </c>
      <c r="AL491" s="368">
        <f t="shared" si="219"/>
        <v>0.12498159508233114</v>
      </c>
      <c r="AM491" s="368">
        <f t="shared" si="220"/>
        <v>0.23158505015327852</v>
      </c>
      <c r="AO491" s="384" t="s">
        <v>10</v>
      </c>
      <c r="AP491" s="372" t="str">
        <f t="shared" si="221"/>
        <v>Ref</v>
      </c>
      <c r="AQ491" s="359" t="str">
        <f t="shared" si="222"/>
        <v>gain from</v>
      </c>
      <c r="AR491" s="359" t="str">
        <f t="shared" si="223"/>
        <v>CON</v>
      </c>
      <c r="AS491" s="333" t="str">
        <f t="shared" si="234"/>
        <v/>
      </c>
      <c r="AU491" s="373">
        <f t="shared" si="224"/>
        <v>7173.5273775216128</v>
      </c>
      <c r="AV491" s="374">
        <f t="shared" si="225"/>
        <v>10807.368852459016</v>
      </c>
      <c r="AW491" s="375">
        <f t="shared" si="226"/>
        <v>16639.879184751331</v>
      </c>
      <c r="AX491" s="376">
        <f t="shared" si="227"/>
        <v>2606.752</v>
      </c>
      <c r="AY491" s="377">
        <f t="shared" si="228"/>
        <v>6225.5234303402412</v>
      </c>
      <c r="AZ491" s="378">
        <f t="shared" si="229"/>
        <v>915.17380507149596</v>
      </c>
      <c r="BA491" s="379">
        <f t="shared" si="230"/>
        <v>0</v>
      </c>
      <c r="BB491" s="471">
        <f t="shared" si="232"/>
        <v>1847.8920328065835</v>
      </c>
      <c r="BC491" s="379">
        <f t="shared" si="233"/>
        <v>158.92064923884683</v>
      </c>
      <c r="BD491" s="381">
        <f t="shared" si="231"/>
        <v>291.91653770002188</v>
      </c>
      <c r="BE491" s="382">
        <f>'Allocation (ENG)'!AW491</f>
        <v>46666.953869889163</v>
      </c>
    </row>
    <row r="492" spans="1:57" ht="20" customHeight="1" x14ac:dyDescent="0.35">
      <c r="A492" s="333" t="s">
        <v>607</v>
      </c>
      <c r="B492" s="390" t="s">
        <v>608</v>
      </c>
      <c r="C492" s="333" t="s">
        <v>609</v>
      </c>
      <c r="D492" s="333" t="s">
        <v>71</v>
      </c>
      <c r="E492" s="462">
        <f>'Allocation (ENG)'!AY492</f>
        <v>0.18210461198199773</v>
      </c>
      <c r="F492" s="463">
        <f>'Allocation (ENG)'!AZ492</f>
        <v>0.26106502628620681</v>
      </c>
      <c r="G492" s="464">
        <f>'Allocation (ENG)'!BA492</f>
        <v>0.33942909311384262</v>
      </c>
      <c r="H492" s="465">
        <f>'Allocation (ENG)'!BB492</f>
        <v>7.0948357760854133E-2</v>
      </c>
      <c r="I492" s="466">
        <f>'Allocation (ENG)'!BC492</f>
        <v>9.0876348724800965E-2</v>
      </c>
      <c r="J492" s="467">
        <f>'Allocation (ENG)'!BD492</f>
        <v>0</v>
      </c>
      <c r="K492" s="462">
        <f>'Allocation (ENG)'!BE492</f>
        <v>0</v>
      </c>
      <c r="L492" s="468">
        <f>'Allocation (ENG)'!BF492</f>
        <v>4.0986121567030624E-2</v>
      </c>
      <c r="M492" s="469">
        <f>'Allocation (ENG)'!BG492</f>
        <v>1.3710961544848325E-3</v>
      </c>
      <c r="N492" s="470">
        <f>'Allocation (ENG)'!BH492</f>
        <v>1.3219344410782157E-2</v>
      </c>
      <c r="P492" s="367">
        <f t="shared" si="207"/>
        <v>-0.16039043223031046</v>
      </c>
      <c r="Q492" s="367">
        <f t="shared" si="208"/>
        <v>-8.4191895111659421E-2</v>
      </c>
      <c r="R492" s="367">
        <f t="shared" si="209"/>
        <v>0.15683337402348024</v>
      </c>
      <c r="S492" s="367">
        <f t="shared" si="210"/>
        <v>-4.4687079673682434E-3</v>
      </c>
      <c r="T492" s="367">
        <f t="shared" si="211"/>
        <v>5.4192383203719378E-2</v>
      </c>
      <c r="U492" s="367">
        <f t="shared" si="212"/>
        <v>0</v>
      </c>
      <c r="V492" s="367">
        <f t="shared" si="213"/>
        <v>0</v>
      </c>
      <c r="W492" s="367">
        <f t="shared" si="214"/>
        <v>4.0986121567030624E-2</v>
      </c>
      <c r="X492" s="367">
        <f t="shared" si="215"/>
        <v>1.3710961544848325E-3</v>
      </c>
      <c r="Y492" s="367">
        <f t="shared" si="216"/>
        <v>-4.3319396393770946E-3</v>
      </c>
      <c r="AA492" s="368">
        <f>'GE2024 results'!Q491</f>
        <v>0.3424950442123082</v>
      </c>
      <c r="AB492" s="368">
        <f>'GE2024 results'!R491</f>
        <v>0.34525692139786623</v>
      </c>
      <c r="AC492" s="368">
        <f>'GE2024 results'!S491</f>
        <v>0.18259571909036237</v>
      </c>
      <c r="AD492" s="368">
        <f>'GE2024 results'!T491</f>
        <v>7.5417065728222377E-2</v>
      </c>
      <c r="AE492" s="368">
        <f>'GE2024 results'!U491</f>
        <v>3.6683965521081587E-2</v>
      </c>
      <c r="AF492" s="368">
        <f>'GE2024 results'!W491</f>
        <v>0</v>
      </c>
      <c r="AG492" s="368">
        <f>'GE2024 results'!X491</f>
        <v>0</v>
      </c>
      <c r="AH492" s="369">
        <f>'GE2024 results'!Z491</f>
        <v>1.7551284050159252E-2</v>
      </c>
      <c r="AJ492" s="368">
        <f t="shared" si="217"/>
        <v>0.33942909311384262</v>
      </c>
      <c r="AK492" s="370" t="str">
        <f t="shared" si="218"/>
        <v>Ref</v>
      </c>
      <c r="AL492" s="368">
        <f t="shared" si="219"/>
        <v>7.8364066827635803E-2</v>
      </c>
      <c r="AM492" s="368">
        <f t="shared" si="220"/>
        <v>0.26106502628620681</v>
      </c>
      <c r="AO492" s="384" t="s">
        <v>10</v>
      </c>
      <c r="AP492" s="372" t="str">
        <f t="shared" si="221"/>
        <v>Ref</v>
      </c>
      <c r="AQ492" s="359" t="str">
        <f t="shared" si="222"/>
        <v>gain from</v>
      </c>
      <c r="AR492" s="359" t="str">
        <f t="shared" si="223"/>
        <v>CON</v>
      </c>
      <c r="AS492" s="333" t="str">
        <f t="shared" si="234"/>
        <v/>
      </c>
      <c r="AU492" s="373">
        <f t="shared" si="224"/>
        <v>8065.1700288184447</v>
      </c>
      <c r="AV492" s="374">
        <f t="shared" si="225"/>
        <v>11562.221311475412</v>
      </c>
      <c r="AW492" s="375">
        <f t="shared" si="226"/>
        <v>15032.861160932125</v>
      </c>
      <c r="AX492" s="376">
        <f t="shared" si="227"/>
        <v>3142.208000000001</v>
      </c>
      <c r="AY492" s="377">
        <f t="shared" si="228"/>
        <v>4024.7921021142147</v>
      </c>
      <c r="AZ492" s="378">
        <f t="shared" si="229"/>
        <v>0</v>
      </c>
      <c r="BA492" s="379">
        <f t="shared" si="230"/>
        <v>0</v>
      </c>
      <c r="BB492" s="471">
        <f t="shared" si="232"/>
        <v>1815.2205793261444</v>
      </c>
      <c r="BC492" s="379">
        <f t="shared" si="233"/>
        <v>60.724017318531537</v>
      </c>
      <c r="BD492" s="381">
        <f t="shared" si="231"/>
        <v>585.46710696711307</v>
      </c>
      <c r="BE492" s="382">
        <f>'Allocation (ENG)'!AW492</f>
        <v>44288.664306951992</v>
      </c>
    </row>
    <row r="493" spans="1:57" ht="20" customHeight="1" x14ac:dyDescent="0.35">
      <c r="A493" s="333" t="s">
        <v>610</v>
      </c>
      <c r="B493" s="390" t="s">
        <v>608</v>
      </c>
      <c r="C493" s="333" t="s">
        <v>609</v>
      </c>
      <c r="D493" s="333" t="s">
        <v>71</v>
      </c>
      <c r="E493" s="462">
        <f>'Allocation (ENG)'!AY493</f>
        <v>0.13360998646694067</v>
      </c>
      <c r="F493" s="463">
        <f>'Allocation (ENG)'!AZ493</f>
        <v>0.24067077625265762</v>
      </c>
      <c r="G493" s="464">
        <f>'Allocation (ENG)'!BA493</f>
        <v>0.41248335030156336</v>
      </c>
      <c r="H493" s="465">
        <f>'Allocation (ENG)'!BB493</f>
        <v>6.2462810662191989E-2</v>
      </c>
      <c r="I493" s="466">
        <f>'Allocation (ENG)'!BC493</f>
        <v>8.471159933378003E-2</v>
      </c>
      <c r="J493" s="467">
        <f>'Allocation (ENG)'!BD493</f>
        <v>0</v>
      </c>
      <c r="K493" s="462">
        <f>'Allocation (ENG)'!BE493</f>
        <v>0</v>
      </c>
      <c r="L493" s="468">
        <f>'Allocation (ENG)'!BF493</f>
        <v>4.9807435729045599E-2</v>
      </c>
      <c r="M493" s="469">
        <f>'Allocation (ENG)'!BG493</f>
        <v>1.5256895837273234E-3</v>
      </c>
      <c r="N493" s="470">
        <f>'Allocation (ENG)'!BH493</f>
        <v>1.4728351670093233E-2</v>
      </c>
      <c r="P493" s="367">
        <f t="shared" si="207"/>
        <v>-0.13937135829398811</v>
      </c>
      <c r="Q493" s="367">
        <f t="shared" si="208"/>
        <v>-0.1050916198160011</v>
      </c>
      <c r="R493" s="367">
        <f t="shared" si="209"/>
        <v>0.17143250837036184</v>
      </c>
      <c r="S493" s="367">
        <f t="shared" si="210"/>
        <v>-9.6661224258206835E-3</v>
      </c>
      <c r="T493" s="367">
        <f t="shared" si="211"/>
        <v>4.7564150746314676E-2</v>
      </c>
      <c r="U493" s="367">
        <f t="shared" si="212"/>
        <v>-7.1965903533083358E-3</v>
      </c>
      <c r="V493" s="367">
        <f t="shared" si="213"/>
        <v>0</v>
      </c>
      <c r="W493" s="367">
        <f t="shared" si="214"/>
        <v>4.9807435729045599E-2</v>
      </c>
      <c r="X493" s="367">
        <f t="shared" si="215"/>
        <v>1.5256895837273234E-3</v>
      </c>
      <c r="Y493" s="367">
        <f t="shared" si="216"/>
        <v>-9.0040935403313416E-3</v>
      </c>
      <c r="AA493" s="368">
        <f>'GE2024 results'!Q492</f>
        <v>0.27298134476092878</v>
      </c>
      <c r="AB493" s="368">
        <f>'GE2024 results'!R492</f>
        <v>0.34576239606865872</v>
      </c>
      <c r="AC493" s="368">
        <f>'GE2024 results'!S492</f>
        <v>0.24105084193120152</v>
      </c>
      <c r="AD493" s="368">
        <f>'GE2024 results'!T492</f>
        <v>7.2128933088012673E-2</v>
      </c>
      <c r="AE493" s="368">
        <f>'GE2024 results'!U492</f>
        <v>3.7147448587465354E-2</v>
      </c>
      <c r="AF493" s="368">
        <f>'GE2024 results'!W492</f>
        <v>7.1965903533083358E-3</v>
      </c>
      <c r="AG493" s="368">
        <f>'GE2024 results'!X492</f>
        <v>0</v>
      </c>
      <c r="AH493" s="369">
        <f>'GE2024 results'!Z492</f>
        <v>2.3732445210424575E-2</v>
      </c>
      <c r="AJ493" s="368">
        <f t="shared" si="217"/>
        <v>0.41248335030156336</v>
      </c>
      <c r="AK493" s="370" t="str">
        <f t="shared" si="218"/>
        <v>Ref</v>
      </c>
      <c r="AL493" s="368">
        <f t="shared" si="219"/>
        <v>0.17181257404890574</v>
      </c>
      <c r="AM493" s="368">
        <f t="shared" si="220"/>
        <v>0.24067077625265762</v>
      </c>
      <c r="AO493" s="384" t="s">
        <v>10</v>
      </c>
      <c r="AP493" s="372" t="str">
        <f t="shared" si="221"/>
        <v>Ref</v>
      </c>
      <c r="AQ493" s="359" t="str">
        <f t="shared" si="222"/>
        <v>gain from</v>
      </c>
      <c r="AR493" s="359" t="str">
        <f t="shared" si="223"/>
        <v>CON</v>
      </c>
      <c r="AS493" s="333" t="str">
        <f t="shared" si="234"/>
        <v/>
      </c>
      <c r="AU493" s="373">
        <f t="shared" si="224"/>
        <v>6147.6138328530269</v>
      </c>
      <c r="AV493" s="374">
        <f t="shared" si="225"/>
        <v>11073.655737704918</v>
      </c>
      <c r="AW493" s="375">
        <f t="shared" si="226"/>
        <v>18979.033058751833</v>
      </c>
      <c r="AX493" s="376">
        <f t="shared" si="227"/>
        <v>2874.0160000000005</v>
      </c>
      <c r="AY493" s="377">
        <f t="shared" si="228"/>
        <v>3897.7191274269412</v>
      </c>
      <c r="AZ493" s="378">
        <f t="shared" si="229"/>
        <v>0</v>
      </c>
      <c r="BA493" s="379">
        <f t="shared" si="230"/>
        <v>0</v>
      </c>
      <c r="BB493" s="471">
        <f t="shared" si="232"/>
        <v>2291.721516958477</v>
      </c>
      <c r="BC493" s="379">
        <f t="shared" si="233"/>
        <v>70.199471144191889</v>
      </c>
      <c r="BD493" s="381">
        <f t="shared" si="231"/>
        <v>677.67553052325661</v>
      </c>
      <c r="BE493" s="382">
        <f>'Allocation (ENG)'!AW493</f>
        <v>46011.634275362652</v>
      </c>
    </row>
    <row r="494" spans="1:57" ht="20" customHeight="1" x14ac:dyDescent="0.35">
      <c r="A494" s="333" t="s">
        <v>611</v>
      </c>
      <c r="B494" s="390" t="s">
        <v>608</v>
      </c>
      <c r="C494" s="333" t="s">
        <v>609</v>
      </c>
      <c r="D494" s="333" t="s">
        <v>71</v>
      </c>
      <c r="E494" s="462">
        <f>'Allocation (ENG)'!AY494</f>
        <v>0.14331193691835425</v>
      </c>
      <c r="F494" s="463">
        <f>'Allocation (ENG)'!AZ494</f>
        <v>0.25600790663499057</v>
      </c>
      <c r="G494" s="464">
        <f>'Allocation (ENG)'!BA494</f>
        <v>0.41921020317036678</v>
      </c>
      <c r="H494" s="465">
        <f>'Allocation (ENG)'!BB494</f>
        <v>2.8876953925775356E-2</v>
      </c>
      <c r="I494" s="466">
        <f>'Allocation (ENG)'!BC494</f>
        <v>0.10045764115255415</v>
      </c>
      <c r="J494" s="467">
        <f>'Allocation (ENG)'!BD494</f>
        <v>0</v>
      </c>
      <c r="K494" s="462">
        <f>'Allocation (ENG)'!BE494</f>
        <v>0</v>
      </c>
      <c r="L494" s="468">
        <f>'Allocation (ENG)'!BF494</f>
        <v>5.0619704373772043E-2</v>
      </c>
      <c r="M494" s="469">
        <f>'Allocation (ENG)'!BG494</f>
        <v>1.5156538241868709E-3</v>
      </c>
      <c r="N494" s="470">
        <f>'Allocation (ENG)'!BH494</f>
        <v>0</v>
      </c>
      <c r="P494" s="367">
        <f t="shared" si="207"/>
        <v>-0.1545614045703067</v>
      </c>
      <c r="Q494" s="367">
        <f t="shared" si="208"/>
        <v>-0.11815695644960528</v>
      </c>
      <c r="R494" s="367">
        <f t="shared" si="209"/>
        <v>0.16998652762693967</v>
      </c>
      <c r="S494" s="367">
        <f t="shared" si="210"/>
        <v>-5.046072328106263E-3</v>
      </c>
      <c r="T494" s="367">
        <f t="shared" si="211"/>
        <v>5.5642547523119694E-2</v>
      </c>
      <c r="U494" s="367">
        <f t="shared" si="212"/>
        <v>0</v>
      </c>
      <c r="V494" s="367">
        <f t="shared" si="213"/>
        <v>0</v>
      </c>
      <c r="W494" s="367">
        <f t="shared" si="214"/>
        <v>5.0619704373772043E-2</v>
      </c>
      <c r="X494" s="367">
        <f t="shared" si="215"/>
        <v>1.5156538241868709E-3</v>
      </c>
      <c r="Y494" s="367">
        <f t="shared" si="216"/>
        <v>0</v>
      </c>
      <c r="AA494" s="368">
        <f>'GE2024 results'!Q493</f>
        <v>0.29787334148866096</v>
      </c>
      <c r="AB494" s="368">
        <f>'GE2024 results'!R493</f>
        <v>0.37416486308459584</v>
      </c>
      <c r="AC494" s="368">
        <f>'GE2024 results'!S493</f>
        <v>0.24922367554342711</v>
      </c>
      <c r="AD494" s="368">
        <f>'GE2024 results'!T493</f>
        <v>3.3923026253881619E-2</v>
      </c>
      <c r="AE494" s="368">
        <f>'GE2024 results'!U493</f>
        <v>4.4815093629434456E-2</v>
      </c>
      <c r="AF494" s="368">
        <f>'GE2024 results'!W493</f>
        <v>0</v>
      </c>
      <c r="AG494" s="368">
        <f>'GE2024 results'!X493</f>
        <v>0</v>
      </c>
      <c r="AH494" s="369">
        <f>'GE2024 results'!Z493</f>
        <v>0</v>
      </c>
      <c r="AJ494" s="368">
        <f t="shared" si="217"/>
        <v>0.41921020317036678</v>
      </c>
      <c r="AK494" s="370" t="str">
        <f t="shared" si="218"/>
        <v>Ref</v>
      </c>
      <c r="AL494" s="368">
        <f t="shared" si="219"/>
        <v>0.16320229653537621</v>
      </c>
      <c r="AM494" s="368">
        <f t="shared" si="220"/>
        <v>0.25600790663499057</v>
      </c>
      <c r="AO494" s="384" t="s">
        <v>10</v>
      </c>
      <c r="AP494" s="372" t="str">
        <f t="shared" si="221"/>
        <v>Ref</v>
      </c>
      <c r="AQ494" s="359" t="str">
        <f t="shared" si="222"/>
        <v>gain from</v>
      </c>
      <c r="AR494" s="359" t="str">
        <f t="shared" si="223"/>
        <v>CON</v>
      </c>
      <c r="AS494" s="333" t="str">
        <f t="shared" si="234"/>
        <v/>
      </c>
      <c r="AU494" s="373">
        <f t="shared" si="224"/>
        <v>6641.1642651296843</v>
      </c>
      <c r="AV494" s="374">
        <f t="shared" si="225"/>
        <v>11863.565573770491</v>
      </c>
      <c r="AW494" s="375">
        <f t="shared" si="226"/>
        <v>19426.461470958155</v>
      </c>
      <c r="AX494" s="376">
        <f t="shared" si="227"/>
        <v>1338.1760000000002</v>
      </c>
      <c r="AY494" s="377">
        <f t="shared" si="228"/>
        <v>4655.2695534472241</v>
      </c>
      <c r="AZ494" s="378">
        <f t="shared" si="229"/>
        <v>0</v>
      </c>
      <c r="BA494" s="379">
        <f t="shared" si="230"/>
        <v>0</v>
      </c>
      <c r="BB494" s="471">
        <f t="shared" si="232"/>
        <v>2345.748574942812</v>
      </c>
      <c r="BC494" s="379">
        <f t="shared" si="233"/>
        <v>70.236340614330643</v>
      </c>
      <c r="BD494" s="381">
        <f t="shared" si="231"/>
        <v>0</v>
      </c>
      <c r="BE494" s="382">
        <f>'Allocation (ENG)'!AW494</f>
        <v>46340.621778862696</v>
      </c>
    </row>
    <row r="495" spans="1:57" ht="20" customHeight="1" x14ac:dyDescent="0.35">
      <c r="A495" s="333" t="s">
        <v>612</v>
      </c>
      <c r="B495" s="390" t="s">
        <v>608</v>
      </c>
      <c r="C495" s="333" t="s">
        <v>609</v>
      </c>
      <c r="D495" s="333" t="s">
        <v>71</v>
      </c>
      <c r="E495" s="462">
        <f>'Allocation (ENG)'!AY495</f>
        <v>0.16027338337025487</v>
      </c>
      <c r="F495" s="463">
        <f>'Allocation (ENG)'!AZ495</f>
        <v>0.28076675812824159</v>
      </c>
      <c r="G495" s="464">
        <f>'Allocation (ENG)'!BA495</f>
        <v>0.32924505374239599</v>
      </c>
      <c r="H495" s="465">
        <f>'Allocation (ENG)'!BB495</f>
        <v>6.2202768294190587E-2</v>
      </c>
      <c r="I495" s="466">
        <f>'Allocation (ENG)'!BC495</f>
        <v>0.1187785996447794</v>
      </c>
      <c r="J495" s="467">
        <f>'Allocation (ENG)'!BD495</f>
        <v>6.8435172980146185E-3</v>
      </c>
      <c r="K495" s="462">
        <f>'Allocation (ENG)'!BE495</f>
        <v>0</v>
      </c>
      <c r="L495" s="468">
        <f>'Allocation (ENG)'!BF495</f>
        <v>3.97563970555211E-2</v>
      </c>
      <c r="M495" s="469">
        <f>'Allocation (ENG)'!BG495</f>
        <v>2.1335224666018124E-3</v>
      </c>
      <c r="N495" s="470">
        <f>'Allocation (ENG)'!BH495</f>
        <v>0</v>
      </c>
      <c r="P495" s="367">
        <f t="shared" si="207"/>
        <v>-0.14950507346702552</v>
      </c>
      <c r="Q495" s="367">
        <f t="shared" si="208"/>
        <v>-0.10082224110781646</v>
      </c>
      <c r="R495" s="367">
        <f t="shared" si="209"/>
        <v>0.14722583457147403</v>
      </c>
      <c r="S495" s="367">
        <f t="shared" si="210"/>
        <v>-5.7478569319764292E-3</v>
      </c>
      <c r="T495" s="367">
        <f t="shared" si="211"/>
        <v>6.9504344488171305E-2</v>
      </c>
      <c r="U495" s="367">
        <f t="shared" si="212"/>
        <v>-2.5449270749498785E-3</v>
      </c>
      <c r="V495" s="367">
        <f t="shared" si="213"/>
        <v>0</v>
      </c>
      <c r="W495" s="367">
        <f t="shared" si="214"/>
        <v>3.97563970555211E-2</v>
      </c>
      <c r="X495" s="367">
        <f t="shared" si="215"/>
        <v>2.1335224666018124E-3</v>
      </c>
      <c r="Y495" s="367">
        <f t="shared" si="216"/>
        <v>0</v>
      </c>
      <c r="AA495" s="368">
        <f>'GE2024 results'!Q494</f>
        <v>0.30977845683728039</v>
      </c>
      <c r="AB495" s="368">
        <f>'GE2024 results'!R494</f>
        <v>0.38158899923605805</v>
      </c>
      <c r="AC495" s="368">
        <f>'GE2024 results'!S494</f>
        <v>0.18201921917092195</v>
      </c>
      <c r="AD495" s="368">
        <f>'GE2024 results'!T494</f>
        <v>6.7950625226167016E-2</v>
      </c>
      <c r="AE495" s="368">
        <f>'GE2024 results'!U494</f>
        <v>4.9274255156608097E-2</v>
      </c>
      <c r="AF495" s="368">
        <f>'GE2024 results'!W494</f>
        <v>9.3884443729644971E-3</v>
      </c>
      <c r="AG495" s="368">
        <f>'GE2024 results'!X494</f>
        <v>0</v>
      </c>
      <c r="AH495" s="369">
        <f>'GE2024 results'!Z494</f>
        <v>0</v>
      </c>
      <c r="AJ495" s="368">
        <f t="shared" si="217"/>
        <v>0.32924505374239599</v>
      </c>
      <c r="AK495" s="370" t="str">
        <f t="shared" si="218"/>
        <v>Ref</v>
      </c>
      <c r="AL495" s="368">
        <f t="shared" si="219"/>
        <v>4.8478295614154399E-2</v>
      </c>
      <c r="AM495" s="368">
        <f t="shared" si="220"/>
        <v>0.28076675812824159</v>
      </c>
      <c r="AO495" s="384" t="s">
        <v>10</v>
      </c>
      <c r="AP495" s="372" t="str">
        <f t="shared" si="221"/>
        <v>Ref</v>
      </c>
      <c r="AQ495" s="359" t="str">
        <f t="shared" si="222"/>
        <v>gain from</v>
      </c>
      <c r="AR495" s="359" t="str">
        <f t="shared" si="223"/>
        <v>CON</v>
      </c>
      <c r="AS495" s="333" t="str">
        <f t="shared" si="234"/>
        <v/>
      </c>
      <c r="AU495" s="373">
        <f t="shared" si="224"/>
        <v>8081.9538904899146</v>
      </c>
      <c r="AV495" s="374">
        <f t="shared" si="225"/>
        <v>14157.959016393443</v>
      </c>
      <c r="AW495" s="375">
        <f t="shared" si="226"/>
        <v>16602.52804965595</v>
      </c>
      <c r="AX495" s="376">
        <f t="shared" si="227"/>
        <v>3136.6400000000003</v>
      </c>
      <c r="AY495" s="377">
        <f t="shared" si="228"/>
        <v>5989.5357876635944</v>
      </c>
      <c r="AZ495" s="378">
        <f t="shared" si="229"/>
        <v>345.09155599187949</v>
      </c>
      <c r="BA495" s="379">
        <f t="shared" si="230"/>
        <v>0</v>
      </c>
      <c r="BB495" s="471">
        <f t="shared" si="232"/>
        <v>2004.7581270088938</v>
      </c>
      <c r="BC495" s="379">
        <f t="shared" si="233"/>
        <v>107.58511386489074</v>
      </c>
      <c r="BD495" s="381">
        <f t="shared" si="231"/>
        <v>0</v>
      </c>
      <c r="BE495" s="382">
        <f>'Allocation (ENG)'!AW495</f>
        <v>50426.051541068569</v>
      </c>
    </row>
    <row r="496" spans="1:57" ht="20" customHeight="1" x14ac:dyDescent="0.35">
      <c r="A496" s="333" t="s">
        <v>613</v>
      </c>
      <c r="B496" s="390" t="s">
        <v>608</v>
      </c>
      <c r="C496" s="333" t="s">
        <v>609</v>
      </c>
      <c r="D496" s="333" t="s">
        <v>71</v>
      </c>
      <c r="E496" s="462">
        <f>'Allocation (ENG)'!AY496</f>
        <v>0.20194581920634622</v>
      </c>
      <c r="F496" s="463">
        <f>'Allocation (ENG)'!AZ496</f>
        <v>0.15485149661756839</v>
      </c>
      <c r="G496" s="464">
        <f>'Allocation (ENG)'!BA496</f>
        <v>0.48491617432443945</v>
      </c>
      <c r="H496" s="465">
        <f>'Allocation (ENG)'!BB496</f>
        <v>2.4137294269385049E-2</v>
      </c>
      <c r="I496" s="466">
        <f>'Allocation (ENG)'!BC496</f>
        <v>6.8407792146034554E-2</v>
      </c>
      <c r="J496" s="467">
        <f>'Allocation (ENG)'!BD496</f>
        <v>0</v>
      </c>
      <c r="K496" s="462">
        <f>'Allocation (ENG)'!BE496</f>
        <v>0</v>
      </c>
      <c r="L496" s="468">
        <f>'Allocation (ENG)'!BF496</f>
        <v>5.8553711729168074E-2</v>
      </c>
      <c r="M496" s="469">
        <f>'Allocation (ENG)'!BG496</f>
        <v>1.0321019942411988E-3</v>
      </c>
      <c r="N496" s="470">
        <f>'Allocation (ENG)'!BH496</f>
        <v>6.1556097128169082E-3</v>
      </c>
      <c r="P496" s="367">
        <f t="shared" si="207"/>
        <v>-0.21685316492757331</v>
      </c>
      <c r="Q496" s="367">
        <f t="shared" si="208"/>
        <v>-7.0960240458812718E-2</v>
      </c>
      <c r="R496" s="367">
        <f t="shared" si="209"/>
        <v>0.19727860912604517</v>
      </c>
      <c r="S496" s="367">
        <f t="shared" si="210"/>
        <v>-4.1540299065891718E-3</v>
      </c>
      <c r="T496" s="367">
        <f t="shared" si="211"/>
        <v>3.7959117960502456E-2</v>
      </c>
      <c r="U496" s="367">
        <f t="shared" si="212"/>
        <v>0</v>
      </c>
      <c r="V496" s="367">
        <f t="shared" si="213"/>
        <v>0</v>
      </c>
      <c r="W496" s="367">
        <f t="shared" si="214"/>
        <v>5.8553711729168074E-2</v>
      </c>
      <c r="X496" s="367">
        <f t="shared" si="215"/>
        <v>1.0321019942411988E-3</v>
      </c>
      <c r="Y496" s="367">
        <f t="shared" si="216"/>
        <v>-2.8561055169818309E-3</v>
      </c>
      <c r="AA496" s="368">
        <f>'GE2024 results'!Q495</f>
        <v>0.41879898413391953</v>
      </c>
      <c r="AB496" s="368">
        <f>'GE2024 results'!R495</f>
        <v>0.22581173707638111</v>
      </c>
      <c r="AC496" s="368">
        <f>'GE2024 results'!S495</f>
        <v>0.28763756519839428</v>
      </c>
      <c r="AD496" s="368">
        <f>'GE2024 results'!T495</f>
        <v>2.8291324175974221E-2</v>
      </c>
      <c r="AE496" s="368">
        <f>'GE2024 results'!U495</f>
        <v>3.0448674185532102E-2</v>
      </c>
      <c r="AF496" s="368">
        <f>'GE2024 results'!W495</f>
        <v>0</v>
      </c>
      <c r="AG496" s="368">
        <f>'GE2024 results'!X495</f>
        <v>0</v>
      </c>
      <c r="AH496" s="369">
        <f>'GE2024 results'!Z495</f>
        <v>9.0117152297987391E-3</v>
      </c>
      <c r="AJ496" s="368">
        <f t="shared" si="217"/>
        <v>0.48491617432443945</v>
      </c>
      <c r="AK496" s="370" t="str">
        <f t="shared" si="218"/>
        <v>Ref</v>
      </c>
      <c r="AL496" s="368">
        <f t="shared" si="219"/>
        <v>0.28297035511809321</v>
      </c>
      <c r="AM496" s="368">
        <f t="shared" si="220"/>
        <v>0.20194581920634622</v>
      </c>
      <c r="AO496" s="383" t="s">
        <v>8</v>
      </c>
      <c r="AP496" s="372" t="str">
        <f t="shared" si="221"/>
        <v>Ref</v>
      </c>
      <c r="AQ496" s="359" t="str">
        <f t="shared" si="222"/>
        <v>gain from</v>
      </c>
      <c r="AR496" s="359" t="str">
        <f t="shared" si="223"/>
        <v>LAB</v>
      </c>
      <c r="AS496" s="333" t="str">
        <f t="shared" si="234"/>
        <v/>
      </c>
      <c r="AU496" s="373">
        <f t="shared" si="224"/>
        <v>8043.6657060518737</v>
      </c>
      <c r="AV496" s="374">
        <f t="shared" si="225"/>
        <v>6167.8606557377052</v>
      </c>
      <c r="AW496" s="375">
        <f t="shared" si="226"/>
        <v>19314.604367906573</v>
      </c>
      <c r="AX496" s="376">
        <f t="shared" si="227"/>
        <v>961.40800000000013</v>
      </c>
      <c r="AY496" s="377">
        <f t="shared" si="228"/>
        <v>2724.7378226213414</v>
      </c>
      <c r="AZ496" s="378">
        <f t="shared" si="229"/>
        <v>0</v>
      </c>
      <c r="BA496" s="379">
        <f t="shared" si="230"/>
        <v>0</v>
      </c>
      <c r="BB496" s="471">
        <f t="shared" si="232"/>
        <v>2332.2418104467283</v>
      </c>
      <c r="BC496" s="379">
        <f t="shared" si="233"/>
        <v>41.109459204713211</v>
      </c>
      <c r="BD496" s="381">
        <f t="shared" si="231"/>
        <v>245.18292550653211</v>
      </c>
      <c r="BE496" s="382">
        <f>'Allocation (ENG)'!AW496</f>
        <v>39830.810747475472</v>
      </c>
    </row>
    <row r="497" spans="1:57" ht="20" customHeight="1" x14ac:dyDescent="0.35">
      <c r="A497" s="333" t="s">
        <v>614</v>
      </c>
      <c r="B497" s="390" t="s">
        <v>608</v>
      </c>
      <c r="C497" s="333" t="s">
        <v>609</v>
      </c>
      <c r="D497" s="333" t="s">
        <v>71</v>
      </c>
      <c r="E497" s="462">
        <f>'Allocation (ENG)'!AY497</f>
        <v>0.19664994131928679</v>
      </c>
      <c r="F497" s="463">
        <f>'Allocation (ENG)'!AZ497</f>
        <v>5.8195933795033163E-2</v>
      </c>
      <c r="G497" s="464">
        <f>'Allocation (ENG)'!BA497</f>
        <v>0.48095343250428146</v>
      </c>
      <c r="H497" s="465">
        <f>'Allocation (ENG)'!BB497</f>
        <v>8.6724091447315979E-2</v>
      </c>
      <c r="I497" s="466">
        <f>'Allocation (ENG)'!BC497</f>
        <v>0.11762669912025363</v>
      </c>
      <c r="J497" s="467">
        <f>'Allocation (ENG)'!BD497</f>
        <v>0</v>
      </c>
      <c r="K497" s="462">
        <f>'Allocation (ENG)'!BE497</f>
        <v>0</v>
      </c>
      <c r="L497" s="468">
        <f>'Allocation (ENG)'!BF497</f>
        <v>5.8075209970553994E-2</v>
      </c>
      <c r="M497" s="469">
        <f>'Allocation (ENG)'!BG497</f>
        <v>1.7746918432750601E-3</v>
      </c>
      <c r="N497" s="470">
        <f>'Allocation (ENG)'!BH497</f>
        <v>0</v>
      </c>
      <c r="P497" s="367">
        <f t="shared" si="207"/>
        <v>-0.24093390627931802</v>
      </c>
      <c r="Q497" s="367">
        <f t="shared" si="208"/>
        <v>-3.2862558289753534E-2</v>
      </c>
      <c r="R497" s="367">
        <f t="shared" si="209"/>
        <v>0.17484261951796537</v>
      </c>
      <c r="S497" s="367">
        <f t="shared" si="210"/>
        <v>-2.2344864817776589E-2</v>
      </c>
      <c r="T497" s="367">
        <f t="shared" si="211"/>
        <v>6.1448808055053733E-2</v>
      </c>
      <c r="U497" s="367">
        <f t="shared" si="212"/>
        <v>0</v>
      </c>
      <c r="V497" s="367">
        <f t="shared" si="213"/>
        <v>0</v>
      </c>
      <c r="W497" s="367">
        <f t="shared" si="214"/>
        <v>5.8075209970553994E-2</v>
      </c>
      <c r="X497" s="367">
        <f t="shared" si="215"/>
        <v>1.7746918432750601E-3</v>
      </c>
      <c r="Y497" s="367">
        <f t="shared" si="216"/>
        <v>0</v>
      </c>
      <c r="AA497" s="368">
        <f>'GE2024 results'!Q496</f>
        <v>0.4375838475986048</v>
      </c>
      <c r="AB497" s="368">
        <f>'GE2024 results'!R496</f>
        <v>9.1058492084786696E-2</v>
      </c>
      <c r="AC497" s="368">
        <f>'GE2024 results'!S496</f>
        <v>0.30611081298631609</v>
      </c>
      <c r="AD497" s="368">
        <f>'GE2024 results'!T496</f>
        <v>0.10906895626509257</v>
      </c>
      <c r="AE497" s="368">
        <f>'GE2024 results'!U496</f>
        <v>5.6177891065199895E-2</v>
      </c>
      <c r="AF497" s="368">
        <f>'GE2024 results'!W496</f>
        <v>0</v>
      </c>
      <c r="AG497" s="368">
        <f>'GE2024 results'!X496</f>
        <v>0</v>
      </c>
      <c r="AH497" s="369">
        <f>'GE2024 results'!Z496</f>
        <v>0</v>
      </c>
      <c r="AJ497" s="368">
        <f t="shared" si="217"/>
        <v>0.48095343250428146</v>
      </c>
      <c r="AK497" s="370" t="str">
        <f t="shared" si="218"/>
        <v>Ref</v>
      </c>
      <c r="AL497" s="368">
        <f t="shared" si="219"/>
        <v>0.28430349118499465</v>
      </c>
      <c r="AM497" s="368">
        <f t="shared" si="220"/>
        <v>0.19664994131928679</v>
      </c>
      <c r="AO497" s="383" t="s">
        <v>8</v>
      </c>
      <c r="AP497" s="372" t="str">
        <f t="shared" si="221"/>
        <v>Ref</v>
      </c>
      <c r="AQ497" s="359" t="str">
        <f t="shared" si="222"/>
        <v>gain from</v>
      </c>
      <c r="AR497" s="359" t="str">
        <f t="shared" si="223"/>
        <v>LAB</v>
      </c>
      <c r="AS497" s="333" t="str">
        <f t="shared" si="234"/>
        <v/>
      </c>
      <c r="AU497" s="373">
        <f t="shared" si="224"/>
        <v>6843.0951008645543</v>
      </c>
      <c r="AV497" s="374">
        <f t="shared" si="225"/>
        <v>2025.122950819672</v>
      </c>
      <c r="AW497" s="375">
        <f t="shared" si="226"/>
        <v>16736.389828717678</v>
      </c>
      <c r="AX497" s="376">
        <f t="shared" si="227"/>
        <v>3017.8560000000002</v>
      </c>
      <c r="AY497" s="377">
        <f t="shared" si="228"/>
        <v>4093.2160115612078</v>
      </c>
      <c r="AZ497" s="378">
        <f t="shared" si="229"/>
        <v>0</v>
      </c>
      <c r="BA497" s="379">
        <f t="shared" si="230"/>
        <v>0</v>
      </c>
      <c r="BB497" s="471">
        <f t="shared" si="232"/>
        <v>2020.9219599304365</v>
      </c>
      <c r="BC497" s="379">
        <f t="shared" si="233"/>
        <v>61.756362482416705</v>
      </c>
      <c r="BD497" s="381">
        <f t="shared" si="231"/>
        <v>0</v>
      </c>
      <c r="BE497" s="382">
        <f>'Allocation (ENG)'!AW497</f>
        <v>34798.358214375963</v>
      </c>
    </row>
    <row r="498" spans="1:57" ht="20" customHeight="1" x14ac:dyDescent="0.35">
      <c r="A498" s="333" t="s">
        <v>615</v>
      </c>
      <c r="B498" s="390" t="s">
        <v>608</v>
      </c>
      <c r="C498" s="333" t="s">
        <v>609</v>
      </c>
      <c r="D498" s="333" t="s">
        <v>71</v>
      </c>
      <c r="E498" s="462">
        <f>'Allocation (ENG)'!AY498</f>
        <v>0.24922992035198832</v>
      </c>
      <c r="F498" s="463">
        <f>'Allocation (ENG)'!AZ498</f>
        <v>9.392213674229101E-2</v>
      </c>
      <c r="G498" s="464">
        <f>'Allocation (ENG)'!BA498</f>
        <v>0.36782420840615082</v>
      </c>
      <c r="H498" s="465">
        <f>'Allocation (ENG)'!BB498</f>
        <v>7.7455594261716207E-2</v>
      </c>
      <c r="I498" s="466">
        <f>'Allocation (ENG)'!BC498</f>
        <v>0.1459043925927716</v>
      </c>
      <c r="J498" s="467">
        <f>'Allocation (ENG)'!BD498</f>
        <v>8.5658403620421861E-3</v>
      </c>
      <c r="K498" s="462">
        <f>'Allocation (ENG)'!BE498</f>
        <v>0</v>
      </c>
      <c r="L498" s="468">
        <f>'Allocation (ENG)'!BF498</f>
        <v>4.4414836638575948E-2</v>
      </c>
      <c r="M498" s="469">
        <f>'Allocation (ENG)'!BG498</f>
        <v>2.8839146593432619E-3</v>
      </c>
      <c r="N498" s="470">
        <f>'Allocation (ENG)'!BH498</f>
        <v>9.7991559851205202E-3</v>
      </c>
      <c r="P498" s="367">
        <f t="shared" si="207"/>
        <v>-0.23418537733557054</v>
      </c>
      <c r="Q498" s="367">
        <f t="shared" si="208"/>
        <v>-3.41776853776211E-2</v>
      </c>
      <c r="R498" s="367">
        <f t="shared" si="209"/>
        <v>0.16375912522105091</v>
      </c>
      <c r="S498" s="367">
        <f t="shared" si="210"/>
        <v>-7.4559888710660494E-3</v>
      </c>
      <c r="T498" s="367">
        <f t="shared" si="211"/>
        <v>8.516357434436729E-2</v>
      </c>
      <c r="U498" s="367">
        <f t="shared" si="212"/>
        <v>-1.0268521885525041E-2</v>
      </c>
      <c r="V498" s="367">
        <f t="shared" si="213"/>
        <v>0</v>
      </c>
      <c r="W498" s="367">
        <f t="shared" si="214"/>
        <v>4.4414836638575948E-2</v>
      </c>
      <c r="X498" s="367">
        <f t="shared" si="215"/>
        <v>2.8839146593432619E-3</v>
      </c>
      <c r="Y498" s="367">
        <f t="shared" si="216"/>
        <v>-1.0133877393554796E-2</v>
      </c>
      <c r="AA498" s="368">
        <f>'GE2024 results'!Q497</f>
        <v>0.48341529768755886</v>
      </c>
      <c r="AB498" s="368">
        <f>'GE2024 results'!R497</f>
        <v>0.12809982211991211</v>
      </c>
      <c r="AC498" s="368">
        <f>'GE2024 results'!S497</f>
        <v>0.20406508318509992</v>
      </c>
      <c r="AD498" s="368">
        <f>'GE2024 results'!T497</f>
        <v>8.4911583132782256E-2</v>
      </c>
      <c r="AE498" s="368">
        <f>'GE2024 results'!U497</f>
        <v>6.0740818248404313E-2</v>
      </c>
      <c r="AF498" s="368">
        <f>'GE2024 results'!W497</f>
        <v>1.8834362247567227E-2</v>
      </c>
      <c r="AG498" s="368">
        <f>'GE2024 results'!X497</f>
        <v>0</v>
      </c>
      <c r="AH498" s="369">
        <f>'GE2024 results'!Z497</f>
        <v>1.9933033378675316E-2</v>
      </c>
      <c r="AJ498" s="368">
        <f t="shared" si="217"/>
        <v>0.36782420840615082</v>
      </c>
      <c r="AK498" s="370" t="str">
        <f t="shared" si="218"/>
        <v>Ref</v>
      </c>
      <c r="AL498" s="368">
        <f t="shared" si="219"/>
        <v>0.1185942880541625</v>
      </c>
      <c r="AM498" s="368">
        <f t="shared" si="220"/>
        <v>0.24922992035198832</v>
      </c>
      <c r="AO498" s="383" t="s">
        <v>8</v>
      </c>
      <c r="AP498" s="372" t="str">
        <f t="shared" si="221"/>
        <v>Ref</v>
      </c>
      <c r="AQ498" s="359" t="str">
        <f t="shared" si="222"/>
        <v>gain from</v>
      </c>
      <c r="AR498" s="359" t="str">
        <f t="shared" si="223"/>
        <v>LAB</v>
      </c>
      <c r="AS498" s="333" t="str">
        <f t="shared" ref="AS498:AS529" si="235">IF(AD498&gt;AA498,"Con/LD","")</f>
        <v/>
      </c>
      <c r="AU498" s="373">
        <f t="shared" si="224"/>
        <v>9692.6801152737771</v>
      </c>
      <c r="AV498" s="374">
        <f t="shared" si="225"/>
        <v>3652.6803278688526</v>
      </c>
      <c r="AW498" s="375">
        <f t="shared" si="226"/>
        <v>14304.873129596428</v>
      </c>
      <c r="AX498" s="376">
        <f t="shared" si="227"/>
        <v>3012.2880000000005</v>
      </c>
      <c r="AY498" s="377">
        <f t="shared" si="228"/>
        <v>5674.2970619970893</v>
      </c>
      <c r="AZ498" s="378">
        <f t="shared" si="229"/>
        <v>333.12994856523636</v>
      </c>
      <c r="BA498" s="379">
        <f t="shared" si="230"/>
        <v>0</v>
      </c>
      <c r="BB498" s="471">
        <f t="shared" si="232"/>
        <v>1727.3158989172057</v>
      </c>
      <c r="BC498" s="379">
        <f t="shared" si="233"/>
        <v>112.15692816209648</v>
      </c>
      <c r="BD498" s="381">
        <f t="shared" si="231"/>
        <v>381.09422909297155</v>
      </c>
      <c r="BE498" s="382">
        <f>'Allocation (ENG)'!AW498</f>
        <v>38890.515639473662</v>
      </c>
    </row>
    <row r="499" spans="1:57" ht="20" customHeight="1" x14ac:dyDescent="0.35">
      <c r="A499" s="333" t="s">
        <v>616</v>
      </c>
      <c r="B499" s="390" t="s">
        <v>608</v>
      </c>
      <c r="C499" s="333" t="s">
        <v>609</v>
      </c>
      <c r="D499" s="333" t="s">
        <v>71</v>
      </c>
      <c r="E499" s="462">
        <f>'Allocation (ENG)'!AY499</f>
        <v>0.23629600205002799</v>
      </c>
      <c r="F499" s="463">
        <f>'Allocation (ENG)'!AZ499</f>
        <v>0.1301688388887893</v>
      </c>
      <c r="G499" s="464">
        <f>'Allocation (ENG)'!BA499</f>
        <v>0.41114680224135136</v>
      </c>
      <c r="H499" s="465">
        <f>'Allocation (ENG)'!BB499</f>
        <v>6.1396794025934759E-2</v>
      </c>
      <c r="I499" s="466">
        <f>'Allocation (ENG)'!BC499</f>
        <v>0.10766131778517801</v>
      </c>
      <c r="J499" s="467">
        <f>'Allocation (ENG)'!BD499</f>
        <v>0</v>
      </c>
      <c r="K499" s="462">
        <f>'Allocation (ENG)'!BE499</f>
        <v>0</v>
      </c>
      <c r="L499" s="468">
        <f>'Allocation (ENG)'!BF499</f>
        <v>4.9646047320133772E-2</v>
      </c>
      <c r="M499" s="469">
        <f>'Allocation (ENG)'!BG499</f>
        <v>1.6243392353828352E-3</v>
      </c>
      <c r="N499" s="470">
        <f>'Allocation (ENG)'!BH499</f>
        <v>2.0598584532020604E-3</v>
      </c>
      <c r="P499" s="367">
        <f t="shared" si="207"/>
        <v>-0.2319055800129402</v>
      </c>
      <c r="Q499" s="367">
        <f t="shared" si="208"/>
        <v>-5.1192154353392055E-2</v>
      </c>
      <c r="R499" s="367">
        <f t="shared" si="209"/>
        <v>0.17813302467311834</v>
      </c>
      <c r="S499" s="367">
        <f t="shared" si="210"/>
        <v>-7.360081661634002E-3</v>
      </c>
      <c r="T499" s="367">
        <f t="shared" si="211"/>
        <v>6.1875786851132229E-2</v>
      </c>
      <c r="U499" s="367">
        <f t="shared" si="212"/>
        <v>0</v>
      </c>
      <c r="V499" s="367">
        <f t="shared" si="213"/>
        <v>0</v>
      </c>
      <c r="W499" s="367">
        <f t="shared" si="214"/>
        <v>4.9646047320133772E-2</v>
      </c>
      <c r="X499" s="367">
        <f t="shared" si="215"/>
        <v>1.6243392353828352E-3</v>
      </c>
      <c r="Y499" s="367">
        <f t="shared" si="216"/>
        <v>-8.2138205180082085E-4</v>
      </c>
      <c r="AA499" s="368">
        <f>'GE2024 results'!Q498</f>
        <v>0.46820158206296819</v>
      </c>
      <c r="AB499" s="368">
        <f>'GE2024 results'!R498</f>
        <v>0.18136099324218136</v>
      </c>
      <c r="AC499" s="368">
        <f>'GE2024 results'!S498</f>
        <v>0.23301377756823302</v>
      </c>
      <c r="AD499" s="368">
        <f>'GE2024 results'!T498</f>
        <v>6.8756875687568761E-2</v>
      </c>
      <c r="AE499" s="368">
        <f>'GE2024 results'!U498</f>
        <v>4.5785530934045783E-2</v>
      </c>
      <c r="AF499" s="368">
        <f>'GE2024 results'!W498</f>
        <v>0</v>
      </c>
      <c r="AG499" s="368">
        <f>'GE2024 results'!X498</f>
        <v>0</v>
      </c>
      <c r="AH499" s="369">
        <f>'GE2024 results'!Z498</f>
        <v>2.8812405050028813E-3</v>
      </c>
      <c r="AJ499" s="368">
        <f t="shared" si="217"/>
        <v>0.41114680224135136</v>
      </c>
      <c r="AK499" s="370" t="str">
        <f t="shared" si="218"/>
        <v>Ref</v>
      </c>
      <c r="AL499" s="368">
        <f t="shared" si="219"/>
        <v>0.17485080019132337</v>
      </c>
      <c r="AM499" s="368">
        <f t="shared" si="220"/>
        <v>0.23629600205002799</v>
      </c>
      <c r="AO499" s="383" t="s">
        <v>8</v>
      </c>
      <c r="AP499" s="372" t="str">
        <f t="shared" si="221"/>
        <v>Ref</v>
      </c>
      <c r="AQ499" s="359" t="str">
        <f t="shared" si="222"/>
        <v>gain from</v>
      </c>
      <c r="AR499" s="359" t="str">
        <f t="shared" si="223"/>
        <v>LAB</v>
      </c>
      <c r="AS499" s="333" t="str">
        <f t="shared" si="235"/>
        <v/>
      </c>
      <c r="AU499" s="373">
        <f t="shared" si="224"/>
        <v>9375.3602305475524</v>
      </c>
      <c r="AV499" s="374">
        <f t="shared" si="225"/>
        <v>5164.622950819672</v>
      </c>
      <c r="AW499" s="375">
        <f t="shared" si="226"/>
        <v>16312.799815522347</v>
      </c>
      <c r="AX499" s="376">
        <f t="shared" si="227"/>
        <v>2436.0000000000005</v>
      </c>
      <c r="AY499" s="377">
        <f t="shared" si="228"/>
        <v>4271.6069183337258</v>
      </c>
      <c r="AZ499" s="378">
        <f t="shared" si="229"/>
        <v>0</v>
      </c>
      <c r="BA499" s="379">
        <f t="shared" si="230"/>
        <v>0</v>
      </c>
      <c r="BB499" s="471">
        <f t="shared" si="232"/>
        <v>1969.7733927403488</v>
      </c>
      <c r="BC499" s="379">
        <f t="shared" si="233"/>
        <v>64.447833802545915</v>
      </c>
      <c r="BD499" s="381">
        <f t="shared" si="231"/>
        <v>81.72764183551071</v>
      </c>
      <c r="BE499" s="382">
        <f>'Allocation (ENG)'!AW499</f>
        <v>39676.338783601699</v>
      </c>
    </row>
    <row r="500" spans="1:57" ht="20" customHeight="1" x14ac:dyDescent="0.35">
      <c r="A500" s="333" t="s">
        <v>617</v>
      </c>
      <c r="B500" s="390" t="s">
        <v>608</v>
      </c>
      <c r="C500" s="333" t="s">
        <v>609</v>
      </c>
      <c r="D500" s="333" t="s">
        <v>71</v>
      </c>
      <c r="E500" s="462">
        <f>'Allocation (ENG)'!AY500</f>
        <v>0.210358219976153</v>
      </c>
      <c r="F500" s="463">
        <f>'Allocation (ENG)'!AZ500</f>
        <v>0.23072414211959172</v>
      </c>
      <c r="G500" s="464">
        <f>'Allocation (ENG)'!BA500</f>
        <v>0.38771976457188512</v>
      </c>
      <c r="H500" s="465">
        <f>'Allocation (ENG)'!BB500</f>
        <v>2.2642964746004423E-2</v>
      </c>
      <c r="I500" s="466">
        <f>'Allocation (ENG)'!BC500</f>
        <v>7.7095947919589417E-2</v>
      </c>
      <c r="J500" s="467">
        <f>'Allocation (ENG)'!BD500</f>
        <v>2.2330643171074267E-2</v>
      </c>
      <c r="K500" s="462">
        <f>'Allocation (ENG)'!BE500</f>
        <v>0</v>
      </c>
      <c r="L500" s="468">
        <f>'Allocation (ENG)'!BF500</f>
        <v>4.6817228478862244E-2</v>
      </c>
      <c r="M500" s="469">
        <f>'Allocation (ENG)'!BG500</f>
        <v>2.3110890168396786E-3</v>
      </c>
      <c r="N500" s="470">
        <f>'Allocation (ENG)'!BH500</f>
        <v>0</v>
      </c>
      <c r="P500" s="367">
        <f t="shared" si="207"/>
        <v>-0.18614891172341935</v>
      </c>
      <c r="Q500" s="367">
        <f t="shared" si="208"/>
        <v>-7.5081086939843361E-2</v>
      </c>
      <c r="R500" s="367">
        <f t="shared" si="209"/>
        <v>0.17868542486227459</v>
      </c>
      <c r="S500" s="367">
        <f t="shared" si="210"/>
        <v>-1.4793368595882629E-3</v>
      </c>
      <c r="T500" s="367">
        <f t="shared" si="211"/>
        <v>4.5905965588791231E-2</v>
      </c>
      <c r="U500" s="367">
        <f t="shared" si="212"/>
        <v>-8.4496185379728771E-3</v>
      </c>
      <c r="V500" s="367">
        <f t="shared" si="213"/>
        <v>0</v>
      </c>
      <c r="W500" s="367">
        <f t="shared" si="214"/>
        <v>4.6817228478862244E-2</v>
      </c>
      <c r="X500" s="367">
        <f t="shared" si="215"/>
        <v>2.3110890168396786E-3</v>
      </c>
      <c r="Y500" s="367">
        <f t="shared" si="216"/>
        <v>-2.560753885944022E-3</v>
      </c>
      <c r="AA500" s="368">
        <f>'GE2024 results'!Q499</f>
        <v>0.39650713169957236</v>
      </c>
      <c r="AB500" s="368">
        <f>'GE2024 results'!R499</f>
        <v>0.30580522905943508</v>
      </c>
      <c r="AC500" s="368">
        <f>'GE2024 results'!S499</f>
        <v>0.20903433970961052</v>
      </c>
      <c r="AD500" s="368">
        <f>'GE2024 results'!T499</f>
        <v>2.4122301605592686E-2</v>
      </c>
      <c r="AE500" s="368">
        <f>'GE2024 results'!U499</f>
        <v>3.1189982330798185E-2</v>
      </c>
      <c r="AF500" s="368">
        <f>'GE2024 results'!W499</f>
        <v>3.0780261709047144E-2</v>
      </c>
      <c r="AG500" s="368">
        <f>'GE2024 results'!X499</f>
        <v>0</v>
      </c>
      <c r="AH500" s="369">
        <f>'GE2024 results'!Z499</f>
        <v>2.560753885944022E-3</v>
      </c>
      <c r="AJ500" s="368">
        <f t="shared" si="217"/>
        <v>0.38771976457188512</v>
      </c>
      <c r="AK500" s="370" t="str">
        <f t="shared" si="218"/>
        <v>Ref</v>
      </c>
      <c r="AL500" s="368">
        <f t="shared" si="219"/>
        <v>0.1569956224522934</v>
      </c>
      <c r="AM500" s="368">
        <f t="shared" si="220"/>
        <v>0.23072414211959172</v>
      </c>
      <c r="AO500" s="383" t="s">
        <v>8</v>
      </c>
      <c r="AP500" s="372" t="str">
        <f t="shared" si="221"/>
        <v>Ref</v>
      </c>
      <c r="AQ500" s="359" t="str">
        <f t="shared" si="222"/>
        <v>gain from</v>
      </c>
      <c r="AR500" s="359" t="str">
        <f t="shared" si="223"/>
        <v>LAB</v>
      </c>
      <c r="AS500" s="333" t="str">
        <f t="shared" si="235"/>
        <v/>
      </c>
      <c r="AU500" s="373">
        <f t="shared" si="224"/>
        <v>8121.2910662824224</v>
      </c>
      <c r="AV500" s="374">
        <f t="shared" si="225"/>
        <v>8907.557377049181</v>
      </c>
      <c r="AW500" s="375">
        <f t="shared" si="226"/>
        <v>14968.68085590253</v>
      </c>
      <c r="AX500" s="376">
        <f t="shared" si="227"/>
        <v>874.17600000000016</v>
      </c>
      <c r="AY500" s="377">
        <f t="shared" si="228"/>
        <v>2976.44006094421</v>
      </c>
      <c r="AZ500" s="378">
        <f t="shared" si="229"/>
        <v>862.11821392168531</v>
      </c>
      <c r="BA500" s="379">
        <f t="shared" si="230"/>
        <v>0</v>
      </c>
      <c r="BB500" s="471">
        <f t="shared" si="232"/>
        <v>1807.4707964185554</v>
      </c>
      <c r="BC500" s="379">
        <f t="shared" si="233"/>
        <v>89.224117735790102</v>
      </c>
      <c r="BD500" s="381">
        <f t="shared" si="231"/>
        <v>0</v>
      </c>
      <c r="BE500" s="382">
        <f>'Allocation (ENG)'!AW500</f>
        <v>38606.958488254379</v>
      </c>
    </row>
    <row r="501" spans="1:57" ht="20" customHeight="1" x14ac:dyDescent="0.35">
      <c r="A501" s="333" t="s">
        <v>618</v>
      </c>
      <c r="B501" s="390" t="s">
        <v>619</v>
      </c>
      <c r="C501" s="333" t="s">
        <v>609</v>
      </c>
      <c r="D501" s="333" t="s">
        <v>71</v>
      </c>
      <c r="E501" s="462">
        <f>'Allocation (ENG)'!AY501</f>
        <v>4.1340553198125664E-2</v>
      </c>
      <c r="F501" s="463">
        <f>'Allocation (ENG)'!AZ501</f>
        <v>0.22279402634332998</v>
      </c>
      <c r="G501" s="464">
        <f>'Allocation (ENG)'!BA501</f>
        <v>0.19764145421516752</v>
      </c>
      <c r="H501" s="465">
        <f>'Allocation (ENG)'!BB501</f>
        <v>0.42227672597017868</v>
      </c>
      <c r="I501" s="466">
        <f>'Allocation (ENG)'!BC501</f>
        <v>8.171996962548074E-2</v>
      </c>
      <c r="J501" s="467">
        <f>'Allocation (ENG)'!BD501</f>
        <v>8.6952401517881202E-3</v>
      </c>
      <c r="K501" s="462">
        <f>'Allocation (ENG)'!BE501</f>
        <v>0</v>
      </c>
      <c r="L501" s="468">
        <f>'Allocation (ENG)'!BF501</f>
        <v>2.3865239702451465E-2</v>
      </c>
      <c r="M501" s="469">
        <f>'Allocation (ENG)'!BG501</f>
        <v>1.6667907934778405E-3</v>
      </c>
      <c r="N501" s="470">
        <f>'Allocation (ENG)'!BH501</f>
        <v>0</v>
      </c>
      <c r="P501" s="367">
        <f t="shared" si="207"/>
        <v>-3.8635567584496426E-2</v>
      </c>
      <c r="Q501" s="367">
        <f t="shared" si="208"/>
        <v>-8.0279460022407184E-2</v>
      </c>
      <c r="R501" s="367">
        <f t="shared" si="209"/>
        <v>8.8278490111023317E-2</v>
      </c>
      <c r="S501" s="367">
        <f t="shared" si="210"/>
        <v>-3.9439496491691595E-2</v>
      </c>
      <c r="T501" s="367">
        <f t="shared" si="211"/>
        <v>4.7788372028808423E-2</v>
      </c>
      <c r="U501" s="367">
        <f t="shared" si="212"/>
        <v>-3.2443685371658162E-3</v>
      </c>
      <c r="V501" s="367">
        <f t="shared" si="213"/>
        <v>0</v>
      </c>
      <c r="W501" s="367">
        <f t="shared" si="214"/>
        <v>2.3865239702451465E-2</v>
      </c>
      <c r="X501" s="367">
        <f t="shared" si="215"/>
        <v>1.6667907934778405E-3</v>
      </c>
      <c r="Y501" s="367">
        <f t="shared" si="216"/>
        <v>0</v>
      </c>
      <c r="AA501" s="368">
        <f>'GE2024 results'!Q500</f>
        <v>7.997612078262209E-2</v>
      </c>
      <c r="AB501" s="368">
        <f>'GE2024 results'!R500</f>
        <v>0.30307348636573717</v>
      </c>
      <c r="AC501" s="368">
        <f>'GE2024 results'!S500</f>
        <v>0.1093629641041442</v>
      </c>
      <c r="AD501" s="368">
        <f>'GE2024 results'!T500</f>
        <v>0.46171622246187027</v>
      </c>
      <c r="AE501" s="368">
        <f>'GE2024 results'!U500</f>
        <v>3.3931597596672317E-2</v>
      </c>
      <c r="AF501" s="368">
        <f>'GE2024 results'!W500</f>
        <v>1.1939608688953936E-2</v>
      </c>
      <c r="AG501" s="368">
        <f>'GE2024 results'!X500</f>
        <v>0</v>
      </c>
      <c r="AH501" s="369">
        <f>'GE2024 results'!Z500</f>
        <v>0</v>
      </c>
      <c r="AJ501" s="368">
        <f t="shared" si="217"/>
        <v>0.42227672597017868</v>
      </c>
      <c r="AK501" s="370" t="str">
        <f t="shared" si="218"/>
        <v>LD</v>
      </c>
      <c r="AL501" s="368">
        <f t="shared" si="219"/>
        <v>0.1994826996268487</v>
      </c>
      <c r="AM501" s="368">
        <f t="shared" si="220"/>
        <v>0.22279402634332998</v>
      </c>
      <c r="AO501" s="385" t="s">
        <v>14</v>
      </c>
      <c r="AP501" s="372" t="str">
        <f t="shared" si="221"/>
        <v>LD</v>
      </c>
      <c r="AQ501" s="359" t="str">
        <f t="shared" si="222"/>
        <v>HOLD</v>
      </c>
      <c r="AR501" s="359" t="str">
        <f t="shared" si="223"/>
        <v/>
      </c>
      <c r="AS501" s="333" t="str">
        <f t="shared" si="235"/>
        <v>Con/LD</v>
      </c>
      <c r="AU501" s="373">
        <f t="shared" si="224"/>
        <v>2178.2305475504327</v>
      </c>
      <c r="AV501" s="374">
        <f t="shared" si="225"/>
        <v>11739</v>
      </c>
      <c r="AW501" s="375">
        <f t="shared" si="226"/>
        <v>10413.712921802093</v>
      </c>
      <c r="AX501" s="376">
        <f t="shared" si="227"/>
        <v>22249.728000000003</v>
      </c>
      <c r="AY501" s="377">
        <f t="shared" si="228"/>
        <v>4305.8188730572228</v>
      </c>
      <c r="AZ501" s="378">
        <f t="shared" si="229"/>
        <v>458.15153043889779</v>
      </c>
      <c r="BA501" s="379">
        <f t="shared" si="230"/>
        <v>0</v>
      </c>
      <c r="BB501" s="471">
        <f t="shared" si="232"/>
        <v>1257.457632348521</v>
      </c>
      <c r="BC501" s="379">
        <f t="shared" si="233"/>
        <v>87.82307787051738</v>
      </c>
      <c r="BD501" s="381">
        <f t="shared" si="231"/>
        <v>0</v>
      </c>
      <c r="BE501" s="382">
        <f>'Allocation (ENG)'!AW501</f>
        <v>52689.922583067688</v>
      </c>
    </row>
    <row r="502" spans="1:57" ht="20" customHeight="1" x14ac:dyDescent="0.35">
      <c r="A502" s="333" t="s">
        <v>620</v>
      </c>
      <c r="B502" s="390" t="s">
        <v>619</v>
      </c>
      <c r="C502" s="333" t="s">
        <v>609</v>
      </c>
      <c r="D502" s="333" t="s">
        <v>71</v>
      </c>
      <c r="E502" s="462">
        <f>'Allocation (ENG)'!AY502</f>
        <v>0.12085439604124767</v>
      </c>
      <c r="F502" s="463">
        <f>'Allocation (ENG)'!AZ502</f>
        <v>0.36446282863596646</v>
      </c>
      <c r="G502" s="464">
        <f>'Allocation (ENG)'!BA502</f>
        <v>0.27751393072062985</v>
      </c>
      <c r="H502" s="465">
        <f>'Allocation (ENG)'!BB502</f>
        <v>8.4989240704949384E-2</v>
      </c>
      <c r="I502" s="466">
        <f>'Allocation (ENG)'!BC502</f>
        <v>0.10656790640168155</v>
      </c>
      <c r="J502" s="467">
        <f>'Allocation (ENG)'!BD502</f>
        <v>0</v>
      </c>
      <c r="K502" s="462">
        <f>'Allocation (ENG)'!BE502</f>
        <v>0</v>
      </c>
      <c r="L502" s="468">
        <f>'Allocation (ENG)'!BF502</f>
        <v>3.3509855023668808E-2</v>
      </c>
      <c r="M502" s="469">
        <f>'Allocation (ENG)'!BG502</f>
        <v>1.8515969332224345E-3</v>
      </c>
      <c r="N502" s="470">
        <f>'Allocation (ENG)'!BH502</f>
        <v>1.0250245538633717E-2</v>
      </c>
      <c r="P502" s="367">
        <f t="shared" si="207"/>
        <v>-0.10323166091790825</v>
      </c>
      <c r="Q502" s="367">
        <f t="shared" si="208"/>
        <v>-0.11072573007482778</v>
      </c>
      <c r="R502" s="367">
        <f t="shared" si="209"/>
        <v>0.1303350987542613</v>
      </c>
      <c r="S502" s="367">
        <f t="shared" si="210"/>
        <v>-4.0764148199238792E-3</v>
      </c>
      <c r="T502" s="367">
        <f t="shared" si="211"/>
        <v>6.4157652105015839E-2</v>
      </c>
      <c r="U502" s="367">
        <f t="shared" si="212"/>
        <v>-4.5748670815645223E-3</v>
      </c>
      <c r="V502" s="367">
        <f t="shared" si="213"/>
        <v>-1.854675843877509E-3</v>
      </c>
      <c r="W502" s="367">
        <f t="shared" si="214"/>
        <v>3.3509855023668808E-2</v>
      </c>
      <c r="X502" s="367">
        <f t="shared" si="215"/>
        <v>1.8515969332224345E-3</v>
      </c>
      <c r="Y502" s="367">
        <f t="shared" si="216"/>
        <v>-5.3908540780666075E-3</v>
      </c>
      <c r="AA502" s="368">
        <f>'GE2024 results'!Q501</f>
        <v>0.22408605695915593</v>
      </c>
      <c r="AB502" s="368">
        <f>'GE2024 results'!R501</f>
        <v>0.47518855871079424</v>
      </c>
      <c r="AC502" s="368">
        <f>'GE2024 results'!S501</f>
        <v>0.14717883196636855</v>
      </c>
      <c r="AD502" s="368">
        <f>'GE2024 results'!T501</f>
        <v>8.9065655524873263E-2</v>
      </c>
      <c r="AE502" s="368">
        <f>'GE2024 results'!U501</f>
        <v>4.2410254296665707E-2</v>
      </c>
      <c r="AF502" s="368">
        <f>'GE2024 results'!W501</f>
        <v>4.5748670815645223E-3</v>
      </c>
      <c r="AG502" s="368">
        <f>'GE2024 results'!X501</f>
        <v>1.854675843877509E-3</v>
      </c>
      <c r="AH502" s="369">
        <f>'GE2024 results'!Z501</f>
        <v>1.5641099616700325E-2</v>
      </c>
      <c r="AJ502" s="368">
        <f t="shared" si="217"/>
        <v>0.36446282863596646</v>
      </c>
      <c r="AK502" s="370" t="str">
        <f t="shared" si="218"/>
        <v>Con</v>
      </c>
      <c r="AL502" s="368">
        <f t="shared" si="219"/>
        <v>8.6948897915336609E-2</v>
      </c>
      <c r="AM502" s="368">
        <f t="shared" si="220"/>
        <v>0.27751393072062985</v>
      </c>
      <c r="AO502" s="384" t="s">
        <v>10</v>
      </c>
      <c r="AP502" s="372" t="str">
        <f t="shared" si="221"/>
        <v>Con</v>
      </c>
      <c r="AQ502" s="359" t="str">
        <f t="shared" si="222"/>
        <v>HOLD</v>
      </c>
      <c r="AR502" s="359" t="str">
        <f t="shared" si="223"/>
        <v/>
      </c>
      <c r="AS502" s="333" t="str">
        <f t="shared" si="235"/>
        <v/>
      </c>
      <c r="AU502" s="373">
        <f t="shared" si="224"/>
        <v>5703.3659942363129</v>
      </c>
      <c r="AV502" s="374">
        <f t="shared" si="225"/>
        <v>17199.745901639344</v>
      </c>
      <c r="AW502" s="375">
        <f t="shared" si="226"/>
        <v>13096.449672039189</v>
      </c>
      <c r="AX502" s="376">
        <f t="shared" si="227"/>
        <v>4010.8160000000007</v>
      </c>
      <c r="AY502" s="377">
        <f t="shared" si="228"/>
        <v>5029.1573443540092</v>
      </c>
      <c r="AZ502" s="378">
        <f t="shared" si="229"/>
        <v>0</v>
      </c>
      <c r="BA502" s="379">
        <f t="shared" si="230"/>
        <v>0</v>
      </c>
      <c r="BB502" s="471">
        <f t="shared" si="232"/>
        <v>1581.3985578857432</v>
      </c>
      <c r="BC502" s="379">
        <f t="shared" si="233"/>
        <v>87.38064422885229</v>
      </c>
      <c r="BD502" s="381">
        <f t="shared" si="231"/>
        <v>483.73004005301783</v>
      </c>
      <c r="BE502" s="382">
        <f>'Allocation (ENG)'!AW502</f>
        <v>47192.044154436473</v>
      </c>
    </row>
    <row r="503" spans="1:57" ht="20" customHeight="1" x14ac:dyDescent="0.35">
      <c r="A503" s="333" t="s">
        <v>621</v>
      </c>
      <c r="B503" s="390" t="s">
        <v>619</v>
      </c>
      <c r="C503" s="333" t="s">
        <v>609</v>
      </c>
      <c r="D503" s="333" t="s">
        <v>71</v>
      </c>
      <c r="E503" s="462">
        <f>'Allocation (ENG)'!AY503</f>
        <v>0.20687915559252149</v>
      </c>
      <c r="F503" s="463">
        <f>'Allocation (ENG)'!AZ503</f>
        <v>0.20461114670413408</v>
      </c>
      <c r="G503" s="464">
        <f>'Allocation (ENG)'!BA503</f>
        <v>0.39332969373472604</v>
      </c>
      <c r="H503" s="465">
        <f>'Allocation (ENG)'!BB503</f>
        <v>3.9142964235796329E-2</v>
      </c>
      <c r="I503" s="466">
        <f>'Allocation (ENG)'!BC503</f>
        <v>9.3305339981036822E-2</v>
      </c>
      <c r="J503" s="467">
        <f>'Allocation (ENG)'!BD503</f>
        <v>0</v>
      </c>
      <c r="K503" s="462">
        <f>'Allocation (ENG)'!BE503</f>
        <v>0</v>
      </c>
      <c r="L503" s="468">
        <f>'Allocation (ENG)'!BF503</f>
        <v>4.7494628393351924E-2</v>
      </c>
      <c r="M503" s="469">
        <f>'Allocation (ENG)'!BG503</f>
        <v>1.4077435398324502E-3</v>
      </c>
      <c r="N503" s="470">
        <f>'Allocation (ENG)'!BH503</f>
        <v>1.3829327818600813E-2</v>
      </c>
      <c r="P503" s="367">
        <f t="shared" si="207"/>
        <v>-0.19469475725431598</v>
      </c>
      <c r="Q503" s="367">
        <f t="shared" si="208"/>
        <v>-7.4667928848205306E-2</v>
      </c>
      <c r="R503" s="367">
        <f t="shared" si="209"/>
        <v>0.17494928623602632</v>
      </c>
      <c r="S503" s="367">
        <f t="shared" si="210"/>
        <v>-3.8004336973123734E-3</v>
      </c>
      <c r="T503" s="367">
        <f t="shared" si="211"/>
        <v>5.4432406306990554E-2</v>
      </c>
      <c r="U503" s="367">
        <f t="shared" si="212"/>
        <v>0</v>
      </c>
      <c r="V503" s="367">
        <f t="shared" si="213"/>
        <v>0</v>
      </c>
      <c r="W503" s="367">
        <f t="shared" si="214"/>
        <v>4.7494628393351924E-2</v>
      </c>
      <c r="X503" s="367">
        <f t="shared" si="215"/>
        <v>1.4077435398324502E-3</v>
      </c>
      <c r="Y503" s="367">
        <f t="shared" si="216"/>
        <v>-5.1209446763676395E-3</v>
      </c>
      <c r="AA503" s="368">
        <f>'GE2024 results'!Q502</f>
        <v>0.40157391284683747</v>
      </c>
      <c r="AB503" s="368">
        <f>'GE2024 results'!R502</f>
        <v>0.27927907555233938</v>
      </c>
      <c r="AC503" s="368">
        <f>'GE2024 results'!S502</f>
        <v>0.21838040749869972</v>
      </c>
      <c r="AD503" s="368">
        <f>'GE2024 results'!T502</f>
        <v>4.2943397933108703E-2</v>
      </c>
      <c r="AE503" s="368">
        <f>'GE2024 results'!U502</f>
        <v>3.8872933674046269E-2</v>
      </c>
      <c r="AF503" s="368">
        <f>'GE2024 results'!W502</f>
        <v>0</v>
      </c>
      <c r="AG503" s="368">
        <f>'GE2024 results'!X502</f>
        <v>0</v>
      </c>
      <c r="AH503" s="369">
        <f>'GE2024 results'!Z502</f>
        <v>1.8950272494968452E-2</v>
      </c>
      <c r="AJ503" s="368">
        <f t="shared" si="217"/>
        <v>0.39332969373472604</v>
      </c>
      <c r="AK503" s="370" t="str">
        <f t="shared" si="218"/>
        <v>Ref</v>
      </c>
      <c r="AL503" s="368">
        <f t="shared" si="219"/>
        <v>0.18645053814220455</v>
      </c>
      <c r="AM503" s="368">
        <f t="shared" si="220"/>
        <v>0.20687915559252149</v>
      </c>
      <c r="AO503" s="383" t="s">
        <v>8</v>
      </c>
      <c r="AP503" s="372" t="str">
        <f t="shared" si="221"/>
        <v>Ref</v>
      </c>
      <c r="AQ503" s="359" t="str">
        <f t="shared" si="222"/>
        <v>gain from</v>
      </c>
      <c r="AR503" s="359" t="str">
        <f t="shared" si="223"/>
        <v>LAB</v>
      </c>
      <c r="AS503" s="333" t="str">
        <f t="shared" si="235"/>
        <v/>
      </c>
      <c r="AU503" s="373">
        <f t="shared" si="224"/>
        <v>9313.9942363112405</v>
      </c>
      <c r="AV503" s="374">
        <f t="shared" si="225"/>
        <v>9211.8852459016398</v>
      </c>
      <c r="AW503" s="375">
        <f t="shared" si="226"/>
        <v>17708.263019165839</v>
      </c>
      <c r="AX503" s="376">
        <f t="shared" si="227"/>
        <v>1762.2719999999999</v>
      </c>
      <c r="AY503" s="377">
        <f t="shared" si="228"/>
        <v>4200.7392978350545</v>
      </c>
      <c r="AZ503" s="378">
        <f t="shared" si="229"/>
        <v>0</v>
      </c>
      <c r="BA503" s="379">
        <f t="shared" si="230"/>
        <v>0</v>
      </c>
      <c r="BB503" s="471">
        <f t="shared" si="232"/>
        <v>2138.2758153882137</v>
      </c>
      <c r="BC503" s="379">
        <f t="shared" si="233"/>
        <v>63.378619168521986</v>
      </c>
      <c r="BD503" s="381">
        <f t="shared" si="231"/>
        <v>622.61603507416339</v>
      </c>
      <c r="BE503" s="382">
        <f>'Allocation (ENG)'!AW503</f>
        <v>45021.424268844676</v>
      </c>
    </row>
    <row r="504" spans="1:57" ht="20" customHeight="1" x14ac:dyDescent="0.35">
      <c r="A504" s="333" t="s">
        <v>622</v>
      </c>
      <c r="B504" s="390" t="s">
        <v>619</v>
      </c>
      <c r="C504" s="333" t="s">
        <v>609</v>
      </c>
      <c r="D504" s="333" t="s">
        <v>71</v>
      </c>
      <c r="E504" s="462">
        <f>'Allocation (ENG)'!AY504</f>
        <v>0.24478409045676811</v>
      </c>
      <c r="F504" s="463">
        <f>'Allocation (ENG)'!AZ504</f>
        <v>0.19237375792755498</v>
      </c>
      <c r="G504" s="464">
        <f>'Allocation (ENG)'!BA504</f>
        <v>0.35921442690380512</v>
      </c>
      <c r="H504" s="465">
        <f>'Allocation (ENG)'!BB504</f>
        <v>3.4058149329888231E-2</v>
      </c>
      <c r="I504" s="466">
        <f>'Allocation (ENG)'!BC504</f>
        <v>0.12431871378674297</v>
      </c>
      <c r="J504" s="467">
        <f>'Allocation (ENG)'!BD504</f>
        <v>0</v>
      </c>
      <c r="K504" s="462">
        <f>'Allocation (ENG)'!BE504</f>
        <v>0</v>
      </c>
      <c r="L504" s="468">
        <f>'Allocation (ENG)'!BF504</f>
        <v>4.3375204036421949E-2</v>
      </c>
      <c r="M504" s="469">
        <f>'Allocation (ENG)'!BG504</f>
        <v>1.8756575588185539E-3</v>
      </c>
      <c r="N504" s="470">
        <f>'Allocation (ENG)'!BH504</f>
        <v>0</v>
      </c>
      <c r="P504" s="367">
        <f t="shared" si="207"/>
        <v>-0.21817962495503965</v>
      </c>
      <c r="Q504" s="367">
        <f t="shared" si="208"/>
        <v>-6.3467126229935583E-2</v>
      </c>
      <c r="R504" s="367">
        <f t="shared" si="209"/>
        <v>0.1648907504989455</v>
      </c>
      <c r="S504" s="367">
        <f t="shared" si="210"/>
        <v>-2.3483355752354912E-3</v>
      </c>
      <c r="T504" s="367">
        <f t="shared" si="211"/>
        <v>7.3853474666024599E-2</v>
      </c>
      <c r="U504" s="367">
        <f t="shared" si="212"/>
        <v>0</v>
      </c>
      <c r="V504" s="367">
        <f t="shared" si="213"/>
        <v>0</v>
      </c>
      <c r="W504" s="367">
        <f t="shared" si="214"/>
        <v>4.3375204036421949E-2</v>
      </c>
      <c r="X504" s="367">
        <f t="shared" si="215"/>
        <v>1.8756575588185539E-3</v>
      </c>
      <c r="Y504" s="367">
        <f t="shared" si="216"/>
        <v>0</v>
      </c>
      <c r="AA504" s="368">
        <f>'GE2024 results'!Q503</f>
        <v>0.46296371541180775</v>
      </c>
      <c r="AB504" s="368">
        <f>'GE2024 results'!R503</f>
        <v>0.25584088415749057</v>
      </c>
      <c r="AC504" s="368">
        <f>'GE2024 results'!S503</f>
        <v>0.19432367640485962</v>
      </c>
      <c r="AD504" s="368">
        <f>'GE2024 results'!T503</f>
        <v>3.6406484905123722E-2</v>
      </c>
      <c r="AE504" s="368">
        <f>'GE2024 results'!U503</f>
        <v>5.0465239120718375E-2</v>
      </c>
      <c r="AF504" s="368">
        <f>'GE2024 results'!W503</f>
        <v>0</v>
      </c>
      <c r="AG504" s="368">
        <f>'GE2024 results'!X503</f>
        <v>0</v>
      </c>
      <c r="AH504" s="369">
        <f>'GE2024 results'!Z503</f>
        <v>0</v>
      </c>
      <c r="AJ504" s="368">
        <f t="shared" si="217"/>
        <v>0.35921442690380512</v>
      </c>
      <c r="AK504" s="370" t="str">
        <f t="shared" si="218"/>
        <v>Ref</v>
      </c>
      <c r="AL504" s="368">
        <f t="shared" si="219"/>
        <v>0.11443033644703701</v>
      </c>
      <c r="AM504" s="368">
        <f t="shared" si="220"/>
        <v>0.24478409045676811</v>
      </c>
      <c r="AO504" s="383" t="s">
        <v>8</v>
      </c>
      <c r="AP504" s="372" t="str">
        <f t="shared" si="221"/>
        <v>Ref</v>
      </c>
      <c r="AQ504" s="359" t="str">
        <f t="shared" si="222"/>
        <v>gain from</v>
      </c>
      <c r="AR504" s="359" t="str">
        <f t="shared" si="223"/>
        <v>LAB</v>
      </c>
      <c r="AS504" s="333" t="str">
        <f t="shared" si="235"/>
        <v/>
      </c>
      <c r="AU504" s="373">
        <f t="shared" si="224"/>
        <v>11952.207492795391</v>
      </c>
      <c r="AV504" s="374">
        <f t="shared" si="225"/>
        <v>9393.1393442622957</v>
      </c>
      <c r="AW504" s="375">
        <f t="shared" si="226"/>
        <v>17539.560503088047</v>
      </c>
      <c r="AX504" s="376">
        <f t="shared" si="227"/>
        <v>1662.9760000000001</v>
      </c>
      <c r="AY504" s="377">
        <f t="shared" si="228"/>
        <v>6070.1782523689799</v>
      </c>
      <c r="AZ504" s="378">
        <f t="shared" si="229"/>
        <v>0</v>
      </c>
      <c r="BA504" s="379">
        <f t="shared" si="230"/>
        <v>0</v>
      </c>
      <c r="BB504" s="471">
        <f t="shared" si="232"/>
        <v>2117.9049574596938</v>
      </c>
      <c r="BC504" s="379">
        <f t="shared" si="233"/>
        <v>91.583763824670498</v>
      </c>
      <c r="BD504" s="381">
        <f t="shared" si="231"/>
        <v>0</v>
      </c>
      <c r="BE504" s="382">
        <f>'Allocation (ENG)'!AW504</f>
        <v>48827.550313799082</v>
      </c>
    </row>
    <row r="505" spans="1:57" ht="20" customHeight="1" x14ac:dyDescent="0.35">
      <c r="A505" s="333" t="s">
        <v>623</v>
      </c>
      <c r="B505" s="390" t="s">
        <v>619</v>
      </c>
      <c r="C505" s="333" t="s">
        <v>609</v>
      </c>
      <c r="D505" s="333" t="s">
        <v>71</v>
      </c>
      <c r="E505" s="462">
        <f>'Allocation (ENG)'!AY505</f>
        <v>0.16802975994138342</v>
      </c>
      <c r="F505" s="463">
        <f>'Allocation (ENG)'!AZ505</f>
        <v>0.26190655717066363</v>
      </c>
      <c r="G505" s="464">
        <f>'Allocation (ENG)'!BA505</f>
        <v>0.29114858844375507</v>
      </c>
      <c r="H505" s="465">
        <f>'Allocation (ENG)'!BB505</f>
        <v>7.2564082094151078E-2</v>
      </c>
      <c r="I505" s="466">
        <f>'Allocation (ENG)'!BC505</f>
        <v>0.1570038960942268</v>
      </c>
      <c r="J505" s="467">
        <f>'Allocation (ENG)'!BD505</f>
        <v>2.971585029215565E-3</v>
      </c>
      <c r="K505" s="462">
        <f>'Allocation (ENG)'!BE505</f>
        <v>0</v>
      </c>
      <c r="L505" s="468">
        <f>'Allocation (ENG)'!BF505</f>
        <v>3.5156242296598993E-2</v>
      </c>
      <c r="M505" s="469">
        <f>'Allocation (ENG)'!BG505</f>
        <v>2.7076852597649062E-3</v>
      </c>
      <c r="N505" s="470">
        <f>'Allocation (ENG)'!BH505</f>
        <v>8.5116036702404963E-3</v>
      </c>
      <c r="P505" s="367">
        <f t="shared" si="207"/>
        <v>-0.1534482568967831</v>
      </c>
      <c r="Q505" s="367">
        <f t="shared" si="208"/>
        <v>-9.0441431603892009E-2</v>
      </c>
      <c r="R505" s="367">
        <f t="shared" si="209"/>
        <v>0.13182211510418537</v>
      </c>
      <c r="S505" s="367">
        <f t="shared" si="210"/>
        <v>-5.9017738459798824E-3</v>
      </c>
      <c r="T505" s="367">
        <f t="shared" si="211"/>
        <v>9.2532427431925579E-2</v>
      </c>
      <c r="U505" s="367">
        <f t="shared" si="212"/>
        <v>-6.2519884038994954E-3</v>
      </c>
      <c r="V505" s="367">
        <f t="shared" si="213"/>
        <v>0</v>
      </c>
      <c r="W505" s="367">
        <f t="shared" si="214"/>
        <v>3.5156242296598993E-2</v>
      </c>
      <c r="X505" s="367">
        <f t="shared" si="215"/>
        <v>2.7076852597649062E-3</v>
      </c>
      <c r="Y505" s="367">
        <f t="shared" si="216"/>
        <v>-6.1750193419204021E-3</v>
      </c>
      <c r="AA505" s="368">
        <f>'GE2024 results'!Q504</f>
        <v>0.32147801683816651</v>
      </c>
      <c r="AB505" s="368">
        <f>'GE2024 results'!R504</f>
        <v>0.35234798877455564</v>
      </c>
      <c r="AC505" s="368">
        <f>'GE2024 results'!S504</f>
        <v>0.1593264733395697</v>
      </c>
      <c r="AD505" s="368">
        <f>'GE2024 results'!T504</f>
        <v>7.846585594013096E-2</v>
      </c>
      <c r="AE505" s="368">
        <f>'GE2024 results'!U504</f>
        <v>6.4471468662301218E-2</v>
      </c>
      <c r="AF505" s="368">
        <f>'GE2024 results'!W504</f>
        <v>9.22357343311506E-3</v>
      </c>
      <c r="AG505" s="368">
        <f>'GE2024 results'!X504</f>
        <v>0</v>
      </c>
      <c r="AH505" s="369">
        <f>'GE2024 results'!Z504</f>
        <v>1.4686623012160898E-2</v>
      </c>
      <c r="AJ505" s="368">
        <f t="shared" si="217"/>
        <v>0.29114858844375507</v>
      </c>
      <c r="AK505" s="370" t="str">
        <f t="shared" si="218"/>
        <v>Ref</v>
      </c>
      <c r="AL505" s="368">
        <f t="shared" si="219"/>
        <v>2.924203127309144E-2</v>
      </c>
      <c r="AM505" s="368">
        <f t="shared" si="220"/>
        <v>0.26190655717066363</v>
      </c>
      <c r="AO505" s="384" t="s">
        <v>10</v>
      </c>
      <c r="AP505" s="372" t="str">
        <f t="shared" si="221"/>
        <v>Ref</v>
      </c>
      <c r="AQ505" s="359" t="str">
        <f t="shared" si="222"/>
        <v>gain from</v>
      </c>
      <c r="AR505" s="359" t="str">
        <f t="shared" si="223"/>
        <v>CON</v>
      </c>
      <c r="AS505" s="333" t="str">
        <f t="shared" si="235"/>
        <v/>
      </c>
      <c r="AU505" s="373">
        <f t="shared" si="224"/>
        <v>9012.4092219020204</v>
      </c>
      <c r="AV505" s="374">
        <f t="shared" si="225"/>
        <v>14047.565573770493</v>
      </c>
      <c r="AW505" s="375">
        <f t="shared" si="226"/>
        <v>15615.985075201024</v>
      </c>
      <c r="AX505" s="376">
        <f t="shared" si="227"/>
        <v>3892.0320000000006</v>
      </c>
      <c r="AY505" s="377">
        <f t="shared" si="228"/>
        <v>8421.0282840835353</v>
      </c>
      <c r="AZ505" s="378">
        <f t="shared" si="229"/>
        <v>159.38331596921194</v>
      </c>
      <c r="BA505" s="379">
        <f t="shared" si="230"/>
        <v>0</v>
      </c>
      <c r="BB505" s="471">
        <f t="shared" si="232"/>
        <v>1885.6328926008107</v>
      </c>
      <c r="BC505" s="379">
        <f t="shared" si="233"/>
        <v>145.22884287656083</v>
      </c>
      <c r="BD505" s="381">
        <f t="shared" si="231"/>
        <v>456.52660241620629</v>
      </c>
      <c r="BE505" s="382">
        <f>'Allocation (ENG)'!AW505</f>
        <v>53635.791808819864</v>
      </c>
    </row>
    <row r="506" spans="1:57" ht="20" customHeight="1" x14ac:dyDescent="0.35">
      <c r="A506" s="333" t="s">
        <v>624</v>
      </c>
      <c r="B506" s="390" t="s">
        <v>619</v>
      </c>
      <c r="C506" s="333" t="s">
        <v>609</v>
      </c>
      <c r="D506" s="333" t="s">
        <v>71</v>
      </c>
      <c r="E506" s="462">
        <f>'Allocation (ENG)'!AY506</f>
        <v>0.12010065112346983</v>
      </c>
      <c r="F506" s="463">
        <f>'Allocation (ENG)'!AZ506</f>
        <v>0.27831359414964024</v>
      </c>
      <c r="G506" s="464">
        <f>'Allocation (ENG)'!BA506</f>
        <v>0.31378092081317294</v>
      </c>
      <c r="H506" s="465">
        <f>'Allocation (ENG)'!BB506</f>
        <v>9.5299127545929882E-2</v>
      </c>
      <c r="I506" s="466">
        <f>'Allocation (ENG)'!BC506</f>
        <v>0.13930896336989906</v>
      </c>
      <c r="J506" s="467">
        <f>'Allocation (ENG)'!BD506</f>
        <v>0</v>
      </c>
      <c r="K506" s="462">
        <f>'Allocation (ENG)'!BE506</f>
        <v>0</v>
      </c>
      <c r="L506" s="468">
        <f>'Allocation (ENG)'!BF506</f>
        <v>3.7889100335751484E-2</v>
      </c>
      <c r="M506" s="469">
        <f>'Allocation (ENG)'!BG506</f>
        <v>2.1018228245520362E-3</v>
      </c>
      <c r="N506" s="470">
        <f>'Allocation (ENG)'!BH506</f>
        <v>1.3205819837584582E-2</v>
      </c>
      <c r="P506" s="367">
        <f t="shared" si="207"/>
        <v>-0.12075723188153047</v>
      </c>
      <c r="Q506" s="367">
        <f t="shared" si="208"/>
        <v>-0.1141598480255912</v>
      </c>
      <c r="R506" s="367">
        <f t="shared" si="209"/>
        <v>0.13379015831744026</v>
      </c>
      <c r="S506" s="367">
        <f t="shared" si="210"/>
        <v>-1.2719427788728838E-2</v>
      </c>
      <c r="T506" s="367">
        <f t="shared" si="211"/>
        <v>7.9345511756348047E-2</v>
      </c>
      <c r="U506" s="367">
        <f t="shared" si="212"/>
        <v>0</v>
      </c>
      <c r="V506" s="367">
        <f t="shared" si="213"/>
        <v>0</v>
      </c>
      <c r="W506" s="367">
        <f t="shared" si="214"/>
        <v>3.7889100335751484E-2</v>
      </c>
      <c r="X506" s="367">
        <f t="shared" si="215"/>
        <v>2.1018228245520362E-3</v>
      </c>
      <c r="Y506" s="367">
        <f t="shared" si="216"/>
        <v>-5.4900855382412697E-3</v>
      </c>
      <c r="AA506" s="368">
        <f>'GE2024 results'!Q505</f>
        <v>0.2408578830050003</v>
      </c>
      <c r="AB506" s="368">
        <f>'GE2024 results'!R505</f>
        <v>0.39247344217523145</v>
      </c>
      <c r="AC506" s="368">
        <f>'GE2024 results'!S505</f>
        <v>0.17999076249573268</v>
      </c>
      <c r="AD506" s="368">
        <f>'GE2024 results'!T505</f>
        <v>0.10801855533465872</v>
      </c>
      <c r="AE506" s="368">
        <f>'GE2024 results'!U505</f>
        <v>5.9963451613551016E-2</v>
      </c>
      <c r="AF506" s="368">
        <f>'GE2024 results'!W505</f>
        <v>0</v>
      </c>
      <c r="AG506" s="368">
        <f>'GE2024 results'!X505</f>
        <v>0</v>
      </c>
      <c r="AH506" s="369">
        <f>'GE2024 results'!Z505</f>
        <v>1.8695905375825852E-2</v>
      </c>
      <c r="AJ506" s="368">
        <f t="shared" si="217"/>
        <v>0.31378092081317294</v>
      </c>
      <c r="AK506" s="370" t="str">
        <f t="shared" si="218"/>
        <v>Ref</v>
      </c>
      <c r="AL506" s="368">
        <f t="shared" si="219"/>
        <v>3.5467326663532694E-2</v>
      </c>
      <c r="AM506" s="368">
        <f t="shared" si="220"/>
        <v>0.27831359414964024</v>
      </c>
      <c r="AO506" s="384" t="s">
        <v>10</v>
      </c>
      <c r="AP506" s="372" t="str">
        <f t="shared" si="221"/>
        <v>Ref</v>
      </c>
      <c r="AQ506" s="359" t="str">
        <f t="shared" si="222"/>
        <v>gain from</v>
      </c>
      <c r="AR506" s="359" t="str">
        <f t="shared" si="223"/>
        <v>CON</v>
      </c>
      <c r="AS506" s="333" t="str">
        <f t="shared" si="235"/>
        <v/>
      </c>
      <c r="AU506" s="373">
        <f t="shared" si="224"/>
        <v>6290.8011527377539</v>
      </c>
      <c r="AV506" s="374">
        <f t="shared" si="225"/>
        <v>14577.901639344262</v>
      </c>
      <c r="AW506" s="375">
        <f t="shared" si="226"/>
        <v>16435.659256579002</v>
      </c>
      <c r="AX506" s="376">
        <f t="shared" si="227"/>
        <v>4991.7120000000004</v>
      </c>
      <c r="AY506" s="377">
        <f t="shared" si="228"/>
        <v>7296.9212003115026</v>
      </c>
      <c r="AZ506" s="378">
        <f t="shared" si="229"/>
        <v>0</v>
      </c>
      <c r="BA506" s="379">
        <f t="shared" si="230"/>
        <v>0</v>
      </c>
      <c r="BB506" s="471">
        <f t="shared" si="232"/>
        <v>1984.6086914491625</v>
      </c>
      <c r="BC506" s="379">
        <f t="shared" si="233"/>
        <v>110.09223783432614</v>
      </c>
      <c r="BD506" s="381">
        <f t="shared" si="231"/>
        <v>691.71304135327705</v>
      </c>
      <c r="BE506" s="382">
        <f>'Allocation (ENG)'!AW506</f>
        <v>52379.409219609282</v>
      </c>
    </row>
    <row r="507" spans="1:57" ht="20" customHeight="1" x14ac:dyDescent="0.35">
      <c r="A507" s="333" t="s">
        <v>625</v>
      </c>
      <c r="B507" s="390" t="s">
        <v>619</v>
      </c>
      <c r="C507" s="333" t="s">
        <v>609</v>
      </c>
      <c r="D507" s="333" t="s">
        <v>71</v>
      </c>
      <c r="E507" s="462">
        <f>'Allocation (ENG)'!AY507</f>
        <v>0.30281249640891306</v>
      </c>
      <c r="F507" s="463">
        <f>'Allocation (ENG)'!AZ507</f>
        <v>9.4474882171037958E-2</v>
      </c>
      <c r="G507" s="464">
        <f>'Allocation (ENG)'!BA507</f>
        <v>0.20369395955099939</v>
      </c>
      <c r="H507" s="465">
        <f>'Allocation (ENG)'!BB507</f>
        <v>6.6619382265460034E-2</v>
      </c>
      <c r="I507" s="466">
        <f>'Allocation (ENG)'!BC507</f>
        <v>0.29813230039740624</v>
      </c>
      <c r="J507" s="467">
        <f>'Allocation (ENG)'!BD507</f>
        <v>3.8996459726620283E-4</v>
      </c>
      <c r="K507" s="462">
        <f>'Allocation (ENG)'!BE507</f>
        <v>0</v>
      </c>
      <c r="L507" s="468">
        <f>'Allocation (ENG)'!BF507</f>
        <v>2.4596080766202906E-2</v>
      </c>
      <c r="M507" s="469">
        <f>'Allocation (ENG)'!BG507</f>
        <v>4.6134481793968177E-3</v>
      </c>
      <c r="N507" s="470">
        <f>'Allocation (ENG)'!BH507</f>
        <v>4.6674856633175891E-3</v>
      </c>
      <c r="P507" s="367">
        <f t="shared" si="207"/>
        <v>-0.26356102343043319</v>
      </c>
      <c r="Q507" s="367">
        <f t="shared" si="208"/>
        <v>-2.9777824243568604E-2</v>
      </c>
      <c r="R507" s="367">
        <f t="shared" si="209"/>
        <v>9.4721820040808508E-2</v>
      </c>
      <c r="S507" s="367">
        <f t="shared" si="210"/>
        <v>-3.8051035734707889E-3</v>
      </c>
      <c r="T507" s="367">
        <f t="shared" si="211"/>
        <v>0.17844991459771553</v>
      </c>
      <c r="U507" s="367">
        <f t="shared" si="212"/>
        <v>-2.6799982400257669E-3</v>
      </c>
      <c r="V507" s="367">
        <f t="shared" si="213"/>
        <v>0</v>
      </c>
      <c r="W507" s="367">
        <f t="shared" si="214"/>
        <v>2.4596080766202906E-2</v>
      </c>
      <c r="X507" s="367">
        <f t="shared" si="215"/>
        <v>4.6134481793968177E-3</v>
      </c>
      <c r="Y507" s="367">
        <f t="shared" si="216"/>
        <v>-2.5573140966251668E-3</v>
      </c>
      <c r="AA507" s="368">
        <f>'GE2024 results'!Q506</f>
        <v>0.56637351983934625</v>
      </c>
      <c r="AB507" s="368">
        <f>'GE2024 results'!R506</f>
        <v>0.12425270641460656</v>
      </c>
      <c r="AC507" s="368">
        <f>'GE2024 results'!S506</f>
        <v>0.10897213951019089</v>
      </c>
      <c r="AD507" s="368">
        <f>'GE2024 results'!T506</f>
        <v>7.0424485838930823E-2</v>
      </c>
      <c r="AE507" s="368">
        <f>'GE2024 results'!U506</f>
        <v>0.11968238579969069</v>
      </c>
      <c r="AF507" s="368">
        <f>'GE2024 results'!W506</f>
        <v>3.0699628372919696E-3</v>
      </c>
      <c r="AG507" s="368">
        <f>'GE2024 results'!X506</f>
        <v>0</v>
      </c>
      <c r="AH507" s="369">
        <f>'GE2024 results'!Z506</f>
        <v>7.2247997599427559E-3</v>
      </c>
      <c r="AJ507" s="368">
        <f t="shared" si="217"/>
        <v>0.30281249640891306</v>
      </c>
      <c r="AK507" s="370" t="str">
        <f t="shared" si="218"/>
        <v>Lab</v>
      </c>
      <c r="AL507" s="368">
        <f t="shared" si="219"/>
        <v>4.6801960115068209E-3</v>
      </c>
      <c r="AM507" s="368">
        <f t="shared" si="220"/>
        <v>0.29813230039740624</v>
      </c>
      <c r="AO507" s="383" t="s">
        <v>8</v>
      </c>
      <c r="AP507" s="372" t="str">
        <f t="shared" si="221"/>
        <v>Lab</v>
      </c>
      <c r="AQ507" s="359" t="str">
        <f t="shared" si="222"/>
        <v>HOLD</v>
      </c>
      <c r="AR507" s="359" t="str">
        <f t="shared" si="223"/>
        <v/>
      </c>
      <c r="AS507" s="333" t="str">
        <f t="shared" si="235"/>
        <v/>
      </c>
      <c r="AU507" s="373">
        <f t="shared" si="224"/>
        <v>12869.550432276659</v>
      </c>
      <c r="AV507" s="374">
        <f t="shared" si="225"/>
        <v>4015.188524590164</v>
      </c>
      <c r="AW507" s="375">
        <f t="shared" si="226"/>
        <v>8657.0062869920184</v>
      </c>
      <c r="AX507" s="376">
        <f t="shared" si="227"/>
        <v>2831.3280000000004</v>
      </c>
      <c r="AY507" s="377">
        <f t="shared" si="228"/>
        <v>12670.641802952157</v>
      </c>
      <c r="AZ507" s="378">
        <f t="shared" si="229"/>
        <v>16.5735202834652</v>
      </c>
      <c r="BA507" s="379">
        <f t="shared" si="230"/>
        <v>0</v>
      </c>
      <c r="BB507" s="471">
        <f t="shared" si="232"/>
        <v>1045.3350030493691</v>
      </c>
      <c r="BC507" s="379">
        <f t="shared" si="233"/>
        <v>196.07184219790568</v>
      </c>
      <c r="BD507" s="381">
        <f t="shared" si="231"/>
        <v>198.3684387148889</v>
      </c>
      <c r="BE507" s="382">
        <f>'Allocation (ENG)'!AW507</f>
        <v>42500.06385105662</v>
      </c>
    </row>
    <row r="508" spans="1:57" ht="20" customHeight="1" x14ac:dyDescent="0.35">
      <c r="A508" s="333" t="s">
        <v>626</v>
      </c>
      <c r="B508" s="390" t="s">
        <v>619</v>
      </c>
      <c r="C508" s="333" t="s">
        <v>609</v>
      </c>
      <c r="D508" s="333" t="s">
        <v>71</v>
      </c>
      <c r="E508" s="462">
        <f>'Allocation (ENG)'!AY508</f>
        <v>0.26738041356447412</v>
      </c>
      <c r="F508" s="463">
        <f>'Allocation (ENG)'!AZ508</f>
        <v>0.22607152963638605</v>
      </c>
      <c r="G508" s="464">
        <f>'Allocation (ENG)'!BA508</f>
        <v>0.2386154327584073</v>
      </c>
      <c r="H508" s="465">
        <f>'Allocation (ENG)'!BB508</f>
        <v>0.11226000861007343</v>
      </c>
      <c r="I508" s="466">
        <f>'Allocation (ENG)'!BC508</f>
        <v>0.11897763899385567</v>
      </c>
      <c r="J508" s="467">
        <f>'Allocation (ENG)'!BD508</f>
        <v>0</v>
      </c>
      <c r="K508" s="462">
        <f>'Allocation (ENG)'!BE508</f>
        <v>0</v>
      </c>
      <c r="L508" s="468">
        <f>'Allocation (ENG)'!BF508</f>
        <v>2.881285468221656E-2</v>
      </c>
      <c r="M508" s="469">
        <f>'Allocation (ENG)'!BG508</f>
        <v>1.9094979408782182E-3</v>
      </c>
      <c r="N508" s="470">
        <f>'Allocation (ENG)'!BH508</f>
        <v>5.9726238137085674E-3</v>
      </c>
      <c r="P508" s="367">
        <f t="shared" si="207"/>
        <v>-0.18581490596747907</v>
      </c>
      <c r="Q508" s="367">
        <f t="shared" si="208"/>
        <v>-4.3368457840622543E-2</v>
      </c>
      <c r="R508" s="367">
        <f t="shared" si="209"/>
        <v>0.12293429942768293</v>
      </c>
      <c r="S508" s="367">
        <f t="shared" si="210"/>
        <v>4.718819708574587E-3</v>
      </c>
      <c r="T508" s="367">
        <f t="shared" si="211"/>
        <v>7.5695049865377617E-2</v>
      </c>
      <c r="U508" s="367">
        <f t="shared" si="212"/>
        <v>-2.7589715493288461E-3</v>
      </c>
      <c r="V508" s="367">
        <f t="shared" si="213"/>
        <v>0</v>
      </c>
      <c r="W508" s="367">
        <f t="shared" si="214"/>
        <v>2.881285468221656E-2</v>
      </c>
      <c r="X508" s="367">
        <f t="shared" si="215"/>
        <v>1.9094979408782182E-3</v>
      </c>
      <c r="Y508" s="367">
        <f t="shared" si="216"/>
        <v>-2.1281862672995339E-3</v>
      </c>
      <c r="AA508" s="368">
        <f>'GE2024 results'!Q507</f>
        <v>0.45319531953195319</v>
      </c>
      <c r="AB508" s="368">
        <f>'GE2024 results'!R507</f>
        <v>0.26943998747700859</v>
      </c>
      <c r="AC508" s="368">
        <f>'GE2024 results'!S507</f>
        <v>0.11568113333072437</v>
      </c>
      <c r="AD508" s="368">
        <f>'GE2024 results'!T507</f>
        <v>0.10754118890149884</v>
      </c>
      <c r="AE508" s="368">
        <f>'GE2024 results'!U507</f>
        <v>4.3282589128478065E-2</v>
      </c>
      <c r="AF508" s="368">
        <f>'GE2024 results'!W507</f>
        <v>2.7589715493288461E-3</v>
      </c>
      <c r="AG508" s="368">
        <f>'GE2024 results'!X507</f>
        <v>0</v>
      </c>
      <c r="AH508" s="369">
        <f>'GE2024 results'!Z507</f>
        <v>8.1008100810081012E-3</v>
      </c>
      <c r="AJ508" s="368">
        <f t="shared" si="217"/>
        <v>0.26738041356447412</v>
      </c>
      <c r="AK508" s="370" t="str">
        <f t="shared" si="218"/>
        <v>Lab</v>
      </c>
      <c r="AL508" s="368">
        <f t="shared" si="219"/>
        <v>2.876498080606682E-2</v>
      </c>
      <c r="AM508" s="368">
        <f t="shared" si="220"/>
        <v>0.2386154327584073</v>
      </c>
      <c r="AO508" s="383" t="s">
        <v>8</v>
      </c>
      <c r="AP508" s="372" t="str">
        <f t="shared" si="221"/>
        <v>Lab</v>
      </c>
      <c r="AQ508" s="359" t="str">
        <f t="shared" si="222"/>
        <v>HOLD</v>
      </c>
      <c r="AR508" s="359" t="str">
        <f t="shared" si="223"/>
        <v/>
      </c>
      <c r="AS508" s="333" t="str">
        <f t="shared" si="235"/>
        <v/>
      </c>
      <c r="AU508" s="373">
        <f t="shared" si="224"/>
        <v>12147.844380403461</v>
      </c>
      <c r="AV508" s="374">
        <f t="shared" si="225"/>
        <v>10271.065573770491</v>
      </c>
      <c r="AW508" s="375">
        <f t="shared" si="226"/>
        <v>10840.970380999115</v>
      </c>
      <c r="AX508" s="376">
        <f t="shared" si="227"/>
        <v>5100.2880000000005</v>
      </c>
      <c r="AY508" s="377">
        <f t="shared" si="228"/>
        <v>5405.4888463124735</v>
      </c>
      <c r="AZ508" s="378">
        <f t="shared" si="229"/>
        <v>0</v>
      </c>
      <c r="BA508" s="379">
        <f t="shared" si="230"/>
        <v>0</v>
      </c>
      <c r="BB508" s="471">
        <f t="shared" si="232"/>
        <v>1309.0490442761852</v>
      </c>
      <c r="BC508" s="379">
        <f t="shared" si="233"/>
        <v>86.753863236493444</v>
      </c>
      <c r="BD508" s="381">
        <f t="shared" si="231"/>
        <v>271.35310198825857</v>
      </c>
      <c r="BE508" s="382">
        <f>'Allocation (ENG)'!AW508</f>
        <v>45432.813190986482</v>
      </c>
    </row>
    <row r="509" spans="1:57" ht="20" customHeight="1" x14ac:dyDescent="0.35">
      <c r="A509" s="333" t="s">
        <v>627</v>
      </c>
      <c r="B509" s="390" t="s">
        <v>628</v>
      </c>
      <c r="C509" s="333" t="s">
        <v>609</v>
      </c>
      <c r="D509" s="333" t="s">
        <v>71</v>
      </c>
      <c r="E509" s="462">
        <f>'Allocation (ENG)'!AY509</f>
        <v>0.24040544325100621</v>
      </c>
      <c r="F509" s="463">
        <f>'Allocation (ENG)'!AZ509</f>
        <v>5.6638415710610734E-2</v>
      </c>
      <c r="G509" s="464">
        <f>'Allocation (ENG)'!BA509</f>
        <v>0.48772305340776134</v>
      </c>
      <c r="H509" s="465">
        <f>'Allocation (ENG)'!BB509</f>
        <v>3.0535880316559041E-2</v>
      </c>
      <c r="I509" s="466">
        <f>'Allocation (ENG)'!BC509</f>
        <v>0.10863832714836123</v>
      </c>
      <c r="J509" s="467">
        <f>'Allocation (ENG)'!BD509</f>
        <v>7.0642669490927016E-3</v>
      </c>
      <c r="K509" s="462">
        <f>'Allocation (ENG)'!BE509</f>
        <v>0</v>
      </c>
      <c r="L509" s="468">
        <f>'Allocation (ENG)'!BF509</f>
        <v>5.8892642862847885E-2</v>
      </c>
      <c r="M509" s="469">
        <f>'Allocation (ENG)'!BG509</f>
        <v>2.1984555852665503E-3</v>
      </c>
      <c r="N509" s="470">
        <f>'Allocation (ENG)'!BH509</f>
        <v>7.9035147684944976E-3</v>
      </c>
      <c r="P509" s="367">
        <f t="shared" si="207"/>
        <v>-0.26401261930659126</v>
      </c>
      <c r="Q509" s="367">
        <f t="shared" si="208"/>
        <v>-2.6925307387996089E-2</v>
      </c>
      <c r="R509" s="367">
        <f t="shared" si="209"/>
        <v>0.19501963279736401</v>
      </c>
      <c r="S509" s="367">
        <f t="shared" si="210"/>
        <v>-5.6759698487794975E-3</v>
      </c>
      <c r="T509" s="367">
        <f t="shared" si="211"/>
        <v>5.9714382875579751E-2</v>
      </c>
      <c r="U509" s="367">
        <f t="shared" si="212"/>
        <v>-9.6322148636681804E-3</v>
      </c>
      <c r="V509" s="367">
        <f t="shared" si="213"/>
        <v>0</v>
      </c>
      <c r="W509" s="367">
        <f t="shared" si="214"/>
        <v>5.8892642862847885E-2</v>
      </c>
      <c r="X509" s="367">
        <f t="shared" si="215"/>
        <v>2.1984555852665503E-3</v>
      </c>
      <c r="Y509" s="367">
        <f t="shared" si="216"/>
        <v>-9.5790027140229862E-3</v>
      </c>
      <c r="AA509" s="368">
        <f>'GE2024 results'!Q508</f>
        <v>0.50441806255759747</v>
      </c>
      <c r="AB509" s="368">
        <f>'GE2024 results'!R508</f>
        <v>8.3563723098606824E-2</v>
      </c>
      <c r="AC509" s="368">
        <f>'GE2024 results'!S508</f>
        <v>0.29270342061039734</v>
      </c>
      <c r="AD509" s="368">
        <f>'GE2024 results'!T508</f>
        <v>3.6211850165338538E-2</v>
      </c>
      <c r="AE509" s="368">
        <f>'GE2024 results'!U508</f>
        <v>4.8923944272781482E-2</v>
      </c>
      <c r="AF509" s="368">
        <f>'GE2024 results'!W508</f>
        <v>1.6696481812760882E-2</v>
      </c>
      <c r="AG509" s="368">
        <f>'GE2024 results'!X508</f>
        <v>0</v>
      </c>
      <c r="AH509" s="369">
        <f>'GE2024 results'!Z508</f>
        <v>1.7482517482517484E-2</v>
      </c>
      <c r="AJ509" s="368">
        <f t="shared" si="217"/>
        <v>0.48772305340776134</v>
      </c>
      <c r="AK509" s="370" t="str">
        <f t="shared" si="218"/>
        <v>Ref</v>
      </c>
      <c r="AL509" s="368">
        <f t="shared" si="219"/>
        <v>0.24731761015675513</v>
      </c>
      <c r="AM509" s="368">
        <f t="shared" si="220"/>
        <v>0.24040544325100621</v>
      </c>
      <c r="AO509" s="383" t="s">
        <v>8</v>
      </c>
      <c r="AP509" s="372" t="str">
        <f t="shared" si="221"/>
        <v>Ref</v>
      </c>
      <c r="AQ509" s="359" t="str">
        <f t="shared" si="222"/>
        <v>gain from</v>
      </c>
      <c r="AR509" s="359" t="str">
        <f t="shared" si="223"/>
        <v>LAB</v>
      </c>
      <c r="AS509" s="333" t="str">
        <f t="shared" si="235"/>
        <v/>
      </c>
      <c r="AU509" s="373">
        <f t="shared" si="224"/>
        <v>9760.8645533141225</v>
      </c>
      <c r="AV509" s="374">
        <f t="shared" si="225"/>
        <v>2299.6147540983607</v>
      </c>
      <c r="AW509" s="375">
        <f t="shared" si="226"/>
        <v>19802.374686131501</v>
      </c>
      <c r="AX509" s="376">
        <f t="shared" si="227"/>
        <v>1239.8080000000002</v>
      </c>
      <c r="AY509" s="377">
        <f t="shared" si="228"/>
        <v>4410.8984482793912</v>
      </c>
      <c r="AZ509" s="378">
        <f t="shared" si="229"/>
        <v>286.82109658620988</v>
      </c>
      <c r="BA509" s="379">
        <f t="shared" si="230"/>
        <v>0</v>
      </c>
      <c r="BB509" s="471">
        <f t="shared" si="232"/>
        <v>2391.1401605444053</v>
      </c>
      <c r="BC509" s="379">
        <f t="shared" si="233"/>
        <v>89.26098720592887</v>
      </c>
      <c r="BD509" s="381">
        <f t="shared" si="231"/>
        <v>320.89596685980916</v>
      </c>
      <c r="BE509" s="382">
        <f>'Allocation (ENG)'!AW509</f>
        <v>40601.678653019721</v>
      </c>
    </row>
    <row r="510" spans="1:57" ht="20" customHeight="1" x14ac:dyDescent="0.35">
      <c r="A510" s="333" t="s">
        <v>629</v>
      </c>
      <c r="B510" s="390" t="s">
        <v>628</v>
      </c>
      <c r="C510" s="333" t="s">
        <v>609</v>
      </c>
      <c r="D510" s="333" t="s">
        <v>71</v>
      </c>
      <c r="E510" s="462">
        <f>'Allocation (ENG)'!AY510</f>
        <v>0.21164611871457001</v>
      </c>
      <c r="F510" s="463">
        <f>'Allocation (ENG)'!AZ510</f>
        <v>5.9595693752511517E-2</v>
      </c>
      <c r="G510" s="464">
        <f>'Allocation (ENG)'!BA510</f>
        <v>0.52571208934429614</v>
      </c>
      <c r="H510" s="465">
        <f>'Allocation (ENG)'!BB510</f>
        <v>2.6762496122786045E-2</v>
      </c>
      <c r="I510" s="466">
        <f>'Allocation (ENG)'!BC510</f>
        <v>9.1459768224342916E-2</v>
      </c>
      <c r="J510" s="467">
        <f>'Allocation (ENG)'!BD510</f>
        <v>0</v>
      </c>
      <c r="K510" s="462">
        <f>'Allocation (ENG)'!BE510</f>
        <v>0</v>
      </c>
      <c r="L510" s="468">
        <f>'Allocation (ENG)'!BF510</f>
        <v>6.3479825507757145E-2</v>
      </c>
      <c r="M510" s="469">
        <f>'Allocation (ENG)'!BG510</f>
        <v>1.3798984913249253E-3</v>
      </c>
      <c r="N510" s="470">
        <f>'Allocation (ENG)'!BH510</f>
        <v>1.9964109842411402E-2</v>
      </c>
      <c r="P510" s="367">
        <f t="shared" si="207"/>
        <v>-0.25580157525954778</v>
      </c>
      <c r="Q510" s="367">
        <f t="shared" si="208"/>
        <v>-3.2958892645071292E-2</v>
      </c>
      <c r="R510" s="367">
        <f t="shared" si="209"/>
        <v>0.19360445580002844</v>
      </c>
      <c r="S510" s="367">
        <f t="shared" si="210"/>
        <v>-6.6449492908163717E-3</v>
      </c>
      <c r="T510" s="367">
        <f t="shared" si="211"/>
        <v>4.810420126692886E-2</v>
      </c>
      <c r="U510" s="367">
        <f t="shared" si="212"/>
        <v>0</v>
      </c>
      <c r="V510" s="367">
        <f t="shared" si="213"/>
        <v>0</v>
      </c>
      <c r="W510" s="367">
        <f t="shared" si="214"/>
        <v>6.3479825507757145E-2</v>
      </c>
      <c r="X510" s="367">
        <f t="shared" si="215"/>
        <v>1.3798984913249253E-3</v>
      </c>
      <c r="Y510" s="367">
        <f t="shared" si="216"/>
        <v>-1.116296387060382E-2</v>
      </c>
      <c r="AA510" s="368">
        <f>'GE2024 results'!Q509</f>
        <v>0.46744769397411778</v>
      </c>
      <c r="AB510" s="368">
        <f>'GE2024 results'!R509</f>
        <v>9.2554586397582808E-2</v>
      </c>
      <c r="AC510" s="368">
        <f>'GE2024 results'!S509</f>
        <v>0.3321076335442677</v>
      </c>
      <c r="AD510" s="368">
        <f>'GE2024 results'!T509</f>
        <v>3.3407445413602417E-2</v>
      </c>
      <c r="AE510" s="368">
        <f>'GE2024 results'!U509</f>
        <v>4.3355566957414056E-2</v>
      </c>
      <c r="AF510" s="368">
        <f>'GE2024 results'!W509</f>
        <v>0</v>
      </c>
      <c r="AG510" s="368">
        <f>'GE2024 results'!X509</f>
        <v>0</v>
      </c>
      <c r="AH510" s="369">
        <f>'GE2024 results'!Z509</f>
        <v>3.1127073713015221E-2</v>
      </c>
      <c r="AJ510" s="368">
        <f t="shared" si="217"/>
        <v>0.52571208934429614</v>
      </c>
      <c r="AK510" s="370" t="str">
        <f t="shared" si="218"/>
        <v>Ref</v>
      </c>
      <c r="AL510" s="368">
        <f t="shared" si="219"/>
        <v>0.31406597062972613</v>
      </c>
      <c r="AM510" s="368">
        <f t="shared" si="220"/>
        <v>0.21164611871457001</v>
      </c>
      <c r="AO510" s="383" t="s">
        <v>8</v>
      </c>
      <c r="AP510" s="372" t="str">
        <f t="shared" si="221"/>
        <v>Ref</v>
      </c>
      <c r="AQ510" s="359" t="str">
        <f t="shared" si="222"/>
        <v>gain from</v>
      </c>
      <c r="AR510" s="359" t="str">
        <f t="shared" si="223"/>
        <v>LAB</v>
      </c>
      <c r="AS510" s="333" t="str">
        <f t="shared" si="235"/>
        <v/>
      </c>
      <c r="AU510" s="373">
        <f t="shared" si="224"/>
        <v>8601.2046109510084</v>
      </c>
      <c r="AV510" s="374">
        <f t="shared" si="225"/>
        <v>2421.9426229508199</v>
      </c>
      <c r="AW510" s="375">
        <f t="shared" si="226"/>
        <v>21364.706682851938</v>
      </c>
      <c r="AX510" s="376">
        <f t="shared" si="227"/>
        <v>1087.6160000000002</v>
      </c>
      <c r="AY510" s="377">
        <f t="shared" si="228"/>
        <v>3716.8845096027449</v>
      </c>
      <c r="AZ510" s="378">
        <f t="shared" si="229"/>
        <v>0</v>
      </c>
      <c r="BA510" s="379">
        <f t="shared" si="230"/>
        <v>0</v>
      </c>
      <c r="BB510" s="471">
        <f t="shared" si="232"/>
        <v>2579.7920187520008</v>
      </c>
      <c r="BC510" s="379">
        <f t="shared" si="233"/>
        <v>56.078464081048246</v>
      </c>
      <c r="BD510" s="381">
        <f t="shared" si="231"/>
        <v>811.33258985797897</v>
      </c>
      <c r="BE510" s="382">
        <f>'Allocation (ENG)'!AW510</f>
        <v>40639.557499047536</v>
      </c>
    </row>
    <row r="511" spans="1:57" ht="20" customHeight="1" x14ac:dyDescent="0.35">
      <c r="A511" s="333" t="s">
        <v>630</v>
      </c>
      <c r="B511" s="390" t="s">
        <v>628</v>
      </c>
      <c r="C511" s="333" t="s">
        <v>609</v>
      </c>
      <c r="D511" s="333" t="s">
        <v>71</v>
      </c>
      <c r="E511" s="462">
        <f>'Allocation (ENG)'!AY511</f>
        <v>0.23588932033670615</v>
      </c>
      <c r="F511" s="463">
        <f>'Allocation (ENG)'!AZ511</f>
        <v>0.19865294171008815</v>
      </c>
      <c r="G511" s="464">
        <f>'Allocation (ENG)'!BA511</f>
        <v>0.28595057465778034</v>
      </c>
      <c r="H511" s="465">
        <f>'Allocation (ENG)'!BB511</f>
        <v>4.8975735605200188E-2</v>
      </c>
      <c r="I511" s="466">
        <f>'Allocation (ENG)'!BC511</f>
        <v>0.1845038788469979</v>
      </c>
      <c r="J511" s="467">
        <f>'Allocation (ENG)'!BD511</f>
        <v>0</v>
      </c>
      <c r="K511" s="462">
        <f>'Allocation (ENG)'!BE511</f>
        <v>0</v>
      </c>
      <c r="L511" s="468">
        <f>'Allocation (ENG)'!BF511</f>
        <v>3.4528581234948022E-2</v>
      </c>
      <c r="M511" s="469">
        <f>'Allocation (ENG)'!BG511</f>
        <v>2.7837007353885444E-3</v>
      </c>
      <c r="N511" s="470">
        <f>'Allocation (ENG)'!BH511</f>
        <v>8.7152668728906861E-3</v>
      </c>
      <c r="P511" s="367">
        <f t="shared" si="207"/>
        <v>-0.20851480802968639</v>
      </c>
      <c r="Q511" s="367">
        <f t="shared" si="208"/>
        <v>-6.451025777386607E-2</v>
      </c>
      <c r="R511" s="367">
        <f t="shared" si="209"/>
        <v>0.13186252434331494</v>
      </c>
      <c r="S511" s="367">
        <f t="shared" si="210"/>
        <v>-3.1731113549675269E-3</v>
      </c>
      <c r="T511" s="367">
        <f t="shared" si="211"/>
        <v>0.10989897641190678</v>
      </c>
      <c r="U511" s="367">
        <f t="shared" si="212"/>
        <v>0</v>
      </c>
      <c r="V511" s="367">
        <f t="shared" si="213"/>
        <v>0</v>
      </c>
      <c r="W511" s="367">
        <f t="shared" si="214"/>
        <v>3.4528581234948022E-2</v>
      </c>
      <c r="X511" s="367">
        <f t="shared" si="215"/>
        <v>2.7837007353885444E-3</v>
      </c>
      <c r="Y511" s="367">
        <f t="shared" si="216"/>
        <v>-2.8756055670383571E-3</v>
      </c>
      <c r="AA511" s="368">
        <f>'GE2024 results'!Q510</f>
        <v>0.44440412836639254</v>
      </c>
      <c r="AB511" s="368">
        <f>'GE2024 results'!R510</f>
        <v>0.26316319948395422</v>
      </c>
      <c r="AC511" s="368">
        <f>'GE2024 results'!S510</f>
        <v>0.1540880503144654</v>
      </c>
      <c r="AD511" s="368">
        <f>'GE2024 results'!T510</f>
        <v>5.2148846960167715E-2</v>
      </c>
      <c r="AE511" s="368">
        <f>'GE2024 results'!U510</f>
        <v>7.4604902435091117E-2</v>
      </c>
      <c r="AF511" s="368">
        <f>'GE2024 results'!W510</f>
        <v>0</v>
      </c>
      <c r="AG511" s="368">
        <f>'GE2024 results'!X510</f>
        <v>0</v>
      </c>
      <c r="AH511" s="369">
        <f>'GE2024 results'!Z510</f>
        <v>1.1590872439929043E-2</v>
      </c>
      <c r="AJ511" s="368">
        <f t="shared" si="217"/>
        <v>0.28595057465778034</v>
      </c>
      <c r="AK511" s="370" t="str">
        <f t="shared" si="218"/>
        <v>Ref</v>
      </c>
      <c r="AL511" s="368">
        <f t="shared" si="219"/>
        <v>5.0061254321074194E-2</v>
      </c>
      <c r="AM511" s="368">
        <f t="shared" si="220"/>
        <v>0.23588932033670615</v>
      </c>
      <c r="AO511" s="383" t="s">
        <v>8</v>
      </c>
      <c r="AP511" s="372" t="str">
        <f t="shared" si="221"/>
        <v>Ref</v>
      </c>
      <c r="AQ511" s="359" t="str">
        <f t="shared" si="222"/>
        <v>gain from</v>
      </c>
      <c r="AR511" s="359" t="str">
        <f t="shared" si="223"/>
        <v>LAB</v>
      </c>
      <c r="AS511" s="333" t="str">
        <f t="shared" si="235"/>
        <v/>
      </c>
      <c r="AU511" s="373">
        <f t="shared" si="224"/>
        <v>11563.031700288187</v>
      </c>
      <c r="AV511" s="374">
        <f t="shared" si="225"/>
        <v>9737.7459016393441</v>
      </c>
      <c r="AW511" s="375">
        <f t="shared" si="226"/>
        <v>14016.978618463672</v>
      </c>
      <c r="AX511" s="376">
        <f t="shared" si="227"/>
        <v>2400.7360000000003</v>
      </c>
      <c r="AY511" s="377">
        <f t="shared" si="228"/>
        <v>9044.1746022615116</v>
      </c>
      <c r="AZ511" s="378">
        <f t="shared" si="229"/>
        <v>0</v>
      </c>
      <c r="BA511" s="379">
        <f t="shared" si="230"/>
        <v>0</v>
      </c>
      <c r="BB511" s="471">
        <f t="shared" si="232"/>
        <v>1692.5525870174492</v>
      </c>
      <c r="BC511" s="379">
        <f t="shared" si="233"/>
        <v>136.45390898353688</v>
      </c>
      <c r="BD511" s="381">
        <f t="shared" si="231"/>
        <v>427.21267323107872</v>
      </c>
      <c r="BE511" s="382">
        <f>'Allocation (ENG)'!AW511</f>
        <v>49018.885991884781</v>
      </c>
    </row>
    <row r="512" spans="1:57" ht="20" customHeight="1" x14ac:dyDescent="0.35">
      <c r="A512" s="333" t="s">
        <v>631</v>
      </c>
      <c r="B512" s="390" t="s">
        <v>628</v>
      </c>
      <c r="C512" s="333" t="s">
        <v>609</v>
      </c>
      <c r="D512" s="333" t="s">
        <v>71</v>
      </c>
      <c r="E512" s="462">
        <f>'Allocation (ENG)'!AY512</f>
        <v>0.24131295616751636</v>
      </c>
      <c r="F512" s="463">
        <f>'Allocation (ENG)'!AZ512</f>
        <v>0.15604196049114361</v>
      </c>
      <c r="G512" s="464">
        <f>'Allocation (ENG)'!BA512</f>
        <v>0.37985608714919111</v>
      </c>
      <c r="H512" s="465">
        <f>'Allocation (ENG)'!BB512</f>
        <v>2.9227774259110249E-2</v>
      </c>
      <c r="I512" s="466">
        <f>'Allocation (ENG)'!BC512</f>
        <v>0.12068027392541623</v>
      </c>
      <c r="J512" s="467">
        <f>'Allocation (ENG)'!BD512</f>
        <v>0</v>
      </c>
      <c r="K512" s="462">
        <f>'Allocation (ENG)'!BE512</f>
        <v>1.509464999412558E-2</v>
      </c>
      <c r="L512" s="468">
        <f>'Allocation (ENG)'!BF512</f>
        <v>4.5867688073077541E-2</v>
      </c>
      <c r="M512" s="469">
        <f>'Allocation (ENG)'!BG512</f>
        <v>2.5548786233575544E-3</v>
      </c>
      <c r="N512" s="470">
        <f>'Allocation (ENG)'!BH512</f>
        <v>9.3637313170619081E-3</v>
      </c>
      <c r="P512" s="367">
        <f t="shared" si="207"/>
        <v>-0.22028835102202615</v>
      </c>
      <c r="Q512" s="367">
        <f t="shared" si="208"/>
        <v>-5.3846295886676332E-2</v>
      </c>
      <c r="R512" s="367">
        <f t="shared" si="209"/>
        <v>0.17202349174543821</v>
      </c>
      <c r="S512" s="367">
        <f t="shared" si="210"/>
        <v>-2.3714245602024196E-3</v>
      </c>
      <c r="T512" s="367">
        <f t="shared" si="211"/>
        <v>7.1133573524825883E-2</v>
      </c>
      <c r="U512" s="367">
        <f t="shared" si="212"/>
        <v>0</v>
      </c>
      <c r="V512" s="367">
        <f t="shared" si="213"/>
        <v>-4.8821579333464833E-3</v>
      </c>
      <c r="W512" s="367">
        <f t="shared" si="214"/>
        <v>4.5867688073077541E-2</v>
      </c>
      <c r="X512" s="367">
        <f t="shared" si="215"/>
        <v>2.5548786233575544E-3</v>
      </c>
      <c r="Y512" s="367">
        <f t="shared" si="216"/>
        <v>-1.0191402564447685E-2</v>
      </c>
      <c r="AA512" s="368">
        <f>'GE2024 results'!Q511</f>
        <v>0.46160130718954251</v>
      </c>
      <c r="AB512" s="368">
        <f>'GE2024 results'!R511</f>
        <v>0.20988825637781994</v>
      </c>
      <c r="AC512" s="368">
        <f>'GE2024 results'!S511</f>
        <v>0.2078325954037529</v>
      </c>
      <c r="AD512" s="368">
        <f>'GE2024 results'!T511</f>
        <v>3.1599198819312668E-2</v>
      </c>
      <c r="AE512" s="368">
        <f>'GE2024 results'!U511</f>
        <v>4.9546700400590345E-2</v>
      </c>
      <c r="AF512" s="368">
        <f>'GE2024 results'!W511</f>
        <v>0</v>
      </c>
      <c r="AG512" s="368">
        <f>'GE2024 results'!X511</f>
        <v>1.9976807927472064E-2</v>
      </c>
      <c r="AH512" s="369">
        <f>'GE2024 results'!Z511</f>
        <v>1.9555133881509593E-2</v>
      </c>
      <c r="AJ512" s="368">
        <f t="shared" si="217"/>
        <v>0.37985608714919111</v>
      </c>
      <c r="AK512" s="370" t="str">
        <f t="shared" si="218"/>
        <v>Ref</v>
      </c>
      <c r="AL512" s="368">
        <f t="shared" si="219"/>
        <v>0.13854313098167476</v>
      </c>
      <c r="AM512" s="368">
        <f t="shared" si="220"/>
        <v>0.24131295616751636</v>
      </c>
      <c r="AO512" s="383" t="s">
        <v>8</v>
      </c>
      <c r="AP512" s="372" t="str">
        <f t="shared" si="221"/>
        <v>Ref</v>
      </c>
      <c r="AQ512" s="359" t="str">
        <f t="shared" si="222"/>
        <v>gain from</v>
      </c>
      <c r="AR512" s="359" t="str">
        <f t="shared" si="223"/>
        <v>LAB</v>
      </c>
      <c r="AS512" s="333" t="str">
        <f t="shared" si="235"/>
        <v/>
      </c>
      <c r="AU512" s="373">
        <f t="shared" si="224"/>
        <v>9186.5417867435172</v>
      </c>
      <c r="AV512" s="374">
        <f t="shared" si="225"/>
        <v>5940.3606557377052</v>
      </c>
      <c r="AW512" s="375">
        <f t="shared" si="226"/>
        <v>14460.739584668305</v>
      </c>
      <c r="AX512" s="376">
        <f t="shared" si="227"/>
        <v>1112.6720000000003</v>
      </c>
      <c r="AY512" s="377">
        <f t="shared" si="228"/>
        <v>4594.1767771552659</v>
      </c>
      <c r="AZ512" s="378">
        <f t="shared" si="229"/>
        <v>0</v>
      </c>
      <c r="BA512" s="379">
        <f t="shared" si="230"/>
        <v>574.63815921695118</v>
      </c>
      <c r="BB512" s="471">
        <f t="shared" si="232"/>
        <v>1746.1368002642077</v>
      </c>
      <c r="BC512" s="379">
        <f t="shared" si="233"/>
        <v>97.261662226038979</v>
      </c>
      <c r="BD512" s="381">
        <f t="shared" si="231"/>
        <v>356.46784321150966</v>
      </c>
      <c r="BE512" s="382">
        <f>'Allocation (ENG)'!AW512</f>
        <v>38068.995269223495</v>
      </c>
    </row>
    <row r="513" spans="1:57" ht="20" customHeight="1" x14ac:dyDescent="0.35">
      <c r="A513" s="333" t="s">
        <v>632</v>
      </c>
      <c r="B513" s="390" t="s">
        <v>628</v>
      </c>
      <c r="C513" s="333" t="s">
        <v>609</v>
      </c>
      <c r="D513" s="333" t="s">
        <v>71</v>
      </c>
      <c r="E513" s="462">
        <f>'Allocation (ENG)'!AY513</f>
        <v>0.20032629528920273</v>
      </c>
      <c r="F513" s="463">
        <f>'Allocation (ENG)'!AZ513</f>
        <v>0.24135227977088033</v>
      </c>
      <c r="G513" s="464">
        <f>'Allocation (ENG)'!BA513</f>
        <v>0.39307438831629837</v>
      </c>
      <c r="H513" s="465">
        <f>'Allocation (ENG)'!BB513</f>
        <v>2.732960402146304E-2</v>
      </c>
      <c r="I513" s="466">
        <f>'Allocation (ENG)'!BC513</f>
        <v>8.6410138496017336E-2</v>
      </c>
      <c r="J513" s="467">
        <f>'Allocation (ENG)'!BD513</f>
        <v>0</v>
      </c>
      <c r="K513" s="462">
        <f>'Allocation (ENG)'!BE513</f>
        <v>0</v>
      </c>
      <c r="L513" s="468">
        <f>'Allocation (ENG)'!BF513</f>
        <v>4.7463800220020037E-2</v>
      </c>
      <c r="M513" s="469">
        <f>'Allocation (ENG)'!BG513</f>
        <v>1.3037122448567064E-3</v>
      </c>
      <c r="N513" s="470">
        <f>'Allocation (ENG)'!BH513</f>
        <v>2.7397816412612496E-3</v>
      </c>
      <c r="P513" s="367">
        <f t="shared" si="207"/>
        <v>-0.18610935839576095</v>
      </c>
      <c r="Q513" s="367">
        <f t="shared" si="208"/>
        <v>-8.6026847286259617E-2</v>
      </c>
      <c r="R513" s="367">
        <f t="shared" si="209"/>
        <v>0.17619306356928827</v>
      </c>
      <c r="S513" s="367">
        <f t="shared" si="210"/>
        <v>-2.4669818928781638E-3</v>
      </c>
      <c r="T513" s="367">
        <f t="shared" si="211"/>
        <v>5.0633791772108513E-2</v>
      </c>
      <c r="U513" s="367">
        <f t="shared" si="212"/>
        <v>0</v>
      </c>
      <c r="V513" s="367">
        <f t="shared" si="213"/>
        <v>0</v>
      </c>
      <c r="W513" s="367">
        <f t="shared" si="214"/>
        <v>4.7463800220020037E-2</v>
      </c>
      <c r="X513" s="367">
        <f t="shared" si="215"/>
        <v>1.3037122448567064E-3</v>
      </c>
      <c r="Y513" s="367">
        <f t="shared" si="216"/>
        <v>-9.9118023137495601E-4</v>
      </c>
      <c r="AA513" s="368">
        <f>'GE2024 results'!Q512</f>
        <v>0.38643565368496369</v>
      </c>
      <c r="AB513" s="368">
        <f>'GE2024 results'!R512</f>
        <v>0.32737912705713995</v>
      </c>
      <c r="AC513" s="368">
        <f>'GE2024 results'!S512</f>
        <v>0.21688132474701011</v>
      </c>
      <c r="AD513" s="368">
        <f>'GE2024 results'!T512</f>
        <v>2.9796585914341204E-2</v>
      </c>
      <c r="AE513" s="368">
        <f>'GE2024 results'!U512</f>
        <v>3.5776346723908822E-2</v>
      </c>
      <c r="AF513" s="368">
        <f>'GE2024 results'!W512</f>
        <v>0</v>
      </c>
      <c r="AG513" s="368">
        <f>'GE2024 results'!X512</f>
        <v>0</v>
      </c>
      <c r="AH513" s="369">
        <f>'GE2024 results'!Z512</f>
        <v>3.7309618726362056E-3</v>
      </c>
      <c r="AJ513" s="368">
        <f t="shared" si="217"/>
        <v>0.39307438831629837</v>
      </c>
      <c r="AK513" s="370" t="str">
        <f t="shared" si="218"/>
        <v>Ref</v>
      </c>
      <c r="AL513" s="368">
        <f t="shared" si="219"/>
        <v>0.15172210854541804</v>
      </c>
      <c r="AM513" s="368">
        <f t="shared" si="220"/>
        <v>0.24135227977088033</v>
      </c>
      <c r="AO513" s="383" t="s">
        <v>8</v>
      </c>
      <c r="AP513" s="372" t="str">
        <f t="shared" si="221"/>
        <v>Ref</v>
      </c>
      <c r="AQ513" s="359" t="str">
        <f t="shared" si="222"/>
        <v>gain from</v>
      </c>
      <c r="AR513" s="359" t="str">
        <f t="shared" si="223"/>
        <v>LAB</v>
      </c>
      <c r="AS513" s="333" t="str">
        <f t="shared" si="235"/>
        <v/>
      </c>
      <c r="AU513" s="373">
        <f t="shared" si="224"/>
        <v>7931.4236311239201</v>
      </c>
      <c r="AV513" s="374">
        <f t="shared" si="225"/>
        <v>9555.7459016393441</v>
      </c>
      <c r="AW513" s="375">
        <f t="shared" si="226"/>
        <v>15562.807108176501</v>
      </c>
      <c r="AX513" s="376">
        <f t="shared" si="227"/>
        <v>1082.0480000000002</v>
      </c>
      <c r="AY513" s="377">
        <f t="shared" si="228"/>
        <v>3421.1954723496665</v>
      </c>
      <c r="AZ513" s="378">
        <f t="shared" si="229"/>
        <v>0</v>
      </c>
      <c r="BA513" s="379">
        <f t="shared" si="230"/>
        <v>0</v>
      </c>
      <c r="BB513" s="471">
        <f t="shared" si="232"/>
        <v>1879.2116439059512</v>
      </c>
      <c r="BC513" s="379">
        <f t="shared" si="233"/>
        <v>51.617258194258739</v>
      </c>
      <c r="BD513" s="381">
        <f t="shared" si="231"/>
        <v>108.47487007258695</v>
      </c>
      <c r="BE513" s="382">
        <f>'Allocation (ENG)'!AW513</f>
        <v>39592.523885462237</v>
      </c>
    </row>
    <row r="514" spans="1:57" ht="20" customHeight="1" x14ac:dyDescent="0.35">
      <c r="A514" s="333" t="s">
        <v>633</v>
      </c>
      <c r="B514" s="390" t="s">
        <v>628</v>
      </c>
      <c r="C514" s="333" t="s">
        <v>609</v>
      </c>
      <c r="D514" s="333" t="s">
        <v>71</v>
      </c>
      <c r="E514" s="462">
        <f>'Allocation (ENG)'!AY514</f>
        <v>0.25273263288576708</v>
      </c>
      <c r="F514" s="463">
        <f>'Allocation (ENG)'!AZ514</f>
        <v>4.2969907956158293E-2</v>
      </c>
      <c r="G514" s="464">
        <f>'Allocation (ENG)'!BA514</f>
        <v>0.3926077488190724</v>
      </c>
      <c r="H514" s="465">
        <f>'Allocation (ENG)'!BB514</f>
        <v>2.6455047647340281E-2</v>
      </c>
      <c r="I514" s="466">
        <f>'Allocation (ENG)'!BC514</f>
        <v>0.12597092710943839</v>
      </c>
      <c r="J514" s="467">
        <f>'Allocation (ENG)'!BD514</f>
        <v>0</v>
      </c>
      <c r="K514" s="462">
        <f>'Allocation (ENG)'!BE514</f>
        <v>0</v>
      </c>
      <c r="L514" s="468">
        <f>'Allocation (ENG)'!BF514</f>
        <v>4.7407453420204429E-2</v>
      </c>
      <c r="M514" s="469">
        <f>'Allocation (ENG)'!BG514</f>
        <v>1.9005853135635911E-3</v>
      </c>
      <c r="N514" s="470">
        <f>'Allocation (ENG)'!BH514</f>
        <v>0.10995569684845546</v>
      </c>
      <c r="P514" s="367">
        <f t="shared" si="207"/>
        <v>-0.27081423505823654</v>
      </c>
      <c r="Q514" s="367">
        <f t="shared" si="208"/>
        <v>-0.18620885470431522</v>
      </c>
      <c r="R514" s="367">
        <f t="shared" si="209"/>
        <v>0.3926077488190724</v>
      </c>
      <c r="S514" s="367">
        <f t="shared" si="210"/>
        <v>-7.2524550944183183E-3</v>
      </c>
      <c r="T514" s="367">
        <f t="shared" si="211"/>
        <v>6.8619788473221366E-2</v>
      </c>
      <c r="U514" s="367">
        <f t="shared" si="212"/>
        <v>0</v>
      </c>
      <c r="V514" s="367">
        <f t="shared" si="213"/>
        <v>0</v>
      </c>
      <c r="W514" s="367">
        <f t="shared" si="214"/>
        <v>4.7407453420204429E-2</v>
      </c>
      <c r="X514" s="367">
        <f t="shared" si="215"/>
        <v>1.9005853135635911E-3</v>
      </c>
      <c r="Y514" s="367">
        <f t="shared" si="216"/>
        <v>-4.6260031169091803E-2</v>
      </c>
      <c r="AA514" s="368">
        <f>'GE2024 results'!Q513</f>
        <v>0.52354686794400362</v>
      </c>
      <c r="AB514" s="368">
        <f>'GE2024 results'!R513</f>
        <v>0.22917876266047352</v>
      </c>
      <c r="AC514" s="368">
        <f>'GE2024 results'!S513</f>
        <v>0</v>
      </c>
      <c r="AD514" s="368">
        <f>'GE2024 results'!T513</f>
        <v>3.3707502741758599E-2</v>
      </c>
      <c r="AE514" s="368">
        <f>'GE2024 results'!U513</f>
        <v>5.7351138636217019E-2</v>
      </c>
      <c r="AF514" s="368">
        <f>'GE2024 results'!W513</f>
        <v>0</v>
      </c>
      <c r="AG514" s="368">
        <f>'GE2024 results'!X513</f>
        <v>0</v>
      </c>
      <c r="AH514" s="369">
        <f>'GE2024 results'!Z513</f>
        <v>0.15621572801754727</v>
      </c>
      <c r="AJ514" s="368">
        <f t="shared" si="217"/>
        <v>0.3926077488190724</v>
      </c>
      <c r="AK514" s="370" t="str">
        <f t="shared" si="218"/>
        <v>Ref</v>
      </c>
      <c r="AL514" s="368">
        <f t="shared" si="219"/>
        <v>0.13987511593330532</v>
      </c>
      <c r="AM514" s="368">
        <f t="shared" si="220"/>
        <v>0.25273263288576708</v>
      </c>
      <c r="AO514" s="383" t="s">
        <v>8</v>
      </c>
      <c r="AP514" s="372" t="str">
        <f t="shared" si="221"/>
        <v>Ref</v>
      </c>
      <c r="AQ514" s="359" t="str">
        <f t="shared" si="222"/>
        <v>gain from</v>
      </c>
      <c r="AR514" s="359" t="str">
        <f t="shared" si="223"/>
        <v>LAB</v>
      </c>
      <c r="AS514" s="333" t="str">
        <f t="shared" si="235"/>
        <v/>
      </c>
      <c r="AU514" s="373">
        <f t="shared" si="224"/>
        <v>8270.5489872507205</v>
      </c>
      <c r="AV514" s="374">
        <f t="shared" si="225"/>
        <v>1406.1687431147541</v>
      </c>
      <c r="AW514" s="375">
        <f t="shared" si="226"/>
        <v>12847.892186720568</v>
      </c>
      <c r="AX514" s="376">
        <f t="shared" si="227"/>
        <v>865.72820070400007</v>
      </c>
      <c r="AY514" s="377">
        <f t="shared" si="228"/>
        <v>4122.3355754731774</v>
      </c>
      <c r="AZ514" s="378">
        <f t="shared" si="229"/>
        <v>0</v>
      </c>
      <c r="BA514" s="379">
        <f t="shared" si="230"/>
        <v>0</v>
      </c>
      <c r="BB514" s="471">
        <f t="shared" si="232"/>
        <v>1551.3851986412326</v>
      </c>
      <c r="BC514" s="379">
        <f t="shared" si="233"/>
        <v>62.195703660404426</v>
      </c>
      <c r="BD514" s="381">
        <f t="shared" si="231"/>
        <v>3598.2451764488942</v>
      </c>
      <c r="BE514" s="382">
        <f>'Allocation (ENG)'!AW514</f>
        <v>32724.499772013754</v>
      </c>
    </row>
    <row r="515" spans="1:57" ht="20" customHeight="1" x14ac:dyDescent="0.35">
      <c r="A515" s="333" t="s">
        <v>634</v>
      </c>
      <c r="B515" s="390" t="s">
        <v>628</v>
      </c>
      <c r="C515" s="333" t="s">
        <v>609</v>
      </c>
      <c r="D515" s="333" t="s">
        <v>71</v>
      </c>
      <c r="E515" s="462">
        <f>'Allocation (ENG)'!AY515</f>
        <v>0.22343730184896984</v>
      </c>
      <c r="F515" s="463">
        <f>'Allocation (ENG)'!AZ515</f>
        <v>0.17289410182099216</v>
      </c>
      <c r="G515" s="464">
        <f>'Allocation (ENG)'!BA515</f>
        <v>0.3853501246273493</v>
      </c>
      <c r="H515" s="465">
        <f>'Allocation (ENG)'!BB515</f>
        <v>5.9106939153371799E-2</v>
      </c>
      <c r="I515" s="466">
        <f>'Allocation (ENG)'!BC515</f>
        <v>0.11100564180647428</v>
      </c>
      <c r="J515" s="467">
        <f>'Allocation (ENG)'!BD515</f>
        <v>0</v>
      </c>
      <c r="K515" s="462">
        <f>'Allocation (ENG)'!BE515</f>
        <v>0</v>
      </c>
      <c r="L515" s="468">
        <f>'Allocation (ENG)'!BF515</f>
        <v>4.6531094046642955E-2</v>
      </c>
      <c r="M515" s="469">
        <f>'Allocation (ENG)'!BG515</f>
        <v>1.6747966961995805E-3</v>
      </c>
      <c r="N515" s="470">
        <f>'Allocation (ENG)'!BH515</f>
        <v>0</v>
      </c>
      <c r="P515" s="367">
        <f t="shared" ref="P515:P545" si="236">E515-AA515</f>
        <v>-0.21256861194609442</v>
      </c>
      <c r="Q515" s="367">
        <f t="shared" ref="Q515:Q545" si="237">F515-AB515</f>
        <v>-6.4340061718186736E-2</v>
      </c>
      <c r="R515" s="367">
        <f t="shared" ref="R515:R545" si="238">G515-AC515</f>
        <v>0.17026994721349736</v>
      </c>
      <c r="S515" s="367">
        <f t="shared" ref="S515:S545" si="239">H515-AD515</f>
        <v>-6.0812787472309532E-3</v>
      </c>
      <c r="T515" s="367">
        <f t="shared" ref="T515:T545" si="240">I515-AE515</f>
        <v>6.4514114455172106E-2</v>
      </c>
      <c r="U515" s="367">
        <f t="shared" ref="U515:U545" si="241">J515-AF515</f>
        <v>0</v>
      </c>
      <c r="V515" s="367">
        <f t="shared" ref="V515:V545" si="242">K515-AG515</f>
        <v>0</v>
      </c>
      <c r="W515" s="367">
        <f t="shared" ref="W515:W545" si="243">L515</f>
        <v>4.6531094046642955E-2</v>
      </c>
      <c r="X515" s="367">
        <f t="shared" ref="X515:X545" si="244">M515</f>
        <v>1.6747966961995805E-3</v>
      </c>
      <c r="Y515" s="367">
        <f t="shared" ref="Y515:Y545" si="245">N515-AH515</f>
        <v>0</v>
      </c>
      <c r="AA515" s="368">
        <f>'GE2024 results'!Q514</f>
        <v>0.43600591379506426</v>
      </c>
      <c r="AB515" s="368">
        <f>'GE2024 results'!R514</f>
        <v>0.23723416353917889</v>
      </c>
      <c r="AC515" s="368">
        <f>'GE2024 results'!S514</f>
        <v>0.21508017741385194</v>
      </c>
      <c r="AD515" s="368">
        <f>'GE2024 results'!T514</f>
        <v>6.5188217900602752E-2</v>
      </c>
      <c r="AE515" s="368">
        <f>'GE2024 results'!U514</f>
        <v>4.6491527351302173E-2</v>
      </c>
      <c r="AF515" s="368">
        <f>'GE2024 results'!W514</f>
        <v>0</v>
      </c>
      <c r="AG515" s="368">
        <f>'GE2024 results'!X514</f>
        <v>0</v>
      </c>
      <c r="AH515" s="369">
        <f>'GE2024 results'!Z514</f>
        <v>0</v>
      </c>
      <c r="AJ515" s="368">
        <f t="shared" ref="AJ515:AJ545" si="246">LARGE(E515:N515,1)</f>
        <v>0.3853501246273493</v>
      </c>
      <c r="AK515" s="370" t="str">
        <f t="shared" ref="AK515:AK545" si="247">IF(E515=AJ515,"Lab",IF(F515=AJ515,"Con",IF(G515=AJ515,"Ref",IF(H515=AJ515,"LD",IF(I515=AJ515,"Grn",IF(J515=AJ515,"Ind",IF(K515=AJ515,"WPB",IF(L515=AJ515,"Res",IF(M515=AJ515,"YP",IF(N515=AJ515,"Oth","Oth "))))))))))</f>
        <v>Ref</v>
      </c>
      <c r="AL515" s="368">
        <f t="shared" ref="AL515:AL545" si="248">AJ515-AM515</f>
        <v>0.16191282277837946</v>
      </c>
      <c r="AM515" s="368">
        <f t="shared" ref="AM515:AM545" si="249">LARGE(E515:N515,2)</f>
        <v>0.22343730184896984</v>
      </c>
      <c r="AO515" s="383" t="s">
        <v>8</v>
      </c>
      <c r="AP515" s="372" t="str">
        <f t="shared" ref="AP515:AP545" si="250">AK515</f>
        <v>Ref</v>
      </c>
      <c r="AQ515" s="359" t="str">
        <f t="shared" ref="AQ515:AQ545" si="251">IF(AP515=AO515,"HOLD","gain from")</f>
        <v>gain from</v>
      </c>
      <c r="AR515" s="359" t="str">
        <f t="shared" ref="AR515:AR545" si="252">IF(AQ515="Hold","",(AO515))</f>
        <v>LAB</v>
      </c>
      <c r="AS515" s="333" t="str">
        <f t="shared" si="235"/>
        <v/>
      </c>
      <c r="AU515" s="373">
        <f t="shared" ref="AU515:AU545" si="253">E515*BE515</f>
        <v>10054.05763688761</v>
      </c>
      <c r="AV515" s="374">
        <f t="shared" ref="AV515:AV545" si="254">F515*BE515</f>
        <v>7779.7540983606559</v>
      </c>
      <c r="AW515" s="375">
        <f t="shared" ref="AW515:AW545" si="255">G515*BE515</f>
        <v>17339.684695995875</v>
      </c>
      <c r="AX515" s="376">
        <f t="shared" ref="AX515:AX545" si="256">H515*BE515</f>
        <v>2659.6480000000001</v>
      </c>
      <c r="AY515" s="377">
        <f t="shared" ref="AY515:AY545" si="257">I515*BE515</f>
        <v>4994.9453896305131</v>
      </c>
      <c r="AZ515" s="378">
        <f t="shared" ref="AZ515:AZ545" si="258">J515*BE515</f>
        <v>0</v>
      </c>
      <c r="BA515" s="379">
        <f t="shared" ref="BA515:BA545" si="259">K515*BE515</f>
        <v>0</v>
      </c>
      <c r="BB515" s="471">
        <f t="shared" si="232"/>
        <v>2093.7699192617738</v>
      </c>
      <c r="BC515" s="379">
        <f t="shared" si="233"/>
        <v>75.361196963617758</v>
      </c>
      <c r="BD515" s="381">
        <f t="shared" ref="BD515:BD545" si="260">N515*BE515</f>
        <v>0</v>
      </c>
      <c r="BE515" s="382">
        <f>'Allocation (ENG)'!AW515</f>
        <v>44997.22093710005</v>
      </c>
    </row>
    <row r="516" spans="1:57" ht="20" customHeight="1" x14ac:dyDescent="0.35">
      <c r="A516" s="333" t="s">
        <v>635</v>
      </c>
      <c r="B516" s="390" t="s">
        <v>628</v>
      </c>
      <c r="C516" s="333" t="s">
        <v>609</v>
      </c>
      <c r="D516" s="333" t="s">
        <v>71</v>
      </c>
      <c r="E516" s="462">
        <f>'Allocation (ENG)'!AY516</f>
        <v>0.23237791574167391</v>
      </c>
      <c r="F516" s="463">
        <f>'Allocation (ENG)'!AZ516</f>
        <v>8.9441460173855722E-2</v>
      </c>
      <c r="G516" s="464">
        <f>'Allocation (ENG)'!BA516</f>
        <v>0.47458667112986475</v>
      </c>
      <c r="H516" s="465">
        <f>'Allocation (ENG)'!BB516</f>
        <v>2.8140995541052798E-2</v>
      </c>
      <c r="I516" s="466">
        <f>'Allocation (ENG)'!BC516</f>
        <v>0.10995018184538927</v>
      </c>
      <c r="J516" s="467">
        <f>'Allocation (ENG)'!BD516</f>
        <v>0</v>
      </c>
      <c r="K516" s="462">
        <f>'Allocation (ENG)'!BE516</f>
        <v>6.2739490745867326E-3</v>
      </c>
      <c r="L516" s="468">
        <f>'Allocation (ENG)'!BF516</f>
        <v>5.7306422435913898E-2</v>
      </c>
      <c r="M516" s="469">
        <f>'Allocation (ENG)'!BG516</f>
        <v>1.9224040576632107E-3</v>
      </c>
      <c r="N516" s="470">
        <f>'Allocation (ENG)'!BH516</f>
        <v>0</v>
      </c>
      <c r="P516" s="367">
        <f t="shared" si="236"/>
        <v>-0.25759376901528697</v>
      </c>
      <c r="Q516" s="367">
        <f t="shared" si="237"/>
        <v>-4.3168261392921056E-2</v>
      </c>
      <c r="R516" s="367">
        <f t="shared" si="238"/>
        <v>0.18836675607559389</v>
      </c>
      <c r="S516" s="367">
        <f t="shared" si="239"/>
        <v>-5.3948704334634799E-3</v>
      </c>
      <c r="T516" s="367">
        <f t="shared" si="240"/>
        <v>6.0192041213015503E-2</v>
      </c>
      <c r="U516" s="367">
        <f t="shared" si="241"/>
        <v>0</v>
      </c>
      <c r="V516" s="367">
        <f t="shared" si="242"/>
        <v>-1.6307229405147306E-3</v>
      </c>
      <c r="W516" s="367">
        <f t="shared" si="243"/>
        <v>5.7306422435913898E-2</v>
      </c>
      <c r="X516" s="367">
        <f t="shared" si="244"/>
        <v>1.9224040576632107E-3</v>
      </c>
      <c r="Y516" s="367">
        <f t="shared" si="245"/>
        <v>0</v>
      </c>
      <c r="AA516" s="368">
        <f>'GE2024 results'!Q515</f>
        <v>0.48997168475696085</v>
      </c>
      <c r="AB516" s="368">
        <f>'GE2024 results'!R515</f>
        <v>0.13260972156677678</v>
      </c>
      <c r="AC516" s="368">
        <f>'GE2024 results'!S515</f>
        <v>0.28621991505427086</v>
      </c>
      <c r="AD516" s="368">
        <f>'GE2024 results'!T515</f>
        <v>3.3535865974516278E-2</v>
      </c>
      <c r="AE516" s="368">
        <f>'GE2024 results'!U515</f>
        <v>4.9758140632373764E-2</v>
      </c>
      <c r="AF516" s="368">
        <f>'GE2024 results'!W515</f>
        <v>0</v>
      </c>
      <c r="AG516" s="368">
        <f>'GE2024 results'!X515</f>
        <v>7.9046720151014632E-3</v>
      </c>
      <c r="AH516" s="369">
        <f>'GE2024 results'!Z515</f>
        <v>0</v>
      </c>
      <c r="AJ516" s="368">
        <f t="shared" si="246"/>
        <v>0.47458667112986475</v>
      </c>
      <c r="AK516" s="370" t="str">
        <f t="shared" si="247"/>
        <v>Ref</v>
      </c>
      <c r="AL516" s="368">
        <f t="shared" si="248"/>
        <v>0.24220875538819084</v>
      </c>
      <c r="AM516" s="368">
        <f t="shared" si="249"/>
        <v>0.23237791574167391</v>
      </c>
      <c r="AO516" s="383" t="s">
        <v>8</v>
      </c>
      <c r="AP516" s="372" t="str">
        <f t="shared" si="250"/>
        <v>Ref</v>
      </c>
      <c r="AQ516" s="359" t="str">
        <f t="shared" si="251"/>
        <v>gain from</v>
      </c>
      <c r="AR516" s="359" t="str">
        <f t="shared" si="252"/>
        <v>LAB</v>
      </c>
      <c r="AS516" s="333" t="str">
        <f t="shared" si="235"/>
        <v/>
      </c>
      <c r="AU516" s="373">
        <f t="shared" si="253"/>
        <v>8712.9221902017307</v>
      </c>
      <c r="AV516" s="374">
        <f t="shared" si="254"/>
        <v>3353.5737704918033</v>
      </c>
      <c r="AW516" s="375">
        <f t="shared" si="255"/>
        <v>17794.448000205579</v>
      </c>
      <c r="AX516" s="376">
        <f t="shared" si="256"/>
        <v>1055.1360000000002</v>
      </c>
      <c r="AY516" s="377">
        <f t="shared" si="257"/>
        <v>4122.5405441813473</v>
      </c>
      <c r="AZ516" s="378">
        <f t="shared" si="258"/>
        <v>0</v>
      </c>
      <c r="BA516" s="379">
        <f t="shared" si="259"/>
        <v>235.23935111342863</v>
      </c>
      <c r="BB516" s="471">
        <f t="shared" ref="BB516:BB545" si="261">L516*BE516</f>
        <v>2148.6826667212617</v>
      </c>
      <c r="BC516" s="379">
        <f t="shared" ref="BC516:BC545" si="262">M516*BE516</f>
        <v>72.079814121268456</v>
      </c>
      <c r="BD516" s="381">
        <f t="shared" si="260"/>
        <v>0</v>
      </c>
      <c r="BE516" s="382">
        <f>'Allocation (ENG)'!AW516</f>
        <v>37494.62233703641</v>
      </c>
    </row>
    <row r="517" spans="1:57" ht="20" customHeight="1" x14ac:dyDescent="0.35">
      <c r="A517" s="333" t="s">
        <v>636</v>
      </c>
      <c r="B517" s="390" t="s">
        <v>628</v>
      </c>
      <c r="C517" s="333" t="s">
        <v>609</v>
      </c>
      <c r="D517" s="333" t="s">
        <v>71</v>
      </c>
      <c r="E517" s="462">
        <f>'Allocation (ENG)'!AY517</f>
        <v>0.20641078923720929</v>
      </c>
      <c r="F517" s="463">
        <f>'Allocation (ENG)'!AZ517</f>
        <v>0.27525973717502067</v>
      </c>
      <c r="G517" s="464">
        <f>'Allocation (ENG)'!BA517</f>
        <v>0.34584782486102306</v>
      </c>
      <c r="H517" s="465">
        <f>'Allocation (ENG)'!BB517</f>
        <v>2.6781351611569283E-2</v>
      </c>
      <c r="I517" s="466">
        <f>'Allocation (ENG)'!BC517</f>
        <v>0.10239424033382269</v>
      </c>
      <c r="J517" s="467">
        <f>'Allocation (ENG)'!BD517</f>
        <v>0</v>
      </c>
      <c r="K517" s="462">
        <f>'Allocation (ENG)'!BE517</f>
        <v>0</v>
      </c>
      <c r="L517" s="468">
        <f>'Allocation (ENG)'!BF517</f>
        <v>4.1761184533150204E-2</v>
      </c>
      <c r="M517" s="469">
        <f>'Allocation (ENG)'!BG517</f>
        <v>1.5448722482045067E-3</v>
      </c>
      <c r="N517" s="470">
        <f>'Allocation (ENG)'!BH517</f>
        <v>0</v>
      </c>
      <c r="P517" s="367">
        <f t="shared" si="236"/>
        <v>-0.1786834234142039</v>
      </c>
      <c r="Q517" s="367">
        <f t="shared" si="237"/>
        <v>-8.5848703509463109E-2</v>
      </c>
      <c r="R517" s="367">
        <f t="shared" si="238"/>
        <v>0.16129197021768524</v>
      </c>
      <c r="S517" s="367">
        <f t="shared" si="239"/>
        <v>-1.4584099727414264E-3</v>
      </c>
      <c r="T517" s="367">
        <f t="shared" si="240"/>
        <v>6.1392509897368164E-2</v>
      </c>
      <c r="U517" s="367">
        <f t="shared" si="241"/>
        <v>0</v>
      </c>
      <c r="V517" s="367">
        <f t="shared" si="242"/>
        <v>0</v>
      </c>
      <c r="W517" s="367">
        <f t="shared" si="243"/>
        <v>4.1761184533150204E-2</v>
      </c>
      <c r="X517" s="367">
        <f t="shared" si="244"/>
        <v>1.5448722482045067E-3</v>
      </c>
      <c r="Y517" s="367">
        <f t="shared" si="245"/>
        <v>0</v>
      </c>
      <c r="AA517" s="368">
        <f>'GE2024 results'!Q516</f>
        <v>0.38509421265141319</v>
      </c>
      <c r="AB517" s="368">
        <f>'GE2024 results'!R516</f>
        <v>0.36110844068448378</v>
      </c>
      <c r="AC517" s="368">
        <f>'GE2024 results'!S516</f>
        <v>0.18455585464333782</v>
      </c>
      <c r="AD517" s="368">
        <f>'GE2024 results'!T516</f>
        <v>2.823976158431071E-2</v>
      </c>
      <c r="AE517" s="368">
        <f>'GE2024 results'!U516</f>
        <v>4.1001730436454525E-2</v>
      </c>
      <c r="AF517" s="368">
        <f>'GE2024 results'!W516</f>
        <v>0</v>
      </c>
      <c r="AG517" s="368">
        <f>'GE2024 results'!X516</f>
        <v>0</v>
      </c>
      <c r="AH517" s="369">
        <f>'GE2024 results'!Z516</f>
        <v>0</v>
      </c>
      <c r="AJ517" s="368">
        <f t="shared" si="246"/>
        <v>0.34584782486102306</v>
      </c>
      <c r="AK517" s="370" t="str">
        <f t="shared" si="247"/>
        <v>Ref</v>
      </c>
      <c r="AL517" s="368">
        <f t="shared" si="248"/>
        <v>7.0588087686002388E-2</v>
      </c>
      <c r="AM517" s="368">
        <f t="shared" si="249"/>
        <v>0.27525973717502067</v>
      </c>
      <c r="AO517" s="383" t="s">
        <v>8</v>
      </c>
      <c r="AP517" s="372" t="str">
        <f t="shared" si="250"/>
        <v>Ref</v>
      </c>
      <c r="AQ517" s="359" t="str">
        <f t="shared" si="251"/>
        <v>gain from</v>
      </c>
      <c r="AR517" s="359" t="str">
        <f t="shared" si="252"/>
        <v>LAB</v>
      </c>
      <c r="AS517" s="333" t="str">
        <f t="shared" si="235"/>
        <v/>
      </c>
      <c r="AU517" s="373">
        <f t="shared" si="253"/>
        <v>8403.9942363112405</v>
      </c>
      <c r="AV517" s="374">
        <f t="shared" si="254"/>
        <v>11207.172131147541</v>
      </c>
      <c r="AW517" s="375">
        <f t="shared" si="255"/>
        <v>14081.158923493265</v>
      </c>
      <c r="AX517" s="376">
        <f t="shared" si="256"/>
        <v>1090.4000000000001</v>
      </c>
      <c r="AY517" s="377">
        <f t="shared" si="257"/>
        <v>4168.9710541632357</v>
      </c>
      <c r="AZ517" s="378">
        <f t="shared" si="258"/>
        <v>0</v>
      </c>
      <c r="BA517" s="379">
        <f t="shared" si="259"/>
        <v>0</v>
      </c>
      <c r="BB517" s="471">
        <f t="shared" si="261"/>
        <v>1700.302369925038</v>
      </c>
      <c r="BC517" s="379">
        <f t="shared" si="262"/>
        <v>62.899316056718149</v>
      </c>
      <c r="BD517" s="381">
        <f t="shared" si="260"/>
        <v>0</v>
      </c>
      <c r="BE517" s="382">
        <f>'Allocation (ENG)'!AW517</f>
        <v>40714.898031097051</v>
      </c>
    </row>
    <row r="518" spans="1:57" ht="20" customHeight="1" x14ac:dyDescent="0.35">
      <c r="A518" s="396" t="s">
        <v>637</v>
      </c>
      <c r="B518" s="397" t="s">
        <v>628</v>
      </c>
      <c r="C518" s="396" t="s">
        <v>609</v>
      </c>
      <c r="D518" s="396" t="s">
        <v>71</v>
      </c>
      <c r="E518" s="462">
        <f>'Allocation (ENG)'!AY518</f>
        <v>0.20497640490994293</v>
      </c>
      <c r="F518" s="463">
        <f>'Allocation (ENG)'!AZ518</f>
        <v>0</v>
      </c>
      <c r="G518" s="464">
        <f>'Allocation (ENG)'!BA518</f>
        <v>0.48063421858392585</v>
      </c>
      <c r="H518" s="465">
        <f>'Allocation (ENG)'!BB518</f>
        <v>6.143459161425547E-2</v>
      </c>
      <c r="I518" s="466">
        <f>'Allocation (ENG)'!BC518</f>
        <v>0.15077732877350625</v>
      </c>
      <c r="J518" s="467">
        <f>'Allocation (ENG)'!BD518</f>
        <v>0</v>
      </c>
      <c r="K518" s="462">
        <f>'Allocation (ENG)'!BE518</f>
        <v>2.9795117563429604E-2</v>
      </c>
      <c r="L518" s="468">
        <f>'Allocation (ENG)'!BF518</f>
        <v>5.8036664834585951E-2</v>
      </c>
      <c r="M518" s="469">
        <f>'Allocation (ENG)'!BG518</f>
        <v>4.2290460977392344E-3</v>
      </c>
      <c r="N518" s="470">
        <f>'Allocation (ENG)'!BH518</f>
        <v>1.0116627622614791E-2</v>
      </c>
      <c r="P518" s="367">
        <f t="shared" si="236"/>
        <v>-0.24642075744248856</v>
      </c>
      <c r="Q518" s="367">
        <f t="shared" si="237"/>
        <v>0</v>
      </c>
      <c r="R518" s="367">
        <f t="shared" si="238"/>
        <v>0.17788863210065931</v>
      </c>
      <c r="S518" s="367">
        <f t="shared" si="239"/>
        <v>-1.5030262712615532E-2</v>
      </c>
      <c r="T518" s="367">
        <f t="shared" si="240"/>
        <v>7.9511218083589644E-2</v>
      </c>
      <c r="U518" s="367">
        <f t="shared" si="241"/>
        <v>-1.4811004007364887E-2</v>
      </c>
      <c r="V518" s="367">
        <f t="shared" si="242"/>
        <v>-1.6614500112298758E-2</v>
      </c>
      <c r="W518" s="367">
        <f t="shared" si="243"/>
        <v>5.8036664834585951E-2</v>
      </c>
      <c r="X518" s="367">
        <f t="shared" si="244"/>
        <v>4.2290460977392344E-3</v>
      </c>
      <c r="Y518" s="367">
        <f t="shared" si="245"/>
        <v>-2.6789036841806307E-2</v>
      </c>
      <c r="AA518" s="368">
        <f>'GE2024 results'!Q517</f>
        <v>0.45139716235243149</v>
      </c>
      <c r="AB518" s="368">
        <f>'GE2024 results'!R517</f>
        <v>0</v>
      </c>
      <c r="AC518" s="368">
        <f>'GE2024 results'!S517</f>
        <v>0.30274558648326655</v>
      </c>
      <c r="AD518" s="368">
        <f>'GE2024 results'!T517</f>
        <v>7.6464854326871001E-2</v>
      </c>
      <c r="AE518" s="368">
        <f>'GE2024 results'!U517</f>
        <v>7.1266110689916604E-2</v>
      </c>
      <c r="AF518" s="368">
        <f>'GE2024 results'!W517</f>
        <v>1.4811004007364887E-2</v>
      </c>
      <c r="AG518" s="368">
        <f>'GE2024 results'!X517</f>
        <v>4.6409617675728362E-2</v>
      </c>
      <c r="AH518" s="369">
        <f>'GE2024 results'!Z517</f>
        <v>3.6905664464421097E-2</v>
      </c>
      <c r="AJ518" s="368">
        <f t="shared" si="246"/>
        <v>0.48063421858392585</v>
      </c>
      <c r="AK518" s="370" t="str">
        <f t="shared" si="247"/>
        <v>Ref</v>
      </c>
      <c r="AL518" s="487">
        <f t="shared" si="248"/>
        <v>0.2756578136739829</v>
      </c>
      <c r="AM518" s="368">
        <f t="shared" si="249"/>
        <v>0.20497640490994293</v>
      </c>
      <c r="AN518" s="475"/>
      <c r="AO518" s="383" t="s">
        <v>8</v>
      </c>
      <c r="AP518" s="488" t="str">
        <f t="shared" si="250"/>
        <v>Ref</v>
      </c>
      <c r="AQ518" s="359" t="str">
        <f t="shared" si="251"/>
        <v>gain from</v>
      </c>
      <c r="AR518" s="414" t="str">
        <f t="shared" si="252"/>
        <v>LAB</v>
      </c>
      <c r="AS518" s="333" t="str">
        <f t="shared" si="235"/>
        <v/>
      </c>
      <c r="AU518" s="373">
        <f t="shared" si="253"/>
        <v>8743.8674351585032</v>
      </c>
      <c r="AV518" s="374">
        <f t="shared" si="254"/>
        <v>0</v>
      </c>
      <c r="AW518" s="375">
        <f t="shared" si="255"/>
        <v>20502.856872454515</v>
      </c>
      <c r="AX518" s="376">
        <f t="shared" si="256"/>
        <v>2620.6720000000005</v>
      </c>
      <c r="AY518" s="377">
        <f t="shared" si="257"/>
        <v>6431.8474880173735</v>
      </c>
      <c r="AZ518" s="378">
        <f t="shared" si="258"/>
        <v>0</v>
      </c>
      <c r="BA518" s="379">
        <f t="shared" si="259"/>
        <v>1270.9977926681543</v>
      </c>
      <c r="BB518" s="471">
        <f t="shared" si="261"/>
        <v>2475.7235054215198</v>
      </c>
      <c r="BC518" s="379">
        <f t="shared" si="262"/>
        <v>180.40231738893431</v>
      </c>
      <c r="BD518" s="381">
        <f t="shared" si="260"/>
        <v>431.55430919900743</v>
      </c>
      <c r="BE518" s="382">
        <f>'Allocation (ENG)'!AW518</f>
        <v>42657.921720308004</v>
      </c>
    </row>
    <row r="519" spans="1:57" ht="20" customHeight="1" x14ac:dyDescent="0.35">
      <c r="A519" s="333" t="s">
        <v>638</v>
      </c>
      <c r="B519" s="390" t="s">
        <v>628</v>
      </c>
      <c r="C519" s="333" t="s">
        <v>609</v>
      </c>
      <c r="D519" s="333" t="s">
        <v>71</v>
      </c>
      <c r="E519" s="462">
        <f>'Allocation (ENG)'!AY519</f>
        <v>0.25549591365157731</v>
      </c>
      <c r="F519" s="463">
        <f>'Allocation (ENG)'!AZ519</f>
        <v>6.5875289202702123E-2</v>
      </c>
      <c r="G519" s="464">
        <f>'Allocation (ENG)'!BA519</f>
        <v>0.18217202238225377</v>
      </c>
      <c r="H519" s="465">
        <f>'Allocation (ENG)'!BB519</f>
        <v>4.7471921176542017E-2</v>
      </c>
      <c r="I519" s="466">
        <f>'Allocation (ENG)'!BC519</f>
        <v>0.35052260531107937</v>
      </c>
      <c r="J519" s="467">
        <f>'Allocation (ENG)'!BD519</f>
        <v>4.0002987509690127E-2</v>
      </c>
      <c r="K519" s="462">
        <f>'Allocation (ENG)'!BE519</f>
        <v>2.6564533054399726E-2</v>
      </c>
      <c r="L519" s="468">
        <f>'Allocation (ENG)'!BF519</f>
        <v>2.1997303139146784E-2</v>
      </c>
      <c r="M519" s="469">
        <f>'Allocation (ENG)'!BG519</f>
        <v>9.897424572608773E-3</v>
      </c>
      <c r="N519" s="470">
        <f>'Allocation (ENG)'!BH519</f>
        <v>0</v>
      </c>
      <c r="P519" s="367">
        <f t="shared" si="236"/>
        <v>-0.26016269700260464</v>
      </c>
      <c r="Q519" s="367">
        <f t="shared" si="237"/>
        <v>-6.2841653730361283E-2</v>
      </c>
      <c r="R519" s="367">
        <f t="shared" si="238"/>
        <v>0.18217202238225377</v>
      </c>
      <c r="S519" s="367">
        <f t="shared" si="239"/>
        <v>-6.1153241733251235E-3</v>
      </c>
      <c r="T519" s="367">
        <f t="shared" si="240"/>
        <v>0.20181325443166648</v>
      </c>
      <c r="U519" s="367">
        <f t="shared" si="241"/>
        <v>-4.0251346287602047E-2</v>
      </c>
      <c r="V519" s="367">
        <f t="shared" si="242"/>
        <v>-1.8892888178043649E-2</v>
      </c>
      <c r="W519" s="367">
        <f t="shared" si="243"/>
        <v>2.1997303139146784E-2</v>
      </c>
      <c r="X519" s="367">
        <f t="shared" si="244"/>
        <v>9.897424572608773E-3</v>
      </c>
      <c r="Y519" s="367">
        <f t="shared" si="245"/>
        <v>-2.7616095153739088E-2</v>
      </c>
      <c r="AA519" s="368">
        <f>'GE2024 results'!Q518</f>
        <v>0.51565861065418195</v>
      </c>
      <c r="AB519" s="368">
        <f>'GE2024 results'!R518</f>
        <v>0.12871694293306341</v>
      </c>
      <c r="AC519" s="368">
        <f>'GE2024 results'!S518</f>
        <v>0</v>
      </c>
      <c r="AD519" s="368">
        <f>'GE2024 results'!T518</f>
        <v>5.3587245349867141E-2</v>
      </c>
      <c r="AE519" s="368">
        <f>'GE2024 results'!U518</f>
        <v>0.14870935087941289</v>
      </c>
      <c r="AF519" s="368">
        <f>'GE2024 results'!W518</f>
        <v>8.0254333797292174E-2</v>
      </c>
      <c r="AG519" s="368">
        <f>'GE2024 results'!X518</f>
        <v>4.5457421232443375E-2</v>
      </c>
      <c r="AH519" s="369">
        <f>'GE2024 results'!Z518</f>
        <v>2.7616095153739088E-2</v>
      </c>
      <c r="AJ519" s="368">
        <f t="shared" si="246"/>
        <v>0.35052260531107937</v>
      </c>
      <c r="AK519" s="370" t="str">
        <f t="shared" si="247"/>
        <v>Grn</v>
      </c>
      <c r="AL519" s="368">
        <f t="shared" si="248"/>
        <v>9.5026691659502061E-2</v>
      </c>
      <c r="AM519" s="368">
        <f t="shared" si="249"/>
        <v>0.25549591365157731</v>
      </c>
      <c r="AO519" s="383" t="s">
        <v>8</v>
      </c>
      <c r="AP519" s="372" t="str">
        <f t="shared" si="250"/>
        <v>Grn</v>
      </c>
      <c r="AQ519" s="359" t="str">
        <f t="shared" si="251"/>
        <v>gain from</v>
      </c>
      <c r="AR519" s="359" t="str">
        <f t="shared" si="252"/>
        <v>LAB</v>
      </c>
      <c r="AS519" s="333" t="str">
        <f t="shared" si="235"/>
        <v/>
      </c>
      <c r="AU519" s="373">
        <f t="shared" si="253"/>
        <v>8122.3138328530276</v>
      </c>
      <c r="AV519" s="374">
        <f t="shared" si="254"/>
        <v>2094.200901639344</v>
      </c>
      <c r="AW519" s="375">
        <f t="shared" si="255"/>
        <v>5791.3189929605614</v>
      </c>
      <c r="AX519" s="376">
        <f t="shared" si="256"/>
        <v>1509.1507200000003</v>
      </c>
      <c r="AY519" s="377">
        <f t="shared" si="257"/>
        <v>11143.249084321649</v>
      </c>
      <c r="AZ519" s="378">
        <f t="shared" si="258"/>
        <v>1271.7104323182866</v>
      </c>
      <c r="BA519" s="379">
        <f t="shared" si="259"/>
        <v>844.49677181637514</v>
      </c>
      <c r="BB519" s="471">
        <f t="shared" si="261"/>
        <v>699.3027677781422</v>
      </c>
      <c r="BC519" s="379">
        <f t="shared" si="262"/>
        <v>314.64295208004165</v>
      </c>
      <c r="BD519" s="381">
        <f t="shared" si="260"/>
        <v>0</v>
      </c>
      <c r="BE519" s="382">
        <f>'Allocation (ENG)'!AW519</f>
        <v>31790.386455767428</v>
      </c>
    </row>
    <row r="520" spans="1:57" ht="20" customHeight="1" x14ac:dyDescent="0.35">
      <c r="A520" s="333" t="s">
        <v>639</v>
      </c>
      <c r="B520" s="390" t="s">
        <v>628</v>
      </c>
      <c r="C520" s="333" t="s">
        <v>609</v>
      </c>
      <c r="D520" s="333" t="s">
        <v>71</v>
      </c>
      <c r="E520" s="462">
        <f>'Allocation (ENG)'!AY520</f>
        <v>0.23064724687231183</v>
      </c>
      <c r="F520" s="463">
        <f>'Allocation (ENG)'!AZ520</f>
        <v>1.123258393112341E-2</v>
      </c>
      <c r="G520" s="464">
        <f>'Allocation (ENG)'!BA520</f>
        <v>0.11719772493437272</v>
      </c>
      <c r="H520" s="465">
        <f>'Allocation (ENG)'!BB520</f>
        <v>5.3109480825265072E-2</v>
      </c>
      <c r="I520" s="466">
        <f>'Allocation (ENG)'!BC520</f>
        <v>0.54033705471756988</v>
      </c>
      <c r="J520" s="467">
        <f>'Allocation (ENG)'!BD520</f>
        <v>1.0786922486688571E-2</v>
      </c>
      <c r="K520" s="462">
        <f>'Allocation (ENG)'!BE520</f>
        <v>9.5920154863464793E-3</v>
      </c>
      <c r="L520" s="468">
        <f>'Allocation (ENG)'!BF520</f>
        <v>1.4151645510034568E-2</v>
      </c>
      <c r="M520" s="469">
        <f>'Allocation (ENG)'!BG520</f>
        <v>9.8268598962577801E-3</v>
      </c>
      <c r="N520" s="470">
        <f>'Allocation (ENG)'!BH520</f>
        <v>3.1184653400296637E-3</v>
      </c>
      <c r="P520" s="367">
        <f t="shared" si="236"/>
        <v>-0.29034133911014259</v>
      </c>
      <c r="Q520" s="367">
        <f t="shared" si="237"/>
        <v>-6.2313936837357552E-2</v>
      </c>
      <c r="R520" s="367">
        <f t="shared" si="238"/>
        <v>0.11719772493437272</v>
      </c>
      <c r="S520" s="367">
        <f t="shared" si="239"/>
        <v>-1.5248850149800174E-2</v>
      </c>
      <c r="T520" s="367">
        <f t="shared" si="240"/>
        <v>0.27988992708810095</v>
      </c>
      <c r="U520" s="367">
        <f t="shared" si="241"/>
        <v>-2.1882951424577662E-2</v>
      </c>
      <c r="V520" s="367">
        <f t="shared" si="242"/>
        <v>-1.1034969389294182E-2</v>
      </c>
      <c r="W520" s="367">
        <f t="shared" si="243"/>
        <v>1.4151645510034568E-2</v>
      </c>
      <c r="X520" s="367">
        <f t="shared" si="244"/>
        <v>9.8268598962577801E-3</v>
      </c>
      <c r="Y520" s="367">
        <f t="shared" si="245"/>
        <v>-2.0244110517593828E-2</v>
      </c>
      <c r="AA520" s="368">
        <f>'GE2024 results'!Q519</f>
        <v>0.52098858598245446</v>
      </c>
      <c r="AB520" s="368">
        <f>'GE2024 results'!R519</f>
        <v>7.3546520768480964E-2</v>
      </c>
      <c r="AC520" s="368">
        <f>'GE2024 results'!S519</f>
        <v>0</v>
      </c>
      <c r="AD520" s="368">
        <f>'GE2024 results'!T519</f>
        <v>6.8358330975065246E-2</v>
      </c>
      <c r="AE520" s="368">
        <f>'GE2024 results'!U519</f>
        <v>0.26044712762946892</v>
      </c>
      <c r="AF520" s="368">
        <f>'GE2024 results'!W519</f>
        <v>3.2669873911266231E-2</v>
      </c>
      <c r="AG520" s="368">
        <f>'GE2024 results'!X519</f>
        <v>2.0626984875640662E-2</v>
      </c>
      <c r="AH520" s="369">
        <f>'GE2024 results'!Z519</f>
        <v>2.3362575857623493E-2</v>
      </c>
      <c r="AJ520" s="368">
        <f t="shared" si="246"/>
        <v>0.54033705471756988</v>
      </c>
      <c r="AK520" s="370" t="str">
        <f t="shared" si="247"/>
        <v>Grn</v>
      </c>
      <c r="AL520" s="368">
        <f t="shared" si="248"/>
        <v>0.30968980784525801</v>
      </c>
      <c r="AM520" s="368">
        <f t="shared" si="249"/>
        <v>0.23064724687231183</v>
      </c>
      <c r="AO520" s="383" t="s">
        <v>8</v>
      </c>
      <c r="AP520" s="372" t="str">
        <f t="shared" si="250"/>
        <v>Grn</v>
      </c>
      <c r="AQ520" s="359" t="str">
        <f t="shared" si="251"/>
        <v>gain from</v>
      </c>
      <c r="AR520" s="359" t="str">
        <f t="shared" si="252"/>
        <v>LAB</v>
      </c>
      <c r="AS520" s="333" t="str">
        <f t="shared" si="235"/>
        <v/>
      </c>
      <c r="AU520" s="373">
        <f t="shared" si="253"/>
        <v>8607.8002227665711</v>
      </c>
      <c r="AV520" s="374">
        <f t="shared" si="254"/>
        <v>419.20222233606569</v>
      </c>
      <c r="AW520" s="375">
        <f t="shared" si="255"/>
        <v>4373.8419446919161</v>
      </c>
      <c r="AX520" s="376">
        <f t="shared" si="256"/>
        <v>1982.0561792000003</v>
      </c>
      <c r="AY520" s="377">
        <f t="shared" si="257"/>
        <v>20165.484232039518</v>
      </c>
      <c r="AZ520" s="378">
        <f t="shared" si="258"/>
        <v>402.57005033876271</v>
      </c>
      <c r="BA520" s="379">
        <f t="shared" si="259"/>
        <v>357.97588811395138</v>
      </c>
      <c r="BB520" s="471">
        <f t="shared" si="261"/>
        <v>528.14216959297414</v>
      </c>
      <c r="BC520" s="379">
        <f t="shared" si="262"/>
        <v>366.74032727965749</v>
      </c>
      <c r="BD520" s="381">
        <f t="shared" si="260"/>
        <v>116.38173449977376</v>
      </c>
      <c r="BE520" s="382">
        <f>'Allocation (ENG)'!AW520</f>
        <v>37320.194970859193</v>
      </c>
    </row>
    <row r="521" spans="1:57" ht="20" customHeight="1" x14ac:dyDescent="0.35">
      <c r="A521" s="333" t="s">
        <v>640</v>
      </c>
      <c r="B521" s="390" t="s">
        <v>628</v>
      </c>
      <c r="C521" s="333" t="s">
        <v>609</v>
      </c>
      <c r="D521" s="333" t="s">
        <v>71</v>
      </c>
      <c r="E521" s="462">
        <f>'Allocation (ENG)'!AY521</f>
        <v>0.25650063201868978</v>
      </c>
      <c r="F521" s="463">
        <f>'Allocation (ENG)'!AZ521</f>
        <v>5.7740511213058759E-2</v>
      </c>
      <c r="G521" s="464">
        <f>'Allocation (ENG)'!BA521</f>
        <v>0.12518664338793165</v>
      </c>
      <c r="H521" s="465">
        <f>'Allocation (ENG)'!BB521</f>
        <v>0.29990308644958813</v>
      </c>
      <c r="I521" s="466">
        <f>'Allocation (ENG)'!BC521</f>
        <v>0.22470225875295546</v>
      </c>
      <c r="J521" s="467">
        <f>'Allocation (ENG)'!BD521</f>
        <v>0</v>
      </c>
      <c r="K521" s="462">
        <f>'Allocation (ENG)'!BE521</f>
        <v>2.4126038584202018E-3</v>
      </c>
      <c r="L521" s="468">
        <f>'Allocation (ENG)'!BF521</f>
        <v>1.5116308791908409E-2</v>
      </c>
      <c r="M521" s="469">
        <f>'Allocation (ENG)'!BG521</f>
        <v>3.6043638271954959E-3</v>
      </c>
      <c r="N521" s="470">
        <f>'Allocation (ENG)'!BH521</f>
        <v>1.4833591700252287E-2</v>
      </c>
      <c r="P521" s="367">
        <f t="shared" si="236"/>
        <v>-0.20618419967061857</v>
      </c>
      <c r="Q521" s="367">
        <f t="shared" si="237"/>
        <v>-6.2509096352686089E-2</v>
      </c>
      <c r="R521" s="367">
        <f t="shared" si="238"/>
        <v>0.12518664338793165</v>
      </c>
      <c r="S521" s="367">
        <f t="shared" si="239"/>
        <v>-4.0832704039612255E-3</v>
      </c>
      <c r="T521" s="367">
        <f t="shared" si="240"/>
        <v>0.13766906172189017</v>
      </c>
      <c r="U521" s="367">
        <f t="shared" si="241"/>
        <v>0</v>
      </c>
      <c r="V521" s="367">
        <f t="shared" si="242"/>
        <v>-3.0330270402057938E-3</v>
      </c>
      <c r="W521" s="367">
        <f t="shared" si="243"/>
        <v>1.5116308791908409E-2</v>
      </c>
      <c r="X521" s="367">
        <f t="shared" si="244"/>
        <v>3.6043638271954959E-3</v>
      </c>
      <c r="Y521" s="367">
        <f t="shared" si="245"/>
        <v>-5.7667842614538833E-3</v>
      </c>
      <c r="AA521" s="368">
        <f>'GE2024 results'!Q520</f>
        <v>0.46268483168930835</v>
      </c>
      <c r="AB521" s="368">
        <f>'GE2024 results'!R520</f>
        <v>0.12024960756574485</v>
      </c>
      <c r="AC521" s="368">
        <f>'GE2024 results'!S520</f>
        <v>0</v>
      </c>
      <c r="AD521" s="368">
        <f>'GE2024 results'!T520</f>
        <v>0.30398635685354936</v>
      </c>
      <c r="AE521" s="368">
        <f>'GE2024 results'!U520</f>
        <v>8.7033197031065296E-2</v>
      </c>
      <c r="AF521" s="368">
        <f>'GE2024 results'!W520</f>
        <v>0</v>
      </c>
      <c r="AG521" s="368">
        <f>'GE2024 results'!X520</f>
        <v>5.4456308986259956E-3</v>
      </c>
      <c r="AH521" s="369">
        <f>'GE2024 results'!Z520</f>
        <v>2.060037596170617E-2</v>
      </c>
      <c r="AJ521" s="368">
        <f t="shared" si="246"/>
        <v>0.29990308644958813</v>
      </c>
      <c r="AK521" s="370" t="str">
        <f t="shared" si="247"/>
        <v>LD</v>
      </c>
      <c r="AL521" s="368">
        <f t="shared" si="248"/>
        <v>4.3402454430898352E-2</v>
      </c>
      <c r="AM521" s="368">
        <f t="shared" si="249"/>
        <v>0.25650063201868978</v>
      </c>
      <c r="AO521" s="383" t="s">
        <v>8</v>
      </c>
      <c r="AP521" s="372" t="str">
        <f t="shared" si="250"/>
        <v>LD</v>
      </c>
      <c r="AQ521" s="359" t="str">
        <f t="shared" si="251"/>
        <v>gain from</v>
      </c>
      <c r="AR521" s="359" t="str">
        <f t="shared" si="252"/>
        <v>LAB</v>
      </c>
      <c r="AS521" s="333" t="str">
        <f t="shared" si="235"/>
        <v/>
      </c>
      <c r="AU521" s="373">
        <f t="shared" si="253"/>
        <v>12408.013839861673</v>
      </c>
      <c r="AV521" s="374">
        <f t="shared" si="254"/>
        <v>2793.1512550819671</v>
      </c>
      <c r="AW521" s="375">
        <f t="shared" si="255"/>
        <v>6055.804196264522</v>
      </c>
      <c r="AX521" s="376">
        <f t="shared" si="256"/>
        <v>14507.573014528003</v>
      </c>
      <c r="AY521" s="377">
        <f t="shared" si="257"/>
        <v>10869.792852017987</v>
      </c>
      <c r="AZ521" s="378">
        <f t="shared" si="258"/>
        <v>0</v>
      </c>
      <c r="BA521" s="379">
        <f t="shared" si="259"/>
        <v>116.70779065838829</v>
      </c>
      <c r="BB521" s="471">
        <f t="shared" si="261"/>
        <v>731.23940171794789</v>
      </c>
      <c r="BC521" s="379">
        <f t="shared" si="262"/>
        <v>174.35823023032466</v>
      </c>
      <c r="BD521" s="381">
        <f t="shared" si="260"/>
        <v>717.56318751751269</v>
      </c>
      <c r="BE521" s="382">
        <f>'Allocation (ENG)'!AW521</f>
        <v>48374.203767878316</v>
      </c>
    </row>
    <row r="522" spans="1:57" ht="20" customHeight="1" x14ac:dyDescent="0.35">
      <c r="A522" s="333" t="s">
        <v>641</v>
      </c>
      <c r="B522" s="390" t="s">
        <v>628</v>
      </c>
      <c r="C522" s="333" t="s">
        <v>609</v>
      </c>
      <c r="D522" s="333" t="s">
        <v>71</v>
      </c>
      <c r="E522" s="462">
        <f>'Allocation (ENG)'!AY522</f>
        <v>0.24672868440885345</v>
      </c>
      <c r="F522" s="463">
        <f>'Allocation (ENG)'!AZ522</f>
        <v>4.3588144566168189E-3</v>
      </c>
      <c r="G522" s="464">
        <f>'Allocation (ENG)'!BA522</f>
        <v>0.27758053471039706</v>
      </c>
      <c r="H522" s="465">
        <f>'Allocation (ENG)'!BB522</f>
        <v>7.8872304990822401E-2</v>
      </c>
      <c r="I522" s="466">
        <f>'Allocation (ENG)'!BC522</f>
        <v>0.32288346714430716</v>
      </c>
      <c r="J522" s="467">
        <f>'Allocation (ENG)'!BD522</f>
        <v>0</v>
      </c>
      <c r="K522" s="462">
        <f>'Allocation (ENG)'!BE522</f>
        <v>7.3973073516094808E-3</v>
      </c>
      <c r="L522" s="468">
        <f>'Allocation (ENG)'!BF522</f>
        <v>3.351789746692671E-2</v>
      </c>
      <c r="M522" s="469">
        <f>'Allocation (ENG)'!BG522</f>
        <v>5.3670752716612679E-3</v>
      </c>
      <c r="N522" s="470">
        <f>'Allocation (ENG)'!BH522</f>
        <v>2.3293914198805759E-2</v>
      </c>
      <c r="P522" s="367">
        <f t="shared" si="236"/>
        <v>-0.3054744056395261</v>
      </c>
      <c r="Q522" s="367">
        <f t="shared" si="237"/>
        <v>-0.13198826976540889</v>
      </c>
      <c r="R522" s="367">
        <f t="shared" si="238"/>
        <v>0.27758053471039706</v>
      </c>
      <c r="S522" s="367">
        <f t="shared" si="239"/>
        <v>-2.1606288360891693E-2</v>
      </c>
      <c r="T522" s="367">
        <f t="shared" si="240"/>
        <v>0.16874519528247497</v>
      </c>
      <c r="U522" s="367">
        <f t="shared" si="241"/>
        <v>0</v>
      </c>
      <c r="V522" s="367">
        <f t="shared" si="242"/>
        <v>-8.0529345461172012E-3</v>
      </c>
      <c r="W522" s="367">
        <f t="shared" si="243"/>
        <v>3.351789746692671E-2</v>
      </c>
      <c r="X522" s="367">
        <f t="shared" si="244"/>
        <v>5.3670752716612679E-3</v>
      </c>
      <c r="Y522" s="367">
        <f t="shared" si="245"/>
        <v>-1.8088804419516043E-2</v>
      </c>
      <c r="AA522" s="368">
        <f>'GE2024 results'!Q521</f>
        <v>0.55220309004837953</v>
      </c>
      <c r="AB522" s="368">
        <f>'GE2024 results'!R521</f>
        <v>0.13634708422202571</v>
      </c>
      <c r="AC522" s="368">
        <f>'GE2024 results'!S521</f>
        <v>0</v>
      </c>
      <c r="AD522" s="368">
        <f>'GE2024 results'!T521</f>
        <v>0.10047859335171409</v>
      </c>
      <c r="AE522" s="368">
        <f>'GE2024 results'!U521</f>
        <v>0.15413827186183218</v>
      </c>
      <c r="AF522" s="368">
        <f>'GE2024 results'!W521</f>
        <v>0</v>
      </c>
      <c r="AG522" s="368">
        <f>'GE2024 results'!X521</f>
        <v>1.5450241897726681E-2</v>
      </c>
      <c r="AH522" s="369">
        <f>'GE2024 results'!Z521</f>
        <v>4.1382718618321802E-2</v>
      </c>
      <c r="AJ522" s="368">
        <f t="shared" si="246"/>
        <v>0.32288346714430716</v>
      </c>
      <c r="AK522" s="370" t="str">
        <f t="shared" si="247"/>
        <v>Grn</v>
      </c>
      <c r="AL522" s="368">
        <f t="shared" si="248"/>
        <v>4.5302932433910093E-2</v>
      </c>
      <c r="AM522" s="368">
        <f t="shared" si="249"/>
        <v>0.27758053471039706</v>
      </c>
      <c r="AO522" s="383" t="s">
        <v>8</v>
      </c>
      <c r="AP522" s="372" t="str">
        <f t="shared" si="250"/>
        <v>Grn</v>
      </c>
      <c r="AQ522" s="359" t="str">
        <f t="shared" si="251"/>
        <v>gain from</v>
      </c>
      <c r="AR522" s="359" t="str">
        <f t="shared" si="252"/>
        <v>LAB</v>
      </c>
      <c r="AS522" s="333" t="str">
        <f t="shared" si="235"/>
        <v/>
      </c>
      <c r="AU522" s="373">
        <f t="shared" si="253"/>
        <v>10903.471114559079</v>
      </c>
      <c r="AV522" s="374">
        <f t="shared" si="254"/>
        <v>192.62538377049202</v>
      </c>
      <c r="AW522" s="375">
        <f t="shared" si="255"/>
        <v>12266.880721348643</v>
      </c>
      <c r="AX522" s="376">
        <f t="shared" si="256"/>
        <v>3485.5367598080011</v>
      </c>
      <c r="AY522" s="377">
        <f t="shared" si="257"/>
        <v>14268.914722305832</v>
      </c>
      <c r="AZ522" s="378">
        <f t="shared" si="258"/>
        <v>0</v>
      </c>
      <c r="BA522" s="379">
        <f t="shared" si="259"/>
        <v>326.90291859269229</v>
      </c>
      <c r="BB522" s="471">
        <f t="shared" si="261"/>
        <v>1481.2279639354099</v>
      </c>
      <c r="BC522" s="379">
        <f t="shared" si="262"/>
        <v>237.18259729075533</v>
      </c>
      <c r="BD522" s="381">
        <f t="shared" si="260"/>
        <v>1029.4081582780991</v>
      </c>
      <c r="BE522" s="382">
        <f>'Allocation (ENG)'!AW522</f>
        <v>44192.150339888998</v>
      </c>
    </row>
    <row r="523" spans="1:57" ht="20" customHeight="1" x14ac:dyDescent="0.35">
      <c r="A523" s="333" t="s">
        <v>642</v>
      </c>
      <c r="B523" s="390" t="s">
        <v>628</v>
      </c>
      <c r="C523" s="333" t="s">
        <v>609</v>
      </c>
      <c r="D523" s="333" t="s">
        <v>71</v>
      </c>
      <c r="E523" s="462">
        <f>'Allocation (ENG)'!AY523</f>
        <v>0.24942889925514036</v>
      </c>
      <c r="F523" s="463">
        <f>'Allocation (ENG)'!AZ523</f>
        <v>8.1067935359602668E-3</v>
      </c>
      <c r="G523" s="464">
        <f>'Allocation (ENG)'!BA523</f>
        <v>0.37550029151210668</v>
      </c>
      <c r="H523" s="465">
        <f>'Allocation (ENG)'!BB523</f>
        <v>7.9945038921347911E-2</v>
      </c>
      <c r="I523" s="466">
        <f>'Allocation (ENG)'!BC523</f>
        <v>0.19522133791049592</v>
      </c>
      <c r="J523" s="467">
        <f>'Allocation (ENG)'!BD523</f>
        <v>1.5991662592047259E-2</v>
      </c>
      <c r="K523" s="462">
        <f>'Allocation (ENG)'!BE523</f>
        <v>2.4464700104166907E-2</v>
      </c>
      <c r="L523" s="468">
        <f>'Allocation (ENG)'!BF523</f>
        <v>4.5341724998242329E-2</v>
      </c>
      <c r="M523" s="469">
        <f>'Allocation (ENG)'!BG523</f>
        <v>5.9995511704923057E-3</v>
      </c>
      <c r="N523" s="470">
        <f>'Allocation (ENG)'!BH523</f>
        <v>0</v>
      </c>
      <c r="P523" s="367">
        <f t="shared" si="236"/>
        <v>-0.27362049830153967</v>
      </c>
      <c r="Q523" s="367">
        <f t="shared" si="237"/>
        <v>-0.16667165828255193</v>
      </c>
      <c r="R523" s="367">
        <f t="shared" si="238"/>
        <v>0.37550029151210668</v>
      </c>
      <c r="S523" s="367">
        <f t="shared" si="239"/>
        <v>-1.5691090904488655E-2</v>
      </c>
      <c r="T523" s="367">
        <f t="shared" si="240"/>
        <v>0.10693753259333957</v>
      </c>
      <c r="U523" s="367">
        <f t="shared" si="241"/>
        <v>-3.1980158156603877E-2</v>
      </c>
      <c r="V523" s="367">
        <f t="shared" si="242"/>
        <v>-1.6154796135804016E-2</v>
      </c>
      <c r="W523" s="367">
        <f t="shared" si="243"/>
        <v>4.5341724998242329E-2</v>
      </c>
      <c r="X523" s="367">
        <f t="shared" si="244"/>
        <v>5.9995511704923057E-3</v>
      </c>
      <c r="Y523" s="367">
        <f t="shared" si="245"/>
        <v>-2.9660898493192811E-2</v>
      </c>
      <c r="AA523" s="368">
        <f>'GE2024 results'!Q522</f>
        <v>0.52304939755668001</v>
      </c>
      <c r="AB523" s="368">
        <f>'GE2024 results'!R522</f>
        <v>0.1747784518185122</v>
      </c>
      <c r="AC523" s="368">
        <f>'GE2024 results'!S522</f>
        <v>0</v>
      </c>
      <c r="AD523" s="368">
        <f>'GE2024 results'!T522</f>
        <v>9.5636129825836566E-2</v>
      </c>
      <c r="AE523" s="368">
        <f>'GE2024 results'!U522</f>
        <v>8.828380531715635E-2</v>
      </c>
      <c r="AF523" s="368">
        <f>'GE2024 results'!W522</f>
        <v>4.7971820748651139E-2</v>
      </c>
      <c r="AG523" s="368">
        <f>'GE2024 results'!X522</f>
        <v>4.0619496239970923E-2</v>
      </c>
      <c r="AH523" s="369">
        <f>'GE2024 results'!Z522</f>
        <v>2.9660898493192811E-2</v>
      </c>
      <c r="AJ523" s="368">
        <f t="shared" si="246"/>
        <v>0.37550029151210668</v>
      </c>
      <c r="AK523" s="370" t="str">
        <f t="shared" si="247"/>
        <v>Ref</v>
      </c>
      <c r="AL523" s="368">
        <f t="shared" si="248"/>
        <v>0.12607139225696631</v>
      </c>
      <c r="AM523" s="368">
        <f t="shared" si="249"/>
        <v>0.24942889925514036</v>
      </c>
      <c r="AO523" s="383" t="s">
        <v>8</v>
      </c>
      <c r="AP523" s="372" t="str">
        <f t="shared" si="250"/>
        <v>Ref</v>
      </c>
      <c r="AQ523" s="359" t="str">
        <f t="shared" si="251"/>
        <v>gain from</v>
      </c>
      <c r="AR523" s="359" t="str">
        <f t="shared" si="252"/>
        <v>LAB</v>
      </c>
      <c r="AS523" s="333" t="str">
        <f t="shared" si="235"/>
        <v/>
      </c>
      <c r="AU523" s="373">
        <f t="shared" si="253"/>
        <v>9542.1320052219035</v>
      </c>
      <c r="AV523" s="374">
        <f t="shared" si="254"/>
        <v>310.13284463114712</v>
      </c>
      <c r="AW523" s="375">
        <f t="shared" si="255"/>
        <v>14365.109096451204</v>
      </c>
      <c r="AX523" s="376">
        <f t="shared" si="256"/>
        <v>3058.3710100480007</v>
      </c>
      <c r="AY523" s="377">
        <f t="shared" si="257"/>
        <v>7468.3718772799457</v>
      </c>
      <c r="AZ523" s="378">
        <f t="shared" si="258"/>
        <v>611.77576412344786</v>
      </c>
      <c r="BA523" s="379">
        <f t="shared" si="259"/>
        <v>935.91960899180253</v>
      </c>
      <c r="BB523" s="471">
        <f t="shared" si="261"/>
        <v>1734.5894023095311</v>
      </c>
      <c r="BC523" s="379">
        <f t="shared" si="262"/>
        <v>229.51834936480944</v>
      </c>
      <c r="BD523" s="381">
        <f t="shared" si="260"/>
        <v>0</v>
      </c>
      <c r="BE523" s="382">
        <f>'Allocation (ENG)'!AW523</f>
        <v>38255.919958421793</v>
      </c>
    </row>
    <row r="524" spans="1:57" ht="20" customHeight="1" x14ac:dyDescent="0.35">
      <c r="A524" s="333" t="s">
        <v>643</v>
      </c>
      <c r="B524" s="390" t="s">
        <v>644</v>
      </c>
      <c r="C524" s="333" t="s">
        <v>609</v>
      </c>
      <c r="D524" s="333" t="s">
        <v>71</v>
      </c>
      <c r="E524" s="462">
        <f>'Allocation (ENG)'!AY524</f>
        <v>0.21861462909534041</v>
      </c>
      <c r="F524" s="463">
        <f>'Allocation (ENG)'!AZ524</f>
        <v>7.6081743725271683E-2</v>
      </c>
      <c r="G524" s="464">
        <f>'Allocation (ENG)'!BA524</f>
        <v>0.26846901503802356</v>
      </c>
      <c r="H524" s="465">
        <f>'Allocation (ENG)'!BB524</f>
        <v>5.240360258772634E-2</v>
      </c>
      <c r="I524" s="466">
        <f>'Allocation (ENG)'!BC524</f>
        <v>0.1857512438146855</v>
      </c>
      <c r="J524" s="467">
        <f>'Allocation (ENG)'!BD524</f>
        <v>0.15483835453223424</v>
      </c>
      <c r="K524" s="462">
        <f>'Allocation (ENG)'!BE524</f>
        <v>0</v>
      </c>
      <c r="L524" s="468">
        <f>'Allocation (ENG)'!BF524</f>
        <v>3.2417679894159487E-2</v>
      </c>
      <c r="M524" s="469">
        <f>'Allocation (ENG)'!BG524</f>
        <v>1.1423731312558978E-2</v>
      </c>
      <c r="N524" s="470">
        <f>'Allocation (ENG)'!BH524</f>
        <v>0</v>
      </c>
      <c r="P524" s="367">
        <f t="shared" si="236"/>
        <v>-0.16020093410328384</v>
      </c>
      <c r="Q524" s="367">
        <f t="shared" si="237"/>
        <v>-1.6620319903275171E-2</v>
      </c>
      <c r="R524" s="367">
        <f t="shared" si="238"/>
        <v>0.13540796602684557</v>
      </c>
      <c r="S524" s="367">
        <f t="shared" si="239"/>
        <v>1.0815905498931522E-3</v>
      </c>
      <c r="T524" s="367">
        <f t="shared" si="240"/>
        <v>0.11666805378889014</v>
      </c>
      <c r="U524" s="367">
        <f t="shared" si="241"/>
        <v>-5.7677767565788129E-2</v>
      </c>
      <c r="V524" s="367">
        <f t="shared" si="242"/>
        <v>0</v>
      </c>
      <c r="W524" s="367">
        <f t="shared" si="243"/>
        <v>3.2417679894159487E-2</v>
      </c>
      <c r="X524" s="367">
        <f t="shared" si="244"/>
        <v>1.1423731312558978E-2</v>
      </c>
      <c r="Y524" s="367">
        <f t="shared" si="245"/>
        <v>-6.25E-2</v>
      </c>
      <c r="AA524" s="368">
        <f>'GE2024 results'!Q523</f>
        <v>0.37881556319862425</v>
      </c>
      <c r="AB524" s="368">
        <f>'GE2024 results'!R523</f>
        <v>9.2702063628546855E-2</v>
      </c>
      <c r="AC524" s="368">
        <f>'GE2024 results'!S523</f>
        <v>0.13306104901117799</v>
      </c>
      <c r="AD524" s="368">
        <f>'GE2024 results'!T523</f>
        <v>5.1322012037833188E-2</v>
      </c>
      <c r="AE524" s="368">
        <f>'GE2024 results'!U523</f>
        <v>6.9083190025795355E-2</v>
      </c>
      <c r="AF524" s="368">
        <f>'GE2024 results'!W523</f>
        <v>0.21251612209802237</v>
      </c>
      <c r="AG524" s="368">
        <f>'GE2024 results'!X523</f>
        <v>0</v>
      </c>
      <c r="AH524" s="369">
        <f>'GE2024 results'!Z523</f>
        <v>6.25E-2</v>
      </c>
      <c r="AJ524" s="368">
        <f t="shared" si="246"/>
        <v>0.26846901503802356</v>
      </c>
      <c r="AK524" s="370" t="str">
        <f t="shared" si="247"/>
        <v>Ref</v>
      </c>
      <c r="AL524" s="368">
        <f t="shared" si="248"/>
        <v>4.9854385942683155E-2</v>
      </c>
      <c r="AM524" s="368">
        <f t="shared" si="249"/>
        <v>0.21861462909534041</v>
      </c>
      <c r="AO524" s="383" t="s">
        <v>8</v>
      </c>
      <c r="AP524" s="372" t="str">
        <f t="shared" si="250"/>
        <v>Ref</v>
      </c>
      <c r="AQ524" s="359" t="str">
        <f t="shared" si="251"/>
        <v>gain from</v>
      </c>
      <c r="AR524" s="359" t="str">
        <f t="shared" si="252"/>
        <v>LAB</v>
      </c>
      <c r="AS524" s="333" t="str">
        <f t="shared" si="235"/>
        <v/>
      </c>
      <c r="AU524" s="373">
        <f t="shared" si="253"/>
        <v>7394.3400576368886</v>
      </c>
      <c r="AV524" s="374">
        <f t="shared" si="254"/>
        <v>2573.3606557377052</v>
      </c>
      <c r="AW524" s="375">
        <f t="shared" si="255"/>
        <v>9080.5963001873497</v>
      </c>
      <c r="AX524" s="376">
        <f t="shared" si="256"/>
        <v>1772.4800000000002</v>
      </c>
      <c r="AY524" s="377">
        <f t="shared" si="257"/>
        <v>6282.781113864994</v>
      </c>
      <c r="AZ524" s="378">
        <f t="shared" si="258"/>
        <v>5237.1950226485787</v>
      </c>
      <c r="BA524" s="379">
        <f t="shared" si="259"/>
        <v>0</v>
      </c>
      <c r="BB524" s="471">
        <f t="shared" si="261"/>
        <v>1096.4835702394569</v>
      </c>
      <c r="BC524" s="379">
        <f t="shared" si="262"/>
        <v>386.3920470541654</v>
      </c>
      <c r="BD524" s="381">
        <f t="shared" si="260"/>
        <v>0</v>
      </c>
      <c r="BE524" s="382">
        <f>'Allocation (ENG)'!AW524</f>
        <v>33823.628767369133</v>
      </c>
    </row>
    <row r="525" spans="1:57" ht="20" customHeight="1" x14ac:dyDescent="0.35">
      <c r="A525" s="333" t="s">
        <v>645</v>
      </c>
      <c r="B525" s="390" t="s">
        <v>644</v>
      </c>
      <c r="C525" s="333" t="s">
        <v>609</v>
      </c>
      <c r="D525" s="333" t="s">
        <v>71</v>
      </c>
      <c r="E525" s="462">
        <f>'Allocation (ENG)'!AY525</f>
        <v>0.16938176301991598</v>
      </c>
      <c r="F525" s="463">
        <f>'Allocation (ENG)'!AZ525</f>
        <v>9.8791987845075965E-2</v>
      </c>
      <c r="G525" s="464">
        <f>'Allocation (ENG)'!BA525</f>
        <v>0.37238734028612869</v>
      </c>
      <c r="H525" s="465">
        <f>'Allocation (ENG)'!BB525</f>
        <v>2.4161629593246248E-2</v>
      </c>
      <c r="I525" s="466">
        <f>'Allocation (ENG)'!BC525</f>
        <v>0.22448836443331899</v>
      </c>
      <c r="J525" s="467">
        <f>'Allocation (ENG)'!BD525</f>
        <v>5.8554081967447429E-2</v>
      </c>
      <c r="K525" s="462">
        <f>'Allocation (ENG)'!BE525</f>
        <v>0</v>
      </c>
      <c r="L525" s="468">
        <f>'Allocation (ENG)'!BF525</f>
        <v>4.4965835600519484E-2</v>
      </c>
      <c r="M525" s="469">
        <f>'Allocation (ENG)'!BG525</f>
        <v>7.2689972543471147E-3</v>
      </c>
      <c r="N525" s="470">
        <f>'Allocation (ENG)'!BH525</f>
        <v>0</v>
      </c>
      <c r="P525" s="367">
        <f t="shared" si="236"/>
        <v>-0.18873820550499171</v>
      </c>
      <c r="Q525" s="367">
        <f t="shared" si="237"/>
        <v>-4.8081688082531313E-2</v>
      </c>
      <c r="R525" s="367">
        <f t="shared" si="238"/>
        <v>0.14718910773361976</v>
      </c>
      <c r="S525" s="367">
        <f t="shared" si="239"/>
        <v>-4.7107146958403692E-3</v>
      </c>
      <c r="T525" s="367">
        <f t="shared" si="240"/>
        <v>0.12261801760201338</v>
      </c>
      <c r="U525" s="367">
        <f t="shared" si="241"/>
        <v>-4.268071011535627E-2</v>
      </c>
      <c r="V525" s="367">
        <f t="shared" si="242"/>
        <v>-1.5525694570546577E-2</v>
      </c>
      <c r="W525" s="367">
        <f t="shared" si="243"/>
        <v>4.4965835600519484E-2</v>
      </c>
      <c r="X525" s="367">
        <f t="shared" si="244"/>
        <v>7.2689972543471147E-3</v>
      </c>
      <c r="Y525" s="367">
        <f t="shared" si="245"/>
        <v>-2.2304945221233583E-2</v>
      </c>
      <c r="AA525" s="368">
        <f>'GE2024 results'!Q524</f>
        <v>0.35811996852490768</v>
      </c>
      <c r="AB525" s="368">
        <f>'GE2024 results'!R524</f>
        <v>0.14687367592760728</v>
      </c>
      <c r="AC525" s="368">
        <f>'GE2024 results'!S524</f>
        <v>0.22519823255250893</v>
      </c>
      <c r="AD525" s="368">
        <f>'GE2024 results'!T524</f>
        <v>2.8872344289086617E-2</v>
      </c>
      <c r="AE525" s="368">
        <f>'GE2024 results'!U524</f>
        <v>0.10187034683130561</v>
      </c>
      <c r="AF525" s="368">
        <f>'GE2024 results'!W524</f>
        <v>0.1012347920828037</v>
      </c>
      <c r="AG525" s="368">
        <f>'GE2024 results'!X524</f>
        <v>1.5525694570546577E-2</v>
      </c>
      <c r="AH525" s="369">
        <f>'GE2024 results'!Z524</f>
        <v>2.2304945221233583E-2</v>
      </c>
      <c r="AJ525" s="368">
        <f t="shared" si="246"/>
        <v>0.37238734028612869</v>
      </c>
      <c r="AK525" s="370" t="str">
        <f t="shared" si="247"/>
        <v>Ref</v>
      </c>
      <c r="AL525" s="368">
        <f t="shared" si="248"/>
        <v>0.1478989758528097</v>
      </c>
      <c r="AM525" s="368">
        <f t="shared" si="249"/>
        <v>0.22448836443331899</v>
      </c>
      <c r="AO525" s="383" t="s">
        <v>8</v>
      </c>
      <c r="AP525" s="372" t="str">
        <f t="shared" si="250"/>
        <v>Ref</v>
      </c>
      <c r="AQ525" s="359" t="str">
        <f t="shared" si="251"/>
        <v>gain from</v>
      </c>
      <c r="AR525" s="359" t="str">
        <f t="shared" si="252"/>
        <v>LAB</v>
      </c>
      <c r="AS525" s="333" t="str">
        <f t="shared" si="235"/>
        <v/>
      </c>
      <c r="AU525" s="373">
        <f t="shared" si="253"/>
        <v>6206.3573487031717</v>
      </c>
      <c r="AV525" s="374">
        <f t="shared" si="254"/>
        <v>3619.8606557377052</v>
      </c>
      <c r="AW525" s="375">
        <f t="shared" si="255"/>
        <v>13644.732849292017</v>
      </c>
      <c r="AX525" s="376">
        <f t="shared" si="256"/>
        <v>885.31200000000013</v>
      </c>
      <c r="AY525" s="377">
        <f t="shared" si="257"/>
        <v>8225.5313999492701</v>
      </c>
      <c r="AZ525" s="378">
        <f t="shared" si="258"/>
        <v>2145.4940038173154</v>
      </c>
      <c r="BA525" s="379">
        <f t="shared" si="259"/>
        <v>0</v>
      </c>
      <c r="BB525" s="471">
        <f t="shared" si="261"/>
        <v>1647.6038461534324</v>
      </c>
      <c r="BC525" s="379">
        <f t="shared" si="262"/>
        <v>266.34505228237509</v>
      </c>
      <c r="BD525" s="381">
        <f t="shared" si="260"/>
        <v>0</v>
      </c>
      <c r="BE525" s="382">
        <f>'Allocation (ENG)'!AW525</f>
        <v>36641.237155935291</v>
      </c>
    </row>
    <row r="526" spans="1:57" ht="20" customHeight="1" x14ac:dyDescent="0.35">
      <c r="A526" s="333" t="s">
        <v>646</v>
      </c>
      <c r="B526" s="390" t="s">
        <v>644</v>
      </c>
      <c r="C526" s="333" t="s">
        <v>609</v>
      </c>
      <c r="D526" s="333" t="s">
        <v>71</v>
      </c>
      <c r="E526" s="462">
        <f>'Allocation (ENG)'!AY526</f>
        <v>0.19247505355382805</v>
      </c>
      <c r="F526" s="463">
        <f>'Allocation (ENG)'!AZ526</f>
        <v>7.1326268221907768E-2</v>
      </c>
      <c r="G526" s="464">
        <f>'Allocation (ENG)'!BA526</f>
        <v>0.16978082060025562</v>
      </c>
      <c r="H526" s="465">
        <f>'Allocation (ENG)'!BB526</f>
        <v>2.1959704810908805E-2</v>
      </c>
      <c r="I526" s="466">
        <f>'Allocation (ENG)'!BC526</f>
        <v>0.28224934663106521</v>
      </c>
      <c r="J526" s="467">
        <f>'Allocation (ENG)'!BD526</f>
        <v>0.22311082073623931</v>
      </c>
      <c r="K526" s="462">
        <f>'Allocation (ENG)'!BE526</f>
        <v>0</v>
      </c>
      <c r="L526" s="468">
        <f>'Allocation (ENG)'!BF526</f>
        <v>2.0501063385684498E-2</v>
      </c>
      <c r="M526" s="469">
        <f>'Allocation (ENG)'!BG526</f>
        <v>1.6972574157111668E-2</v>
      </c>
      <c r="N526" s="470">
        <f>'Allocation (ENG)'!BH526</f>
        <v>1.6243479029991374E-3</v>
      </c>
      <c r="P526" s="367">
        <f t="shared" si="236"/>
        <v>-0.12369764944770911</v>
      </c>
      <c r="Q526" s="367">
        <f t="shared" si="237"/>
        <v>-1.1060938164112022E-2</v>
      </c>
      <c r="R526" s="367">
        <f t="shared" si="238"/>
        <v>9.0009509146950689E-2</v>
      </c>
      <c r="S526" s="367">
        <f t="shared" si="239"/>
        <v>1.5719051291310758E-3</v>
      </c>
      <c r="T526" s="367">
        <f t="shared" si="240"/>
        <v>0.182737467231912</v>
      </c>
      <c r="U526" s="367">
        <f t="shared" si="241"/>
        <v>-7.3995514044376126E-2</v>
      </c>
      <c r="V526" s="367">
        <f t="shared" si="242"/>
        <v>0</v>
      </c>
      <c r="W526" s="367">
        <f t="shared" si="243"/>
        <v>2.0501063385684498E-2</v>
      </c>
      <c r="X526" s="367">
        <f t="shared" si="244"/>
        <v>1.6972574157111668E-2</v>
      </c>
      <c r="Y526" s="367">
        <f t="shared" si="245"/>
        <v>-0.10303841739459263</v>
      </c>
      <c r="AA526" s="368">
        <f>'GE2024 results'!Q525</f>
        <v>0.31617270300153716</v>
      </c>
      <c r="AB526" s="368">
        <f>'GE2024 results'!R525</f>
        <v>8.238720638601979E-2</v>
      </c>
      <c r="AC526" s="368">
        <f>'GE2024 results'!S525</f>
        <v>7.9771311453304933E-2</v>
      </c>
      <c r="AD526" s="368">
        <f>'GE2024 results'!T525</f>
        <v>2.038779968177773E-2</v>
      </c>
      <c r="AE526" s="368">
        <f>'GE2024 results'!U525</f>
        <v>9.9511879399153208E-2</v>
      </c>
      <c r="AF526" s="368">
        <f>'GE2024 results'!W525</f>
        <v>0.29710633478061543</v>
      </c>
      <c r="AG526" s="368">
        <f>'GE2024 results'!X525</f>
        <v>0</v>
      </c>
      <c r="AH526" s="369">
        <f>'GE2024 results'!Z525</f>
        <v>0.10466276529759176</v>
      </c>
      <c r="AJ526" s="368">
        <f t="shared" si="246"/>
        <v>0.28224934663106521</v>
      </c>
      <c r="AK526" s="370" t="str">
        <f t="shared" si="247"/>
        <v>Grn</v>
      </c>
      <c r="AL526" s="368">
        <f t="shared" si="248"/>
        <v>5.9138525894825905E-2</v>
      </c>
      <c r="AM526" s="368">
        <f t="shared" si="249"/>
        <v>0.22311082073623931</v>
      </c>
      <c r="AO526" s="383" t="s">
        <v>8</v>
      </c>
      <c r="AP526" s="372" t="str">
        <f t="shared" si="250"/>
        <v>Grn</v>
      </c>
      <c r="AQ526" s="359" t="str">
        <f t="shared" si="251"/>
        <v>gain from</v>
      </c>
      <c r="AR526" s="359" t="str">
        <f t="shared" si="252"/>
        <v>LAB</v>
      </c>
      <c r="AS526" s="333" t="str">
        <f t="shared" si="235"/>
        <v/>
      </c>
      <c r="AU526" s="373">
        <f t="shared" si="253"/>
        <v>6149.187319884727</v>
      </c>
      <c r="AV526" s="374">
        <f t="shared" si="254"/>
        <v>2278.7295081967213</v>
      </c>
      <c r="AW526" s="375">
        <f t="shared" si="255"/>
        <v>5424.1526365012487</v>
      </c>
      <c r="AX526" s="376">
        <f t="shared" si="256"/>
        <v>701.5680000000001</v>
      </c>
      <c r="AY526" s="377">
        <f t="shared" si="257"/>
        <v>9017.2937806930495</v>
      </c>
      <c r="AZ526" s="378">
        <f t="shared" si="258"/>
        <v>7127.937903997903</v>
      </c>
      <c r="BA526" s="379">
        <f t="shared" si="259"/>
        <v>0</v>
      </c>
      <c r="BB526" s="471">
        <f t="shared" si="261"/>
        <v>654.9673668756692</v>
      </c>
      <c r="BC526" s="379">
        <f t="shared" si="262"/>
        <v>542.23929733068803</v>
      </c>
      <c r="BD526" s="381">
        <f t="shared" si="260"/>
        <v>51.894618776714651</v>
      </c>
      <c r="BE526" s="382">
        <f>'Allocation (ENG)'!AW526</f>
        <v>31947.97043225672</v>
      </c>
    </row>
    <row r="527" spans="1:57" ht="20" customHeight="1" x14ac:dyDescent="0.35">
      <c r="A527" s="333" t="s">
        <v>647</v>
      </c>
      <c r="B527" s="390" t="s">
        <v>644</v>
      </c>
      <c r="C527" s="333" t="s">
        <v>609</v>
      </c>
      <c r="D527" s="333" t="s">
        <v>71</v>
      </c>
      <c r="E527" s="462">
        <f>'Allocation (ENG)'!AY527</f>
        <v>0.21521240443954676</v>
      </c>
      <c r="F527" s="463">
        <f>'Allocation (ENG)'!AZ527</f>
        <v>0.22598767071772119</v>
      </c>
      <c r="G527" s="464">
        <f>'Allocation (ENG)'!BA527</f>
        <v>0.28946472509777443</v>
      </c>
      <c r="H527" s="465">
        <f>'Allocation (ENG)'!BB527</f>
        <v>4.0285930972387349E-2</v>
      </c>
      <c r="I527" s="466">
        <f>'Allocation (ENG)'!BC527</f>
        <v>0.18394464638335836</v>
      </c>
      <c r="J527" s="467">
        <f>'Allocation (ENG)'!BD527</f>
        <v>0</v>
      </c>
      <c r="K527" s="462">
        <f>'Allocation (ENG)'!BE527</f>
        <v>0</v>
      </c>
      <c r="L527" s="468">
        <f>'Allocation (ENG)'!BF527</f>
        <v>3.4952915506996182E-2</v>
      </c>
      <c r="M527" s="469">
        <f>'Allocation (ENG)'!BG527</f>
        <v>2.775263320251178E-3</v>
      </c>
      <c r="N527" s="470">
        <f>'Allocation (ENG)'!BH527</f>
        <v>7.3764435619645182E-3</v>
      </c>
      <c r="P527" s="367">
        <f t="shared" si="236"/>
        <v>-0.19520710184547518</v>
      </c>
      <c r="Q527" s="367">
        <f t="shared" si="237"/>
        <v>-7.7056400159152938E-2</v>
      </c>
      <c r="R527" s="367">
        <f t="shared" si="238"/>
        <v>0.13157112694974649</v>
      </c>
      <c r="S527" s="367">
        <f t="shared" si="239"/>
        <v>-3.13589027769378E-3</v>
      </c>
      <c r="T527" s="367">
        <f t="shared" si="240"/>
        <v>0.10865419399158839</v>
      </c>
      <c r="U527" s="367">
        <f t="shared" si="241"/>
        <v>0</v>
      </c>
      <c r="V527" s="367">
        <f t="shared" si="242"/>
        <v>0</v>
      </c>
      <c r="W527" s="367">
        <f t="shared" si="243"/>
        <v>3.4952915506996182E-2</v>
      </c>
      <c r="X527" s="367">
        <f t="shared" si="244"/>
        <v>2.775263320251178E-3</v>
      </c>
      <c r="Y527" s="367">
        <f t="shared" si="245"/>
        <v>-2.5541074862603149E-3</v>
      </c>
      <c r="AA527" s="368">
        <f>'GE2024 results'!Q526</f>
        <v>0.41041950628502194</v>
      </c>
      <c r="AB527" s="368">
        <f>'GE2024 results'!R526</f>
        <v>0.30304407087687413</v>
      </c>
      <c r="AC527" s="368">
        <f>'GE2024 results'!S526</f>
        <v>0.15789359814802795</v>
      </c>
      <c r="AD527" s="368">
        <f>'GE2024 results'!T526</f>
        <v>4.3421821250081129E-2</v>
      </c>
      <c r="AE527" s="368">
        <f>'GE2024 results'!U526</f>
        <v>7.5290452391769971E-2</v>
      </c>
      <c r="AF527" s="368">
        <f>'GE2024 results'!W526</f>
        <v>0</v>
      </c>
      <c r="AG527" s="368">
        <f>'GE2024 results'!X526</f>
        <v>0</v>
      </c>
      <c r="AH527" s="369">
        <f>'GE2024 results'!Z526</f>
        <v>9.9305510482248331E-3</v>
      </c>
      <c r="AJ527" s="368">
        <f t="shared" si="246"/>
        <v>0.28946472509777443</v>
      </c>
      <c r="AK527" s="370" t="str">
        <f t="shared" si="247"/>
        <v>Ref</v>
      </c>
      <c r="AL527" s="368">
        <f t="shared" si="248"/>
        <v>6.3477054380053244E-2</v>
      </c>
      <c r="AM527" s="368">
        <f t="shared" si="249"/>
        <v>0.22598767071772119</v>
      </c>
      <c r="AO527" s="383" t="s">
        <v>8</v>
      </c>
      <c r="AP527" s="372" t="str">
        <f t="shared" si="250"/>
        <v>Ref</v>
      </c>
      <c r="AQ527" s="359" t="str">
        <f t="shared" si="251"/>
        <v>gain from</v>
      </c>
      <c r="AR527" s="359" t="str">
        <f t="shared" si="252"/>
        <v>LAB</v>
      </c>
      <c r="AS527" s="333" t="str">
        <f t="shared" si="235"/>
        <v/>
      </c>
      <c r="AU527" s="373">
        <f t="shared" si="253"/>
        <v>9949.6829971181578</v>
      </c>
      <c r="AV527" s="374">
        <f t="shared" si="254"/>
        <v>10447.844262295082</v>
      </c>
      <c r="AW527" s="375">
        <f t="shared" si="255"/>
        <v>13382.510460171101</v>
      </c>
      <c r="AX527" s="376">
        <f t="shared" si="256"/>
        <v>1862.4960000000003</v>
      </c>
      <c r="AY527" s="377">
        <f t="shared" si="257"/>
        <v>8504.114459840599</v>
      </c>
      <c r="AZ527" s="378">
        <f t="shared" si="258"/>
        <v>0</v>
      </c>
      <c r="BA527" s="379">
        <f t="shared" si="259"/>
        <v>0</v>
      </c>
      <c r="BB527" s="471">
        <f t="shared" si="261"/>
        <v>1615.9404474167115</v>
      </c>
      <c r="BC527" s="379">
        <f t="shared" si="262"/>
        <v>128.30575608287174</v>
      </c>
      <c r="BD527" s="381">
        <f t="shared" si="260"/>
        <v>341.02716002272194</v>
      </c>
      <c r="BE527" s="382">
        <f>'Allocation (ENG)'!AW527</f>
        <v>46231.921542947246</v>
      </c>
    </row>
    <row r="528" spans="1:57" ht="20" customHeight="1" x14ac:dyDescent="0.35">
      <c r="A528" s="333" t="s">
        <v>648</v>
      </c>
      <c r="B528" s="390" t="s">
        <v>644</v>
      </c>
      <c r="C528" s="333" t="s">
        <v>609</v>
      </c>
      <c r="D528" s="333" t="s">
        <v>71</v>
      </c>
      <c r="E528" s="462">
        <f>'Allocation (ENG)'!AY528</f>
        <v>0.11773762372291365</v>
      </c>
      <c r="F528" s="463">
        <f>'Allocation (ENG)'!AZ528</f>
        <v>8.042117215656569E-2</v>
      </c>
      <c r="G528" s="464">
        <f>'Allocation (ENG)'!BA528</f>
        <v>0.29084049016231323</v>
      </c>
      <c r="H528" s="465">
        <f>'Allocation (ENG)'!BB528</f>
        <v>3.2059561890089322E-2</v>
      </c>
      <c r="I528" s="466">
        <f>'Allocation (ENG)'!BC528</f>
        <v>0.12902819261394013</v>
      </c>
      <c r="J528" s="467">
        <f>'Allocation (ENG)'!BD528</f>
        <v>0.29797976739211257</v>
      </c>
      <c r="K528" s="462">
        <f>'Allocation (ENG)'!BE528</f>
        <v>0</v>
      </c>
      <c r="L528" s="468">
        <f>'Allocation (ENG)'!BF528</f>
        <v>3.5119039375947951E-2</v>
      </c>
      <c r="M528" s="469">
        <f>'Allocation (ENG)'!BG528</f>
        <v>1.6814152686117374E-2</v>
      </c>
      <c r="N528" s="470">
        <f>'Allocation (ENG)'!BH528</f>
        <v>0</v>
      </c>
      <c r="P528" s="367">
        <f t="shared" si="236"/>
        <v>-0.11097264683132853</v>
      </c>
      <c r="Q528" s="367">
        <f t="shared" si="237"/>
        <v>-2.9429103651156932E-2</v>
      </c>
      <c r="R528" s="367">
        <f t="shared" si="238"/>
        <v>0.12924343211135447</v>
      </c>
      <c r="S528" s="367">
        <f t="shared" si="239"/>
        <v>-3.1387569961728243E-3</v>
      </c>
      <c r="T528" s="367">
        <f t="shared" si="240"/>
        <v>7.5232553002697683E-2</v>
      </c>
      <c r="U528" s="367">
        <f t="shared" si="241"/>
        <v>-0.11286866969745929</v>
      </c>
      <c r="V528" s="367">
        <f t="shared" si="242"/>
        <v>0</v>
      </c>
      <c r="W528" s="367">
        <f t="shared" si="243"/>
        <v>3.5119039375947951E-2</v>
      </c>
      <c r="X528" s="367">
        <f t="shared" si="244"/>
        <v>1.6814152686117374E-2</v>
      </c>
      <c r="Y528" s="367">
        <f t="shared" si="245"/>
        <v>0</v>
      </c>
      <c r="AA528" s="368">
        <f>'GE2024 results'!Q527</f>
        <v>0.22871027055424217</v>
      </c>
      <c r="AB528" s="368">
        <f>'GE2024 results'!R527</f>
        <v>0.10985027580772262</v>
      </c>
      <c r="AC528" s="368">
        <f>'GE2024 results'!S527</f>
        <v>0.16159705805095875</v>
      </c>
      <c r="AD528" s="368">
        <f>'GE2024 results'!T527</f>
        <v>3.5198318886262146E-2</v>
      </c>
      <c r="AE528" s="368">
        <f>'GE2024 results'!U527</f>
        <v>5.3795639611242445E-2</v>
      </c>
      <c r="AF528" s="368">
        <f>'GE2024 results'!W527</f>
        <v>0.41084843708957186</v>
      </c>
      <c r="AG528" s="368">
        <f>'GE2024 results'!X527</f>
        <v>0</v>
      </c>
      <c r="AH528" s="369">
        <f>'GE2024 results'!Z527</f>
        <v>0</v>
      </c>
      <c r="AJ528" s="368">
        <f t="shared" si="246"/>
        <v>0.29797976739211257</v>
      </c>
      <c r="AK528" s="370" t="str">
        <f t="shared" si="247"/>
        <v>Ind</v>
      </c>
      <c r="AL528" s="368">
        <f t="shared" si="248"/>
        <v>7.1392772297993456E-3</v>
      </c>
      <c r="AM528" s="368">
        <f t="shared" si="249"/>
        <v>0.29084049016231323</v>
      </c>
      <c r="AO528" s="472" t="s">
        <v>25</v>
      </c>
      <c r="AP528" s="372" t="str">
        <f t="shared" si="250"/>
        <v>Ind</v>
      </c>
      <c r="AQ528" s="359" t="str">
        <f t="shared" si="251"/>
        <v>HOLD</v>
      </c>
      <c r="AR528" s="359" t="str">
        <f t="shared" si="252"/>
        <v/>
      </c>
      <c r="AS528" s="333" t="str">
        <f t="shared" si="235"/>
        <v/>
      </c>
      <c r="AU528" s="373">
        <f t="shared" si="253"/>
        <v>4566.7838616714698</v>
      </c>
      <c r="AV528" s="374">
        <f t="shared" si="254"/>
        <v>3119.3606557377052</v>
      </c>
      <c r="AW528" s="375">
        <f t="shared" si="255"/>
        <v>11281.063901202055</v>
      </c>
      <c r="AX528" s="376">
        <f t="shared" si="256"/>
        <v>1243.5200000000002</v>
      </c>
      <c r="AY528" s="377">
        <f t="shared" si="257"/>
        <v>5004.7202338372263</v>
      </c>
      <c r="AZ528" s="378">
        <f t="shared" si="258"/>
        <v>11557.980786443226</v>
      </c>
      <c r="BA528" s="379">
        <f t="shared" si="259"/>
        <v>0</v>
      </c>
      <c r="BB528" s="471">
        <f t="shared" si="261"/>
        <v>1362.1904127853672</v>
      </c>
      <c r="BC528" s="379">
        <f t="shared" si="262"/>
        <v>652.18405728445919</v>
      </c>
      <c r="BD528" s="381">
        <f t="shared" si="260"/>
        <v>0</v>
      </c>
      <c r="BE528" s="382">
        <f>'Allocation (ENG)'!AW528</f>
        <v>38787.803908961512</v>
      </c>
    </row>
    <row r="529" spans="1:57" ht="20" customHeight="1" x14ac:dyDescent="0.35">
      <c r="A529" s="333" t="s">
        <v>649</v>
      </c>
      <c r="B529" s="390" t="s">
        <v>644</v>
      </c>
      <c r="C529" s="333" t="s">
        <v>609</v>
      </c>
      <c r="D529" s="333" t="s">
        <v>71</v>
      </c>
      <c r="E529" s="462">
        <f>'Allocation (ENG)'!AY529</f>
        <v>0.16723749458342579</v>
      </c>
      <c r="F529" s="463">
        <f>'Allocation (ENG)'!AZ529</f>
        <v>0.13235228097341498</v>
      </c>
      <c r="G529" s="464">
        <f>'Allocation (ENG)'!BA529</f>
        <v>0.32309950818881367</v>
      </c>
      <c r="H529" s="465">
        <f>'Allocation (ENG)'!BB529</f>
        <v>4.9382360294404681E-2</v>
      </c>
      <c r="I529" s="466">
        <f>'Allocation (ENG)'!BC529</f>
        <v>0.22783014411317348</v>
      </c>
      <c r="J529" s="467">
        <f>'Allocation (ENG)'!BD529</f>
        <v>7.8119873883329451E-3</v>
      </c>
      <c r="K529" s="462">
        <f>'Allocation (ENG)'!BE529</f>
        <v>4.658259972919588E-2</v>
      </c>
      <c r="L529" s="468">
        <f>'Allocation (ENG)'!BF529</f>
        <v>3.9014321369420832E-2</v>
      </c>
      <c r="M529" s="469">
        <f>'Allocation (ENG)'!BG529</f>
        <v>6.6893033598177925E-3</v>
      </c>
      <c r="N529" s="470">
        <f>'Allocation (ENG)'!BH529</f>
        <v>0</v>
      </c>
      <c r="P529" s="367">
        <f t="shared" si="236"/>
        <v>-0.18425700981802645</v>
      </c>
      <c r="Q529" s="367">
        <f t="shared" si="237"/>
        <v>-6.3251240188369473E-2</v>
      </c>
      <c r="R529" s="367">
        <f t="shared" si="238"/>
        <v>0.12886366992353293</v>
      </c>
      <c r="S529" s="367">
        <f t="shared" si="239"/>
        <v>-9.2788024847269626E-3</v>
      </c>
      <c r="T529" s="367">
        <f t="shared" si="240"/>
        <v>0.12505499118135871</v>
      </c>
      <c r="U529" s="367">
        <f t="shared" si="241"/>
        <v>-2.6181149330222784E-2</v>
      </c>
      <c r="V529" s="367">
        <f t="shared" si="242"/>
        <v>-1.665408401278453E-2</v>
      </c>
      <c r="W529" s="367">
        <f t="shared" si="243"/>
        <v>3.9014321369420832E-2</v>
      </c>
      <c r="X529" s="367">
        <f t="shared" si="244"/>
        <v>6.6893033598177925E-3</v>
      </c>
      <c r="Y529" s="367">
        <f t="shared" si="245"/>
        <v>0</v>
      </c>
      <c r="AA529" s="368">
        <f>'GE2024 results'!Q528</f>
        <v>0.35149450440145225</v>
      </c>
      <c r="AB529" s="368">
        <f>'GE2024 results'!R528</f>
        <v>0.19560352116178445</v>
      </c>
      <c r="AC529" s="368">
        <f>'GE2024 results'!S528</f>
        <v>0.19423583826528074</v>
      </c>
      <c r="AD529" s="368">
        <f>'GE2024 results'!T528</f>
        <v>5.8661162779131644E-2</v>
      </c>
      <c r="AE529" s="368">
        <f>'GE2024 results'!U528</f>
        <v>0.10277515293181479</v>
      </c>
      <c r="AF529" s="368">
        <f>'GE2024 results'!W528</f>
        <v>3.3993136718555729E-2</v>
      </c>
      <c r="AG529" s="368">
        <f>'GE2024 results'!X528</f>
        <v>6.323668374198041E-2</v>
      </c>
      <c r="AH529" s="369">
        <f>'GE2024 results'!Z528</f>
        <v>0</v>
      </c>
      <c r="AJ529" s="368">
        <f t="shared" si="246"/>
        <v>0.32309950818881367</v>
      </c>
      <c r="AK529" s="370" t="str">
        <f t="shared" si="247"/>
        <v>Ref</v>
      </c>
      <c r="AL529" s="368">
        <f t="shared" si="248"/>
        <v>9.5269364075640184E-2</v>
      </c>
      <c r="AM529" s="368">
        <f t="shared" si="249"/>
        <v>0.22783014411317348</v>
      </c>
      <c r="AO529" s="383" t="s">
        <v>8</v>
      </c>
      <c r="AP529" s="372" t="str">
        <f t="shared" si="250"/>
        <v>Ref</v>
      </c>
      <c r="AQ529" s="359" t="str">
        <f t="shared" si="251"/>
        <v>gain from</v>
      </c>
      <c r="AR529" s="359" t="str">
        <f t="shared" si="252"/>
        <v>LAB</v>
      </c>
      <c r="AS529" s="333" t="str">
        <f t="shared" si="235"/>
        <v/>
      </c>
      <c r="AU529" s="373">
        <f t="shared" si="253"/>
        <v>7413.7463976945255</v>
      </c>
      <c r="AV529" s="374">
        <f t="shared" si="254"/>
        <v>5867.2622950819677</v>
      </c>
      <c r="AW529" s="375">
        <f t="shared" si="255"/>
        <v>14323.210359604884</v>
      </c>
      <c r="AX529" s="376">
        <f t="shared" si="256"/>
        <v>2189.1520000000005</v>
      </c>
      <c r="AY529" s="377">
        <f t="shared" si="257"/>
        <v>10099.857776586552</v>
      </c>
      <c r="AZ529" s="378">
        <f t="shared" si="258"/>
        <v>346.3104580904685</v>
      </c>
      <c r="BA529" s="379">
        <f t="shared" si="259"/>
        <v>2065.0368016921861</v>
      </c>
      <c r="BB529" s="471">
        <f t="shared" si="261"/>
        <v>1729.5301226050883</v>
      </c>
      <c r="BC529" s="379">
        <f t="shared" si="262"/>
        <v>296.54114832601647</v>
      </c>
      <c r="BD529" s="381">
        <f t="shared" si="260"/>
        <v>0</v>
      </c>
      <c r="BE529" s="382">
        <f>'Allocation (ENG)'!AW529</f>
        <v>44330.647359681687</v>
      </c>
    </row>
    <row r="530" spans="1:57" ht="20" customHeight="1" x14ac:dyDescent="0.35">
      <c r="A530" s="333" t="s">
        <v>650</v>
      </c>
      <c r="B530" s="390" t="s">
        <v>644</v>
      </c>
      <c r="C530" s="333" t="s">
        <v>609</v>
      </c>
      <c r="D530" s="333" t="s">
        <v>71</v>
      </c>
      <c r="E530" s="462">
        <f>'Allocation (ENG)'!AY530</f>
        <v>0.14838651048603549</v>
      </c>
      <c r="F530" s="463">
        <f>'Allocation (ENG)'!AZ530</f>
        <v>9.1657074992979939E-2</v>
      </c>
      <c r="G530" s="464">
        <f>'Allocation (ENG)'!BA530</f>
        <v>0.21285896333843787</v>
      </c>
      <c r="H530" s="465">
        <f>'Allocation (ENG)'!BB530</f>
        <v>3.0268684631950201E-2</v>
      </c>
      <c r="I530" s="466">
        <f>'Allocation (ENG)'!BC530</f>
        <v>0.48382628495104762</v>
      </c>
      <c r="J530" s="467">
        <f>'Allocation (ENG)'!BD530</f>
        <v>0</v>
      </c>
      <c r="K530" s="462">
        <f>'Allocation (ENG)'!BE530</f>
        <v>0</v>
      </c>
      <c r="L530" s="468">
        <f>'Allocation (ENG)'!BF530</f>
        <v>2.5702756555093707E-2</v>
      </c>
      <c r="M530" s="469">
        <f>'Allocation (ENG)'!BG530</f>
        <v>7.2997250444550923E-3</v>
      </c>
      <c r="N530" s="470">
        <f>'Allocation (ENG)'!BH530</f>
        <v>0</v>
      </c>
      <c r="P530" s="367">
        <f t="shared" si="236"/>
        <v>-0.22758759632337569</v>
      </c>
      <c r="Q530" s="367">
        <f t="shared" si="237"/>
        <v>-7.1644306807094757E-2</v>
      </c>
      <c r="R530" s="367">
        <f t="shared" si="238"/>
        <v>5.8595300945807477E-2</v>
      </c>
      <c r="S530" s="367">
        <f t="shared" si="239"/>
        <v>-1.3077512305682066E-2</v>
      </c>
      <c r="T530" s="367">
        <f t="shared" si="240"/>
        <v>0.22071163289079615</v>
      </c>
      <c r="U530" s="367">
        <f t="shared" si="241"/>
        <v>0</v>
      </c>
      <c r="V530" s="367">
        <f t="shared" si="242"/>
        <v>0</v>
      </c>
      <c r="W530" s="367">
        <f t="shared" si="243"/>
        <v>2.5702756555093707E-2</v>
      </c>
      <c r="X530" s="367">
        <f t="shared" si="244"/>
        <v>7.2997250444550923E-3</v>
      </c>
      <c r="Y530" s="367">
        <f t="shared" si="245"/>
        <v>0</v>
      </c>
      <c r="AA530" s="368">
        <f>'GE2024 results'!Q529</f>
        <v>0.37597410680941118</v>
      </c>
      <c r="AB530" s="368">
        <f>'GE2024 results'!R529</f>
        <v>0.1633013818000747</v>
      </c>
      <c r="AC530" s="368">
        <f>'GE2024 results'!S529</f>
        <v>0.1542636623926304</v>
      </c>
      <c r="AD530" s="368">
        <f>'GE2024 results'!T529</f>
        <v>4.3346196937632267E-2</v>
      </c>
      <c r="AE530" s="368">
        <f>'GE2024 results'!U529</f>
        <v>0.26311465206025147</v>
      </c>
      <c r="AF530" s="368">
        <f>'GE2024 results'!W529</f>
        <v>0</v>
      </c>
      <c r="AG530" s="368">
        <f>'GE2024 results'!X529</f>
        <v>0</v>
      </c>
      <c r="AH530" s="369">
        <f>'GE2024 results'!Z529</f>
        <v>0</v>
      </c>
      <c r="AJ530" s="368">
        <f t="shared" si="246"/>
        <v>0.48382628495104762</v>
      </c>
      <c r="AK530" s="370" t="str">
        <f t="shared" si="247"/>
        <v>Grn</v>
      </c>
      <c r="AL530" s="368">
        <f t="shared" si="248"/>
        <v>0.27096732161260972</v>
      </c>
      <c r="AM530" s="368">
        <f t="shared" si="249"/>
        <v>0.21285896333843787</v>
      </c>
      <c r="AO530" s="383" t="s">
        <v>8</v>
      </c>
      <c r="AP530" s="372" t="str">
        <f t="shared" si="250"/>
        <v>Grn</v>
      </c>
      <c r="AQ530" s="359" t="str">
        <f t="shared" si="251"/>
        <v>gain from</v>
      </c>
      <c r="AR530" s="359" t="str">
        <f t="shared" si="252"/>
        <v>LAB</v>
      </c>
      <c r="AS530" s="333" t="str">
        <f t="shared" ref="AS530:AS545" si="263">IF(AD530&gt;AA530,"Con/LD","")</f>
        <v/>
      </c>
      <c r="AU530" s="373">
        <f t="shared" si="253"/>
        <v>7920.4092219020185</v>
      </c>
      <c r="AV530" s="374">
        <f t="shared" si="254"/>
        <v>4892.3688524590161</v>
      </c>
      <c r="AW530" s="375">
        <f t="shared" si="255"/>
        <v>11361.74771323926</v>
      </c>
      <c r="AX530" s="376">
        <f t="shared" si="256"/>
        <v>1615.6480000000001</v>
      </c>
      <c r="AY530" s="377">
        <f t="shared" si="257"/>
        <v>25825.138394136622</v>
      </c>
      <c r="AZ530" s="378">
        <f t="shared" si="258"/>
        <v>0</v>
      </c>
      <c r="BA530" s="379">
        <f t="shared" si="259"/>
        <v>0</v>
      </c>
      <c r="BB530" s="471">
        <f t="shared" si="261"/>
        <v>1371.9329970120507</v>
      </c>
      <c r="BC530" s="379">
        <f t="shared" si="262"/>
        <v>389.63656042637598</v>
      </c>
      <c r="BD530" s="381">
        <f t="shared" si="260"/>
        <v>0</v>
      </c>
      <c r="BE530" s="382">
        <f>'Allocation (ENG)'!AW530</f>
        <v>53376.881739175347</v>
      </c>
    </row>
    <row r="531" spans="1:57" ht="20" customHeight="1" x14ac:dyDescent="0.35">
      <c r="A531" s="333" t="s">
        <v>651</v>
      </c>
      <c r="B531" s="390" t="s">
        <v>644</v>
      </c>
      <c r="C531" s="333" t="s">
        <v>609</v>
      </c>
      <c r="D531" s="333" t="s">
        <v>71</v>
      </c>
      <c r="E531" s="462">
        <f>'Allocation (ENG)'!AY531</f>
        <v>0.21680712838422223</v>
      </c>
      <c r="F531" s="463">
        <f>'Allocation (ENG)'!AZ531</f>
        <v>0.33786326087075536</v>
      </c>
      <c r="G531" s="464">
        <f>'Allocation (ENG)'!BA531</f>
        <v>0.21367154216159898</v>
      </c>
      <c r="H531" s="465">
        <f>'Allocation (ENG)'!BB531</f>
        <v>2.1934265233344984E-2</v>
      </c>
      <c r="I531" s="466">
        <f>'Allocation (ENG)'!BC531</f>
        <v>0.14570927675722145</v>
      </c>
      <c r="J531" s="467">
        <f>'Allocation (ENG)'!BD531</f>
        <v>3.4186118859098717E-2</v>
      </c>
      <c r="K531" s="462">
        <f>'Allocation (ENG)'!BE531</f>
        <v>0</v>
      </c>
      <c r="L531" s="468">
        <f>'Allocation (ENG)'!BF531</f>
        <v>2.5800875588212958E-2</v>
      </c>
      <c r="M531" s="469">
        <f>'Allocation (ENG)'!BG531</f>
        <v>4.0275321455452984E-3</v>
      </c>
      <c r="N531" s="470">
        <f>'Allocation (ENG)'!BH531</f>
        <v>0</v>
      </c>
      <c r="P531" s="367">
        <f t="shared" si="236"/>
        <v>-0.15056190814911691</v>
      </c>
      <c r="Q531" s="367">
        <f t="shared" si="237"/>
        <v>-6.4696455005113562E-2</v>
      </c>
      <c r="R531" s="367">
        <f t="shared" si="238"/>
        <v>0.11011349378253581</v>
      </c>
      <c r="S531" s="367">
        <f t="shared" si="239"/>
        <v>9.2813664118871625E-4</v>
      </c>
      <c r="T531" s="367">
        <f t="shared" si="240"/>
        <v>9.2717527618039614E-2</v>
      </c>
      <c r="U531" s="367">
        <f t="shared" si="241"/>
        <v>-9.9050953817571216E-3</v>
      </c>
      <c r="V531" s="367">
        <f t="shared" si="242"/>
        <v>0</v>
      </c>
      <c r="W531" s="367">
        <f t="shared" si="243"/>
        <v>2.5800875588212958E-2</v>
      </c>
      <c r="X531" s="367">
        <f t="shared" si="244"/>
        <v>4.0275321455452984E-3</v>
      </c>
      <c r="Y531" s="367">
        <f t="shared" si="245"/>
        <v>-8.4241072395348331E-3</v>
      </c>
      <c r="AA531" s="368">
        <f>'GE2024 results'!Q530</f>
        <v>0.36736903653333913</v>
      </c>
      <c r="AB531" s="368">
        <f>'GE2024 results'!R530</f>
        <v>0.40255971587586892</v>
      </c>
      <c r="AC531" s="368">
        <f>'GE2024 results'!S530</f>
        <v>0.10355804837906317</v>
      </c>
      <c r="AD531" s="368">
        <f>'GE2024 results'!T530</f>
        <v>2.1006128592156267E-2</v>
      </c>
      <c r="AE531" s="368">
        <f>'GE2024 results'!U530</f>
        <v>5.2991749139181844E-2</v>
      </c>
      <c r="AF531" s="368">
        <f>'GE2024 results'!W530</f>
        <v>4.4091214240855839E-2</v>
      </c>
      <c r="AG531" s="368">
        <f>'GE2024 results'!X530</f>
        <v>0</v>
      </c>
      <c r="AH531" s="369">
        <f>'GE2024 results'!Z530</f>
        <v>8.4241072395348331E-3</v>
      </c>
      <c r="AJ531" s="368">
        <f t="shared" si="246"/>
        <v>0.33786326087075536</v>
      </c>
      <c r="AK531" s="370" t="str">
        <f t="shared" si="247"/>
        <v>Con</v>
      </c>
      <c r="AL531" s="368">
        <f t="shared" si="248"/>
        <v>0.12105613248653313</v>
      </c>
      <c r="AM531" s="368">
        <f t="shared" si="249"/>
        <v>0.21680712838422223</v>
      </c>
      <c r="AO531" s="384" t="s">
        <v>10</v>
      </c>
      <c r="AP531" s="372" t="str">
        <f t="shared" si="250"/>
        <v>Con</v>
      </c>
      <c r="AQ531" s="359" t="str">
        <f t="shared" si="251"/>
        <v>HOLD</v>
      </c>
      <c r="AR531" s="359" t="str">
        <f t="shared" si="252"/>
        <v/>
      </c>
      <c r="AS531" s="333" t="str">
        <f t="shared" si="263"/>
        <v/>
      </c>
      <c r="AU531" s="373">
        <f t="shared" si="253"/>
        <v>8897.544668587896</v>
      </c>
      <c r="AV531" s="374">
        <f t="shared" si="254"/>
        <v>13865.565573770491</v>
      </c>
      <c r="AW531" s="375">
        <f t="shared" si="255"/>
        <v>8768.8633900435998</v>
      </c>
      <c r="AX531" s="376">
        <f t="shared" si="256"/>
        <v>900.16000000000008</v>
      </c>
      <c r="AY531" s="377">
        <f t="shared" si="257"/>
        <v>5979.7609434568822</v>
      </c>
      <c r="AZ531" s="378">
        <f t="shared" si="258"/>
        <v>1402.9636472811728</v>
      </c>
      <c r="BA531" s="379">
        <f t="shared" si="259"/>
        <v>0</v>
      </c>
      <c r="BB531" s="471">
        <f t="shared" si="261"/>
        <v>1058.841767545453</v>
      </c>
      <c r="BC531" s="379">
        <f t="shared" si="262"/>
        <v>165.28583463204424</v>
      </c>
      <c r="BD531" s="381">
        <f t="shared" si="260"/>
        <v>0</v>
      </c>
      <c r="BE531" s="382">
        <f>'Allocation (ENG)'!AW531</f>
        <v>41038.985825317541</v>
      </c>
    </row>
    <row r="532" spans="1:57" ht="20" customHeight="1" x14ac:dyDescent="0.35">
      <c r="A532" s="333" t="s">
        <v>652</v>
      </c>
      <c r="B532" s="390" t="s">
        <v>644</v>
      </c>
      <c r="C532" s="333" t="s">
        <v>609</v>
      </c>
      <c r="D532" s="333" t="s">
        <v>71</v>
      </c>
      <c r="E532" s="462">
        <f>'Allocation (ENG)'!AY532</f>
        <v>0.22807945034385799</v>
      </c>
      <c r="F532" s="463">
        <f>'Allocation (ENG)'!AZ532</f>
        <v>4.5769938682409479E-2</v>
      </c>
      <c r="G532" s="464">
        <f>'Allocation (ENG)'!BA532</f>
        <v>0.12066929219493228</v>
      </c>
      <c r="H532" s="465">
        <f>'Allocation (ENG)'!BB532</f>
        <v>6.6464177227215079E-2</v>
      </c>
      <c r="I532" s="466">
        <f>'Allocation (ENG)'!BC532</f>
        <v>0.49811532003429931</v>
      </c>
      <c r="J532" s="467">
        <f>'Allocation (ENG)'!BD532</f>
        <v>0</v>
      </c>
      <c r="K532" s="462">
        <f>'Allocation (ENG)'!BE532</f>
        <v>1.5386703415758332E-2</v>
      </c>
      <c r="L532" s="468">
        <f>'Allocation (ENG)'!BF532</f>
        <v>1.4570837855817654E-2</v>
      </c>
      <c r="M532" s="469">
        <f>'Allocation (ENG)'!BG532</f>
        <v>8.214150699589402E-3</v>
      </c>
      <c r="N532" s="470">
        <f>'Allocation (ENG)'!BH532</f>
        <v>2.7301295461203533E-3</v>
      </c>
      <c r="P532" s="367">
        <f t="shared" si="236"/>
        <v>-0.27367715671422077</v>
      </c>
      <c r="Q532" s="367">
        <f t="shared" si="237"/>
        <v>-2.5032403460334619E-2</v>
      </c>
      <c r="R532" s="367">
        <f t="shared" si="238"/>
        <v>4.4739556477255429E-2</v>
      </c>
      <c r="S532" s="367">
        <f t="shared" si="239"/>
        <v>-1.6175480946546597E-2</v>
      </c>
      <c r="T532" s="367">
        <f t="shared" si="240"/>
        <v>0.26291987771747705</v>
      </c>
      <c r="U532" s="367">
        <f t="shared" si="241"/>
        <v>0</v>
      </c>
      <c r="V532" s="367">
        <f t="shared" si="242"/>
        <v>-6.4838457217634288E-3</v>
      </c>
      <c r="W532" s="367">
        <f t="shared" si="243"/>
        <v>1.4570837855817654E-2</v>
      </c>
      <c r="X532" s="367">
        <f t="shared" si="244"/>
        <v>8.214150699589402E-3</v>
      </c>
      <c r="Y532" s="367">
        <f t="shared" si="245"/>
        <v>-9.0755359072741716E-3</v>
      </c>
      <c r="AA532" s="368">
        <f>'GE2024 results'!Q531</f>
        <v>0.50175660705807879</v>
      </c>
      <c r="AB532" s="368">
        <f>'GE2024 results'!R531</f>
        <v>7.0802342142744099E-2</v>
      </c>
      <c r="AC532" s="368">
        <f>'GE2024 results'!S531</f>
        <v>7.5929735717676847E-2</v>
      </c>
      <c r="AD532" s="368">
        <f>'GE2024 results'!T531</f>
        <v>8.2639658173761676E-2</v>
      </c>
      <c r="AE532" s="368">
        <f>'GE2024 results'!U531</f>
        <v>0.2351954423168223</v>
      </c>
      <c r="AF532" s="368">
        <f>'GE2024 results'!W531</f>
        <v>0</v>
      </c>
      <c r="AG532" s="368">
        <f>'GE2024 results'!X531</f>
        <v>2.1870549137521761E-2</v>
      </c>
      <c r="AH532" s="369">
        <f>'GE2024 results'!Z531</f>
        <v>1.1805665453394525E-2</v>
      </c>
      <c r="AJ532" s="368">
        <f t="shared" si="246"/>
        <v>0.49811532003429931</v>
      </c>
      <c r="AK532" s="370" t="str">
        <f t="shared" si="247"/>
        <v>Grn</v>
      </c>
      <c r="AL532" s="368">
        <f t="shared" si="248"/>
        <v>0.27003586969044135</v>
      </c>
      <c r="AM532" s="368">
        <f t="shared" si="249"/>
        <v>0.22807945034385799</v>
      </c>
      <c r="AO532" s="383" t="s">
        <v>8</v>
      </c>
      <c r="AP532" s="372" t="str">
        <f t="shared" si="250"/>
        <v>Grn</v>
      </c>
      <c r="AQ532" s="359" t="str">
        <f t="shared" si="251"/>
        <v>gain from</v>
      </c>
      <c r="AR532" s="359" t="str">
        <f t="shared" si="252"/>
        <v>LAB</v>
      </c>
      <c r="AS532" s="333" t="str">
        <f t="shared" si="263"/>
        <v/>
      </c>
      <c r="AU532" s="373">
        <f t="shared" si="253"/>
        <v>8314.829971181558</v>
      </c>
      <c r="AV532" s="374">
        <f t="shared" si="254"/>
        <v>1668.5819672131147</v>
      </c>
      <c r="AW532" s="375">
        <f t="shared" si="255"/>
        <v>4399.1014790285644</v>
      </c>
      <c r="AX532" s="376">
        <f t="shared" si="256"/>
        <v>2423.0080000000003</v>
      </c>
      <c r="AY532" s="377">
        <f t="shared" si="257"/>
        <v>18159.216825021693</v>
      </c>
      <c r="AZ532" s="378">
        <f t="shared" si="258"/>
        <v>0</v>
      </c>
      <c r="BA532" s="379">
        <f t="shared" si="259"/>
        <v>560.93533427122406</v>
      </c>
      <c r="BB532" s="471">
        <f t="shared" si="261"/>
        <v>531.19226272303251</v>
      </c>
      <c r="BC532" s="379">
        <f t="shared" si="262"/>
        <v>299.4538364669782</v>
      </c>
      <c r="BD532" s="381">
        <f t="shared" si="260"/>
        <v>99.529190118030854</v>
      </c>
      <c r="BE532" s="382">
        <f>'Allocation (ENG)'!AW532</f>
        <v>36455.8488660242</v>
      </c>
    </row>
    <row r="533" spans="1:57" ht="20" customHeight="1" x14ac:dyDescent="0.35">
      <c r="A533" s="333" t="s">
        <v>653</v>
      </c>
      <c r="B533" s="390" t="s">
        <v>644</v>
      </c>
      <c r="C533" s="333" t="s">
        <v>609</v>
      </c>
      <c r="D533" s="333" t="s">
        <v>71</v>
      </c>
      <c r="E533" s="462">
        <f>'Allocation (ENG)'!AY533</f>
        <v>0.23805781808535428</v>
      </c>
      <c r="F533" s="463">
        <f>'Allocation (ENG)'!AZ533</f>
        <v>0.12548705123193341</v>
      </c>
      <c r="G533" s="464">
        <f>'Allocation (ENG)'!BA533</f>
        <v>0.32848814074590976</v>
      </c>
      <c r="H533" s="465">
        <f>'Allocation (ENG)'!BB533</f>
        <v>3.2704686147022641E-2</v>
      </c>
      <c r="I533" s="466">
        <f>'Allocation (ENG)'!BC533</f>
        <v>0.20895652013848412</v>
      </c>
      <c r="J533" s="467">
        <f>'Allocation (ENG)'!BD533</f>
        <v>0</v>
      </c>
      <c r="K533" s="462">
        <f>'Allocation (ENG)'!BE533</f>
        <v>0</v>
      </c>
      <c r="L533" s="468">
        <f>'Allocation (ENG)'!BF533</f>
        <v>3.9664999680578808E-2</v>
      </c>
      <c r="M533" s="469">
        <f>'Allocation (ENG)'!BG533</f>
        <v>3.3522543453734129E-3</v>
      </c>
      <c r="N533" s="470">
        <f>'Allocation (ENG)'!BH533</f>
        <v>2.328852962534364E-2</v>
      </c>
      <c r="P533" s="367">
        <f t="shared" si="236"/>
        <v>-0.23442110950680575</v>
      </c>
      <c r="Q533" s="367">
        <f t="shared" si="237"/>
        <v>-4.9642429828287982E-2</v>
      </c>
      <c r="R533" s="367">
        <f t="shared" si="238"/>
        <v>0.1420100255839315</v>
      </c>
      <c r="S533" s="367">
        <f t="shared" si="239"/>
        <v>-3.9816142490370701E-3</v>
      </c>
      <c r="T533" s="367">
        <f t="shared" si="240"/>
        <v>0.11994463834707557</v>
      </c>
      <c r="U533" s="367">
        <f t="shared" si="241"/>
        <v>-5.6362343861074441E-3</v>
      </c>
      <c r="V533" s="367">
        <f t="shared" si="242"/>
        <v>0</v>
      </c>
      <c r="W533" s="367">
        <f t="shared" si="243"/>
        <v>3.9664999680578808E-2</v>
      </c>
      <c r="X533" s="367">
        <f t="shared" si="244"/>
        <v>3.3522543453734129E-3</v>
      </c>
      <c r="Y533" s="367">
        <f t="shared" si="245"/>
        <v>-1.1290529986720949E-2</v>
      </c>
      <c r="AA533" s="368">
        <f>'GE2024 results'!Q532</f>
        <v>0.47247892759216004</v>
      </c>
      <c r="AB533" s="368">
        <f>'GE2024 results'!R532</f>
        <v>0.17512948106022139</v>
      </c>
      <c r="AC533" s="368">
        <f>'GE2024 results'!S532</f>
        <v>0.18647811516197826</v>
      </c>
      <c r="AD533" s="368">
        <f>'GE2024 results'!T532</f>
        <v>3.6686300396059711E-2</v>
      </c>
      <c r="AE533" s="368">
        <f>'GE2024 results'!U532</f>
        <v>8.9011881791408551E-2</v>
      </c>
      <c r="AF533" s="368">
        <f>'GE2024 results'!W532</f>
        <v>5.6362343861074441E-3</v>
      </c>
      <c r="AG533" s="368">
        <f>'GE2024 results'!X532</f>
        <v>0</v>
      </c>
      <c r="AH533" s="369">
        <f>'GE2024 results'!Z532</f>
        <v>3.4579059612064589E-2</v>
      </c>
      <c r="AJ533" s="368">
        <f t="shared" si="246"/>
        <v>0.32848814074590976</v>
      </c>
      <c r="AK533" s="370" t="str">
        <f t="shared" si="247"/>
        <v>Ref</v>
      </c>
      <c r="AL533" s="368">
        <f t="shared" si="248"/>
        <v>9.0430322660555479E-2</v>
      </c>
      <c r="AM533" s="368">
        <f t="shared" si="249"/>
        <v>0.23805781808535428</v>
      </c>
      <c r="AO533" s="383" t="s">
        <v>8</v>
      </c>
      <c r="AP533" s="372" t="str">
        <f t="shared" si="250"/>
        <v>Ref</v>
      </c>
      <c r="AQ533" s="359" t="str">
        <f t="shared" si="251"/>
        <v>gain from</v>
      </c>
      <c r="AR533" s="359" t="str">
        <f t="shared" si="252"/>
        <v>LAB</v>
      </c>
      <c r="AS533" s="333" t="str">
        <f t="shared" si="263"/>
        <v/>
      </c>
      <c r="AU533" s="373">
        <f t="shared" si="253"/>
        <v>9760.8645533141225</v>
      </c>
      <c r="AV533" s="374">
        <f t="shared" si="254"/>
        <v>5145.2295081967213</v>
      </c>
      <c r="AW533" s="375">
        <f t="shared" si="255"/>
        <v>13468.695441210841</v>
      </c>
      <c r="AX533" s="376">
        <f t="shared" si="256"/>
        <v>1340.96</v>
      </c>
      <c r="AY533" s="377">
        <f t="shared" si="257"/>
        <v>8567.6509471842364</v>
      </c>
      <c r="AZ533" s="378">
        <f t="shared" si="258"/>
        <v>0</v>
      </c>
      <c r="BA533" s="379">
        <f t="shared" si="259"/>
        <v>0</v>
      </c>
      <c r="BB533" s="471">
        <f t="shared" si="261"/>
        <v>1626.3472987497598</v>
      </c>
      <c r="BC533" s="379">
        <f t="shared" si="262"/>
        <v>137.44938467728326</v>
      </c>
      <c r="BD533" s="381">
        <f t="shared" si="260"/>
        <v>954.87804243135429</v>
      </c>
      <c r="BE533" s="382">
        <f>'Allocation (ENG)'!AW533</f>
        <v>41002.075175764316</v>
      </c>
    </row>
    <row r="534" spans="1:57" ht="20" customHeight="1" x14ac:dyDescent="0.35">
      <c r="A534" s="333" t="s">
        <v>654</v>
      </c>
      <c r="B534" s="390" t="s">
        <v>644</v>
      </c>
      <c r="C534" s="333" t="s">
        <v>609</v>
      </c>
      <c r="D534" s="333" t="s">
        <v>71</v>
      </c>
      <c r="E534" s="462">
        <f>'Allocation (ENG)'!AY534</f>
        <v>0.28144609132739185</v>
      </c>
      <c r="F534" s="463">
        <f>'Allocation (ENG)'!AZ534</f>
        <v>0.12350032655044751</v>
      </c>
      <c r="G534" s="464">
        <f>'Allocation (ENG)'!BA534</f>
        <v>0.14493213476724359</v>
      </c>
      <c r="H534" s="465">
        <f>'Allocation (ENG)'!BB534</f>
        <v>4.6414198164396479E-2</v>
      </c>
      <c r="I534" s="466">
        <f>'Allocation (ENG)'!BC534</f>
        <v>0.33323791638812345</v>
      </c>
      <c r="J534" s="467">
        <f>'Allocation (ENG)'!BD534</f>
        <v>0</v>
      </c>
      <c r="K534" s="462">
        <f>'Allocation (ENG)'!BE534</f>
        <v>3.859049589639351E-2</v>
      </c>
      <c r="L534" s="468">
        <f>'Allocation (ENG)'!BF534</f>
        <v>1.7500580283338289E-2</v>
      </c>
      <c r="M534" s="469">
        <f>'Allocation (ENG)'!BG534</f>
        <v>6.785854232727327E-3</v>
      </c>
      <c r="N534" s="470">
        <f>'Allocation (ENG)'!BH534</f>
        <v>7.5924023899378744E-3</v>
      </c>
      <c r="P534" s="367">
        <f t="shared" si="236"/>
        <v>-0.23353165791431119</v>
      </c>
      <c r="Q534" s="367">
        <f t="shared" si="237"/>
        <v>-3.5398869765446844E-2</v>
      </c>
      <c r="R534" s="367">
        <f t="shared" si="238"/>
        <v>6.908029603542612E-2</v>
      </c>
      <c r="S534" s="367">
        <f t="shared" si="239"/>
        <v>-1.5854475946754099E-3</v>
      </c>
      <c r="T534" s="367">
        <f t="shared" si="240"/>
        <v>0.20236803350903029</v>
      </c>
      <c r="U534" s="367">
        <f t="shared" si="241"/>
        <v>0</v>
      </c>
      <c r="V534" s="367">
        <f t="shared" si="242"/>
        <v>-7.1730040039762258E-3</v>
      </c>
      <c r="W534" s="367">
        <f t="shared" si="243"/>
        <v>1.7500580283338289E-2</v>
      </c>
      <c r="X534" s="367">
        <f t="shared" si="244"/>
        <v>6.785854232727327E-3</v>
      </c>
      <c r="Y534" s="367">
        <f t="shared" si="245"/>
        <v>-1.8045784782112516E-2</v>
      </c>
      <c r="AA534" s="368">
        <f>'GE2024 results'!Q533</f>
        <v>0.51497774924170303</v>
      </c>
      <c r="AB534" s="368">
        <f>'GE2024 results'!R533</f>
        <v>0.15889919631589436</v>
      </c>
      <c r="AC534" s="368">
        <f>'GE2024 results'!S533</f>
        <v>7.5851838731817472E-2</v>
      </c>
      <c r="AD534" s="368">
        <f>'GE2024 results'!T533</f>
        <v>4.7999645759071889E-2</v>
      </c>
      <c r="AE534" s="368">
        <f>'GE2024 results'!U533</f>
        <v>0.13086988287909315</v>
      </c>
      <c r="AF534" s="368">
        <f>'GE2024 results'!W533</f>
        <v>0</v>
      </c>
      <c r="AG534" s="368">
        <f>'GE2024 results'!X533</f>
        <v>4.5763499900369736E-2</v>
      </c>
      <c r="AH534" s="369">
        <f>'GE2024 results'!Z533</f>
        <v>2.5638187172050391E-2</v>
      </c>
      <c r="AJ534" s="368">
        <f t="shared" si="246"/>
        <v>0.33323791638812345</v>
      </c>
      <c r="AK534" s="370" t="str">
        <f t="shared" si="247"/>
        <v>Grn</v>
      </c>
      <c r="AL534" s="368">
        <f t="shared" si="248"/>
        <v>5.17918250607316E-2</v>
      </c>
      <c r="AM534" s="368">
        <f t="shared" si="249"/>
        <v>0.28144609132739185</v>
      </c>
      <c r="AO534" s="383" t="s">
        <v>8</v>
      </c>
      <c r="AP534" s="372" t="str">
        <f t="shared" si="250"/>
        <v>Grn</v>
      </c>
      <c r="AQ534" s="359" t="str">
        <f t="shared" si="251"/>
        <v>gain from</v>
      </c>
      <c r="AR534" s="359" t="str">
        <f t="shared" si="252"/>
        <v>LAB</v>
      </c>
      <c r="AS534" s="333" t="str">
        <f t="shared" si="263"/>
        <v/>
      </c>
      <c r="AU534" s="373">
        <f t="shared" si="253"/>
        <v>12199.769452449569</v>
      </c>
      <c r="AV534" s="374">
        <f t="shared" si="254"/>
        <v>5353.3360655737706</v>
      </c>
      <c r="AW534" s="375">
        <f t="shared" si="255"/>
        <v>6282.3350008969828</v>
      </c>
      <c r="AX534" s="376">
        <f t="shared" si="256"/>
        <v>2011.9040000000002</v>
      </c>
      <c r="AY534" s="377">
        <f t="shared" si="257"/>
        <v>14444.776026470625</v>
      </c>
      <c r="AZ534" s="378">
        <f t="shared" si="258"/>
        <v>0</v>
      </c>
      <c r="BA534" s="379">
        <f t="shared" si="259"/>
        <v>1672.7720423164451</v>
      </c>
      <c r="BB534" s="471">
        <f t="shared" si="261"/>
        <v>758.59303546857393</v>
      </c>
      <c r="BC534" s="379">
        <f t="shared" si="262"/>
        <v>294.14463276699729</v>
      </c>
      <c r="BD534" s="381">
        <f t="shared" si="260"/>
        <v>329.10586290474578</v>
      </c>
      <c r="BE534" s="382">
        <f>'Allocation (ENG)'!AW534</f>
        <v>43346.736118847715</v>
      </c>
    </row>
    <row r="535" spans="1:57" ht="20" customHeight="1" x14ac:dyDescent="0.35">
      <c r="A535" s="333" t="s">
        <v>655</v>
      </c>
      <c r="B535" s="390" t="s">
        <v>644</v>
      </c>
      <c r="C535" s="333" t="s">
        <v>609</v>
      </c>
      <c r="D535" s="333" t="s">
        <v>71</v>
      </c>
      <c r="E535" s="462">
        <f>'Allocation (ENG)'!AY535</f>
        <v>0.25831008689283003</v>
      </c>
      <c r="F535" s="463">
        <f>'Allocation (ENG)'!AZ535</f>
        <v>0.17637077666957898</v>
      </c>
      <c r="G535" s="464">
        <f>'Allocation (ENG)'!BA535</f>
        <v>0.23423938914886597</v>
      </c>
      <c r="H535" s="465">
        <f>'Allocation (ENG)'!BB535</f>
        <v>0.11267032498492333</v>
      </c>
      <c r="I535" s="466">
        <f>'Allocation (ENG)'!BC535</f>
        <v>0.16993869621947497</v>
      </c>
      <c r="J535" s="467">
        <f>'Allocation (ENG)'!BD535</f>
        <v>0</v>
      </c>
      <c r="K535" s="462">
        <f>'Allocation (ENG)'!BE535</f>
        <v>0</v>
      </c>
      <c r="L535" s="468">
        <f>'Allocation (ENG)'!BF535</f>
        <v>2.8284446661213089E-2</v>
      </c>
      <c r="M535" s="469">
        <f>'Allocation (ENG)'!BG535</f>
        <v>2.5639486638078346E-3</v>
      </c>
      <c r="N535" s="470">
        <f>'Allocation (ENG)'!BH535</f>
        <v>1.7622330759305825E-2</v>
      </c>
      <c r="P535" s="367">
        <f t="shared" si="236"/>
        <v>-0.20138013148111777</v>
      </c>
      <c r="Q535" s="367">
        <f t="shared" si="237"/>
        <v>-4.4333564692897676E-2</v>
      </c>
      <c r="R535" s="367">
        <f t="shared" si="238"/>
        <v>0.11500761543811602</v>
      </c>
      <c r="S535" s="367">
        <f t="shared" si="239"/>
        <v>-6.5510643922839229E-4</v>
      </c>
      <c r="T535" s="367">
        <f t="shared" si="240"/>
        <v>0.10502919986573729</v>
      </c>
      <c r="U535" s="367">
        <f t="shared" si="241"/>
        <v>0</v>
      </c>
      <c r="V535" s="367">
        <f t="shared" si="242"/>
        <v>0</v>
      </c>
      <c r="W535" s="367">
        <f t="shared" si="243"/>
        <v>2.8284446661213089E-2</v>
      </c>
      <c r="X535" s="367">
        <f t="shared" si="244"/>
        <v>2.5639486638078346E-3</v>
      </c>
      <c r="Y535" s="367">
        <f t="shared" si="245"/>
        <v>-4.5164080156303889E-3</v>
      </c>
      <c r="AA535" s="368">
        <f>'GE2024 results'!Q534</f>
        <v>0.4596902183739478</v>
      </c>
      <c r="AB535" s="368">
        <f>'GE2024 results'!R534</f>
        <v>0.22070434136247666</v>
      </c>
      <c r="AC535" s="368">
        <f>'GE2024 results'!S534</f>
        <v>0.11923177371074994</v>
      </c>
      <c r="AD535" s="368">
        <f>'GE2024 results'!T534</f>
        <v>0.11332543142415172</v>
      </c>
      <c r="AE535" s="368">
        <f>'GE2024 results'!U534</f>
        <v>6.4909496353737675E-2</v>
      </c>
      <c r="AF535" s="368">
        <f>'GE2024 results'!W534</f>
        <v>0</v>
      </c>
      <c r="AG535" s="368">
        <f>'GE2024 results'!X534</f>
        <v>0</v>
      </c>
      <c r="AH535" s="369">
        <f>'GE2024 results'!Z534</f>
        <v>2.2138738774936214E-2</v>
      </c>
      <c r="AJ535" s="368">
        <f t="shared" si="246"/>
        <v>0.25831008689283003</v>
      </c>
      <c r="AK535" s="370" t="str">
        <f t="shared" si="247"/>
        <v>Lab</v>
      </c>
      <c r="AL535" s="368">
        <f t="shared" si="248"/>
        <v>2.4070697743964059E-2</v>
      </c>
      <c r="AM535" s="368">
        <f t="shared" si="249"/>
        <v>0.23423938914886597</v>
      </c>
      <c r="AO535" s="383" t="s">
        <v>8</v>
      </c>
      <c r="AP535" s="372" t="str">
        <f t="shared" si="250"/>
        <v>Lab</v>
      </c>
      <c r="AQ535" s="359" t="str">
        <f t="shared" si="251"/>
        <v>HOLD</v>
      </c>
      <c r="AR535" s="359" t="str">
        <f t="shared" si="252"/>
        <v/>
      </c>
      <c r="AS535" s="333" t="str">
        <f t="shared" si="263"/>
        <v/>
      </c>
      <c r="AU535" s="373">
        <f t="shared" si="253"/>
        <v>12001.510086455333</v>
      </c>
      <c r="AV535" s="374">
        <f t="shared" si="254"/>
        <v>8194.4754098360663</v>
      </c>
      <c r="AW535" s="375">
        <f t="shared" si="255"/>
        <v>10883.146010018561</v>
      </c>
      <c r="AX535" s="376">
        <f t="shared" si="256"/>
        <v>5234.8480000000009</v>
      </c>
      <c r="AY535" s="377">
        <f t="shared" si="257"/>
        <v>7895.6304079726942</v>
      </c>
      <c r="AZ535" s="378">
        <f t="shared" si="258"/>
        <v>0</v>
      </c>
      <c r="BA535" s="379">
        <f t="shared" si="259"/>
        <v>0</v>
      </c>
      <c r="BB535" s="471">
        <f t="shared" si="261"/>
        <v>1314.1417587583148</v>
      </c>
      <c r="BC535" s="379">
        <f t="shared" si="262"/>
        <v>119.12525801832142</v>
      </c>
      <c r="BD535" s="381">
        <f t="shared" si="260"/>
        <v>818.76237547938911</v>
      </c>
      <c r="BE535" s="382">
        <f>'Allocation (ENG)'!AW535</f>
        <v>46461.63930653868</v>
      </c>
    </row>
    <row r="536" spans="1:57" ht="20" customHeight="1" x14ac:dyDescent="0.35">
      <c r="A536" s="333" t="s">
        <v>656</v>
      </c>
      <c r="B536" s="390" t="s">
        <v>644</v>
      </c>
      <c r="C536" s="333" t="s">
        <v>609</v>
      </c>
      <c r="D536" s="333" t="s">
        <v>71</v>
      </c>
      <c r="E536" s="462">
        <f>'Allocation (ENG)'!AY536</f>
        <v>0.23425724998380335</v>
      </c>
      <c r="F536" s="463">
        <f>'Allocation (ENG)'!AZ536</f>
        <v>5.8975933475011094E-2</v>
      </c>
      <c r="G536" s="464">
        <f>'Allocation (ENG)'!BA536</f>
        <v>0.21414979710160004</v>
      </c>
      <c r="H536" s="465">
        <f>'Allocation (ENG)'!BB536</f>
        <v>3.2788675912251673E-2</v>
      </c>
      <c r="I536" s="466">
        <f>'Allocation (ENG)'!BC536</f>
        <v>0.38008921732366963</v>
      </c>
      <c r="J536" s="467">
        <f>'Allocation (ENG)'!BD536</f>
        <v>0</v>
      </c>
      <c r="K536" s="462">
        <f>'Allocation (ENG)'!BE536</f>
        <v>8.967285602407624E-3</v>
      </c>
      <c r="L536" s="468">
        <f>'Allocation (ENG)'!BF536</f>
        <v>2.5858624954748079E-2</v>
      </c>
      <c r="M536" s="469">
        <f>'Allocation (ENG)'!BG536</f>
        <v>6.7432094882052531E-3</v>
      </c>
      <c r="N536" s="470">
        <f>'Allocation (ENG)'!BH536</f>
        <v>3.8170006158303051E-2</v>
      </c>
      <c r="P536" s="367">
        <f t="shared" si="236"/>
        <v>-0.30608620604246095</v>
      </c>
      <c r="Q536" s="367">
        <f t="shared" si="237"/>
        <v>-7.2724300125594998E-2</v>
      </c>
      <c r="R536" s="367">
        <f t="shared" si="238"/>
        <v>0.21414979710160004</v>
      </c>
      <c r="S536" s="367">
        <f t="shared" si="239"/>
        <v>-9.511974381327469E-3</v>
      </c>
      <c r="T536" s="367">
        <f t="shared" si="240"/>
        <v>0.19579727970134497</v>
      </c>
      <c r="U536" s="367">
        <f t="shared" si="241"/>
        <v>-8.7442389039712101E-3</v>
      </c>
      <c r="V536" s="367">
        <f t="shared" si="242"/>
        <v>-1.372985436855014E-2</v>
      </c>
      <c r="W536" s="367">
        <f t="shared" si="243"/>
        <v>2.5858624954748079E-2</v>
      </c>
      <c r="X536" s="367">
        <f t="shared" si="244"/>
        <v>6.7432094882052531E-3</v>
      </c>
      <c r="Y536" s="367">
        <f t="shared" si="245"/>
        <v>-3.1752337423993811E-2</v>
      </c>
      <c r="AA536" s="368">
        <f>'GE2024 results'!Q535</f>
        <v>0.54034345602626432</v>
      </c>
      <c r="AB536" s="368">
        <f>'GE2024 results'!R535</f>
        <v>0.13170023360060609</v>
      </c>
      <c r="AC536" s="368">
        <f>'GE2024 results'!S535</f>
        <v>0</v>
      </c>
      <c r="AD536" s="368">
        <f>'GE2024 results'!T535</f>
        <v>4.2300650293579142E-2</v>
      </c>
      <c r="AE536" s="368">
        <f>'GE2024 results'!U535</f>
        <v>0.18429193762232465</v>
      </c>
      <c r="AF536" s="368">
        <f>'GE2024 results'!W535</f>
        <v>8.7442389039712101E-3</v>
      </c>
      <c r="AG536" s="368">
        <f>'GE2024 results'!X535</f>
        <v>2.2697139970957764E-2</v>
      </c>
      <c r="AH536" s="369">
        <f>'GE2024 results'!Z535</f>
        <v>6.9922343582296861E-2</v>
      </c>
      <c r="AJ536" s="368">
        <f t="shared" si="246"/>
        <v>0.38008921732366963</v>
      </c>
      <c r="AK536" s="370" t="str">
        <f t="shared" si="247"/>
        <v>Grn</v>
      </c>
      <c r="AL536" s="368">
        <f t="shared" si="248"/>
        <v>0.14583196733986628</v>
      </c>
      <c r="AM536" s="368">
        <f t="shared" si="249"/>
        <v>0.23425724998380335</v>
      </c>
      <c r="AO536" s="383" t="s">
        <v>8</v>
      </c>
      <c r="AP536" s="372" t="str">
        <f t="shared" si="250"/>
        <v>Grn</v>
      </c>
      <c r="AQ536" s="359" t="str">
        <f t="shared" si="251"/>
        <v>gain from</v>
      </c>
      <c r="AR536" s="359" t="str">
        <f t="shared" si="252"/>
        <v>LAB</v>
      </c>
      <c r="AS536" s="333" t="str">
        <f t="shared" si="263"/>
        <v/>
      </c>
      <c r="AU536" s="373">
        <f t="shared" si="253"/>
        <v>8528.9028818443821</v>
      </c>
      <c r="AV536" s="374">
        <f t="shared" si="254"/>
        <v>2147.2121311475412</v>
      </c>
      <c r="AW536" s="375">
        <f t="shared" si="255"/>
        <v>7796.8251645253622</v>
      </c>
      <c r="AX536" s="376">
        <f t="shared" si="256"/>
        <v>1193.7792000000002</v>
      </c>
      <c r="AY536" s="377">
        <f t="shared" si="257"/>
        <v>13838.393566107165</v>
      </c>
      <c r="AZ536" s="378">
        <f t="shared" si="258"/>
        <v>0</v>
      </c>
      <c r="BA536" s="379">
        <f t="shared" si="259"/>
        <v>326.48341949708691</v>
      </c>
      <c r="BB536" s="471">
        <f t="shared" si="261"/>
        <v>941.46798407448478</v>
      </c>
      <c r="BC536" s="379">
        <f t="shared" si="262"/>
        <v>245.5086399281584</v>
      </c>
      <c r="BD536" s="381">
        <f t="shared" si="260"/>
        <v>1389.7041630347717</v>
      </c>
      <c r="BE536" s="382">
        <f>'Allocation (ENG)'!AW536</f>
        <v>36408.27715015896</v>
      </c>
    </row>
    <row r="537" spans="1:57" ht="20" customHeight="1" x14ac:dyDescent="0.35">
      <c r="A537" s="333" t="s">
        <v>657</v>
      </c>
      <c r="B537" s="390" t="s">
        <v>644</v>
      </c>
      <c r="C537" s="333" t="s">
        <v>609</v>
      </c>
      <c r="D537" s="333" t="s">
        <v>71</v>
      </c>
      <c r="E537" s="462">
        <f>'Allocation (ENG)'!AY537</f>
        <v>0.22348143023612049</v>
      </c>
      <c r="F537" s="463">
        <f>'Allocation (ENG)'!AZ537</f>
        <v>0.16641460666556099</v>
      </c>
      <c r="G537" s="464">
        <f>'Allocation (ENG)'!BA537</f>
        <v>0.36178555901174192</v>
      </c>
      <c r="H537" s="465">
        <f>'Allocation (ENG)'!BB537</f>
        <v>4.0209656991197613E-2</v>
      </c>
      <c r="I537" s="466">
        <f>'Allocation (ENG)'!BC537</f>
        <v>0.14852092313045401</v>
      </c>
      <c r="J537" s="467">
        <f>'Allocation (ENG)'!BD537</f>
        <v>0</v>
      </c>
      <c r="K537" s="462">
        <f>'Allocation (ENG)'!BE537</f>
        <v>0</v>
      </c>
      <c r="L537" s="468">
        <f>'Allocation (ENG)'!BF537</f>
        <v>4.3685668682142381E-2</v>
      </c>
      <c r="M537" s="469">
        <f>'Allocation (ENG)'!BG537</f>
        <v>2.2408081907138578E-3</v>
      </c>
      <c r="N537" s="470">
        <f>'Allocation (ENG)'!BH537</f>
        <v>1.3661347092068796E-2</v>
      </c>
      <c r="P537" s="367">
        <f t="shared" si="236"/>
        <v>-0.21624599397239003</v>
      </c>
      <c r="Q537" s="367">
        <f t="shared" si="237"/>
        <v>-6.3832352970341427E-2</v>
      </c>
      <c r="R537" s="367">
        <f t="shared" si="238"/>
        <v>0.15817442717558583</v>
      </c>
      <c r="S537" s="367">
        <f t="shared" si="239"/>
        <v>-4.506700043297153E-3</v>
      </c>
      <c r="T537" s="367">
        <f t="shared" si="240"/>
        <v>8.5798647023114849E-2</v>
      </c>
      <c r="U537" s="367">
        <f t="shared" si="241"/>
        <v>0</v>
      </c>
      <c r="V537" s="367">
        <f t="shared" si="242"/>
        <v>0</v>
      </c>
      <c r="W537" s="367">
        <f t="shared" si="243"/>
        <v>4.3685668682142381E-2</v>
      </c>
      <c r="X537" s="367">
        <f t="shared" si="244"/>
        <v>2.2408081907138578E-3</v>
      </c>
      <c r="Y537" s="367">
        <f t="shared" si="245"/>
        <v>-5.314504085528261E-3</v>
      </c>
      <c r="AA537" s="368">
        <f>'GE2024 results'!Q536</f>
        <v>0.43972742420851052</v>
      </c>
      <c r="AB537" s="368">
        <f>'GE2024 results'!R536</f>
        <v>0.23024695963590242</v>
      </c>
      <c r="AC537" s="368">
        <f>'GE2024 results'!S536</f>
        <v>0.20361113183615609</v>
      </c>
      <c r="AD537" s="368">
        <f>'GE2024 results'!T536</f>
        <v>4.4716357034494766E-2</v>
      </c>
      <c r="AE537" s="368">
        <f>'GE2024 results'!U536</f>
        <v>6.2722276107339159E-2</v>
      </c>
      <c r="AF537" s="368">
        <f>'GE2024 results'!W536</f>
        <v>0</v>
      </c>
      <c r="AG537" s="368">
        <f>'GE2024 results'!X536</f>
        <v>0</v>
      </c>
      <c r="AH537" s="369">
        <f>'GE2024 results'!Z536</f>
        <v>1.8975851177597057E-2</v>
      </c>
      <c r="AJ537" s="368">
        <f t="shared" si="246"/>
        <v>0.36178555901174192</v>
      </c>
      <c r="AK537" s="370" t="str">
        <f t="shared" si="247"/>
        <v>Ref</v>
      </c>
      <c r="AL537" s="368">
        <f t="shared" si="248"/>
        <v>0.13830412877562143</v>
      </c>
      <c r="AM537" s="368">
        <f t="shared" si="249"/>
        <v>0.22348143023612049</v>
      </c>
      <c r="AO537" s="383" t="s">
        <v>8</v>
      </c>
      <c r="AP537" s="372" t="str">
        <f t="shared" si="250"/>
        <v>Ref</v>
      </c>
      <c r="AQ537" s="359" t="str">
        <f t="shared" si="251"/>
        <v>gain from</v>
      </c>
      <c r="AR537" s="359" t="str">
        <f t="shared" si="252"/>
        <v>LAB</v>
      </c>
      <c r="AS537" s="333" t="str">
        <f t="shared" si="263"/>
        <v/>
      </c>
      <c r="AU537" s="373">
        <f t="shared" si="253"/>
        <v>9273.6080691642655</v>
      </c>
      <c r="AV537" s="374">
        <f t="shared" si="254"/>
        <v>6905.557377049181</v>
      </c>
      <c r="AW537" s="375">
        <f t="shared" si="255"/>
        <v>15012.690207922826</v>
      </c>
      <c r="AX537" s="376">
        <f t="shared" si="256"/>
        <v>1668.5440000000003</v>
      </c>
      <c r="AY537" s="377">
        <f t="shared" si="257"/>
        <v>6163.0392723327568</v>
      </c>
      <c r="AZ537" s="378">
        <f t="shared" si="258"/>
        <v>0</v>
      </c>
      <c r="BA537" s="379">
        <f t="shared" si="259"/>
        <v>0</v>
      </c>
      <c r="BB537" s="471">
        <f t="shared" si="261"/>
        <v>1812.7849332694736</v>
      </c>
      <c r="BC537" s="379">
        <f t="shared" si="262"/>
        <v>92.984803689943249</v>
      </c>
      <c r="BD537" s="381">
        <f t="shared" si="260"/>
        <v>566.89264291358791</v>
      </c>
      <c r="BE537" s="382">
        <f>'Allocation (ENG)'!AW537</f>
        <v>41496.101306342032</v>
      </c>
    </row>
    <row r="538" spans="1:57" ht="20" customHeight="1" x14ac:dyDescent="0.35">
      <c r="A538" s="333" t="s">
        <v>658</v>
      </c>
      <c r="B538" s="390" t="s">
        <v>644</v>
      </c>
      <c r="C538" s="333" t="s">
        <v>609</v>
      </c>
      <c r="D538" s="333" t="s">
        <v>71</v>
      </c>
      <c r="E538" s="462">
        <f>'Allocation (ENG)'!AY538</f>
        <v>0.25186120406223306</v>
      </c>
      <c r="F538" s="463">
        <f>'Allocation (ENG)'!AZ538</f>
        <v>0.12427565884308835</v>
      </c>
      <c r="G538" s="464">
        <f>'Allocation (ENG)'!BA538</f>
        <v>0.2914588293736019</v>
      </c>
      <c r="H538" s="465">
        <f>'Allocation (ENG)'!BB538</f>
        <v>4.0931725569015726E-2</v>
      </c>
      <c r="I538" s="466">
        <f>'Allocation (ENG)'!BC538</f>
        <v>0.23461829254258168</v>
      </c>
      <c r="J538" s="467">
        <f>'Allocation (ENG)'!BD538</f>
        <v>0</v>
      </c>
      <c r="K538" s="462">
        <f>'Allocation (ENG)'!BE538</f>
        <v>1.2566167857635308E-2</v>
      </c>
      <c r="L538" s="468">
        <f>'Allocation (ENG)'!BF538</f>
        <v>3.5193703942414688E-2</v>
      </c>
      <c r="M538" s="469">
        <f>'Allocation (ENG)'!BG538</f>
        <v>4.1303904569776973E-3</v>
      </c>
      <c r="N538" s="470">
        <f>'Allocation (ENG)'!BH538</f>
        <v>4.9640273524515898E-3</v>
      </c>
      <c r="P538" s="367">
        <f t="shared" si="236"/>
        <v>-0.24109873774688007</v>
      </c>
      <c r="Q538" s="367">
        <f t="shared" si="237"/>
        <v>-4.6763983698606473E-2</v>
      </c>
      <c r="R538" s="367">
        <f t="shared" si="238"/>
        <v>0.12829054340695775</v>
      </c>
      <c r="S538" s="367">
        <f t="shared" si="239"/>
        <v>-4.3480582934043929E-3</v>
      </c>
      <c r="T538" s="367">
        <f t="shared" si="240"/>
        <v>0.1360574778701652</v>
      </c>
      <c r="U538" s="367">
        <f t="shared" si="241"/>
        <v>0</v>
      </c>
      <c r="V538" s="367">
        <f t="shared" si="242"/>
        <v>-3.8779533041041845E-3</v>
      </c>
      <c r="W538" s="367">
        <f t="shared" si="243"/>
        <v>3.5193703942414688E-2</v>
      </c>
      <c r="X538" s="367">
        <f t="shared" si="244"/>
        <v>4.1303904569776973E-3</v>
      </c>
      <c r="Y538" s="367">
        <f t="shared" si="245"/>
        <v>-7.5833826335202498E-3</v>
      </c>
      <c r="AA538" s="368">
        <f>'GE2024 results'!Q537</f>
        <v>0.49295994180911312</v>
      </c>
      <c r="AB538" s="368">
        <f>'GE2024 results'!R537</f>
        <v>0.17103964254169482</v>
      </c>
      <c r="AC538" s="368">
        <f>'GE2024 results'!S537</f>
        <v>0.16316828596664415</v>
      </c>
      <c r="AD538" s="368">
        <f>'GE2024 results'!T537</f>
        <v>4.5279783862420118E-2</v>
      </c>
      <c r="AE538" s="368">
        <f>'GE2024 results'!U537</f>
        <v>9.856081467241648E-2</v>
      </c>
      <c r="AF538" s="368">
        <f>'GE2024 results'!W537</f>
        <v>0</v>
      </c>
      <c r="AG538" s="368">
        <f>'GE2024 results'!X537</f>
        <v>1.6444121161739492E-2</v>
      </c>
      <c r="AH538" s="369">
        <f>'GE2024 results'!Z537</f>
        <v>1.254740998597184E-2</v>
      </c>
      <c r="AJ538" s="368">
        <f t="shared" si="246"/>
        <v>0.2914588293736019</v>
      </c>
      <c r="AK538" s="370" t="str">
        <f t="shared" si="247"/>
        <v>Ref</v>
      </c>
      <c r="AL538" s="368">
        <f t="shared" si="248"/>
        <v>3.9597625311368845E-2</v>
      </c>
      <c r="AM538" s="368">
        <f t="shared" si="249"/>
        <v>0.25186120406223306</v>
      </c>
      <c r="AO538" s="383" t="s">
        <v>8</v>
      </c>
      <c r="AP538" s="372" t="str">
        <f t="shared" si="250"/>
        <v>Ref</v>
      </c>
      <c r="AQ538" s="359" t="str">
        <f t="shared" si="251"/>
        <v>gain from</v>
      </c>
      <c r="AR538" s="359" t="str">
        <f t="shared" si="252"/>
        <v>LAB</v>
      </c>
      <c r="AS538" s="333" t="str">
        <f t="shared" si="263"/>
        <v/>
      </c>
      <c r="AU538" s="373">
        <f t="shared" si="253"/>
        <v>9952.829971181558</v>
      </c>
      <c r="AV538" s="374">
        <f t="shared" si="254"/>
        <v>4911.0163934426228</v>
      </c>
      <c r="AW538" s="375">
        <f t="shared" si="255"/>
        <v>11517.614168311133</v>
      </c>
      <c r="AX538" s="376">
        <f t="shared" si="256"/>
        <v>1617.5040000000001</v>
      </c>
      <c r="AY538" s="377">
        <f t="shared" si="257"/>
        <v>9271.4397300675955</v>
      </c>
      <c r="AZ538" s="378">
        <f t="shared" si="258"/>
        <v>0</v>
      </c>
      <c r="BA538" s="379">
        <f t="shared" si="259"/>
        <v>496.57879045741174</v>
      </c>
      <c r="BB538" s="471">
        <f t="shared" si="261"/>
        <v>1390.7538983590525</v>
      </c>
      <c r="BC538" s="379">
        <f t="shared" si="262"/>
        <v>163.22114430427391</v>
      </c>
      <c r="BD538" s="381">
        <f t="shared" si="260"/>
        <v>196.1640753493632</v>
      </c>
      <c r="BE538" s="382">
        <f>'Allocation (ENG)'!AW538</f>
        <v>39517.122171473013</v>
      </c>
    </row>
    <row r="539" spans="1:57" ht="20" customHeight="1" x14ac:dyDescent="0.35">
      <c r="A539" s="333" t="s">
        <v>659</v>
      </c>
      <c r="B539" s="390" t="s">
        <v>644</v>
      </c>
      <c r="C539" s="333" t="s">
        <v>609</v>
      </c>
      <c r="D539" s="333" t="s">
        <v>71</v>
      </c>
      <c r="E539" s="462">
        <f>'Allocation (ENG)'!AY539</f>
        <v>0.22019939297577629</v>
      </c>
      <c r="F539" s="463">
        <f>'Allocation (ENG)'!AZ539</f>
        <v>9.0546819972517581E-2</v>
      </c>
      <c r="G539" s="464">
        <f>'Allocation (ENG)'!BA539</f>
        <v>0.47296395593320018</v>
      </c>
      <c r="H539" s="465">
        <f>'Allocation (ENG)'!BB539</f>
        <v>2.9747393608204421E-2</v>
      </c>
      <c r="I539" s="466">
        <f>'Allocation (ENG)'!BC539</f>
        <v>0.127508179616449</v>
      </c>
      <c r="J539" s="467">
        <f>'Allocation (ENG)'!BD539</f>
        <v>0</v>
      </c>
      <c r="K539" s="462">
        <f>'Allocation (ENG)'!BE539</f>
        <v>0</v>
      </c>
      <c r="L539" s="468">
        <f>'Allocation (ENG)'!BF539</f>
        <v>5.7110479295893017E-2</v>
      </c>
      <c r="M539" s="469">
        <f>'Allocation (ENG)'!BG539</f>
        <v>1.9237785979594813E-3</v>
      </c>
      <c r="N539" s="470">
        <f>'Allocation (ENG)'!BH539</f>
        <v>0</v>
      </c>
      <c r="P539" s="367">
        <f t="shared" si="236"/>
        <v>-0.25505439667455798</v>
      </c>
      <c r="Q539" s="367">
        <f t="shared" si="237"/>
        <v>-4.6870990696276607E-2</v>
      </c>
      <c r="R539" s="367">
        <f t="shared" si="238"/>
        <v>0.18098893598767207</v>
      </c>
      <c r="S539" s="367">
        <f t="shared" si="239"/>
        <v>-6.5397119517834751E-3</v>
      </c>
      <c r="T539" s="367">
        <f t="shared" si="240"/>
        <v>6.8441905441093423E-2</v>
      </c>
      <c r="U539" s="367">
        <f t="shared" si="241"/>
        <v>0</v>
      </c>
      <c r="V539" s="367">
        <f t="shared" si="242"/>
        <v>0</v>
      </c>
      <c r="W539" s="367">
        <f t="shared" si="243"/>
        <v>5.7110479295893017E-2</v>
      </c>
      <c r="X539" s="367">
        <f t="shared" si="244"/>
        <v>1.9237785979594813E-3</v>
      </c>
      <c r="Y539" s="367">
        <f t="shared" si="245"/>
        <v>0</v>
      </c>
      <c r="AA539" s="368">
        <f>'GE2024 results'!Q538</f>
        <v>0.47525378965033427</v>
      </c>
      <c r="AB539" s="368">
        <f>'GE2024 results'!R538</f>
        <v>0.13741781066879419</v>
      </c>
      <c r="AC539" s="368">
        <f>'GE2024 results'!S538</f>
        <v>0.2919750199455281</v>
      </c>
      <c r="AD539" s="368">
        <f>'GE2024 results'!T538</f>
        <v>3.6287105559987896E-2</v>
      </c>
      <c r="AE539" s="368">
        <f>'GE2024 results'!U538</f>
        <v>5.9066274175355579E-2</v>
      </c>
      <c r="AF539" s="368">
        <f>'GE2024 results'!W538</f>
        <v>0</v>
      </c>
      <c r="AG539" s="368">
        <f>'GE2024 results'!X538</f>
        <v>0</v>
      </c>
      <c r="AH539" s="369">
        <f>'GE2024 results'!Z538</f>
        <v>0</v>
      </c>
      <c r="AJ539" s="368">
        <f t="shared" si="246"/>
        <v>0.47296395593320018</v>
      </c>
      <c r="AK539" s="370" t="str">
        <f t="shared" si="247"/>
        <v>Ref</v>
      </c>
      <c r="AL539" s="368">
        <f t="shared" si="248"/>
        <v>0.25276456295742389</v>
      </c>
      <c r="AM539" s="368">
        <f t="shared" si="249"/>
        <v>0.22019939297577629</v>
      </c>
      <c r="AO539" s="383" t="s">
        <v>8</v>
      </c>
      <c r="AP539" s="372" t="str">
        <f t="shared" si="250"/>
        <v>Ref</v>
      </c>
      <c r="AQ539" s="359" t="str">
        <f t="shared" si="251"/>
        <v>gain from</v>
      </c>
      <c r="AR539" s="359" t="str">
        <f t="shared" si="252"/>
        <v>LAB</v>
      </c>
      <c r="AS539" s="333" t="str">
        <f t="shared" si="263"/>
        <v/>
      </c>
      <c r="AU539" s="373">
        <f t="shared" si="253"/>
        <v>9060.6628242074949</v>
      </c>
      <c r="AV539" s="374">
        <f t="shared" si="254"/>
        <v>3725.7786885245905</v>
      </c>
      <c r="AW539" s="375">
        <f t="shared" si="255"/>
        <v>19461.302207974222</v>
      </c>
      <c r="AX539" s="376">
        <f t="shared" si="256"/>
        <v>1224.0320000000002</v>
      </c>
      <c r="AY539" s="377">
        <f t="shared" si="257"/>
        <v>5246.6476279533817</v>
      </c>
      <c r="AZ539" s="378">
        <f t="shared" si="258"/>
        <v>0</v>
      </c>
      <c r="BA539" s="379">
        <f t="shared" si="259"/>
        <v>0</v>
      </c>
      <c r="BB539" s="471">
        <f t="shared" si="261"/>
        <v>2349.9555999497888</v>
      </c>
      <c r="BC539" s="379">
        <f t="shared" si="262"/>
        <v>79.158752387909658</v>
      </c>
      <c r="BD539" s="381">
        <f t="shared" si="260"/>
        <v>0</v>
      </c>
      <c r="BE539" s="382">
        <f>'Allocation (ENG)'!AW539</f>
        <v>41147.537700997389</v>
      </c>
    </row>
    <row r="540" spans="1:57" ht="20" customHeight="1" x14ac:dyDescent="0.35">
      <c r="A540" s="333" t="s">
        <v>660</v>
      </c>
      <c r="B540" s="390" t="s">
        <v>644</v>
      </c>
      <c r="C540" s="333" t="s">
        <v>609</v>
      </c>
      <c r="D540" s="333" t="s">
        <v>71</v>
      </c>
      <c r="E540" s="462">
        <f>'Allocation (ENG)'!AY540</f>
        <v>0.20081495953192163</v>
      </c>
      <c r="F540" s="463">
        <f>'Allocation (ENG)'!AZ540</f>
        <v>0.21031083450624874</v>
      </c>
      <c r="G540" s="464">
        <f>'Allocation (ENG)'!BA540</f>
        <v>0.3758127323378766</v>
      </c>
      <c r="H540" s="465">
        <f>'Allocation (ENG)'!BB540</f>
        <v>3.6804816736753121E-2</v>
      </c>
      <c r="I540" s="466">
        <f>'Allocation (ENG)'!BC540</f>
        <v>0.11575919985024007</v>
      </c>
      <c r="J540" s="467">
        <f>'Allocation (ENG)'!BD540</f>
        <v>0</v>
      </c>
      <c r="K540" s="462">
        <f>'Allocation (ENG)'!BE540</f>
        <v>0</v>
      </c>
      <c r="L540" s="468">
        <f>'Allocation (ENG)'!BF540</f>
        <v>4.5379452281870354E-2</v>
      </c>
      <c r="M540" s="469">
        <f>'Allocation (ENG)'!BG540</f>
        <v>1.7465159635929571E-3</v>
      </c>
      <c r="N540" s="470">
        <f>'Allocation (ENG)'!BH540</f>
        <v>1.3371488791496562E-2</v>
      </c>
      <c r="P540" s="367">
        <f t="shared" si="236"/>
        <v>-0.19195508126765898</v>
      </c>
      <c r="Q540" s="367">
        <f t="shared" si="237"/>
        <v>-7.8933119634110954E-2</v>
      </c>
      <c r="R540" s="367">
        <f t="shared" si="238"/>
        <v>0.16556953036855607</v>
      </c>
      <c r="S540" s="367">
        <f t="shared" si="239"/>
        <v>-3.8807985619499566E-3</v>
      </c>
      <c r="T540" s="367">
        <f t="shared" si="240"/>
        <v>6.7164392109716281E-2</v>
      </c>
      <c r="U540" s="367">
        <f t="shared" si="241"/>
        <v>0</v>
      </c>
      <c r="V540" s="367">
        <f t="shared" si="242"/>
        <v>0</v>
      </c>
      <c r="W540" s="367">
        <f t="shared" si="243"/>
        <v>4.5379452281870354E-2</v>
      </c>
      <c r="X540" s="367">
        <f t="shared" si="244"/>
        <v>1.7465159635929571E-3</v>
      </c>
      <c r="Y540" s="367">
        <f t="shared" si="245"/>
        <v>-5.0908912600157574E-3</v>
      </c>
      <c r="AA540" s="368">
        <f>'GE2024 results'!Q539</f>
        <v>0.39277004079958061</v>
      </c>
      <c r="AB540" s="368">
        <f>'GE2024 results'!R539</f>
        <v>0.28924395414035969</v>
      </c>
      <c r="AC540" s="368">
        <f>'GE2024 results'!S539</f>
        <v>0.21024320196932053</v>
      </c>
      <c r="AD540" s="368">
        <f>'GE2024 results'!T539</f>
        <v>4.0685615298703078E-2</v>
      </c>
      <c r="AE540" s="368">
        <f>'GE2024 results'!U539</f>
        <v>4.8594807740523785E-2</v>
      </c>
      <c r="AF540" s="368">
        <f>'GE2024 results'!W539</f>
        <v>0</v>
      </c>
      <c r="AG540" s="368">
        <f>'GE2024 results'!X539</f>
        <v>0</v>
      </c>
      <c r="AH540" s="369">
        <f>'GE2024 results'!Z539</f>
        <v>1.8462380051512319E-2</v>
      </c>
      <c r="AJ540" s="368">
        <f t="shared" si="246"/>
        <v>0.3758127323378766</v>
      </c>
      <c r="AK540" s="370" t="str">
        <f t="shared" si="247"/>
        <v>Ref</v>
      </c>
      <c r="AL540" s="368">
        <f t="shared" si="248"/>
        <v>0.16550189783162786</v>
      </c>
      <c r="AM540" s="368">
        <f t="shared" si="249"/>
        <v>0.21031083450624874</v>
      </c>
      <c r="AO540" s="383" t="s">
        <v>8</v>
      </c>
      <c r="AP540" s="372" t="str">
        <f t="shared" si="250"/>
        <v>Ref</v>
      </c>
      <c r="AQ540" s="359" t="str">
        <f t="shared" si="251"/>
        <v>gain from</v>
      </c>
      <c r="AR540" s="359" t="str">
        <f t="shared" si="252"/>
        <v>LAB</v>
      </c>
      <c r="AS540" s="333" t="str">
        <f t="shared" si="263"/>
        <v/>
      </c>
      <c r="AU540" s="373">
        <f t="shared" si="253"/>
        <v>9038.1095100864568</v>
      </c>
      <c r="AV540" s="374">
        <f t="shared" si="254"/>
        <v>9465.4918032786882</v>
      </c>
      <c r="AW540" s="375">
        <f t="shared" si="255"/>
        <v>16914.2609597997</v>
      </c>
      <c r="AX540" s="376">
        <f t="shared" si="256"/>
        <v>1656.4800000000002</v>
      </c>
      <c r="AY540" s="377">
        <f t="shared" si="257"/>
        <v>5209.9919621782064</v>
      </c>
      <c r="AZ540" s="378">
        <f t="shared" si="258"/>
        <v>0</v>
      </c>
      <c r="BA540" s="379">
        <f t="shared" si="259"/>
        <v>0</v>
      </c>
      <c r="BB540" s="471">
        <f t="shared" si="261"/>
        <v>2042.3999297028977</v>
      </c>
      <c r="BC540" s="379">
        <f t="shared" si="262"/>
        <v>78.60571033582832</v>
      </c>
      <c r="BD540" s="381">
        <f t="shared" si="260"/>
        <v>601.8126353342152</v>
      </c>
      <c r="BE540" s="382">
        <f>'Allocation (ENG)'!AW540</f>
        <v>45007.152510715991</v>
      </c>
    </row>
    <row r="541" spans="1:57" ht="20" customHeight="1" x14ac:dyDescent="0.35">
      <c r="A541" s="333" t="s">
        <v>661</v>
      </c>
      <c r="B541" s="390" t="s">
        <v>644</v>
      </c>
      <c r="C541" s="333" t="s">
        <v>609</v>
      </c>
      <c r="D541" s="333" t="s">
        <v>71</v>
      </c>
      <c r="E541" s="462">
        <f>'Allocation (ENG)'!AY541</f>
        <v>0.22512114287594601</v>
      </c>
      <c r="F541" s="463">
        <f>'Allocation (ENG)'!AZ541</f>
        <v>0.10127804861060449</v>
      </c>
      <c r="G541" s="464">
        <f>'Allocation (ENG)'!BA541</f>
        <v>0.4817055137320414</v>
      </c>
      <c r="H541" s="465">
        <f>'Allocation (ENG)'!BB541</f>
        <v>2.827264883537485E-2</v>
      </c>
      <c r="I541" s="466">
        <f>'Allocation (ENG)'!BC541</f>
        <v>0.10133387447421452</v>
      </c>
      <c r="J541" s="467">
        <f>'Allocation (ENG)'!BD541</f>
        <v>0</v>
      </c>
      <c r="K541" s="462">
        <f>'Allocation (ENG)'!BE541</f>
        <v>0</v>
      </c>
      <c r="L541" s="468">
        <f>'Allocation (ENG)'!BF541</f>
        <v>5.8166023908588813E-2</v>
      </c>
      <c r="M541" s="469">
        <f>'Allocation (ENG)'!BG541</f>
        <v>1.5288739871293566E-3</v>
      </c>
      <c r="N541" s="470">
        <f>'Allocation (ENG)'!BH541</f>
        <v>2.5938735761006767E-3</v>
      </c>
      <c r="P541" s="367">
        <f t="shared" si="236"/>
        <v>-0.25014097576576488</v>
      </c>
      <c r="Q541" s="367">
        <f t="shared" si="237"/>
        <v>-4.9068198295422139E-2</v>
      </c>
      <c r="R541" s="367">
        <f t="shared" si="238"/>
        <v>0.19083030167319331</v>
      </c>
      <c r="S541" s="367">
        <f t="shared" si="239"/>
        <v>-5.4620898803133325E-3</v>
      </c>
      <c r="T541" s="367">
        <f t="shared" si="240"/>
        <v>5.5417919305540825E-2</v>
      </c>
      <c r="U541" s="367">
        <f t="shared" si="241"/>
        <v>0</v>
      </c>
      <c r="V541" s="367">
        <f t="shared" si="242"/>
        <v>0</v>
      </c>
      <c r="W541" s="367">
        <f t="shared" si="243"/>
        <v>5.8166023908588813E-2</v>
      </c>
      <c r="X541" s="367">
        <f t="shared" si="244"/>
        <v>1.5288739871293566E-3</v>
      </c>
      <c r="Y541" s="367">
        <f t="shared" si="245"/>
        <v>-1.2718549329518028E-3</v>
      </c>
      <c r="AA541" s="368">
        <f>'GE2024 results'!Q540</f>
        <v>0.47526211864171092</v>
      </c>
      <c r="AB541" s="368">
        <f>'GE2024 results'!R540</f>
        <v>0.15034624690602663</v>
      </c>
      <c r="AC541" s="368">
        <f>'GE2024 results'!S540</f>
        <v>0.29087521205884809</v>
      </c>
      <c r="AD541" s="368">
        <f>'GE2024 results'!T540</f>
        <v>3.3734738715688183E-2</v>
      </c>
      <c r="AE541" s="368">
        <f>'GE2024 results'!U540</f>
        <v>4.5915955168673694E-2</v>
      </c>
      <c r="AF541" s="368">
        <f>'GE2024 results'!W540</f>
        <v>0</v>
      </c>
      <c r="AG541" s="368">
        <f>'GE2024 results'!X540</f>
        <v>0</v>
      </c>
      <c r="AH541" s="369">
        <f>'GE2024 results'!Z540</f>
        <v>3.8657285090524796E-3</v>
      </c>
      <c r="AJ541" s="368">
        <f t="shared" si="246"/>
        <v>0.4817055137320414</v>
      </c>
      <c r="AK541" s="370" t="str">
        <f t="shared" si="247"/>
        <v>Ref</v>
      </c>
      <c r="AL541" s="368">
        <f t="shared" si="248"/>
        <v>0.25658437085609542</v>
      </c>
      <c r="AM541" s="368">
        <f t="shared" si="249"/>
        <v>0.22512114287594601</v>
      </c>
      <c r="AO541" s="383" t="s">
        <v>8</v>
      </c>
      <c r="AP541" s="372" t="str">
        <f t="shared" si="250"/>
        <v>Ref</v>
      </c>
      <c r="AQ541" s="359" t="str">
        <f t="shared" si="251"/>
        <v>gain from</v>
      </c>
      <c r="AR541" s="359" t="str">
        <f t="shared" si="252"/>
        <v>LAB</v>
      </c>
      <c r="AS541" s="333" t="str">
        <f t="shared" si="263"/>
        <v/>
      </c>
      <c r="AU541" s="373">
        <f t="shared" si="253"/>
        <v>8963.1066282420761</v>
      </c>
      <c r="AV541" s="374">
        <f t="shared" si="254"/>
        <v>4032.3442622950824</v>
      </c>
      <c r="AW541" s="375">
        <f t="shared" si="255"/>
        <v>19178.908865844001</v>
      </c>
      <c r="AX541" s="376">
        <f t="shared" si="256"/>
        <v>1125.6640000000002</v>
      </c>
      <c r="AY541" s="377">
        <f t="shared" si="257"/>
        <v>4034.5669463209274</v>
      </c>
      <c r="AZ541" s="378">
        <f t="shared" si="258"/>
        <v>0</v>
      </c>
      <c r="BA541" s="379">
        <f t="shared" si="259"/>
        <v>0</v>
      </c>
      <c r="BB541" s="471">
        <f t="shared" si="261"/>
        <v>2315.8565551563975</v>
      </c>
      <c r="BC541" s="379">
        <f t="shared" si="262"/>
        <v>60.87149519908656</v>
      </c>
      <c r="BD541" s="381">
        <f t="shared" si="260"/>
        <v>103.2740201375999</v>
      </c>
      <c r="BE541" s="382">
        <f>'Allocation (ENG)'!AW541</f>
        <v>39814.592773195167</v>
      </c>
    </row>
    <row r="542" spans="1:57" ht="20" customHeight="1" x14ac:dyDescent="0.35">
      <c r="A542" s="333" t="s">
        <v>662</v>
      </c>
      <c r="B542" s="390" t="s">
        <v>644</v>
      </c>
      <c r="C542" s="333" t="s">
        <v>609</v>
      </c>
      <c r="D542" s="333" t="s">
        <v>71</v>
      </c>
      <c r="E542" s="462">
        <f>'Allocation (ENG)'!AY542</f>
        <v>0.24383881113026529</v>
      </c>
      <c r="F542" s="463">
        <f>'Allocation (ENG)'!AZ542</f>
        <v>0.20953326163672437</v>
      </c>
      <c r="G542" s="464">
        <f>'Allocation (ENG)'!BA542</f>
        <v>0.28385310278914755</v>
      </c>
      <c r="H542" s="465">
        <f>'Allocation (ENG)'!BB542</f>
        <v>2.6614486337593463E-2</v>
      </c>
      <c r="I542" s="466">
        <f>'Allocation (ENG)'!BC542</f>
        <v>0.18840674934147392</v>
      </c>
      <c r="J542" s="467">
        <f>'Allocation (ENG)'!BD542</f>
        <v>0</v>
      </c>
      <c r="K542" s="462">
        <f>'Allocation (ENG)'!BE542</f>
        <v>2.4955450417099736E-3</v>
      </c>
      <c r="L542" s="468">
        <f>'Allocation (ENG)'!BF542</f>
        <v>3.4275311144860668E-2</v>
      </c>
      <c r="M542" s="469">
        <f>'Allocation (ENG)'!BG542</f>
        <v>3.2888829751956008E-3</v>
      </c>
      <c r="N542" s="470">
        <f>'Allocation (ENG)'!BH542</f>
        <v>7.6938496030292212E-3</v>
      </c>
      <c r="P542" s="367">
        <f t="shared" si="236"/>
        <v>-0.20619534823871799</v>
      </c>
      <c r="Q542" s="367">
        <f t="shared" si="237"/>
        <v>-6.239601811815626E-2</v>
      </c>
      <c r="R542" s="367">
        <f t="shared" si="238"/>
        <v>0.13400733751576907</v>
      </c>
      <c r="S542" s="367">
        <f t="shared" si="239"/>
        <v>-1.1477644542828187E-3</v>
      </c>
      <c r="T542" s="367">
        <f t="shared" si="240"/>
        <v>0.11377370377494596</v>
      </c>
      <c r="U542" s="367">
        <f t="shared" si="241"/>
        <v>-6.1486864169927333E-3</v>
      </c>
      <c r="V542" s="367">
        <f t="shared" si="242"/>
        <v>-3.0734672349602122E-3</v>
      </c>
      <c r="W542" s="367">
        <f t="shared" si="243"/>
        <v>3.4275311144860668E-2</v>
      </c>
      <c r="X542" s="367">
        <f t="shared" si="244"/>
        <v>3.2888829751956008E-3</v>
      </c>
      <c r="Y542" s="367">
        <f t="shared" si="245"/>
        <v>-6.3839509476612127E-3</v>
      </c>
      <c r="AA542" s="368">
        <f>'GE2024 results'!Q541</f>
        <v>0.45003415936898328</v>
      </c>
      <c r="AB542" s="368">
        <f>'GE2024 results'!R541</f>
        <v>0.27192927975488063</v>
      </c>
      <c r="AC542" s="368">
        <f>'GE2024 results'!S541</f>
        <v>0.14984576527337848</v>
      </c>
      <c r="AD542" s="368">
        <f>'GE2024 results'!T541</f>
        <v>2.7762250791876282E-2</v>
      </c>
      <c r="AE542" s="368">
        <f>'GE2024 results'!U541</f>
        <v>7.4633045566527959E-2</v>
      </c>
      <c r="AF542" s="368">
        <f>'GE2024 results'!W541</f>
        <v>6.1486864169927333E-3</v>
      </c>
      <c r="AG542" s="368">
        <f>'GE2024 results'!X541</f>
        <v>5.5690122766701858E-3</v>
      </c>
      <c r="AH542" s="369">
        <f>'GE2024 results'!Z541</f>
        <v>1.4077800550690434E-2</v>
      </c>
      <c r="AJ542" s="368">
        <f t="shared" si="246"/>
        <v>0.28385310278914755</v>
      </c>
      <c r="AK542" s="370" t="str">
        <f t="shared" si="247"/>
        <v>Ref</v>
      </c>
      <c r="AL542" s="368">
        <f t="shared" si="248"/>
        <v>4.0014291658882262E-2</v>
      </c>
      <c r="AM542" s="368">
        <f t="shared" si="249"/>
        <v>0.24383881113026529</v>
      </c>
      <c r="AO542" s="383" t="s">
        <v>8</v>
      </c>
      <c r="AP542" s="372" t="str">
        <f t="shared" si="250"/>
        <v>Ref</v>
      </c>
      <c r="AQ542" s="359" t="str">
        <f t="shared" si="251"/>
        <v>gain from</v>
      </c>
      <c r="AR542" s="359" t="str">
        <f t="shared" si="252"/>
        <v>LAB</v>
      </c>
      <c r="AS542" s="333" t="str">
        <f t="shared" si="263"/>
        <v/>
      </c>
      <c r="AU542" s="373">
        <f t="shared" si="253"/>
        <v>11401.48703170029</v>
      </c>
      <c r="AV542" s="374">
        <f t="shared" si="254"/>
        <v>9797.4180327868853</v>
      </c>
      <c r="AW542" s="375">
        <f t="shared" si="255"/>
        <v>13272.487080120361</v>
      </c>
      <c r="AX542" s="376">
        <f t="shared" si="256"/>
        <v>1244.4480000000001</v>
      </c>
      <c r="AY542" s="377">
        <f t="shared" si="257"/>
        <v>8809.5783413003919</v>
      </c>
      <c r="AZ542" s="378">
        <f t="shared" si="258"/>
        <v>0</v>
      </c>
      <c r="BA542" s="379">
        <f t="shared" si="259"/>
        <v>116.68743092288085</v>
      </c>
      <c r="BB542" s="471">
        <f t="shared" si="261"/>
        <v>1602.6551052894158</v>
      </c>
      <c r="BC542" s="379">
        <f t="shared" si="262"/>
        <v>153.78255994875229</v>
      </c>
      <c r="BD542" s="381">
        <f t="shared" si="260"/>
        <v>359.75128842769408</v>
      </c>
      <c r="BE542" s="382">
        <f>'Allocation (ENG)'!AW542</f>
        <v>46758.294870496669</v>
      </c>
    </row>
    <row r="543" spans="1:57" ht="20" customHeight="1" x14ac:dyDescent="0.35">
      <c r="A543" s="333" t="s">
        <v>663</v>
      </c>
      <c r="B543" s="390" t="s">
        <v>644</v>
      </c>
      <c r="C543" s="333" t="s">
        <v>609</v>
      </c>
      <c r="D543" s="333" t="s">
        <v>71</v>
      </c>
      <c r="E543" s="462">
        <f>'Allocation (ENG)'!AY543</f>
        <v>0.19042475812363524</v>
      </c>
      <c r="F543" s="463">
        <f>'Allocation (ENG)'!AZ543</f>
        <v>0.1660802271557181</v>
      </c>
      <c r="G543" s="464">
        <f>'Allocation (ENG)'!BA543</f>
        <v>0.40949225506562748</v>
      </c>
      <c r="H543" s="465">
        <f>'Allocation (ENG)'!BB543</f>
        <v>2.9865262923337785E-2</v>
      </c>
      <c r="I543" s="466">
        <f>'Allocation (ENG)'!BC543</f>
        <v>0.12605191688227363</v>
      </c>
      <c r="J543" s="467">
        <f>'Allocation (ENG)'!BD543</f>
        <v>2.546686509221794E-2</v>
      </c>
      <c r="K543" s="462">
        <f>'Allocation (ENG)'!BE543</f>
        <v>0</v>
      </c>
      <c r="L543" s="468">
        <f>'Allocation (ENG)'!BF543</f>
        <v>4.9446260463148414E-2</v>
      </c>
      <c r="M543" s="469">
        <f>'Allocation (ENG)'!BG543</f>
        <v>3.1724542940412773E-3</v>
      </c>
      <c r="N543" s="470">
        <f>'Allocation (ENG)'!BH543</f>
        <v>0</v>
      </c>
      <c r="P543" s="367">
        <f t="shared" si="236"/>
        <v>-0.20111891180670721</v>
      </c>
      <c r="Q543" s="367">
        <f t="shared" si="237"/>
        <v>-7.404350025428727E-2</v>
      </c>
      <c r="R543" s="367">
        <f t="shared" si="238"/>
        <v>0.16866220976385923</v>
      </c>
      <c r="S543" s="367">
        <f t="shared" si="239"/>
        <v>-4.8417369305274807E-3</v>
      </c>
      <c r="T543" s="367">
        <f t="shared" si="240"/>
        <v>7.0423293958604666E-2</v>
      </c>
      <c r="U543" s="367">
        <f t="shared" si="241"/>
        <v>-1.1700069488131806E-2</v>
      </c>
      <c r="V543" s="367">
        <f t="shared" si="242"/>
        <v>0</v>
      </c>
      <c r="W543" s="367">
        <f t="shared" si="243"/>
        <v>4.9446260463148414E-2</v>
      </c>
      <c r="X543" s="367">
        <f t="shared" si="244"/>
        <v>3.1724542940412773E-3</v>
      </c>
      <c r="Y543" s="367">
        <f t="shared" si="245"/>
        <v>0</v>
      </c>
      <c r="AA543" s="368">
        <f>'GE2024 results'!Q542</f>
        <v>0.39154366993034245</v>
      </c>
      <c r="AB543" s="368">
        <f>'GE2024 results'!R542</f>
        <v>0.24012372741000537</v>
      </c>
      <c r="AC543" s="368">
        <f>'GE2024 results'!S542</f>
        <v>0.24083004530176824</v>
      </c>
      <c r="AD543" s="368">
        <f>'GE2024 results'!T542</f>
        <v>3.4706999853865265E-2</v>
      </c>
      <c r="AE543" s="368">
        <f>'GE2024 results'!U542</f>
        <v>5.5628622923668956E-2</v>
      </c>
      <c r="AF543" s="368">
        <f>'GE2024 results'!W542</f>
        <v>3.7166934580349746E-2</v>
      </c>
      <c r="AG543" s="368">
        <f>'GE2024 results'!X542</f>
        <v>0</v>
      </c>
      <c r="AH543" s="369">
        <f>'GE2024 results'!Z542</f>
        <v>0</v>
      </c>
      <c r="AJ543" s="368">
        <f t="shared" si="246"/>
        <v>0.40949225506562748</v>
      </c>
      <c r="AK543" s="370" t="str">
        <f t="shared" si="247"/>
        <v>Ref</v>
      </c>
      <c r="AL543" s="368">
        <f t="shared" si="248"/>
        <v>0.21906749694199223</v>
      </c>
      <c r="AM543" s="368">
        <f t="shared" si="249"/>
        <v>0.19042475812363524</v>
      </c>
      <c r="AO543" s="383" t="s">
        <v>8</v>
      </c>
      <c r="AP543" s="372" t="str">
        <f t="shared" si="250"/>
        <v>Ref</v>
      </c>
      <c r="AQ543" s="359" t="str">
        <f t="shared" si="251"/>
        <v>gain from</v>
      </c>
      <c r="AR543" s="359" t="str">
        <f t="shared" si="252"/>
        <v>LAB</v>
      </c>
      <c r="AS543" s="333" t="str">
        <f t="shared" si="263"/>
        <v/>
      </c>
      <c r="AU543" s="373">
        <f t="shared" si="253"/>
        <v>8431.7925072046128</v>
      </c>
      <c r="AV543" s="374">
        <f t="shared" si="254"/>
        <v>7353.8442622950834</v>
      </c>
      <c r="AW543" s="375">
        <f t="shared" si="255"/>
        <v>18131.85303236117</v>
      </c>
      <c r="AX543" s="376">
        <f t="shared" si="256"/>
        <v>1322.4</v>
      </c>
      <c r="AY543" s="377">
        <f t="shared" si="257"/>
        <v>5581.4360420333123</v>
      </c>
      <c r="AZ543" s="378">
        <f t="shared" si="258"/>
        <v>1127.6439281447711</v>
      </c>
      <c r="BA543" s="379">
        <f t="shared" si="259"/>
        <v>0</v>
      </c>
      <c r="BB543" s="471">
        <f t="shared" si="261"/>
        <v>2189.4243825783014</v>
      </c>
      <c r="BC543" s="379">
        <f t="shared" si="262"/>
        <v>140.47268122866129</v>
      </c>
      <c r="BD543" s="381">
        <f t="shared" si="260"/>
        <v>0</v>
      </c>
      <c r="BE543" s="382">
        <f>'Allocation (ENG)'!AW543</f>
        <v>44278.866835845918</v>
      </c>
    </row>
    <row r="544" spans="1:57" ht="20" customHeight="1" x14ac:dyDescent="0.35">
      <c r="A544" s="333" t="s">
        <v>664</v>
      </c>
      <c r="B544" s="390" t="s">
        <v>644</v>
      </c>
      <c r="C544" s="333" t="s">
        <v>609</v>
      </c>
      <c r="D544" s="333" t="s">
        <v>71</v>
      </c>
      <c r="E544" s="462">
        <f>'Allocation (ENG)'!AY544</f>
        <v>0.22196040527842423</v>
      </c>
      <c r="F544" s="463">
        <f>'Allocation (ENG)'!AZ544</f>
        <v>0.13004215003432906</v>
      </c>
      <c r="G544" s="464">
        <f>'Allocation (ENG)'!BA544</f>
        <v>0.36794218363828762</v>
      </c>
      <c r="H544" s="465">
        <f>'Allocation (ENG)'!BB544</f>
        <v>7.1791089231869581E-2</v>
      </c>
      <c r="I544" s="466">
        <f>'Allocation (ENG)'!BC544</f>
        <v>0.13900770002945889</v>
      </c>
      <c r="J544" s="467">
        <f>'Allocation (ENG)'!BD544</f>
        <v>0</v>
      </c>
      <c r="K544" s="462">
        <f>'Allocation (ENG)'!BE544</f>
        <v>1.2432232118665161E-2</v>
      </c>
      <c r="L544" s="468">
        <f>'Allocation (ENG)'!BF544</f>
        <v>4.442908216821484E-2</v>
      </c>
      <c r="M544" s="469">
        <f>'Allocation (ENG)'!BG544</f>
        <v>2.7161894666302964E-3</v>
      </c>
      <c r="N544" s="470">
        <f>'Allocation (ENG)'!BH544</f>
        <v>9.6789680341200952E-3</v>
      </c>
      <c r="P544" s="367">
        <f t="shared" si="236"/>
        <v>-0.21519524210449589</v>
      </c>
      <c r="Q544" s="367">
        <f t="shared" si="237"/>
        <v>-5.0054268698453308E-2</v>
      </c>
      <c r="R544" s="367">
        <f t="shared" si="238"/>
        <v>0.16066650477169966</v>
      </c>
      <c r="S544" s="367">
        <f t="shared" si="239"/>
        <v>-8.1233145461705597E-3</v>
      </c>
      <c r="T544" s="367">
        <f t="shared" si="240"/>
        <v>8.0246385586326269E-2</v>
      </c>
      <c r="U544" s="367">
        <f t="shared" si="241"/>
        <v>0</v>
      </c>
      <c r="V544" s="367">
        <f t="shared" si="242"/>
        <v>-4.9083818128578625E-3</v>
      </c>
      <c r="W544" s="367">
        <f t="shared" si="243"/>
        <v>4.442908216821484E-2</v>
      </c>
      <c r="X544" s="367">
        <f t="shared" si="244"/>
        <v>2.7161894666302964E-3</v>
      </c>
      <c r="Y544" s="367">
        <f t="shared" si="245"/>
        <v>-9.7769548308936777E-3</v>
      </c>
      <c r="AA544" s="368">
        <f>'GE2024 results'!Q543</f>
        <v>0.43715564738292012</v>
      </c>
      <c r="AB544" s="368">
        <f>'GE2024 results'!R543</f>
        <v>0.18009641873278237</v>
      </c>
      <c r="AC544" s="368">
        <f>'GE2024 results'!S543</f>
        <v>0.20727567886658796</v>
      </c>
      <c r="AD544" s="368">
        <f>'GE2024 results'!T543</f>
        <v>7.9914403778040141E-2</v>
      </c>
      <c r="AE544" s="368">
        <f>'GE2024 results'!U543</f>
        <v>5.8761314443132623E-2</v>
      </c>
      <c r="AF544" s="368">
        <f>'GE2024 results'!W543</f>
        <v>0</v>
      </c>
      <c r="AG544" s="368">
        <f>'GE2024 results'!X543</f>
        <v>1.7340613931523023E-2</v>
      </c>
      <c r="AH544" s="369">
        <f>'GE2024 results'!Z543</f>
        <v>1.9455922865013773E-2</v>
      </c>
      <c r="AJ544" s="368">
        <f t="shared" si="246"/>
        <v>0.36794218363828762</v>
      </c>
      <c r="AK544" s="370" t="str">
        <f t="shared" si="247"/>
        <v>Ref</v>
      </c>
      <c r="AL544" s="368">
        <f t="shared" si="248"/>
        <v>0.1459817783598634</v>
      </c>
      <c r="AM544" s="368">
        <f t="shared" si="249"/>
        <v>0.22196040527842423</v>
      </c>
      <c r="AO544" s="383" t="s">
        <v>8</v>
      </c>
      <c r="AP544" s="372" t="str">
        <f t="shared" si="250"/>
        <v>Ref</v>
      </c>
      <c r="AQ544" s="359" t="str">
        <f t="shared" si="251"/>
        <v>gain from</v>
      </c>
      <c r="AR544" s="359" t="str">
        <f t="shared" si="252"/>
        <v>LAB</v>
      </c>
      <c r="AS544" s="333" t="str">
        <f t="shared" si="263"/>
        <v/>
      </c>
      <c r="AU544" s="373">
        <f t="shared" si="253"/>
        <v>9321.8616714697419</v>
      </c>
      <c r="AV544" s="374">
        <f t="shared" si="254"/>
        <v>5461.4918032786891</v>
      </c>
      <c r="AW544" s="375">
        <f t="shared" si="255"/>
        <v>15452.783728125767</v>
      </c>
      <c r="AX544" s="376">
        <f t="shared" si="256"/>
        <v>3015.0720000000006</v>
      </c>
      <c r="AY544" s="377">
        <f t="shared" si="257"/>
        <v>5838.0257024595376</v>
      </c>
      <c r="AZ544" s="378">
        <f t="shared" si="258"/>
        <v>0</v>
      </c>
      <c r="BA544" s="379">
        <f t="shared" si="259"/>
        <v>522.12712412570602</v>
      </c>
      <c r="BB544" s="471">
        <f t="shared" si="261"/>
        <v>1865.9263017786557</v>
      </c>
      <c r="BC544" s="379">
        <f t="shared" si="262"/>
        <v>114.07414060931181</v>
      </c>
      <c r="BD544" s="381">
        <f t="shared" si="260"/>
        <v>406.49592896294564</v>
      </c>
      <c r="BE544" s="382">
        <f>'Allocation (ENG)'!AW544</f>
        <v>41997.858400810364</v>
      </c>
    </row>
    <row r="545" spans="1:57" ht="20" customHeight="1" x14ac:dyDescent="0.35">
      <c r="A545" s="333" t="s">
        <v>665</v>
      </c>
      <c r="B545" s="390" t="s">
        <v>644</v>
      </c>
      <c r="C545" s="333" t="s">
        <v>609</v>
      </c>
      <c r="D545" s="333" t="s">
        <v>71</v>
      </c>
      <c r="E545" s="462">
        <f>'Allocation (ENG)'!AY545</f>
        <v>0.15442065042405795</v>
      </c>
      <c r="F545" s="463">
        <f>'Allocation (ENG)'!AZ545</f>
        <v>0.28717118701392869</v>
      </c>
      <c r="G545" s="464">
        <f>'Allocation (ENG)'!BA545</f>
        <v>0.2498028731250205</v>
      </c>
      <c r="H545" s="465">
        <f>'Allocation (ENG)'!BB545</f>
        <v>5.8126976929935369E-2</v>
      </c>
      <c r="I545" s="466">
        <f>'Allocation (ENG)'!BC545</f>
        <v>0.20687475952922929</v>
      </c>
      <c r="J545" s="467">
        <f>'Allocation (ENG)'!BD545</f>
        <v>0</v>
      </c>
      <c r="K545" s="462">
        <f>'Allocation (ENG)'!BE545</f>
        <v>0</v>
      </c>
      <c r="L545" s="468">
        <f>'Allocation (ENG)'!BF545</f>
        <v>3.0163740037044192E-2</v>
      </c>
      <c r="M545" s="469">
        <f>'Allocation (ENG)'!BG545</f>
        <v>3.1212212113567394E-3</v>
      </c>
      <c r="N545" s="470">
        <f>'Allocation (ENG)'!BH545</f>
        <v>1.0318591729427163E-2</v>
      </c>
      <c r="P545" s="367">
        <f t="shared" si="236"/>
        <v>-0.14698197878813518</v>
      </c>
      <c r="Q545" s="367">
        <f t="shared" si="237"/>
        <v>-0.10696188097436043</v>
      </c>
      <c r="R545" s="367">
        <f t="shared" si="238"/>
        <v>0.11034364122238172</v>
      </c>
      <c r="S545" s="367">
        <f t="shared" si="239"/>
        <v>-5.9959492645957138E-3</v>
      </c>
      <c r="T545" s="367">
        <f t="shared" si="240"/>
        <v>0.12021026154802031</v>
      </c>
      <c r="U545" s="367">
        <f t="shared" si="241"/>
        <v>0</v>
      </c>
      <c r="V545" s="367">
        <f t="shared" si="242"/>
        <v>0</v>
      </c>
      <c r="W545" s="367">
        <f t="shared" si="243"/>
        <v>3.0163740037044192E-2</v>
      </c>
      <c r="X545" s="367">
        <f t="shared" si="244"/>
        <v>3.1212212113567394E-3</v>
      </c>
      <c r="Y545" s="367">
        <f t="shared" si="245"/>
        <v>-3.8990549917117794E-3</v>
      </c>
      <c r="AA545" s="368">
        <f>'GE2024 results'!Q544</f>
        <v>0.30140262921219313</v>
      </c>
      <c r="AB545" s="368">
        <f>'GE2024 results'!R544</f>
        <v>0.39413306798828912</v>
      </c>
      <c r="AC545" s="368">
        <f>'GE2024 results'!S544</f>
        <v>0.13945923190263879</v>
      </c>
      <c r="AD545" s="368">
        <f>'GE2024 results'!T544</f>
        <v>6.4122926194531082E-2</v>
      </c>
      <c r="AE545" s="368">
        <f>'GE2024 results'!U544</f>
        <v>8.6664497981208982E-2</v>
      </c>
      <c r="AF545" s="368">
        <f>'GE2024 results'!W544</f>
        <v>0</v>
      </c>
      <c r="AG545" s="368">
        <f>'GE2024 results'!X544</f>
        <v>0</v>
      </c>
      <c r="AH545" s="369">
        <f>'GE2024 results'!Z544</f>
        <v>1.4217646721138942E-2</v>
      </c>
      <c r="AJ545" s="368">
        <f t="shared" si="246"/>
        <v>0.28717118701392869</v>
      </c>
      <c r="AK545" s="370" t="str">
        <f t="shared" si="247"/>
        <v>Con</v>
      </c>
      <c r="AL545" s="368">
        <f t="shared" si="248"/>
        <v>3.7368313888908183E-2</v>
      </c>
      <c r="AM545" s="368">
        <f t="shared" si="249"/>
        <v>0.2498028731250205</v>
      </c>
      <c r="AO545" s="384" t="s">
        <v>10</v>
      </c>
      <c r="AP545" s="372" t="str">
        <f t="shared" si="250"/>
        <v>Con</v>
      </c>
      <c r="AQ545" s="359" t="str">
        <f t="shared" si="251"/>
        <v>HOLD</v>
      </c>
      <c r="AR545" s="359" t="str">
        <f t="shared" si="252"/>
        <v/>
      </c>
      <c r="AS545" s="333" t="str">
        <f t="shared" si="263"/>
        <v/>
      </c>
      <c r="AU545" s="373">
        <f t="shared" si="253"/>
        <v>8261.3314121037474</v>
      </c>
      <c r="AV545" s="374">
        <f t="shared" si="254"/>
        <v>15363.336065573771</v>
      </c>
      <c r="AW545" s="375">
        <f t="shared" si="255"/>
        <v>13364.173230162643</v>
      </c>
      <c r="AX545" s="376">
        <f t="shared" si="256"/>
        <v>3109.7280000000005</v>
      </c>
      <c r="AY545" s="377">
        <f t="shared" si="257"/>
        <v>11067.56735305117</v>
      </c>
      <c r="AZ545" s="378">
        <f t="shared" si="258"/>
        <v>0</v>
      </c>
      <c r="BA545" s="379">
        <f t="shared" si="259"/>
        <v>0</v>
      </c>
      <c r="BB545" s="471">
        <f t="shared" si="261"/>
        <v>1613.7262237288292</v>
      </c>
      <c r="BC545" s="379">
        <f t="shared" si="262"/>
        <v>166.98183025842704</v>
      </c>
      <c r="BD545" s="381">
        <f t="shared" si="260"/>
        <v>552.03307167076775</v>
      </c>
      <c r="BE545" s="382">
        <f>'Allocation (ENG)'!AW545</f>
        <v>53498.877186549362</v>
      </c>
    </row>
  </sheetData>
  <autoFilter ref="A2:BN2" xr:uid="{9FA3887B-E201-4969-8BFE-41FCD8751874}"/>
  <mergeCells count="2">
    <mergeCell ref="AA1:AH1"/>
    <mergeCell ref="AU1:BD1"/>
  </mergeCells>
  <conditionalFormatting sqref="P3:Z3 P3:Y545">
    <cfRule type="cellIs" dxfId="11" priority="11" operator="lessThan">
      <formula>0</formula>
    </cfRule>
    <cfRule type="cellIs" dxfId="10" priority="12" operator="greaterThan">
      <formula>0.000000001</formula>
    </cfRule>
  </conditionalFormatting>
  <conditionalFormatting sqref="P4:Y4">
    <cfRule type="cellIs" dxfId="9" priority="9" operator="lessThan">
      <formula>0</formula>
    </cfRule>
    <cfRule type="cellIs" dxfId="8" priority="10" operator="greaterThan">
      <formula>0.000000001</formula>
    </cfRule>
  </conditionalFormatting>
  <conditionalFormatting sqref="P5:Y5">
    <cfRule type="cellIs" dxfId="7" priority="7" operator="lessThan">
      <formula>0</formula>
    </cfRule>
    <cfRule type="cellIs" dxfId="6" priority="8" operator="greaterThan">
      <formula>0.000000001</formula>
    </cfRule>
  </conditionalFormatting>
  <conditionalFormatting sqref="P6:Y6">
    <cfRule type="cellIs" dxfId="5" priority="5" operator="lessThan">
      <formula>0</formula>
    </cfRule>
    <cfRule type="cellIs" dxfId="4" priority="6" operator="greaterThan">
      <formula>0.000000001</formula>
    </cfRule>
  </conditionalFormatting>
  <conditionalFormatting sqref="P7:Y7">
    <cfRule type="cellIs" dxfId="3" priority="3" operator="lessThan">
      <formula>0</formula>
    </cfRule>
    <cfRule type="cellIs" dxfId="2" priority="4" operator="greaterThan">
      <formula>0.000000001</formula>
    </cfRule>
  </conditionalFormatting>
  <conditionalFormatting sqref="P8:Y545">
    <cfRule type="cellIs" dxfId="1" priority="1" operator="lessThan">
      <formula>0</formula>
    </cfRule>
    <cfRule type="cellIs" dxfId="0" priority="2" operator="greaterThan">
      <formula>0.000000001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HEADLINE</vt:lpstr>
      <vt:lpstr>Table of seats</vt:lpstr>
      <vt:lpstr>Cabinet</vt:lpstr>
      <vt:lpstr>Scotland Polls</vt:lpstr>
      <vt:lpstr>Wales Polls</vt:lpstr>
      <vt:lpstr>GE2024 results</vt:lpstr>
      <vt:lpstr>Regional Transition</vt:lpstr>
      <vt:lpstr>GE2024 results (adjust.)</vt:lpstr>
      <vt:lpstr>Scot and Wales Transition</vt:lpstr>
      <vt:lpstr>Allocation (WALES)</vt:lpstr>
      <vt:lpstr>WALES GE2029</vt:lpstr>
      <vt:lpstr>Seat polls or by-elections</vt:lpstr>
      <vt:lpstr>Allocation (SCOT)</vt:lpstr>
      <vt:lpstr>SCOTLAND GE2029</vt:lpstr>
      <vt:lpstr>Allocation (ENG)</vt:lpstr>
      <vt:lpstr>ENGLAND GE2029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Eleanora Folan</dc:creator>
  <cp:lastModifiedBy>Eleanora Folan</cp:lastModifiedBy>
  <dcterms:created xsi:type="dcterms:W3CDTF">2025-12-15T21:14:10Z</dcterms:created>
  <dcterms:modified xsi:type="dcterms:W3CDTF">2026-04-11T21:14:52Z</dcterms:modified>
</cp:coreProperties>
</file>